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2"/>
  <fileSharing readOnlyRecommended="1"/>
  <workbookPr filterPrivacy="1" codeName="ThisWorkbook"/>
  <xr:revisionPtr revIDLastSave="31" documentId="8_{13CC2A84-5087-4680-86B4-FF454C1F43ED}" xr6:coauthVersionLast="47" xr6:coauthVersionMax="47" xr10:uidLastSave="{F404FEE2-199E-4AF1-89EE-7610780961B5}"/>
  <bookViews>
    <workbookView xWindow="40920" yWindow="-120" windowWidth="29040" windowHeight="15720" xr2:uid="{00000000-000D-0000-FFFF-FFFF00000000}"/>
  </bookViews>
  <sheets>
    <sheet name="Cover" sheetId="89" r:id="rId1"/>
    <sheet name="Conceptual model" sheetId="90" r:id="rId2"/>
    <sheet name="Inputs&gt;&gt;" sheetId="19" r:id="rId3"/>
    <sheet name="Inp - DPC schemes" sheetId="78" r:id="rId4"/>
    <sheet name="F_Inputs - BP" sheetId="93" r:id="rId5"/>
    <sheet name="F_Input Override" sheetId="49" r:id="rId6"/>
    <sheet name="Inp - BP final" sheetId="47" r:id="rId7"/>
    <sheet name="F_Inputs - allowance" sheetId="106" r:id="rId8"/>
    <sheet name="Inp - allowance override" sheetId="53" r:id="rId9"/>
    <sheet name="Inp - allowance final" sheetId="54" r:id="rId10"/>
    <sheet name="Inp - ex ante allowances" sheetId="108" r:id="rId11"/>
    <sheet name="Lookup" sheetId="50" r:id="rId12"/>
    <sheet name="Time" sheetId="28" r:id="rId13"/>
    <sheet name="Calculations&gt;&gt;" sheetId="22" r:id="rId14"/>
    <sheet name="ANH" sheetId="48" r:id="rId15"/>
    <sheet name="WSH" sheetId="61" r:id="rId16"/>
    <sheet name="HDD" sheetId="62" r:id="rId17"/>
    <sheet name="NES" sheetId="67" r:id="rId18"/>
    <sheet name="SVE" sheetId="68" r:id="rId19"/>
    <sheet name="SBB" sheetId="59" r:id="rId20"/>
    <sheet name="SRN" sheetId="69" r:id="rId21"/>
    <sheet name="TMS" sheetId="60" r:id="rId22"/>
    <sheet name="UUW" sheetId="70" r:id="rId23"/>
    <sheet name="WSX" sheetId="71" r:id="rId24"/>
    <sheet name="YKY" sheetId="72" r:id="rId25"/>
    <sheet name="AFW" sheetId="73" r:id="rId26"/>
    <sheet name="PRT" sheetId="74" r:id="rId27"/>
    <sheet name="SEW" sheetId="75" r:id="rId28"/>
    <sheet name="SSC" sheetId="76" r:id="rId29"/>
    <sheet name="SES" sheetId="77" r:id="rId30"/>
    <sheet name="Outputs&gt;&gt;" sheetId="25" r:id="rId31"/>
    <sheet name="F_Outputs" sheetId="44" r:id="rId32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89" l="1"/>
  <c r="K200" i="48"/>
  <c r="L200" i="48"/>
  <c r="M200" i="48"/>
  <c r="N200" i="48"/>
  <c r="J200" i="48"/>
  <c r="H208" i="48"/>
  <c r="H207" i="48"/>
  <c r="H206" i="48"/>
  <c r="H205" i="48"/>
  <c r="H204" i="48"/>
  <c r="H203" i="48"/>
  <c r="H202" i="48"/>
  <c r="H201" i="48"/>
  <c r="H199" i="48"/>
  <c r="H198" i="48"/>
  <c r="H197" i="48"/>
  <c r="G4" i="108"/>
  <c r="F4" i="108"/>
  <c r="H4" i="108" s="1"/>
  <c r="H200" i="48" l="1"/>
  <c r="I4" i="108"/>
  <c r="J259" i="44" l="1"/>
  <c r="I259" i="44"/>
  <c r="H259" i="44"/>
  <c r="G259" i="44"/>
  <c r="F259" i="44"/>
  <c r="J258" i="44"/>
  <c r="I258" i="44"/>
  <c r="H258" i="44"/>
  <c r="G258" i="44"/>
  <c r="F258" i="44"/>
  <c r="J257" i="44"/>
  <c r="I257" i="44"/>
  <c r="H257" i="44"/>
  <c r="G257" i="44"/>
  <c r="F257" i="44"/>
  <c r="J256" i="44"/>
  <c r="I256" i="44"/>
  <c r="H256" i="44"/>
  <c r="G256" i="44"/>
  <c r="F256" i="44"/>
  <c r="J243" i="44"/>
  <c r="I243" i="44"/>
  <c r="H243" i="44"/>
  <c r="G243" i="44"/>
  <c r="F243" i="44"/>
  <c r="J242" i="44"/>
  <c r="I242" i="44"/>
  <c r="H242" i="44"/>
  <c r="G242" i="44"/>
  <c r="F242" i="44"/>
  <c r="J241" i="44"/>
  <c r="I241" i="44"/>
  <c r="H241" i="44"/>
  <c r="G241" i="44"/>
  <c r="F241" i="44"/>
  <c r="J240" i="44"/>
  <c r="I240" i="44"/>
  <c r="H240" i="44"/>
  <c r="G240" i="44"/>
  <c r="F240" i="44"/>
  <c r="J227" i="44"/>
  <c r="I227" i="44"/>
  <c r="H227" i="44"/>
  <c r="G227" i="44"/>
  <c r="F227" i="44"/>
  <c r="J226" i="44"/>
  <c r="I226" i="44"/>
  <c r="H226" i="44"/>
  <c r="G226" i="44"/>
  <c r="F226" i="44"/>
  <c r="J225" i="44"/>
  <c r="I225" i="44"/>
  <c r="H225" i="44"/>
  <c r="G225" i="44"/>
  <c r="F225" i="44"/>
  <c r="J224" i="44"/>
  <c r="I224" i="44"/>
  <c r="H224" i="44"/>
  <c r="G224" i="44"/>
  <c r="F224" i="44"/>
  <c r="J211" i="44"/>
  <c r="I211" i="44"/>
  <c r="H211" i="44"/>
  <c r="G211" i="44"/>
  <c r="F211" i="44"/>
  <c r="J210" i="44"/>
  <c r="I210" i="44"/>
  <c r="H210" i="44"/>
  <c r="G210" i="44"/>
  <c r="F210" i="44"/>
  <c r="J209" i="44"/>
  <c r="I209" i="44"/>
  <c r="H209" i="44"/>
  <c r="G209" i="44"/>
  <c r="F209" i="44"/>
  <c r="J208" i="44"/>
  <c r="I208" i="44"/>
  <c r="H208" i="44"/>
  <c r="G208" i="44"/>
  <c r="F208" i="44"/>
  <c r="J195" i="44"/>
  <c r="I195" i="44"/>
  <c r="H195" i="44"/>
  <c r="G195" i="44"/>
  <c r="F195" i="44"/>
  <c r="J194" i="44"/>
  <c r="I194" i="44"/>
  <c r="H194" i="44"/>
  <c r="G194" i="44"/>
  <c r="F194" i="44"/>
  <c r="J193" i="44"/>
  <c r="I193" i="44"/>
  <c r="H193" i="44"/>
  <c r="G193" i="44"/>
  <c r="F193" i="44"/>
  <c r="J192" i="44"/>
  <c r="I192" i="44"/>
  <c r="H192" i="44"/>
  <c r="G192" i="44"/>
  <c r="F192" i="44"/>
  <c r="J179" i="44"/>
  <c r="I179" i="44"/>
  <c r="H179" i="44"/>
  <c r="G179" i="44"/>
  <c r="F179" i="44"/>
  <c r="J178" i="44"/>
  <c r="I178" i="44"/>
  <c r="H178" i="44"/>
  <c r="G178" i="44"/>
  <c r="F178" i="44"/>
  <c r="J177" i="44"/>
  <c r="I177" i="44"/>
  <c r="H177" i="44"/>
  <c r="G177" i="44"/>
  <c r="F177" i="44"/>
  <c r="J176" i="44"/>
  <c r="I176" i="44"/>
  <c r="H176" i="44"/>
  <c r="G176" i="44"/>
  <c r="F176" i="44"/>
  <c r="J163" i="44"/>
  <c r="I163" i="44"/>
  <c r="H163" i="44"/>
  <c r="G163" i="44"/>
  <c r="F163" i="44"/>
  <c r="J162" i="44"/>
  <c r="I162" i="44"/>
  <c r="H162" i="44"/>
  <c r="G162" i="44"/>
  <c r="F162" i="44"/>
  <c r="J161" i="44"/>
  <c r="I161" i="44"/>
  <c r="H161" i="44"/>
  <c r="G161" i="44"/>
  <c r="F161" i="44"/>
  <c r="J160" i="44"/>
  <c r="I160" i="44"/>
  <c r="H160" i="44"/>
  <c r="G160" i="44"/>
  <c r="F160" i="44"/>
  <c r="J147" i="44"/>
  <c r="I147" i="44"/>
  <c r="H147" i="44"/>
  <c r="G147" i="44"/>
  <c r="F147" i="44"/>
  <c r="J146" i="44"/>
  <c r="I146" i="44"/>
  <c r="H146" i="44"/>
  <c r="G146" i="44"/>
  <c r="F146" i="44"/>
  <c r="J145" i="44"/>
  <c r="I145" i="44"/>
  <c r="H145" i="44"/>
  <c r="G145" i="44"/>
  <c r="F145" i="44"/>
  <c r="J144" i="44"/>
  <c r="I144" i="44"/>
  <c r="H144" i="44"/>
  <c r="G144" i="44"/>
  <c r="F144" i="44"/>
  <c r="J131" i="44"/>
  <c r="I131" i="44"/>
  <c r="H131" i="44"/>
  <c r="G131" i="44"/>
  <c r="F131" i="44"/>
  <c r="J130" i="44"/>
  <c r="I130" i="44"/>
  <c r="H130" i="44"/>
  <c r="G130" i="44"/>
  <c r="F130" i="44"/>
  <c r="J129" i="44"/>
  <c r="I129" i="44"/>
  <c r="H129" i="44"/>
  <c r="G129" i="44"/>
  <c r="F129" i="44"/>
  <c r="J128" i="44"/>
  <c r="I128" i="44"/>
  <c r="H128" i="44"/>
  <c r="G128" i="44"/>
  <c r="F128" i="44"/>
  <c r="J115" i="44"/>
  <c r="I115" i="44"/>
  <c r="H115" i="44"/>
  <c r="G115" i="44"/>
  <c r="F115" i="44"/>
  <c r="J114" i="44"/>
  <c r="I114" i="44"/>
  <c r="H114" i="44"/>
  <c r="G114" i="44"/>
  <c r="F114" i="44"/>
  <c r="J113" i="44"/>
  <c r="I113" i="44"/>
  <c r="H113" i="44"/>
  <c r="G113" i="44"/>
  <c r="F113" i="44"/>
  <c r="J112" i="44"/>
  <c r="I112" i="44"/>
  <c r="H112" i="44"/>
  <c r="G112" i="44"/>
  <c r="F112" i="44"/>
  <c r="J99" i="44"/>
  <c r="I99" i="44"/>
  <c r="H99" i="44"/>
  <c r="G99" i="44"/>
  <c r="F99" i="44"/>
  <c r="J98" i="44"/>
  <c r="I98" i="44"/>
  <c r="H98" i="44"/>
  <c r="G98" i="44"/>
  <c r="F98" i="44"/>
  <c r="J97" i="44"/>
  <c r="I97" i="44"/>
  <c r="H97" i="44"/>
  <c r="G97" i="44"/>
  <c r="F97" i="44"/>
  <c r="J96" i="44"/>
  <c r="I96" i="44"/>
  <c r="H96" i="44"/>
  <c r="G96" i="44"/>
  <c r="F96" i="44"/>
  <c r="J83" i="44"/>
  <c r="I83" i="44"/>
  <c r="H83" i="44"/>
  <c r="G83" i="44"/>
  <c r="F83" i="44"/>
  <c r="J82" i="44"/>
  <c r="I82" i="44"/>
  <c r="H82" i="44"/>
  <c r="G82" i="44"/>
  <c r="F82" i="44"/>
  <c r="J81" i="44"/>
  <c r="I81" i="44"/>
  <c r="H81" i="44"/>
  <c r="G81" i="44"/>
  <c r="F81" i="44"/>
  <c r="J80" i="44"/>
  <c r="I80" i="44"/>
  <c r="H80" i="44"/>
  <c r="G80" i="44"/>
  <c r="F80" i="44"/>
  <c r="J67" i="44"/>
  <c r="I67" i="44"/>
  <c r="H67" i="44"/>
  <c r="G67" i="44"/>
  <c r="F67" i="44"/>
  <c r="J66" i="44"/>
  <c r="I66" i="44"/>
  <c r="H66" i="44"/>
  <c r="G66" i="44"/>
  <c r="F66" i="44"/>
  <c r="J65" i="44"/>
  <c r="I65" i="44"/>
  <c r="H65" i="44"/>
  <c r="G65" i="44"/>
  <c r="F65" i="44"/>
  <c r="J64" i="44"/>
  <c r="I64" i="44"/>
  <c r="H64" i="44"/>
  <c r="G64" i="44"/>
  <c r="F64" i="44"/>
  <c r="J51" i="44"/>
  <c r="I51" i="44"/>
  <c r="H51" i="44"/>
  <c r="G51" i="44"/>
  <c r="F51" i="44"/>
  <c r="J50" i="44"/>
  <c r="I50" i="44"/>
  <c r="H50" i="44"/>
  <c r="G50" i="44"/>
  <c r="F50" i="44"/>
  <c r="J49" i="44"/>
  <c r="I49" i="44"/>
  <c r="H49" i="44"/>
  <c r="G49" i="44"/>
  <c r="F49" i="44"/>
  <c r="J48" i="44"/>
  <c r="I48" i="44"/>
  <c r="H48" i="44"/>
  <c r="G48" i="44"/>
  <c r="F48" i="44"/>
  <c r="J35" i="44"/>
  <c r="I35" i="44"/>
  <c r="H35" i="44"/>
  <c r="G35" i="44"/>
  <c r="F35" i="44"/>
  <c r="J34" i="44"/>
  <c r="I34" i="44"/>
  <c r="H34" i="44"/>
  <c r="G34" i="44"/>
  <c r="F34" i="44"/>
  <c r="J33" i="44"/>
  <c r="I33" i="44"/>
  <c r="H33" i="44"/>
  <c r="G33" i="44"/>
  <c r="F33" i="44"/>
  <c r="J32" i="44"/>
  <c r="I32" i="44"/>
  <c r="H32" i="44"/>
  <c r="G32" i="44"/>
  <c r="F32" i="44"/>
  <c r="J19" i="44"/>
  <c r="I19" i="44"/>
  <c r="H19" i="44"/>
  <c r="G19" i="44"/>
  <c r="F19" i="44"/>
  <c r="J18" i="44"/>
  <c r="I18" i="44"/>
  <c r="H18" i="44"/>
  <c r="G18" i="44"/>
  <c r="F18" i="44"/>
  <c r="J17" i="44"/>
  <c r="I17" i="44"/>
  <c r="H17" i="44"/>
  <c r="G17" i="44"/>
  <c r="F17" i="44"/>
  <c r="J16" i="44"/>
  <c r="I16" i="44"/>
  <c r="H16" i="44"/>
  <c r="G16" i="44"/>
  <c r="F16" i="44"/>
  <c r="B1" i="77"/>
  <c r="B1" i="76"/>
  <c r="B1" i="75"/>
  <c r="N224" i="74"/>
  <c r="M224" i="74"/>
  <c r="L224" i="74"/>
  <c r="K224" i="74"/>
  <c r="J224" i="74"/>
  <c r="H224" i="74" s="1"/>
  <c r="N87" i="74"/>
  <c r="M87" i="74"/>
  <c r="L87" i="74"/>
  <c r="K87" i="74"/>
  <c r="J87" i="74"/>
  <c r="N86" i="74"/>
  <c r="M86" i="74"/>
  <c r="L86" i="74"/>
  <c r="K86" i="74"/>
  <c r="J86" i="74"/>
  <c r="N85" i="74"/>
  <c r="M85" i="74"/>
  <c r="L85" i="74"/>
  <c r="K85" i="74"/>
  <c r="J85" i="74"/>
  <c r="N84" i="74"/>
  <c r="M84" i="74"/>
  <c r="L84" i="74"/>
  <c r="K84" i="74"/>
  <c r="J84" i="74"/>
  <c r="H73" i="74"/>
  <c r="H72" i="74"/>
  <c r="H71" i="74"/>
  <c r="H70" i="74"/>
  <c r="N32" i="74"/>
  <c r="M32" i="74"/>
  <c r="L32" i="74"/>
  <c r="K32" i="74"/>
  <c r="J32" i="74"/>
  <c r="H19" i="74"/>
  <c r="H18" i="74"/>
  <c r="B1" i="74"/>
  <c r="B1" i="73"/>
  <c r="H224" i="72"/>
  <c r="B1" i="72"/>
  <c r="B1" i="71"/>
  <c r="B1" i="70"/>
  <c r="N87" i="60"/>
  <c r="M87" i="60"/>
  <c r="L87" i="60"/>
  <c r="K87" i="60"/>
  <c r="J87" i="60"/>
  <c r="N86" i="60"/>
  <c r="M86" i="60"/>
  <c r="L86" i="60"/>
  <c r="K86" i="60"/>
  <c r="J86" i="60"/>
  <c r="N85" i="60"/>
  <c r="M85" i="60"/>
  <c r="L85" i="60"/>
  <c r="K85" i="60"/>
  <c r="J85" i="60"/>
  <c r="N84" i="60"/>
  <c r="M84" i="60"/>
  <c r="L84" i="60"/>
  <c r="K84" i="60"/>
  <c r="J84" i="60"/>
  <c r="H73" i="60"/>
  <c r="H72" i="60"/>
  <c r="H71" i="60"/>
  <c r="H70" i="60"/>
  <c r="N32" i="60"/>
  <c r="M32" i="60"/>
  <c r="L32" i="60"/>
  <c r="K32" i="60"/>
  <c r="J32" i="60"/>
  <c r="H19" i="60"/>
  <c r="H18" i="60"/>
  <c r="F6" i="60"/>
  <c r="B1" i="60"/>
  <c r="H224" i="69"/>
  <c r="B1" i="69"/>
  <c r="F6" i="59"/>
  <c r="B1" i="59"/>
  <c r="B1" i="68"/>
  <c r="B1" i="67"/>
  <c r="B1" i="62"/>
  <c r="B1" i="61"/>
  <c r="F6" i="48"/>
  <c r="J5" i="48"/>
  <c r="B1" i="48"/>
  <c r="I48" i="28"/>
  <c r="G48" i="28"/>
  <c r="F48" i="28"/>
  <c r="E48" i="28"/>
  <c r="S44" i="28"/>
  <c r="R44" i="28"/>
  <c r="Q44" i="28"/>
  <c r="P44" i="28"/>
  <c r="O44" i="28"/>
  <c r="N44" i="28"/>
  <c r="M44" i="28"/>
  <c r="L44" i="28"/>
  <c r="K44" i="28"/>
  <c r="J44" i="28"/>
  <c r="I44" i="28"/>
  <c r="H44" i="28"/>
  <c r="G44" i="28"/>
  <c r="E44" i="28"/>
  <c r="I43" i="28"/>
  <c r="H43" i="28"/>
  <c r="G43" i="28"/>
  <c r="F43" i="28"/>
  <c r="E43" i="28"/>
  <c r="G42" i="28"/>
  <c r="F42" i="28"/>
  <c r="E42" i="28"/>
  <c r="I41" i="28"/>
  <c r="H41" i="28"/>
  <c r="G41" i="28"/>
  <c r="F41" i="28"/>
  <c r="E41" i="28"/>
  <c r="I37" i="28"/>
  <c r="H37" i="28"/>
  <c r="G37" i="28"/>
  <c r="F37" i="28"/>
  <c r="E37" i="28"/>
  <c r="G36" i="28"/>
  <c r="E36" i="28"/>
  <c r="I35" i="28"/>
  <c r="H35" i="28"/>
  <c r="G35" i="28"/>
  <c r="F35" i="28"/>
  <c r="E35" i="28"/>
  <c r="G31" i="28"/>
  <c r="F31" i="28"/>
  <c r="E31" i="28"/>
  <c r="G30" i="28"/>
  <c r="F30" i="28"/>
  <c r="E30" i="28"/>
  <c r="G29" i="28"/>
  <c r="F29" i="28"/>
  <c r="F32" i="28" s="1"/>
  <c r="E29" i="28"/>
  <c r="G25" i="28"/>
  <c r="F25" i="28"/>
  <c r="E25" i="28"/>
  <c r="I24" i="28"/>
  <c r="H24" i="28"/>
  <c r="G24" i="28"/>
  <c r="F24" i="28"/>
  <c r="E24" i="28"/>
  <c r="G20" i="28"/>
  <c r="F20" i="28"/>
  <c r="E20" i="28"/>
  <c r="G19" i="28"/>
  <c r="F19" i="28"/>
  <c r="E19" i="28"/>
  <c r="J18" i="28"/>
  <c r="J21" i="28" s="1"/>
  <c r="I18" i="28"/>
  <c r="H18" i="28"/>
  <c r="G18" i="28"/>
  <c r="F18" i="28"/>
  <c r="E18" i="28"/>
  <c r="J15" i="28"/>
  <c r="J5" i="68" s="1"/>
  <c r="J5" i="28"/>
  <c r="M754" i="54"/>
  <c r="L754" i="54"/>
  <c r="K754" i="54"/>
  <c r="J754" i="54"/>
  <c r="I754" i="54"/>
  <c r="H754" i="54"/>
  <c r="G754" i="54"/>
  <c r="F754" i="54"/>
  <c r="M753" i="54"/>
  <c r="L753" i="54"/>
  <c r="K753" i="54"/>
  <c r="J753" i="54"/>
  <c r="I753" i="54"/>
  <c r="H753" i="54"/>
  <c r="G753" i="54"/>
  <c r="F753" i="54"/>
  <c r="M752" i="54"/>
  <c r="L752" i="54"/>
  <c r="K752" i="54"/>
  <c r="J752" i="54"/>
  <c r="I752" i="54"/>
  <c r="H752" i="54"/>
  <c r="G752" i="54"/>
  <c r="F752" i="54"/>
  <c r="M751" i="54"/>
  <c r="L751" i="54"/>
  <c r="K751" i="54"/>
  <c r="J751" i="54"/>
  <c r="I751" i="54"/>
  <c r="H751" i="54"/>
  <c r="G751" i="54"/>
  <c r="F751" i="54"/>
  <c r="M750" i="54"/>
  <c r="L750" i="54"/>
  <c r="K750" i="54"/>
  <c r="J750" i="54"/>
  <c r="I750" i="54"/>
  <c r="H750" i="54"/>
  <c r="G750" i="54"/>
  <c r="F750" i="54"/>
  <c r="M749" i="54"/>
  <c r="L749" i="54"/>
  <c r="K749" i="54"/>
  <c r="J749" i="54"/>
  <c r="I749" i="54"/>
  <c r="H749" i="54"/>
  <c r="G749" i="54"/>
  <c r="F749" i="54"/>
  <c r="M748" i="54"/>
  <c r="L748" i="54"/>
  <c r="K748" i="54"/>
  <c r="J748" i="54"/>
  <c r="I748" i="54"/>
  <c r="H748" i="54"/>
  <c r="G748" i="54"/>
  <c r="F748" i="54"/>
  <c r="M747" i="54"/>
  <c r="L747" i="54"/>
  <c r="K747" i="54"/>
  <c r="J747" i="54"/>
  <c r="I747" i="54"/>
  <c r="H747" i="54"/>
  <c r="G747" i="54"/>
  <c r="F747" i="54"/>
  <c r="M746" i="54"/>
  <c r="L746" i="54"/>
  <c r="K746" i="54"/>
  <c r="J746" i="54"/>
  <c r="I746" i="54"/>
  <c r="H746" i="54"/>
  <c r="G746" i="54"/>
  <c r="F746" i="54"/>
  <c r="M745" i="54"/>
  <c r="L745" i="54"/>
  <c r="K745" i="54"/>
  <c r="J745" i="54"/>
  <c r="I745" i="54"/>
  <c r="H745" i="54"/>
  <c r="G745" i="54"/>
  <c r="F745" i="54"/>
  <c r="M744" i="54"/>
  <c r="L744" i="54"/>
  <c r="K744" i="54"/>
  <c r="J744" i="54"/>
  <c r="I744" i="54"/>
  <c r="H744" i="54"/>
  <c r="G744" i="54"/>
  <c r="F744" i="54"/>
  <c r="M743" i="54"/>
  <c r="L743" i="54"/>
  <c r="K743" i="54"/>
  <c r="J743" i="54"/>
  <c r="I743" i="54"/>
  <c r="H743" i="54"/>
  <c r="G743" i="54"/>
  <c r="F743" i="54"/>
  <c r="M742" i="54"/>
  <c r="L742" i="54"/>
  <c r="K742" i="54"/>
  <c r="J742" i="54"/>
  <c r="I742" i="54"/>
  <c r="H742" i="54"/>
  <c r="G742" i="54"/>
  <c r="F742" i="54"/>
  <c r="M741" i="54"/>
  <c r="L741" i="54"/>
  <c r="K741" i="54"/>
  <c r="J741" i="54"/>
  <c r="I741" i="54"/>
  <c r="H741" i="54"/>
  <c r="G741" i="54"/>
  <c r="F741" i="54"/>
  <c r="M740" i="54"/>
  <c r="L740" i="54"/>
  <c r="K740" i="54"/>
  <c r="J740" i="54"/>
  <c r="I740" i="54"/>
  <c r="H740" i="54"/>
  <c r="G740" i="54"/>
  <c r="F740" i="54"/>
  <c r="M739" i="54"/>
  <c r="L739" i="54"/>
  <c r="K739" i="54"/>
  <c r="J739" i="54"/>
  <c r="I739" i="54"/>
  <c r="H739" i="54"/>
  <c r="G739" i="54"/>
  <c r="F739" i="54"/>
  <c r="M738" i="54"/>
  <c r="L738" i="54"/>
  <c r="K738" i="54"/>
  <c r="J738" i="54"/>
  <c r="I738" i="54"/>
  <c r="H738" i="54"/>
  <c r="G738" i="54"/>
  <c r="F738" i="54"/>
  <c r="M737" i="54"/>
  <c r="L737" i="54"/>
  <c r="K737" i="54"/>
  <c r="J737" i="54"/>
  <c r="I737" i="54"/>
  <c r="H737" i="54"/>
  <c r="G737" i="54"/>
  <c r="F737" i="54"/>
  <c r="M736" i="54"/>
  <c r="L736" i="54"/>
  <c r="K736" i="54"/>
  <c r="J736" i="54"/>
  <c r="I736" i="54"/>
  <c r="H736" i="54"/>
  <c r="G736" i="54"/>
  <c r="F736" i="54"/>
  <c r="M735" i="54"/>
  <c r="L735" i="54"/>
  <c r="K735" i="54"/>
  <c r="J735" i="54"/>
  <c r="I735" i="54"/>
  <c r="H735" i="54"/>
  <c r="G735" i="54"/>
  <c r="F735" i="54"/>
  <c r="M734" i="54"/>
  <c r="L734" i="54"/>
  <c r="K734" i="54"/>
  <c r="J734" i="54"/>
  <c r="I734" i="54"/>
  <c r="H734" i="54"/>
  <c r="G734" i="54"/>
  <c r="F734" i="54"/>
  <c r="M733" i="54"/>
  <c r="L733" i="54"/>
  <c r="K733" i="54"/>
  <c r="J733" i="54"/>
  <c r="I733" i="54"/>
  <c r="H733" i="54"/>
  <c r="G733" i="54"/>
  <c r="F733" i="54"/>
  <c r="M732" i="54"/>
  <c r="L732" i="54"/>
  <c r="K732" i="54"/>
  <c r="J732" i="54"/>
  <c r="I732" i="54"/>
  <c r="H732" i="54"/>
  <c r="G732" i="54"/>
  <c r="F732" i="54"/>
  <c r="M731" i="54"/>
  <c r="L731" i="54"/>
  <c r="K731" i="54"/>
  <c r="J731" i="54"/>
  <c r="I731" i="54"/>
  <c r="H731" i="54"/>
  <c r="G731" i="54"/>
  <c r="F731" i="54"/>
  <c r="M730" i="54"/>
  <c r="L730" i="54"/>
  <c r="K730" i="54"/>
  <c r="J730" i="54"/>
  <c r="I730" i="54"/>
  <c r="H730" i="54"/>
  <c r="G730" i="54"/>
  <c r="F730" i="54"/>
  <c r="M729" i="54"/>
  <c r="L729" i="54"/>
  <c r="K729" i="54"/>
  <c r="J729" i="54"/>
  <c r="I729" i="54"/>
  <c r="H729" i="54"/>
  <c r="G729" i="54"/>
  <c r="F729" i="54"/>
  <c r="M728" i="54"/>
  <c r="L728" i="54"/>
  <c r="K728" i="54"/>
  <c r="J728" i="54"/>
  <c r="I728" i="54"/>
  <c r="H728" i="54"/>
  <c r="G728" i="54"/>
  <c r="F728" i="54"/>
  <c r="M727" i="54"/>
  <c r="L727" i="54"/>
  <c r="K727" i="54"/>
  <c r="J727" i="54"/>
  <c r="I727" i="54"/>
  <c r="H727" i="54"/>
  <c r="G727" i="54"/>
  <c r="F727" i="54"/>
  <c r="M726" i="54"/>
  <c r="L726" i="54"/>
  <c r="K726" i="54"/>
  <c r="J726" i="54"/>
  <c r="I726" i="54"/>
  <c r="H726" i="54"/>
  <c r="G726" i="54"/>
  <c r="F726" i="54"/>
  <c r="M725" i="54"/>
  <c r="L725" i="54"/>
  <c r="K725" i="54"/>
  <c r="J725" i="54"/>
  <c r="I725" i="54"/>
  <c r="H725" i="54"/>
  <c r="G725" i="54"/>
  <c r="F725" i="54"/>
  <c r="M724" i="54"/>
  <c r="L724" i="54"/>
  <c r="K724" i="54"/>
  <c r="J724" i="54"/>
  <c r="I724" i="54"/>
  <c r="H724" i="54"/>
  <c r="G724" i="54"/>
  <c r="F724" i="54"/>
  <c r="M723" i="54"/>
  <c r="L723" i="54"/>
  <c r="K723" i="54"/>
  <c r="J723" i="54"/>
  <c r="I723" i="54"/>
  <c r="H723" i="54"/>
  <c r="G723" i="54"/>
  <c r="F723" i="54"/>
  <c r="M722" i="54"/>
  <c r="L722" i="54"/>
  <c r="K722" i="54"/>
  <c r="J722" i="54"/>
  <c r="I722" i="54"/>
  <c r="H722" i="54"/>
  <c r="G722" i="54"/>
  <c r="F722" i="54"/>
  <c r="M721" i="54"/>
  <c r="L721" i="54"/>
  <c r="K721" i="54"/>
  <c r="J721" i="54"/>
  <c r="I721" i="54"/>
  <c r="H721" i="54"/>
  <c r="G721" i="54"/>
  <c r="F721" i="54"/>
  <c r="M720" i="54"/>
  <c r="L720" i="54"/>
  <c r="K720" i="54"/>
  <c r="J720" i="54"/>
  <c r="I720" i="54"/>
  <c r="H720" i="54"/>
  <c r="G720" i="54"/>
  <c r="F720" i="54"/>
  <c r="M719" i="54"/>
  <c r="L719" i="54"/>
  <c r="K719" i="54"/>
  <c r="J719" i="54"/>
  <c r="I719" i="54"/>
  <c r="H719" i="54"/>
  <c r="G719" i="54"/>
  <c r="F719" i="54"/>
  <c r="M718" i="54"/>
  <c r="L718" i="54"/>
  <c r="K718" i="54"/>
  <c r="J718" i="54"/>
  <c r="I718" i="54"/>
  <c r="H718" i="54"/>
  <c r="G718" i="54"/>
  <c r="F718" i="54"/>
  <c r="M717" i="54"/>
  <c r="L717" i="54"/>
  <c r="K717" i="54"/>
  <c r="J717" i="54"/>
  <c r="I717" i="54"/>
  <c r="H717" i="54"/>
  <c r="G717" i="54"/>
  <c r="F717" i="54"/>
  <c r="M716" i="54"/>
  <c r="L716" i="54"/>
  <c r="K716" i="54"/>
  <c r="J716" i="54"/>
  <c r="I716" i="54"/>
  <c r="H716" i="54"/>
  <c r="G716" i="54"/>
  <c r="F716" i="54"/>
  <c r="M715" i="54"/>
  <c r="L715" i="54"/>
  <c r="K715" i="54"/>
  <c r="J715" i="54"/>
  <c r="I715" i="54"/>
  <c r="H715" i="54"/>
  <c r="G715" i="54"/>
  <c r="F715" i="54"/>
  <c r="M714" i="54"/>
  <c r="L714" i="54"/>
  <c r="K714" i="54"/>
  <c r="J714" i="54"/>
  <c r="I714" i="54"/>
  <c r="H714" i="54"/>
  <c r="G714" i="54"/>
  <c r="F714" i="54"/>
  <c r="M713" i="54"/>
  <c r="L713" i="54"/>
  <c r="K713" i="54"/>
  <c r="J713" i="54"/>
  <c r="I713" i="54"/>
  <c r="H713" i="54"/>
  <c r="G713" i="54"/>
  <c r="F713" i="54"/>
  <c r="M712" i="54"/>
  <c r="L712" i="54"/>
  <c r="K712" i="54"/>
  <c r="J712" i="54"/>
  <c r="I712" i="54"/>
  <c r="H712" i="54"/>
  <c r="G712" i="54"/>
  <c r="F712" i="54"/>
  <c r="M711" i="54"/>
  <c r="L711" i="54"/>
  <c r="K711" i="54"/>
  <c r="J711" i="54"/>
  <c r="I711" i="54"/>
  <c r="H711" i="54"/>
  <c r="G711" i="54"/>
  <c r="F711" i="54"/>
  <c r="M710" i="54"/>
  <c r="L710" i="54"/>
  <c r="K710" i="54"/>
  <c r="J710" i="54"/>
  <c r="I710" i="54"/>
  <c r="H710" i="54"/>
  <c r="G710" i="54"/>
  <c r="F710" i="54"/>
  <c r="M709" i="54"/>
  <c r="L709" i="54"/>
  <c r="K709" i="54"/>
  <c r="J709" i="54"/>
  <c r="I709" i="54"/>
  <c r="H709" i="54"/>
  <c r="G709" i="54"/>
  <c r="F709" i="54"/>
  <c r="M708" i="54"/>
  <c r="L708" i="54"/>
  <c r="K708" i="54"/>
  <c r="J708" i="54"/>
  <c r="I708" i="54"/>
  <c r="H708" i="54"/>
  <c r="G708" i="54"/>
  <c r="F708" i="54"/>
  <c r="M707" i="54"/>
  <c r="L707" i="54"/>
  <c r="K707" i="54"/>
  <c r="J707" i="54"/>
  <c r="I707" i="54"/>
  <c r="H707" i="54"/>
  <c r="G707" i="54"/>
  <c r="F707" i="54"/>
  <c r="M706" i="54"/>
  <c r="L706" i="54"/>
  <c r="K706" i="54"/>
  <c r="J706" i="54"/>
  <c r="I706" i="54"/>
  <c r="H706" i="54"/>
  <c r="G706" i="54"/>
  <c r="F706" i="54"/>
  <c r="M705" i="54"/>
  <c r="L705" i="54"/>
  <c r="K705" i="54"/>
  <c r="J705" i="54"/>
  <c r="I705" i="54"/>
  <c r="H705" i="54"/>
  <c r="G705" i="54"/>
  <c r="F705" i="54"/>
  <c r="M704" i="54"/>
  <c r="L704" i="54"/>
  <c r="K704" i="54"/>
  <c r="J704" i="54"/>
  <c r="I704" i="54"/>
  <c r="H704" i="54"/>
  <c r="G704" i="54"/>
  <c r="F704" i="54"/>
  <c r="M703" i="54"/>
  <c r="L703" i="54"/>
  <c r="K703" i="54"/>
  <c r="J703" i="54"/>
  <c r="I703" i="54"/>
  <c r="H703" i="54"/>
  <c r="G703" i="54"/>
  <c r="F703" i="54"/>
  <c r="M702" i="54"/>
  <c r="L702" i="54"/>
  <c r="K702" i="54"/>
  <c r="J702" i="54"/>
  <c r="I702" i="54"/>
  <c r="H702" i="54"/>
  <c r="G702" i="54"/>
  <c r="F702" i="54"/>
  <c r="M701" i="54"/>
  <c r="L701" i="54"/>
  <c r="K701" i="54"/>
  <c r="J701" i="54"/>
  <c r="I701" i="54"/>
  <c r="H701" i="54"/>
  <c r="G701" i="54"/>
  <c r="F701" i="54"/>
  <c r="M700" i="54"/>
  <c r="L700" i="54"/>
  <c r="K700" i="54"/>
  <c r="J700" i="54"/>
  <c r="I700" i="54"/>
  <c r="H700" i="54"/>
  <c r="G700" i="54"/>
  <c r="F700" i="54"/>
  <c r="M699" i="54"/>
  <c r="L699" i="54"/>
  <c r="K699" i="54"/>
  <c r="J699" i="54"/>
  <c r="I699" i="54"/>
  <c r="H699" i="54"/>
  <c r="G699" i="54"/>
  <c r="F699" i="54"/>
  <c r="M698" i="54"/>
  <c r="L698" i="54"/>
  <c r="K698" i="54"/>
  <c r="J698" i="54"/>
  <c r="I698" i="54"/>
  <c r="H698" i="54"/>
  <c r="G698" i="54"/>
  <c r="F698" i="54"/>
  <c r="M697" i="54"/>
  <c r="L697" i="54"/>
  <c r="K697" i="54"/>
  <c r="J697" i="54"/>
  <c r="I697" i="54"/>
  <c r="H697" i="54"/>
  <c r="G697" i="54"/>
  <c r="F697" i="54"/>
  <c r="M696" i="54"/>
  <c r="L696" i="54"/>
  <c r="K696" i="54"/>
  <c r="J696" i="54"/>
  <c r="I696" i="54"/>
  <c r="H696" i="54"/>
  <c r="G696" i="54"/>
  <c r="F696" i="54"/>
  <c r="M695" i="54"/>
  <c r="L695" i="54"/>
  <c r="K695" i="54"/>
  <c r="J695" i="54"/>
  <c r="I695" i="54"/>
  <c r="H695" i="54"/>
  <c r="G695" i="54"/>
  <c r="F695" i="54"/>
  <c r="M694" i="54"/>
  <c r="L694" i="54"/>
  <c r="K694" i="54"/>
  <c r="J694" i="54"/>
  <c r="I694" i="54"/>
  <c r="H694" i="54"/>
  <c r="G694" i="54"/>
  <c r="F694" i="54"/>
  <c r="M693" i="54"/>
  <c r="L693" i="54"/>
  <c r="K693" i="54"/>
  <c r="J693" i="54"/>
  <c r="I693" i="54"/>
  <c r="H693" i="54"/>
  <c r="G693" i="54"/>
  <c r="F693" i="54"/>
  <c r="M692" i="54"/>
  <c r="L692" i="54"/>
  <c r="K692" i="54"/>
  <c r="J692" i="54"/>
  <c r="I692" i="54"/>
  <c r="H692" i="54"/>
  <c r="G692" i="54"/>
  <c r="F692" i="54"/>
  <c r="M691" i="54"/>
  <c r="L691" i="54"/>
  <c r="K691" i="54"/>
  <c r="J691" i="54"/>
  <c r="I691" i="54"/>
  <c r="H691" i="54"/>
  <c r="G691" i="54"/>
  <c r="F691" i="54"/>
  <c r="M690" i="54"/>
  <c r="L690" i="54"/>
  <c r="K690" i="54"/>
  <c r="J690" i="54"/>
  <c r="I690" i="54"/>
  <c r="H690" i="54"/>
  <c r="G690" i="54"/>
  <c r="F690" i="54"/>
  <c r="M689" i="54"/>
  <c r="L689" i="54"/>
  <c r="K689" i="54"/>
  <c r="J689" i="54"/>
  <c r="I689" i="54"/>
  <c r="H689" i="54"/>
  <c r="G689" i="54"/>
  <c r="F689" i="54"/>
  <c r="M688" i="54"/>
  <c r="L688" i="54"/>
  <c r="K688" i="54"/>
  <c r="J688" i="54"/>
  <c r="I688" i="54"/>
  <c r="H688" i="54"/>
  <c r="G688" i="54"/>
  <c r="F688" i="54"/>
  <c r="M687" i="54"/>
  <c r="L687" i="54"/>
  <c r="K687" i="54"/>
  <c r="J687" i="54"/>
  <c r="I687" i="54"/>
  <c r="H687" i="54"/>
  <c r="G687" i="54"/>
  <c r="F687" i="54"/>
  <c r="M686" i="54"/>
  <c r="L686" i="54"/>
  <c r="K686" i="54"/>
  <c r="J686" i="54"/>
  <c r="I686" i="54"/>
  <c r="H686" i="54"/>
  <c r="G686" i="54"/>
  <c r="F686" i="54"/>
  <c r="M685" i="54"/>
  <c r="L685" i="54"/>
  <c r="K685" i="54"/>
  <c r="J685" i="54"/>
  <c r="I685" i="54"/>
  <c r="H685" i="54"/>
  <c r="G685" i="54"/>
  <c r="F685" i="54"/>
  <c r="M684" i="54"/>
  <c r="L684" i="54"/>
  <c r="K684" i="54"/>
  <c r="J684" i="54"/>
  <c r="I684" i="54"/>
  <c r="H684" i="54"/>
  <c r="G684" i="54"/>
  <c r="F684" i="54"/>
  <c r="M683" i="54"/>
  <c r="L683" i="54"/>
  <c r="K683" i="54"/>
  <c r="J683" i="54"/>
  <c r="I683" i="54"/>
  <c r="H683" i="54"/>
  <c r="G683" i="54"/>
  <c r="F683" i="54"/>
  <c r="M682" i="54"/>
  <c r="L682" i="54"/>
  <c r="K682" i="54"/>
  <c r="J682" i="54"/>
  <c r="I682" i="54"/>
  <c r="H682" i="54"/>
  <c r="G682" i="54"/>
  <c r="F682" i="54"/>
  <c r="M681" i="54"/>
  <c r="L681" i="54"/>
  <c r="K681" i="54"/>
  <c r="J681" i="54"/>
  <c r="I681" i="54"/>
  <c r="H681" i="54"/>
  <c r="G681" i="54"/>
  <c r="F681" i="54"/>
  <c r="M680" i="54"/>
  <c r="L680" i="54"/>
  <c r="K680" i="54"/>
  <c r="J680" i="54"/>
  <c r="I680" i="54"/>
  <c r="H680" i="54"/>
  <c r="G680" i="54"/>
  <c r="F680" i="54"/>
  <c r="M679" i="54"/>
  <c r="L679" i="54"/>
  <c r="K679" i="54"/>
  <c r="J679" i="54"/>
  <c r="I679" i="54"/>
  <c r="H679" i="54"/>
  <c r="G679" i="54"/>
  <c r="F679" i="54"/>
  <c r="M678" i="54"/>
  <c r="L678" i="54"/>
  <c r="K678" i="54"/>
  <c r="J678" i="54"/>
  <c r="I678" i="54"/>
  <c r="H678" i="54"/>
  <c r="G678" i="54"/>
  <c r="F678" i="54"/>
  <c r="M677" i="54"/>
  <c r="L677" i="54"/>
  <c r="K677" i="54"/>
  <c r="J677" i="54"/>
  <c r="I677" i="54"/>
  <c r="H677" i="54"/>
  <c r="G677" i="54"/>
  <c r="F677" i="54"/>
  <c r="M676" i="54"/>
  <c r="L676" i="54"/>
  <c r="K676" i="54"/>
  <c r="J676" i="54"/>
  <c r="I676" i="54"/>
  <c r="H676" i="54"/>
  <c r="G676" i="54"/>
  <c r="F676" i="54"/>
  <c r="M675" i="54"/>
  <c r="L675" i="54"/>
  <c r="K675" i="54"/>
  <c r="J675" i="54"/>
  <c r="I675" i="54"/>
  <c r="H675" i="54"/>
  <c r="G675" i="54"/>
  <c r="F675" i="54"/>
  <c r="M674" i="54"/>
  <c r="L674" i="54"/>
  <c r="K674" i="54"/>
  <c r="J674" i="54"/>
  <c r="I674" i="54"/>
  <c r="H674" i="54"/>
  <c r="G674" i="54"/>
  <c r="F674" i="54"/>
  <c r="M673" i="54"/>
  <c r="L673" i="54"/>
  <c r="K673" i="54"/>
  <c r="J673" i="54"/>
  <c r="I673" i="54"/>
  <c r="H673" i="54"/>
  <c r="G673" i="54"/>
  <c r="F673" i="54"/>
  <c r="M672" i="54"/>
  <c r="L672" i="54"/>
  <c r="K672" i="54"/>
  <c r="J672" i="54"/>
  <c r="I672" i="54"/>
  <c r="H672" i="54"/>
  <c r="G672" i="54"/>
  <c r="F672" i="54"/>
  <c r="M671" i="54"/>
  <c r="L671" i="54"/>
  <c r="K671" i="54"/>
  <c r="J671" i="54"/>
  <c r="I671" i="54"/>
  <c r="H671" i="54"/>
  <c r="G671" i="54"/>
  <c r="F671" i="54"/>
  <c r="M670" i="54"/>
  <c r="L670" i="54"/>
  <c r="K670" i="54"/>
  <c r="J670" i="54"/>
  <c r="I670" i="54"/>
  <c r="H670" i="54"/>
  <c r="G670" i="54"/>
  <c r="F670" i="54"/>
  <c r="M669" i="54"/>
  <c r="L669" i="54"/>
  <c r="K669" i="54"/>
  <c r="J669" i="54"/>
  <c r="I669" i="54"/>
  <c r="H669" i="54"/>
  <c r="G669" i="54"/>
  <c r="F669" i="54"/>
  <c r="M668" i="54"/>
  <c r="L668" i="54"/>
  <c r="K668" i="54"/>
  <c r="J668" i="54"/>
  <c r="I668" i="54"/>
  <c r="H668" i="54"/>
  <c r="G668" i="54"/>
  <c r="F668" i="54"/>
  <c r="M667" i="54"/>
  <c r="L667" i="54"/>
  <c r="K667" i="54"/>
  <c r="J667" i="54"/>
  <c r="I667" i="54"/>
  <c r="H667" i="54"/>
  <c r="G667" i="54"/>
  <c r="F667" i="54"/>
  <c r="M666" i="54"/>
  <c r="L666" i="54"/>
  <c r="K666" i="54"/>
  <c r="J666" i="54"/>
  <c r="I666" i="54"/>
  <c r="H666" i="54"/>
  <c r="G666" i="54"/>
  <c r="F666" i="54"/>
  <c r="M665" i="54"/>
  <c r="L665" i="54"/>
  <c r="K665" i="54"/>
  <c r="J665" i="54"/>
  <c r="I665" i="54"/>
  <c r="H665" i="54"/>
  <c r="G665" i="54"/>
  <c r="F665" i="54"/>
  <c r="M664" i="54"/>
  <c r="L664" i="54"/>
  <c r="K664" i="54"/>
  <c r="J664" i="54"/>
  <c r="I664" i="54"/>
  <c r="H664" i="54"/>
  <c r="G664" i="54"/>
  <c r="F664" i="54"/>
  <c r="M663" i="54"/>
  <c r="L663" i="54"/>
  <c r="K663" i="54"/>
  <c r="J663" i="54"/>
  <c r="I663" i="54"/>
  <c r="H663" i="54"/>
  <c r="G663" i="54"/>
  <c r="F663" i="54"/>
  <c r="M662" i="54"/>
  <c r="L662" i="54"/>
  <c r="K662" i="54"/>
  <c r="J662" i="54"/>
  <c r="I662" i="54"/>
  <c r="H662" i="54"/>
  <c r="G662" i="54"/>
  <c r="F662" i="54"/>
  <c r="M661" i="54"/>
  <c r="L661" i="54"/>
  <c r="K661" i="54"/>
  <c r="J661" i="54"/>
  <c r="I661" i="54"/>
  <c r="H661" i="54"/>
  <c r="G661" i="54"/>
  <c r="F661" i="54"/>
  <c r="M660" i="54"/>
  <c r="L660" i="54"/>
  <c r="K660" i="54"/>
  <c r="J660" i="54"/>
  <c r="I660" i="54"/>
  <c r="H660" i="54"/>
  <c r="G660" i="54"/>
  <c r="F660" i="54"/>
  <c r="M659" i="54"/>
  <c r="L659" i="54"/>
  <c r="K659" i="54"/>
  <c r="J659" i="54"/>
  <c r="I659" i="54"/>
  <c r="H659" i="54"/>
  <c r="G659" i="54"/>
  <c r="F659" i="54"/>
  <c r="M658" i="54"/>
  <c r="L658" i="54"/>
  <c r="K658" i="54"/>
  <c r="J658" i="54"/>
  <c r="I658" i="54"/>
  <c r="H658" i="54"/>
  <c r="G658" i="54"/>
  <c r="F658" i="54"/>
  <c r="M657" i="54"/>
  <c r="L657" i="54"/>
  <c r="K657" i="54"/>
  <c r="J657" i="54"/>
  <c r="I657" i="54"/>
  <c r="H657" i="54"/>
  <c r="G657" i="54"/>
  <c r="F657" i="54"/>
  <c r="M656" i="54"/>
  <c r="L656" i="54"/>
  <c r="K656" i="54"/>
  <c r="J656" i="54"/>
  <c r="I656" i="54"/>
  <c r="H656" i="54"/>
  <c r="G656" i="54"/>
  <c r="F656" i="54"/>
  <c r="M655" i="54"/>
  <c r="L655" i="54"/>
  <c r="K655" i="54"/>
  <c r="J655" i="54"/>
  <c r="I655" i="54"/>
  <c r="H655" i="54"/>
  <c r="G655" i="54"/>
  <c r="F655" i="54"/>
  <c r="M654" i="54"/>
  <c r="L654" i="54"/>
  <c r="K654" i="54"/>
  <c r="J654" i="54"/>
  <c r="I654" i="54"/>
  <c r="H654" i="54"/>
  <c r="G654" i="54"/>
  <c r="F654" i="54"/>
  <c r="M653" i="54"/>
  <c r="L653" i="54"/>
  <c r="K653" i="54"/>
  <c r="J653" i="54"/>
  <c r="I653" i="54"/>
  <c r="H653" i="54"/>
  <c r="G653" i="54"/>
  <c r="F653" i="54"/>
  <c r="M652" i="54"/>
  <c r="L652" i="54"/>
  <c r="K652" i="54"/>
  <c r="J652" i="54"/>
  <c r="I652" i="54"/>
  <c r="H652" i="54"/>
  <c r="G652" i="54"/>
  <c r="F652" i="54"/>
  <c r="M651" i="54"/>
  <c r="L651" i="54"/>
  <c r="K651" i="54"/>
  <c r="J651" i="54"/>
  <c r="I651" i="54"/>
  <c r="H651" i="54"/>
  <c r="G651" i="54"/>
  <c r="F651" i="54"/>
  <c r="M650" i="54"/>
  <c r="L650" i="54"/>
  <c r="K650" i="54"/>
  <c r="J650" i="54"/>
  <c r="I650" i="54"/>
  <c r="H650" i="54"/>
  <c r="G650" i="54"/>
  <c r="F650" i="54"/>
  <c r="M649" i="54"/>
  <c r="L649" i="54"/>
  <c r="K649" i="54"/>
  <c r="J649" i="54"/>
  <c r="I649" i="54"/>
  <c r="H649" i="54"/>
  <c r="G649" i="54"/>
  <c r="F649" i="54"/>
  <c r="M648" i="54"/>
  <c r="L648" i="54"/>
  <c r="K648" i="54"/>
  <c r="J648" i="54"/>
  <c r="I648" i="54"/>
  <c r="H648" i="54"/>
  <c r="G648" i="54"/>
  <c r="F648" i="54"/>
  <c r="M647" i="54"/>
  <c r="L647" i="54"/>
  <c r="K647" i="54"/>
  <c r="J647" i="54"/>
  <c r="I647" i="54"/>
  <c r="H647" i="54"/>
  <c r="G647" i="54"/>
  <c r="F647" i="54"/>
  <c r="M646" i="54"/>
  <c r="L646" i="54"/>
  <c r="K646" i="54"/>
  <c r="J646" i="54"/>
  <c r="I646" i="54"/>
  <c r="H646" i="54"/>
  <c r="G646" i="54"/>
  <c r="F646" i="54"/>
  <c r="M645" i="54"/>
  <c r="L645" i="54"/>
  <c r="K645" i="54"/>
  <c r="J645" i="54"/>
  <c r="I645" i="54"/>
  <c r="H645" i="54"/>
  <c r="G645" i="54"/>
  <c r="F645" i="54"/>
  <c r="M644" i="54"/>
  <c r="L644" i="54"/>
  <c r="K644" i="54"/>
  <c r="J644" i="54"/>
  <c r="I644" i="54"/>
  <c r="H644" i="54"/>
  <c r="G644" i="54"/>
  <c r="F644" i="54"/>
  <c r="M643" i="54"/>
  <c r="L643" i="54"/>
  <c r="K643" i="54"/>
  <c r="J643" i="54"/>
  <c r="I643" i="54"/>
  <c r="H643" i="54"/>
  <c r="G643" i="54"/>
  <c r="F643" i="54"/>
  <c r="M642" i="54"/>
  <c r="L642" i="54"/>
  <c r="K642" i="54"/>
  <c r="J642" i="54"/>
  <c r="I642" i="54"/>
  <c r="H642" i="54"/>
  <c r="G642" i="54"/>
  <c r="F642" i="54"/>
  <c r="M641" i="54"/>
  <c r="L641" i="54"/>
  <c r="K641" i="54"/>
  <c r="J641" i="54"/>
  <c r="I641" i="54"/>
  <c r="H641" i="54"/>
  <c r="G641" i="54"/>
  <c r="F641" i="54"/>
  <c r="M640" i="54"/>
  <c r="L640" i="54"/>
  <c r="K640" i="54"/>
  <c r="J640" i="54"/>
  <c r="I640" i="54"/>
  <c r="H640" i="54"/>
  <c r="G640" i="54"/>
  <c r="F640" i="54"/>
  <c r="M639" i="54"/>
  <c r="L639" i="54"/>
  <c r="K639" i="54"/>
  <c r="J639" i="54"/>
  <c r="I639" i="54"/>
  <c r="H639" i="54"/>
  <c r="G639" i="54"/>
  <c r="F639" i="54"/>
  <c r="M638" i="54"/>
  <c r="L638" i="54"/>
  <c r="K638" i="54"/>
  <c r="J638" i="54"/>
  <c r="I638" i="54"/>
  <c r="H638" i="54"/>
  <c r="G638" i="54"/>
  <c r="F638" i="54"/>
  <c r="M637" i="54"/>
  <c r="L637" i="54"/>
  <c r="K637" i="54"/>
  <c r="J637" i="54"/>
  <c r="I637" i="54"/>
  <c r="H637" i="54"/>
  <c r="G637" i="54"/>
  <c r="F637" i="54"/>
  <c r="M636" i="54"/>
  <c r="L636" i="54"/>
  <c r="K636" i="54"/>
  <c r="J636" i="54"/>
  <c r="I636" i="54"/>
  <c r="H636" i="54"/>
  <c r="G636" i="54"/>
  <c r="F636" i="54"/>
  <c r="M635" i="54"/>
  <c r="L635" i="54"/>
  <c r="K635" i="54"/>
  <c r="J635" i="54"/>
  <c r="I635" i="54"/>
  <c r="H635" i="54"/>
  <c r="G635" i="54"/>
  <c r="F635" i="54"/>
  <c r="M634" i="54"/>
  <c r="L634" i="54"/>
  <c r="K634" i="54"/>
  <c r="J634" i="54"/>
  <c r="I634" i="54"/>
  <c r="H634" i="54"/>
  <c r="G634" i="54"/>
  <c r="F634" i="54"/>
  <c r="M633" i="54"/>
  <c r="L633" i="54"/>
  <c r="K633" i="54"/>
  <c r="J633" i="54"/>
  <c r="I633" i="54"/>
  <c r="H633" i="54"/>
  <c r="G633" i="54"/>
  <c r="F633" i="54"/>
  <c r="M632" i="54"/>
  <c r="L632" i="54"/>
  <c r="K632" i="54"/>
  <c r="J632" i="54"/>
  <c r="I632" i="54"/>
  <c r="H632" i="54"/>
  <c r="G632" i="54"/>
  <c r="F632" i="54"/>
  <c r="M631" i="54"/>
  <c r="L631" i="54"/>
  <c r="K631" i="54"/>
  <c r="J631" i="54"/>
  <c r="I631" i="54"/>
  <c r="H631" i="54"/>
  <c r="G631" i="54"/>
  <c r="F631" i="54"/>
  <c r="M630" i="54"/>
  <c r="L630" i="54"/>
  <c r="K630" i="54"/>
  <c r="J630" i="54"/>
  <c r="I630" i="54"/>
  <c r="H630" i="54"/>
  <c r="G630" i="54"/>
  <c r="F630" i="54"/>
  <c r="M629" i="54"/>
  <c r="L629" i="54"/>
  <c r="K629" i="54"/>
  <c r="J629" i="54"/>
  <c r="I629" i="54"/>
  <c r="H629" i="54"/>
  <c r="G629" i="54"/>
  <c r="F629" i="54"/>
  <c r="M628" i="54"/>
  <c r="L628" i="54"/>
  <c r="K628" i="54"/>
  <c r="J628" i="54"/>
  <c r="I628" i="54"/>
  <c r="H628" i="54"/>
  <c r="G628" i="54"/>
  <c r="F628" i="54"/>
  <c r="M627" i="54"/>
  <c r="L627" i="54"/>
  <c r="K627" i="54"/>
  <c r="J627" i="54"/>
  <c r="I627" i="54"/>
  <c r="H627" i="54"/>
  <c r="G627" i="54"/>
  <c r="F627" i="54"/>
  <c r="M626" i="54"/>
  <c r="L626" i="54"/>
  <c r="K626" i="54"/>
  <c r="J626" i="54"/>
  <c r="I626" i="54"/>
  <c r="H626" i="54"/>
  <c r="G626" i="54"/>
  <c r="F626" i="54"/>
  <c r="M625" i="54"/>
  <c r="L625" i="54"/>
  <c r="K625" i="54"/>
  <c r="J625" i="54"/>
  <c r="I625" i="54"/>
  <c r="H625" i="54"/>
  <c r="G625" i="54"/>
  <c r="F625" i="54"/>
  <c r="M624" i="54"/>
  <c r="L624" i="54"/>
  <c r="K624" i="54"/>
  <c r="J624" i="54"/>
  <c r="I624" i="54"/>
  <c r="H624" i="54"/>
  <c r="G624" i="54"/>
  <c r="F624" i="54"/>
  <c r="M623" i="54"/>
  <c r="L623" i="54"/>
  <c r="K623" i="54"/>
  <c r="J623" i="54"/>
  <c r="I623" i="54"/>
  <c r="H623" i="54"/>
  <c r="G623" i="54"/>
  <c r="F623" i="54"/>
  <c r="M622" i="54"/>
  <c r="L622" i="54"/>
  <c r="K622" i="54"/>
  <c r="J622" i="54"/>
  <c r="I622" i="54"/>
  <c r="H622" i="54"/>
  <c r="G622" i="54"/>
  <c r="F622" i="54"/>
  <c r="M621" i="54"/>
  <c r="L621" i="54"/>
  <c r="K621" i="54"/>
  <c r="J621" i="54"/>
  <c r="I621" i="54"/>
  <c r="H621" i="54"/>
  <c r="G621" i="54"/>
  <c r="F621" i="54"/>
  <c r="M620" i="54"/>
  <c r="L620" i="54"/>
  <c r="K620" i="54"/>
  <c r="J620" i="54"/>
  <c r="I620" i="54"/>
  <c r="H620" i="54"/>
  <c r="G620" i="54"/>
  <c r="F620" i="54"/>
  <c r="M619" i="54"/>
  <c r="L619" i="54"/>
  <c r="K619" i="54"/>
  <c r="J619" i="54"/>
  <c r="I619" i="54"/>
  <c r="H619" i="54"/>
  <c r="G619" i="54"/>
  <c r="F619" i="54"/>
  <c r="M618" i="54"/>
  <c r="L618" i="54"/>
  <c r="K618" i="54"/>
  <c r="J618" i="54"/>
  <c r="I618" i="54"/>
  <c r="H618" i="54"/>
  <c r="G618" i="54"/>
  <c r="F618" i="54"/>
  <c r="M617" i="54"/>
  <c r="L617" i="54"/>
  <c r="K617" i="54"/>
  <c r="J617" i="54"/>
  <c r="I617" i="54"/>
  <c r="H617" i="54"/>
  <c r="G617" i="54"/>
  <c r="F617" i="54"/>
  <c r="M616" i="54"/>
  <c r="L616" i="54"/>
  <c r="K616" i="54"/>
  <c r="J616" i="54"/>
  <c r="I616" i="54"/>
  <c r="H616" i="54"/>
  <c r="G616" i="54"/>
  <c r="F616" i="54"/>
  <c r="M615" i="54"/>
  <c r="L615" i="54"/>
  <c r="K615" i="54"/>
  <c r="J615" i="54"/>
  <c r="I615" i="54"/>
  <c r="H615" i="54"/>
  <c r="G615" i="54"/>
  <c r="F615" i="54"/>
  <c r="M614" i="54"/>
  <c r="L614" i="54"/>
  <c r="K614" i="54"/>
  <c r="J614" i="54"/>
  <c r="I614" i="54"/>
  <c r="H614" i="54"/>
  <c r="G614" i="54"/>
  <c r="F614" i="54"/>
  <c r="M613" i="54"/>
  <c r="L613" i="54"/>
  <c r="K613" i="54"/>
  <c r="J613" i="54"/>
  <c r="I613" i="54"/>
  <c r="H613" i="54"/>
  <c r="G613" i="54"/>
  <c r="F613" i="54"/>
  <c r="M612" i="54"/>
  <c r="L612" i="54"/>
  <c r="K612" i="54"/>
  <c r="J612" i="54"/>
  <c r="I612" i="54"/>
  <c r="H612" i="54"/>
  <c r="G612" i="54"/>
  <c r="F612" i="54"/>
  <c r="M611" i="54"/>
  <c r="L611" i="54"/>
  <c r="K611" i="54"/>
  <c r="J611" i="54"/>
  <c r="I611" i="54"/>
  <c r="H611" i="54"/>
  <c r="G611" i="54"/>
  <c r="F611" i="54"/>
  <c r="M610" i="54"/>
  <c r="L610" i="54"/>
  <c r="K610" i="54"/>
  <c r="J610" i="54"/>
  <c r="I610" i="54"/>
  <c r="H610" i="54"/>
  <c r="G610" i="54"/>
  <c r="F610" i="54"/>
  <c r="M609" i="54"/>
  <c r="L609" i="54"/>
  <c r="K609" i="54"/>
  <c r="J609" i="54"/>
  <c r="I609" i="54"/>
  <c r="H609" i="54"/>
  <c r="G609" i="54"/>
  <c r="F609" i="54"/>
  <c r="M608" i="54"/>
  <c r="L608" i="54"/>
  <c r="K608" i="54"/>
  <c r="J608" i="54"/>
  <c r="I608" i="54"/>
  <c r="H608" i="54"/>
  <c r="G608" i="54"/>
  <c r="F608" i="54"/>
  <c r="M607" i="54"/>
  <c r="L607" i="54"/>
  <c r="K607" i="54"/>
  <c r="J607" i="54"/>
  <c r="I607" i="54"/>
  <c r="H607" i="54"/>
  <c r="G607" i="54"/>
  <c r="F607" i="54"/>
  <c r="M606" i="54"/>
  <c r="L606" i="54"/>
  <c r="K606" i="54"/>
  <c r="J606" i="54"/>
  <c r="I606" i="54"/>
  <c r="H606" i="54"/>
  <c r="G606" i="54"/>
  <c r="F606" i="54"/>
  <c r="M605" i="54"/>
  <c r="L605" i="54"/>
  <c r="K605" i="54"/>
  <c r="J605" i="54"/>
  <c r="I605" i="54"/>
  <c r="H605" i="54"/>
  <c r="G605" i="54"/>
  <c r="F605" i="54"/>
  <c r="M604" i="54"/>
  <c r="L604" i="54"/>
  <c r="K604" i="54"/>
  <c r="J604" i="54"/>
  <c r="I604" i="54"/>
  <c r="H604" i="54"/>
  <c r="G604" i="54"/>
  <c r="F604" i="54"/>
  <c r="M603" i="54"/>
  <c r="L603" i="54"/>
  <c r="K603" i="54"/>
  <c r="J603" i="54"/>
  <c r="I603" i="54"/>
  <c r="H603" i="54"/>
  <c r="G603" i="54"/>
  <c r="F603" i="54"/>
  <c r="M602" i="54"/>
  <c r="L602" i="54"/>
  <c r="K602" i="54"/>
  <c r="J602" i="54"/>
  <c r="I602" i="54"/>
  <c r="H602" i="54"/>
  <c r="G602" i="54"/>
  <c r="F602" i="54"/>
  <c r="M601" i="54"/>
  <c r="L601" i="54"/>
  <c r="K601" i="54"/>
  <c r="J601" i="54"/>
  <c r="I601" i="54"/>
  <c r="H601" i="54"/>
  <c r="G601" i="54"/>
  <c r="F601" i="54"/>
  <c r="M600" i="54"/>
  <c r="L600" i="54"/>
  <c r="K600" i="54"/>
  <c r="J600" i="54"/>
  <c r="I600" i="54"/>
  <c r="H600" i="54"/>
  <c r="G600" i="54"/>
  <c r="F600" i="54"/>
  <c r="M599" i="54"/>
  <c r="L599" i="54"/>
  <c r="K599" i="54"/>
  <c r="J599" i="54"/>
  <c r="I599" i="54"/>
  <c r="H599" i="54"/>
  <c r="G599" i="54"/>
  <c r="F599" i="54"/>
  <c r="M598" i="54"/>
  <c r="L598" i="54"/>
  <c r="K598" i="54"/>
  <c r="J598" i="54"/>
  <c r="I598" i="54"/>
  <c r="H598" i="54"/>
  <c r="G598" i="54"/>
  <c r="F598" i="54"/>
  <c r="M597" i="54"/>
  <c r="L597" i="54"/>
  <c r="K597" i="54"/>
  <c r="J597" i="54"/>
  <c r="I597" i="54"/>
  <c r="H597" i="54"/>
  <c r="G597" i="54"/>
  <c r="F597" i="54"/>
  <c r="M596" i="54"/>
  <c r="L596" i="54"/>
  <c r="K596" i="54"/>
  <c r="J596" i="54"/>
  <c r="I596" i="54"/>
  <c r="H596" i="54"/>
  <c r="G596" i="54"/>
  <c r="F596" i="54"/>
  <c r="M595" i="54"/>
  <c r="L595" i="54"/>
  <c r="K595" i="54"/>
  <c r="J595" i="54"/>
  <c r="I595" i="54"/>
  <c r="H595" i="54"/>
  <c r="G595" i="54"/>
  <c r="F595" i="54"/>
  <c r="M594" i="54"/>
  <c r="L594" i="54"/>
  <c r="K594" i="54"/>
  <c r="J594" i="54"/>
  <c r="I594" i="54"/>
  <c r="H594" i="54"/>
  <c r="G594" i="54"/>
  <c r="F594" i="54"/>
  <c r="M593" i="54"/>
  <c r="L593" i="54"/>
  <c r="K593" i="54"/>
  <c r="J593" i="54"/>
  <c r="I593" i="54"/>
  <c r="H593" i="54"/>
  <c r="G593" i="54"/>
  <c r="F593" i="54"/>
  <c r="M592" i="54"/>
  <c r="L592" i="54"/>
  <c r="K592" i="54"/>
  <c r="J592" i="54"/>
  <c r="I592" i="54"/>
  <c r="H592" i="54"/>
  <c r="G592" i="54"/>
  <c r="F592" i="54"/>
  <c r="M591" i="54"/>
  <c r="L591" i="54"/>
  <c r="K591" i="54"/>
  <c r="J591" i="54"/>
  <c r="I591" i="54"/>
  <c r="H591" i="54"/>
  <c r="G591" i="54"/>
  <c r="F591" i="54"/>
  <c r="M590" i="54"/>
  <c r="L590" i="54"/>
  <c r="K590" i="54"/>
  <c r="J590" i="54"/>
  <c r="I590" i="54"/>
  <c r="H590" i="54"/>
  <c r="G590" i="54"/>
  <c r="F590" i="54"/>
  <c r="M589" i="54"/>
  <c r="L589" i="54"/>
  <c r="K589" i="54"/>
  <c r="J589" i="54"/>
  <c r="I589" i="54"/>
  <c r="H589" i="54"/>
  <c r="G589" i="54"/>
  <c r="F589" i="54"/>
  <c r="M588" i="54"/>
  <c r="L588" i="54"/>
  <c r="K588" i="54"/>
  <c r="J588" i="54"/>
  <c r="I588" i="54"/>
  <c r="H588" i="54"/>
  <c r="G588" i="54"/>
  <c r="F588" i="54"/>
  <c r="M587" i="54"/>
  <c r="L587" i="54"/>
  <c r="K587" i="54"/>
  <c r="J587" i="54"/>
  <c r="I587" i="54"/>
  <c r="H587" i="54"/>
  <c r="G587" i="54"/>
  <c r="F587" i="54"/>
  <c r="M586" i="54"/>
  <c r="L586" i="54"/>
  <c r="K586" i="54"/>
  <c r="J586" i="54"/>
  <c r="I586" i="54"/>
  <c r="H586" i="54"/>
  <c r="G586" i="54"/>
  <c r="F586" i="54"/>
  <c r="M585" i="54"/>
  <c r="L585" i="54"/>
  <c r="K585" i="54"/>
  <c r="J585" i="54"/>
  <c r="I585" i="54"/>
  <c r="H585" i="54"/>
  <c r="G585" i="54"/>
  <c r="F585" i="54"/>
  <c r="M584" i="54"/>
  <c r="L584" i="54"/>
  <c r="K584" i="54"/>
  <c r="J584" i="54"/>
  <c r="I584" i="54"/>
  <c r="H584" i="54"/>
  <c r="G584" i="54"/>
  <c r="F584" i="54"/>
  <c r="M583" i="54"/>
  <c r="L583" i="54"/>
  <c r="K583" i="54"/>
  <c r="J583" i="54"/>
  <c r="I583" i="54"/>
  <c r="H583" i="54"/>
  <c r="G583" i="54"/>
  <c r="F583" i="54"/>
  <c r="M582" i="54"/>
  <c r="L582" i="54"/>
  <c r="K582" i="54"/>
  <c r="J582" i="54"/>
  <c r="I582" i="54"/>
  <c r="H582" i="54"/>
  <c r="G582" i="54"/>
  <c r="F582" i="54"/>
  <c r="M581" i="54"/>
  <c r="L581" i="54"/>
  <c r="K581" i="54"/>
  <c r="J581" i="54"/>
  <c r="I581" i="54"/>
  <c r="H581" i="54"/>
  <c r="G581" i="54"/>
  <c r="F581" i="54"/>
  <c r="M580" i="54"/>
  <c r="L580" i="54"/>
  <c r="K580" i="54"/>
  <c r="J580" i="54"/>
  <c r="I580" i="54"/>
  <c r="H580" i="54"/>
  <c r="G580" i="54"/>
  <c r="F580" i="54"/>
  <c r="M579" i="54"/>
  <c r="L579" i="54"/>
  <c r="K579" i="54"/>
  <c r="J579" i="54"/>
  <c r="I579" i="54"/>
  <c r="H579" i="54"/>
  <c r="G579" i="54"/>
  <c r="F579" i="54"/>
  <c r="M578" i="54"/>
  <c r="L578" i="54"/>
  <c r="K578" i="54"/>
  <c r="J578" i="54"/>
  <c r="I578" i="54"/>
  <c r="H578" i="54"/>
  <c r="G578" i="54"/>
  <c r="F578" i="54"/>
  <c r="M577" i="54"/>
  <c r="L577" i="54"/>
  <c r="K577" i="54"/>
  <c r="J577" i="54"/>
  <c r="I577" i="54"/>
  <c r="H577" i="54"/>
  <c r="G577" i="54"/>
  <c r="F577" i="54"/>
  <c r="M576" i="54"/>
  <c r="L576" i="54"/>
  <c r="K576" i="54"/>
  <c r="J576" i="54"/>
  <c r="I576" i="54"/>
  <c r="H576" i="54"/>
  <c r="G576" i="54"/>
  <c r="F576" i="54"/>
  <c r="M575" i="54"/>
  <c r="L575" i="54"/>
  <c r="K575" i="54"/>
  <c r="J575" i="54"/>
  <c r="I575" i="54"/>
  <c r="H575" i="54"/>
  <c r="G575" i="54"/>
  <c r="F575" i="54"/>
  <c r="M574" i="54"/>
  <c r="L574" i="54"/>
  <c r="K574" i="54"/>
  <c r="J574" i="54"/>
  <c r="I574" i="54"/>
  <c r="H574" i="54"/>
  <c r="G574" i="54"/>
  <c r="F574" i="54"/>
  <c r="M573" i="54"/>
  <c r="L573" i="54"/>
  <c r="K573" i="54"/>
  <c r="J573" i="54"/>
  <c r="I573" i="54"/>
  <c r="H573" i="54"/>
  <c r="G573" i="54"/>
  <c r="F573" i="54"/>
  <c r="M572" i="54"/>
  <c r="L572" i="54"/>
  <c r="K572" i="54"/>
  <c r="J572" i="54"/>
  <c r="I572" i="54"/>
  <c r="H572" i="54"/>
  <c r="G572" i="54"/>
  <c r="F572" i="54"/>
  <c r="M571" i="54"/>
  <c r="L571" i="54"/>
  <c r="K571" i="54"/>
  <c r="J571" i="54"/>
  <c r="I571" i="54"/>
  <c r="H571" i="54"/>
  <c r="G571" i="54"/>
  <c r="F571" i="54"/>
  <c r="M570" i="54"/>
  <c r="L570" i="54"/>
  <c r="K570" i="54"/>
  <c r="J570" i="54"/>
  <c r="I570" i="54"/>
  <c r="H570" i="54"/>
  <c r="G570" i="54"/>
  <c r="F570" i="54"/>
  <c r="M569" i="54"/>
  <c r="L569" i="54"/>
  <c r="K569" i="54"/>
  <c r="J569" i="54"/>
  <c r="I569" i="54"/>
  <c r="H569" i="54"/>
  <c r="G569" i="54"/>
  <c r="F569" i="54"/>
  <c r="M568" i="54"/>
  <c r="L568" i="54"/>
  <c r="K568" i="54"/>
  <c r="J568" i="54"/>
  <c r="I568" i="54"/>
  <c r="H568" i="54"/>
  <c r="G568" i="54"/>
  <c r="F568" i="54"/>
  <c r="M567" i="54"/>
  <c r="L567" i="54"/>
  <c r="K567" i="54"/>
  <c r="J567" i="54"/>
  <c r="I567" i="54"/>
  <c r="H567" i="54"/>
  <c r="G567" i="54"/>
  <c r="F567" i="54"/>
  <c r="M566" i="54"/>
  <c r="L566" i="54"/>
  <c r="K566" i="54"/>
  <c r="J566" i="54"/>
  <c r="I566" i="54"/>
  <c r="H566" i="54"/>
  <c r="G566" i="54"/>
  <c r="F566" i="54"/>
  <c r="M565" i="54"/>
  <c r="L565" i="54"/>
  <c r="K565" i="54"/>
  <c r="J565" i="54"/>
  <c r="I565" i="54"/>
  <c r="H565" i="54"/>
  <c r="G565" i="54"/>
  <c r="F565" i="54"/>
  <c r="M564" i="54"/>
  <c r="L564" i="54"/>
  <c r="K564" i="54"/>
  <c r="J564" i="54"/>
  <c r="I564" i="54"/>
  <c r="H564" i="54"/>
  <c r="G564" i="54"/>
  <c r="F564" i="54"/>
  <c r="M563" i="54"/>
  <c r="L563" i="54"/>
  <c r="K563" i="54"/>
  <c r="J563" i="54"/>
  <c r="I563" i="54"/>
  <c r="H563" i="54"/>
  <c r="G563" i="54"/>
  <c r="F563" i="54"/>
  <c r="M562" i="54"/>
  <c r="L562" i="54"/>
  <c r="K562" i="54"/>
  <c r="J562" i="54"/>
  <c r="I562" i="54"/>
  <c r="H562" i="54"/>
  <c r="G562" i="54"/>
  <c r="F562" i="54"/>
  <c r="M561" i="54"/>
  <c r="L561" i="54"/>
  <c r="K561" i="54"/>
  <c r="J561" i="54"/>
  <c r="I561" i="54"/>
  <c r="H561" i="54"/>
  <c r="G561" i="54"/>
  <c r="F561" i="54"/>
  <c r="M560" i="54"/>
  <c r="L560" i="54"/>
  <c r="K560" i="54"/>
  <c r="J560" i="54"/>
  <c r="I560" i="54"/>
  <c r="H560" i="54"/>
  <c r="G560" i="54"/>
  <c r="F560" i="54"/>
  <c r="M559" i="54"/>
  <c r="L559" i="54"/>
  <c r="K559" i="54"/>
  <c r="J559" i="54"/>
  <c r="I559" i="54"/>
  <c r="H559" i="54"/>
  <c r="G559" i="54"/>
  <c r="F559" i="54"/>
  <c r="M558" i="54"/>
  <c r="L558" i="54"/>
  <c r="K558" i="54"/>
  <c r="J558" i="54"/>
  <c r="I558" i="54"/>
  <c r="H558" i="54"/>
  <c r="G558" i="54"/>
  <c r="F558" i="54"/>
  <c r="M557" i="54"/>
  <c r="L557" i="54"/>
  <c r="K557" i="54"/>
  <c r="J557" i="54"/>
  <c r="I557" i="54"/>
  <c r="H557" i="54"/>
  <c r="G557" i="54"/>
  <c r="F557" i="54"/>
  <c r="M556" i="54"/>
  <c r="L556" i="54"/>
  <c r="K556" i="54"/>
  <c r="J556" i="54"/>
  <c r="I556" i="54"/>
  <c r="H556" i="54"/>
  <c r="G556" i="54"/>
  <c r="F556" i="54"/>
  <c r="M555" i="54"/>
  <c r="L555" i="54"/>
  <c r="K555" i="54"/>
  <c r="J555" i="54"/>
  <c r="I555" i="54"/>
  <c r="H555" i="54"/>
  <c r="G555" i="54"/>
  <c r="F555" i="54"/>
  <c r="M554" i="54"/>
  <c r="L554" i="54"/>
  <c r="K554" i="54"/>
  <c r="J554" i="54"/>
  <c r="I554" i="54"/>
  <c r="H554" i="54"/>
  <c r="G554" i="54"/>
  <c r="F554" i="54"/>
  <c r="M553" i="54"/>
  <c r="L553" i="54"/>
  <c r="K553" i="54"/>
  <c r="J553" i="54"/>
  <c r="I553" i="54"/>
  <c r="H553" i="54"/>
  <c r="G553" i="54"/>
  <c r="F553" i="54"/>
  <c r="M552" i="54"/>
  <c r="L552" i="54"/>
  <c r="K552" i="54"/>
  <c r="J552" i="54"/>
  <c r="I552" i="54"/>
  <c r="H552" i="54"/>
  <c r="G552" i="54"/>
  <c r="F552" i="54"/>
  <c r="M551" i="54"/>
  <c r="L551" i="54"/>
  <c r="K551" i="54"/>
  <c r="J551" i="54"/>
  <c r="I551" i="54"/>
  <c r="H551" i="54"/>
  <c r="G551" i="54"/>
  <c r="F551" i="54"/>
  <c r="M550" i="54"/>
  <c r="L550" i="54"/>
  <c r="K550" i="54"/>
  <c r="J550" i="54"/>
  <c r="I550" i="54"/>
  <c r="H550" i="54"/>
  <c r="G550" i="54"/>
  <c r="F550" i="54"/>
  <c r="M549" i="54"/>
  <c r="L549" i="54"/>
  <c r="K549" i="54"/>
  <c r="J549" i="54"/>
  <c r="I549" i="54"/>
  <c r="H549" i="54"/>
  <c r="G549" i="54"/>
  <c r="F549" i="54"/>
  <c r="M548" i="54"/>
  <c r="L548" i="54"/>
  <c r="K548" i="54"/>
  <c r="J548" i="54"/>
  <c r="I548" i="54"/>
  <c r="H548" i="54"/>
  <c r="G548" i="54"/>
  <c r="F548" i="54"/>
  <c r="M547" i="54"/>
  <c r="L547" i="54"/>
  <c r="K547" i="54"/>
  <c r="J547" i="54"/>
  <c r="I547" i="54"/>
  <c r="H547" i="54"/>
  <c r="G547" i="54"/>
  <c r="F547" i="54"/>
  <c r="M546" i="54"/>
  <c r="L546" i="54"/>
  <c r="K546" i="54"/>
  <c r="J546" i="54"/>
  <c r="I546" i="54"/>
  <c r="H546" i="54"/>
  <c r="G546" i="54"/>
  <c r="F546" i="54"/>
  <c r="M545" i="54"/>
  <c r="L545" i="54"/>
  <c r="K545" i="54"/>
  <c r="J545" i="54"/>
  <c r="I545" i="54"/>
  <c r="H545" i="54"/>
  <c r="G545" i="54"/>
  <c r="F545" i="54"/>
  <c r="M544" i="54"/>
  <c r="L544" i="54"/>
  <c r="K544" i="54"/>
  <c r="J544" i="54"/>
  <c r="I544" i="54"/>
  <c r="H544" i="54"/>
  <c r="G544" i="54"/>
  <c r="F544" i="54"/>
  <c r="M543" i="54"/>
  <c r="L543" i="54"/>
  <c r="K543" i="54"/>
  <c r="J543" i="54"/>
  <c r="I543" i="54"/>
  <c r="H543" i="54"/>
  <c r="G543" i="54"/>
  <c r="F543" i="54"/>
  <c r="M542" i="54"/>
  <c r="L542" i="54"/>
  <c r="K542" i="54"/>
  <c r="J542" i="54"/>
  <c r="I542" i="54"/>
  <c r="H542" i="54"/>
  <c r="G542" i="54"/>
  <c r="F542" i="54"/>
  <c r="M541" i="54"/>
  <c r="L541" i="54"/>
  <c r="K541" i="54"/>
  <c r="J541" i="54"/>
  <c r="I541" i="54"/>
  <c r="H541" i="54"/>
  <c r="G541" i="54"/>
  <c r="F541" i="54"/>
  <c r="M540" i="54"/>
  <c r="L540" i="54"/>
  <c r="K540" i="54"/>
  <c r="J540" i="54"/>
  <c r="I540" i="54"/>
  <c r="H540" i="54"/>
  <c r="G540" i="54"/>
  <c r="F540" i="54"/>
  <c r="M539" i="54"/>
  <c r="L539" i="54"/>
  <c r="K539" i="54"/>
  <c r="J539" i="54"/>
  <c r="I539" i="54"/>
  <c r="H539" i="54"/>
  <c r="G539" i="54"/>
  <c r="F539" i="54"/>
  <c r="M538" i="54"/>
  <c r="L538" i="54"/>
  <c r="K538" i="54"/>
  <c r="J538" i="54"/>
  <c r="I538" i="54"/>
  <c r="H538" i="54"/>
  <c r="G538" i="54"/>
  <c r="F538" i="54"/>
  <c r="M537" i="54"/>
  <c r="L537" i="54"/>
  <c r="K537" i="54"/>
  <c r="J537" i="54"/>
  <c r="I537" i="54"/>
  <c r="H537" i="54"/>
  <c r="G537" i="54"/>
  <c r="F537" i="54"/>
  <c r="M536" i="54"/>
  <c r="L536" i="54"/>
  <c r="K536" i="54"/>
  <c r="J536" i="54"/>
  <c r="I536" i="54"/>
  <c r="H536" i="54"/>
  <c r="G536" i="54"/>
  <c r="F536" i="54"/>
  <c r="M535" i="54"/>
  <c r="L535" i="54"/>
  <c r="K535" i="54"/>
  <c r="J535" i="54"/>
  <c r="I535" i="54"/>
  <c r="H535" i="54"/>
  <c r="G535" i="54"/>
  <c r="F535" i="54"/>
  <c r="M534" i="54"/>
  <c r="L534" i="54"/>
  <c r="K534" i="54"/>
  <c r="J534" i="54"/>
  <c r="I534" i="54"/>
  <c r="H534" i="54"/>
  <c r="G534" i="54"/>
  <c r="F534" i="54"/>
  <c r="M533" i="54"/>
  <c r="L533" i="54"/>
  <c r="K533" i="54"/>
  <c r="J533" i="54"/>
  <c r="I533" i="54"/>
  <c r="H533" i="54"/>
  <c r="G533" i="54"/>
  <c r="F533" i="54"/>
  <c r="M532" i="54"/>
  <c r="L532" i="54"/>
  <c r="K532" i="54"/>
  <c r="J532" i="54"/>
  <c r="I532" i="54"/>
  <c r="H532" i="54"/>
  <c r="G532" i="54"/>
  <c r="F532" i="54"/>
  <c r="M531" i="54"/>
  <c r="L531" i="54"/>
  <c r="K531" i="54"/>
  <c r="J531" i="54"/>
  <c r="I531" i="54"/>
  <c r="H531" i="54"/>
  <c r="G531" i="54"/>
  <c r="F531" i="54"/>
  <c r="M530" i="54"/>
  <c r="L530" i="54"/>
  <c r="K530" i="54"/>
  <c r="J530" i="54"/>
  <c r="I530" i="54"/>
  <c r="H530" i="54"/>
  <c r="G530" i="54"/>
  <c r="F530" i="54"/>
  <c r="M529" i="54"/>
  <c r="L529" i="54"/>
  <c r="K529" i="54"/>
  <c r="J529" i="54"/>
  <c r="I529" i="54"/>
  <c r="H529" i="54"/>
  <c r="G529" i="54"/>
  <c r="F529" i="54"/>
  <c r="M528" i="54"/>
  <c r="L528" i="54"/>
  <c r="K528" i="54"/>
  <c r="J528" i="54"/>
  <c r="I528" i="54"/>
  <c r="H528" i="54"/>
  <c r="G528" i="54"/>
  <c r="F528" i="54"/>
  <c r="M527" i="54"/>
  <c r="L527" i="54"/>
  <c r="K527" i="54"/>
  <c r="J527" i="54"/>
  <c r="I527" i="54"/>
  <c r="H527" i="54"/>
  <c r="G527" i="54"/>
  <c r="F527" i="54"/>
  <c r="M526" i="54"/>
  <c r="L526" i="54"/>
  <c r="K526" i="54"/>
  <c r="J526" i="54"/>
  <c r="I526" i="54"/>
  <c r="H526" i="54"/>
  <c r="G526" i="54"/>
  <c r="F526" i="54"/>
  <c r="M525" i="54"/>
  <c r="L525" i="54"/>
  <c r="K525" i="54"/>
  <c r="J525" i="54"/>
  <c r="I525" i="54"/>
  <c r="H525" i="54"/>
  <c r="G525" i="54"/>
  <c r="F525" i="54"/>
  <c r="M524" i="54"/>
  <c r="L524" i="54"/>
  <c r="K524" i="54"/>
  <c r="J524" i="54"/>
  <c r="I524" i="54"/>
  <c r="H524" i="54"/>
  <c r="G524" i="54"/>
  <c r="F524" i="54"/>
  <c r="M523" i="54"/>
  <c r="L523" i="54"/>
  <c r="K523" i="54"/>
  <c r="J523" i="54"/>
  <c r="I523" i="54"/>
  <c r="H523" i="54"/>
  <c r="G523" i="54"/>
  <c r="F523" i="54"/>
  <c r="M522" i="54"/>
  <c r="L522" i="54"/>
  <c r="K522" i="54"/>
  <c r="J522" i="54"/>
  <c r="I522" i="54"/>
  <c r="H522" i="54"/>
  <c r="G522" i="54"/>
  <c r="F522" i="54"/>
  <c r="M521" i="54"/>
  <c r="L521" i="54"/>
  <c r="K521" i="54"/>
  <c r="J521" i="54"/>
  <c r="I521" i="54"/>
  <c r="H521" i="54"/>
  <c r="G521" i="54"/>
  <c r="F521" i="54"/>
  <c r="M520" i="54"/>
  <c r="L520" i="54"/>
  <c r="K520" i="54"/>
  <c r="J520" i="54"/>
  <c r="I520" i="54"/>
  <c r="H520" i="54"/>
  <c r="G520" i="54"/>
  <c r="F520" i="54"/>
  <c r="M519" i="54"/>
  <c r="L519" i="54"/>
  <c r="K519" i="54"/>
  <c r="J519" i="54"/>
  <c r="I519" i="54"/>
  <c r="H519" i="54"/>
  <c r="G519" i="54"/>
  <c r="F519" i="54"/>
  <c r="M518" i="54"/>
  <c r="L518" i="54"/>
  <c r="K518" i="54"/>
  <c r="J518" i="54"/>
  <c r="I518" i="54"/>
  <c r="H518" i="54"/>
  <c r="G518" i="54"/>
  <c r="F518" i="54"/>
  <c r="M517" i="54"/>
  <c r="L517" i="54"/>
  <c r="K517" i="54"/>
  <c r="J517" i="54"/>
  <c r="I517" i="54"/>
  <c r="H517" i="54"/>
  <c r="G517" i="54"/>
  <c r="F517" i="54"/>
  <c r="M516" i="54"/>
  <c r="L516" i="54"/>
  <c r="K516" i="54"/>
  <c r="J516" i="54"/>
  <c r="I516" i="54"/>
  <c r="H516" i="54"/>
  <c r="G516" i="54"/>
  <c r="F516" i="54"/>
  <c r="M515" i="54"/>
  <c r="L515" i="54"/>
  <c r="K515" i="54"/>
  <c r="J515" i="54"/>
  <c r="I515" i="54"/>
  <c r="H515" i="54"/>
  <c r="G515" i="54"/>
  <c r="F515" i="54"/>
  <c r="M514" i="54"/>
  <c r="L514" i="54"/>
  <c r="K514" i="54"/>
  <c r="J514" i="54"/>
  <c r="I514" i="54"/>
  <c r="H514" i="54"/>
  <c r="G514" i="54"/>
  <c r="F514" i="54"/>
  <c r="M513" i="54"/>
  <c r="L513" i="54"/>
  <c r="K513" i="54"/>
  <c r="J513" i="54"/>
  <c r="I513" i="54"/>
  <c r="H513" i="54"/>
  <c r="G513" i="54"/>
  <c r="F513" i="54"/>
  <c r="M512" i="54"/>
  <c r="L512" i="54"/>
  <c r="K512" i="54"/>
  <c r="J512" i="54"/>
  <c r="I512" i="54"/>
  <c r="H512" i="54"/>
  <c r="G512" i="54"/>
  <c r="F512" i="54"/>
  <c r="M511" i="54"/>
  <c r="L511" i="54"/>
  <c r="K511" i="54"/>
  <c r="J511" i="54"/>
  <c r="I511" i="54"/>
  <c r="H511" i="54"/>
  <c r="G511" i="54"/>
  <c r="F511" i="54"/>
  <c r="M510" i="54"/>
  <c r="L510" i="54"/>
  <c r="K510" i="54"/>
  <c r="J510" i="54"/>
  <c r="I510" i="54"/>
  <c r="H510" i="54"/>
  <c r="G510" i="54"/>
  <c r="F510" i="54"/>
  <c r="M509" i="54"/>
  <c r="L509" i="54"/>
  <c r="K509" i="54"/>
  <c r="J509" i="54"/>
  <c r="I509" i="54"/>
  <c r="H509" i="54"/>
  <c r="G509" i="54"/>
  <c r="F509" i="54"/>
  <c r="M508" i="54"/>
  <c r="L508" i="54"/>
  <c r="K508" i="54"/>
  <c r="J508" i="54"/>
  <c r="I508" i="54"/>
  <c r="H508" i="54"/>
  <c r="G508" i="54"/>
  <c r="F508" i="54"/>
  <c r="M507" i="54"/>
  <c r="L507" i="54"/>
  <c r="K507" i="54"/>
  <c r="J507" i="54"/>
  <c r="I507" i="54"/>
  <c r="H507" i="54"/>
  <c r="G507" i="54"/>
  <c r="F507" i="54"/>
  <c r="M506" i="54"/>
  <c r="L506" i="54"/>
  <c r="K506" i="54"/>
  <c r="J506" i="54"/>
  <c r="I506" i="54"/>
  <c r="H506" i="54"/>
  <c r="G506" i="54"/>
  <c r="F506" i="54"/>
  <c r="M505" i="54"/>
  <c r="L505" i="54"/>
  <c r="K505" i="54"/>
  <c r="J505" i="54"/>
  <c r="I505" i="54"/>
  <c r="H505" i="54"/>
  <c r="G505" i="54"/>
  <c r="F505" i="54"/>
  <c r="M504" i="54"/>
  <c r="L504" i="54"/>
  <c r="K504" i="54"/>
  <c r="J504" i="54"/>
  <c r="I504" i="54"/>
  <c r="H504" i="54"/>
  <c r="G504" i="54"/>
  <c r="F504" i="54"/>
  <c r="M503" i="54"/>
  <c r="L503" i="54"/>
  <c r="K503" i="54"/>
  <c r="J503" i="54"/>
  <c r="I503" i="54"/>
  <c r="H503" i="54"/>
  <c r="G503" i="54"/>
  <c r="F503" i="54"/>
  <c r="M502" i="54"/>
  <c r="L502" i="54"/>
  <c r="K502" i="54"/>
  <c r="J502" i="54"/>
  <c r="I502" i="54"/>
  <c r="H502" i="54"/>
  <c r="G502" i="54"/>
  <c r="F502" i="54"/>
  <c r="M501" i="54"/>
  <c r="L501" i="54"/>
  <c r="K501" i="54"/>
  <c r="J501" i="54"/>
  <c r="I501" i="54"/>
  <c r="H501" i="54"/>
  <c r="G501" i="54"/>
  <c r="F501" i="54"/>
  <c r="M500" i="54"/>
  <c r="L500" i="54"/>
  <c r="K500" i="54"/>
  <c r="J500" i="54"/>
  <c r="I500" i="54"/>
  <c r="H500" i="54"/>
  <c r="G500" i="54"/>
  <c r="F500" i="54"/>
  <c r="M499" i="54"/>
  <c r="L499" i="54"/>
  <c r="K499" i="54"/>
  <c r="J499" i="54"/>
  <c r="I499" i="54"/>
  <c r="H499" i="54"/>
  <c r="G499" i="54"/>
  <c r="F499" i="54"/>
  <c r="M498" i="54"/>
  <c r="L498" i="54"/>
  <c r="K498" i="54"/>
  <c r="J498" i="54"/>
  <c r="I498" i="54"/>
  <c r="H498" i="54"/>
  <c r="G498" i="54"/>
  <c r="F498" i="54"/>
  <c r="M497" i="54"/>
  <c r="L497" i="54"/>
  <c r="K497" i="54"/>
  <c r="J497" i="54"/>
  <c r="I497" i="54"/>
  <c r="H497" i="54"/>
  <c r="G497" i="54"/>
  <c r="F497" i="54"/>
  <c r="M496" i="54"/>
  <c r="L496" i="54"/>
  <c r="K496" i="54"/>
  <c r="J496" i="54"/>
  <c r="I496" i="54"/>
  <c r="H496" i="54"/>
  <c r="G496" i="54"/>
  <c r="F496" i="54"/>
  <c r="M495" i="54"/>
  <c r="L495" i="54"/>
  <c r="K495" i="54"/>
  <c r="J495" i="54"/>
  <c r="I495" i="54"/>
  <c r="H495" i="54"/>
  <c r="G495" i="54"/>
  <c r="F495" i="54"/>
  <c r="M494" i="54"/>
  <c r="L494" i="54"/>
  <c r="K494" i="54"/>
  <c r="J494" i="54"/>
  <c r="I494" i="54"/>
  <c r="H494" i="54"/>
  <c r="G494" i="54"/>
  <c r="F494" i="54"/>
  <c r="M493" i="54"/>
  <c r="L493" i="54"/>
  <c r="K493" i="54"/>
  <c r="J493" i="54"/>
  <c r="I493" i="54"/>
  <c r="H493" i="54"/>
  <c r="G493" i="54"/>
  <c r="F493" i="54"/>
  <c r="M492" i="54"/>
  <c r="L492" i="54"/>
  <c r="K492" i="54"/>
  <c r="J492" i="54"/>
  <c r="I492" i="54"/>
  <c r="H492" i="54"/>
  <c r="G492" i="54"/>
  <c r="F492" i="54"/>
  <c r="M491" i="54"/>
  <c r="L491" i="54"/>
  <c r="K491" i="54"/>
  <c r="J491" i="54"/>
  <c r="I491" i="54"/>
  <c r="H491" i="54"/>
  <c r="G491" i="54"/>
  <c r="F491" i="54"/>
  <c r="M490" i="54"/>
  <c r="L490" i="54"/>
  <c r="K490" i="54"/>
  <c r="J490" i="54"/>
  <c r="I490" i="54"/>
  <c r="H490" i="54"/>
  <c r="G490" i="54"/>
  <c r="F490" i="54"/>
  <c r="M489" i="54"/>
  <c r="L489" i="54"/>
  <c r="K489" i="54"/>
  <c r="J489" i="54"/>
  <c r="I489" i="54"/>
  <c r="H489" i="54"/>
  <c r="G489" i="54"/>
  <c r="F489" i="54"/>
  <c r="M488" i="54"/>
  <c r="L488" i="54"/>
  <c r="K488" i="54"/>
  <c r="J488" i="54"/>
  <c r="I488" i="54"/>
  <c r="H488" i="54"/>
  <c r="G488" i="54"/>
  <c r="F488" i="54"/>
  <c r="M487" i="54"/>
  <c r="L487" i="54"/>
  <c r="K487" i="54"/>
  <c r="J487" i="54"/>
  <c r="I487" i="54"/>
  <c r="H487" i="54"/>
  <c r="G487" i="54"/>
  <c r="F487" i="54"/>
  <c r="M486" i="54"/>
  <c r="L486" i="54"/>
  <c r="K486" i="54"/>
  <c r="J486" i="54"/>
  <c r="I486" i="54"/>
  <c r="H486" i="54"/>
  <c r="G486" i="54"/>
  <c r="F486" i="54"/>
  <c r="M485" i="54"/>
  <c r="L485" i="54"/>
  <c r="K485" i="54"/>
  <c r="J485" i="54"/>
  <c r="I485" i="54"/>
  <c r="H485" i="54"/>
  <c r="G485" i="54"/>
  <c r="F485" i="54"/>
  <c r="M484" i="54"/>
  <c r="L484" i="54"/>
  <c r="K484" i="54"/>
  <c r="J484" i="54"/>
  <c r="I484" i="54"/>
  <c r="H484" i="54"/>
  <c r="G484" i="54"/>
  <c r="F484" i="54"/>
  <c r="M483" i="54"/>
  <c r="L483" i="54"/>
  <c r="K483" i="54"/>
  <c r="J483" i="54"/>
  <c r="I483" i="54"/>
  <c r="H483" i="54"/>
  <c r="G483" i="54"/>
  <c r="F483" i="54"/>
  <c r="M482" i="54"/>
  <c r="L482" i="54"/>
  <c r="K482" i="54"/>
  <c r="J482" i="54"/>
  <c r="I482" i="54"/>
  <c r="H482" i="54"/>
  <c r="G482" i="54"/>
  <c r="F482" i="54"/>
  <c r="M481" i="54"/>
  <c r="L481" i="54"/>
  <c r="K481" i="54"/>
  <c r="J481" i="54"/>
  <c r="I481" i="54"/>
  <c r="H481" i="54"/>
  <c r="G481" i="54"/>
  <c r="F481" i="54"/>
  <c r="M480" i="54"/>
  <c r="L480" i="54"/>
  <c r="K480" i="54"/>
  <c r="J480" i="54"/>
  <c r="I480" i="54"/>
  <c r="H480" i="54"/>
  <c r="G480" i="54"/>
  <c r="F480" i="54"/>
  <c r="M479" i="54"/>
  <c r="L479" i="54"/>
  <c r="K479" i="54"/>
  <c r="J479" i="54"/>
  <c r="I479" i="54"/>
  <c r="H479" i="54"/>
  <c r="G479" i="54"/>
  <c r="F479" i="54"/>
  <c r="M478" i="54"/>
  <c r="L478" i="54"/>
  <c r="K478" i="54"/>
  <c r="J478" i="54"/>
  <c r="I478" i="54"/>
  <c r="H478" i="54"/>
  <c r="G478" i="54"/>
  <c r="F478" i="54"/>
  <c r="M477" i="54"/>
  <c r="L477" i="54"/>
  <c r="K477" i="54"/>
  <c r="J477" i="54"/>
  <c r="I477" i="54"/>
  <c r="H477" i="54"/>
  <c r="G477" i="54"/>
  <c r="F477" i="54"/>
  <c r="M476" i="54"/>
  <c r="L476" i="54"/>
  <c r="K476" i="54"/>
  <c r="J476" i="54"/>
  <c r="I476" i="54"/>
  <c r="H476" i="54"/>
  <c r="G476" i="54"/>
  <c r="F476" i="54"/>
  <c r="M475" i="54"/>
  <c r="L475" i="54"/>
  <c r="K475" i="54"/>
  <c r="J475" i="54"/>
  <c r="I475" i="54"/>
  <c r="H475" i="54"/>
  <c r="G475" i="54"/>
  <c r="F475" i="54"/>
  <c r="M474" i="54"/>
  <c r="L474" i="54"/>
  <c r="K474" i="54"/>
  <c r="J474" i="54"/>
  <c r="I474" i="54"/>
  <c r="H474" i="54"/>
  <c r="G474" i="54"/>
  <c r="F474" i="54"/>
  <c r="M473" i="54"/>
  <c r="L473" i="54"/>
  <c r="K473" i="54"/>
  <c r="J473" i="54"/>
  <c r="I473" i="54"/>
  <c r="H473" i="54"/>
  <c r="G473" i="54"/>
  <c r="F473" i="54"/>
  <c r="M472" i="54"/>
  <c r="L472" i="54"/>
  <c r="K472" i="54"/>
  <c r="J472" i="54"/>
  <c r="I472" i="54"/>
  <c r="H472" i="54"/>
  <c r="G472" i="54"/>
  <c r="F472" i="54"/>
  <c r="M471" i="54"/>
  <c r="L471" i="54"/>
  <c r="K471" i="54"/>
  <c r="J471" i="54"/>
  <c r="I471" i="54"/>
  <c r="H471" i="54"/>
  <c r="G471" i="54"/>
  <c r="F471" i="54"/>
  <c r="M470" i="54"/>
  <c r="L470" i="54"/>
  <c r="K470" i="54"/>
  <c r="J470" i="54"/>
  <c r="I470" i="54"/>
  <c r="H470" i="54"/>
  <c r="G470" i="54"/>
  <c r="F470" i="54"/>
  <c r="M469" i="54"/>
  <c r="L469" i="54"/>
  <c r="K469" i="54"/>
  <c r="J469" i="54"/>
  <c r="I469" i="54"/>
  <c r="H469" i="54"/>
  <c r="G469" i="54"/>
  <c r="F469" i="54"/>
  <c r="M468" i="54"/>
  <c r="L468" i="54"/>
  <c r="K468" i="54"/>
  <c r="J468" i="54"/>
  <c r="I468" i="54"/>
  <c r="H468" i="54"/>
  <c r="G468" i="54"/>
  <c r="F468" i="54"/>
  <c r="M467" i="54"/>
  <c r="L467" i="54"/>
  <c r="K467" i="54"/>
  <c r="J467" i="54"/>
  <c r="I467" i="54"/>
  <c r="H467" i="54"/>
  <c r="G467" i="54"/>
  <c r="F467" i="54"/>
  <c r="M466" i="54"/>
  <c r="L466" i="54"/>
  <c r="K466" i="54"/>
  <c r="J466" i="54"/>
  <c r="I466" i="54"/>
  <c r="H466" i="54"/>
  <c r="G466" i="54"/>
  <c r="F466" i="54"/>
  <c r="M465" i="54"/>
  <c r="L465" i="54"/>
  <c r="K465" i="54"/>
  <c r="J465" i="54"/>
  <c r="I465" i="54"/>
  <c r="H465" i="54"/>
  <c r="G465" i="54"/>
  <c r="F465" i="54"/>
  <c r="M464" i="54"/>
  <c r="L464" i="54"/>
  <c r="K464" i="54"/>
  <c r="J464" i="54"/>
  <c r="I464" i="54"/>
  <c r="H464" i="54"/>
  <c r="G464" i="54"/>
  <c r="F464" i="54"/>
  <c r="M463" i="54"/>
  <c r="L463" i="54"/>
  <c r="K463" i="54"/>
  <c r="J463" i="54"/>
  <c r="I463" i="54"/>
  <c r="H463" i="54"/>
  <c r="G463" i="54"/>
  <c r="F463" i="54"/>
  <c r="M462" i="54"/>
  <c r="L462" i="54"/>
  <c r="K462" i="54"/>
  <c r="J462" i="54"/>
  <c r="I462" i="54"/>
  <c r="H462" i="54"/>
  <c r="G462" i="54"/>
  <c r="F462" i="54"/>
  <c r="M461" i="54"/>
  <c r="L461" i="54"/>
  <c r="K461" i="54"/>
  <c r="J461" i="54"/>
  <c r="I461" i="54"/>
  <c r="H461" i="54"/>
  <c r="G461" i="54"/>
  <c r="F461" i="54"/>
  <c r="M460" i="54"/>
  <c r="L460" i="54"/>
  <c r="K460" i="54"/>
  <c r="J460" i="54"/>
  <c r="I460" i="54"/>
  <c r="H460" i="54"/>
  <c r="G460" i="54"/>
  <c r="F460" i="54"/>
  <c r="M459" i="54"/>
  <c r="L459" i="54"/>
  <c r="K459" i="54"/>
  <c r="J459" i="54"/>
  <c r="I459" i="54"/>
  <c r="H459" i="54"/>
  <c r="G459" i="54"/>
  <c r="F459" i="54"/>
  <c r="M458" i="54"/>
  <c r="L458" i="54"/>
  <c r="K458" i="54"/>
  <c r="J458" i="54"/>
  <c r="I458" i="54"/>
  <c r="H458" i="54"/>
  <c r="G458" i="54"/>
  <c r="F458" i="54"/>
  <c r="M457" i="54"/>
  <c r="L457" i="54"/>
  <c r="K457" i="54"/>
  <c r="J457" i="54"/>
  <c r="I457" i="54"/>
  <c r="H457" i="54"/>
  <c r="G457" i="54"/>
  <c r="F457" i="54"/>
  <c r="M456" i="54"/>
  <c r="L456" i="54"/>
  <c r="K456" i="54"/>
  <c r="J456" i="54"/>
  <c r="I456" i="54"/>
  <c r="H456" i="54"/>
  <c r="G456" i="54"/>
  <c r="F456" i="54"/>
  <c r="M455" i="54"/>
  <c r="L455" i="54"/>
  <c r="K455" i="54"/>
  <c r="J455" i="54"/>
  <c r="I455" i="54"/>
  <c r="H455" i="54"/>
  <c r="G455" i="54"/>
  <c r="F455" i="54"/>
  <c r="M454" i="54"/>
  <c r="L454" i="54"/>
  <c r="K454" i="54"/>
  <c r="J454" i="54"/>
  <c r="I454" i="54"/>
  <c r="H454" i="54"/>
  <c r="G454" i="54"/>
  <c r="F454" i="54"/>
  <c r="M453" i="54"/>
  <c r="L453" i="54"/>
  <c r="K453" i="54"/>
  <c r="J453" i="54"/>
  <c r="I453" i="54"/>
  <c r="H453" i="54"/>
  <c r="G453" i="54"/>
  <c r="F453" i="54"/>
  <c r="M452" i="54"/>
  <c r="L452" i="54"/>
  <c r="K452" i="54"/>
  <c r="J452" i="54"/>
  <c r="I452" i="54"/>
  <c r="H452" i="54"/>
  <c r="G452" i="54"/>
  <c r="F452" i="54"/>
  <c r="M451" i="54"/>
  <c r="L451" i="54"/>
  <c r="K451" i="54"/>
  <c r="J451" i="54"/>
  <c r="I451" i="54"/>
  <c r="H451" i="54"/>
  <c r="G451" i="54"/>
  <c r="F451" i="54"/>
  <c r="M450" i="54"/>
  <c r="L450" i="54"/>
  <c r="K450" i="54"/>
  <c r="J450" i="54"/>
  <c r="I450" i="54"/>
  <c r="H450" i="54"/>
  <c r="G450" i="54"/>
  <c r="F450" i="54"/>
  <c r="M449" i="54"/>
  <c r="L449" i="54"/>
  <c r="K449" i="54"/>
  <c r="J449" i="54"/>
  <c r="I449" i="54"/>
  <c r="H449" i="54"/>
  <c r="G449" i="54"/>
  <c r="F449" i="54"/>
  <c r="M448" i="54"/>
  <c r="L448" i="54"/>
  <c r="K448" i="54"/>
  <c r="J448" i="54"/>
  <c r="I448" i="54"/>
  <c r="H448" i="54"/>
  <c r="G448" i="54"/>
  <c r="F448" i="54"/>
  <c r="M447" i="54"/>
  <c r="L447" i="54"/>
  <c r="K447" i="54"/>
  <c r="J447" i="54"/>
  <c r="I447" i="54"/>
  <c r="H447" i="54"/>
  <c r="G447" i="54"/>
  <c r="F447" i="54"/>
  <c r="M446" i="54"/>
  <c r="L446" i="54"/>
  <c r="K446" i="54"/>
  <c r="J446" i="54"/>
  <c r="I446" i="54"/>
  <c r="H446" i="54"/>
  <c r="G446" i="54"/>
  <c r="F446" i="54"/>
  <c r="M445" i="54"/>
  <c r="L445" i="54"/>
  <c r="K445" i="54"/>
  <c r="J445" i="54"/>
  <c r="I445" i="54"/>
  <c r="H445" i="54"/>
  <c r="G445" i="54"/>
  <c r="F445" i="54"/>
  <c r="M444" i="54"/>
  <c r="L444" i="54"/>
  <c r="K444" i="54"/>
  <c r="J444" i="54"/>
  <c r="I444" i="54"/>
  <c r="H444" i="54"/>
  <c r="G444" i="54"/>
  <c r="F444" i="54"/>
  <c r="M443" i="54"/>
  <c r="L443" i="54"/>
  <c r="K443" i="54"/>
  <c r="J443" i="54"/>
  <c r="I443" i="54"/>
  <c r="H443" i="54"/>
  <c r="G443" i="54"/>
  <c r="F443" i="54"/>
  <c r="M442" i="54"/>
  <c r="L442" i="54"/>
  <c r="K442" i="54"/>
  <c r="J442" i="54"/>
  <c r="I442" i="54"/>
  <c r="H442" i="54"/>
  <c r="G442" i="54"/>
  <c r="F442" i="54"/>
  <c r="M441" i="54"/>
  <c r="L441" i="54"/>
  <c r="K441" i="54"/>
  <c r="J441" i="54"/>
  <c r="I441" i="54"/>
  <c r="H441" i="54"/>
  <c r="G441" i="54"/>
  <c r="F441" i="54"/>
  <c r="M440" i="54"/>
  <c r="L440" i="54"/>
  <c r="K440" i="54"/>
  <c r="J440" i="54"/>
  <c r="I440" i="54"/>
  <c r="H440" i="54"/>
  <c r="G440" i="54"/>
  <c r="F440" i="54"/>
  <c r="M439" i="54"/>
  <c r="L439" i="54"/>
  <c r="K439" i="54"/>
  <c r="J439" i="54"/>
  <c r="I439" i="54"/>
  <c r="H439" i="54"/>
  <c r="G439" i="54"/>
  <c r="F439" i="54"/>
  <c r="M438" i="54"/>
  <c r="L438" i="54"/>
  <c r="K438" i="54"/>
  <c r="J438" i="54"/>
  <c r="I438" i="54"/>
  <c r="H438" i="54"/>
  <c r="G438" i="54"/>
  <c r="F438" i="54"/>
  <c r="M437" i="54"/>
  <c r="L437" i="54"/>
  <c r="K437" i="54"/>
  <c r="J437" i="54"/>
  <c r="I437" i="54"/>
  <c r="H437" i="54"/>
  <c r="G437" i="54"/>
  <c r="F437" i="54"/>
  <c r="M436" i="54"/>
  <c r="L436" i="54"/>
  <c r="K436" i="54"/>
  <c r="J436" i="54"/>
  <c r="I436" i="54"/>
  <c r="H436" i="54"/>
  <c r="G436" i="54"/>
  <c r="F436" i="54"/>
  <c r="M435" i="54"/>
  <c r="L435" i="54"/>
  <c r="K435" i="54"/>
  <c r="J435" i="54"/>
  <c r="I435" i="54"/>
  <c r="H435" i="54"/>
  <c r="G435" i="54"/>
  <c r="F435" i="54"/>
  <c r="M434" i="54"/>
  <c r="L434" i="54"/>
  <c r="K434" i="54"/>
  <c r="J434" i="54"/>
  <c r="I434" i="54"/>
  <c r="H434" i="54"/>
  <c r="G434" i="54"/>
  <c r="F434" i="54"/>
  <c r="M433" i="54"/>
  <c r="L433" i="54"/>
  <c r="K433" i="54"/>
  <c r="J433" i="54"/>
  <c r="I433" i="54"/>
  <c r="H433" i="54"/>
  <c r="G433" i="54"/>
  <c r="F433" i="54"/>
  <c r="M432" i="54"/>
  <c r="L432" i="54"/>
  <c r="K432" i="54"/>
  <c r="J432" i="54"/>
  <c r="I432" i="54"/>
  <c r="H432" i="54"/>
  <c r="G432" i="54"/>
  <c r="F432" i="54"/>
  <c r="M431" i="54"/>
  <c r="L431" i="54"/>
  <c r="K431" i="54"/>
  <c r="J431" i="54"/>
  <c r="I431" i="54"/>
  <c r="H431" i="54"/>
  <c r="G431" i="54"/>
  <c r="F431" i="54"/>
  <c r="M430" i="54"/>
  <c r="L430" i="54"/>
  <c r="K430" i="54"/>
  <c r="J430" i="54"/>
  <c r="I430" i="54"/>
  <c r="H430" i="54"/>
  <c r="G430" i="54"/>
  <c r="F430" i="54"/>
  <c r="M429" i="54"/>
  <c r="L429" i="54"/>
  <c r="K429" i="54"/>
  <c r="J429" i="54"/>
  <c r="I429" i="54"/>
  <c r="H429" i="54"/>
  <c r="G429" i="54"/>
  <c r="F429" i="54"/>
  <c r="M428" i="54"/>
  <c r="L428" i="54"/>
  <c r="K428" i="54"/>
  <c r="J428" i="54"/>
  <c r="I428" i="54"/>
  <c r="H428" i="54"/>
  <c r="G428" i="54"/>
  <c r="F428" i="54"/>
  <c r="M427" i="54"/>
  <c r="L427" i="54"/>
  <c r="K427" i="54"/>
  <c r="J427" i="54"/>
  <c r="I427" i="54"/>
  <c r="H427" i="54"/>
  <c r="G427" i="54"/>
  <c r="F427" i="54"/>
  <c r="M426" i="54"/>
  <c r="L426" i="54"/>
  <c r="K426" i="54"/>
  <c r="J426" i="54"/>
  <c r="I426" i="54"/>
  <c r="H426" i="54"/>
  <c r="G426" i="54"/>
  <c r="F426" i="54"/>
  <c r="M425" i="54"/>
  <c r="L425" i="54"/>
  <c r="K425" i="54"/>
  <c r="J425" i="54"/>
  <c r="I425" i="54"/>
  <c r="H425" i="54"/>
  <c r="G425" i="54"/>
  <c r="F425" i="54"/>
  <c r="M424" i="54"/>
  <c r="L424" i="54"/>
  <c r="K424" i="54"/>
  <c r="J424" i="54"/>
  <c r="I424" i="54"/>
  <c r="H424" i="54"/>
  <c r="G424" i="54"/>
  <c r="F424" i="54"/>
  <c r="M423" i="54"/>
  <c r="L423" i="54"/>
  <c r="K423" i="54"/>
  <c r="J423" i="54"/>
  <c r="I423" i="54"/>
  <c r="H423" i="54"/>
  <c r="G423" i="54"/>
  <c r="F423" i="54"/>
  <c r="M422" i="54"/>
  <c r="L422" i="54"/>
  <c r="K422" i="54"/>
  <c r="J422" i="54"/>
  <c r="I422" i="54"/>
  <c r="H422" i="54"/>
  <c r="G422" i="54"/>
  <c r="F422" i="54"/>
  <c r="M421" i="54"/>
  <c r="L421" i="54"/>
  <c r="K421" i="54"/>
  <c r="J421" i="54"/>
  <c r="I421" i="54"/>
  <c r="H421" i="54"/>
  <c r="G421" i="54"/>
  <c r="F421" i="54"/>
  <c r="M420" i="54"/>
  <c r="L420" i="54"/>
  <c r="K420" i="54"/>
  <c r="J420" i="54"/>
  <c r="I420" i="54"/>
  <c r="H420" i="54"/>
  <c r="G420" i="54"/>
  <c r="F420" i="54"/>
  <c r="M419" i="54"/>
  <c r="L419" i="54"/>
  <c r="K419" i="54"/>
  <c r="J419" i="54"/>
  <c r="I419" i="54"/>
  <c r="H419" i="54"/>
  <c r="G419" i="54"/>
  <c r="F419" i="54"/>
  <c r="M418" i="54"/>
  <c r="L418" i="54"/>
  <c r="K418" i="54"/>
  <c r="J418" i="54"/>
  <c r="I418" i="54"/>
  <c r="H418" i="54"/>
  <c r="G418" i="54"/>
  <c r="F418" i="54"/>
  <c r="M417" i="54"/>
  <c r="L417" i="54"/>
  <c r="K417" i="54"/>
  <c r="J417" i="54"/>
  <c r="I417" i="54"/>
  <c r="H417" i="54"/>
  <c r="G417" i="54"/>
  <c r="F417" i="54"/>
  <c r="M416" i="54"/>
  <c r="L416" i="54"/>
  <c r="K416" i="54"/>
  <c r="J416" i="54"/>
  <c r="I416" i="54"/>
  <c r="H416" i="54"/>
  <c r="G416" i="54"/>
  <c r="F416" i="54"/>
  <c r="M415" i="54"/>
  <c r="L415" i="54"/>
  <c r="K415" i="54"/>
  <c r="J415" i="54"/>
  <c r="I415" i="54"/>
  <c r="H415" i="54"/>
  <c r="G415" i="54"/>
  <c r="F415" i="54"/>
  <c r="M414" i="54"/>
  <c r="L414" i="54"/>
  <c r="K414" i="54"/>
  <c r="J414" i="54"/>
  <c r="I414" i="54"/>
  <c r="H414" i="54"/>
  <c r="G414" i="54"/>
  <c r="F414" i="54"/>
  <c r="M413" i="54"/>
  <c r="L413" i="54"/>
  <c r="K413" i="54"/>
  <c r="J413" i="54"/>
  <c r="I413" i="54"/>
  <c r="H413" i="54"/>
  <c r="G413" i="54"/>
  <c r="F413" i="54"/>
  <c r="M412" i="54"/>
  <c r="L412" i="54"/>
  <c r="K412" i="54"/>
  <c r="J412" i="54"/>
  <c r="I412" i="54"/>
  <c r="H412" i="54"/>
  <c r="G412" i="54"/>
  <c r="F412" i="54"/>
  <c r="M411" i="54"/>
  <c r="L411" i="54"/>
  <c r="K411" i="54"/>
  <c r="J411" i="54"/>
  <c r="I411" i="54"/>
  <c r="H411" i="54"/>
  <c r="G411" i="54"/>
  <c r="F411" i="54"/>
  <c r="M410" i="54"/>
  <c r="L410" i="54"/>
  <c r="K410" i="54"/>
  <c r="J410" i="54"/>
  <c r="I410" i="54"/>
  <c r="H410" i="54"/>
  <c r="G410" i="54"/>
  <c r="F410" i="54"/>
  <c r="M409" i="54"/>
  <c r="L409" i="54"/>
  <c r="K409" i="54"/>
  <c r="J409" i="54"/>
  <c r="I409" i="54"/>
  <c r="H409" i="54"/>
  <c r="G409" i="54"/>
  <c r="F409" i="54"/>
  <c r="M408" i="54"/>
  <c r="L408" i="54"/>
  <c r="K408" i="54"/>
  <c r="J408" i="54"/>
  <c r="I408" i="54"/>
  <c r="H408" i="54"/>
  <c r="G408" i="54"/>
  <c r="F408" i="54"/>
  <c r="M407" i="54"/>
  <c r="L407" i="54"/>
  <c r="K407" i="54"/>
  <c r="J407" i="54"/>
  <c r="I407" i="54"/>
  <c r="H407" i="54"/>
  <c r="G407" i="54"/>
  <c r="F407" i="54"/>
  <c r="M406" i="54"/>
  <c r="L406" i="54"/>
  <c r="K406" i="54"/>
  <c r="J406" i="54"/>
  <c r="I406" i="54"/>
  <c r="H406" i="54"/>
  <c r="G406" i="54"/>
  <c r="F406" i="54"/>
  <c r="M405" i="54"/>
  <c r="L405" i="54"/>
  <c r="K405" i="54"/>
  <c r="J405" i="54"/>
  <c r="I405" i="54"/>
  <c r="H405" i="54"/>
  <c r="G405" i="54"/>
  <c r="F405" i="54"/>
  <c r="M404" i="54"/>
  <c r="L404" i="54"/>
  <c r="K404" i="54"/>
  <c r="J404" i="54"/>
  <c r="I404" i="54"/>
  <c r="H404" i="54"/>
  <c r="G404" i="54"/>
  <c r="F404" i="54"/>
  <c r="M403" i="54"/>
  <c r="L403" i="54"/>
  <c r="K403" i="54"/>
  <c r="J403" i="54"/>
  <c r="I403" i="54"/>
  <c r="H403" i="54"/>
  <c r="G403" i="54"/>
  <c r="F403" i="54"/>
  <c r="M402" i="54"/>
  <c r="L402" i="54"/>
  <c r="K402" i="54"/>
  <c r="J402" i="54"/>
  <c r="I402" i="54"/>
  <c r="H402" i="54"/>
  <c r="G402" i="54"/>
  <c r="F402" i="54"/>
  <c r="M401" i="54"/>
  <c r="L401" i="54"/>
  <c r="K401" i="54"/>
  <c r="J401" i="54"/>
  <c r="I401" i="54"/>
  <c r="H401" i="54"/>
  <c r="G401" i="54"/>
  <c r="F401" i="54"/>
  <c r="M400" i="54"/>
  <c r="L400" i="54"/>
  <c r="K400" i="54"/>
  <c r="J400" i="54"/>
  <c r="I400" i="54"/>
  <c r="H400" i="54"/>
  <c r="G400" i="54"/>
  <c r="F400" i="54"/>
  <c r="M399" i="54"/>
  <c r="L399" i="54"/>
  <c r="K399" i="54"/>
  <c r="J399" i="54"/>
  <c r="I399" i="54"/>
  <c r="H399" i="54"/>
  <c r="G399" i="54"/>
  <c r="F399" i="54"/>
  <c r="M398" i="54"/>
  <c r="L398" i="54"/>
  <c r="K398" i="54"/>
  <c r="J398" i="54"/>
  <c r="I398" i="54"/>
  <c r="H398" i="54"/>
  <c r="G398" i="54"/>
  <c r="F398" i="54"/>
  <c r="M397" i="54"/>
  <c r="L397" i="54"/>
  <c r="K397" i="54"/>
  <c r="J397" i="54"/>
  <c r="I397" i="54"/>
  <c r="H397" i="54"/>
  <c r="G397" i="54"/>
  <c r="F397" i="54"/>
  <c r="M396" i="54"/>
  <c r="L396" i="54"/>
  <c r="K396" i="54"/>
  <c r="J396" i="54"/>
  <c r="I396" i="54"/>
  <c r="H396" i="54"/>
  <c r="G396" i="54"/>
  <c r="F396" i="54"/>
  <c r="M395" i="54"/>
  <c r="L395" i="54"/>
  <c r="K395" i="54"/>
  <c r="J395" i="54"/>
  <c r="I395" i="54"/>
  <c r="H395" i="54"/>
  <c r="G395" i="54"/>
  <c r="F395" i="54"/>
  <c r="M394" i="54"/>
  <c r="L394" i="54"/>
  <c r="K394" i="54"/>
  <c r="J394" i="54"/>
  <c r="I394" i="54"/>
  <c r="H394" i="54"/>
  <c r="G394" i="54"/>
  <c r="F394" i="54"/>
  <c r="M393" i="54"/>
  <c r="L393" i="54"/>
  <c r="K393" i="54"/>
  <c r="J393" i="54"/>
  <c r="I393" i="54"/>
  <c r="H393" i="54"/>
  <c r="G393" i="54"/>
  <c r="F393" i="54"/>
  <c r="M392" i="54"/>
  <c r="L392" i="54"/>
  <c r="K392" i="54"/>
  <c r="J392" i="54"/>
  <c r="I392" i="54"/>
  <c r="H392" i="54"/>
  <c r="G392" i="54"/>
  <c r="F392" i="54"/>
  <c r="M391" i="54"/>
  <c r="L391" i="54"/>
  <c r="K391" i="54"/>
  <c r="J391" i="54"/>
  <c r="I391" i="54"/>
  <c r="H391" i="54"/>
  <c r="G391" i="54"/>
  <c r="F391" i="54"/>
  <c r="M390" i="54"/>
  <c r="L390" i="54"/>
  <c r="K390" i="54"/>
  <c r="J390" i="54"/>
  <c r="I390" i="54"/>
  <c r="H390" i="54"/>
  <c r="G390" i="54"/>
  <c r="F390" i="54"/>
  <c r="M389" i="54"/>
  <c r="L389" i="54"/>
  <c r="K389" i="54"/>
  <c r="J389" i="54"/>
  <c r="I389" i="54"/>
  <c r="H389" i="54"/>
  <c r="G389" i="54"/>
  <c r="F389" i="54"/>
  <c r="M388" i="54"/>
  <c r="L388" i="54"/>
  <c r="K388" i="54"/>
  <c r="J388" i="54"/>
  <c r="I388" i="54"/>
  <c r="H388" i="54"/>
  <c r="G388" i="54"/>
  <c r="F388" i="54"/>
  <c r="M387" i="54"/>
  <c r="L387" i="54"/>
  <c r="K387" i="54"/>
  <c r="J387" i="54"/>
  <c r="I387" i="54"/>
  <c r="H387" i="54"/>
  <c r="G387" i="54"/>
  <c r="F387" i="54"/>
  <c r="M386" i="54"/>
  <c r="L386" i="54"/>
  <c r="K386" i="54"/>
  <c r="J386" i="54"/>
  <c r="I386" i="54"/>
  <c r="H386" i="54"/>
  <c r="G386" i="54"/>
  <c r="F386" i="54"/>
  <c r="M385" i="54"/>
  <c r="L385" i="54"/>
  <c r="K385" i="54"/>
  <c r="J385" i="54"/>
  <c r="I385" i="54"/>
  <c r="H385" i="54"/>
  <c r="G385" i="54"/>
  <c r="F385" i="54"/>
  <c r="M384" i="54"/>
  <c r="L384" i="54"/>
  <c r="K384" i="54"/>
  <c r="J384" i="54"/>
  <c r="I384" i="54"/>
  <c r="H384" i="54"/>
  <c r="G384" i="54"/>
  <c r="F384" i="54"/>
  <c r="M383" i="54"/>
  <c r="L383" i="54"/>
  <c r="K383" i="54"/>
  <c r="J383" i="54"/>
  <c r="I383" i="54"/>
  <c r="H383" i="54"/>
  <c r="G383" i="54"/>
  <c r="F383" i="54"/>
  <c r="M382" i="54"/>
  <c r="L382" i="54"/>
  <c r="K382" i="54"/>
  <c r="J382" i="54"/>
  <c r="I382" i="54"/>
  <c r="H382" i="54"/>
  <c r="G382" i="54"/>
  <c r="F382" i="54"/>
  <c r="M381" i="54"/>
  <c r="L381" i="54"/>
  <c r="K381" i="54"/>
  <c r="J381" i="54"/>
  <c r="I381" i="54"/>
  <c r="H381" i="54"/>
  <c r="G381" i="54"/>
  <c r="F381" i="54"/>
  <c r="M380" i="54"/>
  <c r="L380" i="54"/>
  <c r="K380" i="54"/>
  <c r="J380" i="54"/>
  <c r="I380" i="54"/>
  <c r="H380" i="54"/>
  <c r="G380" i="54"/>
  <c r="F380" i="54"/>
  <c r="M379" i="54"/>
  <c r="L379" i="54"/>
  <c r="K379" i="54"/>
  <c r="J379" i="54"/>
  <c r="I379" i="54"/>
  <c r="H379" i="54"/>
  <c r="G379" i="54"/>
  <c r="F379" i="54"/>
  <c r="M378" i="54"/>
  <c r="L378" i="54"/>
  <c r="K378" i="54"/>
  <c r="J378" i="54"/>
  <c r="I378" i="54"/>
  <c r="H378" i="54"/>
  <c r="G378" i="54"/>
  <c r="F378" i="54"/>
  <c r="M377" i="54"/>
  <c r="L377" i="54"/>
  <c r="K377" i="54"/>
  <c r="J377" i="54"/>
  <c r="I377" i="54"/>
  <c r="H377" i="54"/>
  <c r="G377" i="54"/>
  <c r="F377" i="54"/>
  <c r="M376" i="54"/>
  <c r="L376" i="54"/>
  <c r="K376" i="54"/>
  <c r="J376" i="54"/>
  <c r="I376" i="54"/>
  <c r="H376" i="54"/>
  <c r="G376" i="54"/>
  <c r="F376" i="54"/>
  <c r="M375" i="54"/>
  <c r="L375" i="54"/>
  <c r="K375" i="54"/>
  <c r="J375" i="54"/>
  <c r="I375" i="54"/>
  <c r="H375" i="54"/>
  <c r="G375" i="54"/>
  <c r="F375" i="54"/>
  <c r="M374" i="54"/>
  <c r="L374" i="54"/>
  <c r="K374" i="54"/>
  <c r="J374" i="54"/>
  <c r="I374" i="54"/>
  <c r="H374" i="54"/>
  <c r="G374" i="54"/>
  <c r="F374" i="54"/>
  <c r="M373" i="54"/>
  <c r="L373" i="54"/>
  <c r="K373" i="54"/>
  <c r="J373" i="54"/>
  <c r="I373" i="54"/>
  <c r="H373" i="54"/>
  <c r="G373" i="54"/>
  <c r="F373" i="54"/>
  <c r="M372" i="54"/>
  <c r="L372" i="54"/>
  <c r="K372" i="54"/>
  <c r="J372" i="54"/>
  <c r="I372" i="54"/>
  <c r="H372" i="54"/>
  <c r="G372" i="54"/>
  <c r="F372" i="54"/>
  <c r="M371" i="54"/>
  <c r="L371" i="54"/>
  <c r="K371" i="54"/>
  <c r="J371" i="54"/>
  <c r="I371" i="54"/>
  <c r="H371" i="54"/>
  <c r="G371" i="54"/>
  <c r="F371" i="54"/>
  <c r="M370" i="54"/>
  <c r="L370" i="54"/>
  <c r="K370" i="54"/>
  <c r="J370" i="54"/>
  <c r="I370" i="54"/>
  <c r="H370" i="54"/>
  <c r="G370" i="54"/>
  <c r="F370" i="54"/>
  <c r="M369" i="54"/>
  <c r="L369" i="54"/>
  <c r="K369" i="54"/>
  <c r="J369" i="54"/>
  <c r="I369" i="54"/>
  <c r="H369" i="54"/>
  <c r="G369" i="54"/>
  <c r="F369" i="54"/>
  <c r="M368" i="54"/>
  <c r="L368" i="54"/>
  <c r="K368" i="54"/>
  <c r="J368" i="54"/>
  <c r="I368" i="54"/>
  <c r="H368" i="54"/>
  <c r="G368" i="54"/>
  <c r="F368" i="54"/>
  <c r="M367" i="54"/>
  <c r="L367" i="54"/>
  <c r="K367" i="54"/>
  <c r="J367" i="54"/>
  <c r="I367" i="54"/>
  <c r="H367" i="54"/>
  <c r="G367" i="54"/>
  <c r="F367" i="54"/>
  <c r="M366" i="54"/>
  <c r="L366" i="54"/>
  <c r="K366" i="54"/>
  <c r="J366" i="54"/>
  <c r="I366" i="54"/>
  <c r="H366" i="54"/>
  <c r="G366" i="54"/>
  <c r="F366" i="54"/>
  <c r="M365" i="54"/>
  <c r="L365" i="54"/>
  <c r="K365" i="54"/>
  <c r="J365" i="54"/>
  <c r="I365" i="54"/>
  <c r="H365" i="54"/>
  <c r="G365" i="54"/>
  <c r="F365" i="54"/>
  <c r="M364" i="54"/>
  <c r="L364" i="54"/>
  <c r="K364" i="54"/>
  <c r="J364" i="54"/>
  <c r="I364" i="54"/>
  <c r="H364" i="54"/>
  <c r="G364" i="54"/>
  <c r="F364" i="54"/>
  <c r="M363" i="54"/>
  <c r="L363" i="54"/>
  <c r="K363" i="54"/>
  <c r="J363" i="54"/>
  <c r="I363" i="54"/>
  <c r="H363" i="54"/>
  <c r="G363" i="54"/>
  <c r="F363" i="54"/>
  <c r="M362" i="54"/>
  <c r="L362" i="54"/>
  <c r="K362" i="54"/>
  <c r="J362" i="54"/>
  <c r="I362" i="54"/>
  <c r="H362" i="54"/>
  <c r="G362" i="54"/>
  <c r="F362" i="54"/>
  <c r="M361" i="54"/>
  <c r="L361" i="54"/>
  <c r="K361" i="54"/>
  <c r="J361" i="54"/>
  <c r="I361" i="54"/>
  <c r="H361" i="54"/>
  <c r="G361" i="54"/>
  <c r="F361" i="54"/>
  <c r="M360" i="54"/>
  <c r="L360" i="54"/>
  <c r="K360" i="54"/>
  <c r="J360" i="54"/>
  <c r="I360" i="54"/>
  <c r="H360" i="54"/>
  <c r="G360" i="54"/>
  <c r="F360" i="54"/>
  <c r="M359" i="54"/>
  <c r="L359" i="54"/>
  <c r="K359" i="54"/>
  <c r="J359" i="54"/>
  <c r="I359" i="54"/>
  <c r="H359" i="54"/>
  <c r="G359" i="54"/>
  <c r="F359" i="54"/>
  <c r="M358" i="54"/>
  <c r="L358" i="54"/>
  <c r="K358" i="54"/>
  <c r="J358" i="54"/>
  <c r="I358" i="54"/>
  <c r="H358" i="54"/>
  <c r="G358" i="54"/>
  <c r="F358" i="54"/>
  <c r="M357" i="54"/>
  <c r="L357" i="54"/>
  <c r="K357" i="54"/>
  <c r="J357" i="54"/>
  <c r="I357" i="54"/>
  <c r="H357" i="54"/>
  <c r="G357" i="54"/>
  <c r="F357" i="54"/>
  <c r="M356" i="54"/>
  <c r="L356" i="54"/>
  <c r="K356" i="54"/>
  <c r="J356" i="54"/>
  <c r="I356" i="54"/>
  <c r="H356" i="54"/>
  <c r="G356" i="54"/>
  <c r="F356" i="54"/>
  <c r="M355" i="54"/>
  <c r="L355" i="54"/>
  <c r="K355" i="54"/>
  <c r="J355" i="54"/>
  <c r="I355" i="54"/>
  <c r="H355" i="54"/>
  <c r="G355" i="54"/>
  <c r="F355" i="54"/>
  <c r="M354" i="54"/>
  <c r="L354" i="54"/>
  <c r="K354" i="54"/>
  <c r="J354" i="54"/>
  <c r="I354" i="54"/>
  <c r="H354" i="54"/>
  <c r="G354" i="54"/>
  <c r="F354" i="54"/>
  <c r="M353" i="54"/>
  <c r="L353" i="54"/>
  <c r="K353" i="54"/>
  <c r="J353" i="54"/>
  <c r="I353" i="54"/>
  <c r="H353" i="54"/>
  <c r="G353" i="54"/>
  <c r="F353" i="54"/>
  <c r="M352" i="54"/>
  <c r="L352" i="54"/>
  <c r="K352" i="54"/>
  <c r="J352" i="54"/>
  <c r="I352" i="54"/>
  <c r="H352" i="54"/>
  <c r="G352" i="54"/>
  <c r="F352" i="54"/>
  <c r="M351" i="54"/>
  <c r="L351" i="54"/>
  <c r="K351" i="54"/>
  <c r="J351" i="54"/>
  <c r="I351" i="54"/>
  <c r="H351" i="54"/>
  <c r="G351" i="54"/>
  <c r="F351" i="54"/>
  <c r="M350" i="54"/>
  <c r="L350" i="54"/>
  <c r="K350" i="54"/>
  <c r="J350" i="54"/>
  <c r="I350" i="54"/>
  <c r="H350" i="54"/>
  <c r="G350" i="54"/>
  <c r="F350" i="54"/>
  <c r="M349" i="54"/>
  <c r="L349" i="54"/>
  <c r="K349" i="54"/>
  <c r="J349" i="54"/>
  <c r="I349" i="54"/>
  <c r="H349" i="54"/>
  <c r="G349" i="54"/>
  <c r="F349" i="54"/>
  <c r="M348" i="54"/>
  <c r="L348" i="54"/>
  <c r="K348" i="54"/>
  <c r="J348" i="54"/>
  <c r="I348" i="54"/>
  <c r="H348" i="54"/>
  <c r="G348" i="54"/>
  <c r="F348" i="54"/>
  <c r="M347" i="54"/>
  <c r="L347" i="54"/>
  <c r="K347" i="54"/>
  <c r="J347" i="54"/>
  <c r="I347" i="54"/>
  <c r="H347" i="54"/>
  <c r="G347" i="54"/>
  <c r="F347" i="54"/>
  <c r="M346" i="54"/>
  <c r="L346" i="54"/>
  <c r="K346" i="54"/>
  <c r="J346" i="54"/>
  <c r="I346" i="54"/>
  <c r="H346" i="54"/>
  <c r="G346" i="54"/>
  <c r="F346" i="54"/>
  <c r="M345" i="54"/>
  <c r="L345" i="54"/>
  <c r="K345" i="54"/>
  <c r="J345" i="54"/>
  <c r="I345" i="54"/>
  <c r="H345" i="54"/>
  <c r="G345" i="54"/>
  <c r="F345" i="54"/>
  <c r="M344" i="54"/>
  <c r="L344" i="54"/>
  <c r="K344" i="54"/>
  <c r="J344" i="54"/>
  <c r="I344" i="54"/>
  <c r="H344" i="54"/>
  <c r="G344" i="54"/>
  <c r="F344" i="54"/>
  <c r="M343" i="54"/>
  <c r="L343" i="54"/>
  <c r="K343" i="54"/>
  <c r="J343" i="54"/>
  <c r="I343" i="54"/>
  <c r="H343" i="54"/>
  <c r="G343" i="54"/>
  <c r="F343" i="54"/>
  <c r="M342" i="54"/>
  <c r="L342" i="54"/>
  <c r="K342" i="54"/>
  <c r="J342" i="54"/>
  <c r="I342" i="54"/>
  <c r="H342" i="54"/>
  <c r="G342" i="54"/>
  <c r="F342" i="54"/>
  <c r="M341" i="54"/>
  <c r="L341" i="54"/>
  <c r="K341" i="54"/>
  <c r="J341" i="54"/>
  <c r="I341" i="54"/>
  <c r="H341" i="54"/>
  <c r="G341" i="54"/>
  <c r="F341" i="54"/>
  <c r="M340" i="54"/>
  <c r="L340" i="54"/>
  <c r="K340" i="54"/>
  <c r="J340" i="54"/>
  <c r="I340" i="54"/>
  <c r="H340" i="54"/>
  <c r="G340" i="54"/>
  <c r="F340" i="54"/>
  <c r="M339" i="54"/>
  <c r="L339" i="54"/>
  <c r="K339" i="54"/>
  <c r="J339" i="54"/>
  <c r="I339" i="54"/>
  <c r="H339" i="54"/>
  <c r="G339" i="54"/>
  <c r="F339" i="54"/>
  <c r="M338" i="54"/>
  <c r="L338" i="54"/>
  <c r="K338" i="54"/>
  <c r="J338" i="54"/>
  <c r="I338" i="54"/>
  <c r="H338" i="54"/>
  <c r="G338" i="54"/>
  <c r="F338" i="54"/>
  <c r="M337" i="54"/>
  <c r="L337" i="54"/>
  <c r="K337" i="54"/>
  <c r="J337" i="54"/>
  <c r="I337" i="54"/>
  <c r="H337" i="54"/>
  <c r="G337" i="54"/>
  <c r="F337" i="54"/>
  <c r="M336" i="54"/>
  <c r="L336" i="54"/>
  <c r="K336" i="54"/>
  <c r="J336" i="54"/>
  <c r="I336" i="54"/>
  <c r="H336" i="54"/>
  <c r="G336" i="54"/>
  <c r="F336" i="54"/>
  <c r="M335" i="54"/>
  <c r="L335" i="54"/>
  <c r="K335" i="54"/>
  <c r="J335" i="54"/>
  <c r="I335" i="54"/>
  <c r="H335" i="54"/>
  <c r="G335" i="54"/>
  <c r="F335" i="54"/>
  <c r="M334" i="54"/>
  <c r="L334" i="54"/>
  <c r="K334" i="54"/>
  <c r="J334" i="54"/>
  <c r="I334" i="54"/>
  <c r="H334" i="54"/>
  <c r="G334" i="54"/>
  <c r="F334" i="54"/>
  <c r="M333" i="54"/>
  <c r="L333" i="54"/>
  <c r="K333" i="54"/>
  <c r="J333" i="54"/>
  <c r="I333" i="54"/>
  <c r="H333" i="54"/>
  <c r="G333" i="54"/>
  <c r="F333" i="54"/>
  <c r="M332" i="54"/>
  <c r="L332" i="54"/>
  <c r="K332" i="54"/>
  <c r="J332" i="54"/>
  <c r="I332" i="54"/>
  <c r="H332" i="54"/>
  <c r="G332" i="54"/>
  <c r="F332" i="54"/>
  <c r="M331" i="54"/>
  <c r="L331" i="54"/>
  <c r="K331" i="54"/>
  <c r="J331" i="54"/>
  <c r="I331" i="54"/>
  <c r="H331" i="54"/>
  <c r="G331" i="54"/>
  <c r="F331" i="54"/>
  <c r="M330" i="54"/>
  <c r="L330" i="54"/>
  <c r="K330" i="54"/>
  <c r="J330" i="54"/>
  <c r="I330" i="54"/>
  <c r="H330" i="54"/>
  <c r="G330" i="54"/>
  <c r="F330" i="54"/>
  <c r="M329" i="54"/>
  <c r="L329" i="54"/>
  <c r="K329" i="54"/>
  <c r="J329" i="54"/>
  <c r="I329" i="54"/>
  <c r="H329" i="54"/>
  <c r="G329" i="54"/>
  <c r="F329" i="54"/>
  <c r="M328" i="54"/>
  <c r="L328" i="54"/>
  <c r="K328" i="54"/>
  <c r="J328" i="54"/>
  <c r="I328" i="54"/>
  <c r="H328" i="54"/>
  <c r="G328" i="54"/>
  <c r="F328" i="54"/>
  <c r="M327" i="54"/>
  <c r="L327" i="54"/>
  <c r="K327" i="54"/>
  <c r="J327" i="54"/>
  <c r="I327" i="54"/>
  <c r="H327" i="54"/>
  <c r="G327" i="54"/>
  <c r="F327" i="54"/>
  <c r="M326" i="54"/>
  <c r="L326" i="54"/>
  <c r="K326" i="54"/>
  <c r="J326" i="54"/>
  <c r="I326" i="54"/>
  <c r="H326" i="54"/>
  <c r="G326" i="54"/>
  <c r="F326" i="54"/>
  <c r="M325" i="54"/>
  <c r="L325" i="54"/>
  <c r="K325" i="54"/>
  <c r="J325" i="54"/>
  <c r="I325" i="54"/>
  <c r="H325" i="54"/>
  <c r="G325" i="54"/>
  <c r="F325" i="54"/>
  <c r="M324" i="54"/>
  <c r="L324" i="54"/>
  <c r="K324" i="54"/>
  <c r="J324" i="54"/>
  <c r="I324" i="54"/>
  <c r="H324" i="54"/>
  <c r="G324" i="54"/>
  <c r="F324" i="54"/>
  <c r="M323" i="54"/>
  <c r="L323" i="54"/>
  <c r="K323" i="54"/>
  <c r="J323" i="54"/>
  <c r="I323" i="54"/>
  <c r="H323" i="54"/>
  <c r="G323" i="54"/>
  <c r="F323" i="54"/>
  <c r="M322" i="54"/>
  <c r="L322" i="54"/>
  <c r="K322" i="54"/>
  <c r="J322" i="54"/>
  <c r="I322" i="54"/>
  <c r="H322" i="54"/>
  <c r="G322" i="54"/>
  <c r="F322" i="54"/>
  <c r="M321" i="54"/>
  <c r="L321" i="54"/>
  <c r="K321" i="54"/>
  <c r="J321" i="54"/>
  <c r="I321" i="54"/>
  <c r="H321" i="54"/>
  <c r="G321" i="54"/>
  <c r="F321" i="54"/>
  <c r="M320" i="54"/>
  <c r="L320" i="54"/>
  <c r="K320" i="54"/>
  <c r="J320" i="54"/>
  <c r="I320" i="54"/>
  <c r="H320" i="54"/>
  <c r="G320" i="54"/>
  <c r="F320" i="54"/>
  <c r="M319" i="54"/>
  <c r="L319" i="54"/>
  <c r="K319" i="54"/>
  <c r="J319" i="54"/>
  <c r="I319" i="54"/>
  <c r="H319" i="54"/>
  <c r="G319" i="54"/>
  <c r="F319" i="54"/>
  <c r="M318" i="54"/>
  <c r="L318" i="54"/>
  <c r="K318" i="54"/>
  <c r="J318" i="54"/>
  <c r="I318" i="54"/>
  <c r="H318" i="54"/>
  <c r="G318" i="54"/>
  <c r="F318" i="54"/>
  <c r="M317" i="54"/>
  <c r="L317" i="54"/>
  <c r="K317" i="54"/>
  <c r="J317" i="54"/>
  <c r="I317" i="54"/>
  <c r="H317" i="54"/>
  <c r="G317" i="54"/>
  <c r="F317" i="54"/>
  <c r="M316" i="54"/>
  <c r="L316" i="54"/>
  <c r="K316" i="54"/>
  <c r="J316" i="54"/>
  <c r="I316" i="54"/>
  <c r="H316" i="54"/>
  <c r="G316" i="54"/>
  <c r="F316" i="54"/>
  <c r="M315" i="54"/>
  <c r="L315" i="54"/>
  <c r="K315" i="54"/>
  <c r="J315" i="54"/>
  <c r="I315" i="54"/>
  <c r="H315" i="54"/>
  <c r="G315" i="54"/>
  <c r="F315" i="54"/>
  <c r="M314" i="54"/>
  <c r="L314" i="54"/>
  <c r="K314" i="54"/>
  <c r="J314" i="54"/>
  <c r="I314" i="54"/>
  <c r="H314" i="54"/>
  <c r="G314" i="54"/>
  <c r="F314" i="54"/>
  <c r="M313" i="54"/>
  <c r="L313" i="54"/>
  <c r="K313" i="54"/>
  <c r="J313" i="54"/>
  <c r="I313" i="54"/>
  <c r="H313" i="54"/>
  <c r="G313" i="54"/>
  <c r="F313" i="54"/>
  <c r="M312" i="54"/>
  <c r="L312" i="54"/>
  <c r="K312" i="54"/>
  <c r="J312" i="54"/>
  <c r="I312" i="54"/>
  <c r="H312" i="54"/>
  <c r="G312" i="54"/>
  <c r="F312" i="54"/>
  <c r="M311" i="54"/>
  <c r="L311" i="54"/>
  <c r="K311" i="54"/>
  <c r="J311" i="54"/>
  <c r="I311" i="54"/>
  <c r="H311" i="54"/>
  <c r="G311" i="54"/>
  <c r="F311" i="54"/>
  <c r="M310" i="54"/>
  <c r="L310" i="54"/>
  <c r="K310" i="54"/>
  <c r="J310" i="54"/>
  <c r="I310" i="54"/>
  <c r="H310" i="54"/>
  <c r="G310" i="54"/>
  <c r="F310" i="54"/>
  <c r="M309" i="54"/>
  <c r="L309" i="54"/>
  <c r="K309" i="54"/>
  <c r="J309" i="54"/>
  <c r="I309" i="54"/>
  <c r="H309" i="54"/>
  <c r="G309" i="54"/>
  <c r="F309" i="54"/>
  <c r="M308" i="54"/>
  <c r="L308" i="54"/>
  <c r="K308" i="54"/>
  <c r="J308" i="54"/>
  <c r="I308" i="54"/>
  <c r="H308" i="54"/>
  <c r="G308" i="54"/>
  <c r="F308" i="54"/>
  <c r="M307" i="54"/>
  <c r="L307" i="54"/>
  <c r="K307" i="54"/>
  <c r="J307" i="54"/>
  <c r="I307" i="54"/>
  <c r="H307" i="54"/>
  <c r="G307" i="54"/>
  <c r="F307" i="54"/>
  <c r="M306" i="54"/>
  <c r="L306" i="54"/>
  <c r="K306" i="54"/>
  <c r="J306" i="54"/>
  <c r="I306" i="54"/>
  <c r="H306" i="54"/>
  <c r="G306" i="54"/>
  <c r="F306" i="54"/>
  <c r="M305" i="54"/>
  <c r="L305" i="54"/>
  <c r="K305" i="54"/>
  <c r="J305" i="54"/>
  <c r="I305" i="54"/>
  <c r="H305" i="54"/>
  <c r="G305" i="54"/>
  <c r="F305" i="54"/>
  <c r="M304" i="54"/>
  <c r="L304" i="54"/>
  <c r="K304" i="54"/>
  <c r="J304" i="54"/>
  <c r="I304" i="54"/>
  <c r="H304" i="54"/>
  <c r="G304" i="54"/>
  <c r="F304" i="54"/>
  <c r="M303" i="54"/>
  <c r="L303" i="54"/>
  <c r="K303" i="54"/>
  <c r="J303" i="54"/>
  <c r="I303" i="54"/>
  <c r="H303" i="54"/>
  <c r="G303" i="54"/>
  <c r="F303" i="54"/>
  <c r="M302" i="54"/>
  <c r="L302" i="54"/>
  <c r="K302" i="54"/>
  <c r="J302" i="54"/>
  <c r="I302" i="54"/>
  <c r="H302" i="54"/>
  <c r="G302" i="54"/>
  <c r="F302" i="54"/>
  <c r="M301" i="54"/>
  <c r="L301" i="54"/>
  <c r="K301" i="54"/>
  <c r="J301" i="54"/>
  <c r="I301" i="54"/>
  <c r="H301" i="54"/>
  <c r="G301" i="54"/>
  <c r="F301" i="54"/>
  <c r="M300" i="54"/>
  <c r="L300" i="54"/>
  <c r="K300" i="54"/>
  <c r="J300" i="54"/>
  <c r="I300" i="54"/>
  <c r="H300" i="54"/>
  <c r="G300" i="54"/>
  <c r="F300" i="54"/>
  <c r="M299" i="54"/>
  <c r="L299" i="54"/>
  <c r="K299" i="54"/>
  <c r="J299" i="54"/>
  <c r="I299" i="54"/>
  <c r="H299" i="54"/>
  <c r="G299" i="54"/>
  <c r="F299" i="54"/>
  <c r="M298" i="54"/>
  <c r="L298" i="54"/>
  <c r="K298" i="54"/>
  <c r="J298" i="54"/>
  <c r="I298" i="54"/>
  <c r="H298" i="54"/>
  <c r="G298" i="54"/>
  <c r="F298" i="54"/>
  <c r="M297" i="54"/>
  <c r="L297" i="54"/>
  <c r="K297" i="54"/>
  <c r="J297" i="54"/>
  <c r="I297" i="54"/>
  <c r="H297" i="54"/>
  <c r="G297" i="54"/>
  <c r="F297" i="54"/>
  <c r="M296" i="54"/>
  <c r="L296" i="54"/>
  <c r="K296" i="54"/>
  <c r="J296" i="54"/>
  <c r="I296" i="54"/>
  <c r="H296" i="54"/>
  <c r="G296" i="54"/>
  <c r="F296" i="54"/>
  <c r="M295" i="54"/>
  <c r="L295" i="54"/>
  <c r="K295" i="54"/>
  <c r="J295" i="54"/>
  <c r="I295" i="54"/>
  <c r="H295" i="54"/>
  <c r="G295" i="54"/>
  <c r="F295" i="54"/>
  <c r="M294" i="54"/>
  <c r="L294" i="54"/>
  <c r="K294" i="54"/>
  <c r="J294" i="54"/>
  <c r="I294" i="54"/>
  <c r="H294" i="54"/>
  <c r="G294" i="54"/>
  <c r="F294" i="54"/>
  <c r="M293" i="54"/>
  <c r="L293" i="54"/>
  <c r="K293" i="54"/>
  <c r="J293" i="54"/>
  <c r="I293" i="54"/>
  <c r="H293" i="54"/>
  <c r="G293" i="54"/>
  <c r="F293" i="54"/>
  <c r="M292" i="54"/>
  <c r="L292" i="54"/>
  <c r="K292" i="54"/>
  <c r="J292" i="54"/>
  <c r="I292" i="54"/>
  <c r="H292" i="54"/>
  <c r="G292" i="54"/>
  <c r="F292" i="54"/>
  <c r="M291" i="54"/>
  <c r="L291" i="54"/>
  <c r="K291" i="54"/>
  <c r="J291" i="54"/>
  <c r="I291" i="54"/>
  <c r="H291" i="54"/>
  <c r="G291" i="54"/>
  <c r="F291" i="54"/>
  <c r="M290" i="54"/>
  <c r="L290" i="54"/>
  <c r="K290" i="54"/>
  <c r="J290" i="54"/>
  <c r="I290" i="54"/>
  <c r="H290" i="54"/>
  <c r="G290" i="54"/>
  <c r="F290" i="54"/>
  <c r="M289" i="54"/>
  <c r="L289" i="54"/>
  <c r="K289" i="54"/>
  <c r="J289" i="54"/>
  <c r="I289" i="54"/>
  <c r="H289" i="54"/>
  <c r="G289" i="54"/>
  <c r="F289" i="54"/>
  <c r="M288" i="54"/>
  <c r="L288" i="54"/>
  <c r="K288" i="54"/>
  <c r="J288" i="54"/>
  <c r="I288" i="54"/>
  <c r="H288" i="54"/>
  <c r="G288" i="54"/>
  <c r="F288" i="54"/>
  <c r="M287" i="54"/>
  <c r="L287" i="54"/>
  <c r="K287" i="54"/>
  <c r="J287" i="54"/>
  <c r="I287" i="54"/>
  <c r="H287" i="54"/>
  <c r="G287" i="54"/>
  <c r="F287" i="54"/>
  <c r="M286" i="54"/>
  <c r="L286" i="54"/>
  <c r="K286" i="54"/>
  <c r="J286" i="54"/>
  <c r="I286" i="54"/>
  <c r="H286" i="54"/>
  <c r="G286" i="54"/>
  <c r="F286" i="54"/>
  <c r="M285" i="54"/>
  <c r="L285" i="54"/>
  <c r="K285" i="54"/>
  <c r="J285" i="54"/>
  <c r="I285" i="54"/>
  <c r="H285" i="54"/>
  <c r="G285" i="54"/>
  <c r="F285" i="54"/>
  <c r="M284" i="54"/>
  <c r="L284" i="54"/>
  <c r="K284" i="54"/>
  <c r="J284" i="54"/>
  <c r="I284" i="54"/>
  <c r="H284" i="54"/>
  <c r="G284" i="54"/>
  <c r="F284" i="54"/>
  <c r="M283" i="54"/>
  <c r="L283" i="54"/>
  <c r="K283" i="54"/>
  <c r="J283" i="54"/>
  <c r="I283" i="54"/>
  <c r="H283" i="54"/>
  <c r="G283" i="54"/>
  <c r="F283" i="54"/>
  <c r="M282" i="54"/>
  <c r="L282" i="54"/>
  <c r="K282" i="54"/>
  <c r="J282" i="54"/>
  <c r="I282" i="54"/>
  <c r="H282" i="54"/>
  <c r="G282" i="54"/>
  <c r="F282" i="54"/>
  <c r="M281" i="54"/>
  <c r="L281" i="54"/>
  <c r="K281" i="54"/>
  <c r="J281" i="54"/>
  <c r="I281" i="54"/>
  <c r="H281" i="54"/>
  <c r="G281" i="54"/>
  <c r="F281" i="54"/>
  <c r="M280" i="54"/>
  <c r="L280" i="54"/>
  <c r="K280" i="54"/>
  <c r="J280" i="54"/>
  <c r="I280" i="54"/>
  <c r="H280" i="54"/>
  <c r="G280" i="54"/>
  <c r="F280" i="54"/>
  <c r="M279" i="54"/>
  <c r="L279" i="54"/>
  <c r="K279" i="54"/>
  <c r="J279" i="54"/>
  <c r="I279" i="54"/>
  <c r="H279" i="54"/>
  <c r="G279" i="54"/>
  <c r="F279" i="54"/>
  <c r="M278" i="54"/>
  <c r="L278" i="54"/>
  <c r="K278" i="54"/>
  <c r="J278" i="54"/>
  <c r="I278" i="54"/>
  <c r="H278" i="54"/>
  <c r="G278" i="54"/>
  <c r="F278" i="54"/>
  <c r="M277" i="54"/>
  <c r="L277" i="54"/>
  <c r="K277" i="54"/>
  <c r="J277" i="54"/>
  <c r="I277" i="54"/>
  <c r="H277" i="54"/>
  <c r="G277" i="54"/>
  <c r="F277" i="54"/>
  <c r="M276" i="54"/>
  <c r="L276" i="54"/>
  <c r="K276" i="54"/>
  <c r="J276" i="54"/>
  <c r="I276" i="54"/>
  <c r="H276" i="54"/>
  <c r="G276" i="54"/>
  <c r="F276" i="54"/>
  <c r="M275" i="54"/>
  <c r="L275" i="54"/>
  <c r="K275" i="54"/>
  <c r="J275" i="54"/>
  <c r="I275" i="54"/>
  <c r="H275" i="54"/>
  <c r="G275" i="54"/>
  <c r="F275" i="54"/>
  <c r="M274" i="54"/>
  <c r="L274" i="54"/>
  <c r="K274" i="54"/>
  <c r="J274" i="54"/>
  <c r="I274" i="54"/>
  <c r="H274" i="54"/>
  <c r="G274" i="54"/>
  <c r="F274" i="54"/>
  <c r="M273" i="54"/>
  <c r="L273" i="54"/>
  <c r="K273" i="54"/>
  <c r="J273" i="54"/>
  <c r="I273" i="54"/>
  <c r="H273" i="54"/>
  <c r="G273" i="54"/>
  <c r="F273" i="54"/>
  <c r="M272" i="54"/>
  <c r="L272" i="54"/>
  <c r="K272" i="54"/>
  <c r="J272" i="54"/>
  <c r="I272" i="54"/>
  <c r="H272" i="54"/>
  <c r="G272" i="54"/>
  <c r="F272" i="54"/>
  <c r="M271" i="54"/>
  <c r="L271" i="54"/>
  <c r="K271" i="54"/>
  <c r="J271" i="54"/>
  <c r="I271" i="54"/>
  <c r="H271" i="54"/>
  <c r="G271" i="54"/>
  <c r="F271" i="54"/>
  <c r="M270" i="54"/>
  <c r="L270" i="54"/>
  <c r="K270" i="54"/>
  <c r="J270" i="54"/>
  <c r="I270" i="54"/>
  <c r="H270" i="54"/>
  <c r="G270" i="54"/>
  <c r="F270" i="54"/>
  <c r="M269" i="54"/>
  <c r="L269" i="54"/>
  <c r="K269" i="54"/>
  <c r="J269" i="54"/>
  <c r="I269" i="54"/>
  <c r="H269" i="54"/>
  <c r="G269" i="54"/>
  <c r="F269" i="54"/>
  <c r="M268" i="54"/>
  <c r="L268" i="54"/>
  <c r="K268" i="54"/>
  <c r="J268" i="54"/>
  <c r="I268" i="54"/>
  <c r="H268" i="54"/>
  <c r="G268" i="54"/>
  <c r="F268" i="54"/>
  <c r="M267" i="54"/>
  <c r="L267" i="54"/>
  <c r="K267" i="54"/>
  <c r="J267" i="54"/>
  <c r="I267" i="54"/>
  <c r="H267" i="54"/>
  <c r="G267" i="54"/>
  <c r="F267" i="54"/>
  <c r="M266" i="54"/>
  <c r="L266" i="54"/>
  <c r="K266" i="54"/>
  <c r="J266" i="54"/>
  <c r="I266" i="54"/>
  <c r="H266" i="54"/>
  <c r="G266" i="54"/>
  <c r="F266" i="54"/>
  <c r="M265" i="54"/>
  <c r="L265" i="54"/>
  <c r="K265" i="54"/>
  <c r="J265" i="54"/>
  <c r="I265" i="54"/>
  <c r="H265" i="54"/>
  <c r="G265" i="54"/>
  <c r="F265" i="54"/>
  <c r="M264" i="54"/>
  <c r="L264" i="54"/>
  <c r="K264" i="54"/>
  <c r="J264" i="54"/>
  <c r="I264" i="54"/>
  <c r="H264" i="54"/>
  <c r="G264" i="54"/>
  <c r="F264" i="54"/>
  <c r="M263" i="54"/>
  <c r="L263" i="54"/>
  <c r="K263" i="54"/>
  <c r="J263" i="54"/>
  <c r="I263" i="54"/>
  <c r="H263" i="54"/>
  <c r="G263" i="54"/>
  <c r="F263" i="54"/>
  <c r="M262" i="54"/>
  <c r="L262" i="54"/>
  <c r="K262" i="54"/>
  <c r="J262" i="54"/>
  <c r="I262" i="54"/>
  <c r="H262" i="54"/>
  <c r="G262" i="54"/>
  <c r="F262" i="54"/>
  <c r="M261" i="54"/>
  <c r="L261" i="54"/>
  <c r="K261" i="54"/>
  <c r="J261" i="54"/>
  <c r="I261" i="54"/>
  <c r="H261" i="54"/>
  <c r="G261" i="54"/>
  <c r="F261" i="54"/>
  <c r="M260" i="54"/>
  <c r="L260" i="54"/>
  <c r="K260" i="54"/>
  <c r="J260" i="54"/>
  <c r="I260" i="54"/>
  <c r="H260" i="54"/>
  <c r="G260" i="54"/>
  <c r="F260" i="54"/>
  <c r="M259" i="54"/>
  <c r="L259" i="54"/>
  <c r="K259" i="54"/>
  <c r="J259" i="54"/>
  <c r="I259" i="54"/>
  <c r="H259" i="54"/>
  <c r="G259" i="54"/>
  <c r="F259" i="54"/>
  <c r="M258" i="54"/>
  <c r="L258" i="54"/>
  <c r="K258" i="54"/>
  <c r="J258" i="54"/>
  <c r="I258" i="54"/>
  <c r="H258" i="54"/>
  <c r="G258" i="54"/>
  <c r="F258" i="54"/>
  <c r="M257" i="54"/>
  <c r="L257" i="54"/>
  <c r="K257" i="54"/>
  <c r="J257" i="54"/>
  <c r="I257" i="54"/>
  <c r="H257" i="54"/>
  <c r="G257" i="54"/>
  <c r="F257" i="54"/>
  <c r="M256" i="54"/>
  <c r="L256" i="54"/>
  <c r="K256" i="54"/>
  <c r="J256" i="54"/>
  <c r="I256" i="54"/>
  <c r="H256" i="54"/>
  <c r="G256" i="54"/>
  <c r="F256" i="54"/>
  <c r="M255" i="54"/>
  <c r="L255" i="54"/>
  <c r="K255" i="54"/>
  <c r="J255" i="54"/>
  <c r="I255" i="54"/>
  <c r="H255" i="54"/>
  <c r="G255" i="54"/>
  <c r="F255" i="54"/>
  <c r="M254" i="54"/>
  <c r="L254" i="54"/>
  <c r="K254" i="54"/>
  <c r="J254" i="54"/>
  <c r="I254" i="54"/>
  <c r="H254" i="54"/>
  <c r="G254" i="54"/>
  <c r="F254" i="54"/>
  <c r="M253" i="54"/>
  <c r="L253" i="54"/>
  <c r="K253" i="54"/>
  <c r="J253" i="54"/>
  <c r="I253" i="54"/>
  <c r="H253" i="54"/>
  <c r="G253" i="54"/>
  <c r="F253" i="54"/>
  <c r="M252" i="54"/>
  <c r="L252" i="54"/>
  <c r="K252" i="54"/>
  <c r="J252" i="54"/>
  <c r="I252" i="54"/>
  <c r="H252" i="54"/>
  <c r="G252" i="54"/>
  <c r="F252" i="54"/>
  <c r="M251" i="54"/>
  <c r="L251" i="54"/>
  <c r="K251" i="54"/>
  <c r="J251" i="54"/>
  <c r="I251" i="54"/>
  <c r="H251" i="54"/>
  <c r="G251" i="54"/>
  <c r="F251" i="54"/>
  <c r="M250" i="54"/>
  <c r="L250" i="54"/>
  <c r="K250" i="54"/>
  <c r="J250" i="54"/>
  <c r="I250" i="54"/>
  <c r="H250" i="54"/>
  <c r="G250" i="54"/>
  <c r="F250" i="54"/>
  <c r="M249" i="54"/>
  <c r="L249" i="54"/>
  <c r="K249" i="54"/>
  <c r="J249" i="54"/>
  <c r="I249" i="54"/>
  <c r="H249" i="54"/>
  <c r="G249" i="54"/>
  <c r="F249" i="54"/>
  <c r="M248" i="54"/>
  <c r="L248" i="54"/>
  <c r="K248" i="54"/>
  <c r="J248" i="54"/>
  <c r="I248" i="54"/>
  <c r="H248" i="54"/>
  <c r="G248" i="54"/>
  <c r="F248" i="54"/>
  <c r="M247" i="54"/>
  <c r="L247" i="54"/>
  <c r="K247" i="54"/>
  <c r="J247" i="54"/>
  <c r="I247" i="54"/>
  <c r="H247" i="54"/>
  <c r="G247" i="54"/>
  <c r="F247" i="54"/>
  <c r="M246" i="54"/>
  <c r="L246" i="54"/>
  <c r="K246" i="54"/>
  <c r="J246" i="54"/>
  <c r="I246" i="54"/>
  <c r="H246" i="54"/>
  <c r="G246" i="54"/>
  <c r="F246" i="54"/>
  <c r="M245" i="54"/>
  <c r="L245" i="54"/>
  <c r="K245" i="54"/>
  <c r="J245" i="54"/>
  <c r="I245" i="54"/>
  <c r="H245" i="54"/>
  <c r="G245" i="54"/>
  <c r="F245" i="54"/>
  <c r="M244" i="54"/>
  <c r="L244" i="54"/>
  <c r="K244" i="54"/>
  <c r="J244" i="54"/>
  <c r="I244" i="54"/>
  <c r="H244" i="54"/>
  <c r="G244" i="54"/>
  <c r="F244" i="54"/>
  <c r="M243" i="54"/>
  <c r="L243" i="54"/>
  <c r="K243" i="54"/>
  <c r="J243" i="54"/>
  <c r="I243" i="54"/>
  <c r="H243" i="54"/>
  <c r="G243" i="54"/>
  <c r="F243" i="54"/>
  <c r="M242" i="54"/>
  <c r="L242" i="54"/>
  <c r="K242" i="54"/>
  <c r="J242" i="54"/>
  <c r="I242" i="54"/>
  <c r="H242" i="54"/>
  <c r="G242" i="54"/>
  <c r="F242" i="54"/>
  <c r="M241" i="54"/>
  <c r="L241" i="54"/>
  <c r="K241" i="54"/>
  <c r="J241" i="54"/>
  <c r="I241" i="54"/>
  <c r="H241" i="54"/>
  <c r="G241" i="54"/>
  <c r="F241" i="54"/>
  <c r="M240" i="54"/>
  <c r="L240" i="54"/>
  <c r="K240" i="54"/>
  <c r="J240" i="54"/>
  <c r="I240" i="54"/>
  <c r="H240" i="54"/>
  <c r="G240" i="54"/>
  <c r="F240" i="54"/>
  <c r="M239" i="54"/>
  <c r="L239" i="54"/>
  <c r="K239" i="54"/>
  <c r="J239" i="54"/>
  <c r="I239" i="54"/>
  <c r="H239" i="54"/>
  <c r="G239" i="54"/>
  <c r="F239" i="54"/>
  <c r="M238" i="54"/>
  <c r="L238" i="54"/>
  <c r="K238" i="54"/>
  <c r="J238" i="54"/>
  <c r="I238" i="54"/>
  <c r="H238" i="54"/>
  <c r="G238" i="54"/>
  <c r="F238" i="54"/>
  <c r="M237" i="54"/>
  <c r="L237" i="54"/>
  <c r="K237" i="54"/>
  <c r="J237" i="54"/>
  <c r="I237" i="54"/>
  <c r="H237" i="54"/>
  <c r="G237" i="54"/>
  <c r="F237" i="54"/>
  <c r="M236" i="54"/>
  <c r="L236" i="54"/>
  <c r="K236" i="54"/>
  <c r="J236" i="54"/>
  <c r="I236" i="54"/>
  <c r="H236" i="54"/>
  <c r="G236" i="54"/>
  <c r="F236" i="54"/>
  <c r="M235" i="54"/>
  <c r="L235" i="54"/>
  <c r="K235" i="54"/>
  <c r="J235" i="54"/>
  <c r="I235" i="54"/>
  <c r="H235" i="54"/>
  <c r="G235" i="54"/>
  <c r="F235" i="54"/>
  <c r="M234" i="54"/>
  <c r="L234" i="54"/>
  <c r="K234" i="54"/>
  <c r="J234" i="54"/>
  <c r="I234" i="54"/>
  <c r="H234" i="54"/>
  <c r="G234" i="54"/>
  <c r="F234" i="54"/>
  <c r="M233" i="54"/>
  <c r="L233" i="54"/>
  <c r="K233" i="54"/>
  <c r="J233" i="54"/>
  <c r="I233" i="54"/>
  <c r="H233" i="54"/>
  <c r="G233" i="54"/>
  <c r="F233" i="54"/>
  <c r="M232" i="54"/>
  <c r="L232" i="54"/>
  <c r="K232" i="54"/>
  <c r="J232" i="54"/>
  <c r="I232" i="54"/>
  <c r="H232" i="54"/>
  <c r="G232" i="54"/>
  <c r="F232" i="54"/>
  <c r="M231" i="54"/>
  <c r="L231" i="54"/>
  <c r="K231" i="54"/>
  <c r="J231" i="54"/>
  <c r="I231" i="54"/>
  <c r="H231" i="54"/>
  <c r="G231" i="54"/>
  <c r="F231" i="54"/>
  <c r="M230" i="54"/>
  <c r="L230" i="54"/>
  <c r="K230" i="54"/>
  <c r="J230" i="54"/>
  <c r="I230" i="54"/>
  <c r="H230" i="54"/>
  <c r="G230" i="54"/>
  <c r="F230" i="54"/>
  <c r="M229" i="54"/>
  <c r="L229" i="54"/>
  <c r="K229" i="54"/>
  <c r="J229" i="54"/>
  <c r="I229" i="54"/>
  <c r="H229" i="54"/>
  <c r="G229" i="54"/>
  <c r="F229" i="54"/>
  <c r="M228" i="54"/>
  <c r="L228" i="54"/>
  <c r="K228" i="54"/>
  <c r="J228" i="54"/>
  <c r="I228" i="54"/>
  <c r="H228" i="54"/>
  <c r="G228" i="54"/>
  <c r="F228" i="54"/>
  <c r="M227" i="54"/>
  <c r="L227" i="54"/>
  <c r="K227" i="54"/>
  <c r="J227" i="54"/>
  <c r="I227" i="54"/>
  <c r="H227" i="54"/>
  <c r="G227" i="54"/>
  <c r="F227" i="54"/>
  <c r="M226" i="54"/>
  <c r="L226" i="54"/>
  <c r="K226" i="54"/>
  <c r="J226" i="54"/>
  <c r="I226" i="54"/>
  <c r="H226" i="54"/>
  <c r="G226" i="54"/>
  <c r="F226" i="54"/>
  <c r="M225" i="54"/>
  <c r="L225" i="54"/>
  <c r="K225" i="54"/>
  <c r="J225" i="54"/>
  <c r="I225" i="54"/>
  <c r="H225" i="54"/>
  <c r="G225" i="54"/>
  <c r="F225" i="54"/>
  <c r="M224" i="54"/>
  <c r="L224" i="54"/>
  <c r="K224" i="54"/>
  <c r="J224" i="54"/>
  <c r="I224" i="54"/>
  <c r="H224" i="54"/>
  <c r="G224" i="54"/>
  <c r="F224" i="54"/>
  <c r="M223" i="54"/>
  <c r="L223" i="54"/>
  <c r="K223" i="54"/>
  <c r="J223" i="54"/>
  <c r="I223" i="54"/>
  <c r="H223" i="54"/>
  <c r="G223" i="54"/>
  <c r="F223" i="54"/>
  <c r="M222" i="54"/>
  <c r="L222" i="54"/>
  <c r="K222" i="54"/>
  <c r="J222" i="54"/>
  <c r="I222" i="54"/>
  <c r="H222" i="54"/>
  <c r="G222" i="54"/>
  <c r="F222" i="54"/>
  <c r="M221" i="54"/>
  <c r="L221" i="54"/>
  <c r="K221" i="54"/>
  <c r="J221" i="54"/>
  <c r="I221" i="54"/>
  <c r="H221" i="54"/>
  <c r="G221" i="54"/>
  <c r="F221" i="54"/>
  <c r="M220" i="54"/>
  <c r="L220" i="54"/>
  <c r="K220" i="54"/>
  <c r="J220" i="54"/>
  <c r="I220" i="54"/>
  <c r="H220" i="54"/>
  <c r="G220" i="54"/>
  <c r="F220" i="54"/>
  <c r="M219" i="54"/>
  <c r="L219" i="54"/>
  <c r="K219" i="54"/>
  <c r="J219" i="54"/>
  <c r="I219" i="54"/>
  <c r="H219" i="54"/>
  <c r="G219" i="54"/>
  <c r="F219" i="54"/>
  <c r="M218" i="54"/>
  <c r="L218" i="54"/>
  <c r="K218" i="54"/>
  <c r="J218" i="54"/>
  <c r="I218" i="54"/>
  <c r="H218" i="54"/>
  <c r="G218" i="54"/>
  <c r="F218" i="54"/>
  <c r="M217" i="54"/>
  <c r="L217" i="54"/>
  <c r="K217" i="54"/>
  <c r="J217" i="54"/>
  <c r="I217" i="54"/>
  <c r="H217" i="54"/>
  <c r="G217" i="54"/>
  <c r="F217" i="54"/>
  <c r="M216" i="54"/>
  <c r="L216" i="54"/>
  <c r="K216" i="54"/>
  <c r="J216" i="54"/>
  <c r="I216" i="54"/>
  <c r="H216" i="54"/>
  <c r="G216" i="54"/>
  <c r="F216" i="54"/>
  <c r="M215" i="54"/>
  <c r="L215" i="54"/>
  <c r="K215" i="54"/>
  <c r="J215" i="54"/>
  <c r="I215" i="54"/>
  <c r="H215" i="54"/>
  <c r="G215" i="54"/>
  <c r="F215" i="54"/>
  <c r="M214" i="54"/>
  <c r="L214" i="54"/>
  <c r="K214" i="54"/>
  <c r="J214" i="54"/>
  <c r="I214" i="54"/>
  <c r="H214" i="54"/>
  <c r="G214" i="54"/>
  <c r="F214" i="54"/>
  <c r="M213" i="54"/>
  <c r="L213" i="54"/>
  <c r="K213" i="54"/>
  <c r="J213" i="54"/>
  <c r="I213" i="54"/>
  <c r="H213" i="54"/>
  <c r="G213" i="54"/>
  <c r="F213" i="54"/>
  <c r="M212" i="54"/>
  <c r="L212" i="54"/>
  <c r="K212" i="54"/>
  <c r="J212" i="54"/>
  <c r="I212" i="54"/>
  <c r="H212" i="54"/>
  <c r="G212" i="54"/>
  <c r="F212" i="54"/>
  <c r="M211" i="54"/>
  <c r="L211" i="54"/>
  <c r="K211" i="54"/>
  <c r="J211" i="54"/>
  <c r="I211" i="54"/>
  <c r="H211" i="54"/>
  <c r="G211" i="54"/>
  <c r="F211" i="54"/>
  <c r="M210" i="54"/>
  <c r="L210" i="54"/>
  <c r="K210" i="54"/>
  <c r="J210" i="54"/>
  <c r="I210" i="54"/>
  <c r="H210" i="54"/>
  <c r="G210" i="54"/>
  <c r="F210" i="54"/>
  <c r="M209" i="54"/>
  <c r="L209" i="54"/>
  <c r="K209" i="54"/>
  <c r="J209" i="54"/>
  <c r="I209" i="54"/>
  <c r="H209" i="54"/>
  <c r="G209" i="54"/>
  <c r="F209" i="54"/>
  <c r="M208" i="54"/>
  <c r="L208" i="54"/>
  <c r="K208" i="54"/>
  <c r="J208" i="54"/>
  <c r="I208" i="54"/>
  <c r="H208" i="54"/>
  <c r="G208" i="54"/>
  <c r="F208" i="54"/>
  <c r="M207" i="54"/>
  <c r="L207" i="54"/>
  <c r="K207" i="54"/>
  <c r="J207" i="54"/>
  <c r="I207" i="54"/>
  <c r="H207" i="54"/>
  <c r="G207" i="54"/>
  <c r="F207" i="54"/>
  <c r="M206" i="54"/>
  <c r="L206" i="54"/>
  <c r="K206" i="54"/>
  <c r="J206" i="54"/>
  <c r="I206" i="54"/>
  <c r="H206" i="54"/>
  <c r="G206" i="54"/>
  <c r="F206" i="54"/>
  <c r="M205" i="54"/>
  <c r="L205" i="54"/>
  <c r="K205" i="54"/>
  <c r="J205" i="54"/>
  <c r="I205" i="54"/>
  <c r="H205" i="54"/>
  <c r="G205" i="54"/>
  <c r="F205" i="54"/>
  <c r="M204" i="54"/>
  <c r="L204" i="54"/>
  <c r="K204" i="54"/>
  <c r="J204" i="54"/>
  <c r="I204" i="54"/>
  <c r="H204" i="54"/>
  <c r="G204" i="54"/>
  <c r="F204" i="54"/>
  <c r="M203" i="54"/>
  <c r="L203" i="54"/>
  <c r="K203" i="54"/>
  <c r="J203" i="54"/>
  <c r="I203" i="54"/>
  <c r="H203" i="54"/>
  <c r="G203" i="54"/>
  <c r="F203" i="54"/>
  <c r="M202" i="54"/>
  <c r="L202" i="54"/>
  <c r="K202" i="54"/>
  <c r="J202" i="54"/>
  <c r="I202" i="54"/>
  <c r="H202" i="54"/>
  <c r="G202" i="54"/>
  <c r="F202" i="54"/>
  <c r="M201" i="54"/>
  <c r="L201" i="54"/>
  <c r="K201" i="54"/>
  <c r="J201" i="54"/>
  <c r="I201" i="54"/>
  <c r="H201" i="54"/>
  <c r="G201" i="54"/>
  <c r="F201" i="54"/>
  <c r="M200" i="54"/>
  <c r="L200" i="54"/>
  <c r="K200" i="54"/>
  <c r="J200" i="54"/>
  <c r="I200" i="54"/>
  <c r="H200" i="54"/>
  <c r="G200" i="54"/>
  <c r="F200" i="54"/>
  <c r="M199" i="54"/>
  <c r="L199" i="54"/>
  <c r="K199" i="54"/>
  <c r="J199" i="54"/>
  <c r="I199" i="54"/>
  <c r="H199" i="54"/>
  <c r="G199" i="54"/>
  <c r="F199" i="54"/>
  <c r="M198" i="54"/>
  <c r="L198" i="54"/>
  <c r="K198" i="54"/>
  <c r="J198" i="54"/>
  <c r="I198" i="54"/>
  <c r="H198" i="54"/>
  <c r="G198" i="54"/>
  <c r="F198" i="54"/>
  <c r="M197" i="54"/>
  <c r="L197" i="54"/>
  <c r="K197" i="54"/>
  <c r="J197" i="54"/>
  <c r="I197" i="54"/>
  <c r="H197" i="54"/>
  <c r="G197" i="54"/>
  <c r="F197" i="54"/>
  <c r="M196" i="54"/>
  <c r="L196" i="54"/>
  <c r="K196" i="54"/>
  <c r="J196" i="54"/>
  <c r="I196" i="54"/>
  <c r="H196" i="54"/>
  <c r="G196" i="54"/>
  <c r="F196" i="54"/>
  <c r="M195" i="54"/>
  <c r="L195" i="54"/>
  <c r="K195" i="54"/>
  <c r="J195" i="54"/>
  <c r="I195" i="54"/>
  <c r="H195" i="54"/>
  <c r="G195" i="54"/>
  <c r="F195" i="54"/>
  <c r="M194" i="54"/>
  <c r="L194" i="54"/>
  <c r="K194" i="54"/>
  <c r="J194" i="54"/>
  <c r="I194" i="54"/>
  <c r="H194" i="54"/>
  <c r="G194" i="54"/>
  <c r="F194" i="54"/>
  <c r="M193" i="54"/>
  <c r="L193" i="54"/>
  <c r="K193" i="54"/>
  <c r="J193" i="54"/>
  <c r="I193" i="54"/>
  <c r="H193" i="54"/>
  <c r="G193" i="54"/>
  <c r="F193" i="54"/>
  <c r="M192" i="54"/>
  <c r="L192" i="54"/>
  <c r="K192" i="54"/>
  <c r="J192" i="54"/>
  <c r="I192" i="54"/>
  <c r="H192" i="54"/>
  <c r="G192" i="54"/>
  <c r="F192" i="54"/>
  <c r="M191" i="54"/>
  <c r="L191" i="54"/>
  <c r="K191" i="54"/>
  <c r="J191" i="54"/>
  <c r="I191" i="54"/>
  <c r="H191" i="54"/>
  <c r="G191" i="54"/>
  <c r="F191" i="54"/>
  <c r="M190" i="54"/>
  <c r="L190" i="54"/>
  <c r="K190" i="54"/>
  <c r="J190" i="54"/>
  <c r="I190" i="54"/>
  <c r="H190" i="54"/>
  <c r="G190" i="54"/>
  <c r="F190" i="54"/>
  <c r="M189" i="54"/>
  <c r="L189" i="54"/>
  <c r="K189" i="54"/>
  <c r="J189" i="54"/>
  <c r="I189" i="54"/>
  <c r="H189" i="54"/>
  <c r="G189" i="54"/>
  <c r="F189" i="54"/>
  <c r="M188" i="54"/>
  <c r="L188" i="54"/>
  <c r="K188" i="54"/>
  <c r="J188" i="54"/>
  <c r="I188" i="54"/>
  <c r="H188" i="54"/>
  <c r="G188" i="54"/>
  <c r="F188" i="54"/>
  <c r="M187" i="54"/>
  <c r="L187" i="54"/>
  <c r="K187" i="54"/>
  <c r="J187" i="54"/>
  <c r="I187" i="54"/>
  <c r="H187" i="54"/>
  <c r="G187" i="54"/>
  <c r="F187" i="54"/>
  <c r="M186" i="54"/>
  <c r="L186" i="54"/>
  <c r="K186" i="54"/>
  <c r="J186" i="54"/>
  <c r="I186" i="54"/>
  <c r="H186" i="54"/>
  <c r="G186" i="54"/>
  <c r="F186" i="54"/>
  <c r="M185" i="54"/>
  <c r="L185" i="54"/>
  <c r="K185" i="54"/>
  <c r="J185" i="54"/>
  <c r="I185" i="54"/>
  <c r="H185" i="54"/>
  <c r="G185" i="54"/>
  <c r="F185" i="54"/>
  <c r="M184" i="54"/>
  <c r="L184" i="54"/>
  <c r="K184" i="54"/>
  <c r="J184" i="54"/>
  <c r="I184" i="54"/>
  <c r="H184" i="54"/>
  <c r="G184" i="54"/>
  <c r="F184" i="54"/>
  <c r="M183" i="54"/>
  <c r="L183" i="54"/>
  <c r="K183" i="54"/>
  <c r="J183" i="54"/>
  <c r="I183" i="54"/>
  <c r="H183" i="54"/>
  <c r="G183" i="54"/>
  <c r="F183" i="54"/>
  <c r="M182" i="54"/>
  <c r="L182" i="54"/>
  <c r="K182" i="54"/>
  <c r="J182" i="54"/>
  <c r="I182" i="54"/>
  <c r="H182" i="54"/>
  <c r="G182" i="54"/>
  <c r="F182" i="54"/>
  <c r="M181" i="54"/>
  <c r="L181" i="54"/>
  <c r="K181" i="54"/>
  <c r="J181" i="54"/>
  <c r="I181" i="54"/>
  <c r="H181" i="54"/>
  <c r="G181" i="54"/>
  <c r="F181" i="54"/>
  <c r="M180" i="54"/>
  <c r="L180" i="54"/>
  <c r="K180" i="54"/>
  <c r="J180" i="54"/>
  <c r="I180" i="54"/>
  <c r="H180" i="54"/>
  <c r="G180" i="54"/>
  <c r="F180" i="54"/>
  <c r="M179" i="54"/>
  <c r="L179" i="54"/>
  <c r="K179" i="54"/>
  <c r="J179" i="54"/>
  <c r="I179" i="54"/>
  <c r="H179" i="54"/>
  <c r="G179" i="54"/>
  <c r="F179" i="54"/>
  <c r="M178" i="54"/>
  <c r="L178" i="54"/>
  <c r="K178" i="54"/>
  <c r="J178" i="54"/>
  <c r="I178" i="54"/>
  <c r="H178" i="54"/>
  <c r="G178" i="54"/>
  <c r="F178" i="54"/>
  <c r="M177" i="54"/>
  <c r="L177" i="54"/>
  <c r="K177" i="54"/>
  <c r="J177" i="54"/>
  <c r="I177" i="54"/>
  <c r="H177" i="54"/>
  <c r="G177" i="54"/>
  <c r="F177" i="54"/>
  <c r="M176" i="54"/>
  <c r="L176" i="54"/>
  <c r="K176" i="54"/>
  <c r="J176" i="54"/>
  <c r="I176" i="54"/>
  <c r="H176" i="54"/>
  <c r="G176" i="54"/>
  <c r="F176" i="54"/>
  <c r="M175" i="54"/>
  <c r="L175" i="54"/>
  <c r="K175" i="54"/>
  <c r="J175" i="54"/>
  <c r="I175" i="54"/>
  <c r="H175" i="54"/>
  <c r="G175" i="54"/>
  <c r="F175" i="54"/>
  <c r="M174" i="54"/>
  <c r="L174" i="54"/>
  <c r="K174" i="54"/>
  <c r="J174" i="54"/>
  <c r="I174" i="54"/>
  <c r="H174" i="54"/>
  <c r="G174" i="54"/>
  <c r="F174" i="54"/>
  <c r="M173" i="54"/>
  <c r="L173" i="54"/>
  <c r="K173" i="54"/>
  <c r="J173" i="54"/>
  <c r="I173" i="54"/>
  <c r="H173" i="54"/>
  <c r="G173" i="54"/>
  <c r="F173" i="54"/>
  <c r="M172" i="54"/>
  <c r="L172" i="54"/>
  <c r="K172" i="54"/>
  <c r="J172" i="54"/>
  <c r="I172" i="54"/>
  <c r="H172" i="54"/>
  <c r="G172" i="54"/>
  <c r="F172" i="54"/>
  <c r="M171" i="54"/>
  <c r="L171" i="54"/>
  <c r="K171" i="54"/>
  <c r="J171" i="54"/>
  <c r="I171" i="54"/>
  <c r="H171" i="54"/>
  <c r="G171" i="54"/>
  <c r="F171" i="54"/>
  <c r="M170" i="54"/>
  <c r="L170" i="54"/>
  <c r="K170" i="54"/>
  <c r="J170" i="54"/>
  <c r="I170" i="54"/>
  <c r="H170" i="54"/>
  <c r="G170" i="54"/>
  <c r="F170" i="54"/>
  <c r="M169" i="54"/>
  <c r="L169" i="54"/>
  <c r="K169" i="54"/>
  <c r="J169" i="54"/>
  <c r="I169" i="54"/>
  <c r="H169" i="54"/>
  <c r="G169" i="54"/>
  <c r="F169" i="54"/>
  <c r="M168" i="54"/>
  <c r="L168" i="54"/>
  <c r="K168" i="54"/>
  <c r="J168" i="54"/>
  <c r="I168" i="54"/>
  <c r="H168" i="54"/>
  <c r="G168" i="54"/>
  <c r="F168" i="54"/>
  <c r="M167" i="54"/>
  <c r="L167" i="54"/>
  <c r="K167" i="54"/>
  <c r="J167" i="54"/>
  <c r="I167" i="54"/>
  <c r="H167" i="54"/>
  <c r="G167" i="54"/>
  <c r="F167" i="54"/>
  <c r="M166" i="54"/>
  <c r="L166" i="54"/>
  <c r="K166" i="54"/>
  <c r="J166" i="54"/>
  <c r="I166" i="54"/>
  <c r="H166" i="54"/>
  <c r="G166" i="54"/>
  <c r="F166" i="54"/>
  <c r="M165" i="54"/>
  <c r="L165" i="54"/>
  <c r="K165" i="54"/>
  <c r="J165" i="54"/>
  <c r="I165" i="54"/>
  <c r="H165" i="54"/>
  <c r="G165" i="54"/>
  <c r="F165" i="54"/>
  <c r="M164" i="54"/>
  <c r="L164" i="54"/>
  <c r="K164" i="54"/>
  <c r="J164" i="54"/>
  <c r="I164" i="54"/>
  <c r="H164" i="54"/>
  <c r="G164" i="54"/>
  <c r="F164" i="54"/>
  <c r="M163" i="54"/>
  <c r="L163" i="54"/>
  <c r="K163" i="54"/>
  <c r="J163" i="54"/>
  <c r="I163" i="54"/>
  <c r="H163" i="54"/>
  <c r="G163" i="54"/>
  <c r="F163" i="54"/>
  <c r="M162" i="54"/>
  <c r="L162" i="54"/>
  <c r="K162" i="54"/>
  <c r="J162" i="54"/>
  <c r="I162" i="54"/>
  <c r="H162" i="54"/>
  <c r="G162" i="54"/>
  <c r="F162" i="54"/>
  <c r="M161" i="54"/>
  <c r="L161" i="54"/>
  <c r="K161" i="54"/>
  <c r="J161" i="54"/>
  <c r="I161" i="54"/>
  <c r="H161" i="54"/>
  <c r="G161" i="54"/>
  <c r="F161" i="54"/>
  <c r="M160" i="54"/>
  <c r="L160" i="54"/>
  <c r="K160" i="54"/>
  <c r="J160" i="54"/>
  <c r="I160" i="54"/>
  <c r="H160" i="54"/>
  <c r="G160" i="54"/>
  <c r="F160" i="54"/>
  <c r="M159" i="54"/>
  <c r="L159" i="54"/>
  <c r="K159" i="54"/>
  <c r="J159" i="54"/>
  <c r="I159" i="54"/>
  <c r="H159" i="54"/>
  <c r="G159" i="54"/>
  <c r="F159" i="54"/>
  <c r="M158" i="54"/>
  <c r="L158" i="54"/>
  <c r="K158" i="54"/>
  <c r="J158" i="54"/>
  <c r="I158" i="54"/>
  <c r="H158" i="54"/>
  <c r="G158" i="54"/>
  <c r="F158" i="54"/>
  <c r="M157" i="54"/>
  <c r="L157" i="54"/>
  <c r="K157" i="54"/>
  <c r="J157" i="54"/>
  <c r="I157" i="54"/>
  <c r="H157" i="54"/>
  <c r="G157" i="54"/>
  <c r="F157" i="54"/>
  <c r="M156" i="54"/>
  <c r="L156" i="54"/>
  <c r="K156" i="54"/>
  <c r="J156" i="54"/>
  <c r="I156" i="54"/>
  <c r="H156" i="54"/>
  <c r="G156" i="54"/>
  <c r="F156" i="54"/>
  <c r="M155" i="54"/>
  <c r="L155" i="54"/>
  <c r="K155" i="54"/>
  <c r="J155" i="54"/>
  <c r="I155" i="54"/>
  <c r="H155" i="54"/>
  <c r="G155" i="54"/>
  <c r="F155" i="54"/>
  <c r="M154" i="54"/>
  <c r="L154" i="54"/>
  <c r="K154" i="54"/>
  <c r="J154" i="54"/>
  <c r="I154" i="54"/>
  <c r="H154" i="54"/>
  <c r="G154" i="54"/>
  <c r="F154" i="54"/>
  <c r="M153" i="54"/>
  <c r="L153" i="54"/>
  <c r="K153" i="54"/>
  <c r="J153" i="54"/>
  <c r="I153" i="54"/>
  <c r="H153" i="54"/>
  <c r="G153" i="54"/>
  <c r="F153" i="54"/>
  <c r="M152" i="54"/>
  <c r="L152" i="54"/>
  <c r="K152" i="54"/>
  <c r="J152" i="54"/>
  <c r="I152" i="54"/>
  <c r="H152" i="54"/>
  <c r="G152" i="54"/>
  <c r="F152" i="54"/>
  <c r="M151" i="54"/>
  <c r="L151" i="54"/>
  <c r="K151" i="54"/>
  <c r="J151" i="54"/>
  <c r="I151" i="54"/>
  <c r="H151" i="54"/>
  <c r="G151" i="54"/>
  <c r="F151" i="54"/>
  <c r="M150" i="54"/>
  <c r="L150" i="54"/>
  <c r="K150" i="54"/>
  <c r="J150" i="54"/>
  <c r="I150" i="54"/>
  <c r="H150" i="54"/>
  <c r="G150" i="54"/>
  <c r="F150" i="54"/>
  <c r="M149" i="54"/>
  <c r="L149" i="54"/>
  <c r="K149" i="54"/>
  <c r="J149" i="54"/>
  <c r="I149" i="54"/>
  <c r="H149" i="54"/>
  <c r="G149" i="54"/>
  <c r="F149" i="54"/>
  <c r="M148" i="54"/>
  <c r="L148" i="54"/>
  <c r="K148" i="54"/>
  <c r="J148" i="54"/>
  <c r="I148" i="54"/>
  <c r="H148" i="54"/>
  <c r="G148" i="54"/>
  <c r="F148" i="54"/>
  <c r="M147" i="54"/>
  <c r="L147" i="54"/>
  <c r="K147" i="54"/>
  <c r="J147" i="54"/>
  <c r="I147" i="54"/>
  <c r="H147" i="54"/>
  <c r="G147" i="54"/>
  <c r="F147" i="54"/>
  <c r="M146" i="54"/>
  <c r="L146" i="54"/>
  <c r="K146" i="54"/>
  <c r="J146" i="54"/>
  <c r="I146" i="54"/>
  <c r="H146" i="54"/>
  <c r="G146" i="54"/>
  <c r="F146" i="54"/>
  <c r="M145" i="54"/>
  <c r="L145" i="54"/>
  <c r="K145" i="54"/>
  <c r="J145" i="54"/>
  <c r="I145" i="54"/>
  <c r="H145" i="54"/>
  <c r="G145" i="54"/>
  <c r="F145" i="54"/>
  <c r="M144" i="54"/>
  <c r="L144" i="54"/>
  <c r="K144" i="54"/>
  <c r="J144" i="54"/>
  <c r="I144" i="54"/>
  <c r="H144" i="54"/>
  <c r="G144" i="54"/>
  <c r="F144" i="54"/>
  <c r="M143" i="54"/>
  <c r="L143" i="54"/>
  <c r="K143" i="54"/>
  <c r="J143" i="54"/>
  <c r="I143" i="54"/>
  <c r="H143" i="54"/>
  <c r="G143" i="54"/>
  <c r="F143" i="54"/>
  <c r="M142" i="54"/>
  <c r="L142" i="54"/>
  <c r="K142" i="54"/>
  <c r="J142" i="54"/>
  <c r="I142" i="54"/>
  <c r="H142" i="54"/>
  <c r="G142" i="54"/>
  <c r="F142" i="54"/>
  <c r="M141" i="54"/>
  <c r="L141" i="54"/>
  <c r="K141" i="54"/>
  <c r="J141" i="54"/>
  <c r="I141" i="54"/>
  <c r="H141" i="54"/>
  <c r="G141" i="54"/>
  <c r="F141" i="54"/>
  <c r="M140" i="54"/>
  <c r="L140" i="54"/>
  <c r="K140" i="54"/>
  <c r="J140" i="54"/>
  <c r="I140" i="54"/>
  <c r="H140" i="54"/>
  <c r="G140" i="54"/>
  <c r="F140" i="54"/>
  <c r="M139" i="54"/>
  <c r="L139" i="54"/>
  <c r="K139" i="54"/>
  <c r="J139" i="54"/>
  <c r="I139" i="54"/>
  <c r="H139" i="54"/>
  <c r="G139" i="54"/>
  <c r="F139" i="54"/>
  <c r="M138" i="54"/>
  <c r="L138" i="54"/>
  <c r="K138" i="54"/>
  <c r="J138" i="54"/>
  <c r="I138" i="54"/>
  <c r="H138" i="54"/>
  <c r="G138" i="54"/>
  <c r="F138" i="54"/>
  <c r="M137" i="54"/>
  <c r="L137" i="54"/>
  <c r="K137" i="54"/>
  <c r="J137" i="54"/>
  <c r="I137" i="54"/>
  <c r="H137" i="54"/>
  <c r="G137" i="54"/>
  <c r="F137" i="54"/>
  <c r="M136" i="54"/>
  <c r="L136" i="54"/>
  <c r="K136" i="54"/>
  <c r="J136" i="54"/>
  <c r="I136" i="54"/>
  <c r="H136" i="54"/>
  <c r="G136" i="54"/>
  <c r="F136" i="54"/>
  <c r="M135" i="54"/>
  <c r="L135" i="54"/>
  <c r="K135" i="54"/>
  <c r="J135" i="54"/>
  <c r="I135" i="54"/>
  <c r="H135" i="54"/>
  <c r="G135" i="54"/>
  <c r="F135" i="54"/>
  <c r="M134" i="54"/>
  <c r="L134" i="54"/>
  <c r="K134" i="54"/>
  <c r="J134" i="54"/>
  <c r="I134" i="54"/>
  <c r="H134" i="54"/>
  <c r="G134" i="54"/>
  <c r="F134" i="54"/>
  <c r="M133" i="54"/>
  <c r="L133" i="54"/>
  <c r="K133" i="54"/>
  <c r="J133" i="54"/>
  <c r="I133" i="54"/>
  <c r="H133" i="54"/>
  <c r="G133" i="54"/>
  <c r="F133" i="54"/>
  <c r="M132" i="54"/>
  <c r="L132" i="54"/>
  <c r="K132" i="54"/>
  <c r="J132" i="54"/>
  <c r="I132" i="54"/>
  <c r="H132" i="54"/>
  <c r="G132" i="54"/>
  <c r="F132" i="54"/>
  <c r="M131" i="54"/>
  <c r="L131" i="54"/>
  <c r="K131" i="54"/>
  <c r="J131" i="54"/>
  <c r="I131" i="54"/>
  <c r="H131" i="54"/>
  <c r="G131" i="54"/>
  <c r="F131" i="54"/>
  <c r="M130" i="54"/>
  <c r="L130" i="54"/>
  <c r="K130" i="54"/>
  <c r="J130" i="54"/>
  <c r="I130" i="54"/>
  <c r="H130" i="54"/>
  <c r="G130" i="54"/>
  <c r="F130" i="54"/>
  <c r="M129" i="54"/>
  <c r="L129" i="54"/>
  <c r="K129" i="54"/>
  <c r="J129" i="54"/>
  <c r="I129" i="54"/>
  <c r="H129" i="54"/>
  <c r="G129" i="54"/>
  <c r="F129" i="54"/>
  <c r="M128" i="54"/>
  <c r="L128" i="54"/>
  <c r="K128" i="54"/>
  <c r="J128" i="54"/>
  <c r="I128" i="54"/>
  <c r="H128" i="54"/>
  <c r="G128" i="54"/>
  <c r="F128" i="54"/>
  <c r="M127" i="54"/>
  <c r="L127" i="54"/>
  <c r="K127" i="54"/>
  <c r="J127" i="54"/>
  <c r="I127" i="54"/>
  <c r="H127" i="54"/>
  <c r="G127" i="54"/>
  <c r="F127" i="54"/>
  <c r="M126" i="54"/>
  <c r="L126" i="54"/>
  <c r="K126" i="54"/>
  <c r="J126" i="54"/>
  <c r="I126" i="54"/>
  <c r="H126" i="54"/>
  <c r="G126" i="54"/>
  <c r="F126" i="54"/>
  <c r="M125" i="54"/>
  <c r="L125" i="54"/>
  <c r="K125" i="54"/>
  <c r="J125" i="54"/>
  <c r="I125" i="54"/>
  <c r="H125" i="54"/>
  <c r="G125" i="54"/>
  <c r="F125" i="54"/>
  <c r="M124" i="54"/>
  <c r="L124" i="54"/>
  <c r="K124" i="54"/>
  <c r="J124" i="54"/>
  <c r="I124" i="54"/>
  <c r="H124" i="54"/>
  <c r="G124" i="54"/>
  <c r="F124" i="54"/>
  <c r="M123" i="54"/>
  <c r="L123" i="54"/>
  <c r="K123" i="54"/>
  <c r="J123" i="54"/>
  <c r="I123" i="54"/>
  <c r="H123" i="54"/>
  <c r="G123" i="54"/>
  <c r="F123" i="54"/>
  <c r="M122" i="54"/>
  <c r="L122" i="54"/>
  <c r="K122" i="54"/>
  <c r="J122" i="54"/>
  <c r="I122" i="54"/>
  <c r="H122" i="54"/>
  <c r="G122" i="54"/>
  <c r="F122" i="54"/>
  <c r="M121" i="54"/>
  <c r="L121" i="54"/>
  <c r="K121" i="54"/>
  <c r="J121" i="54"/>
  <c r="I121" i="54"/>
  <c r="H121" i="54"/>
  <c r="G121" i="54"/>
  <c r="F121" i="54"/>
  <c r="M120" i="54"/>
  <c r="L120" i="54"/>
  <c r="K120" i="54"/>
  <c r="J120" i="54"/>
  <c r="I120" i="54"/>
  <c r="H120" i="54"/>
  <c r="G120" i="54"/>
  <c r="F120" i="54"/>
  <c r="M119" i="54"/>
  <c r="L119" i="54"/>
  <c r="K119" i="54"/>
  <c r="J119" i="54"/>
  <c r="I119" i="54"/>
  <c r="H119" i="54"/>
  <c r="G119" i="54"/>
  <c r="F119" i="54"/>
  <c r="M118" i="54"/>
  <c r="L118" i="54"/>
  <c r="K118" i="54"/>
  <c r="J118" i="54"/>
  <c r="I118" i="54"/>
  <c r="H118" i="54"/>
  <c r="G118" i="54"/>
  <c r="F118" i="54"/>
  <c r="M117" i="54"/>
  <c r="L117" i="54"/>
  <c r="K117" i="54"/>
  <c r="J117" i="54"/>
  <c r="I117" i="54"/>
  <c r="H117" i="54"/>
  <c r="G117" i="54"/>
  <c r="F117" i="54"/>
  <c r="M116" i="54"/>
  <c r="L116" i="54"/>
  <c r="K116" i="54"/>
  <c r="J116" i="54"/>
  <c r="I116" i="54"/>
  <c r="H116" i="54"/>
  <c r="G116" i="54"/>
  <c r="F116" i="54"/>
  <c r="M115" i="54"/>
  <c r="L115" i="54"/>
  <c r="K115" i="54"/>
  <c r="J115" i="54"/>
  <c r="I115" i="54"/>
  <c r="H115" i="54"/>
  <c r="G115" i="54"/>
  <c r="F115" i="54"/>
  <c r="M114" i="54"/>
  <c r="L114" i="54"/>
  <c r="K114" i="54"/>
  <c r="J114" i="54"/>
  <c r="I114" i="54"/>
  <c r="H114" i="54"/>
  <c r="G114" i="54"/>
  <c r="F114" i="54"/>
  <c r="M113" i="54"/>
  <c r="L113" i="54"/>
  <c r="K113" i="54"/>
  <c r="J113" i="54"/>
  <c r="I113" i="54"/>
  <c r="H113" i="54"/>
  <c r="G113" i="54"/>
  <c r="F113" i="54"/>
  <c r="M112" i="54"/>
  <c r="L112" i="54"/>
  <c r="K112" i="54"/>
  <c r="J112" i="54"/>
  <c r="I112" i="54"/>
  <c r="H112" i="54"/>
  <c r="G112" i="54"/>
  <c r="F112" i="54"/>
  <c r="M111" i="54"/>
  <c r="L111" i="54"/>
  <c r="K111" i="54"/>
  <c r="J111" i="54"/>
  <c r="I111" i="54"/>
  <c r="H111" i="54"/>
  <c r="G111" i="54"/>
  <c r="F111" i="54"/>
  <c r="M110" i="54"/>
  <c r="L110" i="54"/>
  <c r="K110" i="54"/>
  <c r="J110" i="54"/>
  <c r="I110" i="54"/>
  <c r="H110" i="54"/>
  <c r="G110" i="54"/>
  <c r="F110" i="54"/>
  <c r="M109" i="54"/>
  <c r="L109" i="54"/>
  <c r="K109" i="54"/>
  <c r="J109" i="54"/>
  <c r="I109" i="54"/>
  <c r="H109" i="54"/>
  <c r="G109" i="54"/>
  <c r="F109" i="54"/>
  <c r="M108" i="54"/>
  <c r="L108" i="54"/>
  <c r="K108" i="54"/>
  <c r="J108" i="54"/>
  <c r="I108" i="54"/>
  <c r="H108" i="54"/>
  <c r="G108" i="54"/>
  <c r="F108" i="54"/>
  <c r="M107" i="54"/>
  <c r="L107" i="54"/>
  <c r="K107" i="54"/>
  <c r="J107" i="54"/>
  <c r="I107" i="54"/>
  <c r="H107" i="54"/>
  <c r="G107" i="54"/>
  <c r="F107" i="54"/>
  <c r="M106" i="54"/>
  <c r="L106" i="54"/>
  <c r="K106" i="54"/>
  <c r="J106" i="54"/>
  <c r="I106" i="54"/>
  <c r="H106" i="54"/>
  <c r="G106" i="54"/>
  <c r="F106" i="54"/>
  <c r="M105" i="54"/>
  <c r="L105" i="54"/>
  <c r="K105" i="54"/>
  <c r="J105" i="54"/>
  <c r="I105" i="54"/>
  <c r="H105" i="54"/>
  <c r="G105" i="54"/>
  <c r="F105" i="54"/>
  <c r="M104" i="54"/>
  <c r="L104" i="54"/>
  <c r="K104" i="54"/>
  <c r="J104" i="54"/>
  <c r="I104" i="54"/>
  <c r="H104" i="54"/>
  <c r="G104" i="54"/>
  <c r="F104" i="54"/>
  <c r="M103" i="54"/>
  <c r="L103" i="54"/>
  <c r="K103" i="54"/>
  <c r="J103" i="54"/>
  <c r="I103" i="54"/>
  <c r="H103" i="54"/>
  <c r="G103" i="54"/>
  <c r="F103" i="54"/>
  <c r="M102" i="54"/>
  <c r="L102" i="54"/>
  <c r="K102" i="54"/>
  <c r="J102" i="54"/>
  <c r="I102" i="54"/>
  <c r="H102" i="54"/>
  <c r="G102" i="54"/>
  <c r="F102" i="54"/>
  <c r="M101" i="54"/>
  <c r="L101" i="54"/>
  <c r="K101" i="54"/>
  <c r="J101" i="54"/>
  <c r="I101" i="54"/>
  <c r="H101" i="54"/>
  <c r="G101" i="54"/>
  <c r="F101" i="54"/>
  <c r="M100" i="54"/>
  <c r="L100" i="54"/>
  <c r="K100" i="54"/>
  <c r="J100" i="54"/>
  <c r="I100" i="54"/>
  <c r="H100" i="54"/>
  <c r="G100" i="54"/>
  <c r="F100" i="54"/>
  <c r="M99" i="54"/>
  <c r="L99" i="54"/>
  <c r="K99" i="54"/>
  <c r="J99" i="54"/>
  <c r="I99" i="54"/>
  <c r="H99" i="54"/>
  <c r="G99" i="54"/>
  <c r="F99" i="54"/>
  <c r="M98" i="54"/>
  <c r="L98" i="54"/>
  <c r="K98" i="54"/>
  <c r="J98" i="54"/>
  <c r="I98" i="54"/>
  <c r="H98" i="54"/>
  <c r="G98" i="54"/>
  <c r="F98" i="54"/>
  <c r="M97" i="54"/>
  <c r="L97" i="54"/>
  <c r="K97" i="54"/>
  <c r="J97" i="54"/>
  <c r="I97" i="54"/>
  <c r="H97" i="54"/>
  <c r="G97" i="54"/>
  <c r="F97" i="54"/>
  <c r="M96" i="54"/>
  <c r="L96" i="54"/>
  <c r="K96" i="54"/>
  <c r="J96" i="54"/>
  <c r="I96" i="54"/>
  <c r="H96" i="54"/>
  <c r="G96" i="54"/>
  <c r="F96" i="54"/>
  <c r="M95" i="54"/>
  <c r="L95" i="54"/>
  <c r="K95" i="54"/>
  <c r="J95" i="54"/>
  <c r="I95" i="54"/>
  <c r="H95" i="54"/>
  <c r="G95" i="54"/>
  <c r="F95" i="54"/>
  <c r="M94" i="54"/>
  <c r="L94" i="54"/>
  <c r="K94" i="54"/>
  <c r="J94" i="54"/>
  <c r="I94" i="54"/>
  <c r="H94" i="54"/>
  <c r="G94" i="54"/>
  <c r="F94" i="54"/>
  <c r="M93" i="54"/>
  <c r="L93" i="54"/>
  <c r="K93" i="54"/>
  <c r="J93" i="54"/>
  <c r="I93" i="54"/>
  <c r="H93" i="54"/>
  <c r="G93" i="54"/>
  <c r="F93" i="54"/>
  <c r="M92" i="54"/>
  <c r="L92" i="54"/>
  <c r="K92" i="54"/>
  <c r="J92" i="54"/>
  <c r="I92" i="54"/>
  <c r="H92" i="54"/>
  <c r="G92" i="54"/>
  <c r="F92" i="54"/>
  <c r="M91" i="54"/>
  <c r="L91" i="54"/>
  <c r="K91" i="54"/>
  <c r="J91" i="54"/>
  <c r="I91" i="54"/>
  <c r="H91" i="54"/>
  <c r="G91" i="54"/>
  <c r="F91" i="54"/>
  <c r="M90" i="54"/>
  <c r="L90" i="54"/>
  <c r="K90" i="54"/>
  <c r="J90" i="54"/>
  <c r="I90" i="54"/>
  <c r="H90" i="54"/>
  <c r="G90" i="54"/>
  <c r="F90" i="54"/>
  <c r="M89" i="54"/>
  <c r="L89" i="54"/>
  <c r="K89" i="54"/>
  <c r="J89" i="54"/>
  <c r="I89" i="54"/>
  <c r="H89" i="54"/>
  <c r="G89" i="54"/>
  <c r="F89" i="54"/>
  <c r="M88" i="54"/>
  <c r="L88" i="54"/>
  <c r="K88" i="54"/>
  <c r="J88" i="54"/>
  <c r="I88" i="54"/>
  <c r="H88" i="54"/>
  <c r="G88" i="54"/>
  <c r="F88" i="54"/>
  <c r="M87" i="54"/>
  <c r="L87" i="54"/>
  <c r="K87" i="54"/>
  <c r="J87" i="54"/>
  <c r="I87" i="54"/>
  <c r="H87" i="54"/>
  <c r="G87" i="54"/>
  <c r="F87" i="54"/>
  <c r="M86" i="54"/>
  <c r="L86" i="54"/>
  <c r="K86" i="54"/>
  <c r="J86" i="54"/>
  <c r="I86" i="54"/>
  <c r="H86" i="54"/>
  <c r="G86" i="54"/>
  <c r="F86" i="54"/>
  <c r="M85" i="54"/>
  <c r="L85" i="54"/>
  <c r="K85" i="54"/>
  <c r="J85" i="54"/>
  <c r="I85" i="54"/>
  <c r="H85" i="54"/>
  <c r="G85" i="54"/>
  <c r="F85" i="54"/>
  <c r="M84" i="54"/>
  <c r="L84" i="54"/>
  <c r="K84" i="54"/>
  <c r="J84" i="54"/>
  <c r="I84" i="54"/>
  <c r="H84" i="54"/>
  <c r="G84" i="54"/>
  <c r="F84" i="54"/>
  <c r="M83" i="54"/>
  <c r="L83" i="54"/>
  <c r="K83" i="54"/>
  <c r="J83" i="54"/>
  <c r="I83" i="54"/>
  <c r="H83" i="54"/>
  <c r="G83" i="54"/>
  <c r="F83" i="54"/>
  <c r="M82" i="54"/>
  <c r="L82" i="54"/>
  <c r="K82" i="54"/>
  <c r="J82" i="54"/>
  <c r="I82" i="54"/>
  <c r="H82" i="54"/>
  <c r="G82" i="54"/>
  <c r="F82" i="54"/>
  <c r="M81" i="54"/>
  <c r="L81" i="54"/>
  <c r="K81" i="54"/>
  <c r="J81" i="54"/>
  <c r="I81" i="54"/>
  <c r="H81" i="54"/>
  <c r="G81" i="54"/>
  <c r="F81" i="54"/>
  <c r="M80" i="54"/>
  <c r="L80" i="54"/>
  <c r="K80" i="54"/>
  <c r="J80" i="54"/>
  <c r="I80" i="54"/>
  <c r="H80" i="54"/>
  <c r="G80" i="54"/>
  <c r="F80" i="54"/>
  <c r="M79" i="54"/>
  <c r="L79" i="54"/>
  <c r="K79" i="54"/>
  <c r="J79" i="54"/>
  <c r="I79" i="54"/>
  <c r="H79" i="54"/>
  <c r="G79" i="54"/>
  <c r="F79" i="54"/>
  <c r="M78" i="54"/>
  <c r="L78" i="54"/>
  <c r="K78" i="54"/>
  <c r="J78" i="54"/>
  <c r="I78" i="54"/>
  <c r="H78" i="54"/>
  <c r="G78" i="54"/>
  <c r="F78" i="54"/>
  <c r="M77" i="54"/>
  <c r="L77" i="54"/>
  <c r="K77" i="54"/>
  <c r="J77" i="54"/>
  <c r="I77" i="54"/>
  <c r="H77" i="54"/>
  <c r="G77" i="54"/>
  <c r="F77" i="54"/>
  <c r="M76" i="54"/>
  <c r="L76" i="54"/>
  <c r="K76" i="54"/>
  <c r="J76" i="54"/>
  <c r="I76" i="54"/>
  <c r="H76" i="54"/>
  <c r="G76" i="54"/>
  <c r="F76" i="54"/>
  <c r="M75" i="54"/>
  <c r="L75" i="54"/>
  <c r="K75" i="54"/>
  <c r="J75" i="54"/>
  <c r="I75" i="54"/>
  <c r="H75" i="54"/>
  <c r="G75" i="54"/>
  <c r="F75" i="54"/>
  <c r="M74" i="54"/>
  <c r="L74" i="54"/>
  <c r="K74" i="54"/>
  <c r="J74" i="54"/>
  <c r="I74" i="54"/>
  <c r="H74" i="54"/>
  <c r="G74" i="54"/>
  <c r="F74" i="54"/>
  <c r="M73" i="54"/>
  <c r="L73" i="54"/>
  <c r="K73" i="54"/>
  <c r="J73" i="54"/>
  <c r="I73" i="54"/>
  <c r="H73" i="54"/>
  <c r="G73" i="54"/>
  <c r="F73" i="54"/>
  <c r="M72" i="54"/>
  <c r="L72" i="54"/>
  <c r="K72" i="54"/>
  <c r="J72" i="54"/>
  <c r="I72" i="54"/>
  <c r="H72" i="54"/>
  <c r="G72" i="54"/>
  <c r="F72" i="54"/>
  <c r="M71" i="54"/>
  <c r="L71" i="54"/>
  <c r="K71" i="54"/>
  <c r="J71" i="54"/>
  <c r="I71" i="54"/>
  <c r="H71" i="54"/>
  <c r="G71" i="54"/>
  <c r="F71" i="54"/>
  <c r="M70" i="54"/>
  <c r="L70" i="54"/>
  <c r="K70" i="54"/>
  <c r="J70" i="54"/>
  <c r="I70" i="54"/>
  <c r="H70" i="54"/>
  <c r="G70" i="54"/>
  <c r="F70" i="54"/>
  <c r="M69" i="54"/>
  <c r="L69" i="54"/>
  <c r="K69" i="54"/>
  <c r="J69" i="54"/>
  <c r="I69" i="54"/>
  <c r="H69" i="54"/>
  <c r="G69" i="54"/>
  <c r="F69" i="54"/>
  <c r="M68" i="54"/>
  <c r="L68" i="54"/>
  <c r="K68" i="54"/>
  <c r="J68" i="54"/>
  <c r="I68" i="54"/>
  <c r="H68" i="54"/>
  <c r="G68" i="54"/>
  <c r="F68" i="54"/>
  <c r="M67" i="54"/>
  <c r="L67" i="54"/>
  <c r="K67" i="54"/>
  <c r="J67" i="54"/>
  <c r="I67" i="54"/>
  <c r="H67" i="54"/>
  <c r="G67" i="54"/>
  <c r="F67" i="54"/>
  <c r="M66" i="54"/>
  <c r="L66" i="54"/>
  <c r="K66" i="54"/>
  <c r="J66" i="54"/>
  <c r="I66" i="54"/>
  <c r="H66" i="54"/>
  <c r="G66" i="54"/>
  <c r="F66" i="54"/>
  <c r="M65" i="54"/>
  <c r="L65" i="54"/>
  <c r="K65" i="54"/>
  <c r="J65" i="54"/>
  <c r="I65" i="54"/>
  <c r="H65" i="54"/>
  <c r="G65" i="54"/>
  <c r="F65" i="54"/>
  <c r="M64" i="54"/>
  <c r="L64" i="54"/>
  <c r="K64" i="54"/>
  <c r="J64" i="54"/>
  <c r="I64" i="54"/>
  <c r="H64" i="54"/>
  <c r="G64" i="54"/>
  <c r="F64" i="54"/>
  <c r="M63" i="54"/>
  <c r="L63" i="54"/>
  <c r="K63" i="54"/>
  <c r="J63" i="54"/>
  <c r="I63" i="54"/>
  <c r="H63" i="54"/>
  <c r="G63" i="54"/>
  <c r="F63" i="54"/>
  <c r="M62" i="54"/>
  <c r="L62" i="54"/>
  <c r="K62" i="54"/>
  <c r="J62" i="54"/>
  <c r="I62" i="54"/>
  <c r="H62" i="54"/>
  <c r="G62" i="54"/>
  <c r="F62" i="54"/>
  <c r="M61" i="54"/>
  <c r="L61" i="54"/>
  <c r="K61" i="54"/>
  <c r="J61" i="54"/>
  <c r="I61" i="54"/>
  <c r="H61" i="54"/>
  <c r="G61" i="54"/>
  <c r="F61" i="54"/>
  <c r="M60" i="54"/>
  <c r="L60" i="54"/>
  <c r="K60" i="54"/>
  <c r="J60" i="54"/>
  <c r="I60" i="54"/>
  <c r="H60" i="54"/>
  <c r="G60" i="54"/>
  <c r="F60" i="54"/>
  <c r="M59" i="54"/>
  <c r="L59" i="54"/>
  <c r="K59" i="54"/>
  <c r="J59" i="54"/>
  <c r="I59" i="54"/>
  <c r="H59" i="54"/>
  <c r="G59" i="54"/>
  <c r="F59" i="54"/>
  <c r="M58" i="54"/>
  <c r="L58" i="54"/>
  <c r="K58" i="54"/>
  <c r="J58" i="54"/>
  <c r="I58" i="54"/>
  <c r="H58" i="54"/>
  <c r="G58" i="54"/>
  <c r="F58" i="54"/>
  <c r="M57" i="54"/>
  <c r="L57" i="54"/>
  <c r="K57" i="54"/>
  <c r="J57" i="54"/>
  <c r="I57" i="54"/>
  <c r="H57" i="54"/>
  <c r="G57" i="54"/>
  <c r="F57" i="54"/>
  <c r="M56" i="54"/>
  <c r="L56" i="54"/>
  <c r="K56" i="54"/>
  <c r="J56" i="54"/>
  <c r="I56" i="54"/>
  <c r="H56" i="54"/>
  <c r="G56" i="54"/>
  <c r="F56" i="54"/>
  <c r="M55" i="54"/>
  <c r="L55" i="54"/>
  <c r="K55" i="54"/>
  <c r="J55" i="54"/>
  <c r="I55" i="54"/>
  <c r="H55" i="54"/>
  <c r="G55" i="54"/>
  <c r="F55" i="54"/>
  <c r="M54" i="54"/>
  <c r="L54" i="54"/>
  <c r="K54" i="54"/>
  <c r="J54" i="54"/>
  <c r="I54" i="54"/>
  <c r="H54" i="54"/>
  <c r="G54" i="54"/>
  <c r="F54" i="54"/>
  <c r="M53" i="54"/>
  <c r="L53" i="54"/>
  <c r="K53" i="54"/>
  <c r="J53" i="54"/>
  <c r="I53" i="54"/>
  <c r="H53" i="54"/>
  <c r="G53" i="54"/>
  <c r="F53" i="54"/>
  <c r="M52" i="54"/>
  <c r="L52" i="54"/>
  <c r="K52" i="54"/>
  <c r="J52" i="54"/>
  <c r="I52" i="54"/>
  <c r="H52" i="54"/>
  <c r="G52" i="54"/>
  <c r="F52" i="54"/>
  <c r="M51" i="54"/>
  <c r="L51" i="54"/>
  <c r="K51" i="54"/>
  <c r="J51" i="54"/>
  <c r="I51" i="54"/>
  <c r="H51" i="54"/>
  <c r="G51" i="54"/>
  <c r="F51" i="54"/>
  <c r="M50" i="54"/>
  <c r="L50" i="54"/>
  <c r="K50" i="54"/>
  <c r="J50" i="54"/>
  <c r="I50" i="54"/>
  <c r="H50" i="54"/>
  <c r="G50" i="54"/>
  <c r="F50" i="54"/>
  <c r="M49" i="54"/>
  <c r="L49" i="54"/>
  <c r="K49" i="54"/>
  <c r="J49" i="54"/>
  <c r="I49" i="54"/>
  <c r="H49" i="54"/>
  <c r="G49" i="54"/>
  <c r="F49" i="54"/>
  <c r="M48" i="54"/>
  <c r="L48" i="54"/>
  <c r="K48" i="54"/>
  <c r="J48" i="54"/>
  <c r="I48" i="54"/>
  <c r="H48" i="54"/>
  <c r="G48" i="54"/>
  <c r="F48" i="54"/>
  <c r="M47" i="54"/>
  <c r="L47" i="54"/>
  <c r="K47" i="54"/>
  <c r="J47" i="54"/>
  <c r="I47" i="54"/>
  <c r="H47" i="54"/>
  <c r="G47" i="54"/>
  <c r="F47" i="54"/>
  <c r="M46" i="54"/>
  <c r="L46" i="54"/>
  <c r="K46" i="54"/>
  <c r="J46" i="54"/>
  <c r="I46" i="54"/>
  <c r="H46" i="54"/>
  <c r="G46" i="54"/>
  <c r="F46" i="54"/>
  <c r="M45" i="54"/>
  <c r="L45" i="54"/>
  <c r="K45" i="54"/>
  <c r="J45" i="54"/>
  <c r="I45" i="54"/>
  <c r="H45" i="54"/>
  <c r="G45" i="54"/>
  <c r="F45" i="54"/>
  <c r="M44" i="54"/>
  <c r="L44" i="54"/>
  <c r="K44" i="54"/>
  <c r="J44" i="54"/>
  <c r="I44" i="54"/>
  <c r="H44" i="54"/>
  <c r="G44" i="54"/>
  <c r="F44" i="54"/>
  <c r="M43" i="54"/>
  <c r="L43" i="54"/>
  <c r="K43" i="54"/>
  <c r="J43" i="54"/>
  <c r="I43" i="54"/>
  <c r="H43" i="54"/>
  <c r="G43" i="54"/>
  <c r="F43" i="54"/>
  <c r="M42" i="54"/>
  <c r="L42" i="54"/>
  <c r="K42" i="54"/>
  <c r="J42" i="54"/>
  <c r="I42" i="54"/>
  <c r="H42" i="54"/>
  <c r="G42" i="54"/>
  <c r="F42" i="54"/>
  <c r="M41" i="54"/>
  <c r="L41" i="54"/>
  <c r="K41" i="54"/>
  <c r="J41" i="54"/>
  <c r="I41" i="54"/>
  <c r="H41" i="54"/>
  <c r="G41" i="54"/>
  <c r="F41" i="54"/>
  <c r="M40" i="54"/>
  <c r="L40" i="54"/>
  <c r="K40" i="54"/>
  <c r="J40" i="54"/>
  <c r="I40" i="54"/>
  <c r="H40" i="54"/>
  <c r="G40" i="54"/>
  <c r="F40" i="54"/>
  <c r="M39" i="54"/>
  <c r="L39" i="54"/>
  <c r="K39" i="54"/>
  <c r="J39" i="54"/>
  <c r="I39" i="54"/>
  <c r="H39" i="54"/>
  <c r="G39" i="54"/>
  <c r="F39" i="54"/>
  <c r="M38" i="54"/>
  <c r="L38" i="54"/>
  <c r="K38" i="54"/>
  <c r="J38" i="54"/>
  <c r="I38" i="54"/>
  <c r="H38" i="54"/>
  <c r="G38" i="54"/>
  <c r="F38" i="54"/>
  <c r="M37" i="54"/>
  <c r="L37" i="54"/>
  <c r="K37" i="54"/>
  <c r="J37" i="54"/>
  <c r="I37" i="54"/>
  <c r="H37" i="54"/>
  <c r="G37" i="54"/>
  <c r="F37" i="54"/>
  <c r="M36" i="54"/>
  <c r="L36" i="54"/>
  <c r="K36" i="54"/>
  <c r="J36" i="54"/>
  <c r="I36" i="54"/>
  <c r="H36" i="54"/>
  <c r="G36" i="54"/>
  <c r="F36" i="54"/>
  <c r="M35" i="54"/>
  <c r="L35" i="54"/>
  <c r="K35" i="54"/>
  <c r="J35" i="54"/>
  <c r="I35" i="54"/>
  <c r="H35" i="54"/>
  <c r="G35" i="54"/>
  <c r="F35" i="54"/>
  <c r="M34" i="54"/>
  <c r="L34" i="54"/>
  <c r="K34" i="54"/>
  <c r="J34" i="54"/>
  <c r="I34" i="54"/>
  <c r="H34" i="54"/>
  <c r="G34" i="54"/>
  <c r="F34" i="54"/>
  <c r="M33" i="54"/>
  <c r="L33" i="54"/>
  <c r="K33" i="54"/>
  <c r="J33" i="54"/>
  <c r="I33" i="54"/>
  <c r="H33" i="54"/>
  <c r="G33" i="54"/>
  <c r="F33" i="54"/>
  <c r="M32" i="54"/>
  <c r="L32" i="54"/>
  <c r="K32" i="54"/>
  <c r="J32" i="54"/>
  <c r="I32" i="54"/>
  <c r="H32" i="54"/>
  <c r="G32" i="54"/>
  <c r="F32" i="54"/>
  <c r="M31" i="54"/>
  <c r="L31" i="54"/>
  <c r="K31" i="54"/>
  <c r="J31" i="54"/>
  <c r="I31" i="54"/>
  <c r="H31" i="54"/>
  <c r="G31" i="54"/>
  <c r="F31" i="54"/>
  <c r="M30" i="54"/>
  <c r="L30" i="54"/>
  <c r="K30" i="54"/>
  <c r="J30" i="54"/>
  <c r="I30" i="54"/>
  <c r="H30" i="54"/>
  <c r="G30" i="54"/>
  <c r="F30" i="54"/>
  <c r="M29" i="54"/>
  <c r="L29" i="54"/>
  <c r="K29" i="54"/>
  <c r="J29" i="54"/>
  <c r="I29" i="54"/>
  <c r="H29" i="54"/>
  <c r="G29" i="54"/>
  <c r="F29" i="54"/>
  <c r="M28" i="54"/>
  <c r="L28" i="54"/>
  <c r="K28" i="54"/>
  <c r="J28" i="54"/>
  <c r="I28" i="54"/>
  <c r="H28" i="54"/>
  <c r="G28" i="54"/>
  <c r="F28" i="54"/>
  <c r="M27" i="54"/>
  <c r="L27" i="54"/>
  <c r="K27" i="54"/>
  <c r="J27" i="54"/>
  <c r="I27" i="54"/>
  <c r="H27" i="54"/>
  <c r="G27" i="54"/>
  <c r="F27" i="54"/>
  <c r="M26" i="54"/>
  <c r="L26" i="54"/>
  <c r="K26" i="54"/>
  <c r="J26" i="54"/>
  <c r="I26" i="54"/>
  <c r="H26" i="54"/>
  <c r="G26" i="54"/>
  <c r="F26" i="54"/>
  <c r="M25" i="54"/>
  <c r="L25" i="54"/>
  <c r="K25" i="54"/>
  <c r="J25" i="54"/>
  <c r="I25" i="54"/>
  <c r="H25" i="54"/>
  <c r="G25" i="54"/>
  <c r="F25" i="54"/>
  <c r="M24" i="54"/>
  <c r="L24" i="54"/>
  <c r="K24" i="54"/>
  <c r="J24" i="54"/>
  <c r="I24" i="54"/>
  <c r="H24" i="54"/>
  <c r="G24" i="54"/>
  <c r="F24" i="54"/>
  <c r="M23" i="54"/>
  <c r="L23" i="54"/>
  <c r="K23" i="54"/>
  <c r="J23" i="54"/>
  <c r="I23" i="54"/>
  <c r="H23" i="54"/>
  <c r="G23" i="54"/>
  <c r="F23" i="54"/>
  <c r="M22" i="54"/>
  <c r="L22" i="54"/>
  <c r="K22" i="54"/>
  <c r="J22" i="54"/>
  <c r="I22" i="54"/>
  <c r="H22" i="54"/>
  <c r="G22" i="54"/>
  <c r="F22" i="54"/>
  <c r="M21" i="54"/>
  <c r="L21" i="54"/>
  <c r="K21" i="54"/>
  <c r="J21" i="54"/>
  <c r="I21" i="54"/>
  <c r="H21" i="54"/>
  <c r="G21" i="54"/>
  <c r="F21" i="54"/>
  <c r="M20" i="54"/>
  <c r="L20" i="54"/>
  <c r="K20" i="54"/>
  <c r="J20" i="54"/>
  <c r="I20" i="54"/>
  <c r="H20" i="54"/>
  <c r="G20" i="54"/>
  <c r="F20" i="54"/>
  <c r="M19" i="54"/>
  <c r="L19" i="54"/>
  <c r="K19" i="54"/>
  <c r="J19" i="54"/>
  <c r="I19" i="54"/>
  <c r="H19" i="54"/>
  <c r="G19" i="54"/>
  <c r="F19" i="54"/>
  <c r="M18" i="54"/>
  <c r="L18" i="54"/>
  <c r="K18" i="54"/>
  <c r="J18" i="54"/>
  <c r="I18" i="54"/>
  <c r="H18" i="54"/>
  <c r="G18" i="54"/>
  <c r="F18" i="54"/>
  <c r="M17" i="54"/>
  <c r="L17" i="54"/>
  <c r="K17" i="54"/>
  <c r="J17" i="54"/>
  <c r="I17" i="54"/>
  <c r="H17" i="54"/>
  <c r="G17" i="54"/>
  <c r="F17" i="54"/>
  <c r="M16" i="54"/>
  <c r="L16" i="54"/>
  <c r="K16" i="54"/>
  <c r="J16" i="54"/>
  <c r="I16" i="54"/>
  <c r="H16" i="54"/>
  <c r="G16" i="54"/>
  <c r="F16" i="54"/>
  <c r="M15" i="54"/>
  <c r="L15" i="54"/>
  <c r="K15" i="54"/>
  <c r="J15" i="54"/>
  <c r="I15" i="54"/>
  <c r="H15" i="54"/>
  <c r="G15" i="54"/>
  <c r="F15" i="54"/>
  <c r="M14" i="54"/>
  <c r="L14" i="54"/>
  <c r="K14" i="54"/>
  <c r="J14" i="54"/>
  <c r="I14" i="54"/>
  <c r="H14" i="54"/>
  <c r="G14" i="54"/>
  <c r="F14" i="54"/>
  <c r="M13" i="54"/>
  <c r="L13" i="54"/>
  <c r="K13" i="54"/>
  <c r="J13" i="54"/>
  <c r="I13" i="54"/>
  <c r="H13" i="54"/>
  <c r="G13" i="54"/>
  <c r="F13" i="54"/>
  <c r="M12" i="54"/>
  <c r="L12" i="54"/>
  <c r="K12" i="54"/>
  <c r="J12" i="54"/>
  <c r="I12" i="54"/>
  <c r="H12" i="54"/>
  <c r="G12" i="54"/>
  <c r="F12" i="54"/>
  <c r="M11" i="54"/>
  <c r="L11" i="54"/>
  <c r="K11" i="54"/>
  <c r="J11" i="54"/>
  <c r="I11" i="54"/>
  <c r="H11" i="54"/>
  <c r="G11" i="54"/>
  <c r="F11" i="54"/>
  <c r="M10" i="54"/>
  <c r="L10" i="54"/>
  <c r="K10" i="54"/>
  <c r="J10" i="54"/>
  <c r="I10" i="54"/>
  <c r="H10" i="54"/>
  <c r="G10" i="54"/>
  <c r="F10" i="54"/>
  <c r="M9" i="54"/>
  <c r="L9" i="54"/>
  <c r="K9" i="54"/>
  <c r="J9" i="54"/>
  <c r="I9" i="54"/>
  <c r="H9" i="54"/>
  <c r="G9" i="54"/>
  <c r="F9" i="54"/>
  <c r="M8" i="54"/>
  <c r="L8" i="54"/>
  <c r="K8" i="54"/>
  <c r="J8" i="54"/>
  <c r="I8" i="54"/>
  <c r="H8" i="54"/>
  <c r="G8" i="54"/>
  <c r="F8" i="54"/>
  <c r="M7" i="54"/>
  <c r="L7" i="54"/>
  <c r="K7" i="54"/>
  <c r="J7" i="54"/>
  <c r="I7" i="54"/>
  <c r="H7" i="54"/>
  <c r="G7" i="54"/>
  <c r="F7" i="54"/>
  <c r="E754" i="53"/>
  <c r="E754" i="54" s="1"/>
  <c r="D754" i="53"/>
  <c r="D754" i="54" s="1"/>
  <c r="C754" i="53"/>
  <c r="C754" i="54" s="1"/>
  <c r="B754" i="53"/>
  <c r="B754" i="54" s="1"/>
  <c r="N754" i="54" s="1"/>
  <c r="A754" i="53"/>
  <c r="A754" i="54" s="1"/>
  <c r="E753" i="53"/>
  <c r="E753" i="54" s="1"/>
  <c r="D753" i="53"/>
  <c r="D753" i="54" s="1"/>
  <c r="C753" i="53"/>
  <c r="C753" i="54" s="1"/>
  <c r="B753" i="53"/>
  <c r="B753" i="54" s="1"/>
  <c r="N753" i="54" s="1"/>
  <c r="A753" i="53"/>
  <c r="A753" i="54" s="1"/>
  <c r="E752" i="53"/>
  <c r="E752" i="54" s="1"/>
  <c r="D752" i="53"/>
  <c r="D752" i="54" s="1"/>
  <c r="C752" i="53"/>
  <c r="C752" i="54" s="1"/>
  <c r="B752" i="53"/>
  <c r="B752" i="54" s="1"/>
  <c r="N752" i="54" s="1"/>
  <c r="A752" i="53"/>
  <c r="A752" i="54" s="1"/>
  <c r="E751" i="53"/>
  <c r="E751" i="54" s="1"/>
  <c r="D751" i="53"/>
  <c r="D751" i="54" s="1"/>
  <c r="C751" i="53"/>
  <c r="C751" i="54" s="1"/>
  <c r="B751" i="53"/>
  <c r="B751" i="54" s="1"/>
  <c r="N751" i="54" s="1"/>
  <c r="A751" i="53"/>
  <c r="A751" i="54" s="1"/>
  <c r="E750" i="53"/>
  <c r="E750" i="54" s="1"/>
  <c r="D750" i="53"/>
  <c r="D750" i="54" s="1"/>
  <c r="C750" i="53"/>
  <c r="C750" i="54" s="1"/>
  <c r="B750" i="53"/>
  <c r="B750" i="54" s="1"/>
  <c r="N750" i="54" s="1"/>
  <c r="A750" i="53"/>
  <c r="A750" i="54" s="1"/>
  <c r="E749" i="53"/>
  <c r="E749" i="54" s="1"/>
  <c r="D749" i="53"/>
  <c r="D749" i="54" s="1"/>
  <c r="C749" i="53"/>
  <c r="C749" i="54" s="1"/>
  <c r="B749" i="53"/>
  <c r="B749" i="54" s="1"/>
  <c r="N749" i="54" s="1"/>
  <c r="A749" i="53"/>
  <c r="A749" i="54" s="1"/>
  <c r="E748" i="53"/>
  <c r="E748" i="54" s="1"/>
  <c r="D748" i="53"/>
  <c r="D748" i="54" s="1"/>
  <c r="C748" i="53"/>
  <c r="C748" i="54" s="1"/>
  <c r="B748" i="53"/>
  <c r="B748" i="54" s="1"/>
  <c r="N748" i="54" s="1"/>
  <c r="A748" i="53"/>
  <c r="A748" i="54" s="1"/>
  <c r="E747" i="53"/>
  <c r="E747" i="54" s="1"/>
  <c r="D747" i="53"/>
  <c r="D747" i="54" s="1"/>
  <c r="C747" i="53"/>
  <c r="C747" i="54" s="1"/>
  <c r="B747" i="53"/>
  <c r="B747" i="54" s="1"/>
  <c r="N747" i="54" s="1"/>
  <c r="A747" i="53"/>
  <c r="A747" i="54" s="1"/>
  <c r="E746" i="53"/>
  <c r="E746" i="54" s="1"/>
  <c r="D746" i="53"/>
  <c r="D746" i="54" s="1"/>
  <c r="C746" i="53"/>
  <c r="C746" i="54" s="1"/>
  <c r="B746" i="53"/>
  <c r="B746" i="54" s="1"/>
  <c r="N746" i="54" s="1"/>
  <c r="A746" i="53"/>
  <c r="A746" i="54" s="1"/>
  <c r="E745" i="53"/>
  <c r="E745" i="54" s="1"/>
  <c r="D745" i="53"/>
  <c r="D745" i="54" s="1"/>
  <c r="C745" i="53"/>
  <c r="C745" i="54" s="1"/>
  <c r="B745" i="53"/>
  <c r="B745" i="54" s="1"/>
  <c r="N745" i="54" s="1"/>
  <c r="A745" i="53"/>
  <c r="A745" i="54" s="1"/>
  <c r="E744" i="53"/>
  <c r="E744" i="54" s="1"/>
  <c r="D744" i="53"/>
  <c r="D744" i="54" s="1"/>
  <c r="C744" i="53"/>
  <c r="C744" i="54" s="1"/>
  <c r="B744" i="53"/>
  <c r="B744" i="54" s="1"/>
  <c r="N744" i="54" s="1"/>
  <c r="A744" i="53"/>
  <c r="A744" i="54" s="1"/>
  <c r="E743" i="53"/>
  <c r="E743" i="54" s="1"/>
  <c r="D743" i="53"/>
  <c r="D743" i="54" s="1"/>
  <c r="C743" i="53"/>
  <c r="C743" i="54" s="1"/>
  <c r="B743" i="53"/>
  <c r="B743" i="54" s="1"/>
  <c r="N743" i="54" s="1"/>
  <c r="A743" i="53"/>
  <c r="A743" i="54" s="1"/>
  <c r="E742" i="53"/>
  <c r="E742" i="54" s="1"/>
  <c r="D742" i="53"/>
  <c r="D742" i="54" s="1"/>
  <c r="C742" i="53"/>
  <c r="C742" i="54" s="1"/>
  <c r="B742" i="53"/>
  <c r="B742" i="54" s="1"/>
  <c r="N742" i="54" s="1"/>
  <c r="A742" i="53"/>
  <c r="A742" i="54" s="1"/>
  <c r="E741" i="53"/>
  <c r="E741" i="54" s="1"/>
  <c r="D741" i="53"/>
  <c r="D741" i="54" s="1"/>
  <c r="C741" i="53"/>
  <c r="C741" i="54" s="1"/>
  <c r="B741" i="53"/>
  <c r="B741" i="54" s="1"/>
  <c r="N741" i="54" s="1"/>
  <c r="A741" i="53"/>
  <c r="A741" i="54" s="1"/>
  <c r="E740" i="53"/>
  <c r="E740" i="54" s="1"/>
  <c r="D740" i="53"/>
  <c r="D740" i="54" s="1"/>
  <c r="C740" i="53"/>
  <c r="C740" i="54" s="1"/>
  <c r="B740" i="53"/>
  <c r="B740" i="54" s="1"/>
  <c r="N740" i="54" s="1"/>
  <c r="A740" i="53"/>
  <c r="A740" i="54" s="1"/>
  <c r="E739" i="53"/>
  <c r="E739" i="54" s="1"/>
  <c r="D739" i="53"/>
  <c r="D739" i="54" s="1"/>
  <c r="C739" i="53"/>
  <c r="C739" i="54" s="1"/>
  <c r="B739" i="53"/>
  <c r="B739" i="54" s="1"/>
  <c r="N739" i="54" s="1"/>
  <c r="A739" i="53"/>
  <c r="A739" i="54" s="1"/>
  <c r="E738" i="53"/>
  <c r="E738" i="54" s="1"/>
  <c r="D738" i="53"/>
  <c r="D738" i="54" s="1"/>
  <c r="C738" i="53"/>
  <c r="C738" i="54" s="1"/>
  <c r="B738" i="53"/>
  <c r="B738" i="54" s="1"/>
  <c r="N738" i="54" s="1"/>
  <c r="A738" i="53"/>
  <c r="A738" i="54" s="1"/>
  <c r="E737" i="53"/>
  <c r="E737" i="54" s="1"/>
  <c r="D737" i="53"/>
  <c r="D737" i="54" s="1"/>
  <c r="C737" i="53"/>
  <c r="C737" i="54" s="1"/>
  <c r="B737" i="53"/>
  <c r="B737" i="54" s="1"/>
  <c r="N737" i="54" s="1"/>
  <c r="A737" i="53"/>
  <c r="A737" i="54" s="1"/>
  <c r="E736" i="53"/>
  <c r="E736" i="54" s="1"/>
  <c r="D736" i="53"/>
  <c r="D736" i="54" s="1"/>
  <c r="C736" i="53"/>
  <c r="C736" i="54" s="1"/>
  <c r="B736" i="53"/>
  <c r="B736" i="54" s="1"/>
  <c r="N736" i="54" s="1"/>
  <c r="A736" i="53"/>
  <c r="A736" i="54" s="1"/>
  <c r="E735" i="53"/>
  <c r="E735" i="54" s="1"/>
  <c r="D735" i="53"/>
  <c r="D735" i="54" s="1"/>
  <c r="C735" i="53"/>
  <c r="C735" i="54" s="1"/>
  <c r="B735" i="53"/>
  <c r="B735" i="54" s="1"/>
  <c r="N735" i="54" s="1"/>
  <c r="A735" i="53"/>
  <c r="A735" i="54" s="1"/>
  <c r="E734" i="53"/>
  <c r="E734" i="54" s="1"/>
  <c r="D734" i="53"/>
  <c r="D734" i="54" s="1"/>
  <c r="C734" i="53"/>
  <c r="C734" i="54" s="1"/>
  <c r="B734" i="53"/>
  <c r="B734" i="54" s="1"/>
  <c r="N734" i="54" s="1"/>
  <c r="A734" i="53"/>
  <c r="A734" i="54" s="1"/>
  <c r="E733" i="53"/>
  <c r="E733" i="54" s="1"/>
  <c r="D733" i="53"/>
  <c r="D733" i="54" s="1"/>
  <c r="C733" i="53"/>
  <c r="C733" i="54" s="1"/>
  <c r="B733" i="53"/>
  <c r="B733" i="54" s="1"/>
  <c r="N733" i="54" s="1"/>
  <c r="A733" i="53"/>
  <c r="A733" i="54" s="1"/>
  <c r="E732" i="53"/>
  <c r="E732" i="54" s="1"/>
  <c r="D732" i="53"/>
  <c r="D732" i="54" s="1"/>
  <c r="C732" i="53"/>
  <c r="C732" i="54" s="1"/>
  <c r="B732" i="53"/>
  <c r="B732" i="54" s="1"/>
  <c r="N732" i="54" s="1"/>
  <c r="A732" i="53"/>
  <c r="A732" i="54" s="1"/>
  <c r="E731" i="53"/>
  <c r="E731" i="54" s="1"/>
  <c r="D731" i="53"/>
  <c r="D731" i="54" s="1"/>
  <c r="C731" i="53"/>
  <c r="C731" i="54" s="1"/>
  <c r="B731" i="53"/>
  <c r="B731" i="54" s="1"/>
  <c r="N731" i="54" s="1"/>
  <c r="A731" i="53"/>
  <c r="A731" i="54" s="1"/>
  <c r="E730" i="53"/>
  <c r="E730" i="54" s="1"/>
  <c r="D730" i="53"/>
  <c r="D730" i="54" s="1"/>
  <c r="C730" i="53"/>
  <c r="C730" i="54" s="1"/>
  <c r="B730" i="53"/>
  <c r="B730" i="54" s="1"/>
  <c r="N730" i="54" s="1"/>
  <c r="A730" i="53"/>
  <c r="A730" i="54" s="1"/>
  <c r="E729" i="53"/>
  <c r="E729" i="54" s="1"/>
  <c r="D729" i="53"/>
  <c r="D729" i="54" s="1"/>
  <c r="C729" i="53"/>
  <c r="C729" i="54" s="1"/>
  <c r="B729" i="53"/>
  <c r="B729" i="54" s="1"/>
  <c r="N729" i="54" s="1"/>
  <c r="A729" i="53"/>
  <c r="A729" i="54" s="1"/>
  <c r="E728" i="53"/>
  <c r="E728" i="54" s="1"/>
  <c r="D728" i="53"/>
  <c r="D728" i="54" s="1"/>
  <c r="C728" i="53"/>
  <c r="C728" i="54" s="1"/>
  <c r="B728" i="53"/>
  <c r="B728" i="54" s="1"/>
  <c r="N728" i="54" s="1"/>
  <c r="A728" i="53"/>
  <c r="A728" i="54" s="1"/>
  <c r="E727" i="53"/>
  <c r="E727" i="54" s="1"/>
  <c r="D727" i="53"/>
  <c r="D727" i="54" s="1"/>
  <c r="C727" i="53"/>
  <c r="C727" i="54" s="1"/>
  <c r="B727" i="53"/>
  <c r="B727" i="54" s="1"/>
  <c r="N727" i="54" s="1"/>
  <c r="A727" i="53"/>
  <c r="A727" i="54" s="1"/>
  <c r="E726" i="53"/>
  <c r="E726" i="54" s="1"/>
  <c r="D726" i="53"/>
  <c r="D726" i="54" s="1"/>
  <c r="C726" i="53"/>
  <c r="C726" i="54" s="1"/>
  <c r="B726" i="53"/>
  <c r="B726" i="54" s="1"/>
  <c r="N726" i="54" s="1"/>
  <c r="A726" i="53"/>
  <c r="A726" i="54" s="1"/>
  <c r="E725" i="53"/>
  <c r="E725" i="54" s="1"/>
  <c r="D725" i="53"/>
  <c r="D725" i="54" s="1"/>
  <c r="C725" i="53"/>
  <c r="C725" i="54" s="1"/>
  <c r="B725" i="53"/>
  <c r="B725" i="54" s="1"/>
  <c r="N725" i="54" s="1"/>
  <c r="A725" i="53"/>
  <c r="A725" i="54" s="1"/>
  <c r="E724" i="53"/>
  <c r="E724" i="54" s="1"/>
  <c r="D724" i="53"/>
  <c r="D724" i="54" s="1"/>
  <c r="C724" i="53"/>
  <c r="C724" i="54" s="1"/>
  <c r="B724" i="53"/>
  <c r="B724" i="54" s="1"/>
  <c r="N724" i="54" s="1"/>
  <c r="A724" i="53"/>
  <c r="A724" i="54" s="1"/>
  <c r="E723" i="53"/>
  <c r="E723" i="54" s="1"/>
  <c r="D723" i="53"/>
  <c r="D723" i="54" s="1"/>
  <c r="C723" i="53"/>
  <c r="C723" i="54" s="1"/>
  <c r="B723" i="53"/>
  <c r="B723" i="54" s="1"/>
  <c r="N723" i="54" s="1"/>
  <c r="A723" i="53"/>
  <c r="A723" i="54" s="1"/>
  <c r="E722" i="53"/>
  <c r="E722" i="54" s="1"/>
  <c r="D722" i="53"/>
  <c r="D722" i="54" s="1"/>
  <c r="C722" i="53"/>
  <c r="C722" i="54" s="1"/>
  <c r="B722" i="53"/>
  <c r="B722" i="54" s="1"/>
  <c r="N722" i="54" s="1"/>
  <c r="A722" i="53"/>
  <c r="A722" i="54" s="1"/>
  <c r="E721" i="53"/>
  <c r="E721" i="54" s="1"/>
  <c r="D721" i="53"/>
  <c r="D721" i="54" s="1"/>
  <c r="C721" i="53"/>
  <c r="C721" i="54" s="1"/>
  <c r="B721" i="53"/>
  <c r="B721" i="54" s="1"/>
  <c r="N721" i="54" s="1"/>
  <c r="A721" i="53"/>
  <c r="A721" i="54" s="1"/>
  <c r="E720" i="53"/>
  <c r="E720" i="54" s="1"/>
  <c r="D720" i="53"/>
  <c r="D720" i="54" s="1"/>
  <c r="C720" i="53"/>
  <c r="C720" i="54" s="1"/>
  <c r="B720" i="53"/>
  <c r="B720" i="54" s="1"/>
  <c r="N720" i="54" s="1"/>
  <c r="A720" i="53"/>
  <c r="A720" i="54" s="1"/>
  <c r="E719" i="53"/>
  <c r="E719" i="54" s="1"/>
  <c r="D719" i="53"/>
  <c r="D719" i="54" s="1"/>
  <c r="C719" i="53"/>
  <c r="C719" i="54" s="1"/>
  <c r="B719" i="53"/>
  <c r="B719" i="54" s="1"/>
  <c r="N719" i="54" s="1"/>
  <c r="A719" i="53"/>
  <c r="A719" i="54" s="1"/>
  <c r="E718" i="53"/>
  <c r="E718" i="54" s="1"/>
  <c r="D718" i="53"/>
  <c r="D718" i="54" s="1"/>
  <c r="C718" i="53"/>
  <c r="C718" i="54" s="1"/>
  <c r="B718" i="53"/>
  <c r="B718" i="54" s="1"/>
  <c r="N718" i="54" s="1"/>
  <c r="A718" i="53"/>
  <c r="A718" i="54" s="1"/>
  <c r="E717" i="53"/>
  <c r="E717" i="54" s="1"/>
  <c r="D717" i="53"/>
  <c r="D717" i="54" s="1"/>
  <c r="C717" i="53"/>
  <c r="C717" i="54" s="1"/>
  <c r="B717" i="53"/>
  <c r="B717" i="54" s="1"/>
  <c r="N717" i="54" s="1"/>
  <c r="A717" i="53"/>
  <c r="A717" i="54" s="1"/>
  <c r="E716" i="53"/>
  <c r="E716" i="54" s="1"/>
  <c r="D716" i="53"/>
  <c r="D716" i="54" s="1"/>
  <c r="C716" i="53"/>
  <c r="C716" i="54" s="1"/>
  <c r="B716" i="53"/>
  <c r="B716" i="54" s="1"/>
  <c r="N716" i="54" s="1"/>
  <c r="A716" i="53"/>
  <c r="A716" i="54" s="1"/>
  <c r="E715" i="53"/>
  <c r="E715" i="54" s="1"/>
  <c r="D715" i="53"/>
  <c r="D715" i="54" s="1"/>
  <c r="C715" i="53"/>
  <c r="C715" i="54" s="1"/>
  <c r="B715" i="53"/>
  <c r="B715" i="54" s="1"/>
  <c r="N715" i="54" s="1"/>
  <c r="A715" i="53"/>
  <c r="A715" i="54" s="1"/>
  <c r="E714" i="53"/>
  <c r="E714" i="54" s="1"/>
  <c r="D714" i="53"/>
  <c r="D714" i="54" s="1"/>
  <c r="C714" i="53"/>
  <c r="C714" i="54" s="1"/>
  <c r="B714" i="53"/>
  <c r="B714" i="54" s="1"/>
  <c r="N714" i="54" s="1"/>
  <c r="A714" i="53"/>
  <c r="A714" i="54" s="1"/>
  <c r="E713" i="53"/>
  <c r="E713" i="54" s="1"/>
  <c r="D713" i="53"/>
  <c r="D713" i="54" s="1"/>
  <c r="C713" i="53"/>
  <c r="C713" i="54" s="1"/>
  <c r="B713" i="53"/>
  <c r="B713" i="54" s="1"/>
  <c r="N713" i="54" s="1"/>
  <c r="A713" i="53"/>
  <c r="A713" i="54" s="1"/>
  <c r="E712" i="53"/>
  <c r="E712" i="54" s="1"/>
  <c r="D712" i="53"/>
  <c r="D712" i="54" s="1"/>
  <c r="C712" i="53"/>
  <c r="C712" i="54" s="1"/>
  <c r="B712" i="53"/>
  <c r="B712" i="54" s="1"/>
  <c r="N712" i="54" s="1"/>
  <c r="A712" i="53"/>
  <c r="A712" i="54" s="1"/>
  <c r="E711" i="53"/>
  <c r="E711" i="54" s="1"/>
  <c r="D711" i="53"/>
  <c r="D711" i="54" s="1"/>
  <c r="C711" i="53"/>
  <c r="C711" i="54" s="1"/>
  <c r="B711" i="53"/>
  <c r="B711" i="54" s="1"/>
  <c r="N711" i="54" s="1"/>
  <c r="A711" i="53"/>
  <c r="A711" i="54" s="1"/>
  <c r="E710" i="53"/>
  <c r="E710" i="54" s="1"/>
  <c r="D710" i="53"/>
  <c r="D710" i="54" s="1"/>
  <c r="C710" i="53"/>
  <c r="C710" i="54" s="1"/>
  <c r="B710" i="53"/>
  <c r="B710" i="54" s="1"/>
  <c r="N710" i="54" s="1"/>
  <c r="A710" i="53"/>
  <c r="A710" i="54" s="1"/>
  <c r="E709" i="53"/>
  <c r="E709" i="54" s="1"/>
  <c r="D709" i="53"/>
  <c r="D709" i="54" s="1"/>
  <c r="C709" i="53"/>
  <c r="C709" i="54" s="1"/>
  <c r="B709" i="53"/>
  <c r="B709" i="54" s="1"/>
  <c r="N709" i="54" s="1"/>
  <c r="A709" i="53"/>
  <c r="A709" i="54" s="1"/>
  <c r="E708" i="53"/>
  <c r="E708" i="54" s="1"/>
  <c r="D708" i="53"/>
  <c r="D708" i="54" s="1"/>
  <c r="C708" i="53"/>
  <c r="C708" i="54" s="1"/>
  <c r="B708" i="53"/>
  <c r="B708" i="54" s="1"/>
  <c r="N708" i="54" s="1"/>
  <c r="A708" i="53"/>
  <c r="A708" i="54" s="1"/>
  <c r="E707" i="53"/>
  <c r="E707" i="54" s="1"/>
  <c r="D707" i="53"/>
  <c r="D707" i="54" s="1"/>
  <c r="C707" i="53"/>
  <c r="C707" i="54" s="1"/>
  <c r="B707" i="53"/>
  <c r="B707" i="54" s="1"/>
  <c r="N707" i="54" s="1"/>
  <c r="A707" i="53"/>
  <c r="A707" i="54" s="1"/>
  <c r="E706" i="53"/>
  <c r="E706" i="54" s="1"/>
  <c r="D706" i="53"/>
  <c r="D706" i="54" s="1"/>
  <c r="C706" i="53"/>
  <c r="C706" i="54" s="1"/>
  <c r="B706" i="53"/>
  <c r="B706" i="54" s="1"/>
  <c r="N706" i="54" s="1"/>
  <c r="A706" i="53"/>
  <c r="A706" i="54" s="1"/>
  <c r="E705" i="53"/>
  <c r="E705" i="54" s="1"/>
  <c r="D705" i="53"/>
  <c r="D705" i="54" s="1"/>
  <c r="C705" i="53"/>
  <c r="C705" i="54" s="1"/>
  <c r="B705" i="53"/>
  <c r="B705" i="54" s="1"/>
  <c r="N705" i="54" s="1"/>
  <c r="A705" i="53"/>
  <c r="A705" i="54" s="1"/>
  <c r="E704" i="53"/>
  <c r="E704" i="54" s="1"/>
  <c r="D704" i="53"/>
  <c r="D704" i="54" s="1"/>
  <c r="C704" i="53"/>
  <c r="C704" i="54" s="1"/>
  <c r="B704" i="53"/>
  <c r="B704" i="54" s="1"/>
  <c r="N704" i="54" s="1"/>
  <c r="A704" i="53"/>
  <c r="A704" i="54" s="1"/>
  <c r="E703" i="53"/>
  <c r="E703" i="54" s="1"/>
  <c r="D703" i="53"/>
  <c r="D703" i="54" s="1"/>
  <c r="C703" i="53"/>
  <c r="C703" i="54" s="1"/>
  <c r="B703" i="53"/>
  <c r="B703" i="54" s="1"/>
  <c r="N703" i="54" s="1"/>
  <c r="A703" i="53"/>
  <c r="A703" i="54" s="1"/>
  <c r="E702" i="53"/>
  <c r="E702" i="54" s="1"/>
  <c r="D702" i="53"/>
  <c r="D702" i="54" s="1"/>
  <c r="C702" i="53"/>
  <c r="C702" i="54" s="1"/>
  <c r="B702" i="53"/>
  <c r="B702" i="54" s="1"/>
  <c r="N702" i="54" s="1"/>
  <c r="A702" i="53"/>
  <c r="A702" i="54" s="1"/>
  <c r="E701" i="53"/>
  <c r="E701" i="54" s="1"/>
  <c r="D701" i="53"/>
  <c r="D701" i="54" s="1"/>
  <c r="C701" i="53"/>
  <c r="C701" i="54" s="1"/>
  <c r="B701" i="53"/>
  <c r="B701" i="54" s="1"/>
  <c r="N701" i="54" s="1"/>
  <c r="A701" i="53"/>
  <c r="A701" i="54" s="1"/>
  <c r="E700" i="53"/>
  <c r="E700" i="54" s="1"/>
  <c r="D700" i="53"/>
  <c r="D700" i="54" s="1"/>
  <c r="C700" i="53"/>
  <c r="C700" i="54" s="1"/>
  <c r="B700" i="53"/>
  <c r="B700" i="54" s="1"/>
  <c r="N700" i="54" s="1"/>
  <c r="A700" i="53"/>
  <c r="A700" i="54" s="1"/>
  <c r="E699" i="53"/>
  <c r="E699" i="54" s="1"/>
  <c r="D699" i="53"/>
  <c r="D699" i="54" s="1"/>
  <c r="C699" i="53"/>
  <c r="C699" i="54" s="1"/>
  <c r="B699" i="53"/>
  <c r="B699" i="54" s="1"/>
  <c r="N699" i="54" s="1"/>
  <c r="A699" i="53"/>
  <c r="A699" i="54" s="1"/>
  <c r="E698" i="53"/>
  <c r="E698" i="54" s="1"/>
  <c r="D698" i="53"/>
  <c r="D698" i="54" s="1"/>
  <c r="C698" i="53"/>
  <c r="C698" i="54" s="1"/>
  <c r="B698" i="53"/>
  <c r="B698" i="54" s="1"/>
  <c r="N698" i="54" s="1"/>
  <c r="A698" i="53"/>
  <c r="A698" i="54" s="1"/>
  <c r="E697" i="53"/>
  <c r="E697" i="54" s="1"/>
  <c r="D697" i="53"/>
  <c r="D697" i="54" s="1"/>
  <c r="C697" i="53"/>
  <c r="C697" i="54" s="1"/>
  <c r="B697" i="53"/>
  <c r="B697" i="54" s="1"/>
  <c r="N697" i="54" s="1"/>
  <c r="A697" i="53"/>
  <c r="A697" i="54" s="1"/>
  <c r="E696" i="53"/>
  <c r="E696" i="54" s="1"/>
  <c r="D696" i="53"/>
  <c r="D696" i="54" s="1"/>
  <c r="C696" i="53"/>
  <c r="C696" i="54" s="1"/>
  <c r="B696" i="53"/>
  <c r="B696" i="54" s="1"/>
  <c r="N696" i="54" s="1"/>
  <c r="A696" i="53"/>
  <c r="A696" i="54" s="1"/>
  <c r="E695" i="53"/>
  <c r="E695" i="54" s="1"/>
  <c r="D695" i="53"/>
  <c r="D695" i="54" s="1"/>
  <c r="C695" i="53"/>
  <c r="C695" i="54" s="1"/>
  <c r="B695" i="53"/>
  <c r="B695" i="54" s="1"/>
  <c r="N695" i="54" s="1"/>
  <c r="A695" i="53"/>
  <c r="A695" i="54" s="1"/>
  <c r="E694" i="53"/>
  <c r="E694" i="54" s="1"/>
  <c r="D694" i="53"/>
  <c r="D694" i="54" s="1"/>
  <c r="C694" i="53"/>
  <c r="C694" i="54" s="1"/>
  <c r="B694" i="53"/>
  <c r="B694" i="54" s="1"/>
  <c r="N694" i="54" s="1"/>
  <c r="A694" i="53"/>
  <c r="A694" i="54" s="1"/>
  <c r="E693" i="53"/>
  <c r="E693" i="54" s="1"/>
  <c r="D693" i="53"/>
  <c r="D693" i="54" s="1"/>
  <c r="C693" i="53"/>
  <c r="C693" i="54" s="1"/>
  <c r="B693" i="53"/>
  <c r="B693" i="54" s="1"/>
  <c r="N693" i="54" s="1"/>
  <c r="A693" i="53"/>
  <c r="A693" i="54" s="1"/>
  <c r="E692" i="53"/>
  <c r="E692" i="54" s="1"/>
  <c r="D692" i="53"/>
  <c r="D692" i="54" s="1"/>
  <c r="C692" i="53"/>
  <c r="C692" i="54" s="1"/>
  <c r="B692" i="53"/>
  <c r="B692" i="54" s="1"/>
  <c r="N692" i="54" s="1"/>
  <c r="A692" i="53"/>
  <c r="A692" i="54" s="1"/>
  <c r="E691" i="53"/>
  <c r="E691" i="54" s="1"/>
  <c r="D691" i="53"/>
  <c r="D691" i="54" s="1"/>
  <c r="C691" i="53"/>
  <c r="C691" i="54" s="1"/>
  <c r="B691" i="53"/>
  <c r="B691" i="54" s="1"/>
  <c r="N691" i="54" s="1"/>
  <c r="A691" i="53"/>
  <c r="A691" i="54" s="1"/>
  <c r="E690" i="53"/>
  <c r="E690" i="54" s="1"/>
  <c r="D690" i="53"/>
  <c r="D690" i="54" s="1"/>
  <c r="C690" i="53"/>
  <c r="C690" i="54" s="1"/>
  <c r="B690" i="53"/>
  <c r="B690" i="54" s="1"/>
  <c r="N690" i="54" s="1"/>
  <c r="A690" i="53"/>
  <c r="A690" i="54" s="1"/>
  <c r="E689" i="53"/>
  <c r="E689" i="54" s="1"/>
  <c r="D689" i="53"/>
  <c r="D689" i="54" s="1"/>
  <c r="C689" i="53"/>
  <c r="C689" i="54" s="1"/>
  <c r="B689" i="53"/>
  <c r="B689" i="54" s="1"/>
  <c r="N689" i="54" s="1"/>
  <c r="A689" i="53"/>
  <c r="A689" i="54" s="1"/>
  <c r="E688" i="53"/>
  <c r="E688" i="54" s="1"/>
  <c r="D688" i="53"/>
  <c r="D688" i="54" s="1"/>
  <c r="C688" i="53"/>
  <c r="C688" i="54" s="1"/>
  <c r="B688" i="53"/>
  <c r="B688" i="54" s="1"/>
  <c r="N688" i="54" s="1"/>
  <c r="A688" i="53"/>
  <c r="A688" i="54" s="1"/>
  <c r="E687" i="53"/>
  <c r="E687" i="54" s="1"/>
  <c r="D687" i="53"/>
  <c r="D687" i="54" s="1"/>
  <c r="C687" i="53"/>
  <c r="C687" i="54" s="1"/>
  <c r="B687" i="53"/>
  <c r="B687" i="54" s="1"/>
  <c r="N687" i="54" s="1"/>
  <c r="A687" i="53"/>
  <c r="A687" i="54" s="1"/>
  <c r="E686" i="53"/>
  <c r="E686" i="54" s="1"/>
  <c r="D686" i="53"/>
  <c r="D686" i="54" s="1"/>
  <c r="C686" i="53"/>
  <c r="C686" i="54" s="1"/>
  <c r="B686" i="53"/>
  <c r="B686" i="54" s="1"/>
  <c r="N686" i="54" s="1"/>
  <c r="A686" i="53"/>
  <c r="A686" i="54" s="1"/>
  <c r="E685" i="53"/>
  <c r="E685" i="54" s="1"/>
  <c r="D685" i="53"/>
  <c r="D685" i="54" s="1"/>
  <c r="C685" i="53"/>
  <c r="C685" i="54" s="1"/>
  <c r="B685" i="53"/>
  <c r="B685" i="54" s="1"/>
  <c r="N685" i="54" s="1"/>
  <c r="A685" i="53"/>
  <c r="A685" i="54" s="1"/>
  <c r="E684" i="53"/>
  <c r="E684" i="54" s="1"/>
  <c r="D684" i="53"/>
  <c r="D684" i="54" s="1"/>
  <c r="C684" i="53"/>
  <c r="C684" i="54" s="1"/>
  <c r="B684" i="53"/>
  <c r="B684" i="54" s="1"/>
  <c r="N684" i="54" s="1"/>
  <c r="A684" i="53"/>
  <c r="A684" i="54" s="1"/>
  <c r="E683" i="53"/>
  <c r="E683" i="54" s="1"/>
  <c r="D683" i="53"/>
  <c r="D683" i="54" s="1"/>
  <c r="C683" i="53"/>
  <c r="C683" i="54" s="1"/>
  <c r="B683" i="53"/>
  <c r="B683" i="54" s="1"/>
  <c r="N683" i="54" s="1"/>
  <c r="A683" i="53"/>
  <c r="A683" i="54" s="1"/>
  <c r="E682" i="53"/>
  <c r="E682" i="54" s="1"/>
  <c r="D682" i="53"/>
  <c r="D682" i="54" s="1"/>
  <c r="C682" i="53"/>
  <c r="C682" i="54" s="1"/>
  <c r="B682" i="53"/>
  <c r="B682" i="54" s="1"/>
  <c r="N682" i="54" s="1"/>
  <c r="A682" i="53"/>
  <c r="A682" i="54" s="1"/>
  <c r="E681" i="53"/>
  <c r="E681" i="54" s="1"/>
  <c r="D681" i="53"/>
  <c r="D681" i="54" s="1"/>
  <c r="C681" i="53"/>
  <c r="C681" i="54" s="1"/>
  <c r="B681" i="53"/>
  <c r="B681" i="54" s="1"/>
  <c r="N681" i="54" s="1"/>
  <c r="A681" i="53"/>
  <c r="A681" i="54" s="1"/>
  <c r="E680" i="53"/>
  <c r="E680" i="54" s="1"/>
  <c r="D680" i="53"/>
  <c r="D680" i="54" s="1"/>
  <c r="C680" i="53"/>
  <c r="C680" i="54" s="1"/>
  <c r="B680" i="53"/>
  <c r="B680" i="54" s="1"/>
  <c r="N680" i="54" s="1"/>
  <c r="A680" i="53"/>
  <c r="A680" i="54" s="1"/>
  <c r="E679" i="53"/>
  <c r="E679" i="54" s="1"/>
  <c r="D679" i="53"/>
  <c r="D679" i="54" s="1"/>
  <c r="C679" i="53"/>
  <c r="C679" i="54" s="1"/>
  <c r="B679" i="53"/>
  <c r="B679" i="54" s="1"/>
  <c r="N679" i="54" s="1"/>
  <c r="A679" i="53"/>
  <c r="A679" i="54" s="1"/>
  <c r="E678" i="53"/>
  <c r="E678" i="54" s="1"/>
  <c r="D678" i="53"/>
  <c r="D678" i="54" s="1"/>
  <c r="C678" i="53"/>
  <c r="C678" i="54" s="1"/>
  <c r="B678" i="53"/>
  <c r="B678" i="54" s="1"/>
  <c r="N678" i="54" s="1"/>
  <c r="A678" i="53"/>
  <c r="A678" i="54" s="1"/>
  <c r="E677" i="53"/>
  <c r="E677" i="54" s="1"/>
  <c r="D677" i="53"/>
  <c r="D677" i="54" s="1"/>
  <c r="C677" i="53"/>
  <c r="C677" i="54" s="1"/>
  <c r="B677" i="53"/>
  <c r="B677" i="54" s="1"/>
  <c r="N677" i="54" s="1"/>
  <c r="A677" i="53"/>
  <c r="A677" i="54" s="1"/>
  <c r="E676" i="53"/>
  <c r="E676" i="54" s="1"/>
  <c r="D676" i="53"/>
  <c r="D676" i="54" s="1"/>
  <c r="C676" i="53"/>
  <c r="C676" i="54" s="1"/>
  <c r="B676" i="53"/>
  <c r="B676" i="54" s="1"/>
  <c r="N676" i="54" s="1"/>
  <c r="A676" i="53"/>
  <c r="A676" i="54" s="1"/>
  <c r="E675" i="53"/>
  <c r="E675" i="54" s="1"/>
  <c r="D675" i="53"/>
  <c r="D675" i="54" s="1"/>
  <c r="C675" i="53"/>
  <c r="C675" i="54" s="1"/>
  <c r="B675" i="53"/>
  <c r="B675" i="54" s="1"/>
  <c r="N675" i="54" s="1"/>
  <c r="A675" i="53"/>
  <c r="A675" i="54" s="1"/>
  <c r="E674" i="53"/>
  <c r="E674" i="54" s="1"/>
  <c r="D674" i="53"/>
  <c r="D674" i="54" s="1"/>
  <c r="C674" i="53"/>
  <c r="C674" i="54" s="1"/>
  <c r="B674" i="53"/>
  <c r="B674" i="54" s="1"/>
  <c r="N674" i="54" s="1"/>
  <c r="A674" i="53"/>
  <c r="A674" i="54" s="1"/>
  <c r="E673" i="53"/>
  <c r="E673" i="54" s="1"/>
  <c r="D673" i="53"/>
  <c r="D673" i="54" s="1"/>
  <c r="C673" i="53"/>
  <c r="C673" i="54" s="1"/>
  <c r="B673" i="53"/>
  <c r="B673" i="54" s="1"/>
  <c r="N673" i="54" s="1"/>
  <c r="A673" i="53"/>
  <c r="A673" i="54" s="1"/>
  <c r="E672" i="53"/>
  <c r="E672" i="54" s="1"/>
  <c r="D672" i="53"/>
  <c r="D672" i="54" s="1"/>
  <c r="C672" i="53"/>
  <c r="C672" i="54" s="1"/>
  <c r="B672" i="53"/>
  <c r="B672" i="54" s="1"/>
  <c r="N672" i="54" s="1"/>
  <c r="A672" i="53"/>
  <c r="A672" i="54" s="1"/>
  <c r="E671" i="53"/>
  <c r="E671" i="54" s="1"/>
  <c r="D671" i="53"/>
  <c r="D671" i="54" s="1"/>
  <c r="C671" i="53"/>
  <c r="C671" i="54" s="1"/>
  <c r="B671" i="53"/>
  <c r="B671" i="54" s="1"/>
  <c r="N671" i="54" s="1"/>
  <c r="A671" i="53"/>
  <c r="A671" i="54" s="1"/>
  <c r="E670" i="53"/>
  <c r="E670" i="54" s="1"/>
  <c r="D670" i="53"/>
  <c r="D670" i="54" s="1"/>
  <c r="C670" i="53"/>
  <c r="C670" i="54" s="1"/>
  <c r="B670" i="53"/>
  <c r="B670" i="54" s="1"/>
  <c r="N670" i="54" s="1"/>
  <c r="A670" i="53"/>
  <c r="A670" i="54" s="1"/>
  <c r="E669" i="53"/>
  <c r="E669" i="54" s="1"/>
  <c r="D669" i="53"/>
  <c r="D669" i="54" s="1"/>
  <c r="C669" i="53"/>
  <c r="C669" i="54" s="1"/>
  <c r="B669" i="53"/>
  <c r="B669" i="54" s="1"/>
  <c r="N669" i="54" s="1"/>
  <c r="A669" i="53"/>
  <c r="A669" i="54" s="1"/>
  <c r="E668" i="53"/>
  <c r="E668" i="54" s="1"/>
  <c r="D668" i="53"/>
  <c r="D668" i="54" s="1"/>
  <c r="C668" i="53"/>
  <c r="C668" i="54" s="1"/>
  <c r="B668" i="53"/>
  <c r="B668" i="54" s="1"/>
  <c r="N668" i="54" s="1"/>
  <c r="A668" i="53"/>
  <c r="A668" i="54" s="1"/>
  <c r="E667" i="53"/>
  <c r="E667" i="54" s="1"/>
  <c r="D667" i="53"/>
  <c r="D667" i="54" s="1"/>
  <c r="C667" i="53"/>
  <c r="C667" i="54" s="1"/>
  <c r="B667" i="53"/>
  <c r="B667" i="54" s="1"/>
  <c r="N667" i="54" s="1"/>
  <c r="A667" i="53"/>
  <c r="A667" i="54" s="1"/>
  <c r="E666" i="53"/>
  <c r="E666" i="54" s="1"/>
  <c r="D666" i="53"/>
  <c r="D666" i="54" s="1"/>
  <c r="C666" i="53"/>
  <c r="C666" i="54" s="1"/>
  <c r="B666" i="53"/>
  <c r="B666" i="54" s="1"/>
  <c r="N666" i="54" s="1"/>
  <c r="A666" i="53"/>
  <c r="A666" i="54" s="1"/>
  <c r="E665" i="53"/>
  <c r="E665" i="54" s="1"/>
  <c r="D665" i="53"/>
  <c r="D665" i="54" s="1"/>
  <c r="C665" i="53"/>
  <c r="C665" i="54" s="1"/>
  <c r="B665" i="53"/>
  <c r="B665" i="54" s="1"/>
  <c r="N665" i="54" s="1"/>
  <c r="A665" i="53"/>
  <c r="A665" i="54" s="1"/>
  <c r="E664" i="53"/>
  <c r="E664" i="54" s="1"/>
  <c r="D664" i="53"/>
  <c r="D664" i="54" s="1"/>
  <c r="C664" i="53"/>
  <c r="C664" i="54" s="1"/>
  <c r="B664" i="53"/>
  <c r="B664" i="54" s="1"/>
  <c r="N664" i="54" s="1"/>
  <c r="A664" i="53"/>
  <c r="A664" i="54" s="1"/>
  <c r="E663" i="53"/>
  <c r="E663" i="54" s="1"/>
  <c r="D663" i="53"/>
  <c r="D663" i="54" s="1"/>
  <c r="C663" i="53"/>
  <c r="C663" i="54" s="1"/>
  <c r="B663" i="53"/>
  <c r="B663" i="54" s="1"/>
  <c r="N663" i="54" s="1"/>
  <c r="A663" i="53"/>
  <c r="A663" i="54" s="1"/>
  <c r="E662" i="53"/>
  <c r="E662" i="54" s="1"/>
  <c r="D662" i="53"/>
  <c r="D662" i="54" s="1"/>
  <c r="C662" i="53"/>
  <c r="C662" i="54" s="1"/>
  <c r="B662" i="53"/>
  <c r="B662" i="54" s="1"/>
  <c r="N662" i="54" s="1"/>
  <c r="A662" i="53"/>
  <c r="A662" i="54" s="1"/>
  <c r="E661" i="53"/>
  <c r="E661" i="54" s="1"/>
  <c r="D661" i="53"/>
  <c r="D661" i="54" s="1"/>
  <c r="C661" i="53"/>
  <c r="C661" i="54" s="1"/>
  <c r="B661" i="53"/>
  <c r="B661" i="54" s="1"/>
  <c r="N661" i="54" s="1"/>
  <c r="A661" i="53"/>
  <c r="A661" i="54" s="1"/>
  <c r="E660" i="53"/>
  <c r="E660" i="54" s="1"/>
  <c r="D660" i="53"/>
  <c r="D660" i="54" s="1"/>
  <c r="C660" i="53"/>
  <c r="C660" i="54" s="1"/>
  <c r="B660" i="53"/>
  <c r="B660" i="54" s="1"/>
  <c r="N660" i="54" s="1"/>
  <c r="A660" i="53"/>
  <c r="A660" i="54" s="1"/>
  <c r="E659" i="53"/>
  <c r="E659" i="54" s="1"/>
  <c r="D659" i="53"/>
  <c r="D659" i="54" s="1"/>
  <c r="C659" i="53"/>
  <c r="C659" i="54" s="1"/>
  <c r="B659" i="53"/>
  <c r="B659" i="54" s="1"/>
  <c r="N659" i="54" s="1"/>
  <c r="A659" i="53"/>
  <c r="A659" i="54" s="1"/>
  <c r="E658" i="53"/>
  <c r="E658" i="54" s="1"/>
  <c r="D658" i="53"/>
  <c r="D658" i="54" s="1"/>
  <c r="C658" i="53"/>
  <c r="C658" i="54" s="1"/>
  <c r="B658" i="53"/>
  <c r="B658" i="54" s="1"/>
  <c r="N658" i="54" s="1"/>
  <c r="A658" i="53"/>
  <c r="A658" i="54" s="1"/>
  <c r="E657" i="53"/>
  <c r="E657" i="54" s="1"/>
  <c r="D657" i="53"/>
  <c r="D657" i="54" s="1"/>
  <c r="C657" i="53"/>
  <c r="C657" i="54" s="1"/>
  <c r="B657" i="53"/>
  <c r="B657" i="54" s="1"/>
  <c r="N657" i="54" s="1"/>
  <c r="A657" i="53"/>
  <c r="A657" i="54" s="1"/>
  <c r="E656" i="53"/>
  <c r="E656" i="54" s="1"/>
  <c r="D656" i="53"/>
  <c r="D656" i="54" s="1"/>
  <c r="C656" i="53"/>
  <c r="C656" i="54" s="1"/>
  <c r="B656" i="53"/>
  <c r="B656" i="54" s="1"/>
  <c r="N656" i="54" s="1"/>
  <c r="A656" i="53"/>
  <c r="A656" i="54" s="1"/>
  <c r="E655" i="53"/>
  <c r="E655" i="54" s="1"/>
  <c r="D655" i="53"/>
  <c r="D655" i="54" s="1"/>
  <c r="C655" i="53"/>
  <c r="C655" i="54" s="1"/>
  <c r="B655" i="53"/>
  <c r="B655" i="54" s="1"/>
  <c r="N655" i="54" s="1"/>
  <c r="A655" i="53"/>
  <c r="A655" i="54" s="1"/>
  <c r="E654" i="53"/>
  <c r="E654" i="54" s="1"/>
  <c r="D654" i="53"/>
  <c r="D654" i="54" s="1"/>
  <c r="C654" i="53"/>
  <c r="C654" i="54" s="1"/>
  <c r="B654" i="53"/>
  <c r="B654" i="54" s="1"/>
  <c r="N654" i="54" s="1"/>
  <c r="A654" i="53"/>
  <c r="A654" i="54" s="1"/>
  <c r="E653" i="53"/>
  <c r="E653" i="54" s="1"/>
  <c r="D653" i="53"/>
  <c r="D653" i="54" s="1"/>
  <c r="C653" i="53"/>
  <c r="C653" i="54" s="1"/>
  <c r="B653" i="53"/>
  <c r="B653" i="54" s="1"/>
  <c r="N653" i="54" s="1"/>
  <c r="A653" i="53"/>
  <c r="A653" i="54" s="1"/>
  <c r="E652" i="53"/>
  <c r="E652" i="54" s="1"/>
  <c r="D652" i="53"/>
  <c r="D652" i="54" s="1"/>
  <c r="C652" i="53"/>
  <c r="C652" i="54" s="1"/>
  <c r="B652" i="53"/>
  <c r="B652" i="54" s="1"/>
  <c r="N652" i="54" s="1"/>
  <c r="A652" i="53"/>
  <c r="A652" i="54" s="1"/>
  <c r="E651" i="53"/>
  <c r="E651" i="54" s="1"/>
  <c r="D651" i="53"/>
  <c r="D651" i="54" s="1"/>
  <c r="C651" i="53"/>
  <c r="C651" i="54" s="1"/>
  <c r="B651" i="53"/>
  <c r="B651" i="54" s="1"/>
  <c r="N651" i="54" s="1"/>
  <c r="A651" i="53"/>
  <c r="A651" i="54" s="1"/>
  <c r="E650" i="53"/>
  <c r="E650" i="54" s="1"/>
  <c r="D650" i="53"/>
  <c r="D650" i="54" s="1"/>
  <c r="C650" i="53"/>
  <c r="C650" i="54" s="1"/>
  <c r="B650" i="53"/>
  <c r="B650" i="54" s="1"/>
  <c r="N650" i="54" s="1"/>
  <c r="A650" i="53"/>
  <c r="A650" i="54" s="1"/>
  <c r="E649" i="53"/>
  <c r="E649" i="54" s="1"/>
  <c r="D649" i="53"/>
  <c r="D649" i="54" s="1"/>
  <c r="C649" i="53"/>
  <c r="C649" i="54" s="1"/>
  <c r="B649" i="53"/>
  <c r="B649" i="54" s="1"/>
  <c r="N649" i="54" s="1"/>
  <c r="A649" i="53"/>
  <c r="A649" i="54" s="1"/>
  <c r="E648" i="53"/>
  <c r="E648" i="54" s="1"/>
  <c r="D648" i="53"/>
  <c r="D648" i="54" s="1"/>
  <c r="C648" i="53"/>
  <c r="C648" i="54" s="1"/>
  <c r="B648" i="53"/>
  <c r="B648" i="54" s="1"/>
  <c r="N648" i="54" s="1"/>
  <c r="A648" i="53"/>
  <c r="A648" i="54" s="1"/>
  <c r="E647" i="53"/>
  <c r="E647" i="54" s="1"/>
  <c r="D647" i="53"/>
  <c r="D647" i="54" s="1"/>
  <c r="C647" i="53"/>
  <c r="C647" i="54" s="1"/>
  <c r="B647" i="53"/>
  <c r="B647" i="54" s="1"/>
  <c r="N647" i="54" s="1"/>
  <c r="A647" i="53"/>
  <c r="A647" i="54" s="1"/>
  <c r="E646" i="53"/>
  <c r="E646" i="54" s="1"/>
  <c r="D646" i="53"/>
  <c r="D646" i="54" s="1"/>
  <c r="C646" i="53"/>
  <c r="C646" i="54" s="1"/>
  <c r="B646" i="53"/>
  <c r="B646" i="54" s="1"/>
  <c r="N646" i="54" s="1"/>
  <c r="A646" i="53"/>
  <c r="A646" i="54" s="1"/>
  <c r="E645" i="53"/>
  <c r="E645" i="54" s="1"/>
  <c r="D645" i="53"/>
  <c r="D645" i="54" s="1"/>
  <c r="C645" i="53"/>
  <c r="C645" i="54" s="1"/>
  <c r="B645" i="53"/>
  <c r="B645" i="54" s="1"/>
  <c r="N645" i="54" s="1"/>
  <c r="A645" i="53"/>
  <c r="A645" i="54" s="1"/>
  <c r="E644" i="53"/>
  <c r="E644" i="54" s="1"/>
  <c r="D644" i="53"/>
  <c r="D644" i="54" s="1"/>
  <c r="C644" i="53"/>
  <c r="C644" i="54" s="1"/>
  <c r="B644" i="53"/>
  <c r="B644" i="54" s="1"/>
  <c r="N644" i="54" s="1"/>
  <c r="A644" i="53"/>
  <c r="A644" i="54" s="1"/>
  <c r="E643" i="53"/>
  <c r="E643" i="54" s="1"/>
  <c r="D643" i="53"/>
  <c r="D643" i="54" s="1"/>
  <c r="C643" i="53"/>
  <c r="C643" i="54" s="1"/>
  <c r="B643" i="53"/>
  <c r="B643" i="54" s="1"/>
  <c r="N643" i="54" s="1"/>
  <c r="A643" i="53"/>
  <c r="A643" i="54" s="1"/>
  <c r="E642" i="53"/>
  <c r="E642" i="54" s="1"/>
  <c r="D642" i="53"/>
  <c r="D642" i="54" s="1"/>
  <c r="C642" i="53"/>
  <c r="C642" i="54" s="1"/>
  <c r="B642" i="53"/>
  <c r="B642" i="54" s="1"/>
  <c r="N642" i="54" s="1"/>
  <c r="A642" i="53"/>
  <c r="A642" i="54" s="1"/>
  <c r="E641" i="53"/>
  <c r="E641" i="54" s="1"/>
  <c r="D641" i="53"/>
  <c r="D641" i="54" s="1"/>
  <c r="C641" i="53"/>
  <c r="C641" i="54" s="1"/>
  <c r="B641" i="53"/>
  <c r="B641" i="54" s="1"/>
  <c r="N641" i="54" s="1"/>
  <c r="A641" i="53"/>
  <c r="A641" i="54" s="1"/>
  <c r="E640" i="53"/>
  <c r="E640" i="54" s="1"/>
  <c r="D640" i="53"/>
  <c r="D640" i="54" s="1"/>
  <c r="C640" i="53"/>
  <c r="C640" i="54" s="1"/>
  <c r="B640" i="53"/>
  <c r="B640" i="54" s="1"/>
  <c r="N640" i="54" s="1"/>
  <c r="A640" i="53"/>
  <c r="A640" i="54" s="1"/>
  <c r="E639" i="53"/>
  <c r="E639" i="54" s="1"/>
  <c r="D639" i="53"/>
  <c r="D639" i="54" s="1"/>
  <c r="C639" i="53"/>
  <c r="C639" i="54" s="1"/>
  <c r="B639" i="53"/>
  <c r="B639" i="54" s="1"/>
  <c r="N639" i="54" s="1"/>
  <c r="A639" i="53"/>
  <c r="A639" i="54" s="1"/>
  <c r="E638" i="53"/>
  <c r="E638" i="54" s="1"/>
  <c r="D638" i="53"/>
  <c r="D638" i="54" s="1"/>
  <c r="C638" i="53"/>
  <c r="C638" i="54" s="1"/>
  <c r="B638" i="53"/>
  <c r="B638" i="54" s="1"/>
  <c r="N638" i="54" s="1"/>
  <c r="A638" i="53"/>
  <c r="A638" i="54" s="1"/>
  <c r="E637" i="53"/>
  <c r="E637" i="54" s="1"/>
  <c r="D637" i="53"/>
  <c r="D637" i="54" s="1"/>
  <c r="C637" i="53"/>
  <c r="C637" i="54" s="1"/>
  <c r="B637" i="53"/>
  <c r="B637" i="54" s="1"/>
  <c r="N637" i="54" s="1"/>
  <c r="A637" i="53"/>
  <c r="A637" i="54" s="1"/>
  <c r="E636" i="53"/>
  <c r="E636" i="54" s="1"/>
  <c r="D636" i="53"/>
  <c r="D636" i="54" s="1"/>
  <c r="C636" i="53"/>
  <c r="C636" i="54" s="1"/>
  <c r="B636" i="53"/>
  <c r="B636" i="54" s="1"/>
  <c r="N636" i="54" s="1"/>
  <c r="A636" i="53"/>
  <c r="A636" i="54" s="1"/>
  <c r="E635" i="53"/>
  <c r="E635" i="54" s="1"/>
  <c r="D635" i="53"/>
  <c r="D635" i="54" s="1"/>
  <c r="C635" i="53"/>
  <c r="C635" i="54" s="1"/>
  <c r="B635" i="53"/>
  <c r="B635" i="54" s="1"/>
  <c r="N635" i="54" s="1"/>
  <c r="A635" i="53"/>
  <c r="A635" i="54" s="1"/>
  <c r="E634" i="53"/>
  <c r="E634" i="54" s="1"/>
  <c r="D634" i="53"/>
  <c r="D634" i="54" s="1"/>
  <c r="C634" i="53"/>
  <c r="C634" i="54" s="1"/>
  <c r="B634" i="53"/>
  <c r="B634" i="54" s="1"/>
  <c r="N634" i="54" s="1"/>
  <c r="A634" i="53"/>
  <c r="A634" i="54" s="1"/>
  <c r="E633" i="53"/>
  <c r="E633" i="54" s="1"/>
  <c r="D633" i="53"/>
  <c r="D633" i="54" s="1"/>
  <c r="C633" i="53"/>
  <c r="C633" i="54" s="1"/>
  <c r="B633" i="53"/>
  <c r="B633" i="54" s="1"/>
  <c r="N633" i="54" s="1"/>
  <c r="A633" i="53"/>
  <c r="A633" i="54" s="1"/>
  <c r="E632" i="53"/>
  <c r="E632" i="54" s="1"/>
  <c r="D632" i="53"/>
  <c r="D632" i="54" s="1"/>
  <c r="C632" i="53"/>
  <c r="C632" i="54" s="1"/>
  <c r="B632" i="53"/>
  <c r="B632" i="54" s="1"/>
  <c r="N632" i="54" s="1"/>
  <c r="A632" i="53"/>
  <c r="A632" i="54" s="1"/>
  <c r="E631" i="53"/>
  <c r="E631" i="54" s="1"/>
  <c r="D631" i="53"/>
  <c r="D631" i="54" s="1"/>
  <c r="C631" i="53"/>
  <c r="C631" i="54" s="1"/>
  <c r="B631" i="53"/>
  <c r="B631" i="54" s="1"/>
  <c r="N631" i="54" s="1"/>
  <c r="A631" i="53"/>
  <c r="A631" i="54" s="1"/>
  <c r="E630" i="53"/>
  <c r="E630" i="54" s="1"/>
  <c r="D630" i="53"/>
  <c r="D630" i="54" s="1"/>
  <c r="C630" i="53"/>
  <c r="C630" i="54" s="1"/>
  <c r="B630" i="53"/>
  <c r="B630" i="54" s="1"/>
  <c r="N630" i="54" s="1"/>
  <c r="A630" i="53"/>
  <c r="A630" i="54" s="1"/>
  <c r="E629" i="53"/>
  <c r="E629" i="54" s="1"/>
  <c r="D629" i="53"/>
  <c r="D629" i="54" s="1"/>
  <c r="C629" i="53"/>
  <c r="C629" i="54" s="1"/>
  <c r="B629" i="53"/>
  <c r="B629" i="54" s="1"/>
  <c r="N629" i="54" s="1"/>
  <c r="A629" i="53"/>
  <c r="A629" i="54" s="1"/>
  <c r="E628" i="53"/>
  <c r="E628" i="54" s="1"/>
  <c r="D628" i="53"/>
  <c r="D628" i="54" s="1"/>
  <c r="C628" i="53"/>
  <c r="C628" i="54" s="1"/>
  <c r="B628" i="53"/>
  <c r="B628" i="54" s="1"/>
  <c r="N628" i="54" s="1"/>
  <c r="A628" i="53"/>
  <c r="A628" i="54" s="1"/>
  <c r="E627" i="53"/>
  <c r="E627" i="54" s="1"/>
  <c r="D627" i="53"/>
  <c r="D627" i="54" s="1"/>
  <c r="C627" i="53"/>
  <c r="C627" i="54" s="1"/>
  <c r="B627" i="53"/>
  <c r="B627" i="54" s="1"/>
  <c r="N627" i="54" s="1"/>
  <c r="A627" i="53"/>
  <c r="A627" i="54" s="1"/>
  <c r="E626" i="53"/>
  <c r="E626" i="54" s="1"/>
  <c r="D626" i="53"/>
  <c r="D626" i="54" s="1"/>
  <c r="C626" i="53"/>
  <c r="C626" i="54" s="1"/>
  <c r="B626" i="53"/>
  <c r="B626" i="54" s="1"/>
  <c r="N626" i="54" s="1"/>
  <c r="A626" i="53"/>
  <c r="A626" i="54" s="1"/>
  <c r="E625" i="53"/>
  <c r="E625" i="54" s="1"/>
  <c r="D625" i="53"/>
  <c r="D625" i="54" s="1"/>
  <c r="C625" i="53"/>
  <c r="C625" i="54" s="1"/>
  <c r="B625" i="53"/>
  <c r="B625" i="54" s="1"/>
  <c r="N625" i="54" s="1"/>
  <c r="A625" i="53"/>
  <c r="A625" i="54" s="1"/>
  <c r="E624" i="53"/>
  <c r="E624" i="54" s="1"/>
  <c r="D624" i="53"/>
  <c r="D624" i="54" s="1"/>
  <c r="C624" i="53"/>
  <c r="C624" i="54" s="1"/>
  <c r="B624" i="53"/>
  <c r="B624" i="54" s="1"/>
  <c r="N624" i="54" s="1"/>
  <c r="A624" i="53"/>
  <c r="A624" i="54" s="1"/>
  <c r="E623" i="53"/>
  <c r="E623" i="54" s="1"/>
  <c r="D623" i="53"/>
  <c r="D623" i="54" s="1"/>
  <c r="C623" i="53"/>
  <c r="C623" i="54" s="1"/>
  <c r="B623" i="53"/>
  <c r="B623" i="54" s="1"/>
  <c r="N623" i="54" s="1"/>
  <c r="A623" i="53"/>
  <c r="A623" i="54" s="1"/>
  <c r="E622" i="53"/>
  <c r="E622" i="54" s="1"/>
  <c r="D622" i="53"/>
  <c r="D622" i="54" s="1"/>
  <c r="C622" i="53"/>
  <c r="C622" i="54" s="1"/>
  <c r="B622" i="53"/>
  <c r="B622" i="54" s="1"/>
  <c r="N622" i="54" s="1"/>
  <c r="A622" i="53"/>
  <c r="A622" i="54" s="1"/>
  <c r="E621" i="53"/>
  <c r="E621" i="54" s="1"/>
  <c r="D621" i="53"/>
  <c r="D621" i="54" s="1"/>
  <c r="C621" i="53"/>
  <c r="C621" i="54" s="1"/>
  <c r="B621" i="53"/>
  <c r="B621" i="54" s="1"/>
  <c r="N621" i="54" s="1"/>
  <c r="A621" i="53"/>
  <c r="A621" i="54" s="1"/>
  <c r="E620" i="53"/>
  <c r="E620" i="54" s="1"/>
  <c r="D620" i="53"/>
  <c r="D620" i="54" s="1"/>
  <c r="C620" i="53"/>
  <c r="C620" i="54" s="1"/>
  <c r="B620" i="53"/>
  <c r="B620" i="54" s="1"/>
  <c r="N620" i="54" s="1"/>
  <c r="A620" i="53"/>
  <c r="A620" i="54" s="1"/>
  <c r="E619" i="53"/>
  <c r="E619" i="54" s="1"/>
  <c r="D619" i="53"/>
  <c r="D619" i="54" s="1"/>
  <c r="C619" i="53"/>
  <c r="C619" i="54" s="1"/>
  <c r="B619" i="53"/>
  <c r="B619" i="54" s="1"/>
  <c r="N619" i="54" s="1"/>
  <c r="A619" i="53"/>
  <c r="A619" i="54" s="1"/>
  <c r="E618" i="53"/>
  <c r="E618" i="54" s="1"/>
  <c r="D618" i="53"/>
  <c r="D618" i="54" s="1"/>
  <c r="C618" i="53"/>
  <c r="C618" i="54" s="1"/>
  <c r="B618" i="53"/>
  <c r="B618" i="54" s="1"/>
  <c r="N618" i="54" s="1"/>
  <c r="A618" i="53"/>
  <c r="A618" i="54" s="1"/>
  <c r="E617" i="53"/>
  <c r="E617" i="54" s="1"/>
  <c r="D617" i="53"/>
  <c r="D617" i="54" s="1"/>
  <c r="C617" i="53"/>
  <c r="C617" i="54" s="1"/>
  <c r="B617" i="53"/>
  <c r="B617" i="54" s="1"/>
  <c r="N617" i="54" s="1"/>
  <c r="A617" i="53"/>
  <c r="A617" i="54" s="1"/>
  <c r="E616" i="53"/>
  <c r="E616" i="54" s="1"/>
  <c r="D616" i="53"/>
  <c r="D616" i="54" s="1"/>
  <c r="C616" i="53"/>
  <c r="C616" i="54" s="1"/>
  <c r="B616" i="53"/>
  <c r="B616" i="54" s="1"/>
  <c r="N616" i="54" s="1"/>
  <c r="A616" i="53"/>
  <c r="A616" i="54" s="1"/>
  <c r="E615" i="53"/>
  <c r="E615" i="54" s="1"/>
  <c r="D615" i="53"/>
  <c r="D615" i="54" s="1"/>
  <c r="C615" i="53"/>
  <c r="C615" i="54" s="1"/>
  <c r="B615" i="53"/>
  <c r="B615" i="54" s="1"/>
  <c r="N615" i="54" s="1"/>
  <c r="A615" i="53"/>
  <c r="A615" i="54" s="1"/>
  <c r="E614" i="53"/>
  <c r="E614" i="54" s="1"/>
  <c r="D614" i="53"/>
  <c r="D614" i="54" s="1"/>
  <c r="C614" i="53"/>
  <c r="C614" i="54" s="1"/>
  <c r="B614" i="53"/>
  <c r="B614" i="54" s="1"/>
  <c r="N614" i="54" s="1"/>
  <c r="A614" i="53"/>
  <c r="A614" i="54" s="1"/>
  <c r="E613" i="53"/>
  <c r="E613" i="54" s="1"/>
  <c r="D613" i="53"/>
  <c r="D613" i="54" s="1"/>
  <c r="C613" i="53"/>
  <c r="C613" i="54" s="1"/>
  <c r="B613" i="53"/>
  <c r="B613" i="54" s="1"/>
  <c r="N613" i="54" s="1"/>
  <c r="A613" i="53"/>
  <c r="A613" i="54" s="1"/>
  <c r="E612" i="53"/>
  <c r="E612" i="54" s="1"/>
  <c r="D612" i="53"/>
  <c r="D612" i="54" s="1"/>
  <c r="C612" i="53"/>
  <c r="C612" i="54" s="1"/>
  <c r="B612" i="53"/>
  <c r="B612" i="54" s="1"/>
  <c r="N612" i="54" s="1"/>
  <c r="A612" i="53"/>
  <c r="A612" i="54" s="1"/>
  <c r="E611" i="53"/>
  <c r="E611" i="54" s="1"/>
  <c r="D611" i="53"/>
  <c r="D611" i="54" s="1"/>
  <c r="C611" i="53"/>
  <c r="C611" i="54" s="1"/>
  <c r="B611" i="53"/>
  <c r="B611" i="54" s="1"/>
  <c r="N611" i="54" s="1"/>
  <c r="A611" i="53"/>
  <c r="A611" i="54" s="1"/>
  <c r="E610" i="53"/>
  <c r="E610" i="54" s="1"/>
  <c r="D610" i="53"/>
  <c r="D610" i="54" s="1"/>
  <c r="C610" i="53"/>
  <c r="C610" i="54" s="1"/>
  <c r="B610" i="53"/>
  <c r="B610" i="54" s="1"/>
  <c r="N610" i="54" s="1"/>
  <c r="A610" i="53"/>
  <c r="A610" i="54" s="1"/>
  <c r="E609" i="53"/>
  <c r="E609" i="54" s="1"/>
  <c r="D609" i="53"/>
  <c r="D609" i="54" s="1"/>
  <c r="C609" i="53"/>
  <c r="C609" i="54" s="1"/>
  <c r="B609" i="53"/>
  <c r="B609" i="54" s="1"/>
  <c r="N609" i="54" s="1"/>
  <c r="A609" i="53"/>
  <c r="A609" i="54" s="1"/>
  <c r="E608" i="53"/>
  <c r="E608" i="54" s="1"/>
  <c r="D608" i="53"/>
  <c r="D608" i="54" s="1"/>
  <c r="C608" i="53"/>
  <c r="C608" i="54" s="1"/>
  <c r="B608" i="53"/>
  <c r="B608" i="54" s="1"/>
  <c r="N608" i="54" s="1"/>
  <c r="A608" i="53"/>
  <c r="A608" i="54" s="1"/>
  <c r="E607" i="53"/>
  <c r="E607" i="54" s="1"/>
  <c r="D607" i="53"/>
  <c r="D607" i="54" s="1"/>
  <c r="C607" i="53"/>
  <c r="C607" i="54" s="1"/>
  <c r="B607" i="53"/>
  <c r="B607" i="54" s="1"/>
  <c r="N607" i="54" s="1"/>
  <c r="A607" i="53"/>
  <c r="A607" i="54" s="1"/>
  <c r="E606" i="53"/>
  <c r="E606" i="54" s="1"/>
  <c r="D606" i="53"/>
  <c r="D606" i="54" s="1"/>
  <c r="C606" i="53"/>
  <c r="C606" i="54" s="1"/>
  <c r="B606" i="53"/>
  <c r="B606" i="54" s="1"/>
  <c r="N606" i="54" s="1"/>
  <c r="A606" i="53"/>
  <c r="A606" i="54" s="1"/>
  <c r="E605" i="53"/>
  <c r="E605" i="54" s="1"/>
  <c r="D605" i="53"/>
  <c r="D605" i="54" s="1"/>
  <c r="C605" i="53"/>
  <c r="C605" i="54" s="1"/>
  <c r="B605" i="53"/>
  <c r="B605" i="54" s="1"/>
  <c r="N605" i="54" s="1"/>
  <c r="A605" i="53"/>
  <c r="A605" i="54" s="1"/>
  <c r="E604" i="53"/>
  <c r="E604" i="54" s="1"/>
  <c r="D604" i="53"/>
  <c r="D604" i="54" s="1"/>
  <c r="C604" i="53"/>
  <c r="C604" i="54" s="1"/>
  <c r="B604" i="53"/>
  <c r="B604" i="54" s="1"/>
  <c r="N604" i="54" s="1"/>
  <c r="A604" i="53"/>
  <c r="A604" i="54" s="1"/>
  <c r="E603" i="53"/>
  <c r="E603" i="54" s="1"/>
  <c r="D603" i="53"/>
  <c r="D603" i="54" s="1"/>
  <c r="C603" i="53"/>
  <c r="C603" i="54" s="1"/>
  <c r="B603" i="53"/>
  <c r="B603" i="54" s="1"/>
  <c r="N603" i="54" s="1"/>
  <c r="A603" i="53"/>
  <c r="A603" i="54" s="1"/>
  <c r="E602" i="53"/>
  <c r="E602" i="54" s="1"/>
  <c r="D602" i="53"/>
  <c r="D602" i="54" s="1"/>
  <c r="C602" i="53"/>
  <c r="C602" i="54" s="1"/>
  <c r="B602" i="53"/>
  <c r="B602" i="54" s="1"/>
  <c r="N602" i="54" s="1"/>
  <c r="A602" i="53"/>
  <c r="A602" i="54" s="1"/>
  <c r="E601" i="53"/>
  <c r="E601" i="54" s="1"/>
  <c r="D601" i="53"/>
  <c r="D601" i="54" s="1"/>
  <c r="C601" i="53"/>
  <c r="C601" i="54" s="1"/>
  <c r="B601" i="53"/>
  <c r="B601" i="54" s="1"/>
  <c r="N601" i="54" s="1"/>
  <c r="A601" i="53"/>
  <c r="A601" i="54" s="1"/>
  <c r="E600" i="53"/>
  <c r="E600" i="54" s="1"/>
  <c r="D600" i="53"/>
  <c r="D600" i="54" s="1"/>
  <c r="C600" i="53"/>
  <c r="C600" i="54" s="1"/>
  <c r="B600" i="53"/>
  <c r="B600" i="54" s="1"/>
  <c r="N600" i="54" s="1"/>
  <c r="A600" i="53"/>
  <c r="A600" i="54" s="1"/>
  <c r="E599" i="53"/>
  <c r="E599" i="54" s="1"/>
  <c r="D599" i="53"/>
  <c r="D599" i="54" s="1"/>
  <c r="C599" i="53"/>
  <c r="C599" i="54" s="1"/>
  <c r="B599" i="53"/>
  <c r="B599" i="54" s="1"/>
  <c r="N599" i="54" s="1"/>
  <c r="A599" i="53"/>
  <c r="A599" i="54" s="1"/>
  <c r="E598" i="53"/>
  <c r="E598" i="54" s="1"/>
  <c r="D598" i="53"/>
  <c r="D598" i="54" s="1"/>
  <c r="C598" i="53"/>
  <c r="C598" i="54" s="1"/>
  <c r="B598" i="53"/>
  <c r="B598" i="54" s="1"/>
  <c r="N598" i="54" s="1"/>
  <c r="A598" i="53"/>
  <c r="A598" i="54" s="1"/>
  <c r="E597" i="53"/>
  <c r="E597" i="54" s="1"/>
  <c r="D597" i="53"/>
  <c r="D597" i="54" s="1"/>
  <c r="C597" i="53"/>
  <c r="C597" i="54" s="1"/>
  <c r="B597" i="53"/>
  <c r="B597" i="54" s="1"/>
  <c r="N597" i="54" s="1"/>
  <c r="A597" i="53"/>
  <c r="A597" i="54" s="1"/>
  <c r="E596" i="53"/>
  <c r="E596" i="54" s="1"/>
  <c r="D596" i="53"/>
  <c r="D596" i="54" s="1"/>
  <c r="C596" i="53"/>
  <c r="C596" i="54" s="1"/>
  <c r="B596" i="53"/>
  <c r="B596" i="54" s="1"/>
  <c r="N596" i="54" s="1"/>
  <c r="A596" i="53"/>
  <c r="A596" i="54" s="1"/>
  <c r="E595" i="53"/>
  <c r="E595" i="54" s="1"/>
  <c r="D595" i="53"/>
  <c r="D595" i="54" s="1"/>
  <c r="C595" i="53"/>
  <c r="C595" i="54" s="1"/>
  <c r="B595" i="53"/>
  <c r="B595" i="54" s="1"/>
  <c r="N595" i="54" s="1"/>
  <c r="A595" i="53"/>
  <c r="A595" i="54" s="1"/>
  <c r="E594" i="53"/>
  <c r="E594" i="54" s="1"/>
  <c r="D594" i="53"/>
  <c r="D594" i="54" s="1"/>
  <c r="C594" i="53"/>
  <c r="C594" i="54" s="1"/>
  <c r="B594" i="53"/>
  <c r="B594" i="54" s="1"/>
  <c r="N594" i="54" s="1"/>
  <c r="A594" i="53"/>
  <c r="A594" i="54" s="1"/>
  <c r="E593" i="53"/>
  <c r="E593" i="54" s="1"/>
  <c r="D593" i="53"/>
  <c r="D593" i="54" s="1"/>
  <c r="C593" i="53"/>
  <c r="C593" i="54" s="1"/>
  <c r="B593" i="53"/>
  <c r="B593" i="54" s="1"/>
  <c r="N593" i="54" s="1"/>
  <c r="A593" i="53"/>
  <c r="A593" i="54" s="1"/>
  <c r="E592" i="53"/>
  <c r="E592" i="54" s="1"/>
  <c r="D592" i="53"/>
  <c r="D592" i="54" s="1"/>
  <c r="C592" i="53"/>
  <c r="C592" i="54" s="1"/>
  <c r="B592" i="53"/>
  <c r="B592" i="54" s="1"/>
  <c r="N592" i="54" s="1"/>
  <c r="A592" i="53"/>
  <c r="A592" i="54" s="1"/>
  <c r="E591" i="53"/>
  <c r="E591" i="54" s="1"/>
  <c r="D591" i="53"/>
  <c r="D591" i="54" s="1"/>
  <c r="C591" i="53"/>
  <c r="C591" i="54" s="1"/>
  <c r="B591" i="53"/>
  <c r="B591" i="54" s="1"/>
  <c r="N591" i="54" s="1"/>
  <c r="A591" i="53"/>
  <c r="A591" i="54" s="1"/>
  <c r="E590" i="53"/>
  <c r="E590" i="54" s="1"/>
  <c r="D590" i="53"/>
  <c r="D590" i="54" s="1"/>
  <c r="C590" i="53"/>
  <c r="C590" i="54" s="1"/>
  <c r="B590" i="53"/>
  <c r="B590" i="54" s="1"/>
  <c r="N590" i="54" s="1"/>
  <c r="A590" i="53"/>
  <c r="A590" i="54" s="1"/>
  <c r="E589" i="53"/>
  <c r="E589" i="54" s="1"/>
  <c r="D589" i="53"/>
  <c r="D589" i="54" s="1"/>
  <c r="C589" i="53"/>
  <c r="C589" i="54" s="1"/>
  <c r="B589" i="53"/>
  <c r="B589" i="54" s="1"/>
  <c r="N589" i="54" s="1"/>
  <c r="A589" i="53"/>
  <c r="A589" i="54" s="1"/>
  <c r="E588" i="53"/>
  <c r="E588" i="54" s="1"/>
  <c r="D588" i="53"/>
  <c r="D588" i="54" s="1"/>
  <c r="C588" i="53"/>
  <c r="C588" i="54" s="1"/>
  <c r="B588" i="53"/>
  <c r="B588" i="54" s="1"/>
  <c r="N588" i="54" s="1"/>
  <c r="A588" i="53"/>
  <c r="A588" i="54" s="1"/>
  <c r="E587" i="53"/>
  <c r="E587" i="54" s="1"/>
  <c r="D587" i="53"/>
  <c r="D587" i="54" s="1"/>
  <c r="C587" i="53"/>
  <c r="C587" i="54" s="1"/>
  <c r="B587" i="53"/>
  <c r="B587" i="54" s="1"/>
  <c r="N587" i="54" s="1"/>
  <c r="A587" i="53"/>
  <c r="A587" i="54" s="1"/>
  <c r="E586" i="53"/>
  <c r="E586" i="54" s="1"/>
  <c r="D586" i="53"/>
  <c r="D586" i="54" s="1"/>
  <c r="C586" i="53"/>
  <c r="C586" i="54" s="1"/>
  <c r="B586" i="53"/>
  <c r="B586" i="54" s="1"/>
  <c r="N586" i="54" s="1"/>
  <c r="A586" i="53"/>
  <c r="A586" i="54" s="1"/>
  <c r="E585" i="53"/>
  <c r="E585" i="54" s="1"/>
  <c r="D585" i="53"/>
  <c r="D585" i="54" s="1"/>
  <c r="C585" i="53"/>
  <c r="C585" i="54" s="1"/>
  <c r="B585" i="53"/>
  <c r="B585" i="54" s="1"/>
  <c r="N585" i="54" s="1"/>
  <c r="A585" i="53"/>
  <c r="A585" i="54" s="1"/>
  <c r="E584" i="53"/>
  <c r="E584" i="54" s="1"/>
  <c r="D584" i="53"/>
  <c r="D584" i="54" s="1"/>
  <c r="C584" i="53"/>
  <c r="C584" i="54" s="1"/>
  <c r="B584" i="53"/>
  <c r="B584" i="54" s="1"/>
  <c r="N584" i="54" s="1"/>
  <c r="A584" i="53"/>
  <c r="A584" i="54" s="1"/>
  <c r="E583" i="53"/>
  <c r="E583" i="54" s="1"/>
  <c r="D583" i="53"/>
  <c r="D583" i="54" s="1"/>
  <c r="C583" i="53"/>
  <c r="C583" i="54" s="1"/>
  <c r="B583" i="53"/>
  <c r="B583" i="54" s="1"/>
  <c r="N583" i="54" s="1"/>
  <c r="A583" i="53"/>
  <c r="A583" i="54" s="1"/>
  <c r="E582" i="53"/>
  <c r="E582" i="54" s="1"/>
  <c r="D582" i="53"/>
  <c r="D582" i="54" s="1"/>
  <c r="C582" i="53"/>
  <c r="C582" i="54" s="1"/>
  <c r="B582" i="53"/>
  <c r="B582" i="54" s="1"/>
  <c r="N582" i="54" s="1"/>
  <c r="A582" i="53"/>
  <c r="A582" i="54" s="1"/>
  <c r="E581" i="53"/>
  <c r="E581" i="54" s="1"/>
  <c r="D581" i="53"/>
  <c r="D581" i="54" s="1"/>
  <c r="C581" i="53"/>
  <c r="C581" i="54" s="1"/>
  <c r="B581" i="53"/>
  <c r="B581" i="54" s="1"/>
  <c r="N581" i="54" s="1"/>
  <c r="A581" i="53"/>
  <c r="A581" i="54" s="1"/>
  <c r="E580" i="53"/>
  <c r="E580" i="54" s="1"/>
  <c r="D580" i="53"/>
  <c r="D580" i="54" s="1"/>
  <c r="C580" i="53"/>
  <c r="C580" i="54" s="1"/>
  <c r="B580" i="53"/>
  <c r="B580" i="54" s="1"/>
  <c r="N580" i="54" s="1"/>
  <c r="A580" i="53"/>
  <c r="A580" i="54" s="1"/>
  <c r="E579" i="53"/>
  <c r="E579" i="54" s="1"/>
  <c r="D579" i="53"/>
  <c r="D579" i="54" s="1"/>
  <c r="C579" i="53"/>
  <c r="C579" i="54" s="1"/>
  <c r="B579" i="53"/>
  <c r="B579" i="54" s="1"/>
  <c r="N579" i="54" s="1"/>
  <c r="A579" i="53"/>
  <c r="A579" i="54" s="1"/>
  <c r="E578" i="53"/>
  <c r="E578" i="54" s="1"/>
  <c r="D578" i="53"/>
  <c r="D578" i="54" s="1"/>
  <c r="C578" i="53"/>
  <c r="C578" i="54" s="1"/>
  <c r="B578" i="53"/>
  <c r="B578" i="54" s="1"/>
  <c r="N578" i="54" s="1"/>
  <c r="A578" i="53"/>
  <c r="A578" i="54" s="1"/>
  <c r="E577" i="53"/>
  <c r="E577" i="54" s="1"/>
  <c r="D577" i="53"/>
  <c r="D577" i="54" s="1"/>
  <c r="C577" i="53"/>
  <c r="C577" i="54" s="1"/>
  <c r="B577" i="53"/>
  <c r="B577" i="54" s="1"/>
  <c r="N577" i="54" s="1"/>
  <c r="A577" i="53"/>
  <c r="A577" i="54" s="1"/>
  <c r="E576" i="53"/>
  <c r="E576" i="54" s="1"/>
  <c r="D576" i="53"/>
  <c r="D576" i="54" s="1"/>
  <c r="C576" i="53"/>
  <c r="C576" i="54" s="1"/>
  <c r="B576" i="53"/>
  <c r="B576" i="54" s="1"/>
  <c r="N576" i="54" s="1"/>
  <c r="A576" i="53"/>
  <c r="A576" i="54" s="1"/>
  <c r="E575" i="53"/>
  <c r="E575" i="54" s="1"/>
  <c r="D575" i="53"/>
  <c r="D575" i="54" s="1"/>
  <c r="C575" i="53"/>
  <c r="C575" i="54" s="1"/>
  <c r="B575" i="53"/>
  <c r="B575" i="54" s="1"/>
  <c r="N575" i="54" s="1"/>
  <c r="A575" i="53"/>
  <c r="A575" i="54" s="1"/>
  <c r="E574" i="53"/>
  <c r="E574" i="54" s="1"/>
  <c r="D574" i="53"/>
  <c r="D574" i="54" s="1"/>
  <c r="C574" i="53"/>
  <c r="C574" i="54" s="1"/>
  <c r="B574" i="53"/>
  <c r="B574" i="54" s="1"/>
  <c r="N574" i="54" s="1"/>
  <c r="A574" i="53"/>
  <c r="A574" i="54" s="1"/>
  <c r="E573" i="53"/>
  <c r="E573" i="54" s="1"/>
  <c r="D573" i="53"/>
  <c r="D573" i="54" s="1"/>
  <c r="C573" i="53"/>
  <c r="C573" i="54" s="1"/>
  <c r="B573" i="53"/>
  <c r="B573" i="54" s="1"/>
  <c r="N573" i="54" s="1"/>
  <c r="A573" i="53"/>
  <c r="A573" i="54" s="1"/>
  <c r="E572" i="53"/>
  <c r="E572" i="54" s="1"/>
  <c r="D572" i="53"/>
  <c r="D572" i="54" s="1"/>
  <c r="C572" i="53"/>
  <c r="C572" i="54" s="1"/>
  <c r="B572" i="53"/>
  <c r="B572" i="54" s="1"/>
  <c r="N572" i="54" s="1"/>
  <c r="A572" i="53"/>
  <c r="A572" i="54" s="1"/>
  <c r="E571" i="53"/>
  <c r="E571" i="54" s="1"/>
  <c r="D571" i="53"/>
  <c r="D571" i="54" s="1"/>
  <c r="C571" i="53"/>
  <c r="C571" i="54" s="1"/>
  <c r="B571" i="53"/>
  <c r="B571" i="54" s="1"/>
  <c r="N571" i="54" s="1"/>
  <c r="A571" i="53"/>
  <c r="A571" i="54" s="1"/>
  <c r="E570" i="53"/>
  <c r="E570" i="54" s="1"/>
  <c r="D570" i="53"/>
  <c r="D570" i="54" s="1"/>
  <c r="C570" i="53"/>
  <c r="C570" i="54" s="1"/>
  <c r="B570" i="53"/>
  <c r="B570" i="54" s="1"/>
  <c r="N570" i="54" s="1"/>
  <c r="A570" i="53"/>
  <c r="A570" i="54" s="1"/>
  <c r="E569" i="53"/>
  <c r="E569" i="54" s="1"/>
  <c r="D569" i="53"/>
  <c r="D569" i="54" s="1"/>
  <c r="C569" i="53"/>
  <c r="C569" i="54" s="1"/>
  <c r="B569" i="53"/>
  <c r="B569" i="54" s="1"/>
  <c r="N569" i="54" s="1"/>
  <c r="A569" i="53"/>
  <c r="A569" i="54" s="1"/>
  <c r="E568" i="53"/>
  <c r="E568" i="54" s="1"/>
  <c r="D568" i="53"/>
  <c r="D568" i="54" s="1"/>
  <c r="C568" i="53"/>
  <c r="C568" i="54" s="1"/>
  <c r="B568" i="53"/>
  <c r="B568" i="54" s="1"/>
  <c r="N568" i="54" s="1"/>
  <c r="A568" i="53"/>
  <c r="A568" i="54" s="1"/>
  <c r="E567" i="53"/>
  <c r="E567" i="54" s="1"/>
  <c r="D567" i="53"/>
  <c r="D567" i="54" s="1"/>
  <c r="C567" i="53"/>
  <c r="C567" i="54" s="1"/>
  <c r="B567" i="53"/>
  <c r="B567" i="54" s="1"/>
  <c r="N567" i="54" s="1"/>
  <c r="A567" i="53"/>
  <c r="A567" i="54" s="1"/>
  <c r="E566" i="53"/>
  <c r="E566" i="54" s="1"/>
  <c r="D566" i="53"/>
  <c r="D566" i="54" s="1"/>
  <c r="C566" i="53"/>
  <c r="C566" i="54" s="1"/>
  <c r="B566" i="53"/>
  <c r="B566" i="54" s="1"/>
  <c r="N566" i="54" s="1"/>
  <c r="A566" i="53"/>
  <c r="A566" i="54" s="1"/>
  <c r="E565" i="53"/>
  <c r="E565" i="54" s="1"/>
  <c r="D565" i="53"/>
  <c r="D565" i="54" s="1"/>
  <c r="C565" i="53"/>
  <c r="C565" i="54" s="1"/>
  <c r="B565" i="53"/>
  <c r="B565" i="54" s="1"/>
  <c r="N565" i="54" s="1"/>
  <c r="A565" i="53"/>
  <c r="A565" i="54" s="1"/>
  <c r="E564" i="53"/>
  <c r="E564" i="54" s="1"/>
  <c r="D564" i="53"/>
  <c r="D564" i="54" s="1"/>
  <c r="C564" i="53"/>
  <c r="C564" i="54" s="1"/>
  <c r="B564" i="53"/>
  <c r="B564" i="54" s="1"/>
  <c r="N564" i="54" s="1"/>
  <c r="A564" i="53"/>
  <c r="A564" i="54" s="1"/>
  <c r="E563" i="53"/>
  <c r="E563" i="54" s="1"/>
  <c r="D563" i="53"/>
  <c r="D563" i="54" s="1"/>
  <c r="C563" i="53"/>
  <c r="C563" i="54" s="1"/>
  <c r="B563" i="53"/>
  <c r="B563" i="54" s="1"/>
  <c r="N563" i="54" s="1"/>
  <c r="A563" i="53"/>
  <c r="A563" i="54" s="1"/>
  <c r="E562" i="53"/>
  <c r="E562" i="54" s="1"/>
  <c r="D562" i="53"/>
  <c r="D562" i="54" s="1"/>
  <c r="C562" i="53"/>
  <c r="C562" i="54" s="1"/>
  <c r="B562" i="53"/>
  <c r="B562" i="54" s="1"/>
  <c r="N562" i="54" s="1"/>
  <c r="A562" i="53"/>
  <c r="A562" i="54" s="1"/>
  <c r="E561" i="53"/>
  <c r="E561" i="54" s="1"/>
  <c r="D561" i="53"/>
  <c r="D561" i="54" s="1"/>
  <c r="C561" i="53"/>
  <c r="C561" i="54" s="1"/>
  <c r="B561" i="53"/>
  <c r="B561" i="54" s="1"/>
  <c r="N561" i="54" s="1"/>
  <c r="A561" i="53"/>
  <c r="A561" i="54" s="1"/>
  <c r="E560" i="53"/>
  <c r="E560" i="54" s="1"/>
  <c r="D560" i="53"/>
  <c r="D560" i="54" s="1"/>
  <c r="C560" i="53"/>
  <c r="C560" i="54" s="1"/>
  <c r="B560" i="53"/>
  <c r="B560" i="54" s="1"/>
  <c r="N560" i="54" s="1"/>
  <c r="A560" i="53"/>
  <c r="A560" i="54" s="1"/>
  <c r="E559" i="53"/>
  <c r="E559" i="54" s="1"/>
  <c r="D559" i="53"/>
  <c r="D559" i="54" s="1"/>
  <c r="C559" i="53"/>
  <c r="C559" i="54" s="1"/>
  <c r="B559" i="53"/>
  <c r="B559" i="54" s="1"/>
  <c r="N559" i="54" s="1"/>
  <c r="A559" i="53"/>
  <c r="A559" i="54" s="1"/>
  <c r="E558" i="53"/>
  <c r="E558" i="54" s="1"/>
  <c r="D558" i="53"/>
  <c r="D558" i="54" s="1"/>
  <c r="C558" i="53"/>
  <c r="C558" i="54" s="1"/>
  <c r="B558" i="53"/>
  <c r="B558" i="54" s="1"/>
  <c r="N558" i="54" s="1"/>
  <c r="A558" i="53"/>
  <c r="A558" i="54" s="1"/>
  <c r="E557" i="53"/>
  <c r="E557" i="54" s="1"/>
  <c r="D557" i="53"/>
  <c r="D557" i="54" s="1"/>
  <c r="C557" i="53"/>
  <c r="C557" i="54" s="1"/>
  <c r="B557" i="53"/>
  <c r="B557" i="54" s="1"/>
  <c r="N557" i="54" s="1"/>
  <c r="A557" i="53"/>
  <c r="A557" i="54" s="1"/>
  <c r="E556" i="53"/>
  <c r="E556" i="54" s="1"/>
  <c r="D556" i="53"/>
  <c r="D556" i="54" s="1"/>
  <c r="C556" i="53"/>
  <c r="C556" i="54" s="1"/>
  <c r="B556" i="53"/>
  <c r="B556" i="54" s="1"/>
  <c r="N556" i="54" s="1"/>
  <c r="A556" i="53"/>
  <c r="A556" i="54" s="1"/>
  <c r="E555" i="53"/>
  <c r="E555" i="54" s="1"/>
  <c r="D555" i="53"/>
  <c r="D555" i="54" s="1"/>
  <c r="C555" i="53"/>
  <c r="C555" i="54" s="1"/>
  <c r="B555" i="53"/>
  <c r="B555" i="54" s="1"/>
  <c r="N555" i="54" s="1"/>
  <c r="A555" i="53"/>
  <c r="A555" i="54" s="1"/>
  <c r="E554" i="53"/>
  <c r="E554" i="54" s="1"/>
  <c r="D554" i="53"/>
  <c r="D554" i="54" s="1"/>
  <c r="C554" i="53"/>
  <c r="C554" i="54" s="1"/>
  <c r="B554" i="53"/>
  <c r="B554" i="54" s="1"/>
  <c r="N554" i="54" s="1"/>
  <c r="A554" i="53"/>
  <c r="A554" i="54" s="1"/>
  <c r="E553" i="53"/>
  <c r="E553" i="54" s="1"/>
  <c r="D553" i="53"/>
  <c r="D553" i="54" s="1"/>
  <c r="C553" i="53"/>
  <c r="C553" i="54" s="1"/>
  <c r="B553" i="53"/>
  <c r="B553" i="54" s="1"/>
  <c r="N553" i="54" s="1"/>
  <c r="A553" i="53"/>
  <c r="A553" i="54" s="1"/>
  <c r="E552" i="53"/>
  <c r="E552" i="54" s="1"/>
  <c r="D552" i="53"/>
  <c r="D552" i="54" s="1"/>
  <c r="C552" i="53"/>
  <c r="C552" i="54" s="1"/>
  <c r="B552" i="53"/>
  <c r="B552" i="54" s="1"/>
  <c r="N552" i="54" s="1"/>
  <c r="A552" i="53"/>
  <c r="A552" i="54" s="1"/>
  <c r="E551" i="53"/>
  <c r="E551" i="54" s="1"/>
  <c r="D551" i="53"/>
  <c r="D551" i="54" s="1"/>
  <c r="C551" i="53"/>
  <c r="C551" i="54" s="1"/>
  <c r="B551" i="53"/>
  <c r="B551" i="54" s="1"/>
  <c r="N551" i="54" s="1"/>
  <c r="A551" i="53"/>
  <c r="A551" i="54" s="1"/>
  <c r="E550" i="53"/>
  <c r="E550" i="54" s="1"/>
  <c r="D550" i="53"/>
  <c r="D550" i="54" s="1"/>
  <c r="C550" i="53"/>
  <c r="C550" i="54" s="1"/>
  <c r="B550" i="53"/>
  <c r="B550" i="54" s="1"/>
  <c r="N550" i="54" s="1"/>
  <c r="A550" i="53"/>
  <c r="A550" i="54" s="1"/>
  <c r="E549" i="53"/>
  <c r="E549" i="54" s="1"/>
  <c r="D549" i="53"/>
  <c r="D549" i="54" s="1"/>
  <c r="C549" i="53"/>
  <c r="C549" i="54" s="1"/>
  <c r="B549" i="53"/>
  <c r="B549" i="54" s="1"/>
  <c r="N549" i="54" s="1"/>
  <c r="A549" i="53"/>
  <c r="A549" i="54" s="1"/>
  <c r="E548" i="53"/>
  <c r="E548" i="54" s="1"/>
  <c r="D548" i="53"/>
  <c r="D548" i="54" s="1"/>
  <c r="C548" i="53"/>
  <c r="C548" i="54" s="1"/>
  <c r="B548" i="53"/>
  <c r="B548" i="54" s="1"/>
  <c r="N548" i="54" s="1"/>
  <c r="A548" i="53"/>
  <c r="A548" i="54" s="1"/>
  <c r="E547" i="53"/>
  <c r="E547" i="54" s="1"/>
  <c r="D547" i="53"/>
  <c r="D547" i="54" s="1"/>
  <c r="C547" i="53"/>
  <c r="C547" i="54" s="1"/>
  <c r="B547" i="53"/>
  <c r="B547" i="54" s="1"/>
  <c r="N547" i="54" s="1"/>
  <c r="A547" i="53"/>
  <c r="A547" i="54" s="1"/>
  <c r="E546" i="53"/>
  <c r="E546" i="54" s="1"/>
  <c r="D546" i="53"/>
  <c r="D546" i="54" s="1"/>
  <c r="C546" i="53"/>
  <c r="C546" i="54" s="1"/>
  <c r="B546" i="53"/>
  <c r="B546" i="54" s="1"/>
  <c r="N546" i="54" s="1"/>
  <c r="A546" i="53"/>
  <c r="A546" i="54" s="1"/>
  <c r="E545" i="53"/>
  <c r="E545" i="54" s="1"/>
  <c r="D545" i="53"/>
  <c r="D545" i="54" s="1"/>
  <c r="C545" i="53"/>
  <c r="C545" i="54" s="1"/>
  <c r="B545" i="53"/>
  <c r="B545" i="54" s="1"/>
  <c r="N545" i="54" s="1"/>
  <c r="A545" i="53"/>
  <c r="A545" i="54" s="1"/>
  <c r="E544" i="53"/>
  <c r="E544" i="54" s="1"/>
  <c r="D544" i="53"/>
  <c r="D544" i="54" s="1"/>
  <c r="C544" i="53"/>
  <c r="C544" i="54" s="1"/>
  <c r="B544" i="53"/>
  <c r="B544" i="54" s="1"/>
  <c r="N544" i="54" s="1"/>
  <c r="A544" i="53"/>
  <c r="A544" i="54" s="1"/>
  <c r="E543" i="53"/>
  <c r="E543" i="54" s="1"/>
  <c r="D543" i="53"/>
  <c r="D543" i="54" s="1"/>
  <c r="C543" i="53"/>
  <c r="C543" i="54" s="1"/>
  <c r="B543" i="53"/>
  <c r="B543" i="54" s="1"/>
  <c r="N543" i="54" s="1"/>
  <c r="A543" i="53"/>
  <c r="A543" i="54" s="1"/>
  <c r="E542" i="53"/>
  <c r="E542" i="54" s="1"/>
  <c r="D542" i="53"/>
  <c r="D542" i="54" s="1"/>
  <c r="C542" i="53"/>
  <c r="C542" i="54" s="1"/>
  <c r="B542" i="53"/>
  <c r="B542" i="54" s="1"/>
  <c r="N542" i="54" s="1"/>
  <c r="A542" i="53"/>
  <c r="A542" i="54" s="1"/>
  <c r="E541" i="53"/>
  <c r="E541" i="54" s="1"/>
  <c r="D541" i="53"/>
  <c r="D541" i="54" s="1"/>
  <c r="C541" i="53"/>
  <c r="C541" i="54" s="1"/>
  <c r="B541" i="53"/>
  <c r="B541" i="54" s="1"/>
  <c r="N541" i="54" s="1"/>
  <c r="A541" i="53"/>
  <c r="A541" i="54" s="1"/>
  <c r="E540" i="53"/>
  <c r="E540" i="54" s="1"/>
  <c r="D540" i="53"/>
  <c r="D540" i="54" s="1"/>
  <c r="C540" i="53"/>
  <c r="C540" i="54" s="1"/>
  <c r="B540" i="53"/>
  <c r="B540" i="54" s="1"/>
  <c r="N540" i="54" s="1"/>
  <c r="A540" i="53"/>
  <c r="A540" i="54" s="1"/>
  <c r="E539" i="53"/>
  <c r="E539" i="54" s="1"/>
  <c r="D539" i="53"/>
  <c r="D539" i="54" s="1"/>
  <c r="C539" i="53"/>
  <c r="C539" i="54" s="1"/>
  <c r="B539" i="53"/>
  <c r="B539" i="54" s="1"/>
  <c r="N539" i="54" s="1"/>
  <c r="A539" i="53"/>
  <c r="A539" i="54" s="1"/>
  <c r="E538" i="53"/>
  <c r="E538" i="54" s="1"/>
  <c r="D538" i="53"/>
  <c r="D538" i="54" s="1"/>
  <c r="C538" i="53"/>
  <c r="C538" i="54" s="1"/>
  <c r="B538" i="53"/>
  <c r="B538" i="54" s="1"/>
  <c r="N538" i="54" s="1"/>
  <c r="A538" i="53"/>
  <c r="A538" i="54" s="1"/>
  <c r="E537" i="53"/>
  <c r="E537" i="54" s="1"/>
  <c r="D537" i="53"/>
  <c r="D537" i="54" s="1"/>
  <c r="C537" i="53"/>
  <c r="C537" i="54" s="1"/>
  <c r="B537" i="53"/>
  <c r="B537" i="54" s="1"/>
  <c r="N537" i="54" s="1"/>
  <c r="A537" i="53"/>
  <c r="A537" i="54" s="1"/>
  <c r="E536" i="53"/>
  <c r="E536" i="54" s="1"/>
  <c r="D536" i="53"/>
  <c r="D536" i="54" s="1"/>
  <c r="C536" i="53"/>
  <c r="C536" i="54" s="1"/>
  <c r="B536" i="53"/>
  <c r="B536" i="54" s="1"/>
  <c r="N536" i="54" s="1"/>
  <c r="A536" i="53"/>
  <c r="A536" i="54" s="1"/>
  <c r="E535" i="53"/>
  <c r="E535" i="54" s="1"/>
  <c r="D535" i="53"/>
  <c r="D535" i="54" s="1"/>
  <c r="C535" i="53"/>
  <c r="C535" i="54" s="1"/>
  <c r="B535" i="53"/>
  <c r="B535" i="54" s="1"/>
  <c r="N535" i="54" s="1"/>
  <c r="A535" i="53"/>
  <c r="A535" i="54" s="1"/>
  <c r="E534" i="53"/>
  <c r="E534" i="54" s="1"/>
  <c r="D534" i="53"/>
  <c r="D534" i="54" s="1"/>
  <c r="C534" i="53"/>
  <c r="C534" i="54" s="1"/>
  <c r="B534" i="53"/>
  <c r="B534" i="54" s="1"/>
  <c r="N534" i="54" s="1"/>
  <c r="A534" i="53"/>
  <c r="A534" i="54" s="1"/>
  <c r="E533" i="53"/>
  <c r="E533" i="54" s="1"/>
  <c r="D533" i="53"/>
  <c r="D533" i="54" s="1"/>
  <c r="C533" i="53"/>
  <c r="C533" i="54" s="1"/>
  <c r="B533" i="53"/>
  <c r="B533" i="54" s="1"/>
  <c r="N533" i="54" s="1"/>
  <c r="A533" i="53"/>
  <c r="A533" i="54" s="1"/>
  <c r="E532" i="53"/>
  <c r="E532" i="54" s="1"/>
  <c r="D532" i="53"/>
  <c r="D532" i="54" s="1"/>
  <c r="C532" i="53"/>
  <c r="C532" i="54" s="1"/>
  <c r="B532" i="53"/>
  <c r="B532" i="54" s="1"/>
  <c r="N532" i="54" s="1"/>
  <c r="A532" i="53"/>
  <c r="A532" i="54" s="1"/>
  <c r="E531" i="53"/>
  <c r="E531" i="54" s="1"/>
  <c r="D531" i="53"/>
  <c r="D531" i="54" s="1"/>
  <c r="C531" i="53"/>
  <c r="C531" i="54" s="1"/>
  <c r="B531" i="53"/>
  <c r="B531" i="54" s="1"/>
  <c r="N531" i="54" s="1"/>
  <c r="A531" i="53"/>
  <c r="A531" i="54" s="1"/>
  <c r="E530" i="53"/>
  <c r="E530" i="54" s="1"/>
  <c r="D530" i="53"/>
  <c r="D530" i="54" s="1"/>
  <c r="C530" i="53"/>
  <c r="C530" i="54" s="1"/>
  <c r="B530" i="53"/>
  <c r="B530" i="54" s="1"/>
  <c r="N530" i="54" s="1"/>
  <c r="A530" i="53"/>
  <c r="A530" i="54" s="1"/>
  <c r="E529" i="53"/>
  <c r="E529" i="54" s="1"/>
  <c r="D529" i="53"/>
  <c r="D529" i="54" s="1"/>
  <c r="C529" i="53"/>
  <c r="C529" i="54" s="1"/>
  <c r="B529" i="53"/>
  <c r="B529" i="54" s="1"/>
  <c r="N529" i="54" s="1"/>
  <c r="A529" i="53"/>
  <c r="A529" i="54" s="1"/>
  <c r="E528" i="53"/>
  <c r="E528" i="54" s="1"/>
  <c r="D528" i="53"/>
  <c r="D528" i="54" s="1"/>
  <c r="C528" i="53"/>
  <c r="C528" i="54" s="1"/>
  <c r="B528" i="53"/>
  <c r="B528" i="54" s="1"/>
  <c r="N528" i="54" s="1"/>
  <c r="A528" i="53"/>
  <c r="A528" i="54" s="1"/>
  <c r="E527" i="53"/>
  <c r="E527" i="54" s="1"/>
  <c r="D527" i="53"/>
  <c r="D527" i="54" s="1"/>
  <c r="C527" i="53"/>
  <c r="C527" i="54" s="1"/>
  <c r="B527" i="53"/>
  <c r="B527" i="54" s="1"/>
  <c r="N527" i="54" s="1"/>
  <c r="A527" i="53"/>
  <c r="A527" i="54" s="1"/>
  <c r="E526" i="53"/>
  <c r="E526" i="54" s="1"/>
  <c r="D526" i="53"/>
  <c r="D526" i="54" s="1"/>
  <c r="C526" i="53"/>
  <c r="C526" i="54" s="1"/>
  <c r="B526" i="53"/>
  <c r="B526" i="54" s="1"/>
  <c r="N526" i="54" s="1"/>
  <c r="A526" i="53"/>
  <c r="A526" i="54" s="1"/>
  <c r="E525" i="53"/>
  <c r="E525" i="54" s="1"/>
  <c r="D525" i="53"/>
  <c r="D525" i="54" s="1"/>
  <c r="C525" i="53"/>
  <c r="C525" i="54" s="1"/>
  <c r="B525" i="53"/>
  <c r="B525" i="54" s="1"/>
  <c r="N525" i="54" s="1"/>
  <c r="A525" i="53"/>
  <c r="A525" i="54" s="1"/>
  <c r="E524" i="53"/>
  <c r="E524" i="54" s="1"/>
  <c r="D524" i="53"/>
  <c r="D524" i="54" s="1"/>
  <c r="C524" i="53"/>
  <c r="C524" i="54" s="1"/>
  <c r="B524" i="53"/>
  <c r="B524" i="54" s="1"/>
  <c r="N524" i="54" s="1"/>
  <c r="A524" i="53"/>
  <c r="A524" i="54" s="1"/>
  <c r="E523" i="53"/>
  <c r="E523" i="54" s="1"/>
  <c r="D523" i="53"/>
  <c r="D523" i="54" s="1"/>
  <c r="C523" i="53"/>
  <c r="C523" i="54" s="1"/>
  <c r="B523" i="53"/>
  <c r="B523" i="54" s="1"/>
  <c r="N523" i="54" s="1"/>
  <c r="A523" i="53"/>
  <c r="A523" i="54" s="1"/>
  <c r="E522" i="53"/>
  <c r="E522" i="54" s="1"/>
  <c r="D522" i="53"/>
  <c r="D522" i="54" s="1"/>
  <c r="C522" i="53"/>
  <c r="C522" i="54" s="1"/>
  <c r="B522" i="53"/>
  <c r="B522" i="54" s="1"/>
  <c r="N522" i="54" s="1"/>
  <c r="A522" i="53"/>
  <c r="A522" i="54" s="1"/>
  <c r="E521" i="53"/>
  <c r="E521" i="54" s="1"/>
  <c r="D521" i="53"/>
  <c r="D521" i="54" s="1"/>
  <c r="C521" i="53"/>
  <c r="C521" i="54" s="1"/>
  <c r="B521" i="53"/>
  <c r="B521" i="54" s="1"/>
  <c r="N521" i="54" s="1"/>
  <c r="A521" i="53"/>
  <c r="A521" i="54" s="1"/>
  <c r="E520" i="53"/>
  <c r="E520" i="54" s="1"/>
  <c r="D520" i="53"/>
  <c r="D520" i="54" s="1"/>
  <c r="C520" i="53"/>
  <c r="C520" i="54" s="1"/>
  <c r="B520" i="53"/>
  <c r="B520" i="54" s="1"/>
  <c r="N520" i="54" s="1"/>
  <c r="A520" i="53"/>
  <c r="A520" i="54" s="1"/>
  <c r="E519" i="53"/>
  <c r="E519" i="54" s="1"/>
  <c r="D519" i="53"/>
  <c r="D519" i="54" s="1"/>
  <c r="C519" i="53"/>
  <c r="C519" i="54" s="1"/>
  <c r="B519" i="53"/>
  <c r="B519" i="54" s="1"/>
  <c r="N519" i="54" s="1"/>
  <c r="A519" i="53"/>
  <c r="A519" i="54" s="1"/>
  <c r="E518" i="53"/>
  <c r="E518" i="54" s="1"/>
  <c r="D518" i="53"/>
  <c r="D518" i="54" s="1"/>
  <c r="C518" i="53"/>
  <c r="C518" i="54" s="1"/>
  <c r="B518" i="53"/>
  <c r="B518" i="54" s="1"/>
  <c r="N518" i="54" s="1"/>
  <c r="A518" i="53"/>
  <c r="A518" i="54" s="1"/>
  <c r="E517" i="53"/>
  <c r="E517" i="54" s="1"/>
  <c r="D517" i="53"/>
  <c r="D517" i="54" s="1"/>
  <c r="C517" i="53"/>
  <c r="C517" i="54" s="1"/>
  <c r="B517" i="53"/>
  <c r="B517" i="54" s="1"/>
  <c r="N517" i="54" s="1"/>
  <c r="A517" i="53"/>
  <c r="A517" i="54" s="1"/>
  <c r="E516" i="53"/>
  <c r="E516" i="54" s="1"/>
  <c r="D516" i="53"/>
  <c r="D516" i="54" s="1"/>
  <c r="C516" i="53"/>
  <c r="C516" i="54" s="1"/>
  <c r="B516" i="53"/>
  <c r="B516" i="54" s="1"/>
  <c r="N516" i="54" s="1"/>
  <c r="A516" i="53"/>
  <c r="A516" i="54" s="1"/>
  <c r="E515" i="53"/>
  <c r="E515" i="54" s="1"/>
  <c r="D515" i="53"/>
  <c r="D515" i="54" s="1"/>
  <c r="C515" i="53"/>
  <c r="C515" i="54" s="1"/>
  <c r="B515" i="53"/>
  <c r="B515" i="54" s="1"/>
  <c r="N515" i="54" s="1"/>
  <c r="A515" i="53"/>
  <c r="A515" i="54" s="1"/>
  <c r="E514" i="53"/>
  <c r="E514" i="54" s="1"/>
  <c r="D514" i="53"/>
  <c r="D514" i="54" s="1"/>
  <c r="C514" i="53"/>
  <c r="C514" i="54" s="1"/>
  <c r="B514" i="53"/>
  <c r="B514" i="54" s="1"/>
  <c r="N514" i="54" s="1"/>
  <c r="A514" i="53"/>
  <c r="A514" i="54" s="1"/>
  <c r="E513" i="53"/>
  <c r="E513" i="54" s="1"/>
  <c r="D513" i="53"/>
  <c r="D513" i="54" s="1"/>
  <c r="C513" i="53"/>
  <c r="C513" i="54" s="1"/>
  <c r="B513" i="53"/>
  <c r="B513" i="54" s="1"/>
  <c r="N513" i="54" s="1"/>
  <c r="A513" i="53"/>
  <c r="A513" i="54" s="1"/>
  <c r="E512" i="53"/>
  <c r="E512" i="54" s="1"/>
  <c r="D512" i="53"/>
  <c r="D512" i="54" s="1"/>
  <c r="C512" i="53"/>
  <c r="C512" i="54" s="1"/>
  <c r="B512" i="53"/>
  <c r="B512" i="54" s="1"/>
  <c r="N512" i="54" s="1"/>
  <c r="A512" i="53"/>
  <c r="A512" i="54" s="1"/>
  <c r="E511" i="53"/>
  <c r="E511" i="54" s="1"/>
  <c r="D511" i="53"/>
  <c r="D511" i="54" s="1"/>
  <c r="C511" i="53"/>
  <c r="C511" i="54" s="1"/>
  <c r="B511" i="53"/>
  <c r="B511" i="54" s="1"/>
  <c r="N511" i="54" s="1"/>
  <c r="A511" i="53"/>
  <c r="A511" i="54" s="1"/>
  <c r="E510" i="53"/>
  <c r="E510" i="54" s="1"/>
  <c r="D510" i="53"/>
  <c r="D510" i="54" s="1"/>
  <c r="C510" i="53"/>
  <c r="C510" i="54" s="1"/>
  <c r="B510" i="53"/>
  <c r="B510" i="54" s="1"/>
  <c r="N510" i="54" s="1"/>
  <c r="A510" i="53"/>
  <c r="A510" i="54" s="1"/>
  <c r="E509" i="53"/>
  <c r="E509" i="54" s="1"/>
  <c r="D509" i="53"/>
  <c r="D509" i="54" s="1"/>
  <c r="C509" i="53"/>
  <c r="C509" i="54" s="1"/>
  <c r="B509" i="53"/>
  <c r="B509" i="54" s="1"/>
  <c r="N509" i="54" s="1"/>
  <c r="A509" i="53"/>
  <c r="A509" i="54" s="1"/>
  <c r="E508" i="53"/>
  <c r="E508" i="54" s="1"/>
  <c r="D508" i="53"/>
  <c r="D508" i="54" s="1"/>
  <c r="C508" i="53"/>
  <c r="C508" i="54" s="1"/>
  <c r="B508" i="53"/>
  <c r="B508" i="54" s="1"/>
  <c r="N508" i="54" s="1"/>
  <c r="A508" i="53"/>
  <c r="A508" i="54" s="1"/>
  <c r="E507" i="53"/>
  <c r="E507" i="54" s="1"/>
  <c r="D507" i="53"/>
  <c r="D507" i="54" s="1"/>
  <c r="C507" i="53"/>
  <c r="C507" i="54" s="1"/>
  <c r="B507" i="53"/>
  <c r="B507" i="54" s="1"/>
  <c r="N507" i="54" s="1"/>
  <c r="A507" i="53"/>
  <c r="A507" i="54" s="1"/>
  <c r="E506" i="53"/>
  <c r="E506" i="54" s="1"/>
  <c r="D506" i="53"/>
  <c r="D506" i="54" s="1"/>
  <c r="C506" i="53"/>
  <c r="C506" i="54" s="1"/>
  <c r="B506" i="53"/>
  <c r="B506" i="54" s="1"/>
  <c r="N506" i="54" s="1"/>
  <c r="A506" i="53"/>
  <c r="A506" i="54" s="1"/>
  <c r="E505" i="53"/>
  <c r="E505" i="54" s="1"/>
  <c r="D505" i="53"/>
  <c r="D505" i="54" s="1"/>
  <c r="C505" i="53"/>
  <c r="C505" i="54" s="1"/>
  <c r="B505" i="53"/>
  <c r="B505" i="54" s="1"/>
  <c r="N505" i="54" s="1"/>
  <c r="A505" i="53"/>
  <c r="A505" i="54" s="1"/>
  <c r="E504" i="53"/>
  <c r="E504" i="54" s="1"/>
  <c r="D504" i="53"/>
  <c r="D504" i="54" s="1"/>
  <c r="C504" i="53"/>
  <c r="C504" i="54" s="1"/>
  <c r="B504" i="53"/>
  <c r="B504" i="54" s="1"/>
  <c r="N504" i="54" s="1"/>
  <c r="A504" i="53"/>
  <c r="A504" i="54" s="1"/>
  <c r="E503" i="53"/>
  <c r="E503" i="54" s="1"/>
  <c r="D503" i="53"/>
  <c r="D503" i="54" s="1"/>
  <c r="C503" i="53"/>
  <c r="C503" i="54" s="1"/>
  <c r="B503" i="53"/>
  <c r="B503" i="54" s="1"/>
  <c r="N503" i="54" s="1"/>
  <c r="A503" i="53"/>
  <c r="A503" i="54" s="1"/>
  <c r="E502" i="53"/>
  <c r="E502" i="54" s="1"/>
  <c r="D502" i="53"/>
  <c r="D502" i="54" s="1"/>
  <c r="C502" i="53"/>
  <c r="C502" i="54" s="1"/>
  <c r="B502" i="53"/>
  <c r="B502" i="54" s="1"/>
  <c r="N502" i="54" s="1"/>
  <c r="A502" i="53"/>
  <c r="A502" i="54" s="1"/>
  <c r="E501" i="53"/>
  <c r="E501" i="54" s="1"/>
  <c r="D501" i="53"/>
  <c r="D501" i="54" s="1"/>
  <c r="C501" i="53"/>
  <c r="C501" i="54" s="1"/>
  <c r="B501" i="53"/>
  <c r="B501" i="54" s="1"/>
  <c r="N501" i="54" s="1"/>
  <c r="A501" i="53"/>
  <c r="A501" i="54" s="1"/>
  <c r="E500" i="53"/>
  <c r="E500" i="54" s="1"/>
  <c r="D500" i="53"/>
  <c r="D500" i="54" s="1"/>
  <c r="C500" i="53"/>
  <c r="C500" i="54" s="1"/>
  <c r="B500" i="53"/>
  <c r="B500" i="54" s="1"/>
  <c r="N500" i="54" s="1"/>
  <c r="A500" i="53"/>
  <c r="A500" i="54" s="1"/>
  <c r="E499" i="53"/>
  <c r="E499" i="54" s="1"/>
  <c r="D499" i="53"/>
  <c r="D499" i="54" s="1"/>
  <c r="C499" i="53"/>
  <c r="C499" i="54" s="1"/>
  <c r="B499" i="53"/>
  <c r="B499" i="54" s="1"/>
  <c r="N499" i="54" s="1"/>
  <c r="A499" i="53"/>
  <c r="A499" i="54" s="1"/>
  <c r="E498" i="53"/>
  <c r="E498" i="54" s="1"/>
  <c r="D498" i="53"/>
  <c r="D498" i="54" s="1"/>
  <c r="C498" i="53"/>
  <c r="C498" i="54" s="1"/>
  <c r="B498" i="53"/>
  <c r="B498" i="54" s="1"/>
  <c r="N498" i="54" s="1"/>
  <c r="A498" i="53"/>
  <c r="A498" i="54" s="1"/>
  <c r="E497" i="53"/>
  <c r="E497" i="54" s="1"/>
  <c r="D497" i="53"/>
  <c r="D497" i="54" s="1"/>
  <c r="C497" i="53"/>
  <c r="C497" i="54" s="1"/>
  <c r="B497" i="53"/>
  <c r="B497" i="54" s="1"/>
  <c r="N497" i="54" s="1"/>
  <c r="A497" i="53"/>
  <c r="A497" i="54" s="1"/>
  <c r="E496" i="53"/>
  <c r="E496" i="54" s="1"/>
  <c r="D496" i="53"/>
  <c r="D496" i="54" s="1"/>
  <c r="C496" i="53"/>
  <c r="C496" i="54" s="1"/>
  <c r="B496" i="53"/>
  <c r="B496" i="54" s="1"/>
  <c r="N496" i="54" s="1"/>
  <c r="A496" i="53"/>
  <c r="A496" i="54" s="1"/>
  <c r="E495" i="53"/>
  <c r="E495" i="54" s="1"/>
  <c r="D495" i="53"/>
  <c r="D495" i="54" s="1"/>
  <c r="C495" i="53"/>
  <c r="C495" i="54" s="1"/>
  <c r="B495" i="53"/>
  <c r="B495" i="54" s="1"/>
  <c r="N495" i="54" s="1"/>
  <c r="A495" i="53"/>
  <c r="A495" i="54" s="1"/>
  <c r="E494" i="53"/>
  <c r="E494" i="54" s="1"/>
  <c r="D494" i="53"/>
  <c r="D494" i="54" s="1"/>
  <c r="C494" i="53"/>
  <c r="C494" i="54" s="1"/>
  <c r="B494" i="53"/>
  <c r="B494" i="54" s="1"/>
  <c r="N494" i="54" s="1"/>
  <c r="A494" i="53"/>
  <c r="A494" i="54" s="1"/>
  <c r="E493" i="53"/>
  <c r="E493" i="54" s="1"/>
  <c r="D493" i="53"/>
  <c r="D493" i="54" s="1"/>
  <c r="C493" i="53"/>
  <c r="C493" i="54" s="1"/>
  <c r="B493" i="53"/>
  <c r="B493" i="54" s="1"/>
  <c r="N493" i="54" s="1"/>
  <c r="A493" i="53"/>
  <c r="A493" i="54" s="1"/>
  <c r="E492" i="53"/>
  <c r="E492" i="54" s="1"/>
  <c r="D492" i="53"/>
  <c r="D492" i="54" s="1"/>
  <c r="C492" i="53"/>
  <c r="C492" i="54" s="1"/>
  <c r="B492" i="53"/>
  <c r="B492" i="54" s="1"/>
  <c r="N492" i="54" s="1"/>
  <c r="A492" i="53"/>
  <c r="A492" i="54" s="1"/>
  <c r="E491" i="53"/>
  <c r="E491" i="54" s="1"/>
  <c r="D491" i="53"/>
  <c r="D491" i="54" s="1"/>
  <c r="C491" i="53"/>
  <c r="C491" i="54" s="1"/>
  <c r="B491" i="53"/>
  <c r="B491" i="54" s="1"/>
  <c r="N491" i="54" s="1"/>
  <c r="A491" i="53"/>
  <c r="A491" i="54" s="1"/>
  <c r="E490" i="53"/>
  <c r="E490" i="54" s="1"/>
  <c r="D490" i="53"/>
  <c r="D490" i="54" s="1"/>
  <c r="C490" i="53"/>
  <c r="C490" i="54" s="1"/>
  <c r="B490" i="53"/>
  <c r="B490" i="54" s="1"/>
  <c r="N490" i="54" s="1"/>
  <c r="A490" i="53"/>
  <c r="A490" i="54" s="1"/>
  <c r="E489" i="53"/>
  <c r="E489" i="54" s="1"/>
  <c r="D489" i="53"/>
  <c r="D489" i="54" s="1"/>
  <c r="C489" i="53"/>
  <c r="C489" i="54" s="1"/>
  <c r="B489" i="53"/>
  <c r="B489" i="54" s="1"/>
  <c r="N489" i="54" s="1"/>
  <c r="A489" i="53"/>
  <c r="A489" i="54" s="1"/>
  <c r="E488" i="53"/>
  <c r="E488" i="54" s="1"/>
  <c r="D488" i="53"/>
  <c r="D488" i="54" s="1"/>
  <c r="C488" i="53"/>
  <c r="C488" i="54" s="1"/>
  <c r="B488" i="53"/>
  <c r="B488" i="54" s="1"/>
  <c r="N488" i="54" s="1"/>
  <c r="A488" i="53"/>
  <c r="A488" i="54" s="1"/>
  <c r="E487" i="53"/>
  <c r="E487" i="54" s="1"/>
  <c r="D487" i="53"/>
  <c r="D487" i="54" s="1"/>
  <c r="C487" i="53"/>
  <c r="C487" i="54" s="1"/>
  <c r="B487" i="53"/>
  <c r="B487" i="54" s="1"/>
  <c r="N487" i="54" s="1"/>
  <c r="A487" i="53"/>
  <c r="A487" i="54" s="1"/>
  <c r="E486" i="53"/>
  <c r="E486" i="54" s="1"/>
  <c r="D486" i="53"/>
  <c r="D486" i="54" s="1"/>
  <c r="C486" i="53"/>
  <c r="C486" i="54" s="1"/>
  <c r="B486" i="53"/>
  <c r="B486" i="54" s="1"/>
  <c r="N486" i="54" s="1"/>
  <c r="A486" i="53"/>
  <c r="A486" i="54" s="1"/>
  <c r="E485" i="53"/>
  <c r="E485" i="54" s="1"/>
  <c r="D485" i="53"/>
  <c r="D485" i="54" s="1"/>
  <c r="C485" i="53"/>
  <c r="C485" i="54" s="1"/>
  <c r="B485" i="53"/>
  <c r="B485" i="54" s="1"/>
  <c r="N485" i="54" s="1"/>
  <c r="A485" i="53"/>
  <c r="A485" i="54" s="1"/>
  <c r="E484" i="53"/>
  <c r="E484" i="54" s="1"/>
  <c r="D484" i="53"/>
  <c r="D484" i="54" s="1"/>
  <c r="C484" i="53"/>
  <c r="C484" i="54" s="1"/>
  <c r="B484" i="53"/>
  <c r="B484" i="54" s="1"/>
  <c r="N484" i="54" s="1"/>
  <c r="A484" i="53"/>
  <c r="A484" i="54" s="1"/>
  <c r="E483" i="53"/>
  <c r="E483" i="54" s="1"/>
  <c r="D483" i="53"/>
  <c r="D483" i="54" s="1"/>
  <c r="C483" i="53"/>
  <c r="C483" i="54" s="1"/>
  <c r="B483" i="53"/>
  <c r="B483" i="54" s="1"/>
  <c r="N483" i="54" s="1"/>
  <c r="A483" i="53"/>
  <c r="A483" i="54" s="1"/>
  <c r="E482" i="53"/>
  <c r="E482" i="54" s="1"/>
  <c r="D482" i="53"/>
  <c r="D482" i="54" s="1"/>
  <c r="C482" i="53"/>
  <c r="C482" i="54" s="1"/>
  <c r="B482" i="53"/>
  <c r="B482" i="54" s="1"/>
  <c r="N482" i="54" s="1"/>
  <c r="A482" i="53"/>
  <c r="A482" i="54" s="1"/>
  <c r="E481" i="53"/>
  <c r="E481" i="54" s="1"/>
  <c r="D481" i="53"/>
  <c r="D481" i="54" s="1"/>
  <c r="C481" i="53"/>
  <c r="C481" i="54" s="1"/>
  <c r="B481" i="53"/>
  <c r="B481" i="54" s="1"/>
  <c r="N481" i="54" s="1"/>
  <c r="A481" i="53"/>
  <c r="A481" i="54" s="1"/>
  <c r="E480" i="53"/>
  <c r="E480" i="54" s="1"/>
  <c r="D480" i="53"/>
  <c r="D480" i="54" s="1"/>
  <c r="C480" i="53"/>
  <c r="C480" i="54" s="1"/>
  <c r="B480" i="53"/>
  <c r="B480" i="54" s="1"/>
  <c r="N480" i="54" s="1"/>
  <c r="A480" i="53"/>
  <c r="A480" i="54" s="1"/>
  <c r="E479" i="53"/>
  <c r="E479" i="54" s="1"/>
  <c r="D479" i="53"/>
  <c r="D479" i="54" s="1"/>
  <c r="C479" i="53"/>
  <c r="C479" i="54" s="1"/>
  <c r="B479" i="53"/>
  <c r="B479" i="54" s="1"/>
  <c r="N479" i="54" s="1"/>
  <c r="A479" i="53"/>
  <c r="A479" i="54" s="1"/>
  <c r="E478" i="53"/>
  <c r="E478" i="54" s="1"/>
  <c r="D478" i="53"/>
  <c r="D478" i="54" s="1"/>
  <c r="C478" i="53"/>
  <c r="C478" i="54" s="1"/>
  <c r="B478" i="53"/>
  <c r="B478" i="54" s="1"/>
  <c r="N478" i="54" s="1"/>
  <c r="A478" i="53"/>
  <c r="A478" i="54" s="1"/>
  <c r="E477" i="53"/>
  <c r="E477" i="54" s="1"/>
  <c r="D477" i="53"/>
  <c r="D477" i="54" s="1"/>
  <c r="C477" i="53"/>
  <c r="C477" i="54" s="1"/>
  <c r="B477" i="53"/>
  <c r="B477" i="54" s="1"/>
  <c r="N477" i="54" s="1"/>
  <c r="A477" i="53"/>
  <c r="A477" i="54" s="1"/>
  <c r="E476" i="53"/>
  <c r="E476" i="54" s="1"/>
  <c r="D476" i="53"/>
  <c r="D476" i="54" s="1"/>
  <c r="C476" i="53"/>
  <c r="C476" i="54" s="1"/>
  <c r="B476" i="53"/>
  <c r="B476" i="54" s="1"/>
  <c r="N476" i="54" s="1"/>
  <c r="A476" i="53"/>
  <c r="A476" i="54" s="1"/>
  <c r="E475" i="53"/>
  <c r="E475" i="54" s="1"/>
  <c r="D475" i="53"/>
  <c r="D475" i="54" s="1"/>
  <c r="C475" i="53"/>
  <c r="C475" i="54" s="1"/>
  <c r="B475" i="53"/>
  <c r="B475" i="54" s="1"/>
  <c r="N475" i="54" s="1"/>
  <c r="A475" i="53"/>
  <c r="A475" i="54" s="1"/>
  <c r="E474" i="53"/>
  <c r="E474" i="54" s="1"/>
  <c r="D474" i="53"/>
  <c r="D474" i="54" s="1"/>
  <c r="C474" i="53"/>
  <c r="C474" i="54" s="1"/>
  <c r="B474" i="53"/>
  <c r="B474" i="54" s="1"/>
  <c r="N474" i="54" s="1"/>
  <c r="A474" i="53"/>
  <c r="A474" i="54" s="1"/>
  <c r="E473" i="53"/>
  <c r="E473" i="54" s="1"/>
  <c r="D473" i="53"/>
  <c r="D473" i="54" s="1"/>
  <c r="C473" i="53"/>
  <c r="C473" i="54" s="1"/>
  <c r="B473" i="53"/>
  <c r="B473" i="54" s="1"/>
  <c r="N473" i="54" s="1"/>
  <c r="A473" i="53"/>
  <c r="A473" i="54" s="1"/>
  <c r="E472" i="53"/>
  <c r="E472" i="54" s="1"/>
  <c r="D472" i="53"/>
  <c r="D472" i="54" s="1"/>
  <c r="C472" i="53"/>
  <c r="C472" i="54" s="1"/>
  <c r="B472" i="53"/>
  <c r="B472" i="54" s="1"/>
  <c r="N472" i="54" s="1"/>
  <c r="A472" i="53"/>
  <c r="A472" i="54" s="1"/>
  <c r="E471" i="53"/>
  <c r="E471" i="54" s="1"/>
  <c r="D471" i="53"/>
  <c r="D471" i="54" s="1"/>
  <c r="C471" i="53"/>
  <c r="C471" i="54" s="1"/>
  <c r="B471" i="53"/>
  <c r="B471" i="54" s="1"/>
  <c r="N471" i="54" s="1"/>
  <c r="A471" i="53"/>
  <c r="A471" i="54" s="1"/>
  <c r="E470" i="53"/>
  <c r="E470" i="54" s="1"/>
  <c r="D470" i="53"/>
  <c r="D470" i="54" s="1"/>
  <c r="C470" i="53"/>
  <c r="C470" i="54" s="1"/>
  <c r="B470" i="53"/>
  <c r="B470" i="54" s="1"/>
  <c r="N470" i="54" s="1"/>
  <c r="A470" i="53"/>
  <c r="A470" i="54" s="1"/>
  <c r="E469" i="53"/>
  <c r="E469" i="54" s="1"/>
  <c r="D469" i="53"/>
  <c r="D469" i="54" s="1"/>
  <c r="C469" i="53"/>
  <c r="C469" i="54" s="1"/>
  <c r="B469" i="53"/>
  <c r="B469" i="54" s="1"/>
  <c r="N469" i="54" s="1"/>
  <c r="A469" i="53"/>
  <c r="A469" i="54" s="1"/>
  <c r="E468" i="53"/>
  <c r="E468" i="54" s="1"/>
  <c r="D468" i="53"/>
  <c r="D468" i="54" s="1"/>
  <c r="C468" i="53"/>
  <c r="C468" i="54" s="1"/>
  <c r="B468" i="53"/>
  <c r="B468" i="54" s="1"/>
  <c r="N468" i="54" s="1"/>
  <c r="A468" i="53"/>
  <c r="A468" i="54" s="1"/>
  <c r="E467" i="53"/>
  <c r="E467" i="54" s="1"/>
  <c r="D467" i="53"/>
  <c r="D467" i="54" s="1"/>
  <c r="C467" i="53"/>
  <c r="C467" i="54" s="1"/>
  <c r="B467" i="53"/>
  <c r="B467" i="54" s="1"/>
  <c r="N467" i="54" s="1"/>
  <c r="A467" i="53"/>
  <c r="A467" i="54" s="1"/>
  <c r="E466" i="53"/>
  <c r="E466" i="54" s="1"/>
  <c r="D466" i="53"/>
  <c r="D466" i="54" s="1"/>
  <c r="C466" i="53"/>
  <c r="C466" i="54" s="1"/>
  <c r="B466" i="53"/>
  <c r="B466" i="54" s="1"/>
  <c r="N466" i="54" s="1"/>
  <c r="A466" i="53"/>
  <c r="A466" i="54" s="1"/>
  <c r="E465" i="53"/>
  <c r="E465" i="54" s="1"/>
  <c r="D465" i="53"/>
  <c r="D465" i="54" s="1"/>
  <c r="C465" i="53"/>
  <c r="C465" i="54" s="1"/>
  <c r="B465" i="53"/>
  <c r="B465" i="54" s="1"/>
  <c r="N465" i="54" s="1"/>
  <c r="A465" i="53"/>
  <c r="A465" i="54" s="1"/>
  <c r="E464" i="53"/>
  <c r="E464" i="54" s="1"/>
  <c r="D464" i="53"/>
  <c r="D464" i="54" s="1"/>
  <c r="C464" i="53"/>
  <c r="C464" i="54" s="1"/>
  <c r="B464" i="53"/>
  <c r="B464" i="54" s="1"/>
  <c r="N464" i="54" s="1"/>
  <c r="A464" i="53"/>
  <c r="A464" i="54" s="1"/>
  <c r="E463" i="53"/>
  <c r="E463" i="54" s="1"/>
  <c r="D463" i="53"/>
  <c r="D463" i="54" s="1"/>
  <c r="C463" i="53"/>
  <c r="C463" i="54" s="1"/>
  <c r="B463" i="53"/>
  <c r="B463" i="54" s="1"/>
  <c r="N463" i="54" s="1"/>
  <c r="A463" i="53"/>
  <c r="A463" i="54" s="1"/>
  <c r="E462" i="53"/>
  <c r="E462" i="54" s="1"/>
  <c r="D462" i="53"/>
  <c r="D462" i="54" s="1"/>
  <c r="C462" i="53"/>
  <c r="C462" i="54" s="1"/>
  <c r="B462" i="53"/>
  <c r="B462" i="54" s="1"/>
  <c r="N462" i="54" s="1"/>
  <c r="A462" i="53"/>
  <c r="A462" i="54" s="1"/>
  <c r="E461" i="53"/>
  <c r="E461" i="54" s="1"/>
  <c r="D461" i="53"/>
  <c r="D461" i="54" s="1"/>
  <c r="C461" i="53"/>
  <c r="C461" i="54" s="1"/>
  <c r="B461" i="53"/>
  <c r="B461" i="54" s="1"/>
  <c r="N461" i="54" s="1"/>
  <c r="A461" i="53"/>
  <c r="A461" i="54" s="1"/>
  <c r="E460" i="53"/>
  <c r="E460" i="54" s="1"/>
  <c r="D460" i="53"/>
  <c r="D460" i="54" s="1"/>
  <c r="C460" i="53"/>
  <c r="C460" i="54" s="1"/>
  <c r="B460" i="53"/>
  <c r="B460" i="54" s="1"/>
  <c r="N460" i="54" s="1"/>
  <c r="A460" i="53"/>
  <c r="A460" i="54" s="1"/>
  <c r="E459" i="53"/>
  <c r="E459" i="54" s="1"/>
  <c r="D459" i="53"/>
  <c r="D459" i="54" s="1"/>
  <c r="C459" i="53"/>
  <c r="C459" i="54" s="1"/>
  <c r="B459" i="53"/>
  <c r="B459" i="54" s="1"/>
  <c r="N459" i="54" s="1"/>
  <c r="A459" i="53"/>
  <c r="A459" i="54" s="1"/>
  <c r="E458" i="53"/>
  <c r="E458" i="54" s="1"/>
  <c r="D458" i="53"/>
  <c r="D458" i="54" s="1"/>
  <c r="C458" i="53"/>
  <c r="C458" i="54" s="1"/>
  <c r="B458" i="53"/>
  <c r="B458" i="54" s="1"/>
  <c r="N458" i="54" s="1"/>
  <c r="A458" i="53"/>
  <c r="A458" i="54" s="1"/>
  <c r="E457" i="53"/>
  <c r="E457" i="54" s="1"/>
  <c r="D457" i="53"/>
  <c r="D457" i="54" s="1"/>
  <c r="C457" i="53"/>
  <c r="C457" i="54" s="1"/>
  <c r="B457" i="53"/>
  <c r="B457" i="54" s="1"/>
  <c r="N457" i="54" s="1"/>
  <c r="A457" i="53"/>
  <c r="A457" i="54" s="1"/>
  <c r="E456" i="53"/>
  <c r="E456" i="54" s="1"/>
  <c r="D456" i="53"/>
  <c r="D456" i="54" s="1"/>
  <c r="C456" i="53"/>
  <c r="C456" i="54" s="1"/>
  <c r="B456" i="53"/>
  <c r="B456" i="54" s="1"/>
  <c r="N456" i="54" s="1"/>
  <c r="A456" i="53"/>
  <c r="A456" i="54" s="1"/>
  <c r="E455" i="53"/>
  <c r="E455" i="54" s="1"/>
  <c r="D455" i="53"/>
  <c r="D455" i="54" s="1"/>
  <c r="C455" i="53"/>
  <c r="C455" i="54" s="1"/>
  <c r="B455" i="53"/>
  <c r="B455" i="54" s="1"/>
  <c r="N455" i="54" s="1"/>
  <c r="A455" i="53"/>
  <c r="A455" i="54" s="1"/>
  <c r="E454" i="53"/>
  <c r="E454" i="54" s="1"/>
  <c r="D454" i="53"/>
  <c r="D454" i="54" s="1"/>
  <c r="C454" i="53"/>
  <c r="C454" i="54" s="1"/>
  <c r="B454" i="53"/>
  <c r="B454" i="54" s="1"/>
  <c r="N454" i="54" s="1"/>
  <c r="A454" i="53"/>
  <c r="A454" i="54" s="1"/>
  <c r="E453" i="53"/>
  <c r="E453" i="54" s="1"/>
  <c r="D453" i="53"/>
  <c r="D453" i="54" s="1"/>
  <c r="C453" i="53"/>
  <c r="C453" i="54" s="1"/>
  <c r="B453" i="53"/>
  <c r="B453" i="54" s="1"/>
  <c r="N453" i="54" s="1"/>
  <c r="A453" i="53"/>
  <c r="A453" i="54" s="1"/>
  <c r="E452" i="53"/>
  <c r="E452" i="54" s="1"/>
  <c r="D452" i="53"/>
  <c r="D452" i="54" s="1"/>
  <c r="C452" i="53"/>
  <c r="C452" i="54" s="1"/>
  <c r="B452" i="53"/>
  <c r="B452" i="54" s="1"/>
  <c r="N452" i="54" s="1"/>
  <c r="A452" i="53"/>
  <c r="A452" i="54" s="1"/>
  <c r="E451" i="53"/>
  <c r="E451" i="54" s="1"/>
  <c r="D451" i="53"/>
  <c r="D451" i="54" s="1"/>
  <c r="C451" i="53"/>
  <c r="C451" i="54" s="1"/>
  <c r="B451" i="53"/>
  <c r="B451" i="54" s="1"/>
  <c r="N451" i="54" s="1"/>
  <c r="A451" i="53"/>
  <c r="A451" i="54" s="1"/>
  <c r="E450" i="53"/>
  <c r="E450" i="54" s="1"/>
  <c r="D450" i="53"/>
  <c r="D450" i="54" s="1"/>
  <c r="C450" i="53"/>
  <c r="C450" i="54" s="1"/>
  <c r="B450" i="53"/>
  <c r="B450" i="54" s="1"/>
  <c r="N450" i="54" s="1"/>
  <c r="A450" i="53"/>
  <c r="A450" i="54" s="1"/>
  <c r="E449" i="53"/>
  <c r="E449" i="54" s="1"/>
  <c r="D449" i="53"/>
  <c r="D449" i="54" s="1"/>
  <c r="C449" i="53"/>
  <c r="C449" i="54" s="1"/>
  <c r="B449" i="53"/>
  <c r="B449" i="54" s="1"/>
  <c r="N449" i="54" s="1"/>
  <c r="A449" i="53"/>
  <c r="A449" i="54" s="1"/>
  <c r="E448" i="53"/>
  <c r="E448" i="54" s="1"/>
  <c r="D448" i="53"/>
  <c r="D448" i="54" s="1"/>
  <c r="C448" i="53"/>
  <c r="C448" i="54" s="1"/>
  <c r="B448" i="53"/>
  <c r="B448" i="54" s="1"/>
  <c r="N448" i="54" s="1"/>
  <c r="A448" i="53"/>
  <c r="A448" i="54" s="1"/>
  <c r="E447" i="53"/>
  <c r="E447" i="54" s="1"/>
  <c r="D447" i="53"/>
  <c r="D447" i="54" s="1"/>
  <c r="C447" i="53"/>
  <c r="C447" i="54" s="1"/>
  <c r="B447" i="53"/>
  <c r="B447" i="54" s="1"/>
  <c r="N447" i="54" s="1"/>
  <c r="A447" i="53"/>
  <c r="A447" i="54" s="1"/>
  <c r="E446" i="53"/>
  <c r="E446" i="54" s="1"/>
  <c r="D446" i="53"/>
  <c r="D446" i="54" s="1"/>
  <c r="C446" i="53"/>
  <c r="C446" i="54" s="1"/>
  <c r="B446" i="53"/>
  <c r="B446" i="54" s="1"/>
  <c r="N446" i="54" s="1"/>
  <c r="A446" i="53"/>
  <c r="A446" i="54" s="1"/>
  <c r="E445" i="53"/>
  <c r="E445" i="54" s="1"/>
  <c r="D445" i="53"/>
  <c r="D445" i="54" s="1"/>
  <c r="C445" i="53"/>
  <c r="C445" i="54" s="1"/>
  <c r="B445" i="53"/>
  <c r="B445" i="54" s="1"/>
  <c r="N445" i="54" s="1"/>
  <c r="A445" i="53"/>
  <c r="A445" i="54" s="1"/>
  <c r="E444" i="53"/>
  <c r="E444" i="54" s="1"/>
  <c r="D444" i="53"/>
  <c r="D444" i="54" s="1"/>
  <c r="C444" i="53"/>
  <c r="C444" i="54" s="1"/>
  <c r="B444" i="53"/>
  <c r="B444" i="54" s="1"/>
  <c r="N444" i="54" s="1"/>
  <c r="A444" i="53"/>
  <c r="A444" i="54" s="1"/>
  <c r="E443" i="53"/>
  <c r="E443" i="54" s="1"/>
  <c r="D443" i="53"/>
  <c r="D443" i="54" s="1"/>
  <c r="C443" i="53"/>
  <c r="C443" i="54" s="1"/>
  <c r="B443" i="53"/>
  <c r="B443" i="54" s="1"/>
  <c r="N443" i="54" s="1"/>
  <c r="A443" i="53"/>
  <c r="A443" i="54" s="1"/>
  <c r="E442" i="53"/>
  <c r="E442" i="54" s="1"/>
  <c r="D442" i="53"/>
  <c r="D442" i="54" s="1"/>
  <c r="C442" i="53"/>
  <c r="C442" i="54" s="1"/>
  <c r="B442" i="53"/>
  <c r="B442" i="54" s="1"/>
  <c r="N442" i="54" s="1"/>
  <c r="A442" i="53"/>
  <c r="A442" i="54" s="1"/>
  <c r="E441" i="53"/>
  <c r="E441" i="54" s="1"/>
  <c r="D441" i="53"/>
  <c r="D441" i="54" s="1"/>
  <c r="C441" i="53"/>
  <c r="C441" i="54" s="1"/>
  <c r="B441" i="53"/>
  <c r="B441" i="54" s="1"/>
  <c r="N441" i="54" s="1"/>
  <c r="A441" i="53"/>
  <c r="A441" i="54" s="1"/>
  <c r="E440" i="53"/>
  <c r="E440" i="54" s="1"/>
  <c r="D440" i="53"/>
  <c r="D440" i="54" s="1"/>
  <c r="C440" i="53"/>
  <c r="C440" i="54" s="1"/>
  <c r="B440" i="53"/>
  <c r="B440" i="54" s="1"/>
  <c r="N440" i="54" s="1"/>
  <c r="A440" i="53"/>
  <c r="A440" i="54" s="1"/>
  <c r="E439" i="53"/>
  <c r="E439" i="54" s="1"/>
  <c r="D439" i="53"/>
  <c r="D439" i="54" s="1"/>
  <c r="C439" i="53"/>
  <c r="C439" i="54" s="1"/>
  <c r="B439" i="53"/>
  <c r="B439" i="54" s="1"/>
  <c r="N439" i="54" s="1"/>
  <c r="A439" i="53"/>
  <c r="A439" i="54" s="1"/>
  <c r="E438" i="53"/>
  <c r="E438" i="54" s="1"/>
  <c r="D438" i="53"/>
  <c r="D438" i="54" s="1"/>
  <c r="C438" i="53"/>
  <c r="C438" i="54" s="1"/>
  <c r="B438" i="53"/>
  <c r="B438" i="54" s="1"/>
  <c r="N438" i="54" s="1"/>
  <c r="A438" i="53"/>
  <c r="A438" i="54" s="1"/>
  <c r="E437" i="53"/>
  <c r="E437" i="54" s="1"/>
  <c r="D437" i="53"/>
  <c r="D437" i="54" s="1"/>
  <c r="C437" i="53"/>
  <c r="C437" i="54" s="1"/>
  <c r="B437" i="53"/>
  <c r="B437" i="54" s="1"/>
  <c r="N437" i="54" s="1"/>
  <c r="A437" i="53"/>
  <c r="A437" i="54" s="1"/>
  <c r="E436" i="53"/>
  <c r="E436" i="54" s="1"/>
  <c r="D436" i="53"/>
  <c r="D436" i="54" s="1"/>
  <c r="C436" i="53"/>
  <c r="C436" i="54" s="1"/>
  <c r="B436" i="53"/>
  <c r="B436" i="54" s="1"/>
  <c r="N436" i="54" s="1"/>
  <c r="A436" i="53"/>
  <c r="A436" i="54" s="1"/>
  <c r="E435" i="53"/>
  <c r="E435" i="54" s="1"/>
  <c r="D435" i="53"/>
  <c r="D435" i="54" s="1"/>
  <c r="C435" i="53"/>
  <c r="C435" i="54" s="1"/>
  <c r="B435" i="53"/>
  <c r="B435" i="54" s="1"/>
  <c r="N435" i="54" s="1"/>
  <c r="A435" i="53"/>
  <c r="A435" i="54" s="1"/>
  <c r="E434" i="53"/>
  <c r="E434" i="54" s="1"/>
  <c r="D434" i="53"/>
  <c r="D434" i="54" s="1"/>
  <c r="C434" i="53"/>
  <c r="C434" i="54" s="1"/>
  <c r="B434" i="53"/>
  <c r="B434" i="54" s="1"/>
  <c r="N434" i="54" s="1"/>
  <c r="A434" i="53"/>
  <c r="A434" i="54" s="1"/>
  <c r="E433" i="53"/>
  <c r="E433" i="54" s="1"/>
  <c r="D433" i="53"/>
  <c r="D433" i="54" s="1"/>
  <c r="C433" i="53"/>
  <c r="C433" i="54" s="1"/>
  <c r="B433" i="53"/>
  <c r="B433" i="54" s="1"/>
  <c r="N433" i="54" s="1"/>
  <c r="A433" i="53"/>
  <c r="A433" i="54" s="1"/>
  <c r="E432" i="53"/>
  <c r="E432" i="54" s="1"/>
  <c r="D432" i="53"/>
  <c r="D432" i="54" s="1"/>
  <c r="C432" i="53"/>
  <c r="C432" i="54" s="1"/>
  <c r="B432" i="53"/>
  <c r="B432" i="54" s="1"/>
  <c r="N432" i="54" s="1"/>
  <c r="A432" i="53"/>
  <c r="A432" i="54" s="1"/>
  <c r="E431" i="53"/>
  <c r="E431" i="54" s="1"/>
  <c r="D431" i="53"/>
  <c r="D431" i="54" s="1"/>
  <c r="C431" i="53"/>
  <c r="C431" i="54" s="1"/>
  <c r="B431" i="53"/>
  <c r="B431" i="54" s="1"/>
  <c r="N431" i="54" s="1"/>
  <c r="A431" i="53"/>
  <c r="A431" i="54" s="1"/>
  <c r="E430" i="53"/>
  <c r="E430" i="54" s="1"/>
  <c r="D430" i="53"/>
  <c r="D430" i="54" s="1"/>
  <c r="C430" i="53"/>
  <c r="C430" i="54" s="1"/>
  <c r="B430" i="53"/>
  <c r="B430" i="54" s="1"/>
  <c r="N430" i="54" s="1"/>
  <c r="A430" i="53"/>
  <c r="A430" i="54" s="1"/>
  <c r="E429" i="53"/>
  <c r="E429" i="54" s="1"/>
  <c r="D429" i="53"/>
  <c r="D429" i="54" s="1"/>
  <c r="C429" i="53"/>
  <c r="C429" i="54" s="1"/>
  <c r="B429" i="53"/>
  <c r="B429" i="54" s="1"/>
  <c r="N429" i="54" s="1"/>
  <c r="A429" i="53"/>
  <c r="A429" i="54" s="1"/>
  <c r="E428" i="53"/>
  <c r="E428" i="54" s="1"/>
  <c r="D428" i="53"/>
  <c r="D428" i="54" s="1"/>
  <c r="C428" i="53"/>
  <c r="C428" i="54" s="1"/>
  <c r="B428" i="53"/>
  <c r="B428" i="54" s="1"/>
  <c r="N428" i="54" s="1"/>
  <c r="A428" i="53"/>
  <c r="A428" i="54" s="1"/>
  <c r="E427" i="53"/>
  <c r="E427" i="54" s="1"/>
  <c r="D427" i="53"/>
  <c r="D427" i="54" s="1"/>
  <c r="C427" i="53"/>
  <c r="C427" i="54" s="1"/>
  <c r="B427" i="53"/>
  <c r="B427" i="54" s="1"/>
  <c r="N427" i="54" s="1"/>
  <c r="A427" i="53"/>
  <c r="A427" i="54" s="1"/>
  <c r="E426" i="53"/>
  <c r="E426" i="54" s="1"/>
  <c r="D426" i="53"/>
  <c r="D426" i="54" s="1"/>
  <c r="C426" i="53"/>
  <c r="C426" i="54" s="1"/>
  <c r="B426" i="53"/>
  <c r="B426" i="54" s="1"/>
  <c r="N426" i="54" s="1"/>
  <c r="A426" i="53"/>
  <c r="A426" i="54" s="1"/>
  <c r="E425" i="53"/>
  <c r="E425" i="54" s="1"/>
  <c r="D425" i="53"/>
  <c r="D425" i="54" s="1"/>
  <c r="C425" i="53"/>
  <c r="C425" i="54" s="1"/>
  <c r="B425" i="53"/>
  <c r="B425" i="54" s="1"/>
  <c r="N425" i="54" s="1"/>
  <c r="A425" i="53"/>
  <c r="A425" i="54" s="1"/>
  <c r="E424" i="53"/>
  <c r="E424" i="54" s="1"/>
  <c r="D424" i="53"/>
  <c r="D424" i="54" s="1"/>
  <c r="C424" i="53"/>
  <c r="C424" i="54" s="1"/>
  <c r="B424" i="53"/>
  <c r="B424" i="54" s="1"/>
  <c r="N424" i="54" s="1"/>
  <c r="A424" i="53"/>
  <c r="A424" i="54" s="1"/>
  <c r="E423" i="53"/>
  <c r="E423" i="54" s="1"/>
  <c r="D423" i="53"/>
  <c r="D423" i="54" s="1"/>
  <c r="C423" i="53"/>
  <c r="C423" i="54" s="1"/>
  <c r="B423" i="53"/>
  <c r="B423" i="54" s="1"/>
  <c r="N423" i="54" s="1"/>
  <c r="A423" i="53"/>
  <c r="A423" i="54" s="1"/>
  <c r="E422" i="53"/>
  <c r="E422" i="54" s="1"/>
  <c r="D422" i="53"/>
  <c r="D422" i="54" s="1"/>
  <c r="C422" i="53"/>
  <c r="C422" i="54" s="1"/>
  <c r="B422" i="53"/>
  <c r="B422" i="54" s="1"/>
  <c r="N422" i="54" s="1"/>
  <c r="A422" i="53"/>
  <c r="A422" i="54" s="1"/>
  <c r="E421" i="53"/>
  <c r="E421" i="54" s="1"/>
  <c r="D421" i="53"/>
  <c r="D421" i="54" s="1"/>
  <c r="C421" i="53"/>
  <c r="C421" i="54" s="1"/>
  <c r="B421" i="53"/>
  <c r="B421" i="54" s="1"/>
  <c r="N421" i="54" s="1"/>
  <c r="A421" i="53"/>
  <c r="A421" i="54" s="1"/>
  <c r="E420" i="53"/>
  <c r="E420" i="54" s="1"/>
  <c r="D420" i="53"/>
  <c r="D420" i="54" s="1"/>
  <c r="C420" i="53"/>
  <c r="C420" i="54" s="1"/>
  <c r="B420" i="53"/>
  <c r="B420" i="54" s="1"/>
  <c r="N420" i="54" s="1"/>
  <c r="A420" i="53"/>
  <c r="A420" i="54" s="1"/>
  <c r="E419" i="53"/>
  <c r="E419" i="54" s="1"/>
  <c r="D419" i="53"/>
  <c r="D419" i="54" s="1"/>
  <c r="C419" i="53"/>
  <c r="C419" i="54" s="1"/>
  <c r="B419" i="53"/>
  <c r="B419" i="54" s="1"/>
  <c r="N419" i="54" s="1"/>
  <c r="A419" i="53"/>
  <c r="A419" i="54" s="1"/>
  <c r="E418" i="53"/>
  <c r="E418" i="54" s="1"/>
  <c r="D418" i="53"/>
  <c r="D418" i="54" s="1"/>
  <c r="C418" i="53"/>
  <c r="C418" i="54" s="1"/>
  <c r="B418" i="53"/>
  <c r="B418" i="54" s="1"/>
  <c r="N418" i="54" s="1"/>
  <c r="A418" i="53"/>
  <c r="A418" i="54" s="1"/>
  <c r="E417" i="53"/>
  <c r="E417" i="54" s="1"/>
  <c r="D417" i="53"/>
  <c r="D417" i="54" s="1"/>
  <c r="C417" i="53"/>
  <c r="C417" i="54" s="1"/>
  <c r="B417" i="53"/>
  <c r="B417" i="54" s="1"/>
  <c r="N417" i="54" s="1"/>
  <c r="A417" i="53"/>
  <c r="A417" i="54" s="1"/>
  <c r="E416" i="53"/>
  <c r="E416" i="54" s="1"/>
  <c r="D416" i="53"/>
  <c r="D416" i="54" s="1"/>
  <c r="C416" i="53"/>
  <c r="C416" i="54" s="1"/>
  <c r="B416" i="53"/>
  <c r="B416" i="54" s="1"/>
  <c r="N416" i="54" s="1"/>
  <c r="A416" i="53"/>
  <c r="A416" i="54" s="1"/>
  <c r="E415" i="53"/>
  <c r="E415" i="54" s="1"/>
  <c r="D415" i="53"/>
  <c r="D415" i="54" s="1"/>
  <c r="C415" i="53"/>
  <c r="C415" i="54" s="1"/>
  <c r="B415" i="53"/>
  <c r="B415" i="54" s="1"/>
  <c r="N415" i="54" s="1"/>
  <c r="A415" i="53"/>
  <c r="A415" i="54" s="1"/>
  <c r="E414" i="53"/>
  <c r="E414" i="54" s="1"/>
  <c r="D414" i="53"/>
  <c r="D414" i="54" s="1"/>
  <c r="C414" i="53"/>
  <c r="C414" i="54" s="1"/>
  <c r="B414" i="53"/>
  <c r="B414" i="54" s="1"/>
  <c r="N414" i="54" s="1"/>
  <c r="A414" i="53"/>
  <c r="A414" i="54" s="1"/>
  <c r="E413" i="53"/>
  <c r="E413" i="54" s="1"/>
  <c r="D413" i="53"/>
  <c r="D413" i="54" s="1"/>
  <c r="C413" i="53"/>
  <c r="C413" i="54" s="1"/>
  <c r="B413" i="53"/>
  <c r="B413" i="54" s="1"/>
  <c r="N413" i="54" s="1"/>
  <c r="A413" i="53"/>
  <c r="A413" i="54" s="1"/>
  <c r="E412" i="53"/>
  <c r="E412" i="54" s="1"/>
  <c r="D412" i="53"/>
  <c r="D412" i="54" s="1"/>
  <c r="C412" i="53"/>
  <c r="C412" i="54" s="1"/>
  <c r="B412" i="53"/>
  <c r="B412" i="54" s="1"/>
  <c r="N412" i="54" s="1"/>
  <c r="A412" i="53"/>
  <c r="A412" i="54" s="1"/>
  <c r="E411" i="53"/>
  <c r="E411" i="54" s="1"/>
  <c r="D411" i="53"/>
  <c r="D411" i="54" s="1"/>
  <c r="C411" i="53"/>
  <c r="C411" i="54" s="1"/>
  <c r="B411" i="53"/>
  <c r="B411" i="54" s="1"/>
  <c r="N411" i="54" s="1"/>
  <c r="A411" i="53"/>
  <c r="A411" i="54" s="1"/>
  <c r="E410" i="53"/>
  <c r="E410" i="54" s="1"/>
  <c r="D410" i="53"/>
  <c r="D410" i="54" s="1"/>
  <c r="C410" i="53"/>
  <c r="C410" i="54" s="1"/>
  <c r="B410" i="53"/>
  <c r="B410" i="54" s="1"/>
  <c r="N410" i="54" s="1"/>
  <c r="A410" i="53"/>
  <c r="A410" i="54" s="1"/>
  <c r="E409" i="53"/>
  <c r="E409" i="54" s="1"/>
  <c r="D409" i="53"/>
  <c r="D409" i="54" s="1"/>
  <c r="C409" i="53"/>
  <c r="C409" i="54" s="1"/>
  <c r="B409" i="53"/>
  <c r="B409" i="54" s="1"/>
  <c r="N409" i="54" s="1"/>
  <c r="A409" i="53"/>
  <c r="A409" i="54" s="1"/>
  <c r="E408" i="53"/>
  <c r="E408" i="54" s="1"/>
  <c r="D408" i="53"/>
  <c r="D408" i="54" s="1"/>
  <c r="C408" i="53"/>
  <c r="C408" i="54" s="1"/>
  <c r="B408" i="53"/>
  <c r="B408" i="54" s="1"/>
  <c r="N408" i="54" s="1"/>
  <c r="A408" i="53"/>
  <c r="A408" i="54" s="1"/>
  <c r="E407" i="53"/>
  <c r="E407" i="54" s="1"/>
  <c r="D407" i="53"/>
  <c r="D407" i="54" s="1"/>
  <c r="C407" i="53"/>
  <c r="C407" i="54" s="1"/>
  <c r="B407" i="53"/>
  <c r="B407" i="54" s="1"/>
  <c r="N407" i="54" s="1"/>
  <c r="A407" i="53"/>
  <c r="A407" i="54" s="1"/>
  <c r="E406" i="53"/>
  <c r="E406" i="54" s="1"/>
  <c r="D406" i="53"/>
  <c r="D406" i="54" s="1"/>
  <c r="C406" i="53"/>
  <c r="C406" i="54" s="1"/>
  <c r="B406" i="53"/>
  <c r="B406" i="54" s="1"/>
  <c r="N406" i="54" s="1"/>
  <c r="A406" i="53"/>
  <c r="A406" i="54" s="1"/>
  <c r="E405" i="53"/>
  <c r="E405" i="54" s="1"/>
  <c r="D405" i="53"/>
  <c r="D405" i="54" s="1"/>
  <c r="C405" i="53"/>
  <c r="C405" i="54" s="1"/>
  <c r="B405" i="53"/>
  <c r="B405" i="54" s="1"/>
  <c r="N405" i="54" s="1"/>
  <c r="A405" i="53"/>
  <c r="A405" i="54" s="1"/>
  <c r="E404" i="53"/>
  <c r="E404" i="54" s="1"/>
  <c r="D404" i="53"/>
  <c r="D404" i="54" s="1"/>
  <c r="C404" i="53"/>
  <c r="C404" i="54" s="1"/>
  <c r="B404" i="53"/>
  <c r="B404" i="54" s="1"/>
  <c r="N404" i="54" s="1"/>
  <c r="A404" i="53"/>
  <c r="A404" i="54" s="1"/>
  <c r="E403" i="53"/>
  <c r="E403" i="54" s="1"/>
  <c r="D403" i="53"/>
  <c r="D403" i="54" s="1"/>
  <c r="C403" i="53"/>
  <c r="C403" i="54" s="1"/>
  <c r="B403" i="53"/>
  <c r="B403" i="54" s="1"/>
  <c r="N403" i="54" s="1"/>
  <c r="A403" i="53"/>
  <c r="A403" i="54" s="1"/>
  <c r="E402" i="53"/>
  <c r="E402" i="54" s="1"/>
  <c r="D402" i="53"/>
  <c r="D402" i="54" s="1"/>
  <c r="C402" i="53"/>
  <c r="C402" i="54" s="1"/>
  <c r="B402" i="53"/>
  <c r="B402" i="54" s="1"/>
  <c r="N402" i="54" s="1"/>
  <c r="A402" i="53"/>
  <c r="A402" i="54" s="1"/>
  <c r="E401" i="53"/>
  <c r="E401" i="54" s="1"/>
  <c r="D401" i="53"/>
  <c r="D401" i="54" s="1"/>
  <c r="C401" i="53"/>
  <c r="C401" i="54" s="1"/>
  <c r="B401" i="53"/>
  <c r="B401" i="54" s="1"/>
  <c r="N401" i="54" s="1"/>
  <c r="A401" i="53"/>
  <c r="A401" i="54" s="1"/>
  <c r="E400" i="53"/>
  <c r="E400" i="54" s="1"/>
  <c r="D400" i="53"/>
  <c r="D400" i="54" s="1"/>
  <c r="C400" i="53"/>
  <c r="C400" i="54" s="1"/>
  <c r="B400" i="53"/>
  <c r="B400" i="54" s="1"/>
  <c r="N400" i="54" s="1"/>
  <c r="A400" i="53"/>
  <c r="A400" i="54" s="1"/>
  <c r="E399" i="53"/>
  <c r="E399" i="54" s="1"/>
  <c r="D399" i="53"/>
  <c r="D399" i="54" s="1"/>
  <c r="C399" i="53"/>
  <c r="C399" i="54" s="1"/>
  <c r="B399" i="53"/>
  <c r="B399" i="54" s="1"/>
  <c r="N399" i="54" s="1"/>
  <c r="A399" i="53"/>
  <c r="A399" i="54" s="1"/>
  <c r="E398" i="53"/>
  <c r="E398" i="54" s="1"/>
  <c r="D398" i="53"/>
  <c r="D398" i="54" s="1"/>
  <c r="C398" i="53"/>
  <c r="C398" i="54" s="1"/>
  <c r="B398" i="53"/>
  <c r="B398" i="54" s="1"/>
  <c r="N398" i="54" s="1"/>
  <c r="A398" i="53"/>
  <c r="A398" i="54" s="1"/>
  <c r="E397" i="53"/>
  <c r="E397" i="54" s="1"/>
  <c r="D397" i="53"/>
  <c r="D397" i="54" s="1"/>
  <c r="C397" i="53"/>
  <c r="C397" i="54" s="1"/>
  <c r="B397" i="53"/>
  <c r="B397" i="54" s="1"/>
  <c r="N397" i="54" s="1"/>
  <c r="A397" i="53"/>
  <c r="A397" i="54" s="1"/>
  <c r="E396" i="53"/>
  <c r="E396" i="54" s="1"/>
  <c r="D396" i="53"/>
  <c r="D396" i="54" s="1"/>
  <c r="C396" i="53"/>
  <c r="C396" i="54" s="1"/>
  <c r="B396" i="53"/>
  <c r="B396" i="54" s="1"/>
  <c r="N396" i="54" s="1"/>
  <c r="A396" i="53"/>
  <c r="A396" i="54" s="1"/>
  <c r="E395" i="53"/>
  <c r="E395" i="54" s="1"/>
  <c r="D395" i="53"/>
  <c r="D395" i="54" s="1"/>
  <c r="C395" i="53"/>
  <c r="C395" i="54" s="1"/>
  <c r="B395" i="53"/>
  <c r="B395" i="54" s="1"/>
  <c r="N395" i="54" s="1"/>
  <c r="A395" i="53"/>
  <c r="A395" i="54" s="1"/>
  <c r="E394" i="53"/>
  <c r="E394" i="54" s="1"/>
  <c r="D394" i="53"/>
  <c r="D394" i="54" s="1"/>
  <c r="C394" i="53"/>
  <c r="C394" i="54" s="1"/>
  <c r="B394" i="53"/>
  <c r="B394" i="54" s="1"/>
  <c r="N394" i="54" s="1"/>
  <c r="A394" i="53"/>
  <c r="A394" i="54" s="1"/>
  <c r="E393" i="53"/>
  <c r="E393" i="54" s="1"/>
  <c r="D393" i="53"/>
  <c r="D393" i="54" s="1"/>
  <c r="C393" i="53"/>
  <c r="C393" i="54" s="1"/>
  <c r="B393" i="53"/>
  <c r="B393" i="54" s="1"/>
  <c r="N393" i="54" s="1"/>
  <c r="A393" i="53"/>
  <c r="A393" i="54" s="1"/>
  <c r="E392" i="53"/>
  <c r="E392" i="54" s="1"/>
  <c r="D392" i="53"/>
  <c r="D392" i="54" s="1"/>
  <c r="C392" i="53"/>
  <c r="C392" i="54" s="1"/>
  <c r="B392" i="53"/>
  <c r="B392" i="54" s="1"/>
  <c r="N392" i="54" s="1"/>
  <c r="A392" i="53"/>
  <c r="A392" i="54" s="1"/>
  <c r="E391" i="53"/>
  <c r="E391" i="54" s="1"/>
  <c r="D391" i="53"/>
  <c r="D391" i="54" s="1"/>
  <c r="C391" i="53"/>
  <c r="C391" i="54" s="1"/>
  <c r="B391" i="53"/>
  <c r="B391" i="54" s="1"/>
  <c r="N391" i="54" s="1"/>
  <c r="A391" i="53"/>
  <c r="A391" i="54" s="1"/>
  <c r="E390" i="53"/>
  <c r="E390" i="54" s="1"/>
  <c r="D390" i="53"/>
  <c r="D390" i="54" s="1"/>
  <c r="C390" i="53"/>
  <c r="C390" i="54" s="1"/>
  <c r="B390" i="53"/>
  <c r="B390" i="54" s="1"/>
  <c r="N390" i="54" s="1"/>
  <c r="A390" i="53"/>
  <c r="A390" i="54" s="1"/>
  <c r="E389" i="53"/>
  <c r="E389" i="54" s="1"/>
  <c r="D389" i="53"/>
  <c r="D389" i="54" s="1"/>
  <c r="C389" i="53"/>
  <c r="C389" i="54" s="1"/>
  <c r="B389" i="53"/>
  <c r="B389" i="54" s="1"/>
  <c r="N389" i="54" s="1"/>
  <c r="A389" i="53"/>
  <c r="A389" i="54" s="1"/>
  <c r="E388" i="53"/>
  <c r="E388" i="54" s="1"/>
  <c r="D388" i="53"/>
  <c r="D388" i="54" s="1"/>
  <c r="C388" i="53"/>
  <c r="C388" i="54" s="1"/>
  <c r="B388" i="53"/>
  <c r="B388" i="54" s="1"/>
  <c r="N388" i="54" s="1"/>
  <c r="A388" i="53"/>
  <c r="A388" i="54" s="1"/>
  <c r="E387" i="53"/>
  <c r="E387" i="54" s="1"/>
  <c r="D387" i="53"/>
  <c r="D387" i="54" s="1"/>
  <c r="C387" i="53"/>
  <c r="C387" i="54" s="1"/>
  <c r="B387" i="53"/>
  <c r="B387" i="54" s="1"/>
  <c r="N387" i="54" s="1"/>
  <c r="A387" i="53"/>
  <c r="A387" i="54" s="1"/>
  <c r="E386" i="53"/>
  <c r="E386" i="54" s="1"/>
  <c r="D386" i="53"/>
  <c r="D386" i="54" s="1"/>
  <c r="C386" i="53"/>
  <c r="C386" i="54" s="1"/>
  <c r="B386" i="53"/>
  <c r="B386" i="54" s="1"/>
  <c r="N386" i="54" s="1"/>
  <c r="A386" i="53"/>
  <c r="A386" i="54" s="1"/>
  <c r="E385" i="53"/>
  <c r="E385" i="54" s="1"/>
  <c r="D385" i="53"/>
  <c r="D385" i="54" s="1"/>
  <c r="C385" i="53"/>
  <c r="C385" i="54" s="1"/>
  <c r="B385" i="53"/>
  <c r="B385" i="54" s="1"/>
  <c r="N385" i="54" s="1"/>
  <c r="A385" i="53"/>
  <c r="A385" i="54" s="1"/>
  <c r="E384" i="53"/>
  <c r="E384" i="54" s="1"/>
  <c r="D384" i="53"/>
  <c r="D384" i="54" s="1"/>
  <c r="C384" i="53"/>
  <c r="C384" i="54" s="1"/>
  <c r="B384" i="53"/>
  <c r="B384" i="54" s="1"/>
  <c r="N384" i="54" s="1"/>
  <c r="A384" i="53"/>
  <c r="A384" i="54" s="1"/>
  <c r="E383" i="53"/>
  <c r="E383" i="54" s="1"/>
  <c r="D383" i="53"/>
  <c r="D383" i="54" s="1"/>
  <c r="C383" i="53"/>
  <c r="C383" i="54" s="1"/>
  <c r="B383" i="53"/>
  <c r="B383" i="54" s="1"/>
  <c r="N383" i="54" s="1"/>
  <c r="A383" i="53"/>
  <c r="A383" i="54" s="1"/>
  <c r="E382" i="53"/>
  <c r="E382" i="54" s="1"/>
  <c r="D382" i="53"/>
  <c r="D382" i="54" s="1"/>
  <c r="C382" i="53"/>
  <c r="C382" i="54" s="1"/>
  <c r="B382" i="53"/>
  <c r="B382" i="54" s="1"/>
  <c r="N382" i="54" s="1"/>
  <c r="A382" i="53"/>
  <c r="A382" i="54" s="1"/>
  <c r="E381" i="53"/>
  <c r="E381" i="54" s="1"/>
  <c r="D381" i="53"/>
  <c r="D381" i="54" s="1"/>
  <c r="C381" i="53"/>
  <c r="C381" i="54" s="1"/>
  <c r="B381" i="53"/>
  <c r="B381" i="54" s="1"/>
  <c r="N381" i="54" s="1"/>
  <c r="A381" i="53"/>
  <c r="A381" i="54" s="1"/>
  <c r="E380" i="53"/>
  <c r="E380" i="54" s="1"/>
  <c r="D380" i="53"/>
  <c r="D380" i="54" s="1"/>
  <c r="C380" i="53"/>
  <c r="C380" i="54" s="1"/>
  <c r="B380" i="53"/>
  <c r="B380" i="54" s="1"/>
  <c r="N380" i="54" s="1"/>
  <c r="A380" i="53"/>
  <c r="A380" i="54" s="1"/>
  <c r="E379" i="53"/>
  <c r="E379" i="54" s="1"/>
  <c r="D379" i="53"/>
  <c r="D379" i="54" s="1"/>
  <c r="C379" i="53"/>
  <c r="C379" i="54" s="1"/>
  <c r="B379" i="53"/>
  <c r="B379" i="54" s="1"/>
  <c r="N379" i="54" s="1"/>
  <c r="A379" i="53"/>
  <c r="A379" i="54" s="1"/>
  <c r="E378" i="53"/>
  <c r="E378" i="54" s="1"/>
  <c r="D378" i="53"/>
  <c r="D378" i="54" s="1"/>
  <c r="C378" i="53"/>
  <c r="C378" i="54" s="1"/>
  <c r="B378" i="53"/>
  <c r="B378" i="54" s="1"/>
  <c r="N378" i="54" s="1"/>
  <c r="A378" i="53"/>
  <c r="A378" i="54" s="1"/>
  <c r="E377" i="53"/>
  <c r="E377" i="54" s="1"/>
  <c r="D377" i="53"/>
  <c r="D377" i="54" s="1"/>
  <c r="C377" i="53"/>
  <c r="C377" i="54" s="1"/>
  <c r="B377" i="53"/>
  <c r="B377" i="54" s="1"/>
  <c r="N377" i="54" s="1"/>
  <c r="A377" i="53"/>
  <c r="A377" i="54" s="1"/>
  <c r="E376" i="53"/>
  <c r="E376" i="54" s="1"/>
  <c r="D376" i="53"/>
  <c r="D376" i="54" s="1"/>
  <c r="C376" i="53"/>
  <c r="C376" i="54" s="1"/>
  <c r="B376" i="53"/>
  <c r="B376" i="54" s="1"/>
  <c r="N376" i="54" s="1"/>
  <c r="A376" i="53"/>
  <c r="A376" i="54" s="1"/>
  <c r="E375" i="53"/>
  <c r="E375" i="54" s="1"/>
  <c r="D375" i="53"/>
  <c r="D375" i="54" s="1"/>
  <c r="C375" i="53"/>
  <c r="C375" i="54" s="1"/>
  <c r="B375" i="53"/>
  <c r="B375" i="54" s="1"/>
  <c r="N375" i="54" s="1"/>
  <c r="A375" i="53"/>
  <c r="A375" i="54" s="1"/>
  <c r="E374" i="53"/>
  <c r="E374" i="54" s="1"/>
  <c r="D374" i="53"/>
  <c r="D374" i="54" s="1"/>
  <c r="C374" i="53"/>
  <c r="C374" i="54" s="1"/>
  <c r="B374" i="53"/>
  <c r="B374" i="54" s="1"/>
  <c r="N374" i="54" s="1"/>
  <c r="A374" i="53"/>
  <c r="A374" i="54" s="1"/>
  <c r="E373" i="53"/>
  <c r="E373" i="54" s="1"/>
  <c r="D373" i="53"/>
  <c r="D373" i="54" s="1"/>
  <c r="C373" i="53"/>
  <c r="C373" i="54" s="1"/>
  <c r="B373" i="53"/>
  <c r="B373" i="54" s="1"/>
  <c r="N373" i="54" s="1"/>
  <c r="A373" i="53"/>
  <c r="A373" i="54" s="1"/>
  <c r="E372" i="53"/>
  <c r="E372" i="54" s="1"/>
  <c r="D372" i="53"/>
  <c r="D372" i="54" s="1"/>
  <c r="C372" i="53"/>
  <c r="C372" i="54" s="1"/>
  <c r="B372" i="53"/>
  <c r="B372" i="54" s="1"/>
  <c r="N372" i="54" s="1"/>
  <c r="A372" i="53"/>
  <c r="A372" i="54" s="1"/>
  <c r="E371" i="53"/>
  <c r="E371" i="54" s="1"/>
  <c r="D371" i="53"/>
  <c r="D371" i="54" s="1"/>
  <c r="C371" i="53"/>
  <c r="C371" i="54" s="1"/>
  <c r="B371" i="53"/>
  <c r="B371" i="54" s="1"/>
  <c r="N371" i="54" s="1"/>
  <c r="A371" i="53"/>
  <c r="A371" i="54" s="1"/>
  <c r="E370" i="53"/>
  <c r="E370" i="54" s="1"/>
  <c r="D370" i="53"/>
  <c r="D370" i="54" s="1"/>
  <c r="C370" i="53"/>
  <c r="C370" i="54" s="1"/>
  <c r="B370" i="53"/>
  <c r="B370" i="54" s="1"/>
  <c r="N370" i="54" s="1"/>
  <c r="A370" i="53"/>
  <c r="A370" i="54" s="1"/>
  <c r="E369" i="53"/>
  <c r="E369" i="54" s="1"/>
  <c r="D369" i="53"/>
  <c r="D369" i="54" s="1"/>
  <c r="C369" i="53"/>
  <c r="C369" i="54" s="1"/>
  <c r="B369" i="53"/>
  <c r="B369" i="54" s="1"/>
  <c r="N369" i="54" s="1"/>
  <c r="A369" i="53"/>
  <c r="A369" i="54" s="1"/>
  <c r="E368" i="53"/>
  <c r="E368" i="54" s="1"/>
  <c r="D368" i="53"/>
  <c r="D368" i="54" s="1"/>
  <c r="C368" i="53"/>
  <c r="C368" i="54" s="1"/>
  <c r="B368" i="53"/>
  <c r="B368" i="54" s="1"/>
  <c r="N368" i="54" s="1"/>
  <c r="A368" i="53"/>
  <c r="A368" i="54" s="1"/>
  <c r="E367" i="53"/>
  <c r="E367" i="54" s="1"/>
  <c r="D367" i="53"/>
  <c r="D367" i="54" s="1"/>
  <c r="C367" i="53"/>
  <c r="C367" i="54" s="1"/>
  <c r="B367" i="53"/>
  <c r="B367" i="54" s="1"/>
  <c r="N367" i="54" s="1"/>
  <c r="A367" i="53"/>
  <c r="A367" i="54" s="1"/>
  <c r="E366" i="53"/>
  <c r="E366" i="54" s="1"/>
  <c r="D366" i="53"/>
  <c r="D366" i="54" s="1"/>
  <c r="C366" i="53"/>
  <c r="C366" i="54" s="1"/>
  <c r="B366" i="53"/>
  <c r="B366" i="54" s="1"/>
  <c r="N366" i="54" s="1"/>
  <c r="A366" i="53"/>
  <c r="A366" i="54" s="1"/>
  <c r="E365" i="53"/>
  <c r="E365" i="54" s="1"/>
  <c r="D365" i="53"/>
  <c r="D365" i="54" s="1"/>
  <c r="C365" i="53"/>
  <c r="C365" i="54" s="1"/>
  <c r="B365" i="53"/>
  <c r="B365" i="54" s="1"/>
  <c r="N365" i="54" s="1"/>
  <c r="A365" i="53"/>
  <c r="A365" i="54" s="1"/>
  <c r="E364" i="53"/>
  <c r="E364" i="54" s="1"/>
  <c r="D364" i="53"/>
  <c r="D364" i="54" s="1"/>
  <c r="C364" i="53"/>
  <c r="C364" i="54" s="1"/>
  <c r="B364" i="53"/>
  <c r="B364" i="54" s="1"/>
  <c r="N364" i="54" s="1"/>
  <c r="A364" i="53"/>
  <c r="A364" i="54" s="1"/>
  <c r="E363" i="53"/>
  <c r="E363" i="54" s="1"/>
  <c r="D363" i="53"/>
  <c r="D363" i="54" s="1"/>
  <c r="C363" i="53"/>
  <c r="C363" i="54" s="1"/>
  <c r="B363" i="53"/>
  <c r="B363" i="54" s="1"/>
  <c r="N363" i="54" s="1"/>
  <c r="A363" i="53"/>
  <c r="A363" i="54" s="1"/>
  <c r="E362" i="53"/>
  <c r="E362" i="54" s="1"/>
  <c r="D362" i="53"/>
  <c r="D362" i="54" s="1"/>
  <c r="C362" i="53"/>
  <c r="C362" i="54" s="1"/>
  <c r="B362" i="53"/>
  <c r="B362" i="54" s="1"/>
  <c r="N362" i="54" s="1"/>
  <c r="A362" i="53"/>
  <c r="A362" i="54" s="1"/>
  <c r="E361" i="53"/>
  <c r="E361" i="54" s="1"/>
  <c r="D361" i="53"/>
  <c r="D361" i="54" s="1"/>
  <c r="C361" i="53"/>
  <c r="C361" i="54" s="1"/>
  <c r="B361" i="53"/>
  <c r="B361" i="54" s="1"/>
  <c r="N361" i="54" s="1"/>
  <c r="A361" i="53"/>
  <c r="A361" i="54" s="1"/>
  <c r="E360" i="53"/>
  <c r="E360" i="54" s="1"/>
  <c r="D360" i="53"/>
  <c r="D360" i="54" s="1"/>
  <c r="C360" i="53"/>
  <c r="C360" i="54" s="1"/>
  <c r="B360" i="53"/>
  <c r="B360" i="54" s="1"/>
  <c r="N360" i="54" s="1"/>
  <c r="A360" i="53"/>
  <c r="A360" i="54" s="1"/>
  <c r="E359" i="53"/>
  <c r="E359" i="54" s="1"/>
  <c r="D359" i="53"/>
  <c r="D359" i="54" s="1"/>
  <c r="C359" i="53"/>
  <c r="C359" i="54" s="1"/>
  <c r="B359" i="53"/>
  <c r="B359" i="54" s="1"/>
  <c r="N359" i="54" s="1"/>
  <c r="A359" i="53"/>
  <c r="A359" i="54" s="1"/>
  <c r="E358" i="53"/>
  <c r="E358" i="54" s="1"/>
  <c r="D358" i="53"/>
  <c r="D358" i="54" s="1"/>
  <c r="C358" i="53"/>
  <c r="C358" i="54" s="1"/>
  <c r="B358" i="53"/>
  <c r="B358" i="54" s="1"/>
  <c r="N358" i="54" s="1"/>
  <c r="A358" i="53"/>
  <c r="A358" i="54" s="1"/>
  <c r="E357" i="53"/>
  <c r="E357" i="54" s="1"/>
  <c r="D357" i="53"/>
  <c r="D357" i="54" s="1"/>
  <c r="C357" i="53"/>
  <c r="C357" i="54" s="1"/>
  <c r="B357" i="53"/>
  <c r="B357" i="54" s="1"/>
  <c r="N357" i="54" s="1"/>
  <c r="A357" i="53"/>
  <c r="A357" i="54" s="1"/>
  <c r="E356" i="53"/>
  <c r="E356" i="54" s="1"/>
  <c r="D356" i="53"/>
  <c r="D356" i="54" s="1"/>
  <c r="C356" i="53"/>
  <c r="C356" i="54" s="1"/>
  <c r="B356" i="53"/>
  <c r="B356" i="54" s="1"/>
  <c r="N356" i="54" s="1"/>
  <c r="A356" i="53"/>
  <c r="A356" i="54" s="1"/>
  <c r="E355" i="53"/>
  <c r="E355" i="54" s="1"/>
  <c r="D355" i="53"/>
  <c r="D355" i="54" s="1"/>
  <c r="C355" i="53"/>
  <c r="C355" i="54" s="1"/>
  <c r="B355" i="53"/>
  <c r="B355" i="54" s="1"/>
  <c r="N355" i="54" s="1"/>
  <c r="A355" i="53"/>
  <c r="A355" i="54" s="1"/>
  <c r="E354" i="53"/>
  <c r="E354" i="54" s="1"/>
  <c r="D354" i="53"/>
  <c r="D354" i="54" s="1"/>
  <c r="C354" i="53"/>
  <c r="C354" i="54" s="1"/>
  <c r="B354" i="53"/>
  <c r="B354" i="54" s="1"/>
  <c r="N354" i="54" s="1"/>
  <c r="A354" i="53"/>
  <c r="A354" i="54" s="1"/>
  <c r="E353" i="53"/>
  <c r="E353" i="54" s="1"/>
  <c r="D353" i="53"/>
  <c r="D353" i="54" s="1"/>
  <c r="C353" i="53"/>
  <c r="C353" i="54" s="1"/>
  <c r="B353" i="53"/>
  <c r="B353" i="54" s="1"/>
  <c r="N353" i="54" s="1"/>
  <c r="A353" i="53"/>
  <c r="A353" i="54" s="1"/>
  <c r="E352" i="53"/>
  <c r="E352" i="54" s="1"/>
  <c r="D352" i="53"/>
  <c r="D352" i="54" s="1"/>
  <c r="C352" i="53"/>
  <c r="C352" i="54" s="1"/>
  <c r="B352" i="53"/>
  <c r="B352" i="54" s="1"/>
  <c r="N352" i="54" s="1"/>
  <c r="A352" i="53"/>
  <c r="A352" i="54" s="1"/>
  <c r="E351" i="53"/>
  <c r="E351" i="54" s="1"/>
  <c r="D351" i="53"/>
  <c r="D351" i="54" s="1"/>
  <c r="C351" i="53"/>
  <c r="C351" i="54" s="1"/>
  <c r="B351" i="53"/>
  <c r="B351" i="54" s="1"/>
  <c r="N351" i="54" s="1"/>
  <c r="A351" i="53"/>
  <c r="A351" i="54" s="1"/>
  <c r="E350" i="53"/>
  <c r="E350" i="54" s="1"/>
  <c r="D350" i="53"/>
  <c r="D350" i="54" s="1"/>
  <c r="C350" i="53"/>
  <c r="C350" i="54" s="1"/>
  <c r="B350" i="53"/>
  <c r="B350" i="54" s="1"/>
  <c r="N350" i="54" s="1"/>
  <c r="A350" i="53"/>
  <c r="A350" i="54" s="1"/>
  <c r="E349" i="53"/>
  <c r="E349" i="54" s="1"/>
  <c r="D349" i="53"/>
  <c r="D349" i="54" s="1"/>
  <c r="C349" i="53"/>
  <c r="C349" i="54" s="1"/>
  <c r="B349" i="53"/>
  <c r="B349" i="54" s="1"/>
  <c r="N349" i="54" s="1"/>
  <c r="A349" i="53"/>
  <c r="A349" i="54" s="1"/>
  <c r="E348" i="53"/>
  <c r="E348" i="54" s="1"/>
  <c r="D348" i="53"/>
  <c r="D348" i="54" s="1"/>
  <c r="C348" i="53"/>
  <c r="C348" i="54" s="1"/>
  <c r="B348" i="53"/>
  <c r="B348" i="54" s="1"/>
  <c r="N348" i="54" s="1"/>
  <c r="A348" i="53"/>
  <c r="A348" i="54" s="1"/>
  <c r="E347" i="53"/>
  <c r="E347" i="54" s="1"/>
  <c r="D347" i="53"/>
  <c r="D347" i="54" s="1"/>
  <c r="C347" i="53"/>
  <c r="C347" i="54" s="1"/>
  <c r="B347" i="53"/>
  <c r="B347" i="54" s="1"/>
  <c r="N347" i="54" s="1"/>
  <c r="A347" i="53"/>
  <c r="A347" i="54" s="1"/>
  <c r="E346" i="53"/>
  <c r="E346" i="54" s="1"/>
  <c r="D346" i="53"/>
  <c r="D346" i="54" s="1"/>
  <c r="C346" i="53"/>
  <c r="C346" i="54" s="1"/>
  <c r="B346" i="53"/>
  <c r="B346" i="54" s="1"/>
  <c r="N346" i="54" s="1"/>
  <c r="A346" i="53"/>
  <c r="A346" i="54" s="1"/>
  <c r="E345" i="53"/>
  <c r="E345" i="54" s="1"/>
  <c r="D345" i="53"/>
  <c r="D345" i="54" s="1"/>
  <c r="C345" i="53"/>
  <c r="C345" i="54" s="1"/>
  <c r="B345" i="53"/>
  <c r="B345" i="54" s="1"/>
  <c r="N345" i="54" s="1"/>
  <c r="A345" i="53"/>
  <c r="A345" i="54" s="1"/>
  <c r="E344" i="53"/>
  <c r="E344" i="54" s="1"/>
  <c r="D344" i="53"/>
  <c r="D344" i="54" s="1"/>
  <c r="C344" i="53"/>
  <c r="C344" i="54" s="1"/>
  <c r="B344" i="53"/>
  <c r="B344" i="54" s="1"/>
  <c r="N344" i="54" s="1"/>
  <c r="A344" i="53"/>
  <c r="A344" i="54" s="1"/>
  <c r="E343" i="53"/>
  <c r="E343" i="54" s="1"/>
  <c r="D343" i="53"/>
  <c r="D343" i="54" s="1"/>
  <c r="C343" i="53"/>
  <c r="C343" i="54" s="1"/>
  <c r="B343" i="53"/>
  <c r="B343" i="54" s="1"/>
  <c r="N343" i="54" s="1"/>
  <c r="A343" i="53"/>
  <c r="A343" i="54" s="1"/>
  <c r="E342" i="53"/>
  <c r="E342" i="54" s="1"/>
  <c r="D342" i="53"/>
  <c r="D342" i="54" s="1"/>
  <c r="C342" i="53"/>
  <c r="C342" i="54" s="1"/>
  <c r="B342" i="53"/>
  <c r="B342" i="54" s="1"/>
  <c r="N342" i="54" s="1"/>
  <c r="A342" i="53"/>
  <c r="A342" i="54" s="1"/>
  <c r="E341" i="53"/>
  <c r="E341" i="54" s="1"/>
  <c r="D341" i="53"/>
  <c r="D341" i="54" s="1"/>
  <c r="C341" i="53"/>
  <c r="C341" i="54" s="1"/>
  <c r="B341" i="53"/>
  <c r="B341" i="54" s="1"/>
  <c r="N341" i="54" s="1"/>
  <c r="A341" i="53"/>
  <c r="A341" i="54" s="1"/>
  <c r="E340" i="53"/>
  <c r="E340" i="54" s="1"/>
  <c r="D340" i="53"/>
  <c r="D340" i="54" s="1"/>
  <c r="C340" i="53"/>
  <c r="C340" i="54" s="1"/>
  <c r="B340" i="53"/>
  <c r="B340" i="54" s="1"/>
  <c r="N340" i="54" s="1"/>
  <c r="A340" i="53"/>
  <c r="A340" i="54" s="1"/>
  <c r="E339" i="53"/>
  <c r="E339" i="54" s="1"/>
  <c r="D339" i="53"/>
  <c r="D339" i="54" s="1"/>
  <c r="C339" i="53"/>
  <c r="C339" i="54" s="1"/>
  <c r="B339" i="53"/>
  <c r="B339" i="54" s="1"/>
  <c r="N339" i="54" s="1"/>
  <c r="A339" i="53"/>
  <c r="A339" i="54" s="1"/>
  <c r="E338" i="53"/>
  <c r="E338" i="54" s="1"/>
  <c r="D338" i="53"/>
  <c r="D338" i="54" s="1"/>
  <c r="C338" i="53"/>
  <c r="C338" i="54" s="1"/>
  <c r="B338" i="53"/>
  <c r="B338" i="54" s="1"/>
  <c r="N338" i="54" s="1"/>
  <c r="A338" i="53"/>
  <c r="A338" i="54" s="1"/>
  <c r="E337" i="53"/>
  <c r="E337" i="54" s="1"/>
  <c r="D337" i="53"/>
  <c r="D337" i="54" s="1"/>
  <c r="C337" i="53"/>
  <c r="C337" i="54" s="1"/>
  <c r="B337" i="53"/>
  <c r="B337" i="54" s="1"/>
  <c r="N337" i="54" s="1"/>
  <c r="A337" i="53"/>
  <c r="A337" i="54" s="1"/>
  <c r="E336" i="53"/>
  <c r="E336" i="54" s="1"/>
  <c r="D336" i="53"/>
  <c r="D336" i="54" s="1"/>
  <c r="C336" i="53"/>
  <c r="C336" i="54" s="1"/>
  <c r="B336" i="53"/>
  <c r="B336" i="54" s="1"/>
  <c r="N336" i="54" s="1"/>
  <c r="A336" i="53"/>
  <c r="A336" i="54" s="1"/>
  <c r="E335" i="53"/>
  <c r="E335" i="54" s="1"/>
  <c r="D335" i="53"/>
  <c r="D335" i="54" s="1"/>
  <c r="C335" i="53"/>
  <c r="C335" i="54" s="1"/>
  <c r="B335" i="53"/>
  <c r="B335" i="54" s="1"/>
  <c r="N335" i="54" s="1"/>
  <c r="A335" i="53"/>
  <c r="A335" i="54" s="1"/>
  <c r="E334" i="53"/>
  <c r="E334" i="54" s="1"/>
  <c r="D334" i="53"/>
  <c r="D334" i="54" s="1"/>
  <c r="C334" i="53"/>
  <c r="C334" i="54" s="1"/>
  <c r="B334" i="53"/>
  <c r="B334" i="54" s="1"/>
  <c r="N334" i="54" s="1"/>
  <c r="A334" i="53"/>
  <c r="A334" i="54" s="1"/>
  <c r="E333" i="53"/>
  <c r="E333" i="54" s="1"/>
  <c r="D333" i="53"/>
  <c r="D333" i="54" s="1"/>
  <c r="C333" i="53"/>
  <c r="C333" i="54" s="1"/>
  <c r="B333" i="53"/>
  <c r="B333" i="54" s="1"/>
  <c r="N333" i="54" s="1"/>
  <c r="A333" i="53"/>
  <c r="A333" i="54" s="1"/>
  <c r="E332" i="53"/>
  <c r="E332" i="54" s="1"/>
  <c r="D332" i="53"/>
  <c r="D332" i="54" s="1"/>
  <c r="C332" i="53"/>
  <c r="C332" i="54" s="1"/>
  <c r="B332" i="53"/>
  <c r="B332" i="54" s="1"/>
  <c r="N332" i="54" s="1"/>
  <c r="A332" i="53"/>
  <c r="A332" i="54" s="1"/>
  <c r="E331" i="53"/>
  <c r="E331" i="54" s="1"/>
  <c r="D331" i="53"/>
  <c r="D331" i="54" s="1"/>
  <c r="C331" i="53"/>
  <c r="C331" i="54" s="1"/>
  <c r="B331" i="53"/>
  <c r="B331" i="54" s="1"/>
  <c r="N331" i="54" s="1"/>
  <c r="A331" i="53"/>
  <c r="A331" i="54" s="1"/>
  <c r="E330" i="53"/>
  <c r="E330" i="54" s="1"/>
  <c r="D330" i="53"/>
  <c r="D330" i="54" s="1"/>
  <c r="C330" i="53"/>
  <c r="C330" i="54" s="1"/>
  <c r="B330" i="53"/>
  <c r="B330" i="54" s="1"/>
  <c r="N330" i="54" s="1"/>
  <c r="A330" i="53"/>
  <c r="A330" i="54" s="1"/>
  <c r="E329" i="53"/>
  <c r="E329" i="54" s="1"/>
  <c r="D329" i="53"/>
  <c r="D329" i="54" s="1"/>
  <c r="C329" i="53"/>
  <c r="C329" i="54" s="1"/>
  <c r="B329" i="53"/>
  <c r="B329" i="54" s="1"/>
  <c r="N329" i="54" s="1"/>
  <c r="A329" i="53"/>
  <c r="A329" i="54" s="1"/>
  <c r="E328" i="53"/>
  <c r="E328" i="54" s="1"/>
  <c r="D328" i="53"/>
  <c r="D328" i="54" s="1"/>
  <c r="C328" i="53"/>
  <c r="C328" i="54" s="1"/>
  <c r="B328" i="53"/>
  <c r="B328" i="54" s="1"/>
  <c r="N328" i="54" s="1"/>
  <c r="A328" i="53"/>
  <c r="A328" i="54" s="1"/>
  <c r="E327" i="53"/>
  <c r="E327" i="54" s="1"/>
  <c r="D327" i="53"/>
  <c r="D327" i="54" s="1"/>
  <c r="C327" i="53"/>
  <c r="C327" i="54" s="1"/>
  <c r="B327" i="53"/>
  <c r="B327" i="54" s="1"/>
  <c r="N327" i="54" s="1"/>
  <c r="A327" i="53"/>
  <c r="A327" i="54" s="1"/>
  <c r="E326" i="53"/>
  <c r="E326" i="54" s="1"/>
  <c r="D326" i="53"/>
  <c r="D326" i="54" s="1"/>
  <c r="C326" i="53"/>
  <c r="C326" i="54" s="1"/>
  <c r="B326" i="53"/>
  <c r="B326" i="54" s="1"/>
  <c r="N326" i="54" s="1"/>
  <c r="A326" i="53"/>
  <c r="A326" i="54" s="1"/>
  <c r="E325" i="53"/>
  <c r="E325" i="54" s="1"/>
  <c r="D325" i="53"/>
  <c r="D325" i="54" s="1"/>
  <c r="C325" i="53"/>
  <c r="C325" i="54" s="1"/>
  <c r="B325" i="53"/>
  <c r="B325" i="54" s="1"/>
  <c r="N325" i="54" s="1"/>
  <c r="A325" i="53"/>
  <c r="A325" i="54" s="1"/>
  <c r="E324" i="53"/>
  <c r="E324" i="54" s="1"/>
  <c r="D324" i="53"/>
  <c r="D324" i="54" s="1"/>
  <c r="C324" i="53"/>
  <c r="C324" i="54" s="1"/>
  <c r="B324" i="53"/>
  <c r="B324" i="54" s="1"/>
  <c r="N324" i="54" s="1"/>
  <c r="A324" i="53"/>
  <c r="A324" i="54" s="1"/>
  <c r="E323" i="53"/>
  <c r="E323" i="54" s="1"/>
  <c r="D323" i="53"/>
  <c r="D323" i="54" s="1"/>
  <c r="C323" i="53"/>
  <c r="C323" i="54" s="1"/>
  <c r="B323" i="53"/>
  <c r="B323" i="54" s="1"/>
  <c r="N323" i="54" s="1"/>
  <c r="A323" i="53"/>
  <c r="A323" i="54" s="1"/>
  <c r="E322" i="53"/>
  <c r="E322" i="54" s="1"/>
  <c r="D322" i="53"/>
  <c r="D322" i="54" s="1"/>
  <c r="C322" i="53"/>
  <c r="C322" i="54" s="1"/>
  <c r="B322" i="53"/>
  <c r="B322" i="54" s="1"/>
  <c r="N322" i="54" s="1"/>
  <c r="A322" i="53"/>
  <c r="A322" i="54" s="1"/>
  <c r="E321" i="53"/>
  <c r="E321" i="54" s="1"/>
  <c r="D321" i="53"/>
  <c r="D321" i="54" s="1"/>
  <c r="C321" i="53"/>
  <c r="C321" i="54" s="1"/>
  <c r="B321" i="53"/>
  <c r="B321" i="54" s="1"/>
  <c r="N321" i="54" s="1"/>
  <c r="A321" i="53"/>
  <c r="A321" i="54" s="1"/>
  <c r="E320" i="53"/>
  <c r="E320" i="54" s="1"/>
  <c r="D320" i="53"/>
  <c r="D320" i="54" s="1"/>
  <c r="C320" i="53"/>
  <c r="C320" i="54" s="1"/>
  <c r="B320" i="53"/>
  <c r="B320" i="54" s="1"/>
  <c r="N320" i="54" s="1"/>
  <c r="A320" i="53"/>
  <c r="A320" i="54" s="1"/>
  <c r="E319" i="53"/>
  <c r="E319" i="54" s="1"/>
  <c r="D319" i="53"/>
  <c r="D319" i="54" s="1"/>
  <c r="C319" i="53"/>
  <c r="C319" i="54" s="1"/>
  <c r="B319" i="53"/>
  <c r="B319" i="54" s="1"/>
  <c r="N319" i="54" s="1"/>
  <c r="A319" i="53"/>
  <c r="A319" i="54" s="1"/>
  <c r="E318" i="53"/>
  <c r="E318" i="54" s="1"/>
  <c r="D318" i="53"/>
  <c r="D318" i="54" s="1"/>
  <c r="C318" i="53"/>
  <c r="C318" i="54" s="1"/>
  <c r="B318" i="53"/>
  <c r="B318" i="54" s="1"/>
  <c r="N318" i="54" s="1"/>
  <c r="A318" i="53"/>
  <c r="A318" i="54" s="1"/>
  <c r="E317" i="53"/>
  <c r="E317" i="54" s="1"/>
  <c r="D317" i="53"/>
  <c r="D317" i="54" s="1"/>
  <c r="C317" i="53"/>
  <c r="C317" i="54" s="1"/>
  <c r="B317" i="53"/>
  <c r="B317" i="54" s="1"/>
  <c r="N317" i="54" s="1"/>
  <c r="A317" i="53"/>
  <c r="A317" i="54" s="1"/>
  <c r="E316" i="53"/>
  <c r="E316" i="54" s="1"/>
  <c r="D316" i="53"/>
  <c r="D316" i="54" s="1"/>
  <c r="C316" i="53"/>
  <c r="C316" i="54" s="1"/>
  <c r="B316" i="53"/>
  <c r="B316" i="54" s="1"/>
  <c r="N316" i="54" s="1"/>
  <c r="A316" i="53"/>
  <c r="A316" i="54" s="1"/>
  <c r="E315" i="53"/>
  <c r="E315" i="54" s="1"/>
  <c r="D315" i="53"/>
  <c r="D315" i="54" s="1"/>
  <c r="C315" i="53"/>
  <c r="C315" i="54" s="1"/>
  <c r="B315" i="53"/>
  <c r="B315" i="54" s="1"/>
  <c r="N315" i="54" s="1"/>
  <c r="A315" i="53"/>
  <c r="A315" i="54" s="1"/>
  <c r="E314" i="53"/>
  <c r="E314" i="54" s="1"/>
  <c r="D314" i="53"/>
  <c r="D314" i="54" s="1"/>
  <c r="C314" i="53"/>
  <c r="C314" i="54" s="1"/>
  <c r="B314" i="53"/>
  <c r="B314" i="54" s="1"/>
  <c r="N314" i="54" s="1"/>
  <c r="A314" i="53"/>
  <c r="A314" i="54" s="1"/>
  <c r="E313" i="53"/>
  <c r="E313" i="54" s="1"/>
  <c r="D313" i="53"/>
  <c r="D313" i="54" s="1"/>
  <c r="C313" i="53"/>
  <c r="C313" i="54" s="1"/>
  <c r="B313" i="53"/>
  <c r="B313" i="54" s="1"/>
  <c r="N313" i="54" s="1"/>
  <c r="A313" i="53"/>
  <c r="A313" i="54" s="1"/>
  <c r="E312" i="53"/>
  <c r="E312" i="54" s="1"/>
  <c r="D312" i="53"/>
  <c r="D312" i="54" s="1"/>
  <c r="C312" i="53"/>
  <c r="C312" i="54" s="1"/>
  <c r="B312" i="53"/>
  <c r="B312" i="54" s="1"/>
  <c r="N312" i="54" s="1"/>
  <c r="A312" i="53"/>
  <c r="A312" i="54" s="1"/>
  <c r="E311" i="53"/>
  <c r="E311" i="54" s="1"/>
  <c r="D311" i="53"/>
  <c r="D311" i="54" s="1"/>
  <c r="C311" i="53"/>
  <c r="C311" i="54" s="1"/>
  <c r="B311" i="53"/>
  <c r="B311" i="54" s="1"/>
  <c r="N311" i="54" s="1"/>
  <c r="A311" i="53"/>
  <c r="A311" i="54" s="1"/>
  <c r="E310" i="53"/>
  <c r="E310" i="54" s="1"/>
  <c r="D310" i="53"/>
  <c r="D310" i="54" s="1"/>
  <c r="C310" i="53"/>
  <c r="C310" i="54" s="1"/>
  <c r="B310" i="53"/>
  <c r="B310" i="54" s="1"/>
  <c r="N310" i="54" s="1"/>
  <c r="A310" i="53"/>
  <c r="A310" i="54" s="1"/>
  <c r="E309" i="53"/>
  <c r="E309" i="54" s="1"/>
  <c r="D309" i="53"/>
  <c r="D309" i="54" s="1"/>
  <c r="C309" i="53"/>
  <c r="C309" i="54" s="1"/>
  <c r="B309" i="53"/>
  <c r="B309" i="54" s="1"/>
  <c r="N309" i="54" s="1"/>
  <c r="A309" i="53"/>
  <c r="A309" i="54" s="1"/>
  <c r="E308" i="53"/>
  <c r="E308" i="54" s="1"/>
  <c r="D308" i="53"/>
  <c r="D308" i="54" s="1"/>
  <c r="C308" i="53"/>
  <c r="C308" i="54" s="1"/>
  <c r="B308" i="53"/>
  <c r="B308" i="54" s="1"/>
  <c r="N308" i="54" s="1"/>
  <c r="A308" i="53"/>
  <c r="A308" i="54" s="1"/>
  <c r="E307" i="53"/>
  <c r="E307" i="54" s="1"/>
  <c r="D307" i="53"/>
  <c r="D307" i="54" s="1"/>
  <c r="C307" i="53"/>
  <c r="C307" i="54" s="1"/>
  <c r="B307" i="53"/>
  <c r="B307" i="54" s="1"/>
  <c r="N307" i="54" s="1"/>
  <c r="A307" i="53"/>
  <c r="A307" i="54" s="1"/>
  <c r="E306" i="53"/>
  <c r="E306" i="54" s="1"/>
  <c r="D306" i="53"/>
  <c r="D306" i="54" s="1"/>
  <c r="C306" i="53"/>
  <c r="C306" i="54" s="1"/>
  <c r="B306" i="53"/>
  <c r="B306" i="54" s="1"/>
  <c r="N306" i="54" s="1"/>
  <c r="A306" i="53"/>
  <c r="A306" i="54" s="1"/>
  <c r="E305" i="53"/>
  <c r="E305" i="54" s="1"/>
  <c r="D305" i="53"/>
  <c r="D305" i="54" s="1"/>
  <c r="C305" i="53"/>
  <c r="C305" i="54" s="1"/>
  <c r="B305" i="53"/>
  <c r="B305" i="54" s="1"/>
  <c r="N305" i="54" s="1"/>
  <c r="A305" i="53"/>
  <c r="A305" i="54" s="1"/>
  <c r="E304" i="53"/>
  <c r="E304" i="54" s="1"/>
  <c r="D304" i="53"/>
  <c r="D304" i="54" s="1"/>
  <c r="C304" i="53"/>
  <c r="C304" i="54" s="1"/>
  <c r="B304" i="53"/>
  <c r="B304" i="54" s="1"/>
  <c r="N304" i="54" s="1"/>
  <c r="A304" i="53"/>
  <c r="A304" i="54" s="1"/>
  <c r="E303" i="53"/>
  <c r="E303" i="54" s="1"/>
  <c r="D303" i="53"/>
  <c r="D303" i="54" s="1"/>
  <c r="C303" i="53"/>
  <c r="C303" i="54" s="1"/>
  <c r="B303" i="53"/>
  <c r="B303" i="54" s="1"/>
  <c r="N303" i="54" s="1"/>
  <c r="A303" i="53"/>
  <c r="A303" i="54" s="1"/>
  <c r="E302" i="53"/>
  <c r="E302" i="54" s="1"/>
  <c r="D302" i="53"/>
  <c r="D302" i="54" s="1"/>
  <c r="C302" i="53"/>
  <c r="C302" i="54" s="1"/>
  <c r="B302" i="53"/>
  <c r="B302" i="54" s="1"/>
  <c r="N302" i="54" s="1"/>
  <c r="A302" i="53"/>
  <c r="A302" i="54" s="1"/>
  <c r="E301" i="53"/>
  <c r="E301" i="54" s="1"/>
  <c r="D301" i="53"/>
  <c r="D301" i="54" s="1"/>
  <c r="C301" i="53"/>
  <c r="C301" i="54" s="1"/>
  <c r="B301" i="53"/>
  <c r="B301" i="54" s="1"/>
  <c r="N301" i="54" s="1"/>
  <c r="A301" i="53"/>
  <c r="A301" i="54" s="1"/>
  <c r="E300" i="53"/>
  <c r="E300" i="54" s="1"/>
  <c r="D300" i="53"/>
  <c r="D300" i="54" s="1"/>
  <c r="C300" i="53"/>
  <c r="C300" i="54" s="1"/>
  <c r="B300" i="53"/>
  <c r="B300" i="54" s="1"/>
  <c r="N300" i="54" s="1"/>
  <c r="A300" i="53"/>
  <c r="A300" i="54" s="1"/>
  <c r="E299" i="53"/>
  <c r="E299" i="54" s="1"/>
  <c r="D299" i="53"/>
  <c r="D299" i="54" s="1"/>
  <c r="C299" i="53"/>
  <c r="C299" i="54" s="1"/>
  <c r="B299" i="53"/>
  <c r="B299" i="54" s="1"/>
  <c r="N299" i="54" s="1"/>
  <c r="A299" i="53"/>
  <c r="A299" i="54" s="1"/>
  <c r="E298" i="53"/>
  <c r="E298" i="54" s="1"/>
  <c r="D298" i="53"/>
  <c r="D298" i="54" s="1"/>
  <c r="C298" i="53"/>
  <c r="C298" i="54" s="1"/>
  <c r="B298" i="53"/>
  <c r="B298" i="54" s="1"/>
  <c r="N298" i="54" s="1"/>
  <c r="A298" i="53"/>
  <c r="A298" i="54" s="1"/>
  <c r="E297" i="53"/>
  <c r="E297" i="54" s="1"/>
  <c r="D297" i="53"/>
  <c r="D297" i="54" s="1"/>
  <c r="C297" i="53"/>
  <c r="C297" i="54" s="1"/>
  <c r="B297" i="53"/>
  <c r="B297" i="54" s="1"/>
  <c r="N297" i="54" s="1"/>
  <c r="A297" i="53"/>
  <c r="A297" i="54" s="1"/>
  <c r="E296" i="53"/>
  <c r="E296" i="54" s="1"/>
  <c r="D296" i="53"/>
  <c r="D296" i="54" s="1"/>
  <c r="C296" i="53"/>
  <c r="C296" i="54" s="1"/>
  <c r="B296" i="53"/>
  <c r="B296" i="54" s="1"/>
  <c r="N296" i="54" s="1"/>
  <c r="A296" i="53"/>
  <c r="A296" i="54" s="1"/>
  <c r="E295" i="53"/>
  <c r="E295" i="54" s="1"/>
  <c r="D295" i="53"/>
  <c r="D295" i="54" s="1"/>
  <c r="C295" i="53"/>
  <c r="C295" i="54" s="1"/>
  <c r="B295" i="53"/>
  <c r="B295" i="54" s="1"/>
  <c r="N295" i="54" s="1"/>
  <c r="A295" i="53"/>
  <c r="A295" i="54" s="1"/>
  <c r="E294" i="53"/>
  <c r="E294" i="54" s="1"/>
  <c r="D294" i="53"/>
  <c r="D294" i="54" s="1"/>
  <c r="C294" i="53"/>
  <c r="C294" i="54" s="1"/>
  <c r="B294" i="53"/>
  <c r="B294" i="54" s="1"/>
  <c r="N294" i="54" s="1"/>
  <c r="A294" i="53"/>
  <c r="A294" i="54" s="1"/>
  <c r="E293" i="53"/>
  <c r="E293" i="54" s="1"/>
  <c r="D293" i="53"/>
  <c r="D293" i="54" s="1"/>
  <c r="C293" i="53"/>
  <c r="C293" i="54" s="1"/>
  <c r="B293" i="53"/>
  <c r="B293" i="54" s="1"/>
  <c r="N293" i="54" s="1"/>
  <c r="A293" i="53"/>
  <c r="A293" i="54" s="1"/>
  <c r="E292" i="53"/>
  <c r="E292" i="54" s="1"/>
  <c r="D292" i="53"/>
  <c r="D292" i="54" s="1"/>
  <c r="C292" i="53"/>
  <c r="C292" i="54" s="1"/>
  <c r="B292" i="53"/>
  <c r="B292" i="54" s="1"/>
  <c r="N292" i="54" s="1"/>
  <c r="A292" i="53"/>
  <c r="A292" i="54" s="1"/>
  <c r="E291" i="53"/>
  <c r="E291" i="54" s="1"/>
  <c r="D291" i="53"/>
  <c r="D291" i="54" s="1"/>
  <c r="C291" i="53"/>
  <c r="C291" i="54" s="1"/>
  <c r="B291" i="53"/>
  <c r="B291" i="54" s="1"/>
  <c r="N291" i="54" s="1"/>
  <c r="A291" i="53"/>
  <c r="A291" i="54" s="1"/>
  <c r="E290" i="53"/>
  <c r="E290" i="54" s="1"/>
  <c r="D290" i="53"/>
  <c r="D290" i="54" s="1"/>
  <c r="C290" i="53"/>
  <c r="C290" i="54" s="1"/>
  <c r="B290" i="53"/>
  <c r="B290" i="54" s="1"/>
  <c r="N290" i="54" s="1"/>
  <c r="A290" i="53"/>
  <c r="A290" i="54" s="1"/>
  <c r="E289" i="53"/>
  <c r="E289" i="54" s="1"/>
  <c r="D289" i="53"/>
  <c r="D289" i="54" s="1"/>
  <c r="C289" i="53"/>
  <c r="C289" i="54" s="1"/>
  <c r="B289" i="53"/>
  <c r="B289" i="54" s="1"/>
  <c r="N289" i="54" s="1"/>
  <c r="A289" i="53"/>
  <c r="A289" i="54" s="1"/>
  <c r="E288" i="53"/>
  <c r="E288" i="54" s="1"/>
  <c r="D288" i="53"/>
  <c r="D288" i="54" s="1"/>
  <c r="C288" i="53"/>
  <c r="C288" i="54" s="1"/>
  <c r="B288" i="53"/>
  <c r="B288" i="54" s="1"/>
  <c r="N288" i="54" s="1"/>
  <c r="A288" i="53"/>
  <c r="A288" i="54" s="1"/>
  <c r="E287" i="53"/>
  <c r="E287" i="54" s="1"/>
  <c r="D287" i="53"/>
  <c r="D287" i="54" s="1"/>
  <c r="C287" i="53"/>
  <c r="C287" i="54" s="1"/>
  <c r="B287" i="53"/>
  <c r="B287" i="54" s="1"/>
  <c r="N287" i="54" s="1"/>
  <c r="A287" i="53"/>
  <c r="A287" i="54" s="1"/>
  <c r="E286" i="53"/>
  <c r="E286" i="54" s="1"/>
  <c r="D286" i="53"/>
  <c r="D286" i="54" s="1"/>
  <c r="C286" i="53"/>
  <c r="C286" i="54" s="1"/>
  <c r="B286" i="53"/>
  <c r="B286" i="54" s="1"/>
  <c r="N286" i="54" s="1"/>
  <c r="A286" i="53"/>
  <c r="A286" i="54" s="1"/>
  <c r="E285" i="53"/>
  <c r="E285" i="54" s="1"/>
  <c r="D285" i="53"/>
  <c r="D285" i="54" s="1"/>
  <c r="C285" i="53"/>
  <c r="C285" i="54" s="1"/>
  <c r="B285" i="53"/>
  <c r="B285" i="54" s="1"/>
  <c r="N285" i="54" s="1"/>
  <c r="A285" i="53"/>
  <c r="A285" i="54" s="1"/>
  <c r="E284" i="53"/>
  <c r="E284" i="54" s="1"/>
  <c r="D284" i="53"/>
  <c r="D284" i="54" s="1"/>
  <c r="C284" i="53"/>
  <c r="C284" i="54" s="1"/>
  <c r="B284" i="53"/>
  <c r="B284" i="54" s="1"/>
  <c r="N284" i="54" s="1"/>
  <c r="A284" i="53"/>
  <c r="A284" i="54" s="1"/>
  <c r="E283" i="53"/>
  <c r="E283" i="54" s="1"/>
  <c r="D283" i="53"/>
  <c r="D283" i="54" s="1"/>
  <c r="C283" i="53"/>
  <c r="C283" i="54" s="1"/>
  <c r="B283" i="53"/>
  <c r="B283" i="54" s="1"/>
  <c r="N283" i="54" s="1"/>
  <c r="A283" i="53"/>
  <c r="A283" i="54" s="1"/>
  <c r="E282" i="53"/>
  <c r="E282" i="54" s="1"/>
  <c r="D282" i="53"/>
  <c r="D282" i="54" s="1"/>
  <c r="C282" i="53"/>
  <c r="C282" i="54" s="1"/>
  <c r="B282" i="53"/>
  <c r="B282" i="54" s="1"/>
  <c r="N282" i="54" s="1"/>
  <c r="A282" i="53"/>
  <c r="A282" i="54" s="1"/>
  <c r="E281" i="53"/>
  <c r="E281" i="54" s="1"/>
  <c r="D281" i="53"/>
  <c r="D281" i="54" s="1"/>
  <c r="C281" i="53"/>
  <c r="C281" i="54" s="1"/>
  <c r="B281" i="53"/>
  <c r="B281" i="54" s="1"/>
  <c r="N281" i="54" s="1"/>
  <c r="A281" i="53"/>
  <c r="A281" i="54" s="1"/>
  <c r="E280" i="53"/>
  <c r="E280" i="54" s="1"/>
  <c r="D280" i="53"/>
  <c r="D280" i="54" s="1"/>
  <c r="C280" i="53"/>
  <c r="C280" i="54" s="1"/>
  <c r="B280" i="53"/>
  <c r="B280" i="54" s="1"/>
  <c r="N280" i="54" s="1"/>
  <c r="A280" i="53"/>
  <c r="A280" i="54" s="1"/>
  <c r="E279" i="53"/>
  <c r="E279" i="54" s="1"/>
  <c r="D279" i="53"/>
  <c r="D279" i="54" s="1"/>
  <c r="C279" i="53"/>
  <c r="C279" i="54" s="1"/>
  <c r="B279" i="53"/>
  <c r="B279" i="54" s="1"/>
  <c r="N279" i="54" s="1"/>
  <c r="A279" i="53"/>
  <c r="A279" i="54" s="1"/>
  <c r="E278" i="53"/>
  <c r="E278" i="54" s="1"/>
  <c r="D278" i="53"/>
  <c r="D278" i="54" s="1"/>
  <c r="C278" i="53"/>
  <c r="C278" i="54" s="1"/>
  <c r="B278" i="53"/>
  <c r="B278" i="54" s="1"/>
  <c r="N278" i="54" s="1"/>
  <c r="A278" i="53"/>
  <c r="A278" i="54" s="1"/>
  <c r="E277" i="53"/>
  <c r="E277" i="54" s="1"/>
  <c r="D277" i="53"/>
  <c r="D277" i="54" s="1"/>
  <c r="C277" i="53"/>
  <c r="C277" i="54" s="1"/>
  <c r="B277" i="53"/>
  <c r="B277" i="54" s="1"/>
  <c r="N277" i="54" s="1"/>
  <c r="A277" i="53"/>
  <c r="A277" i="54" s="1"/>
  <c r="E276" i="53"/>
  <c r="E276" i="54" s="1"/>
  <c r="D276" i="53"/>
  <c r="D276" i="54" s="1"/>
  <c r="C276" i="53"/>
  <c r="C276" i="54" s="1"/>
  <c r="B276" i="53"/>
  <c r="B276" i="54" s="1"/>
  <c r="N276" i="54" s="1"/>
  <c r="A276" i="53"/>
  <c r="A276" i="54" s="1"/>
  <c r="E275" i="53"/>
  <c r="E275" i="54" s="1"/>
  <c r="D275" i="53"/>
  <c r="D275" i="54" s="1"/>
  <c r="C275" i="53"/>
  <c r="C275" i="54" s="1"/>
  <c r="B275" i="53"/>
  <c r="B275" i="54" s="1"/>
  <c r="N275" i="54" s="1"/>
  <c r="A275" i="53"/>
  <c r="A275" i="54" s="1"/>
  <c r="E274" i="53"/>
  <c r="E274" i="54" s="1"/>
  <c r="D274" i="53"/>
  <c r="D274" i="54" s="1"/>
  <c r="C274" i="53"/>
  <c r="C274" i="54" s="1"/>
  <c r="B274" i="53"/>
  <c r="B274" i="54" s="1"/>
  <c r="N274" i="54" s="1"/>
  <c r="A274" i="53"/>
  <c r="A274" i="54" s="1"/>
  <c r="E273" i="53"/>
  <c r="E273" i="54" s="1"/>
  <c r="D273" i="53"/>
  <c r="D273" i="54" s="1"/>
  <c r="C273" i="53"/>
  <c r="C273" i="54" s="1"/>
  <c r="B273" i="53"/>
  <c r="B273" i="54" s="1"/>
  <c r="N273" i="54" s="1"/>
  <c r="A273" i="53"/>
  <c r="A273" i="54" s="1"/>
  <c r="E272" i="53"/>
  <c r="E272" i="54" s="1"/>
  <c r="D272" i="53"/>
  <c r="D272" i="54" s="1"/>
  <c r="C272" i="53"/>
  <c r="C272" i="54" s="1"/>
  <c r="B272" i="53"/>
  <c r="B272" i="54" s="1"/>
  <c r="N272" i="54" s="1"/>
  <c r="A272" i="53"/>
  <c r="A272" i="54" s="1"/>
  <c r="E271" i="53"/>
  <c r="E271" i="54" s="1"/>
  <c r="D271" i="53"/>
  <c r="D271" i="54" s="1"/>
  <c r="C271" i="53"/>
  <c r="C271" i="54" s="1"/>
  <c r="B271" i="53"/>
  <c r="B271" i="54" s="1"/>
  <c r="N271" i="54" s="1"/>
  <c r="A271" i="53"/>
  <c r="A271" i="54" s="1"/>
  <c r="E270" i="53"/>
  <c r="E270" i="54" s="1"/>
  <c r="D270" i="53"/>
  <c r="D270" i="54" s="1"/>
  <c r="C270" i="53"/>
  <c r="C270" i="54" s="1"/>
  <c r="B270" i="53"/>
  <c r="B270" i="54" s="1"/>
  <c r="N270" i="54" s="1"/>
  <c r="A270" i="53"/>
  <c r="A270" i="54" s="1"/>
  <c r="E269" i="53"/>
  <c r="E269" i="54" s="1"/>
  <c r="D269" i="53"/>
  <c r="D269" i="54" s="1"/>
  <c r="C269" i="53"/>
  <c r="C269" i="54" s="1"/>
  <c r="B269" i="53"/>
  <c r="B269" i="54" s="1"/>
  <c r="N269" i="54" s="1"/>
  <c r="A269" i="53"/>
  <c r="A269" i="54" s="1"/>
  <c r="E268" i="53"/>
  <c r="E268" i="54" s="1"/>
  <c r="D268" i="53"/>
  <c r="D268" i="54" s="1"/>
  <c r="C268" i="53"/>
  <c r="C268" i="54" s="1"/>
  <c r="B268" i="53"/>
  <c r="B268" i="54" s="1"/>
  <c r="N268" i="54" s="1"/>
  <c r="A268" i="53"/>
  <c r="A268" i="54" s="1"/>
  <c r="E267" i="53"/>
  <c r="E267" i="54" s="1"/>
  <c r="D267" i="53"/>
  <c r="D267" i="54" s="1"/>
  <c r="C267" i="53"/>
  <c r="C267" i="54" s="1"/>
  <c r="B267" i="53"/>
  <c r="B267" i="54" s="1"/>
  <c r="N267" i="54" s="1"/>
  <c r="A267" i="53"/>
  <c r="A267" i="54" s="1"/>
  <c r="E266" i="53"/>
  <c r="E266" i="54" s="1"/>
  <c r="D266" i="53"/>
  <c r="D266" i="54" s="1"/>
  <c r="C266" i="53"/>
  <c r="C266" i="54" s="1"/>
  <c r="B266" i="53"/>
  <c r="B266" i="54" s="1"/>
  <c r="N266" i="54" s="1"/>
  <c r="A266" i="53"/>
  <c r="A266" i="54" s="1"/>
  <c r="E265" i="53"/>
  <c r="E265" i="54" s="1"/>
  <c r="D265" i="53"/>
  <c r="D265" i="54" s="1"/>
  <c r="C265" i="53"/>
  <c r="C265" i="54" s="1"/>
  <c r="B265" i="53"/>
  <c r="B265" i="54" s="1"/>
  <c r="N265" i="54" s="1"/>
  <c r="A265" i="53"/>
  <c r="A265" i="54" s="1"/>
  <c r="E264" i="53"/>
  <c r="E264" i="54" s="1"/>
  <c r="D264" i="53"/>
  <c r="D264" i="54" s="1"/>
  <c r="C264" i="53"/>
  <c r="C264" i="54" s="1"/>
  <c r="B264" i="53"/>
  <c r="B264" i="54" s="1"/>
  <c r="N264" i="54" s="1"/>
  <c r="A264" i="53"/>
  <c r="A264" i="54" s="1"/>
  <c r="E263" i="53"/>
  <c r="E263" i="54" s="1"/>
  <c r="D263" i="53"/>
  <c r="D263" i="54" s="1"/>
  <c r="C263" i="53"/>
  <c r="C263" i="54" s="1"/>
  <c r="B263" i="53"/>
  <c r="B263" i="54" s="1"/>
  <c r="N263" i="54" s="1"/>
  <c r="A263" i="53"/>
  <c r="A263" i="54" s="1"/>
  <c r="E262" i="53"/>
  <c r="E262" i="54" s="1"/>
  <c r="D262" i="53"/>
  <c r="D262" i="54" s="1"/>
  <c r="C262" i="53"/>
  <c r="C262" i="54" s="1"/>
  <c r="B262" i="53"/>
  <c r="B262" i="54" s="1"/>
  <c r="N262" i="54" s="1"/>
  <c r="A262" i="53"/>
  <c r="A262" i="54" s="1"/>
  <c r="E261" i="53"/>
  <c r="E261" i="54" s="1"/>
  <c r="D261" i="53"/>
  <c r="D261" i="54" s="1"/>
  <c r="C261" i="53"/>
  <c r="C261" i="54" s="1"/>
  <c r="B261" i="53"/>
  <c r="B261" i="54" s="1"/>
  <c r="N261" i="54" s="1"/>
  <c r="A261" i="53"/>
  <c r="A261" i="54" s="1"/>
  <c r="E260" i="53"/>
  <c r="E260" i="54" s="1"/>
  <c r="D260" i="53"/>
  <c r="D260" i="54" s="1"/>
  <c r="C260" i="53"/>
  <c r="C260" i="54" s="1"/>
  <c r="B260" i="53"/>
  <c r="B260" i="54" s="1"/>
  <c r="N260" i="54" s="1"/>
  <c r="A260" i="53"/>
  <c r="A260" i="54" s="1"/>
  <c r="E259" i="53"/>
  <c r="E259" i="54" s="1"/>
  <c r="D259" i="53"/>
  <c r="D259" i="54" s="1"/>
  <c r="C259" i="53"/>
  <c r="C259" i="54" s="1"/>
  <c r="B259" i="53"/>
  <c r="B259" i="54" s="1"/>
  <c r="N259" i="54" s="1"/>
  <c r="A259" i="53"/>
  <c r="A259" i="54" s="1"/>
  <c r="E258" i="53"/>
  <c r="E258" i="54" s="1"/>
  <c r="D258" i="53"/>
  <c r="D258" i="54" s="1"/>
  <c r="C258" i="53"/>
  <c r="C258" i="54" s="1"/>
  <c r="B258" i="53"/>
  <c r="B258" i="54" s="1"/>
  <c r="N258" i="54" s="1"/>
  <c r="A258" i="53"/>
  <c r="A258" i="54" s="1"/>
  <c r="E257" i="53"/>
  <c r="E257" i="54" s="1"/>
  <c r="D257" i="53"/>
  <c r="D257" i="54" s="1"/>
  <c r="C257" i="53"/>
  <c r="C257" i="54" s="1"/>
  <c r="B257" i="53"/>
  <c r="B257" i="54" s="1"/>
  <c r="N257" i="54" s="1"/>
  <c r="A257" i="53"/>
  <c r="A257" i="54" s="1"/>
  <c r="E256" i="53"/>
  <c r="E256" i="54" s="1"/>
  <c r="D256" i="53"/>
  <c r="D256" i="54" s="1"/>
  <c r="C256" i="53"/>
  <c r="C256" i="54" s="1"/>
  <c r="B256" i="53"/>
  <c r="B256" i="54" s="1"/>
  <c r="N256" i="54" s="1"/>
  <c r="A256" i="53"/>
  <c r="A256" i="54" s="1"/>
  <c r="E255" i="53"/>
  <c r="E255" i="54" s="1"/>
  <c r="D255" i="53"/>
  <c r="D255" i="54" s="1"/>
  <c r="C255" i="53"/>
  <c r="C255" i="54" s="1"/>
  <c r="B255" i="53"/>
  <c r="B255" i="54" s="1"/>
  <c r="N255" i="54" s="1"/>
  <c r="A255" i="53"/>
  <c r="A255" i="54" s="1"/>
  <c r="E254" i="53"/>
  <c r="E254" i="54" s="1"/>
  <c r="D254" i="53"/>
  <c r="D254" i="54" s="1"/>
  <c r="C254" i="53"/>
  <c r="C254" i="54" s="1"/>
  <c r="B254" i="53"/>
  <c r="B254" i="54" s="1"/>
  <c r="N254" i="54" s="1"/>
  <c r="A254" i="53"/>
  <c r="A254" i="54" s="1"/>
  <c r="E253" i="53"/>
  <c r="E253" i="54" s="1"/>
  <c r="D253" i="53"/>
  <c r="D253" i="54" s="1"/>
  <c r="C253" i="53"/>
  <c r="C253" i="54" s="1"/>
  <c r="B253" i="53"/>
  <c r="B253" i="54" s="1"/>
  <c r="N253" i="54" s="1"/>
  <c r="A253" i="53"/>
  <c r="A253" i="54" s="1"/>
  <c r="E252" i="53"/>
  <c r="E252" i="54" s="1"/>
  <c r="D252" i="53"/>
  <c r="D252" i="54" s="1"/>
  <c r="C252" i="53"/>
  <c r="C252" i="54" s="1"/>
  <c r="B252" i="53"/>
  <c r="B252" i="54" s="1"/>
  <c r="N252" i="54" s="1"/>
  <c r="A252" i="53"/>
  <c r="A252" i="54" s="1"/>
  <c r="E251" i="53"/>
  <c r="E251" i="54" s="1"/>
  <c r="D251" i="53"/>
  <c r="D251" i="54" s="1"/>
  <c r="C251" i="53"/>
  <c r="C251" i="54" s="1"/>
  <c r="B251" i="53"/>
  <c r="B251" i="54" s="1"/>
  <c r="N251" i="54" s="1"/>
  <c r="A251" i="53"/>
  <c r="A251" i="54" s="1"/>
  <c r="E250" i="53"/>
  <c r="E250" i="54" s="1"/>
  <c r="D250" i="53"/>
  <c r="D250" i="54" s="1"/>
  <c r="C250" i="53"/>
  <c r="C250" i="54" s="1"/>
  <c r="B250" i="53"/>
  <c r="B250" i="54" s="1"/>
  <c r="N250" i="54" s="1"/>
  <c r="A250" i="53"/>
  <c r="A250" i="54" s="1"/>
  <c r="E249" i="53"/>
  <c r="E249" i="54" s="1"/>
  <c r="D249" i="53"/>
  <c r="D249" i="54" s="1"/>
  <c r="C249" i="53"/>
  <c r="C249" i="54" s="1"/>
  <c r="B249" i="53"/>
  <c r="B249" i="54" s="1"/>
  <c r="N249" i="54" s="1"/>
  <c r="A249" i="53"/>
  <c r="A249" i="54" s="1"/>
  <c r="E248" i="53"/>
  <c r="E248" i="54" s="1"/>
  <c r="D248" i="53"/>
  <c r="D248" i="54" s="1"/>
  <c r="C248" i="53"/>
  <c r="C248" i="54" s="1"/>
  <c r="B248" i="53"/>
  <c r="B248" i="54" s="1"/>
  <c r="N248" i="54" s="1"/>
  <c r="A248" i="53"/>
  <c r="A248" i="54" s="1"/>
  <c r="E247" i="53"/>
  <c r="E247" i="54" s="1"/>
  <c r="D247" i="53"/>
  <c r="D247" i="54" s="1"/>
  <c r="C247" i="53"/>
  <c r="C247" i="54" s="1"/>
  <c r="B247" i="53"/>
  <c r="B247" i="54" s="1"/>
  <c r="N247" i="54" s="1"/>
  <c r="A247" i="53"/>
  <c r="A247" i="54" s="1"/>
  <c r="E246" i="53"/>
  <c r="E246" i="54" s="1"/>
  <c r="D246" i="53"/>
  <c r="D246" i="54" s="1"/>
  <c r="C246" i="53"/>
  <c r="C246" i="54" s="1"/>
  <c r="B246" i="53"/>
  <c r="B246" i="54" s="1"/>
  <c r="N246" i="54" s="1"/>
  <c r="A246" i="53"/>
  <c r="A246" i="54" s="1"/>
  <c r="E245" i="53"/>
  <c r="E245" i="54" s="1"/>
  <c r="D245" i="53"/>
  <c r="D245" i="54" s="1"/>
  <c r="C245" i="53"/>
  <c r="C245" i="54" s="1"/>
  <c r="B245" i="53"/>
  <c r="B245" i="54" s="1"/>
  <c r="N245" i="54" s="1"/>
  <c r="A245" i="53"/>
  <c r="A245" i="54" s="1"/>
  <c r="E244" i="53"/>
  <c r="E244" i="54" s="1"/>
  <c r="D244" i="53"/>
  <c r="D244" i="54" s="1"/>
  <c r="C244" i="53"/>
  <c r="C244" i="54" s="1"/>
  <c r="B244" i="53"/>
  <c r="B244" i="54" s="1"/>
  <c r="N244" i="54" s="1"/>
  <c r="A244" i="53"/>
  <c r="A244" i="54" s="1"/>
  <c r="E243" i="53"/>
  <c r="E243" i="54" s="1"/>
  <c r="D243" i="53"/>
  <c r="D243" i="54" s="1"/>
  <c r="C243" i="53"/>
  <c r="C243" i="54" s="1"/>
  <c r="B243" i="53"/>
  <c r="B243" i="54" s="1"/>
  <c r="N243" i="54" s="1"/>
  <c r="A243" i="53"/>
  <c r="A243" i="54" s="1"/>
  <c r="E242" i="53"/>
  <c r="E242" i="54" s="1"/>
  <c r="D242" i="53"/>
  <c r="D242" i="54" s="1"/>
  <c r="C242" i="53"/>
  <c r="C242" i="54" s="1"/>
  <c r="B242" i="53"/>
  <c r="B242" i="54" s="1"/>
  <c r="N242" i="54" s="1"/>
  <c r="A242" i="53"/>
  <c r="A242" i="54" s="1"/>
  <c r="E241" i="53"/>
  <c r="E241" i="54" s="1"/>
  <c r="D241" i="53"/>
  <c r="D241" i="54" s="1"/>
  <c r="C241" i="53"/>
  <c r="C241" i="54" s="1"/>
  <c r="B241" i="53"/>
  <c r="B241" i="54" s="1"/>
  <c r="N241" i="54" s="1"/>
  <c r="A241" i="53"/>
  <c r="A241" i="54" s="1"/>
  <c r="E240" i="53"/>
  <c r="E240" i="54" s="1"/>
  <c r="D240" i="53"/>
  <c r="D240" i="54" s="1"/>
  <c r="C240" i="53"/>
  <c r="C240" i="54" s="1"/>
  <c r="B240" i="53"/>
  <c r="B240" i="54" s="1"/>
  <c r="N240" i="54" s="1"/>
  <c r="A240" i="53"/>
  <c r="A240" i="54" s="1"/>
  <c r="E239" i="53"/>
  <c r="E239" i="54" s="1"/>
  <c r="D239" i="53"/>
  <c r="D239" i="54" s="1"/>
  <c r="C239" i="53"/>
  <c r="C239" i="54" s="1"/>
  <c r="B239" i="53"/>
  <c r="B239" i="54" s="1"/>
  <c r="N239" i="54" s="1"/>
  <c r="A239" i="53"/>
  <c r="A239" i="54" s="1"/>
  <c r="E238" i="53"/>
  <c r="E238" i="54" s="1"/>
  <c r="D238" i="53"/>
  <c r="D238" i="54" s="1"/>
  <c r="C238" i="53"/>
  <c r="C238" i="54" s="1"/>
  <c r="B238" i="53"/>
  <c r="B238" i="54" s="1"/>
  <c r="N238" i="54" s="1"/>
  <c r="A238" i="53"/>
  <c r="A238" i="54" s="1"/>
  <c r="E237" i="53"/>
  <c r="E237" i="54" s="1"/>
  <c r="D237" i="53"/>
  <c r="D237" i="54" s="1"/>
  <c r="C237" i="53"/>
  <c r="C237" i="54" s="1"/>
  <c r="B237" i="53"/>
  <c r="B237" i="54" s="1"/>
  <c r="N237" i="54" s="1"/>
  <c r="A237" i="53"/>
  <c r="A237" i="54" s="1"/>
  <c r="E236" i="53"/>
  <c r="E236" i="54" s="1"/>
  <c r="D236" i="53"/>
  <c r="D236" i="54" s="1"/>
  <c r="C236" i="53"/>
  <c r="C236" i="54" s="1"/>
  <c r="B236" i="53"/>
  <c r="B236" i="54" s="1"/>
  <c r="N236" i="54" s="1"/>
  <c r="A236" i="53"/>
  <c r="A236" i="54" s="1"/>
  <c r="E235" i="53"/>
  <c r="E235" i="54" s="1"/>
  <c r="D235" i="53"/>
  <c r="D235" i="54" s="1"/>
  <c r="C235" i="53"/>
  <c r="C235" i="54" s="1"/>
  <c r="B235" i="53"/>
  <c r="B235" i="54" s="1"/>
  <c r="N235" i="54" s="1"/>
  <c r="A235" i="53"/>
  <c r="A235" i="54" s="1"/>
  <c r="E234" i="53"/>
  <c r="E234" i="54" s="1"/>
  <c r="D234" i="53"/>
  <c r="D234" i="54" s="1"/>
  <c r="C234" i="53"/>
  <c r="C234" i="54" s="1"/>
  <c r="B234" i="53"/>
  <c r="B234" i="54" s="1"/>
  <c r="N234" i="54" s="1"/>
  <c r="A234" i="53"/>
  <c r="A234" i="54" s="1"/>
  <c r="E233" i="53"/>
  <c r="E233" i="54" s="1"/>
  <c r="D233" i="53"/>
  <c r="D233" i="54" s="1"/>
  <c r="C233" i="53"/>
  <c r="C233" i="54" s="1"/>
  <c r="B233" i="53"/>
  <c r="B233" i="54" s="1"/>
  <c r="N233" i="54" s="1"/>
  <c r="A233" i="53"/>
  <c r="A233" i="54" s="1"/>
  <c r="E232" i="53"/>
  <c r="E232" i="54" s="1"/>
  <c r="D232" i="53"/>
  <c r="D232" i="54" s="1"/>
  <c r="C232" i="53"/>
  <c r="C232" i="54" s="1"/>
  <c r="B232" i="53"/>
  <c r="B232" i="54" s="1"/>
  <c r="N232" i="54" s="1"/>
  <c r="A232" i="53"/>
  <c r="A232" i="54" s="1"/>
  <c r="E231" i="53"/>
  <c r="E231" i="54" s="1"/>
  <c r="D231" i="53"/>
  <c r="D231" i="54" s="1"/>
  <c r="C231" i="53"/>
  <c r="C231" i="54" s="1"/>
  <c r="B231" i="53"/>
  <c r="B231" i="54" s="1"/>
  <c r="N231" i="54" s="1"/>
  <c r="A231" i="53"/>
  <c r="A231" i="54" s="1"/>
  <c r="E230" i="53"/>
  <c r="E230" i="54" s="1"/>
  <c r="D230" i="53"/>
  <c r="D230" i="54" s="1"/>
  <c r="C230" i="53"/>
  <c r="C230" i="54" s="1"/>
  <c r="B230" i="53"/>
  <c r="B230" i="54" s="1"/>
  <c r="N230" i="54" s="1"/>
  <c r="A230" i="53"/>
  <c r="A230" i="54" s="1"/>
  <c r="E229" i="53"/>
  <c r="E229" i="54" s="1"/>
  <c r="D229" i="53"/>
  <c r="D229" i="54" s="1"/>
  <c r="C229" i="53"/>
  <c r="C229" i="54" s="1"/>
  <c r="B229" i="53"/>
  <c r="B229" i="54" s="1"/>
  <c r="N229" i="54" s="1"/>
  <c r="A229" i="53"/>
  <c r="A229" i="54" s="1"/>
  <c r="E228" i="53"/>
  <c r="E228" i="54" s="1"/>
  <c r="D228" i="53"/>
  <c r="D228" i="54" s="1"/>
  <c r="C228" i="53"/>
  <c r="C228" i="54" s="1"/>
  <c r="B228" i="53"/>
  <c r="B228" i="54" s="1"/>
  <c r="N228" i="54" s="1"/>
  <c r="A228" i="53"/>
  <c r="A228" i="54" s="1"/>
  <c r="E227" i="53"/>
  <c r="E227" i="54" s="1"/>
  <c r="D227" i="53"/>
  <c r="D227" i="54" s="1"/>
  <c r="C227" i="53"/>
  <c r="C227" i="54" s="1"/>
  <c r="B227" i="53"/>
  <c r="B227" i="54" s="1"/>
  <c r="N227" i="54" s="1"/>
  <c r="A227" i="53"/>
  <c r="A227" i="54" s="1"/>
  <c r="E226" i="53"/>
  <c r="E226" i="54" s="1"/>
  <c r="D226" i="53"/>
  <c r="D226" i="54" s="1"/>
  <c r="C226" i="53"/>
  <c r="C226" i="54" s="1"/>
  <c r="B226" i="53"/>
  <c r="B226" i="54" s="1"/>
  <c r="N226" i="54" s="1"/>
  <c r="A226" i="53"/>
  <c r="A226" i="54" s="1"/>
  <c r="E225" i="53"/>
  <c r="E225" i="54" s="1"/>
  <c r="D225" i="53"/>
  <c r="D225" i="54" s="1"/>
  <c r="C225" i="53"/>
  <c r="C225" i="54" s="1"/>
  <c r="B225" i="53"/>
  <c r="B225" i="54" s="1"/>
  <c r="N225" i="54" s="1"/>
  <c r="A225" i="53"/>
  <c r="A225" i="54" s="1"/>
  <c r="E224" i="53"/>
  <c r="E224" i="54" s="1"/>
  <c r="D224" i="53"/>
  <c r="D224" i="54" s="1"/>
  <c r="C224" i="53"/>
  <c r="C224" i="54" s="1"/>
  <c r="B224" i="53"/>
  <c r="B224" i="54" s="1"/>
  <c r="N224" i="54" s="1"/>
  <c r="A224" i="53"/>
  <c r="A224" i="54" s="1"/>
  <c r="E223" i="53"/>
  <c r="E223" i="54" s="1"/>
  <c r="D223" i="53"/>
  <c r="D223" i="54" s="1"/>
  <c r="C223" i="53"/>
  <c r="C223" i="54" s="1"/>
  <c r="B223" i="53"/>
  <c r="B223" i="54" s="1"/>
  <c r="N223" i="54" s="1"/>
  <c r="A223" i="53"/>
  <c r="A223" i="54" s="1"/>
  <c r="E222" i="53"/>
  <c r="E222" i="54" s="1"/>
  <c r="D222" i="53"/>
  <c r="D222" i="54" s="1"/>
  <c r="C222" i="53"/>
  <c r="C222" i="54" s="1"/>
  <c r="B222" i="53"/>
  <c r="B222" i="54" s="1"/>
  <c r="N222" i="54" s="1"/>
  <c r="A222" i="53"/>
  <c r="A222" i="54" s="1"/>
  <c r="E221" i="53"/>
  <c r="E221" i="54" s="1"/>
  <c r="D221" i="53"/>
  <c r="D221" i="54" s="1"/>
  <c r="C221" i="53"/>
  <c r="C221" i="54" s="1"/>
  <c r="B221" i="53"/>
  <c r="B221" i="54" s="1"/>
  <c r="N221" i="54" s="1"/>
  <c r="A221" i="53"/>
  <c r="A221" i="54" s="1"/>
  <c r="E220" i="53"/>
  <c r="E220" i="54" s="1"/>
  <c r="D220" i="53"/>
  <c r="D220" i="54" s="1"/>
  <c r="C220" i="53"/>
  <c r="C220" i="54" s="1"/>
  <c r="B220" i="53"/>
  <c r="B220" i="54" s="1"/>
  <c r="N220" i="54" s="1"/>
  <c r="A220" i="53"/>
  <c r="A220" i="54" s="1"/>
  <c r="E219" i="53"/>
  <c r="E219" i="54" s="1"/>
  <c r="D219" i="53"/>
  <c r="D219" i="54" s="1"/>
  <c r="C219" i="53"/>
  <c r="C219" i="54" s="1"/>
  <c r="B219" i="53"/>
  <c r="B219" i="54" s="1"/>
  <c r="N219" i="54" s="1"/>
  <c r="A219" i="53"/>
  <c r="A219" i="54" s="1"/>
  <c r="E218" i="53"/>
  <c r="E218" i="54" s="1"/>
  <c r="D218" i="53"/>
  <c r="D218" i="54" s="1"/>
  <c r="C218" i="53"/>
  <c r="C218" i="54" s="1"/>
  <c r="B218" i="53"/>
  <c r="B218" i="54" s="1"/>
  <c r="N218" i="54" s="1"/>
  <c r="A218" i="53"/>
  <c r="A218" i="54" s="1"/>
  <c r="E217" i="53"/>
  <c r="E217" i="54" s="1"/>
  <c r="D217" i="53"/>
  <c r="D217" i="54" s="1"/>
  <c r="C217" i="53"/>
  <c r="C217" i="54" s="1"/>
  <c r="B217" i="53"/>
  <c r="B217" i="54" s="1"/>
  <c r="N217" i="54" s="1"/>
  <c r="A217" i="53"/>
  <c r="A217" i="54" s="1"/>
  <c r="E216" i="53"/>
  <c r="E216" i="54" s="1"/>
  <c r="D216" i="53"/>
  <c r="D216" i="54" s="1"/>
  <c r="C216" i="53"/>
  <c r="C216" i="54" s="1"/>
  <c r="B216" i="53"/>
  <c r="B216" i="54" s="1"/>
  <c r="N216" i="54" s="1"/>
  <c r="A216" i="53"/>
  <c r="A216" i="54" s="1"/>
  <c r="E215" i="53"/>
  <c r="E215" i="54" s="1"/>
  <c r="D215" i="53"/>
  <c r="D215" i="54" s="1"/>
  <c r="C215" i="53"/>
  <c r="C215" i="54" s="1"/>
  <c r="B215" i="53"/>
  <c r="B215" i="54" s="1"/>
  <c r="N215" i="54" s="1"/>
  <c r="A215" i="53"/>
  <c r="A215" i="54" s="1"/>
  <c r="E214" i="53"/>
  <c r="E214" i="54" s="1"/>
  <c r="D214" i="53"/>
  <c r="D214" i="54" s="1"/>
  <c r="C214" i="53"/>
  <c r="C214" i="54" s="1"/>
  <c r="B214" i="53"/>
  <c r="B214" i="54" s="1"/>
  <c r="N214" i="54" s="1"/>
  <c r="A214" i="53"/>
  <c r="A214" i="54" s="1"/>
  <c r="E213" i="53"/>
  <c r="E213" i="54" s="1"/>
  <c r="D213" i="53"/>
  <c r="D213" i="54" s="1"/>
  <c r="C213" i="53"/>
  <c r="C213" i="54" s="1"/>
  <c r="B213" i="53"/>
  <c r="B213" i="54" s="1"/>
  <c r="N213" i="54" s="1"/>
  <c r="A213" i="53"/>
  <c r="A213" i="54" s="1"/>
  <c r="E212" i="53"/>
  <c r="E212" i="54" s="1"/>
  <c r="D212" i="53"/>
  <c r="D212" i="54" s="1"/>
  <c r="C212" i="53"/>
  <c r="C212" i="54" s="1"/>
  <c r="B212" i="53"/>
  <c r="B212" i="54" s="1"/>
  <c r="N212" i="54" s="1"/>
  <c r="A212" i="53"/>
  <c r="A212" i="54" s="1"/>
  <c r="E211" i="53"/>
  <c r="E211" i="54" s="1"/>
  <c r="D211" i="53"/>
  <c r="D211" i="54" s="1"/>
  <c r="C211" i="53"/>
  <c r="C211" i="54" s="1"/>
  <c r="B211" i="53"/>
  <c r="B211" i="54" s="1"/>
  <c r="N211" i="54" s="1"/>
  <c r="A211" i="53"/>
  <c r="A211" i="54" s="1"/>
  <c r="E210" i="53"/>
  <c r="E210" i="54" s="1"/>
  <c r="D210" i="53"/>
  <c r="D210" i="54" s="1"/>
  <c r="C210" i="53"/>
  <c r="C210" i="54" s="1"/>
  <c r="B210" i="53"/>
  <c r="B210" i="54" s="1"/>
  <c r="N210" i="54" s="1"/>
  <c r="A210" i="53"/>
  <c r="A210" i="54" s="1"/>
  <c r="E209" i="53"/>
  <c r="E209" i="54" s="1"/>
  <c r="D209" i="53"/>
  <c r="D209" i="54" s="1"/>
  <c r="C209" i="53"/>
  <c r="C209" i="54" s="1"/>
  <c r="B209" i="53"/>
  <c r="B209" i="54" s="1"/>
  <c r="N209" i="54" s="1"/>
  <c r="A209" i="53"/>
  <c r="A209" i="54" s="1"/>
  <c r="E208" i="53"/>
  <c r="E208" i="54" s="1"/>
  <c r="D208" i="53"/>
  <c r="D208" i="54" s="1"/>
  <c r="C208" i="53"/>
  <c r="C208" i="54" s="1"/>
  <c r="B208" i="53"/>
  <c r="B208" i="54" s="1"/>
  <c r="N208" i="54" s="1"/>
  <c r="A208" i="53"/>
  <c r="A208" i="54" s="1"/>
  <c r="E207" i="53"/>
  <c r="E207" i="54" s="1"/>
  <c r="D207" i="53"/>
  <c r="D207" i="54" s="1"/>
  <c r="C207" i="53"/>
  <c r="C207" i="54" s="1"/>
  <c r="B207" i="53"/>
  <c r="B207" i="54" s="1"/>
  <c r="N207" i="54" s="1"/>
  <c r="A207" i="53"/>
  <c r="A207" i="54" s="1"/>
  <c r="E206" i="53"/>
  <c r="E206" i="54" s="1"/>
  <c r="D206" i="53"/>
  <c r="D206" i="54" s="1"/>
  <c r="C206" i="53"/>
  <c r="C206" i="54" s="1"/>
  <c r="B206" i="53"/>
  <c r="B206" i="54" s="1"/>
  <c r="N206" i="54" s="1"/>
  <c r="A206" i="53"/>
  <c r="A206" i="54" s="1"/>
  <c r="E205" i="53"/>
  <c r="E205" i="54" s="1"/>
  <c r="D205" i="53"/>
  <c r="D205" i="54" s="1"/>
  <c r="C205" i="53"/>
  <c r="C205" i="54" s="1"/>
  <c r="B205" i="53"/>
  <c r="B205" i="54" s="1"/>
  <c r="N205" i="54" s="1"/>
  <c r="A205" i="53"/>
  <c r="A205" i="54" s="1"/>
  <c r="E204" i="53"/>
  <c r="E204" i="54" s="1"/>
  <c r="D204" i="53"/>
  <c r="D204" i="54" s="1"/>
  <c r="C204" i="53"/>
  <c r="C204" i="54" s="1"/>
  <c r="B204" i="53"/>
  <c r="B204" i="54" s="1"/>
  <c r="N204" i="54" s="1"/>
  <c r="A204" i="53"/>
  <c r="A204" i="54" s="1"/>
  <c r="E203" i="53"/>
  <c r="E203" i="54" s="1"/>
  <c r="D203" i="53"/>
  <c r="D203" i="54" s="1"/>
  <c r="C203" i="53"/>
  <c r="C203" i="54" s="1"/>
  <c r="B203" i="53"/>
  <c r="B203" i="54" s="1"/>
  <c r="N203" i="54" s="1"/>
  <c r="A203" i="53"/>
  <c r="A203" i="54" s="1"/>
  <c r="E202" i="53"/>
  <c r="E202" i="54" s="1"/>
  <c r="D202" i="53"/>
  <c r="D202" i="54" s="1"/>
  <c r="C202" i="53"/>
  <c r="C202" i="54" s="1"/>
  <c r="B202" i="53"/>
  <c r="B202" i="54" s="1"/>
  <c r="N202" i="54" s="1"/>
  <c r="A202" i="53"/>
  <c r="A202" i="54" s="1"/>
  <c r="E201" i="53"/>
  <c r="E201" i="54" s="1"/>
  <c r="D201" i="53"/>
  <c r="D201" i="54" s="1"/>
  <c r="C201" i="53"/>
  <c r="C201" i="54" s="1"/>
  <c r="B201" i="53"/>
  <c r="B201" i="54" s="1"/>
  <c r="N201" i="54" s="1"/>
  <c r="A201" i="53"/>
  <c r="A201" i="54" s="1"/>
  <c r="E200" i="53"/>
  <c r="E200" i="54" s="1"/>
  <c r="D200" i="53"/>
  <c r="D200" i="54" s="1"/>
  <c r="C200" i="53"/>
  <c r="C200" i="54" s="1"/>
  <c r="B200" i="53"/>
  <c r="B200" i="54" s="1"/>
  <c r="N200" i="54" s="1"/>
  <c r="A200" i="53"/>
  <c r="A200" i="54" s="1"/>
  <c r="E199" i="53"/>
  <c r="E199" i="54" s="1"/>
  <c r="D199" i="53"/>
  <c r="D199" i="54" s="1"/>
  <c r="C199" i="53"/>
  <c r="C199" i="54" s="1"/>
  <c r="B199" i="53"/>
  <c r="B199" i="54" s="1"/>
  <c r="N199" i="54" s="1"/>
  <c r="A199" i="53"/>
  <c r="A199" i="54" s="1"/>
  <c r="E198" i="53"/>
  <c r="E198" i="54" s="1"/>
  <c r="D198" i="53"/>
  <c r="D198" i="54" s="1"/>
  <c r="C198" i="53"/>
  <c r="C198" i="54" s="1"/>
  <c r="B198" i="53"/>
  <c r="B198" i="54" s="1"/>
  <c r="N198" i="54" s="1"/>
  <c r="A198" i="53"/>
  <c r="A198" i="54" s="1"/>
  <c r="E197" i="53"/>
  <c r="E197" i="54" s="1"/>
  <c r="D197" i="53"/>
  <c r="D197" i="54" s="1"/>
  <c r="C197" i="53"/>
  <c r="C197" i="54" s="1"/>
  <c r="B197" i="53"/>
  <c r="B197" i="54" s="1"/>
  <c r="N197" i="54" s="1"/>
  <c r="A197" i="53"/>
  <c r="A197" i="54" s="1"/>
  <c r="E196" i="53"/>
  <c r="E196" i="54" s="1"/>
  <c r="D196" i="53"/>
  <c r="D196" i="54" s="1"/>
  <c r="C196" i="53"/>
  <c r="C196" i="54" s="1"/>
  <c r="B196" i="53"/>
  <c r="B196" i="54" s="1"/>
  <c r="N196" i="54" s="1"/>
  <c r="A196" i="53"/>
  <c r="A196" i="54" s="1"/>
  <c r="E195" i="53"/>
  <c r="E195" i="54" s="1"/>
  <c r="D195" i="53"/>
  <c r="D195" i="54" s="1"/>
  <c r="C195" i="53"/>
  <c r="C195" i="54" s="1"/>
  <c r="B195" i="53"/>
  <c r="B195" i="54" s="1"/>
  <c r="N195" i="54" s="1"/>
  <c r="A195" i="53"/>
  <c r="A195" i="54" s="1"/>
  <c r="E194" i="53"/>
  <c r="E194" i="54" s="1"/>
  <c r="D194" i="53"/>
  <c r="D194" i="54" s="1"/>
  <c r="C194" i="53"/>
  <c r="C194" i="54" s="1"/>
  <c r="B194" i="53"/>
  <c r="B194" i="54" s="1"/>
  <c r="N194" i="54" s="1"/>
  <c r="A194" i="53"/>
  <c r="A194" i="54" s="1"/>
  <c r="E193" i="53"/>
  <c r="E193" i="54" s="1"/>
  <c r="D193" i="53"/>
  <c r="D193" i="54" s="1"/>
  <c r="C193" i="53"/>
  <c r="C193" i="54" s="1"/>
  <c r="B193" i="53"/>
  <c r="B193" i="54" s="1"/>
  <c r="N193" i="54" s="1"/>
  <c r="A193" i="53"/>
  <c r="A193" i="54" s="1"/>
  <c r="E192" i="53"/>
  <c r="E192" i="54" s="1"/>
  <c r="D192" i="53"/>
  <c r="D192" i="54" s="1"/>
  <c r="C192" i="53"/>
  <c r="C192" i="54" s="1"/>
  <c r="B192" i="53"/>
  <c r="B192" i="54" s="1"/>
  <c r="N192" i="54" s="1"/>
  <c r="A192" i="53"/>
  <c r="A192" i="54" s="1"/>
  <c r="E191" i="53"/>
  <c r="E191" i="54" s="1"/>
  <c r="D191" i="53"/>
  <c r="D191" i="54" s="1"/>
  <c r="C191" i="53"/>
  <c r="C191" i="54" s="1"/>
  <c r="B191" i="53"/>
  <c r="B191" i="54" s="1"/>
  <c r="N191" i="54" s="1"/>
  <c r="A191" i="53"/>
  <c r="A191" i="54" s="1"/>
  <c r="E190" i="53"/>
  <c r="E190" i="54" s="1"/>
  <c r="D190" i="53"/>
  <c r="D190" i="54" s="1"/>
  <c r="C190" i="53"/>
  <c r="C190" i="54" s="1"/>
  <c r="B190" i="53"/>
  <c r="B190" i="54" s="1"/>
  <c r="N190" i="54" s="1"/>
  <c r="A190" i="53"/>
  <c r="A190" i="54" s="1"/>
  <c r="E189" i="53"/>
  <c r="E189" i="54" s="1"/>
  <c r="D189" i="53"/>
  <c r="D189" i="54" s="1"/>
  <c r="C189" i="53"/>
  <c r="C189" i="54" s="1"/>
  <c r="B189" i="53"/>
  <c r="B189" i="54" s="1"/>
  <c r="N189" i="54" s="1"/>
  <c r="A189" i="53"/>
  <c r="A189" i="54" s="1"/>
  <c r="E188" i="53"/>
  <c r="E188" i="54" s="1"/>
  <c r="D188" i="53"/>
  <c r="D188" i="54" s="1"/>
  <c r="C188" i="53"/>
  <c r="C188" i="54" s="1"/>
  <c r="B188" i="53"/>
  <c r="B188" i="54" s="1"/>
  <c r="N188" i="54" s="1"/>
  <c r="A188" i="53"/>
  <c r="A188" i="54" s="1"/>
  <c r="E187" i="53"/>
  <c r="E187" i="54" s="1"/>
  <c r="D187" i="53"/>
  <c r="D187" i="54" s="1"/>
  <c r="C187" i="53"/>
  <c r="C187" i="54" s="1"/>
  <c r="B187" i="53"/>
  <c r="B187" i="54" s="1"/>
  <c r="N187" i="54" s="1"/>
  <c r="A187" i="53"/>
  <c r="A187" i="54" s="1"/>
  <c r="E186" i="53"/>
  <c r="E186" i="54" s="1"/>
  <c r="D186" i="53"/>
  <c r="D186" i="54" s="1"/>
  <c r="C186" i="53"/>
  <c r="C186" i="54" s="1"/>
  <c r="B186" i="53"/>
  <c r="B186" i="54" s="1"/>
  <c r="N186" i="54" s="1"/>
  <c r="A186" i="53"/>
  <c r="A186" i="54" s="1"/>
  <c r="E185" i="53"/>
  <c r="E185" i="54" s="1"/>
  <c r="D185" i="53"/>
  <c r="D185" i="54" s="1"/>
  <c r="C185" i="53"/>
  <c r="C185" i="54" s="1"/>
  <c r="B185" i="53"/>
  <c r="B185" i="54" s="1"/>
  <c r="N185" i="54" s="1"/>
  <c r="A185" i="53"/>
  <c r="A185" i="54" s="1"/>
  <c r="E184" i="53"/>
  <c r="E184" i="54" s="1"/>
  <c r="D184" i="53"/>
  <c r="D184" i="54" s="1"/>
  <c r="C184" i="53"/>
  <c r="C184" i="54" s="1"/>
  <c r="B184" i="53"/>
  <c r="B184" i="54" s="1"/>
  <c r="N184" i="54" s="1"/>
  <c r="A184" i="53"/>
  <c r="A184" i="54" s="1"/>
  <c r="E183" i="53"/>
  <c r="E183" i="54" s="1"/>
  <c r="D183" i="53"/>
  <c r="D183" i="54" s="1"/>
  <c r="C183" i="53"/>
  <c r="C183" i="54" s="1"/>
  <c r="B183" i="53"/>
  <c r="B183" i="54" s="1"/>
  <c r="N183" i="54" s="1"/>
  <c r="A183" i="53"/>
  <c r="A183" i="54" s="1"/>
  <c r="E182" i="53"/>
  <c r="E182" i="54" s="1"/>
  <c r="D182" i="53"/>
  <c r="D182" i="54" s="1"/>
  <c r="C182" i="53"/>
  <c r="C182" i="54" s="1"/>
  <c r="B182" i="53"/>
  <c r="B182" i="54" s="1"/>
  <c r="N182" i="54" s="1"/>
  <c r="A182" i="53"/>
  <c r="A182" i="54" s="1"/>
  <c r="E181" i="53"/>
  <c r="E181" i="54" s="1"/>
  <c r="D181" i="53"/>
  <c r="D181" i="54" s="1"/>
  <c r="C181" i="53"/>
  <c r="C181" i="54" s="1"/>
  <c r="B181" i="53"/>
  <c r="B181" i="54" s="1"/>
  <c r="N181" i="54" s="1"/>
  <c r="A181" i="53"/>
  <c r="A181" i="54" s="1"/>
  <c r="E180" i="53"/>
  <c r="E180" i="54" s="1"/>
  <c r="D180" i="53"/>
  <c r="D180" i="54" s="1"/>
  <c r="C180" i="53"/>
  <c r="C180" i="54" s="1"/>
  <c r="B180" i="53"/>
  <c r="B180" i="54" s="1"/>
  <c r="N180" i="54" s="1"/>
  <c r="A180" i="53"/>
  <c r="A180" i="54" s="1"/>
  <c r="E179" i="53"/>
  <c r="E179" i="54" s="1"/>
  <c r="D179" i="53"/>
  <c r="D179" i="54" s="1"/>
  <c r="C179" i="53"/>
  <c r="C179" i="54" s="1"/>
  <c r="B179" i="53"/>
  <c r="B179" i="54" s="1"/>
  <c r="N179" i="54" s="1"/>
  <c r="A179" i="53"/>
  <c r="A179" i="54" s="1"/>
  <c r="E178" i="53"/>
  <c r="E178" i="54" s="1"/>
  <c r="D178" i="53"/>
  <c r="D178" i="54" s="1"/>
  <c r="C178" i="53"/>
  <c r="C178" i="54" s="1"/>
  <c r="B178" i="53"/>
  <c r="B178" i="54" s="1"/>
  <c r="N178" i="54" s="1"/>
  <c r="A178" i="53"/>
  <c r="A178" i="54" s="1"/>
  <c r="E177" i="53"/>
  <c r="E177" i="54" s="1"/>
  <c r="D177" i="53"/>
  <c r="D177" i="54" s="1"/>
  <c r="C177" i="53"/>
  <c r="C177" i="54" s="1"/>
  <c r="B177" i="53"/>
  <c r="B177" i="54" s="1"/>
  <c r="N177" i="54" s="1"/>
  <c r="A177" i="53"/>
  <c r="A177" i="54" s="1"/>
  <c r="E176" i="53"/>
  <c r="E176" i="54" s="1"/>
  <c r="D176" i="53"/>
  <c r="D176" i="54" s="1"/>
  <c r="C176" i="53"/>
  <c r="C176" i="54" s="1"/>
  <c r="B176" i="53"/>
  <c r="B176" i="54" s="1"/>
  <c r="N176" i="54" s="1"/>
  <c r="A176" i="53"/>
  <c r="A176" i="54" s="1"/>
  <c r="E175" i="53"/>
  <c r="E175" i="54" s="1"/>
  <c r="D175" i="53"/>
  <c r="D175" i="54" s="1"/>
  <c r="C175" i="53"/>
  <c r="C175" i="54" s="1"/>
  <c r="B175" i="53"/>
  <c r="B175" i="54" s="1"/>
  <c r="N175" i="54" s="1"/>
  <c r="A175" i="53"/>
  <c r="A175" i="54" s="1"/>
  <c r="E174" i="53"/>
  <c r="E174" i="54" s="1"/>
  <c r="D174" i="53"/>
  <c r="D174" i="54" s="1"/>
  <c r="C174" i="53"/>
  <c r="C174" i="54" s="1"/>
  <c r="B174" i="53"/>
  <c r="B174" i="54" s="1"/>
  <c r="N174" i="54" s="1"/>
  <c r="A174" i="53"/>
  <c r="A174" i="54" s="1"/>
  <c r="E173" i="53"/>
  <c r="E173" i="54" s="1"/>
  <c r="D173" i="53"/>
  <c r="D173" i="54" s="1"/>
  <c r="C173" i="53"/>
  <c r="C173" i="54" s="1"/>
  <c r="B173" i="53"/>
  <c r="B173" i="54" s="1"/>
  <c r="N173" i="54" s="1"/>
  <c r="A173" i="53"/>
  <c r="A173" i="54" s="1"/>
  <c r="E172" i="53"/>
  <c r="E172" i="54" s="1"/>
  <c r="D172" i="53"/>
  <c r="D172" i="54" s="1"/>
  <c r="C172" i="53"/>
  <c r="C172" i="54" s="1"/>
  <c r="B172" i="53"/>
  <c r="B172" i="54" s="1"/>
  <c r="N172" i="54" s="1"/>
  <c r="A172" i="53"/>
  <c r="A172" i="54" s="1"/>
  <c r="E171" i="53"/>
  <c r="E171" i="54" s="1"/>
  <c r="D171" i="53"/>
  <c r="D171" i="54" s="1"/>
  <c r="C171" i="53"/>
  <c r="C171" i="54" s="1"/>
  <c r="B171" i="53"/>
  <c r="B171" i="54" s="1"/>
  <c r="N171" i="54" s="1"/>
  <c r="A171" i="53"/>
  <c r="A171" i="54" s="1"/>
  <c r="E170" i="53"/>
  <c r="E170" i="54" s="1"/>
  <c r="D170" i="53"/>
  <c r="D170" i="54" s="1"/>
  <c r="C170" i="53"/>
  <c r="C170" i="54" s="1"/>
  <c r="B170" i="53"/>
  <c r="B170" i="54" s="1"/>
  <c r="N170" i="54" s="1"/>
  <c r="A170" i="53"/>
  <c r="A170" i="54" s="1"/>
  <c r="E169" i="53"/>
  <c r="E169" i="54" s="1"/>
  <c r="D169" i="53"/>
  <c r="D169" i="54" s="1"/>
  <c r="C169" i="53"/>
  <c r="C169" i="54" s="1"/>
  <c r="B169" i="53"/>
  <c r="B169" i="54" s="1"/>
  <c r="N169" i="54" s="1"/>
  <c r="A169" i="53"/>
  <c r="A169" i="54" s="1"/>
  <c r="E168" i="53"/>
  <c r="E168" i="54" s="1"/>
  <c r="D168" i="53"/>
  <c r="D168" i="54" s="1"/>
  <c r="C168" i="53"/>
  <c r="C168" i="54" s="1"/>
  <c r="B168" i="53"/>
  <c r="B168" i="54" s="1"/>
  <c r="N168" i="54" s="1"/>
  <c r="A168" i="53"/>
  <c r="A168" i="54" s="1"/>
  <c r="E167" i="53"/>
  <c r="E167" i="54" s="1"/>
  <c r="D167" i="53"/>
  <c r="D167" i="54" s="1"/>
  <c r="C167" i="53"/>
  <c r="C167" i="54" s="1"/>
  <c r="B167" i="53"/>
  <c r="B167" i="54" s="1"/>
  <c r="N167" i="54" s="1"/>
  <c r="A167" i="53"/>
  <c r="A167" i="54" s="1"/>
  <c r="E166" i="53"/>
  <c r="E166" i="54" s="1"/>
  <c r="D166" i="53"/>
  <c r="D166" i="54" s="1"/>
  <c r="C166" i="53"/>
  <c r="C166" i="54" s="1"/>
  <c r="B166" i="53"/>
  <c r="B166" i="54" s="1"/>
  <c r="N166" i="54" s="1"/>
  <c r="A166" i="53"/>
  <c r="A166" i="54" s="1"/>
  <c r="E165" i="53"/>
  <c r="E165" i="54" s="1"/>
  <c r="D165" i="53"/>
  <c r="D165" i="54" s="1"/>
  <c r="C165" i="53"/>
  <c r="C165" i="54" s="1"/>
  <c r="B165" i="53"/>
  <c r="B165" i="54" s="1"/>
  <c r="N165" i="54" s="1"/>
  <c r="A165" i="53"/>
  <c r="A165" i="54" s="1"/>
  <c r="E164" i="53"/>
  <c r="E164" i="54" s="1"/>
  <c r="D164" i="53"/>
  <c r="D164" i="54" s="1"/>
  <c r="C164" i="53"/>
  <c r="C164" i="54" s="1"/>
  <c r="B164" i="53"/>
  <c r="B164" i="54" s="1"/>
  <c r="N164" i="54" s="1"/>
  <c r="A164" i="53"/>
  <c r="A164" i="54" s="1"/>
  <c r="E163" i="53"/>
  <c r="E163" i="54" s="1"/>
  <c r="D163" i="53"/>
  <c r="D163" i="54" s="1"/>
  <c r="C163" i="53"/>
  <c r="C163" i="54" s="1"/>
  <c r="B163" i="53"/>
  <c r="B163" i="54" s="1"/>
  <c r="N163" i="54" s="1"/>
  <c r="A163" i="53"/>
  <c r="A163" i="54" s="1"/>
  <c r="E162" i="53"/>
  <c r="E162" i="54" s="1"/>
  <c r="D162" i="53"/>
  <c r="D162" i="54" s="1"/>
  <c r="C162" i="53"/>
  <c r="C162" i="54" s="1"/>
  <c r="B162" i="53"/>
  <c r="B162" i="54" s="1"/>
  <c r="N162" i="54" s="1"/>
  <c r="A162" i="53"/>
  <c r="A162" i="54" s="1"/>
  <c r="E161" i="53"/>
  <c r="E161" i="54" s="1"/>
  <c r="D161" i="53"/>
  <c r="D161" i="54" s="1"/>
  <c r="C161" i="53"/>
  <c r="C161" i="54" s="1"/>
  <c r="B161" i="53"/>
  <c r="B161" i="54" s="1"/>
  <c r="N161" i="54" s="1"/>
  <c r="A161" i="53"/>
  <c r="A161" i="54" s="1"/>
  <c r="E160" i="53"/>
  <c r="E160" i="54" s="1"/>
  <c r="D160" i="53"/>
  <c r="D160" i="54" s="1"/>
  <c r="C160" i="53"/>
  <c r="C160" i="54" s="1"/>
  <c r="B160" i="53"/>
  <c r="B160" i="54" s="1"/>
  <c r="N160" i="54" s="1"/>
  <c r="A160" i="53"/>
  <c r="A160" i="54" s="1"/>
  <c r="E159" i="53"/>
  <c r="E159" i="54" s="1"/>
  <c r="D159" i="53"/>
  <c r="D159" i="54" s="1"/>
  <c r="C159" i="53"/>
  <c r="C159" i="54" s="1"/>
  <c r="B159" i="53"/>
  <c r="B159" i="54" s="1"/>
  <c r="N159" i="54" s="1"/>
  <c r="A159" i="53"/>
  <c r="A159" i="54" s="1"/>
  <c r="E158" i="53"/>
  <c r="E158" i="54" s="1"/>
  <c r="D158" i="53"/>
  <c r="D158" i="54" s="1"/>
  <c r="C158" i="53"/>
  <c r="C158" i="54" s="1"/>
  <c r="B158" i="53"/>
  <c r="B158" i="54" s="1"/>
  <c r="N158" i="54" s="1"/>
  <c r="A158" i="53"/>
  <c r="A158" i="54" s="1"/>
  <c r="E157" i="53"/>
  <c r="E157" i="54" s="1"/>
  <c r="D157" i="53"/>
  <c r="D157" i="54" s="1"/>
  <c r="C157" i="53"/>
  <c r="C157" i="54" s="1"/>
  <c r="B157" i="53"/>
  <c r="B157" i="54" s="1"/>
  <c r="N157" i="54" s="1"/>
  <c r="A157" i="53"/>
  <c r="A157" i="54" s="1"/>
  <c r="E156" i="53"/>
  <c r="E156" i="54" s="1"/>
  <c r="D156" i="53"/>
  <c r="D156" i="54" s="1"/>
  <c r="C156" i="53"/>
  <c r="C156" i="54" s="1"/>
  <c r="B156" i="53"/>
  <c r="B156" i="54" s="1"/>
  <c r="N156" i="54" s="1"/>
  <c r="A156" i="53"/>
  <c r="A156" i="54" s="1"/>
  <c r="E155" i="53"/>
  <c r="E155" i="54" s="1"/>
  <c r="D155" i="53"/>
  <c r="D155" i="54" s="1"/>
  <c r="C155" i="53"/>
  <c r="C155" i="54" s="1"/>
  <c r="B155" i="53"/>
  <c r="B155" i="54" s="1"/>
  <c r="N155" i="54" s="1"/>
  <c r="A155" i="53"/>
  <c r="A155" i="54" s="1"/>
  <c r="E154" i="53"/>
  <c r="E154" i="54" s="1"/>
  <c r="D154" i="53"/>
  <c r="D154" i="54" s="1"/>
  <c r="C154" i="53"/>
  <c r="C154" i="54" s="1"/>
  <c r="B154" i="53"/>
  <c r="B154" i="54" s="1"/>
  <c r="N154" i="54" s="1"/>
  <c r="A154" i="53"/>
  <c r="A154" i="54" s="1"/>
  <c r="E153" i="53"/>
  <c r="E153" i="54" s="1"/>
  <c r="D153" i="53"/>
  <c r="D153" i="54" s="1"/>
  <c r="C153" i="53"/>
  <c r="C153" i="54" s="1"/>
  <c r="B153" i="53"/>
  <c r="B153" i="54" s="1"/>
  <c r="N153" i="54" s="1"/>
  <c r="A153" i="53"/>
  <c r="A153" i="54" s="1"/>
  <c r="E152" i="53"/>
  <c r="E152" i="54" s="1"/>
  <c r="D152" i="53"/>
  <c r="D152" i="54" s="1"/>
  <c r="C152" i="53"/>
  <c r="C152" i="54" s="1"/>
  <c r="B152" i="53"/>
  <c r="B152" i="54" s="1"/>
  <c r="N152" i="54" s="1"/>
  <c r="A152" i="53"/>
  <c r="A152" i="54" s="1"/>
  <c r="E151" i="53"/>
  <c r="E151" i="54" s="1"/>
  <c r="D151" i="53"/>
  <c r="D151" i="54" s="1"/>
  <c r="C151" i="53"/>
  <c r="C151" i="54" s="1"/>
  <c r="B151" i="53"/>
  <c r="B151" i="54" s="1"/>
  <c r="N151" i="54" s="1"/>
  <c r="A151" i="53"/>
  <c r="A151" i="54" s="1"/>
  <c r="E150" i="53"/>
  <c r="E150" i="54" s="1"/>
  <c r="D150" i="53"/>
  <c r="D150" i="54" s="1"/>
  <c r="C150" i="53"/>
  <c r="C150" i="54" s="1"/>
  <c r="B150" i="53"/>
  <c r="B150" i="54" s="1"/>
  <c r="N150" i="54" s="1"/>
  <c r="A150" i="53"/>
  <c r="A150" i="54" s="1"/>
  <c r="E149" i="53"/>
  <c r="E149" i="54" s="1"/>
  <c r="D149" i="53"/>
  <c r="D149" i="54" s="1"/>
  <c r="C149" i="53"/>
  <c r="C149" i="54" s="1"/>
  <c r="B149" i="53"/>
  <c r="B149" i="54" s="1"/>
  <c r="N149" i="54" s="1"/>
  <c r="A149" i="53"/>
  <c r="A149" i="54" s="1"/>
  <c r="E148" i="53"/>
  <c r="E148" i="54" s="1"/>
  <c r="D148" i="53"/>
  <c r="D148" i="54" s="1"/>
  <c r="C148" i="53"/>
  <c r="C148" i="54" s="1"/>
  <c r="B148" i="53"/>
  <c r="B148" i="54" s="1"/>
  <c r="N148" i="54" s="1"/>
  <c r="A148" i="53"/>
  <c r="A148" i="54" s="1"/>
  <c r="E147" i="53"/>
  <c r="E147" i="54" s="1"/>
  <c r="D147" i="53"/>
  <c r="D147" i="54" s="1"/>
  <c r="C147" i="53"/>
  <c r="C147" i="54" s="1"/>
  <c r="B147" i="53"/>
  <c r="B147" i="54" s="1"/>
  <c r="N147" i="54" s="1"/>
  <c r="A147" i="53"/>
  <c r="A147" i="54" s="1"/>
  <c r="E146" i="53"/>
  <c r="E146" i="54" s="1"/>
  <c r="D146" i="53"/>
  <c r="D146" i="54" s="1"/>
  <c r="C146" i="53"/>
  <c r="C146" i="54" s="1"/>
  <c r="B146" i="53"/>
  <c r="B146" i="54" s="1"/>
  <c r="N146" i="54" s="1"/>
  <c r="A146" i="53"/>
  <c r="A146" i="54" s="1"/>
  <c r="E145" i="53"/>
  <c r="E145" i="54" s="1"/>
  <c r="D145" i="53"/>
  <c r="D145" i="54" s="1"/>
  <c r="C145" i="53"/>
  <c r="C145" i="54" s="1"/>
  <c r="B145" i="53"/>
  <c r="B145" i="54" s="1"/>
  <c r="N145" i="54" s="1"/>
  <c r="A145" i="53"/>
  <c r="A145" i="54" s="1"/>
  <c r="E144" i="53"/>
  <c r="E144" i="54" s="1"/>
  <c r="D144" i="53"/>
  <c r="D144" i="54" s="1"/>
  <c r="C144" i="53"/>
  <c r="C144" i="54" s="1"/>
  <c r="B144" i="53"/>
  <c r="B144" i="54" s="1"/>
  <c r="N144" i="54" s="1"/>
  <c r="A144" i="53"/>
  <c r="A144" i="54" s="1"/>
  <c r="E143" i="53"/>
  <c r="E143" i="54" s="1"/>
  <c r="D143" i="53"/>
  <c r="D143" i="54" s="1"/>
  <c r="C143" i="53"/>
  <c r="C143" i="54" s="1"/>
  <c r="B143" i="53"/>
  <c r="B143" i="54" s="1"/>
  <c r="N143" i="54" s="1"/>
  <c r="A143" i="53"/>
  <c r="A143" i="54" s="1"/>
  <c r="E142" i="53"/>
  <c r="E142" i="54" s="1"/>
  <c r="D142" i="53"/>
  <c r="D142" i="54" s="1"/>
  <c r="C142" i="53"/>
  <c r="C142" i="54" s="1"/>
  <c r="B142" i="53"/>
  <c r="B142" i="54" s="1"/>
  <c r="N142" i="54" s="1"/>
  <c r="A142" i="53"/>
  <c r="A142" i="54" s="1"/>
  <c r="E141" i="53"/>
  <c r="E141" i="54" s="1"/>
  <c r="D141" i="53"/>
  <c r="D141" i="54" s="1"/>
  <c r="C141" i="53"/>
  <c r="C141" i="54" s="1"/>
  <c r="B141" i="53"/>
  <c r="B141" i="54" s="1"/>
  <c r="N141" i="54" s="1"/>
  <c r="A141" i="53"/>
  <c r="A141" i="54" s="1"/>
  <c r="E140" i="53"/>
  <c r="E140" i="54" s="1"/>
  <c r="D140" i="53"/>
  <c r="D140" i="54" s="1"/>
  <c r="C140" i="53"/>
  <c r="C140" i="54" s="1"/>
  <c r="B140" i="53"/>
  <c r="B140" i="54" s="1"/>
  <c r="N140" i="54" s="1"/>
  <c r="A140" i="53"/>
  <c r="A140" i="54" s="1"/>
  <c r="E139" i="53"/>
  <c r="E139" i="54" s="1"/>
  <c r="D139" i="53"/>
  <c r="D139" i="54" s="1"/>
  <c r="C139" i="53"/>
  <c r="C139" i="54" s="1"/>
  <c r="B139" i="53"/>
  <c r="B139" i="54" s="1"/>
  <c r="N139" i="54" s="1"/>
  <c r="A139" i="53"/>
  <c r="A139" i="54" s="1"/>
  <c r="E138" i="53"/>
  <c r="E138" i="54" s="1"/>
  <c r="D138" i="53"/>
  <c r="D138" i="54" s="1"/>
  <c r="C138" i="53"/>
  <c r="C138" i="54" s="1"/>
  <c r="B138" i="53"/>
  <c r="B138" i="54" s="1"/>
  <c r="N138" i="54" s="1"/>
  <c r="A138" i="53"/>
  <c r="A138" i="54" s="1"/>
  <c r="E137" i="53"/>
  <c r="E137" i="54" s="1"/>
  <c r="D137" i="53"/>
  <c r="D137" i="54" s="1"/>
  <c r="C137" i="53"/>
  <c r="C137" i="54" s="1"/>
  <c r="B137" i="53"/>
  <c r="B137" i="54" s="1"/>
  <c r="N137" i="54" s="1"/>
  <c r="A137" i="53"/>
  <c r="A137" i="54" s="1"/>
  <c r="E136" i="53"/>
  <c r="E136" i="54" s="1"/>
  <c r="D136" i="53"/>
  <c r="D136" i="54" s="1"/>
  <c r="C136" i="53"/>
  <c r="C136" i="54" s="1"/>
  <c r="B136" i="53"/>
  <c r="B136" i="54" s="1"/>
  <c r="N136" i="54" s="1"/>
  <c r="A136" i="53"/>
  <c r="A136" i="54" s="1"/>
  <c r="E135" i="53"/>
  <c r="E135" i="54" s="1"/>
  <c r="D135" i="53"/>
  <c r="D135" i="54" s="1"/>
  <c r="C135" i="53"/>
  <c r="C135" i="54" s="1"/>
  <c r="B135" i="53"/>
  <c r="B135" i="54" s="1"/>
  <c r="N135" i="54" s="1"/>
  <c r="A135" i="53"/>
  <c r="A135" i="54" s="1"/>
  <c r="E134" i="53"/>
  <c r="E134" i="54" s="1"/>
  <c r="D134" i="53"/>
  <c r="D134" i="54" s="1"/>
  <c r="C134" i="53"/>
  <c r="C134" i="54" s="1"/>
  <c r="B134" i="53"/>
  <c r="B134" i="54" s="1"/>
  <c r="N134" i="54" s="1"/>
  <c r="A134" i="53"/>
  <c r="A134" i="54" s="1"/>
  <c r="E133" i="53"/>
  <c r="E133" i="54" s="1"/>
  <c r="D133" i="53"/>
  <c r="D133" i="54" s="1"/>
  <c r="C133" i="53"/>
  <c r="C133" i="54" s="1"/>
  <c r="B133" i="53"/>
  <c r="B133" i="54" s="1"/>
  <c r="N133" i="54" s="1"/>
  <c r="A133" i="53"/>
  <c r="A133" i="54" s="1"/>
  <c r="E132" i="53"/>
  <c r="E132" i="54" s="1"/>
  <c r="D132" i="53"/>
  <c r="D132" i="54" s="1"/>
  <c r="C132" i="53"/>
  <c r="C132" i="54" s="1"/>
  <c r="B132" i="53"/>
  <c r="B132" i="54" s="1"/>
  <c r="N132" i="54" s="1"/>
  <c r="A132" i="53"/>
  <c r="A132" i="54" s="1"/>
  <c r="E131" i="53"/>
  <c r="E131" i="54" s="1"/>
  <c r="D131" i="53"/>
  <c r="D131" i="54" s="1"/>
  <c r="C131" i="53"/>
  <c r="C131" i="54" s="1"/>
  <c r="B131" i="53"/>
  <c r="B131" i="54" s="1"/>
  <c r="N131" i="54" s="1"/>
  <c r="A131" i="53"/>
  <c r="A131" i="54" s="1"/>
  <c r="E130" i="53"/>
  <c r="E130" i="54" s="1"/>
  <c r="D130" i="53"/>
  <c r="D130" i="54" s="1"/>
  <c r="C130" i="53"/>
  <c r="C130" i="54" s="1"/>
  <c r="B130" i="53"/>
  <c r="B130" i="54" s="1"/>
  <c r="N130" i="54" s="1"/>
  <c r="A130" i="53"/>
  <c r="A130" i="54" s="1"/>
  <c r="E129" i="53"/>
  <c r="E129" i="54" s="1"/>
  <c r="D129" i="53"/>
  <c r="D129" i="54" s="1"/>
  <c r="C129" i="53"/>
  <c r="C129" i="54" s="1"/>
  <c r="B129" i="53"/>
  <c r="B129" i="54" s="1"/>
  <c r="N129" i="54" s="1"/>
  <c r="A129" i="53"/>
  <c r="A129" i="54" s="1"/>
  <c r="E128" i="53"/>
  <c r="E128" i="54" s="1"/>
  <c r="D128" i="53"/>
  <c r="D128" i="54" s="1"/>
  <c r="C128" i="53"/>
  <c r="C128" i="54" s="1"/>
  <c r="B128" i="53"/>
  <c r="B128" i="54" s="1"/>
  <c r="N128" i="54" s="1"/>
  <c r="A128" i="53"/>
  <c r="A128" i="54" s="1"/>
  <c r="E127" i="53"/>
  <c r="E127" i="54" s="1"/>
  <c r="D127" i="53"/>
  <c r="D127" i="54" s="1"/>
  <c r="C127" i="53"/>
  <c r="C127" i="54" s="1"/>
  <c r="B127" i="53"/>
  <c r="B127" i="54" s="1"/>
  <c r="N127" i="54" s="1"/>
  <c r="A127" i="53"/>
  <c r="A127" i="54" s="1"/>
  <c r="E126" i="53"/>
  <c r="E126" i="54" s="1"/>
  <c r="D126" i="53"/>
  <c r="D126" i="54" s="1"/>
  <c r="C126" i="53"/>
  <c r="C126" i="54" s="1"/>
  <c r="B126" i="53"/>
  <c r="B126" i="54" s="1"/>
  <c r="N126" i="54" s="1"/>
  <c r="A126" i="53"/>
  <c r="A126" i="54" s="1"/>
  <c r="E125" i="53"/>
  <c r="E125" i="54" s="1"/>
  <c r="D125" i="53"/>
  <c r="D125" i="54" s="1"/>
  <c r="C125" i="53"/>
  <c r="C125" i="54" s="1"/>
  <c r="B125" i="53"/>
  <c r="B125" i="54" s="1"/>
  <c r="N125" i="54" s="1"/>
  <c r="A125" i="53"/>
  <c r="A125" i="54" s="1"/>
  <c r="E124" i="53"/>
  <c r="E124" i="54" s="1"/>
  <c r="D124" i="53"/>
  <c r="D124" i="54" s="1"/>
  <c r="C124" i="53"/>
  <c r="C124" i="54" s="1"/>
  <c r="B124" i="53"/>
  <c r="B124" i="54" s="1"/>
  <c r="N124" i="54" s="1"/>
  <c r="A124" i="53"/>
  <c r="A124" i="54" s="1"/>
  <c r="E123" i="53"/>
  <c r="E123" i="54" s="1"/>
  <c r="D123" i="53"/>
  <c r="D123" i="54" s="1"/>
  <c r="C123" i="53"/>
  <c r="C123" i="54" s="1"/>
  <c r="B123" i="53"/>
  <c r="B123" i="54" s="1"/>
  <c r="N123" i="54" s="1"/>
  <c r="A123" i="53"/>
  <c r="A123" i="54" s="1"/>
  <c r="E122" i="53"/>
  <c r="E122" i="54" s="1"/>
  <c r="D122" i="53"/>
  <c r="D122" i="54" s="1"/>
  <c r="C122" i="53"/>
  <c r="C122" i="54" s="1"/>
  <c r="B122" i="53"/>
  <c r="B122" i="54" s="1"/>
  <c r="N122" i="54" s="1"/>
  <c r="A122" i="53"/>
  <c r="A122" i="54" s="1"/>
  <c r="E121" i="53"/>
  <c r="E121" i="54" s="1"/>
  <c r="D121" i="53"/>
  <c r="D121" i="54" s="1"/>
  <c r="C121" i="53"/>
  <c r="C121" i="54" s="1"/>
  <c r="B121" i="53"/>
  <c r="B121" i="54" s="1"/>
  <c r="N121" i="54" s="1"/>
  <c r="A121" i="53"/>
  <c r="A121" i="54" s="1"/>
  <c r="E120" i="53"/>
  <c r="E120" i="54" s="1"/>
  <c r="D120" i="53"/>
  <c r="D120" i="54" s="1"/>
  <c r="C120" i="53"/>
  <c r="C120" i="54" s="1"/>
  <c r="B120" i="53"/>
  <c r="B120" i="54" s="1"/>
  <c r="N120" i="54" s="1"/>
  <c r="A120" i="53"/>
  <c r="A120" i="54" s="1"/>
  <c r="E119" i="53"/>
  <c r="E119" i="54" s="1"/>
  <c r="D119" i="53"/>
  <c r="D119" i="54" s="1"/>
  <c r="C119" i="53"/>
  <c r="C119" i="54" s="1"/>
  <c r="B119" i="53"/>
  <c r="B119" i="54" s="1"/>
  <c r="N119" i="54" s="1"/>
  <c r="A119" i="53"/>
  <c r="A119" i="54" s="1"/>
  <c r="E118" i="53"/>
  <c r="E118" i="54" s="1"/>
  <c r="D118" i="53"/>
  <c r="D118" i="54" s="1"/>
  <c r="C118" i="53"/>
  <c r="C118" i="54" s="1"/>
  <c r="B118" i="53"/>
  <c r="B118" i="54" s="1"/>
  <c r="N118" i="54" s="1"/>
  <c r="A118" i="53"/>
  <c r="A118" i="54" s="1"/>
  <c r="E117" i="53"/>
  <c r="E117" i="54" s="1"/>
  <c r="D117" i="53"/>
  <c r="D117" i="54" s="1"/>
  <c r="C117" i="53"/>
  <c r="C117" i="54" s="1"/>
  <c r="B117" i="53"/>
  <c r="B117" i="54" s="1"/>
  <c r="N117" i="54" s="1"/>
  <c r="A117" i="53"/>
  <c r="A117" i="54" s="1"/>
  <c r="E116" i="53"/>
  <c r="E116" i="54" s="1"/>
  <c r="D116" i="53"/>
  <c r="D116" i="54" s="1"/>
  <c r="C116" i="53"/>
  <c r="C116" i="54" s="1"/>
  <c r="B116" i="53"/>
  <c r="B116" i="54" s="1"/>
  <c r="N116" i="54" s="1"/>
  <c r="A116" i="53"/>
  <c r="A116" i="54" s="1"/>
  <c r="E115" i="53"/>
  <c r="E115" i="54" s="1"/>
  <c r="D115" i="53"/>
  <c r="D115" i="54" s="1"/>
  <c r="C115" i="53"/>
  <c r="C115" i="54" s="1"/>
  <c r="B115" i="53"/>
  <c r="B115" i="54" s="1"/>
  <c r="N115" i="54" s="1"/>
  <c r="A115" i="53"/>
  <c r="A115" i="54" s="1"/>
  <c r="E114" i="53"/>
  <c r="E114" i="54" s="1"/>
  <c r="D114" i="53"/>
  <c r="D114" i="54" s="1"/>
  <c r="C114" i="53"/>
  <c r="C114" i="54" s="1"/>
  <c r="B114" i="53"/>
  <c r="B114" i="54" s="1"/>
  <c r="N114" i="54" s="1"/>
  <c r="A114" i="53"/>
  <c r="A114" i="54" s="1"/>
  <c r="E113" i="53"/>
  <c r="E113" i="54" s="1"/>
  <c r="D113" i="53"/>
  <c r="D113" i="54" s="1"/>
  <c r="C113" i="53"/>
  <c r="C113" i="54" s="1"/>
  <c r="B113" i="53"/>
  <c r="B113" i="54" s="1"/>
  <c r="N113" i="54" s="1"/>
  <c r="A113" i="53"/>
  <c r="A113" i="54" s="1"/>
  <c r="E112" i="53"/>
  <c r="E112" i="54" s="1"/>
  <c r="D112" i="53"/>
  <c r="D112" i="54" s="1"/>
  <c r="C112" i="53"/>
  <c r="C112" i="54" s="1"/>
  <c r="B112" i="53"/>
  <c r="B112" i="54" s="1"/>
  <c r="N112" i="54" s="1"/>
  <c r="A112" i="53"/>
  <c r="A112" i="54" s="1"/>
  <c r="E111" i="53"/>
  <c r="E111" i="54" s="1"/>
  <c r="D111" i="53"/>
  <c r="D111" i="54" s="1"/>
  <c r="C111" i="53"/>
  <c r="C111" i="54" s="1"/>
  <c r="B111" i="53"/>
  <c r="B111" i="54" s="1"/>
  <c r="N111" i="54" s="1"/>
  <c r="A111" i="53"/>
  <c r="A111" i="54" s="1"/>
  <c r="E110" i="53"/>
  <c r="E110" i="54" s="1"/>
  <c r="D110" i="53"/>
  <c r="D110" i="54" s="1"/>
  <c r="C110" i="53"/>
  <c r="C110" i="54" s="1"/>
  <c r="B110" i="53"/>
  <c r="B110" i="54" s="1"/>
  <c r="N110" i="54" s="1"/>
  <c r="A110" i="53"/>
  <c r="A110" i="54" s="1"/>
  <c r="E109" i="53"/>
  <c r="E109" i="54" s="1"/>
  <c r="D109" i="53"/>
  <c r="D109" i="54" s="1"/>
  <c r="C109" i="53"/>
  <c r="C109" i="54" s="1"/>
  <c r="B109" i="53"/>
  <c r="B109" i="54" s="1"/>
  <c r="N109" i="54" s="1"/>
  <c r="A109" i="53"/>
  <c r="A109" i="54" s="1"/>
  <c r="E108" i="53"/>
  <c r="E108" i="54" s="1"/>
  <c r="D108" i="53"/>
  <c r="D108" i="54" s="1"/>
  <c r="C108" i="53"/>
  <c r="C108" i="54" s="1"/>
  <c r="B108" i="53"/>
  <c r="B108" i="54" s="1"/>
  <c r="N108" i="54" s="1"/>
  <c r="A108" i="53"/>
  <c r="A108" i="54" s="1"/>
  <c r="E107" i="53"/>
  <c r="E107" i="54" s="1"/>
  <c r="D107" i="53"/>
  <c r="D107" i="54" s="1"/>
  <c r="C107" i="53"/>
  <c r="C107" i="54" s="1"/>
  <c r="B107" i="53"/>
  <c r="B107" i="54" s="1"/>
  <c r="N107" i="54" s="1"/>
  <c r="A107" i="53"/>
  <c r="A107" i="54" s="1"/>
  <c r="E106" i="53"/>
  <c r="E106" i="54" s="1"/>
  <c r="D106" i="53"/>
  <c r="D106" i="54" s="1"/>
  <c r="C106" i="53"/>
  <c r="C106" i="54" s="1"/>
  <c r="B106" i="53"/>
  <c r="B106" i="54" s="1"/>
  <c r="N106" i="54" s="1"/>
  <c r="A106" i="53"/>
  <c r="A106" i="54" s="1"/>
  <c r="E105" i="53"/>
  <c r="E105" i="54" s="1"/>
  <c r="D105" i="53"/>
  <c r="D105" i="54" s="1"/>
  <c r="C105" i="53"/>
  <c r="C105" i="54" s="1"/>
  <c r="B105" i="53"/>
  <c r="B105" i="54" s="1"/>
  <c r="N105" i="54" s="1"/>
  <c r="A105" i="53"/>
  <c r="A105" i="54" s="1"/>
  <c r="E104" i="53"/>
  <c r="E104" i="54" s="1"/>
  <c r="D104" i="53"/>
  <c r="D104" i="54" s="1"/>
  <c r="C104" i="53"/>
  <c r="C104" i="54" s="1"/>
  <c r="B104" i="53"/>
  <c r="B104" i="54" s="1"/>
  <c r="N104" i="54" s="1"/>
  <c r="A104" i="53"/>
  <c r="A104" i="54" s="1"/>
  <c r="E103" i="53"/>
  <c r="E103" i="54" s="1"/>
  <c r="D103" i="53"/>
  <c r="D103" i="54" s="1"/>
  <c r="C103" i="53"/>
  <c r="C103" i="54" s="1"/>
  <c r="B103" i="53"/>
  <c r="B103" i="54" s="1"/>
  <c r="N103" i="54" s="1"/>
  <c r="A103" i="53"/>
  <c r="A103" i="54" s="1"/>
  <c r="E102" i="53"/>
  <c r="E102" i="54" s="1"/>
  <c r="D102" i="53"/>
  <c r="D102" i="54" s="1"/>
  <c r="C102" i="53"/>
  <c r="C102" i="54" s="1"/>
  <c r="B102" i="53"/>
  <c r="B102" i="54" s="1"/>
  <c r="N102" i="54" s="1"/>
  <c r="A102" i="53"/>
  <c r="A102" i="54" s="1"/>
  <c r="E101" i="53"/>
  <c r="E101" i="54" s="1"/>
  <c r="D101" i="53"/>
  <c r="D101" i="54" s="1"/>
  <c r="C101" i="53"/>
  <c r="C101" i="54" s="1"/>
  <c r="B101" i="53"/>
  <c r="B101" i="54" s="1"/>
  <c r="N101" i="54" s="1"/>
  <c r="A101" i="53"/>
  <c r="A101" i="54" s="1"/>
  <c r="E100" i="53"/>
  <c r="E100" i="54" s="1"/>
  <c r="D100" i="53"/>
  <c r="D100" i="54" s="1"/>
  <c r="C100" i="53"/>
  <c r="C100" i="54" s="1"/>
  <c r="B100" i="53"/>
  <c r="B100" i="54" s="1"/>
  <c r="N100" i="54" s="1"/>
  <c r="A100" i="53"/>
  <c r="A100" i="54" s="1"/>
  <c r="E99" i="53"/>
  <c r="E99" i="54" s="1"/>
  <c r="D99" i="53"/>
  <c r="D99" i="54" s="1"/>
  <c r="C99" i="53"/>
  <c r="C99" i="54" s="1"/>
  <c r="B99" i="53"/>
  <c r="B99" i="54" s="1"/>
  <c r="N99" i="54" s="1"/>
  <c r="A99" i="53"/>
  <c r="A99" i="54" s="1"/>
  <c r="E98" i="53"/>
  <c r="E98" i="54" s="1"/>
  <c r="D98" i="53"/>
  <c r="D98" i="54" s="1"/>
  <c r="C98" i="53"/>
  <c r="C98" i="54" s="1"/>
  <c r="B98" i="53"/>
  <c r="B98" i="54" s="1"/>
  <c r="N98" i="54" s="1"/>
  <c r="A98" i="53"/>
  <c r="A98" i="54" s="1"/>
  <c r="E97" i="53"/>
  <c r="E97" i="54" s="1"/>
  <c r="D97" i="53"/>
  <c r="D97" i="54" s="1"/>
  <c r="C97" i="53"/>
  <c r="C97" i="54" s="1"/>
  <c r="B97" i="53"/>
  <c r="B97" i="54" s="1"/>
  <c r="N97" i="54" s="1"/>
  <c r="A97" i="53"/>
  <c r="A97" i="54" s="1"/>
  <c r="E96" i="53"/>
  <c r="E96" i="54" s="1"/>
  <c r="D96" i="53"/>
  <c r="D96" i="54" s="1"/>
  <c r="C96" i="53"/>
  <c r="C96" i="54" s="1"/>
  <c r="B96" i="53"/>
  <c r="B96" i="54" s="1"/>
  <c r="N96" i="54" s="1"/>
  <c r="A96" i="53"/>
  <c r="A96" i="54" s="1"/>
  <c r="E95" i="53"/>
  <c r="E95" i="54" s="1"/>
  <c r="D95" i="53"/>
  <c r="D95" i="54" s="1"/>
  <c r="C95" i="53"/>
  <c r="C95" i="54" s="1"/>
  <c r="B95" i="53"/>
  <c r="B95" i="54" s="1"/>
  <c r="N95" i="54" s="1"/>
  <c r="A95" i="53"/>
  <c r="A95" i="54" s="1"/>
  <c r="E94" i="53"/>
  <c r="E94" i="54" s="1"/>
  <c r="D94" i="53"/>
  <c r="D94" i="54" s="1"/>
  <c r="C94" i="53"/>
  <c r="C94" i="54" s="1"/>
  <c r="B94" i="53"/>
  <c r="B94" i="54" s="1"/>
  <c r="N94" i="54" s="1"/>
  <c r="A94" i="53"/>
  <c r="A94" i="54" s="1"/>
  <c r="E93" i="53"/>
  <c r="E93" i="54" s="1"/>
  <c r="D93" i="53"/>
  <c r="D93" i="54" s="1"/>
  <c r="C93" i="53"/>
  <c r="C93" i="54" s="1"/>
  <c r="B93" i="53"/>
  <c r="B93" i="54" s="1"/>
  <c r="N93" i="54" s="1"/>
  <c r="A93" i="53"/>
  <c r="A93" i="54" s="1"/>
  <c r="E92" i="53"/>
  <c r="E92" i="54" s="1"/>
  <c r="D92" i="53"/>
  <c r="D92" i="54" s="1"/>
  <c r="C92" i="53"/>
  <c r="C92" i="54" s="1"/>
  <c r="B92" i="53"/>
  <c r="B92" i="54" s="1"/>
  <c r="N92" i="54" s="1"/>
  <c r="A92" i="53"/>
  <c r="A92" i="54" s="1"/>
  <c r="E91" i="53"/>
  <c r="E91" i="54" s="1"/>
  <c r="D91" i="53"/>
  <c r="D91" i="54" s="1"/>
  <c r="C91" i="53"/>
  <c r="C91" i="54" s="1"/>
  <c r="B91" i="53"/>
  <c r="B91" i="54" s="1"/>
  <c r="N91" i="54" s="1"/>
  <c r="A91" i="53"/>
  <c r="A91" i="54" s="1"/>
  <c r="E90" i="53"/>
  <c r="E90" i="54" s="1"/>
  <c r="D90" i="53"/>
  <c r="D90" i="54" s="1"/>
  <c r="C90" i="53"/>
  <c r="C90" i="54" s="1"/>
  <c r="B90" i="53"/>
  <c r="B90" i="54" s="1"/>
  <c r="N90" i="54" s="1"/>
  <c r="A90" i="53"/>
  <c r="A90" i="54" s="1"/>
  <c r="E89" i="53"/>
  <c r="E89" i="54" s="1"/>
  <c r="D89" i="53"/>
  <c r="D89" i="54" s="1"/>
  <c r="C89" i="53"/>
  <c r="C89" i="54" s="1"/>
  <c r="B89" i="53"/>
  <c r="B89" i="54" s="1"/>
  <c r="N89" i="54" s="1"/>
  <c r="A89" i="53"/>
  <c r="A89" i="54" s="1"/>
  <c r="E88" i="53"/>
  <c r="E88" i="54" s="1"/>
  <c r="D88" i="53"/>
  <c r="D88" i="54" s="1"/>
  <c r="C88" i="53"/>
  <c r="C88" i="54" s="1"/>
  <c r="B88" i="53"/>
  <c r="B88" i="54" s="1"/>
  <c r="N88" i="54" s="1"/>
  <c r="A88" i="53"/>
  <c r="A88" i="54" s="1"/>
  <c r="E87" i="53"/>
  <c r="E87" i="54" s="1"/>
  <c r="D87" i="53"/>
  <c r="D87" i="54" s="1"/>
  <c r="C87" i="53"/>
  <c r="C87" i="54" s="1"/>
  <c r="B87" i="53"/>
  <c r="B87" i="54" s="1"/>
  <c r="N87" i="54" s="1"/>
  <c r="A87" i="53"/>
  <c r="A87" i="54" s="1"/>
  <c r="E86" i="53"/>
  <c r="E86" i="54" s="1"/>
  <c r="D86" i="53"/>
  <c r="D86" i="54" s="1"/>
  <c r="C86" i="53"/>
  <c r="C86" i="54" s="1"/>
  <c r="B86" i="53"/>
  <c r="B86" i="54" s="1"/>
  <c r="N86" i="54" s="1"/>
  <c r="A86" i="53"/>
  <c r="A86" i="54" s="1"/>
  <c r="E85" i="53"/>
  <c r="E85" i="54" s="1"/>
  <c r="D85" i="53"/>
  <c r="D85" i="54" s="1"/>
  <c r="C85" i="53"/>
  <c r="C85" i="54" s="1"/>
  <c r="B85" i="53"/>
  <c r="B85" i="54" s="1"/>
  <c r="N85" i="54" s="1"/>
  <c r="A85" i="53"/>
  <c r="A85" i="54" s="1"/>
  <c r="E84" i="53"/>
  <c r="E84" i="54" s="1"/>
  <c r="D84" i="53"/>
  <c r="D84" i="54" s="1"/>
  <c r="C84" i="53"/>
  <c r="C84" i="54" s="1"/>
  <c r="B84" i="53"/>
  <c r="B84" i="54" s="1"/>
  <c r="N84" i="54" s="1"/>
  <c r="A84" i="53"/>
  <c r="A84" i="54" s="1"/>
  <c r="E83" i="53"/>
  <c r="E83" i="54" s="1"/>
  <c r="D83" i="53"/>
  <c r="D83" i="54" s="1"/>
  <c r="C83" i="53"/>
  <c r="C83" i="54" s="1"/>
  <c r="B83" i="53"/>
  <c r="B83" i="54" s="1"/>
  <c r="N83" i="54" s="1"/>
  <c r="A83" i="53"/>
  <c r="A83" i="54" s="1"/>
  <c r="E82" i="53"/>
  <c r="E82" i="54" s="1"/>
  <c r="D82" i="53"/>
  <c r="D82" i="54" s="1"/>
  <c r="C82" i="53"/>
  <c r="C82" i="54" s="1"/>
  <c r="B82" i="53"/>
  <c r="B82" i="54" s="1"/>
  <c r="N82" i="54" s="1"/>
  <c r="A82" i="53"/>
  <c r="A82" i="54" s="1"/>
  <c r="E81" i="53"/>
  <c r="E81" i="54" s="1"/>
  <c r="D81" i="53"/>
  <c r="D81" i="54" s="1"/>
  <c r="C81" i="53"/>
  <c r="C81" i="54" s="1"/>
  <c r="B81" i="53"/>
  <c r="B81" i="54" s="1"/>
  <c r="N81" i="54" s="1"/>
  <c r="A81" i="53"/>
  <c r="A81" i="54" s="1"/>
  <c r="E80" i="53"/>
  <c r="E80" i="54" s="1"/>
  <c r="D80" i="53"/>
  <c r="D80" i="54" s="1"/>
  <c r="C80" i="53"/>
  <c r="C80" i="54" s="1"/>
  <c r="B80" i="53"/>
  <c r="B80" i="54" s="1"/>
  <c r="N80" i="54" s="1"/>
  <c r="A80" i="53"/>
  <c r="A80" i="54" s="1"/>
  <c r="E79" i="53"/>
  <c r="E79" i="54" s="1"/>
  <c r="D79" i="53"/>
  <c r="D79" i="54" s="1"/>
  <c r="C79" i="53"/>
  <c r="C79" i="54" s="1"/>
  <c r="B79" i="53"/>
  <c r="B79" i="54" s="1"/>
  <c r="N79" i="54" s="1"/>
  <c r="A79" i="53"/>
  <c r="A79" i="54" s="1"/>
  <c r="E78" i="53"/>
  <c r="E78" i="54" s="1"/>
  <c r="D78" i="53"/>
  <c r="D78" i="54" s="1"/>
  <c r="C78" i="53"/>
  <c r="C78" i="54" s="1"/>
  <c r="B78" i="53"/>
  <c r="B78" i="54" s="1"/>
  <c r="N78" i="54" s="1"/>
  <c r="A78" i="53"/>
  <c r="A78" i="54" s="1"/>
  <c r="E77" i="53"/>
  <c r="E77" i="54" s="1"/>
  <c r="D77" i="53"/>
  <c r="D77" i="54" s="1"/>
  <c r="C77" i="53"/>
  <c r="C77" i="54" s="1"/>
  <c r="B77" i="53"/>
  <c r="B77" i="54" s="1"/>
  <c r="N77" i="54" s="1"/>
  <c r="A77" i="53"/>
  <c r="A77" i="54" s="1"/>
  <c r="E76" i="53"/>
  <c r="E76" i="54" s="1"/>
  <c r="D76" i="53"/>
  <c r="D76" i="54" s="1"/>
  <c r="C76" i="53"/>
  <c r="C76" i="54" s="1"/>
  <c r="B76" i="53"/>
  <c r="B76" i="54" s="1"/>
  <c r="N76" i="54" s="1"/>
  <c r="A76" i="53"/>
  <c r="A76" i="54" s="1"/>
  <c r="E75" i="53"/>
  <c r="E75" i="54" s="1"/>
  <c r="D75" i="53"/>
  <c r="D75" i="54" s="1"/>
  <c r="C75" i="53"/>
  <c r="C75" i="54" s="1"/>
  <c r="B75" i="53"/>
  <c r="B75" i="54" s="1"/>
  <c r="N75" i="54" s="1"/>
  <c r="A75" i="53"/>
  <c r="A75" i="54" s="1"/>
  <c r="E74" i="53"/>
  <c r="E74" i="54" s="1"/>
  <c r="D74" i="53"/>
  <c r="D74" i="54" s="1"/>
  <c r="C74" i="53"/>
  <c r="C74" i="54" s="1"/>
  <c r="B74" i="53"/>
  <c r="B74" i="54" s="1"/>
  <c r="N74" i="54" s="1"/>
  <c r="A74" i="53"/>
  <c r="A74" i="54" s="1"/>
  <c r="E73" i="53"/>
  <c r="E73" i="54" s="1"/>
  <c r="D73" i="53"/>
  <c r="D73" i="54" s="1"/>
  <c r="C73" i="53"/>
  <c r="C73" i="54" s="1"/>
  <c r="B73" i="53"/>
  <c r="B73" i="54" s="1"/>
  <c r="N73" i="54" s="1"/>
  <c r="A73" i="53"/>
  <c r="A73" i="54" s="1"/>
  <c r="E72" i="53"/>
  <c r="E72" i="54" s="1"/>
  <c r="D72" i="53"/>
  <c r="D72" i="54" s="1"/>
  <c r="C72" i="53"/>
  <c r="C72" i="54" s="1"/>
  <c r="B72" i="53"/>
  <c r="B72" i="54" s="1"/>
  <c r="N72" i="54" s="1"/>
  <c r="A72" i="53"/>
  <c r="A72" i="54" s="1"/>
  <c r="E71" i="53"/>
  <c r="E71" i="54" s="1"/>
  <c r="D71" i="53"/>
  <c r="D71" i="54" s="1"/>
  <c r="C71" i="53"/>
  <c r="C71" i="54" s="1"/>
  <c r="B71" i="53"/>
  <c r="B71" i="54" s="1"/>
  <c r="N71" i="54" s="1"/>
  <c r="A71" i="53"/>
  <c r="A71" i="54" s="1"/>
  <c r="E70" i="53"/>
  <c r="E70" i="54" s="1"/>
  <c r="D70" i="53"/>
  <c r="D70" i="54" s="1"/>
  <c r="C70" i="53"/>
  <c r="C70" i="54" s="1"/>
  <c r="B70" i="53"/>
  <c r="B70" i="54" s="1"/>
  <c r="N70" i="54" s="1"/>
  <c r="A70" i="53"/>
  <c r="A70" i="54" s="1"/>
  <c r="E69" i="53"/>
  <c r="E69" i="54" s="1"/>
  <c r="D69" i="53"/>
  <c r="D69" i="54" s="1"/>
  <c r="C69" i="53"/>
  <c r="C69" i="54" s="1"/>
  <c r="B69" i="53"/>
  <c r="B69" i="54" s="1"/>
  <c r="N69" i="54" s="1"/>
  <c r="A69" i="53"/>
  <c r="A69" i="54" s="1"/>
  <c r="E68" i="53"/>
  <c r="E68" i="54" s="1"/>
  <c r="D68" i="53"/>
  <c r="D68" i="54" s="1"/>
  <c r="C68" i="53"/>
  <c r="C68" i="54" s="1"/>
  <c r="B68" i="53"/>
  <c r="B68" i="54" s="1"/>
  <c r="N68" i="54" s="1"/>
  <c r="A68" i="53"/>
  <c r="A68" i="54" s="1"/>
  <c r="E67" i="53"/>
  <c r="E67" i="54" s="1"/>
  <c r="D67" i="53"/>
  <c r="D67" i="54" s="1"/>
  <c r="C67" i="53"/>
  <c r="C67" i="54" s="1"/>
  <c r="B67" i="53"/>
  <c r="B67" i="54" s="1"/>
  <c r="N67" i="54" s="1"/>
  <c r="A67" i="53"/>
  <c r="A67" i="54" s="1"/>
  <c r="E66" i="53"/>
  <c r="E66" i="54" s="1"/>
  <c r="D66" i="53"/>
  <c r="D66" i="54" s="1"/>
  <c r="C66" i="53"/>
  <c r="C66" i="54" s="1"/>
  <c r="B66" i="53"/>
  <c r="B66" i="54" s="1"/>
  <c r="N66" i="54" s="1"/>
  <c r="A66" i="53"/>
  <c r="A66" i="54" s="1"/>
  <c r="E65" i="53"/>
  <c r="E65" i="54" s="1"/>
  <c r="D65" i="53"/>
  <c r="D65" i="54" s="1"/>
  <c r="C65" i="53"/>
  <c r="C65" i="54" s="1"/>
  <c r="B65" i="53"/>
  <c r="B65" i="54" s="1"/>
  <c r="N65" i="54" s="1"/>
  <c r="A65" i="53"/>
  <c r="A65" i="54" s="1"/>
  <c r="E64" i="53"/>
  <c r="E64" i="54" s="1"/>
  <c r="D64" i="53"/>
  <c r="D64" i="54" s="1"/>
  <c r="C64" i="53"/>
  <c r="C64" i="54" s="1"/>
  <c r="B64" i="53"/>
  <c r="B64" i="54" s="1"/>
  <c r="N64" i="54" s="1"/>
  <c r="A64" i="53"/>
  <c r="A64" i="54" s="1"/>
  <c r="E63" i="53"/>
  <c r="E63" i="54" s="1"/>
  <c r="D63" i="53"/>
  <c r="D63" i="54" s="1"/>
  <c r="C63" i="53"/>
  <c r="C63" i="54" s="1"/>
  <c r="B63" i="53"/>
  <c r="B63" i="54" s="1"/>
  <c r="N63" i="54" s="1"/>
  <c r="A63" i="53"/>
  <c r="A63" i="54" s="1"/>
  <c r="E62" i="53"/>
  <c r="E62" i="54" s="1"/>
  <c r="D62" i="53"/>
  <c r="D62" i="54" s="1"/>
  <c r="C62" i="53"/>
  <c r="C62" i="54" s="1"/>
  <c r="B62" i="53"/>
  <c r="B62" i="54" s="1"/>
  <c r="N62" i="54" s="1"/>
  <c r="A62" i="53"/>
  <c r="A62" i="54" s="1"/>
  <c r="E61" i="53"/>
  <c r="E61" i="54" s="1"/>
  <c r="D61" i="53"/>
  <c r="D61" i="54" s="1"/>
  <c r="C61" i="53"/>
  <c r="C61" i="54" s="1"/>
  <c r="B61" i="53"/>
  <c r="B61" i="54" s="1"/>
  <c r="N61" i="54" s="1"/>
  <c r="A61" i="53"/>
  <c r="A61" i="54" s="1"/>
  <c r="E60" i="53"/>
  <c r="E60" i="54" s="1"/>
  <c r="D60" i="53"/>
  <c r="D60" i="54" s="1"/>
  <c r="C60" i="53"/>
  <c r="C60" i="54" s="1"/>
  <c r="B60" i="53"/>
  <c r="B60" i="54" s="1"/>
  <c r="N60" i="54" s="1"/>
  <c r="A60" i="53"/>
  <c r="A60" i="54" s="1"/>
  <c r="E59" i="53"/>
  <c r="E59" i="54" s="1"/>
  <c r="D59" i="53"/>
  <c r="D59" i="54" s="1"/>
  <c r="C59" i="53"/>
  <c r="C59" i="54" s="1"/>
  <c r="B59" i="53"/>
  <c r="B59" i="54" s="1"/>
  <c r="N59" i="54" s="1"/>
  <c r="A59" i="53"/>
  <c r="A59" i="54" s="1"/>
  <c r="E58" i="53"/>
  <c r="E58" i="54" s="1"/>
  <c r="D58" i="53"/>
  <c r="D58" i="54" s="1"/>
  <c r="C58" i="53"/>
  <c r="C58" i="54" s="1"/>
  <c r="B58" i="53"/>
  <c r="B58" i="54" s="1"/>
  <c r="N58" i="54" s="1"/>
  <c r="A58" i="53"/>
  <c r="A58" i="54" s="1"/>
  <c r="E57" i="53"/>
  <c r="E57" i="54" s="1"/>
  <c r="D57" i="53"/>
  <c r="D57" i="54" s="1"/>
  <c r="C57" i="53"/>
  <c r="C57" i="54" s="1"/>
  <c r="B57" i="53"/>
  <c r="B57" i="54" s="1"/>
  <c r="N57" i="54" s="1"/>
  <c r="A57" i="53"/>
  <c r="A57" i="54" s="1"/>
  <c r="E56" i="53"/>
  <c r="E56" i="54" s="1"/>
  <c r="D56" i="53"/>
  <c r="D56" i="54" s="1"/>
  <c r="C56" i="53"/>
  <c r="C56" i="54" s="1"/>
  <c r="B56" i="53"/>
  <c r="B56" i="54" s="1"/>
  <c r="N56" i="54" s="1"/>
  <c r="A56" i="53"/>
  <c r="A56" i="54" s="1"/>
  <c r="E55" i="53"/>
  <c r="E55" i="54" s="1"/>
  <c r="D55" i="53"/>
  <c r="D55" i="54" s="1"/>
  <c r="C55" i="53"/>
  <c r="C55" i="54" s="1"/>
  <c r="B55" i="53"/>
  <c r="B55" i="54" s="1"/>
  <c r="N55" i="54" s="1"/>
  <c r="A55" i="53"/>
  <c r="A55" i="54" s="1"/>
  <c r="E54" i="53"/>
  <c r="E54" i="54" s="1"/>
  <c r="D54" i="53"/>
  <c r="D54" i="54" s="1"/>
  <c r="C54" i="53"/>
  <c r="C54" i="54" s="1"/>
  <c r="B54" i="53"/>
  <c r="B54" i="54" s="1"/>
  <c r="N54" i="54" s="1"/>
  <c r="A54" i="53"/>
  <c r="A54" i="54" s="1"/>
  <c r="E53" i="53"/>
  <c r="E53" i="54" s="1"/>
  <c r="D53" i="53"/>
  <c r="D53" i="54" s="1"/>
  <c r="C53" i="53"/>
  <c r="C53" i="54" s="1"/>
  <c r="B53" i="53"/>
  <c r="B53" i="54" s="1"/>
  <c r="N53" i="54" s="1"/>
  <c r="A53" i="53"/>
  <c r="A53" i="54" s="1"/>
  <c r="E52" i="53"/>
  <c r="E52" i="54" s="1"/>
  <c r="D52" i="53"/>
  <c r="D52" i="54" s="1"/>
  <c r="C52" i="53"/>
  <c r="C52" i="54" s="1"/>
  <c r="B52" i="53"/>
  <c r="B52" i="54" s="1"/>
  <c r="N52" i="54" s="1"/>
  <c r="A52" i="53"/>
  <c r="A52" i="54" s="1"/>
  <c r="E51" i="53"/>
  <c r="E51" i="54" s="1"/>
  <c r="D51" i="53"/>
  <c r="D51" i="54" s="1"/>
  <c r="C51" i="53"/>
  <c r="C51" i="54" s="1"/>
  <c r="B51" i="53"/>
  <c r="B51" i="54" s="1"/>
  <c r="N51" i="54" s="1"/>
  <c r="A51" i="53"/>
  <c r="A51" i="54" s="1"/>
  <c r="E50" i="53"/>
  <c r="E50" i="54" s="1"/>
  <c r="D50" i="53"/>
  <c r="D50" i="54" s="1"/>
  <c r="C50" i="53"/>
  <c r="C50" i="54" s="1"/>
  <c r="B50" i="53"/>
  <c r="B50" i="54" s="1"/>
  <c r="N50" i="54" s="1"/>
  <c r="A50" i="53"/>
  <c r="A50" i="54" s="1"/>
  <c r="E49" i="53"/>
  <c r="E49" i="54" s="1"/>
  <c r="D49" i="53"/>
  <c r="D49" i="54" s="1"/>
  <c r="C49" i="53"/>
  <c r="C49" i="54" s="1"/>
  <c r="B49" i="53"/>
  <c r="B49" i="54" s="1"/>
  <c r="N49" i="54" s="1"/>
  <c r="A49" i="53"/>
  <c r="A49" i="54" s="1"/>
  <c r="E48" i="53"/>
  <c r="E48" i="54" s="1"/>
  <c r="D48" i="53"/>
  <c r="D48" i="54" s="1"/>
  <c r="C48" i="53"/>
  <c r="C48" i="54" s="1"/>
  <c r="B48" i="53"/>
  <c r="B48" i="54" s="1"/>
  <c r="N48" i="54" s="1"/>
  <c r="A48" i="53"/>
  <c r="A48" i="54" s="1"/>
  <c r="E47" i="53"/>
  <c r="E47" i="54" s="1"/>
  <c r="D47" i="53"/>
  <c r="D47" i="54" s="1"/>
  <c r="C47" i="53"/>
  <c r="C47" i="54" s="1"/>
  <c r="B47" i="53"/>
  <c r="B47" i="54" s="1"/>
  <c r="N47" i="54" s="1"/>
  <c r="A47" i="53"/>
  <c r="A47" i="54" s="1"/>
  <c r="E46" i="53"/>
  <c r="E46" i="54" s="1"/>
  <c r="D46" i="53"/>
  <c r="D46" i="54" s="1"/>
  <c r="C46" i="53"/>
  <c r="C46" i="54" s="1"/>
  <c r="B46" i="53"/>
  <c r="B46" i="54" s="1"/>
  <c r="N46" i="54" s="1"/>
  <c r="A46" i="53"/>
  <c r="A46" i="54" s="1"/>
  <c r="E45" i="53"/>
  <c r="E45" i="54" s="1"/>
  <c r="D45" i="53"/>
  <c r="D45" i="54" s="1"/>
  <c r="C45" i="53"/>
  <c r="C45" i="54" s="1"/>
  <c r="B45" i="53"/>
  <c r="B45" i="54" s="1"/>
  <c r="N45" i="54" s="1"/>
  <c r="A45" i="53"/>
  <c r="A45" i="54" s="1"/>
  <c r="E44" i="53"/>
  <c r="E44" i="54" s="1"/>
  <c r="D44" i="53"/>
  <c r="D44" i="54" s="1"/>
  <c r="C44" i="53"/>
  <c r="C44" i="54" s="1"/>
  <c r="B44" i="53"/>
  <c r="B44" i="54" s="1"/>
  <c r="N44" i="54" s="1"/>
  <c r="A44" i="53"/>
  <c r="A44" i="54" s="1"/>
  <c r="E43" i="53"/>
  <c r="E43" i="54" s="1"/>
  <c r="D43" i="53"/>
  <c r="D43" i="54" s="1"/>
  <c r="C43" i="53"/>
  <c r="C43" i="54" s="1"/>
  <c r="B43" i="53"/>
  <c r="B43" i="54" s="1"/>
  <c r="N43" i="54" s="1"/>
  <c r="A43" i="53"/>
  <c r="A43" i="54" s="1"/>
  <c r="E42" i="53"/>
  <c r="E42" i="54" s="1"/>
  <c r="D42" i="53"/>
  <c r="D42" i="54" s="1"/>
  <c r="C42" i="53"/>
  <c r="C42" i="54" s="1"/>
  <c r="B42" i="53"/>
  <c r="B42" i="54" s="1"/>
  <c r="N42" i="54" s="1"/>
  <c r="A42" i="53"/>
  <c r="A42" i="54" s="1"/>
  <c r="E41" i="53"/>
  <c r="E41" i="54" s="1"/>
  <c r="D41" i="53"/>
  <c r="D41" i="54" s="1"/>
  <c r="C41" i="53"/>
  <c r="C41" i="54" s="1"/>
  <c r="B41" i="53"/>
  <c r="B41" i="54" s="1"/>
  <c r="N41" i="54" s="1"/>
  <c r="A41" i="53"/>
  <c r="A41" i="54" s="1"/>
  <c r="E40" i="53"/>
  <c r="E40" i="54" s="1"/>
  <c r="D40" i="53"/>
  <c r="D40" i="54" s="1"/>
  <c r="C40" i="53"/>
  <c r="C40" i="54" s="1"/>
  <c r="B40" i="53"/>
  <c r="B40" i="54" s="1"/>
  <c r="N40" i="54" s="1"/>
  <c r="A40" i="53"/>
  <c r="A40" i="54" s="1"/>
  <c r="E39" i="53"/>
  <c r="E39" i="54" s="1"/>
  <c r="D39" i="53"/>
  <c r="D39" i="54" s="1"/>
  <c r="C39" i="53"/>
  <c r="C39" i="54" s="1"/>
  <c r="B39" i="53"/>
  <c r="B39" i="54" s="1"/>
  <c r="N39" i="54" s="1"/>
  <c r="A39" i="53"/>
  <c r="A39" i="54" s="1"/>
  <c r="E38" i="53"/>
  <c r="E38" i="54" s="1"/>
  <c r="D38" i="53"/>
  <c r="D38" i="54" s="1"/>
  <c r="C38" i="53"/>
  <c r="C38" i="54" s="1"/>
  <c r="B38" i="53"/>
  <c r="B38" i="54" s="1"/>
  <c r="N38" i="54" s="1"/>
  <c r="A38" i="53"/>
  <c r="A38" i="54" s="1"/>
  <c r="E37" i="53"/>
  <c r="E37" i="54" s="1"/>
  <c r="D37" i="53"/>
  <c r="D37" i="54" s="1"/>
  <c r="C37" i="53"/>
  <c r="C37" i="54" s="1"/>
  <c r="B37" i="53"/>
  <c r="B37" i="54" s="1"/>
  <c r="N37" i="54" s="1"/>
  <c r="A37" i="53"/>
  <c r="A37" i="54" s="1"/>
  <c r="E36" i="53"/>
  <c r="E36" i="54" s="1"/>
  <c r="D36" i="53"/>
  <c r="D36" i="54" s="1"/>
  <c r="C36" i="53"/>
  <c r="C36" i="54" s="1"/>
  <c r="B36" i="53"/>
  <c r="B36" i="54" s="1"/>
  <c r="N36" i="54" s="1"/>
  <c r="A36" i="53"/>
  <c r="A36" i="54" s="1"/>
  <c r="E35" i="53"/>
  <c r="E35" i="54" s="1"/>
  <c r="D35" i="53"/>
  <c r="D35" i="54" s="1"/>
  <c r="C35" i="53"/>
  <c r="C35" i="54" s="1"/>
  <c r="B35" i="53"/>
  <c r="B35" i="54" s="1"/>
  <c r="N35" i="54" s="1"/>
  <c r="A35" i="53"/>
  <c r="A35" i="54" s="1"/>
  <c r="E34" i="53"/>
  <c r="E34" i="54" s="1"/>
  <c r="D34" i="53"/>
  <c r="D34" i="54" s="1"/>
  <c r="C34" i="53"/>
  <c r="C34" i="54" s="1"/>
  <c r="B34" i="53"/>
  <c r="B34" i="54" s="1"/>
  <c r="N34" i="54" s="1"/>
  <c r="A34" i="53"/>
  <c r="A34" i="54" s="1"/>
  <c r="E33" i="53"/>
  <c r="E33" i="54" s="1"/>
  <c r="D33" i="53"/>
  <c r="D33" i="54" s="1"/>
  <c r="C33" i="53"/>
  <c r="C33" i="54" s="1"/>
  <c r="B33" i="53"/>
  <c r="B33" i="54" s="1"/>
  <c r="N33" i="54" s="1"/>
  <c r="A33" i="53"/>
  <c r="A33" i="54" s="1"/>
  <c r="E32" i="53"/>
  <c r="E32" i="54" s="1"/>
  <c r="D32" i="53"/>
  <c r="D32" i="54" s="1"/>
  <c r="C32" i="53"/>
  <c r="C32" i="54" s="1"/>
  <c r="B32" i="53"/>
  <c r="B32" i="54" s="1"/>
  <c r="N32" i="54" s="1"/>
  <c r="A32" i="53"/>
  <c r="A32" i="54" s="1"/>
  <c r="E31" i="53"/>
  <c r="E31" i="54" s="1"/>
  <c r="D31" i="53"/>
  <c r="D31" i="54" s="1"/>
  <c r="C31" i="53"/>
  <c r="C31" i="54" s="1"/>
  <c r="B31" i="53"/>
  <c r="B31" i="54" s="1"/>
  <c r="N31" i="54" s="1"/>
  <c r="A31" i="53"/>
  <c r="A31" i="54" s="1"/>
  <c r="E30" i="53"/>
  <c r="E30" i="54" s="1"/>
  <c r="D30" i="53"/>
  <c r="D30" i="54" s="1"/>
  <c r="C30" i="53"/>
  <c r="C30" i="54" s="1"/>
  <c r="B30" i="53"/>
  <c r="B30" i="54" s="1"/>
  <c r="N30" i="54" s="1"/>
  <c r="A30" i="53"/>
  <c r="A30" i="54" s="1"/>
  <c r="E29" i="53"/>
  <c r="E29" i="54" s="1"/>
  <c r="D29" i="53"/>
  <c r="D29" i="54" s="1"/>
  <c r="C29" i="53"/>
  <c r="C29" i="54" s="1"/>
  <c r="B29" i="53"/>
  <c r="B29" i="54" s="1"/>
  <c r="N29" i="54" s="1"/>
  <c r="A29" i="53"/>
  <c r="A29" i="54" s="1"/>
  <c r="E28" i="53"/>
  <c r="E28" i="54" s="1"/>
  <c r="D28" i="53"/>
  <c r="D28" i="54" s="1"/>
  <c r="C28" i="53"/>
  <c r="C28" i="54" s="1"/>
  <c r="B28" i="53"/>
  <c r="B28" i="54" s="1"/>
  <c r="N28" i="54" s="1"/>
  <c r="A28" i="53"/>
  <c r="A28" i="54" s="1"/>
  <c r="E27" i="53"/>
  <c r="E27" i="54" s="1"/>
  <c r="D27" i="53"/>
  <c r="D27" i="54" s="1"/>
  <c r="C27" i="53"/>
  <c r="C27" i="54" s="1"/>
  <c r="B27" i="53"/>
  <c r="B27" i="54" s="1"/>
  <c r="N27" i="54" s="1"/>
  <c r="A27" i="53"/>
  <c r="A27" i="54" s="1"/>
  <c r="E26" i="53"/>
  <c r="E26" i="54" s="1"/>
  <c r="D26" i="53"/>
  <c r="D26" i="54" s="1"/>
  <c r="C26" i="53"/>
  <c r="C26" i="54" s="1"/>
  <c r="B26" i="53"/>
  <c r="B26" i="54" s="1"/>
  <c r="N26" i="54" s="1"/>
  <c r="A26" i="53"/>
  <c r="A26" i="54" s="1"/>
  <c r="E25" i="53"/>
  <c r="E25" i="54" s="1"/>
  <c r="D25" i="53"/>
  <c r="D25" i="54" s="1"/>
  <c r="C25" i="53"/>
  <c r="C25" i="54" s="1"/>
  <c r="B25" i="53"/>
  <c r="B25" i="54" s="1"/>
  <c r="N25" i="54" s="1"/>
  <c r="A25" i="53"/>
  <c r="A25" i="54" s="1"/>
  <c r="E24" i="53"/>
  <c r="E24" i="54" s="1"/>
  <c r="D24" i="53"/>
  <c r="D24" i="54" s="1"/>
  <c r="C24" i="53"/>
  <c r="C24" i="54" s="1"/>
  <c r="B24" i="53"/>
  <c r="B24" i="54" s="1"/>
  <c r="N24" i="54" s="1"/>
  <c r="A24" i="53"/>
  <c r="A24" i="54" s="1"/>
  <c r="E23" i="53"/>
  <c r="E23" i="54" s="1"/>
  <c r="D23" i="53"/>
  <c r="D23" i="54" s="1"/>
  <c r="C23" i="53"/>
  <c r="C23" i="54" s="1"/>
  <c r="B23" i="53"/>
  <c r="B23" i="54" s="1"/>
  <c r="N23" i="54" s="1"/>
  <c r="A23" i="53"/>
  <c r="A23" i="54" s="1"/>
  <c r="E22" i="53"/>
  <c r="E22" i="54" s="1"/>
  <c r="D22" i="53"/>
  <c r="D22" i="54" s="1"/>
  <c r="C22" i="53"/>
  <c r="C22" i="54" s="1"/>
  <c r="B22" i="53"/>
  <c r="B22" i="54" s="1"/>
  <c r="N22" i="54" s="1"/>
  <c r="A22" i="53"/>
  <c r="A22" i="54" s="1"/>
  <c r="E21" i="53"/>
  <c r="E21" i="54" s="1"/>
  <c r="D21" i="53"/>
  <c r="D21" i="54" s="1"/>
  <c r="C21" i="53"/>
  <c r="C21" i="54" s="1"/>
  <c r="B21" i="53"/>
  <c r="B21" i="54" s="1"/>
  <c r="N21" i="54" s="1"/>
  <c r="A21" i="53"/>
  <c r="A21" i="54" s="1"/>
  <c r="E20" i="53"/>
  <c r="E20" i="54" s="1"/>
  <c r="D20" i="53"/>
  <c r="D20" i="54" s="1"/>
  <c r="C20" i="53"/>
  <c r="C20" i="54" s="1"/>
  <c r="B20" i="53"/>
  <c r="B20" i="54" s="1"/>
  <c r="N20" i="54" s="1"/>
  <c r="A20" i="53"/>
  <c r="A20" i="54" s="1"/>
  <c r="E19" i="53"/>
  <c r="E19" i="54" s="1"/>
  <c r="D19" i="53"/>
  <c r="D19" i="54" s="1"/>
  <c r="C19" i="53"/>
  <c r="C19" i="54" s="1"/>
  <c r="B19" i="53"/>
  <c r="B19" i="54" s="1"/>
  <c r="N19" i="54" s="1"/>
  <c r="A19" i="53"/>
  <c r="A19" i="54" s="1"/>
  <c r="E18" i="53"/>
  <c r="E18" i="54" s="1"/>
  <c r="D18" i="53"/>
  <c r="D18" i="54" s="1"/>
  <c r="C18" i="53"/>
  <c r="C18" i="54" s="1"/>
  <c r="B18" i="53"/>
  <c r="B18" i="54" s="1"/>
  <c r="N18" i="54" s="1"/>
  <c r="A18" i="53"/>
  <c r="A18" i="54" s="1"/>
  <c r="E17" i="53"/>
  <c r="E17" i="54" s="1"/>
  <c r="D17" i="53"/>
  <c r="D17" i="54" s="1"/>
  <c r="C17" i="53"/>
  <c r="C17" i="54" s="1"/>
  <c r="B17" i="53"/>
  <c r="B17" i="54" s="1"/>
  <c r="N17" i="54" s="1"/>
  <c r="A17" i="53"/>
  <c r="A17" i="54" s="1"/>
  <c r="E16" i="53"/>
  <c r="E16" i="54" s="1"/>
  <c r="D16" i="53"/>
  <c r="D16" i="54" s="1"/>
  <c r="C16" i="53"/>
  <c r="C16" i="54" s="1"/>
  <c r="B16" i="53"/>
  <c r="B16" i="54" s="1"/>
  <c r="N16" i="54" s="1"/>
  <c r="A16" i="53"/>
  <c r="A16" i="54" s="1"/>
  <c r="E15" i="53"/>
  <c r="E15" i="54" s="1"/>
  <c r="D15" i="53"/>
  <c r="D15" i="54" s="1"/>
  <c r="C15" i="53"/>
  <c r="C15" i="54" s="1"/>
  <c r="B15" i="53"/>
  <c r="B15" i="54" s="1"/>
  <c r="N15" i="54" s="1"/>
  <c r="A15" i="53"/>
  <c r="A15" i="54" s="1"/>
  <c r="E14" i="53"/>
  <c r="E14" i="54" s="1"/>
  <c r="D14" i="53"/>
  <c r="D14" i="54" s="1"/>
  <c r="C14" i="53"/>
  <c r="C14" i="54" s="1"/>
  <c r="B14" i="53"/>
  <c r="B14" i="54" s="1"/>
  <c r="N14" i="54" s="1"/>
  <c r="A14" i="53"/>
  <c r="A14" i="54" s="1"/>
  <c r="E13" i="53"/>
  <c r="E13" i="54" s="1"/>
  <c r="D13" i="53"/>
  <c r="D13" i="54" s="1"/>
  <c r="C13" i="53"/>
  <c r="C13" i="54" s="1"/>
  <c r="B13" i="53"/>
  <c r="B13" i="54" s="1"/>
  <c r="N13" i="54" s="1"/>
  <c r="A13" i="53"/>
  <c r="A13" i="54" s="1"/>
  <c r="E12" i="53"/>
  <c r="E12" i="54" s="1"/>
  <c r="D12" i="53"/>
  <c r="D12" i="54" s="1"/>
  <c r="C12" i="53"/>
  <c r="C12" i="54" s="1"/>
  <c r="B12" i="53"/>
  <c r="B12" i="54" s="1"/>
  <c r="N12" i="54" s="1"/>
  <c r="A12" i="53"/>
  <c r="A12" i="54" s="1"/>
  <c r="E11" i="53"/>
  <c r="E11" i="54" s="1"/>
  <c r="D11" i="53"/>
  <c r="D11" i="54" s="1"/>
  <c r="C11" i="53"/>
  <c r="C11" i="54" s="1"/>
  <c r="B11" i="53"/>
  <c r="B11" i="54" s="1"/>
  <c r="N11" i="54" s="1"/>
  <c r="A11" i="53"/>
  <c r="A11" i="54" s="1"/>
  <c r="E10" i="53"/>
  <c r="E10" i="54" s="1"/>
  <c r="D10" i="53"/>
  <c r="D10" i="54" s="1"/>
  <c r="C10" i="53"/>
  <c r="C10" i="54" s="1"/>
  <c r="B10" i="53"/>
  <c r="B10" i="54" s="1"/>
  <c r="N10" i="54" s="1"/>
  <c r="A10" i="53"/>
  <c r="A10" i="54" s="1"/>
  <c r="E9" i="53"/>
  <c r="E9" i="54" s="1"/>
  <c r="D9" i="53"/>
  <c r="D9" i="54" s="1"/>
  <c r="C9" i="53"/>
  <c r="C9" i="54" s="1"/>
  <c r="B9" i="53"/>
  <c r="B9" i="54" s="1"/>
  <c r="N9" i="54" s="1"/>
  <c r="A9" i="53"/>
  <c r="A9" i="54" s="1"/>
  <c r="E8" i="53"/>
  <c r="E8" i="54" s="1"/>
  <c r="D8" i="53"/>
  <c r="D8" i="54" s="1"/>
  <c r="C8" i="53"/>
  <c r="C8" i="54" s="1"/>
  <c r="B8" i="53"/>
  <c r="B8" i="54" s="1"/>
  <c r="N8" i="54" s="1"/>
  <c r="A8" i="53"/>
  <c r="A8" i="54" s="1"/>
  <c r="E7" i="53"/>
  <c r="E7" i="54" s="1"/>
  <c r="D7" i="53"/>
  <c r="D7" i="54" s="1"/>
  <c r="C7" i="53"/>
  <c r="C7" i="54" s="1"/>
  <c r="B7" i="53"/>
  <c r="B7" i="54" s="1"/>
  <c r="N7" i="54" s="1"/>
  <c r="A7" i="53"/>
  <c r="A7" i="54" s="1"/>
  <c r="M2" i="53"/>
  <c r="M2" i="54" s="1"/>
  <c r="L2" i="53"/>
  <c r="L2" i="54" s="1"/>
  <c r="K2" i="53"/>
  <c r="K2" i="54" s="1"/>
  <c r="J2" i="53"/>
  <c r="J2" i="54" s="1"/>
  <c r="I2" i="53"/>
  <c r="I2" i="54" s="1"/>
  <c r="H2" i="53"/>
  <c r="H2" i="54" s="1"/>
  <c r="G2" i="53"/>
  <c r="G2" i="54" s="1"/>
  <c r="F2" i="53"/>
  <c r="F2" i="54" s="1"/>
  <c r="E2" i="53"/>
  <c r="E2" i="54" s="1"/>
  <c r="D2" i="53"/>
  <c r="D2" i="54" s="1"/>
  <c r="C2" i="53"/>
  <c r="C2" i="54" s="1"/>
  <c r="B2" i="53"/>
  <c r="B2" i="54" s="1"/>
  <c r="A2" i="53"/>
  <c r="A2" i="54" s="1"/>
  <c r="K2590" i="47"/>
  <c r="J2590" i="47"/>
  <c r="I2590" i="47"/>
  <c r="H2590" i="47"/>
  <c r="G2590" i="47"/>
  <c r="F2590" i="47"/>
  <c r="K2589" i="47"/>
  <c r="J2589" i="47"/>
  <c r="I2589" i="47"/>
  <c r="H2589" i="47"/>
  <c r="G2589" i="47"/>
  <c r="F2589" i="47"/>
  <c r="K2588" i="47"/>
  <c r="J2588" i="47"/>
  <c r="I2588" i="47"/>
  <c r="H2588" i="47"/>
  <c r="G2588" i="47"/>
  <c r="F2588" i="47"/>
  <c r="K2587" i="47"/>
  <c r="J2587" i="47"/>
  <c r="I2587" i="47"/>
  <c r="H2587" i="47"/>
  <c r="G2587" i="47"/>
  <c r="F2587" i="47"/>
  <c r="K2586" i="47"/>
  <c r="J2586" i="47"/>
  <c r="I2586" i="47"/>
  <c r="H2586" i="47"/>
  <c r="G2586" i="47"/>
  <c r="F2586" i="47"/>
  <c r="K2585" i="47"/>
  <c r="J2585" i="47"/>
  <c r="I2585" i="47"/>
  <c r="H2585" i="47"/>
  <c r="G2585" i="47"/>
  <c r="F2585" i="47"/>
  <c r="K2584" i="47"/>
  <c r="J2584" i="47"/>
  <c r="I2584" i="47"/>
  <c r="H2584" i="47"/>
  <c r="G2584" i="47"/>
  <c r="F2584" i="47"/>
  <c r="K2583" i="47"/>
  <c r="J2583" i="47"/>
  <c r="I2583" i="47"/>
  <c r="H2583" i="47"/>
  <c r="G2583" i="47"/>
  <c r="F2583" i="47"/>
  <c r="K2582" i="47"/>
  <c r="J2582" i="47"/>
  <c r="I2582" i="47"/>
  <c r="H2582" i="47"/>
  <c r="G2582" i="47"/>
  <c r="F2582" i="47"/>
  <c r="K2581" i="47"/>
  <c r="J2581" i="47"/>
  <c r="I2581" i="47"/>
  <c r="H2581" i="47"/>
  <c r="G2581" i="47"/>
  <c r="F2581" i="47"/>
  <c r="K2580" i="47"/>
  <c r="J2580" i="47"/>
  <c r="I2580" i="47"/>
  <c r="H2580" i="47"/>
  <c r="G2580" i="47"/>
  <c r="F2580" i="47"/>
  <c r="K2579" i="47"/>
  <c r="J2579" i="47"/>
  <c r="I2579" i="47"/>
  <c r="H2579" i="47"/>
  <c r="G2579" i="47"/>
  <c r="F2579" i="47"/>
  <c r="K2578" i="47"/>
  <c r="J2578" i="47"/>
  <c r="I2578" i="47"/>
  <c r="H2578" i="47"/>
  <c r="G2578" i="47"/>
  <c r="F2578" i="47"/>
  <c r="K2577" i="47"/>
  <c r="J2577" i="47"/>
  <c r="I2577" i="47"/>
  <c r="H2577" i="47"/>
  <c r="G2577" i="47"/>
  <c r="F2577" i="47"/>
  <c r="K2576" i="47"/>
  <c r="J2576" i="47"/>
  <c r="I2576" i="47"/>
  <c r="H2576" i="47"/>
  <c r="G2576" i="47"/>
  <c r="F2576" i="47"/>
  <c r="K2575" i="47"/>
  <c r="J2575" i="47"/>
  <c r="I2575" i="47"/>
  <c r="H2575" i="47"/>
  <c r="G2575" i="47"/>
  <c r="F2575" i="47"/>
  <c r="K2574" i="47"/>
  <c r="J2574" i="47"/>
  <c r="I2574" i="47"/>
  <c r="H2574" i="47"/>
  <c r="G2574" i="47"/>
  <c r="F2574" i="47"/>
  <c r="K2573" i="47"/>
  <c r="J2573" i="47"/>
  <c r="I2573" i="47"/>
  <c r="H2573" i="47"/>
  <c r="G2573" i="47"/>
  <c r="F2573" i="47"/>
  <c r="K2572" i="47"/>
  <c r="J2572" i="47"/>
  <c r="I2572" i="47"/>
  <c r="H2572" i="47"/>
  <c r="G2572" i="47"/>
  <c r="F2572" i="47"/>
  <c r="K2571" i="47"/>
  <c r="J2571" i="47"/>
  <c r="I2571" i="47"/>
  <c r="H2571" i="47"/>
  <c r="G2571" i="47"/>
  <c r="F2571" i="47"/>
  <c r="K2570" i="47"/>
  <c r="J2570" i="47"/>
  <c r="I2570" i="47"/>
  <c r="H2570" i="47"/>
  <c r="G2570" i="47"/>
  <c r="F2570" i="47"/>
  <c r="K2569" i="47"/>
  <c r="J2569" i="47"/>
  <c r="I2569" i="47"/>
  <c r="H2569" i="47"/>
  <c r="G2569" i="47"/>
  <c r="F2569" i="47"/>
  <c r="K2568" i="47"/>
  <c r="J2568" i="47"/>
  <c r="I2568" i="47"/>
  <c r="H2568" i="47"/>
  <c r="G2568" i="47"/>
  <c r="F2568" i="47"/>
  <c r="K2567" i="47"/>
  <c r="J2567" i="47"/>
  <c r="I2567" i="47"/>
  <c r="H2567" i="47"/>
  <c r="G2567" i="47"/>
  <c r="F2567" i="47"/>
  <c r="K2566" i="47"/>
  <c r="J2566" i="47"/>
  <c r="I2566" i="47"/>
  <c r="H2566" i="47"/>
  <c r="G2566" i="47"/>
  <c r="F2566" i="47"/>
  <c r="K2565" i="47"/>
  <c r="J2565" i="47"/>
  <c r="I2565" i="47"/>
  <c r="H2565" i="47"/>
  <c r="G2565" i="47"/>
  <c r="F2565" i="47"/>
  <c r="K2564" i="47"/>
  <c r="J2564" i="47"/>
  <c r="I2564" i="47"/>
  <c r="H2564" i="47"/>
  <c r="G2564" i="47"/>
  <c r="F2564" i="47"/>
  <c r="K2563" i="47"/>
  <c r="J2563" i="47"/>
  <c r="I2563" i="47"/>
  <c r="H2563" i="47"/>
  <c r="G2563" i="47"/>
  <c r="F2563" i="47"/>
  <c r="K2562" i="47"/>
  <c r="J2562" i="47"/>
  <c r="I2562" i="47"/>
  <c r="H2562" i="47"/>
  <c r="G2562" i="47"/>
  <c r="F2562" i="47"/>
  <c r="K2561" i="47"/>
  <c r="J2561" i="47"/>
  <c r="I2561" i="47"/>
  <c r="H2561" i="47"/>
  <c r="G2561" i="47"/>
  <c r="F2561" i="47"/>
  <c r="K2560" i="47"/>
  <c r="J2560" i="47"/>
  <c r="I2560" i="47"/>
  <c r="H2560" i="47"/>
  <c r="G2560" i="47"/>
  <c r="F2560" i="47"/>
  <c r="K2559" i="47"/>
  <c r="J2559" i="47"/>
  <c r="I2559" i="47"/>
  <c r="H2559" i="47"/>
  <c r="G2559" i="47"/>
  <c r="F2559" i="47"/>
  <c r="K2558" i="47"/>
  <c r="J2558" i="47"/>
  <c r="I2558" i="47"/>
  <c r="H2558" i="47"/>
  <c r="G2558" i="47"/>
  <c r="F2558" i="47"/>
  <c r="K2557" i="47"/>
  <c r="J2557" i="47"/>
  <c r="I2557" i="47"/>
  <c r="H2557" i="47"/>
  <c r="G2557" i="47"/>
  <c r="F2557" i="47"/>
  <c r="K2556" i="47"/>
  <c r="J2556" i="47"/>
  <c r="I2556" i="47"/>
  <c r="H2556" i="47"/>
  <c r="G2556" i="47"/>
  <c r="F2556" i="47"/>
  <c r="K2555" i="47"/>
  <c r="J2555" i="47"/>
  <c r="I2555" i="47"/>
  <c r="H2555" i="47"/>
  <c r="G2555" i="47"/>
  <c r="F2555" i="47"/>
  <c r="K2554" i="47"/>
  <c r="J2554" i="47"/>
  <c r="I2554" i="47"/>
  <c r="H2554" i="47"/>
  <c r="G2554" i="47"/>
  <c r="F2554" i="47"/>
  <c r="K2553" i="47"/>
  <c r="J2553" i="47"/>
  <c r="I2553" i="47"/>
  <c r="H2553" i="47"/>
  <c r="G2553" i="47"/>
  <c r="F2553" i="47"/>
  <c r="K2552" i="47"/>
  <c r="J2552" i="47"/>
  <c r="I2552" i="47"/>
  <c r="H2552" i="47"/>
  <c r="G2552" i="47"/>
  <c r="F2552" i="47"/>
  <c r="K2551" i="47"/>
  <c r="J2551" i="47"/>
  <c r="I2551" i="47"/>
  <c r="H2551" i="47"/>
  <c r="G2551" i="47"/>
  <c r="F2551" i="47"/>
  <c r="K2550" i="47"/>
  <c r="J2550" i="47"/>
  <c r="I2550" i="47"/>
  <c r="H2550" i="47"/>
  <c r="G2550" i="47"/>
  <c r="F2550" i="47"/>
  <c r="K2549" i="47"/>
  <c r="J2549" i="47"/>
  <c r="I2549" i="47"/>
  <c r="H2549" i="47"/>
  <c r="G2549" i="47"/>
  <c r="F2549" i="47"/>
  <c r="K2548" i="47"/>
  <c r="J2548" i="47"/>
  <c r="I2548" i="47"/>
  <c r="H2548" i="47"/>
  <c r="G2548" i="47"/>
  <c r="F2548" i="47"/>
  <c r="K2547" i="47"/>
  <c r="J2547" i="47"/>
  <c r="I2547" i="47"/>
  <c r="H2547" i="47"/>
  <c r="G2547" i="47"/>
  <c r="F2547" i="47"/>
  <c r="K2546" i="47"/>
  <c r="J2546" i="47"/>
  <c r="I2546" i="47"/>
  <c r="H2546" i="47"/>
  <c r="G2546" i="47"/>
  <c r="F2546" i="47"/>
  <c r="K2545" i="47"/>
  <c r="J2545" i="47"/>
  <c r="I2545" i="47"/>
  <c r="H2545" i="47"/>
  <c r="G2545" i="47"/>
  <c r="F2545" i="47"/>
  <c r="K2544" i="47"/>
  <c r="J2544" i="47"/>
  <c r="I2544" i="47"/>
  <c r="H2544" i="47"/>
  <c r="G2544" i="47"/>
  <c r="F2544" i="47"/>
  <c r="K2543" i="47"/>
  <c r="J2543" i="47"/>
  <c r="I2543" i="47"/>
  <c r="H2543" i="47"/>
  <c r="G2543" i="47"/>
  <c r="F2543" i="47"/>
  <c r="K2542" i="47"/>
  <c r="J2542" i="47"/>
  <c r="I2542" i="47"/>
  <c r="H2542" i="47"/>
  <c r="G2542" i="47"/>
  <c r="F2542" i="47"/>
  <c r="K2541" i="47"/>
  <c r="J2541" i="47"/>
  <c r="I2541" i="47"/>
  <c r="H2541" i="47"/>
  <c r="G2541" i="47"/>
  <c r="F2541" i="47"/>
  <c r="K2540" i="47"/>
  <c r="J2540" i="47"/>
  <c r="I2540" i="47"/>
  <c r="H2540" i="47"/>
  <c r="G2540" i="47"/>
  <c r="F2540" i="47"/>
  <c r="K2539" i="47"/>
  <c r="J2539" i="47"/>
  <c r="I2539" i="47"/>
  <c r="H2539" i="47"/>
  <c r="G2539" i="47"/>
  <c r="F2539" i="47"/>
  <c r="K2538" i="47"/>
  <c r="J2538" i="47"/>
  <c r="I2538" i="47"/>
  <c r="H2538" i="47"/>
  <c r="G2538" i="47"/>
  <c r="F2538" i="47"/>
  <c r="K2537" i="47"/>
  <c r="J2537" i="47"/>
  <c r="I2537" i="47"/>
  <c r="H2537" i="47"/>
  <c r="G2537" i="47"/>
  <c r="F2537" i="47"/>
  <c r="K2536" i="47"/>
  <c r="J2536" i="47"/>
  <c r="I2536" i="47"/>
  <c r="H2536" i="47"/>
  <c r="G2536" i="47"/>
  <c r="F2536" i="47"/>
  <c r="K2535" i="47"/>
  <c r="J2535" i="47"/>
  <c r="I2535" i="47"/>
  <c r="H2535" i="47"/>
  <c r="G2535" i="47"/>
  <c r="F2535" i="47"/>
  <c r="K2534" i="47"/>
  <c r="J2534" i="47"/>
  <c r="I2534" i="47"/>
  <c r="H2534" i="47"/>
  <c r="G2534" i="47"/>
  <c r="F2534" i="47"/>
  <c r="K2533" i="47"/>
  <c r="J2533" i="47"/>
  <c r="I2533" i="47"/>
  <c r="H2533" i="47"/>
  <c r="G2533" i="47"/>
  <c r="F2533" i="47"/>
  <c r="K2532" i="47"/>
  <c r="J2532" i="47"/>
  <c r="I2532" i="47"/>
  <c r="H2532" i="47"/>
  <c r="G2532" i="47"/>
  <c r="F2532" i="47"/>
  <c r="K2531" i="47"/>
  <c r="J2531" i="47"/>
  <c r="I2531" i="47"/>
  <c r="H2531" i="47"/>
  <c r="G2531" i="47"/>
  <c r="F2531" i="47"/>
  <c r="K2530" i="47"/>
  <c r="J2530" i="47"/>
  <c r="I2530" i="47"/>
  <c r="H2530" i="47"/>
  <c r="G2530" i="47"/>
  <c r="F2530" i="47"/>
  <c r="K2529" i="47"/>
  <c r="J2529" i="47"/>
  <c r="I2529" i="47"/>
  <c r="H2529" i="47"/>
  <c r="G2529" i="47"/>
  <c r="F2529" i="47"/>
  <c r="K2528" i="47"/>
  <c r="J2528" i="47"/>
  <c r="I2528" i="47"/>
  <c r="H2528" i="47"/>
  <c r="G2528" i="47"/>
  <c r="F2528" i="47"/>
  <c r="K2527" i="47"/>
  <c r="J2527" i="47"/>
  <c r="I2527" i="47"/>
  <c r="H2527" i="47"/>
  <c r="G2527" i="47"/>
  <c r="F2527" i="47"/>
  <c r="K2526" i="47"/>
  <c r="J2526" i="47"/>
  <c r="I2526" i="47"/>
  <c r="H2526" i="47"/>
  <c r="G2526" i="47"/>
  <c r="F2526" i="47"/>
  <c r="K2525" i="47"/>
  <c r="J2525" i="47"/>
  <c r="I2525" i="47"/>
  <c r="H2525" i="47"/>
  <c r="G2525" i="47"/>
  <c r="F2525" i="47"/>
  <c r="K2524" i="47"/>
  <c r="J2524" i="47"/>
  <c r="I2524" i="47"/>
  <c r="H2524" i="47"/>
  <c r="G2524" i="47"/>
  <c r="F2524" i="47"/>
  <c r="K2523" i="47"/>
  <c r="J2523" i="47"/>
  <c r="I2523" i="47"/>
  <c r="H2523" i="47"/>
  <c r="G2523" i="47"/>
  <c r="F2523" i="47"/>
  <c r="K2522" i="47"/>
  <c r="J2522" i="47"/>
  <c r="I2522" i="47"/>
  <c r="H2522" i="47"/>
  <c r="G2522" i="47"/>
  <c r="F2522" i="47"/>
  <c r="K2521" i="47"/>
  <c r="J2521" i="47"/>
  <c r="I2521" i="47"/>
  <c r="H2521" i="47"/>
  <c r="G2521" i="47"/>
  <c r="F2521" i="47"/>
  <c r="K2520" i="47"/>
  <c r="J2520" i="47"/>
  <c r="I2520" i="47"/>
  <c r="H2520" i="47"/>
  <c r="G2520" i="47"/>
  <c r="F2520" i="47"/>
  <c r="K2519" i="47"/>
  <c r="J2519" i="47"/>
  <c r="I2519" i="47"/>
  <c r="H2519" i="47"/>
  <c r="G2519" i="47"/>
  <c r="F2519" i="47"/>
  <c r="K2518" i="47"/>
  <c r="J2518" i="47"/>
  <c r="I2518" i="47"/>
  <c r="H2518" i="47"/>
  <c r="G2518" i="47"/>
  <c r="F2518" i="47"/>
  <c r="K2517" i="47"/>
  <c r="J2517" i="47"/>
  <c r="I2517" i="47"/>
  <c r="H2517" i="47"/>
  <c r="G2517" i="47"/>
  <c r="F2517" i="47"/>
  <c r="K2516" i="47"/>
  <c r="J2516" i="47"/>
  <c r="I2516" i="47"/>
  <c r="H2516" i="47"/>
  <c r="G2516" i="47"/>
  <c r="F2516" i="47"/>
  <c r="K2515" i="47"/>
  <c r="J2515" i="47"/>
  <c r="I2515" i="47"/>
  <c r="H2515" i="47"/>
  <c r="G2515" i="47"/>
  <c r="F2515" i="47"/>
  <c r="K2514" i="47"/>
  <c r="J2514" i="47"/>
  <c r="I2514" i="47"/>
  <c r="H2514" i="47"/>
  <c r="G2514" i="47"/>
  <c r="F2514" i="47"/>
  <c r="K2513" i="47"/>
  <c r="J2513" i="47"/>
  <c r="I2513" i="47"/>
  <c r="H2513" i="47"/>
  <c r="G2513" i="47"/>
  <c r="F2513" i="47"/>
  <c r="K2512" i="47"/>
  <c r="J2512" i="47"/>
  <c r="I2512" i="47"/>
  <c r="H2512" i="47"/>
  <c r="G2512" i="47"/>
  <c r="F2512" i="47"/>
  <c r="K2511" i="47"/>
  <c r="J2511" i="47"/>
  <c r="I2511" i="47"/>
  <c r="H2511" i="47"/>
  <c r="G2511" i="47"/>
  <c r="F2511" i="47"/>
  <c r="K2510" i="47"/>
  <c r="J2510" i="47"/>
  <c r="I2510" i="47"/>
  <c r="H2510" i="47"/>
  <c r="G2510" i="47"/>
  <c r="F2510" i="47"/>
  <c r="K2509" i="47"/>
  <c r="J2509" i="47"/>
  <c r="I2509" i="47"/>
  <c r="H2509" i="47"/>
  <c r="G2509" i="47"/>
  <c r="F2509" i="47"/>
  <c r="K2508" i="47"/>
  <c r="J2508" i="47"/>
  <c r="I2508" i="47"/>
  <c r="H2508" i="47"/>
  <c r="G2508" i="47"/>
  <c r="F2508" i="47"/>
  <c r="K2507" i="47"/>
  <c r="J2507" i="47"/>
  <c r="I2507" i="47"/>
  <c r="H2507" i="47"/>
  <c r="G2507" i="47"/>
  <c r="F2507" i="47"/>
  <c r="K2506" i="47"/>
  <c r="J2506" i="47"/>
  <c r="I2506" i="47"/>
  <c r="H2506" i="47"/>
  <c r="G2506" i="47"/>
  <c r="F2506" i="47"/>
  <c r="K2505" i="47"/>
  <c r="J2505" i="47"/>
  <c r="I2505" i="47"/>
  <c r="H2505" i="47"/>
  <c r="G2505" i="47"/>
  <c r="F2505" i="47"/>
  <c r="K2504" i="47"/>
  <c r="J2504" i="47"/>
  <c r="I2504" i="47"/>
  <c r="H2504" i="47"/>
  <c r="G2504" i="47"/>
  <c r="F2504" i="47"/>
  <c r="K2503" i="47"/>
  <c r="J2503" i="47"/>
  <c r="I2503" i="47"/>
  <c r="H2503" i="47"/>
  <c r="G2503" i="47"/>
  <c r="F2503" i="47"/>
  <c r="K2502" i="47"/>
  <c r="J2502" i="47"/>
  <c r="I2502" i="47"/>
  <c r="H2502" i="47"/>
  <c r="G2502" i="47"/>
  <c r="F2502" i="47"/>
  <c r="K2501" i="47"/>
  <c r="J2501" i="47"/>
  <c r="I2501" i="47"/>
  <c r="H2501" i="47"/>
  <c r="G2501" i="47"/>
  <c r="F2501" i="47"/>
  <c r="K2500" i="47"/>
  <c r="J2500" i="47"/>
  <c r="I2500" i="47"/>
  <c r="H2500" i="47"/>
  <c r="G2500" i="47"/>
  <c r="F2500" i="47"/>
  <c r="K2499" i="47"/>
  <c r="J2499" i="47"/>
  <c r="I2499" i="47"/>
  <c r="H2499" i="47"/>
  <c r="G2499" i="47"/>
  <c r="F2499" i="47"/>
  <c r="K2498" i="47"/>
  <c r="J2498" i="47"/>
  <c r="I2498" i="47"/>
  <c r="H2498" i="47"/>
  <c r="G2498" i="47"/>
  <c r="F2498" i="47"/>
  <c r="K2497" i="47"/>
  <c r="J2497" i="47"/>
  <c r="I2497" i="47"/>
  <c r="H2497" i="47"/>
  <c r="G2497" i="47"/>
  <c r="F2497" i="47"/>
  <c r="K2496" i="47"/>
  <c r="J2496" i="47"/>
  <c r="I2496" i="47"/>
  <c r="H2496" i="47"/>
  <c r="G2496" i="47"/>
  <c r="F2496" i="47"/>
  <c r="K2495" i="47"/>
  <c r="J2495" i="47"/>
  <c r="I2495" i="47"/>
  <c r="H2495" i="47"/>
  <c r="G2495" i="47"/>
  <c r="F2495" i="47"/>
  <c r="K2494" i="47"/>
  <c r="J2494" i="47"/>
  <c r="I2494" i="47"/>
  <c r="H2494" i="47"/>
  <c r="G2494" i="47"/>
  <c r="F2494" i="47"/>
  <c r="K2493" i="47"/>
  <c r="J2493" i="47"/>
  <c r="I2493" i="47"/>
  <c r="H2493" i="47"/>
  <c r="G2493" i="47"/>
  <c r="F2493" i="47"/>
  <c r="K2492" i="47"/>
  <c r="J2492" i="47"/>
  <c r="I2492" i="47"/>
  <c r="H2492" i="47"/>
  <c r="G2492" i="47"/>
  <c r="F2492" i="47"/>
  <c r="K2491" i="47"/>
  <c r="J2491" i="47"/>
  <c r="I2491" i="47"/>
  <c r="H2491" i="47"/>
  <c r="G2491" i="47"/>
  <c r="F2491" i="47"/>
  <c r="K2490" i="47"/>
  <c r="J2490" i="47"/>
  <c r="I2490" i="47"/>
  <c r="H2490" i="47"/>
  <c r="G2490" i="47"/>
  <c r="F2490" i="47"/>
  <c r="K2489" i="47"/>
  <c r="J2489" i="47"/>
  <c r="I2489" i="47"/>
  <c r="H2489" i="47"/>
  <c r="G2489" i="47"/>
  <c r="F2489" i="47"/>
  <c r="K2488" i="47"/>
  <c r="J2488" i="47"/>
  <c r="I2488" i="47"/>
  <c r="H2488" i="47"/>
  <c r="G2488" i="47"/>
  <c r="F2488" i="47"/>
  <c r="K2487" i="47"/>
  <c r="J2487" i="47"/>
  <c r="I2487" i="47"/>
  <c r="H2487" i="47"/>
  <c r="G2487" i="47"/>
  <c r="F2487" i="47"/>
  <c r="K2486" i="47"/>
  <c r="J2486" i="47"/>
  <c r="I2486" i="47"/>
  <c r="H2486" i="47"/>
  <c r="G2486" i="47"/>
  <c r="F2486" i="47"/>
  <c r="K2485" i="47"/>
  <c r="J2485" i="47"/>
  <c r="I2485" i="47"/>
  <c r="H2485" i="47"/>
  <c r="G2485" i="47"/>
  <c r="F2485" i="47"/>
  <c r="K2484" i="47"/>
  <c r="J2484" i="47"/>
  <c r="I2484" i="47"/>
  <c r="H2484" i="47"/>
  <c r="G2484" i="47"/>
  <c r="F2484" i="47"/>
  <c r="K2483" i="47"/>
  <c r="J2483" i="47"/>
  <c r="I2483" i="47"/>
  <c r="H2483" i="47"/>
  <c r="G2483" i="47"/>
  <c r="F2483" i="47"/>
  <c r="K2482" i="47"/>
  <c r="J2482" i="47"/>
  <c r="I2482" i="47"/>
  <c r="H2482" i="47"/>
  <c r="G2482" i="47"/>
  <c r="F2482" i="47"/>
  <c r="K2481" i="47"/>
  <c r="J2481" i="47"/>
  <c r="I2481" i="47"/>
  <c r="H2481" i="47"/>
  <c r="G2481" i="47"/>
  <c r="F2481" i="47"/>
  <c r="K2480" i="47"/>
  <c r="J2480" i="47"/>
  <c r="I2480" i="47"/>
  <c r="H2480" i="47"/>
  <c r="G2480" i="47"/>
  <c r="F2480" i="47"/>
  <c r="K2479" i="47"/>
  <c r="J2479" i="47"/>
  <c r="I2479" i="47"/>
  <c r="H2479" i="47"/>
  <c r="G2479" i="47"/>
  <c r="F2479" i="47"/>
  <c r="K2478" i="47"/>
  <c r="J2478" i="47"/>
  <c r="I2478" i="47"/>
  <c r="H2478" i="47"/>
  <c r="G2478" i="47"/>
  <c r="F2478" i="47"/>
  <c r="K2477" i="47"/>
  <c r="J2477" i="47"/>
  <c r="I2477" i="47"/>
  <c r="H2477" i="47"/>
  <c r="G2477" i="47"/>
  <c r="F2477" i="47"/>
  <c r="K2476" i="47"/>
  <c r="J2476" i="47"/>
  <c r="I2476" i="47"/>
  <c r="H2476" i="47"/>
  <c r="G2476" i="47"/>
  <c r="F2476" i="47"/>
  <c r="K2475" i="47"/>
  <c r="J2475" i="47"/>
  <c r="I2475" i="47"/>
  <c r="H2475" i="47"/>
  <c r="G2475" i="47"/>
  <c r="F2475" i="47"/>
  <c r="K2474" i="47"/>
  <c r="J2474" i="47"/>
  <c r="I2474" i="47"/>
  <c r="H2474" i="47"/>
  <c r="G2474" i="47"/>
  <c r="F2474" i="47"/>
  <c r="K2473" i="47"/>
  <c r="J2473" i="47"/>
  <c r="I2473" i="47"/>
  <c r="H2473" i="47"/>
  <c r="G2473" i="47"/>
  <c r="F2473" i="47"/>
  <c r="K2472" i="47"/>
  <c r="J2472" i="47"/>
  <c r="I2472" i="47"/>
  <c r="H2472" i="47"/>
  <c r="G2472" i="47"/>
  <c r="F2472" i="47"/>
  <c r="K2471" i="47"/>
  <c r="J2471" i="47"/>
  <c r="I2471" i="47"/>
  <c r="H2471" i="47"/>
  <c r="G2471" i="47"/>
  <c r="F2471" i="47"/>
  <c r="K2470" i="47"/>
  <c r="J2470" i="47"/>
  <c r="I2470" i="47"/>
  <c r="H2470" i="47"/>
  <c r="G2470" i="47"/>
  <c r="F2470" i="47"/>
  <c r="K2469" i="47"/>
  <c r="J2469" i="47"/>
  <c r="I2469" i="47"/>
  <c r="H2469" i="47"/>
  <c r="G2469" i="47"/>
  <c r="F2469" i="47"/>
  <c r="K2468" i="47"/>
  <c r="J2468" i="47"/>
  <c r="I2468" i="47"/>
  <c r="H2468" i="47"/>
  <c r="G2468" i="47"/>
  <c r="F2468" i="47"/>
  <c r="K2467" i="47"/>
  <c r="J2467" i="47"/>
  <c r="I2467" i="47"/>
  <c r="H2467" i="47"/>
  <c r="G2467" i="47"/>
  <c r="F2467" i="47"/>
  <c r="K2466" i="47"/>
  <c r="J2466" i="47"/>
  <c r="I2466" i="47"/>
  <c r="H2466" i="47"/>
  <c r="G2466" i="47"/>
  <c r="F2466" i="47"/>
  <c r="K2465" i="47"/>
  <c r="J2465" i="47"/>
  <c r="I2465" i="47"/>
  <c r="H2465" i="47"/>
  <c r="G2465" i="47"/>
  <c r="F2465" i="47"/>
  <c r="K2464" i="47"/>
  <c r="J2464" i="47"/>
  <c r="I2464" i="47"/>
  <c r="H2464" i="47"/>
  <c r="G2464" i="47"/>
  <c r="F2464" i="47"/>
  <c r="K2463" i="47"/>
  <c r="J2463" i="47"/>
  <c r="I2463" i="47"/>
  <c r="H2463" i="47"/>
  <c r="G2463" i="47"/>
  <c r="F2463" i="47"/>
  <c r="K2462" i="47"/>
  <c r="J2462" i="47"/>
  <c r="I2462" i="47"/>
  <c r="H2462" i="47"/>
  <c r="G2462" i="47"/>
  <c r="F2462" i="47"/>
  <c r="K2461" i="47"/>
  <c r="J2461" i="47"/>
  <c r="I2461" i="47"/>
  <c r="H2461" i="47"/>
  <c r="G2461" i="47"/>
  <c r="F2461" i="47"/>
  <c r="K2460" i="47"/>
  <c r="J2460" i="47"/>
  <c r="I2460" i="47"/>
  <c r="H2460" i="47"/>
  <c r="G2460" i="47"/>
  <c r="F2460" i="47"/>
  <c r="K2459" i="47"/>
  <c r="J2459" i="47"/>
  <c r="I2459" i="47"/>
  <c r="H2459" i="47"/>
  <c r="G2459" i="47"/>
  <c r="F2459" i="47"/>
  <c r="K2458" i="47"/>
  <c r="J2458" i="47"/>
  <c r="I2458" i="47"/>
  <c r="H2458" i="47"/>
  <c r="G2458" i="47"/>
  <c r="F2458" i="47"/>
  <c r="K2457" i="47"/>
  <c r="J2457" i="47"/>
  <c r="I2457" i="47"/>
  <c r="H2457" i="47"/>
  <c r="G2457" i="47"/>
  <c r="F2457" i="47"/>
  <c r="K2456" i="47"/>
  <c r="J2456" i="47"/>
  <c r="I2456" i="47"/>
  <c r="H2456" i="47"/>
  <c r="G2456" i="47"/>
  <c r="F2456" i="47"/>
  <c r="K2455" i="47"/>
  <c r="J2455" i="47"/>
  <c r="I2455" i="47"/>
  <c r="H2455" i="47"/>
  <c r="G2455" i="47"/>
  <c r="F2455" i="47"/>
  <c r="K2454" i="47"/>
  <c r="J2454" i="47"/>
  <c r="I2454" i="47"/>
  <c r="H2454" i="47"/>
  <c r="G2454" i="47"/>
  <c r="F2454" i="47"/>
  <c r="K2453" i="47"/>
  <c r="J2453" i="47"/>
  <c r="I2453" i="47"/>
  <c r="H2453" i="47"/>
  <c r="G2453" i="47"/>
  <c r="F2453" i="47"/>
  <c r="K2452" i="47"/>
  <c r="J2452" i="47"/>
  <c r="I2452" i="47"/>
  <c r="H2452" i="47"/>
  <c r="G2452" i="47"/>
  <c r="F2452" i="47"/>
  <c r="K2451" i="47"/>
  <c r="J2451" i="47"/>
  <c r="I2451" i="47"/>
  <c r="H2451" i="47"/>
  <c r="G2451" i="47"/>
  <c r="F2451" i="47"/>
  <c r="K2450" i="47"/>
  <c r="J2450" i="47"/>
  <c r="I2450" i="47"/>
  <c r="H2450" i="47"/>
  <c r="G2450" i="47"/>
  <c r="F2450" i="47"/>
  <c r="K2449" i="47"/>
  <c r="J2449" i="47"/>
  <c r="I2449" i="47"/>
  <c r="H2449" i="47"/>
  <c r="G2449" i="47"/>
  <c r="F2449" i="47"/>
  <c r="K2448" i="47"/>
  <c r="J2448" i="47"/>
  <c r="I2448" i="47"/>
  <c r="H2448" i="47"/>
  <c r="G2448" i="47"/>
  <c r="F2448" i="47"/>
  <c r="K2447" i="47"/>
  <c r="J2447" i="47"/>
  <c r="I2447" i="47"/>
  <c r="H2447" i="47"/>
  <c r="G2447" i="47"/>
  <c r="F2447" i="47"/>
  <c r="K2446" i="47"/>
  <c r="J2446" i="47"/>
  <c r="I2446" i="47"/>
  <c r="H2446" i="47"/>
  <c r="G2446" i="47"/>
  <c r="F2446" i="47"/>
  <c r="K2445" i="47"/>
  <c r="J2445" i="47"/>
  <c r="I2445" i="47"/>
  <c r="H2445" i="47"/>
  <c r="G2445" i="47"/>
  <c r="F2445" i="47"/>
  <c r="K2444" i="47"/>
  <c r="J2444" i="47"/>
  <c r="N223" i="77" s="1"/>
  <c r="I2444" i="47"/>
  <c r="M223" i="77" s="1"/>
  <c r="H2444" i="47"/>
  <c r="G2444" i="47"/>
  <c r="F2444" i="47"/>
  <c r="K2443" i="47"/>
  <c r="J2443" i="47"/>
  <c r="I2443" i="47"/>
  <c r="H2443" i="47"/>
  <c r="G2443" i="47"/>
  <c r="F2443" i="47"/>
  <c r="K2442" i="47"/>
  <c r="J2442" i="47"/>
  <c r="I2442" i="47"/>
  <c r="H2442" i="47"/>
  <c r="G2442" i="47"/>
  <c r="F2442" i="47"/>
  <c r="K2441" i="47"/>
  <c r="J2441" i="47"/>
  <c r="I2441" i="47"/>
  <c r="H2441" i="47"/>
  <c r="G2441" i="47"/>
  <c r="F2441" i="47"/>
  <c r="K2440" i="47"/>
  <c r="J2440" i="47"/>
  <c r="I2440" i="47"/>
  <c r="H2440" i="47"/>
  <c r="G2440" i="47"/>
  <c r="F2440" i="47"/>
  <c r="K2439" i="47"/>
  <c r="J2439" i="47"/>
  <c r="I2439" i="47"/>
  <c r="H2439" i="47"/>
  <c r="G2439" i="47"/>
  <c r="F2439" i="47"/>
  <c r="K2438" i="47"/>
  <c r="J2438" i="47"/>
  <c r="I2438" i="47"/>
  <c r="H2438" i="47"/>
  <c r="G2438" i="47"/>
  <c r="F2438" i="47"/>
  <c r="K2437" i="47"/>
  <c r="J2437" i="47"/>
  <c r="I2437" i="47"/>
  <c r="H2437" i="47"/>
  <c r="G2437" i="47"/>
  <c r="F2437" i="47"/>
  <c r="K2436" i="47"/>
  <c r="J2436" i="47"/>
  <c r="I2436" i="47"/>
  <c r="H2436" i="47"/>
  <c r="G2436" i="47"/>
  <c r="F2436" i="47"/>
  <c r="K2435" i="47"/>
  <c r="J2435" i="47"/>
  <c r="I2435" i="47"/>
  <c r="H2435" i="47"/>
  <c r="G2435" i="47"/>
  <c r="F2435" i="47"/>
  <c r="K2434" i="47"/>
  <c r="J2434" i="47"/>
  <c r="I2434" i="47"/>
  <c r="H2434" i="47"/>
  <c r="G2434" i="47"/>
  <c r="F2434" i="47"/>
  <c r="K2433" i="47"/>
  <c r="J2433" i="47"/>
  <c r="I2433" i="47"/>
  <c r="H2433" i="47"/>
  <c r="G2433" i="47"/>
  <c r="F2433" i="47"/>
  <c r="K2432" i="47"/>
  <c r="J2432" i="47"/>
  <c r="I2432" i="47"/>
  <c r="H2432" i="47"/>
  <c r="G2432" i="47"/>
  <c r="F2432" i="47"/>
  <c r="K2431" i="47"/>
  <c r="J2431" i="47"/>
  <c r="I2431" i="47"/>
  <c r="H2431" i="47"/>
  <c r="G2431" i="47"/>
  <c r="F2431" i="47"/>
  <c r="K2430" i="47"/>
  <c r="J2430" i="47"/>
  <c r="I2430" i="47"/>
  <c r="H2430" i="47"/>
  <c r="G2430" i="47"/>
  <c r="F2430" i="47"/>
  <c r="K2429" i="47"/>
  <c r="J2429" i="47"/>
  <c r="I2429" i="47"/>
  <c r="H2429" i="47"/>
  <c r="G2429" i="47"/>
  <c r="F2429" i="47"/>
  <c r="K2428" i="47"/>
  <c r="J2428" i="47"/>
  <c r="I2428" i="47"/>
  <c r="H2428" i="47"/>
  <c r="G2428" i="47"/>
  <c r="F2428" i="47"/>
  <c r="K2427" i="47"/>
  <c r="J2427" i="47"/>
  <c r="I2427" i="47"/>
  <c r="H2427" i="47"/>
  <c r="G2427" i="47"/>
  <c r="F2427" i="47"/>
  <c r="K2426" i="47"/>
  <c r="J2426" i="47"/>
  <c r="I2426" i="47"/>
  <c r="H2426" i="47"/>
  <c r="G2426" i="47"/>
  <c r="F2426" i="47"/>
  <c r="K2425" i="47"/>
  <c r="J2425" i="47"/>
  <c r="I2425" i="47"/>
  <c r="H2425" i="47"/>
  <c r="G2425" i="47"/>
  <c r="F2425" i="47"/>
  <c r="K2424" i="47"/>
  <c r="J2424" i="47"/>
  <c r="I2424" i="47"/>
  <c r="H2424" i="47"/>
  <c r="G2424" i="47"/>
  <c r="F2424" i="47"/>
  <c r="K2423" i="47"/>
  <c r="J2423" i="47"/>
  <c r="I2423" i="47"/>
  <c r="H2423" i="47"/>
  <c r="G2423" i="47"/>
  <c r="F2423" i="47"/>
  <c r="K2422" i="47"/>
  <c r="J2422" i="47"/>
  <c r="I2422" i="47"/>
  <c r="H2422" i="47"/>
  <c r="G2422" i="47"/>
  <c r="F2422" i="47"/>
  <c r="K2421" i="47"/>
  <c r="J2421" i="47"/>
  <c r="I2421" i="47"/>
  <c r="H2421" i="47"/>
  <c r="G2421" i="47"/>
  <c r="F2421" i="47"/>
  <c r="K2420" i="47"/>
  <c r="J2420" i="47"/>
  <c r="I2420" i="47"/>
  <c r="H2420" i="47"/>
  <c r="G2420" i="47"/>
  <c r="F2420" i="47"/>
  <c r="K2419" i="47"/>
  <c r="J2419" i="47"/>
  <c r="I2419" i="47"/>
  <c r="H2419" i="47"/>
  <c r="G2419" i="47"/>
  <c r="F2419" i="47"/>
  <c r="K2418" i="47"/>
  <c r="J2418" i="47"/>
  <c r="I2418" i="47"/>
  <c r="H2418" i="47"/>
  <c r="G2418" i="47"/>
  <c r="F2418" i="47"/>
  <c r="K2417" i="47"/>
  <c r="J2417" i="47"/>
  <c r="I2417" i="47"/>
  <c r="H2417" i="47"/>
  <c r="G2417" i="47"/>
  <c r="F2417" i="47"/>
  <c r="K2416" i="47"/>
  <c r="J2416" i="47"/>
  <c r="I2416" i="47"/>
  <c r="H2416" i="47"/>
  <c r="G2416" i="47"/>
  <c r="F2416" i="47"/>
  <c r="K2415" i="47"/>
  <c r="J2415" i="47"/>
  <c r="I2415" i="47"/>
  <c r="H2415" i="47"/>
  <c r="G2415" i="47"/>
  <c r="F2415" i="47"/>
  <c r="K2414" i="47"/>
  <c r="J2414" i="47"/>
  <c r="I2414" i="47"/>
  <c r="H2414" i="47"/>
  <c r="G2414" i="47"/>
  <c r="F2414" i="47"/>
  <c r="K2413" i="47"/>
  <c r="J2413" i="47"/>
  <c r="I2413" i="47"/>
  <c r="H2413" i="47"/>
  <c r="G2413" i="47"/>
  <c r="F2413" i="47"/>
  <c r="K2412" i="47"/>
  <c r="J2412" i="47"/>
  <c r="I2412" i="47"/>
  <c r="H2412" i="47"/>
  <c r="G2412" i="47"/>
  <c r="F2412" i="47"/>
  <c r="K2411" i="47"/>
  <c r="J2411" i="47"/>
  <c r="I2411" i="47"/>
  <c r="H2411" i="47"/>
  <c r="G2411" i="47"/>
  <c r="F2411" i="47"/>
  <c r="K2410" i="47"/>
  <c r="J2410" i="47"/>
  <c r="I2410" i="47"/>
  <c r="H2410" i="47"/>
  <c r="G2410" i="47"/>
  <c r="F2410" i="47"/>
  <c r="K2409" i="47"/>
  <c r="J2409" i="47"/>
  <c r="I2409" i="47"/>
  <c r="H2409" i="47"/>
  <c r="G2409" i="47"/>
  <c r="F2409" i="47"/>
  <c r="K2408" i="47"/>
  <c r="J2408" i="47"/>
  <c r="I2408" i="47"/>
  <c r="H2408" i="47"/>
  <c r="G2408" i="47"/>
  <c r="F2408" i="47"/>
  <c r="K2407" i="47"/>
  <c r="J2407" i="47"/>
  <c r="I2407" i="47"/>
  <c r="H2407" i="47"/>
  <c r="G2407" i="47"/>
  <c r="F2407" i="47"/>
  <c r="K2406" i="47"/>
  <c r="J2406" i="47"/>
  <c r="I2406" i="47"/>
  <c r="H2406" i="47"/>
  <c r="G2406" i="47"/>
  <c r="F2406" i="47"/>
  <c r="K2405" i="47"/>
  <c r="J2405" i="47"/>
  <c r="I2405" i="47"/>
  <c r="H2405" i="47"/>
  <c r="G2405" i="47"/>
  <c r="F2405" i="47"/>
  <c r="K2404" i="47"/>
  <c r="J2404" i="47"/>
  <c r="I2404" i="47"/>
  <c r="H2404" i="47"/>
  <c r="G2404" i="47"/>
  <c r="F2404" i="47"/>
  <c r="K2403" i="47"/>
  <c r="J2403" i="47"/>
  <c r="I2403" i="47"/>
  <c r="H2403" i="47"/>
  <c r="G2403" i="47"/>
  <c r="F2403" i="47"/>
  <c r="K2402" i="47"/>
  <c r="J2402" i="47"/>
  <c r="I2402" i="47"/>
  <c r="H2402" i="47"/>
  <c r="G2402" i="47"/>
  <c r="F2402" i="47"/>
  <c r="K2401" i="47"/>
  <c r="J2401" i="47"/>
  <c r="I2401" i="47"/>
  <c r="H2401" i="47"/>
  <c r="G2401" i="47"/>
  <c r="F2401" i="47"/>
  <c r="K2400" i="47"/>
  <c r="J2400" i="47"/>
  <c r="I2400" i="47"/>
  <c r="H2400" i="47"/>
  <c r="G2400" i="47"/>
  <c r="F2400" i="47"/>
  <c r="K2399" i="47"/>
  <c r="J2399" i="47"/>
  <c r="I2399" i="47"/>
  <c r="H2399" i="47"/>
  <c r="G2399" i="47"/>
  <c r="F2399" i="47"/>
  <c r="K2398" i="47"/>
  <c r="J2398" i="47"/>
  <c r="I2398" i="47"/>
  <c r="H2398" i="47"/>
  <c r="G2398" i="47"/>
  <c r="F2398" i="47"/>
  <c r="K2397" i="47"/>
  <c r="J2397" i="47"/>
  <c r="I2397" i="47"/>
  <c r="H2397" i="47"/>
  <c r="G2397" i="47"/>
  <c r="F2397" i="47"/>
  <c r="K2396" i="47"/>
  <c r="J2396" i="47"/>
  <c r="I2396" i="47"/>
  <c r="H2396" i="47"/>
  <c r="G2396" i="47"/>
  <c r="F2396" i="47"/>
  <c r="K2395" i="47"/>
  <c r="J2395" i="47"/>
  <c r="I2395" i="47"/>
  <c r="H2395" i="47"/>
  <c r="G2395" i="47"/>
  <c r="F2395" i="47"/>
  <c r="K2394" i="47"/>
  <c r="J2394" i="47"/>
  <c r="I2394" i="47"/>
  <c r="H2394" i="47"/>
  <c r="G2394" i="47"/>
  <c r="F2394" i="47"/>
  <c r="K2393" i="47"/>
  <c r="J2393" i="47"/>
  <c r="I2393" i="47"/>
  <c r="H2393" i="47"/>
  <c r="G2393" i="47"/>
  <c r="F2393" i="47"/>
  <c r="K2392" i="47"/>
  <c r="J2392" i="47"/>
  <c r="I2392" i="47"/>
  <c r="H2392" i="47"/>
  <c r="G2392" i="47"/>
  <c r="F2392" i="47"/>
  <c r="K2391" i="47"/>
  <c r="J2391" i="47"/>
  <c r="I2391" i="47"/>
  <c r="H2391" i="47"/>
  <c r="G2391" i="47"/>
  <c r="F2391" i="47"/>
  <c r="K2390" i="47"/>
  <c r="J2390" i="47"/>
  <c r="I2390" i="47"/>
  <c r="H2390" i="47"/>
  <c r="G2390" i="47"/>
  <c r="F2390" i="47"/>
  <c r="K2389" i="47"/>
  <c r="J2389" i="47"/>
  <c r="I2389" i="47"/>
  <c r="H2389" i="47"/>
  <c r="G2389" i="47"/>
  <c r="F2389" i="47"/>
  <c r="K2388" i="47"/>
  <c r="J2388" i="47"/>
  <c r="I2388" i="47"/>
  <c r="H2388" i="47"/>
  <c r="G2388" i="47"/>
  <c r="F2388" i="47"/>
  <c r="K2387" i="47"/>
  <c r="J2387" i="47"/>
  <c r="I2387" i="47"/>
  <c r="H2387" i="47"/>
  <c r="G2387" i="47"/>
  <c r="F2387" i="47"/>
  <c r="K2386" i="47"/>
  <c r="J2386" i="47"/>
  <c r="I2386" i="47"/>
  <c r="H2386" i="47"/>
  <c r="G2386" i="47"/>
  <c r="F2386" i="47"/>
  <c r="K2385" i="47"/>
  <c r="J2385" i="47"/>
  <c r="I2385" i="47"/>
  <c r="H2385" i="47"/>
  <c r="G2385" i="47"/>
  <c r="F2385" i="47"/>
  <c r="K2384" i="47"/>
  <c r="J2384" i="47"/>
  <c r="I2384" i="47"/>
  <c r="H2384" i="47"/>
  <c r="G2384" i="47"/>
  <c r="F2384" i="47"/>
  <c r="K2383" i="47"/>
  <c r="J2383" i="47"/>
  <c r="I2383" i="47"/>
  <c r="H2383" i="47"/>
  <c r="G2383" i="47"/>
  <c r="F2383" i="47"/>
  <c r="K2382" i="47"/>
  <c r="J2382" i="47"/>
  <c r="I2382" i="47"/>
  <c r="H2382" i="47"/>
  <c r="G2382" i="47"/>
  <c r="F2382" i="47"/>
  <c r="K2381" i="47"/>
  <c r="J2381" i="47"/>
  <c r="I2381" i="47"/>
  <c r="H2381" i="47"/>
  <c r="G2381" i="47"/>
  <c r="F2381" i="47"/>
  <c r="K2380" i="47"/>
  <c r="J2380" i="47"/>
  <c r="I2380" i="47"/>
  <c r="H2380" i="47"/>
  <c r="G2380" i="47"/>
  <c r="F2380" i="47"/>
  <c r="K2379" i="47"/>
  <c r="J2379" i="47"/>
  <c r="I2379" i="47"/>
  <c r="H2379" i="47"/>
  <c r="G2379" i="47"/>
  <c r="F2379" i="47"/>
  <c r="K2378" i="47"/>
  <c r="J2378" i="47"/>
  <c r="I2378" i="47"/>
  <c r="H2378" i="47"/>
  <c r="G2378" i="47"/>
  <c r="F2378" i="47"/>
  <c r="K2377" i="47"/>
  <c r="J2377" i="47"/>
  <c r="I2377" i="47"/>
  <c r="H2377" i="47"/>
  <c r="G2377" i="47"/>
  <c r="F2377" i="47"/>
  <c r="K2376" i="47"/>
  <c r="J2376" i="47"/>
  <c r="I2376" i="47"/>
  <c r="H2376" i="47"/>
  <c r="G2376" i="47"/>
  <c r="F2376" i="47"/>
  <c r="K2375" i="47"/>
  <c r="J2375" i="47"/>
  <c r="I2375" i="47"/>
  <c r="H2375" i="47"/>
  <c r="G2375" i="47"/>
  <c r="F2375" i="47"/>
  <c r="K2374" i="47"/>
  <c r="J2374" i="47"/>
  <c r="I2374" i="47"/>
  <c r="H2374" i="47"/>
  <c r="G2374" i="47"/>
  <c r="F2374" i="47"/>
  <c r="K2373" i="47"/>
  <c r="J2373" i="47"/>
  <c r="I2373" i="47"/>
  <c r="H2373" i="47"/>
  <c r="G2373" i="47"/>
  <c r="F2373" i="47"/>
  <c r="K2372" i="47"/>
  <c r="J2372" i="47"/>
  <c r="I2372" i="47"/>
  <c r="H2372" i="47"/>
  <c r="G2372" i="47"/>
  <c r="F2372" i="47"/>
  <c r="K2371" i="47"/>
  <c r="J2371" i="47"/>
  <c r="I2371" i="47"/>
  <c r="H2371" i="47"/>
  <c r="G2371" i="47"/>
  <c r="F2371" i="47"/>
  <c r="K2370" i="47"/>
  <c r="J2370" i="47"/>
  <c r="I2370" i="47"/>
  <c r="H2370" i="47"/>
  <c r="G2370" i="47"/>
  <c r="F2370" i="47"/>
  <c r="K2369" i="47"/>
  <c r="J2369" i="47"/>
  <c r="I2369" i="47"/>
  <c r="H2369" i="47"/>
  <c r="G2369" i="47"/>
  <c r="F2369" i="47"/>
  <c r="K2368" i="47"/>
  <c r="J2368" i="47"/>
  <c r="I2368" i="47"/>
  <c r="H2368" i="47"/>
  <c r="G2368" i="47"/>
  <c r="F2368" i="47"/>
  <c r="K2367" i="47"/>
  <c r="J2367" i="47"/>
  <c r="I2367" i="47"/>
  <c r="H2367" i="47"/>
  <c r="G2367" i="47"/>
  <c r="F2367" i="47"/>
  <c r="K2366" i="47"/>
  <c r="J2366" i="47"/>
  <c r="I2366" i="47"/>
  <c r="H2366" i="47"/>
  <c r="G2366" i="47"/>
  <c r="F2366" i="47"/>
  <c r="K2365" i="47"/>
  <c r="J2365" i="47"/>
  <c r="I2365" i="47"/>
  <c r="H2365" i="47"/>
  <c r="G2365" i="47"/>
  <c r="F2365" i="47"/>
  <c r="K2364" i="47"/>
  <c r="J2364" i="47"/>
  <c r="I2364" i="47"/>
  <c r="H2364" i="47"/>
  <c r="G2364" i="47"/>
  <c r="F2364" i="47"/>
  <c r="K2363" i="47"/>
  <c r="J2363" i="47"/>
  <c r="I2363" i="47"/>
  <c r="H2363" i="47"/>
  <c r="G2363" i="47"/>
  <c r="F2363" i="47"/>
  <c r="K2362" i="47"/>
  <c r="J2362" i="47"/>
  <c r="I2362" i="47"/>
  <c r="H2362" i="47"/>
  <c r="G2362" i="47"/>
  <c r="F2362" i="47"/>
  <c r="K2361" i="47"/>
  <c r="J2361" i="47"/>
  <c r="I2361" i="47"/>
  <c r="H2361" i="47"/>
  <c r="G2361" i="47"/>
  <c r="F2361" i="47"/>
  <c r="K2360" i="47"/>
  <c r="J2360" i="47"/>
  <c r="I2360" i="47"/>
  <c r="H2360" i="47"/>
  <c r="G2360" i="47"/>
  <c r="F2360" i="47"/>
  <c r="K2359" i="47"/>
  <c r="J2359" i="47"/>
  <c r="I2359" i="47"/>
  <c r="H2359" i="47"/>
  <c r="G2359" i="47"/>
  <c r="F2359" i="47"/>
  <c r="K2358" i="47"/>
  <c r="J2358" i="47"/>
  <c r="I2358" i="47"/>
  <c r="H2358" i="47"/>
  <c r="G2358" i="47"/>
  <c r="F2358" i="47"/>
  <c r="K2357" i="47"/>
  <c r="J2357" i="47"/>
  <c r="I2357" i="47"/>
  <c r="H2357" i="47"/>
  <c r="G2357" i="47"/>
  <c r="F2357" i="47"/>
  <c r="K2356" i="47"/>
  <c r="J2356" i="47"/>
  <c r="I2356" i="47"/>
  <c r="H2356" i="47"/>
  <c r="G2356" i="47"/>
  <c r="F2356" i="47"/>
  <c r="K2355" i="47"/>
  <c r="J2355" i="47"/>
  <c r="I2355" i="47"/>
  <c r="H2355" i="47"/>
  <c r="G2355" i="47"/>
  <c r="F2355" i="47"/>
  <c r="K2354" i="47"/>
  <c r="J2354" i="47"/>
  <c r="I2354" i="47"/>
  <c r="H2354" i="47"/>
  <c r="G2354" i="47"/>
  <c r="F2354" i="47"/>
  <c r="K2353" i="47"/>
  <c r="J2353" i="47"/>
  <c r="I2353" i="47"/>
  <c r="H2353" i="47"/>
  <c r="G2353" i="47"/>
  <c r="F2353" i="47"/>
  <c r="K2352" i="47"/>
  <c r="J2352" i="47"/>
  <c r="I2352" i="47"/>
  <c r="H2352" i="47"/>
  <c r="G2352" i="47"/>
  <c r="F2352" i="47"/>
  <c r="K2351" i="47"/>
  <c r="J2351" i="47"/>
  <c r="I2351" i="47"/>
  <c r="H2351" i="47"/>
  <c r="G2351" i="47"/>
  <c r="F2351" i="47"/>
  <c r="K2350" i="47"/>
  <c r="J2350" i="47"/>
  <c r="I2350" i="47"/>
  <c r="H2350" i="47"/>
  <c r="G2350" i="47"/>
  <c r="F2350" i="47"/>
  <c r="K2349" i="47"/>
  <c r="J2349" i="47"/>
  <c r="I2349" i="47"/>
  <c r="H2349" i="47"/>
  <c r="G2349" i="47"/>
  <c r="F2349" i="47"/>
  <c r="K2348" i="47"/>
  <c r="J2348" i="47"/>
  <c r="I2348" i="47"/>
  <c r="H2348" i="47"/>
  <c r="G2348" i="47"/>
  <c r="F2348" i="47"/>
  <c r="K2347" i="47"/>
  <c r="J2347" i="47"/>
  <c r="I2347" i="47"/>
  <c r="H2347" i="47"/>
  <c r="G2347" i="47"/>
  <c r="F2347" i="47"/>
  <c r="K2346" i="47"/>
  <c r="J2346" i="47"/>
  <c r="I2346" i="47"/>
  <c r="H2346" i="47"/>
  <c r="G2346" i="47"/>
  <c r="F2346" i="47"/>
  <c r="K2345" i="47"/>
  <c r="J2345" i="47"/>
  <c r="I2345" i="47"/>
  <c r="H2345" i="47"/>
  <c r="G2345" i="47"/>
  <c r="F2345" i="47"/>
  <c r="K2344" i="47"/>
  <c r="J2344" i="47"/>
  <c r="I2344" i="47"/>
  <c r="H2344" i="47"/>
  <c r="G2344" i="47"/>
  <c r="F2344" i="47"/>
  <c r="K2343" i="47"/>
  <c r="J2343" i="47"/>
  <c r="I2343" i="47"/>
  <c r="H2343" i="47"/>
  <c r="G2343" i="47"/>
  <c r="F2343" i="47"/>
  <c r="K2342" i="47"/>
  <c r="J2342" i="47"/>
  <c r="I2342" i="47"/>
  <c r="H2342" i="47"/>
  <c r="G2342" i="47"/>
  <c r="F2342" i="47"/>
  <c r="K2341" i="47"/>
  <c r="J2341" i="47"/>
  <c r="I2341" i="47"/>
  <c r="H2341" i="47"/>
  <c r="G2341" i="47"/>
  <c r="F2341" i="47"/>
  <c r="K2340" i="47"/>
  <c r="J2340" i="47"/>
  <c r="I2340" i="47"/>
  <c r="H2340" i="47"/>
  <c r="G2340" i="47"/>
  <c r="F2340" i="47"/>
  <c r="K2339" i="47"/>
  <c r="J2339" i="47"/>
  <c r="I2339" i="47"/>
  <c r="H2339" i="47"/>
  <c r="G2339" i="47"/>
  <c r="F2339" i="47"/>
  <c r="K2338" i="47"/>
  <c r="J2338" i="47"/>
  <c r="I2338" i="47"/>
  <c r="H2338" i="47"/>
  <c r="G2338" i="47"/>
  <c r="F2338" i="47"/>
  <c r="K2337" i="47"/>
  <c r="J2337" i="47"/>
  <c r="I2337" i="47"/>
  <c r="H2337" i="47"/>
  <c r="G2337" i="47"/>
  <c r="F2337" i="47"/>
  <c r="K2336" i="47"/>
  <c r="J2336" i="47"/>
  <c r="I2336" i="47"/>
  <c r="H2336" i="47"/>
  <c r="G2336" i="47"/>
  <c r="F2336" i="47"/>
  <c r="K2335" i="47"/>
  <c r="J2335" i="47"/>
  <c r="I2335" i="47"/>
  <c r="H2335" i="47"/>
  <c r="G2335" i="47"/>
  <c r="F2335" i="47"/>
  <c r="K2334" i="47"/>
  <c r="J2334" i="47"/>
  <c r="I2334" i="47"/>
  <c r="H2334" i="47"/>
  <c r="G2334" i="47"/>
  <c r="F2334" i="47"/>
  <c r="K2333" i="47"/>
  <c r="J2333" i="47"/>
  <c r="I2333" i="47"/>
  <c r="H2333" i="47"/>
  <c r="G2333" i="47"/>
  <c r="F2333" i="47"/>
  <c r="K2332" i="47"/>
  <c r="J2332" i="47"/>
  <c r="I2332" i="47"/>
  <c r="H2332" i="47"/>
  <c r="G2332" i="47"/>
  <c r="F2332" i="47"/>
  <c r="K2331" i="47"/>
  <c r="J2331" i="47"/>
  <c r="I2331" i="47"/>
  <c r="H2331" i="47"/>
  <c r="G2331" i="47"/>
  <c r="F2331" i="47"/>
  <c r="K2330" i="47"/>
  <c r="J2330" i="47"/>
  <c r="I2330" i="47"/>
  <c r="H2330" i="47"/>
  <c r="G2330" i="47"/>
  <c r="F2330" i="47"/>
  <c r="K2329" i="47"/>
  <c r="J2329" i="47"/>
  <c r="I2329" i="47"/>
  <c r="H2329" i="47"/>
  <c r="G2329" i="47"/>
  <c r="F2329" i="47"/>
  <c r="K2328" i="47"/>
  <c r="J2328" i="47"/>
  <c r="I2328" i="47"/>
  <c r="H2328" i="47"/>
  <c r="G2328" i="47"/>
  <c r="F2328" i="47"/>
  <c r="K2327" i="47"/>
  <c r="J2327" i="47"/>
  <c r="I2327" i="47"/>
  <c r="H2327" i="47"/>
  <c r="G2327" i="47"/>
  <c r="F2327" i="47"/>
  <c r="K2326" i="47"/>
  <c r="J2326" i="47"/>
  <c r="I2326" i="47"/>
  <c r="H2326" i="47"/>
  <c r="G2326" i="47"/>
  <c r="F2326" i="47"/>
  <c r="K2325" i="47"/>
  <c r="J2325" i="47"/>
  <c r="I2325" i="47"/>
  <c r="H2325" i="47"/>
  <c r="G2325" i="47"/>
  <c r="F2325" i="47"/>
  <c r="K2324" i="47"/>
  <c r="J2324" i="47"/>
  <c r="I2324" i="47"/>
  <c r="H2324" i="47"/>
  <c r="G2324" i="47"/>
  <c r="F2324" i="47"/>
  <c r="K2323" i="47"/>
  <c r="J2323" i="47"/>
  <c r="I2323" i="47"/>
  <c r="H2323" i="47"/>
  <c r="G2323" i="47"/>
  <c r="F2323" i="47"/>
  <c r="K2322" i="47"/>
  <c r="J2322" i="47"/>
  <c r="I2322" i="47"/>
  <c r="H2322" i="47"/>
  <c r="G2322" i="47"/>
  <c r="F2322" i="47"/>
  <c r="K2321" i="47"/>
  <c r="J2321" i="47"/>
  <c r="I2321" i="47"/>
  <c r="H2321" i="47"/>
  <c r="G2321" i="47"/>
  <c r="F2321" i="47"/>
  <c r="K2320" i="47"/>
  <c r="J2320" i="47"/>
  <c r="I2320" i="47"/>
  <c r="H2320" i="47"/>
  <c r="G2320" i="47"/>
  <c r="F2320" i="47"/>
  <c r="K2319" i="47"/>
  <c r="J2319" i="47"/>
  <c r="I2319" i="47"/>
  <c r="H2319" i="47"/>
  <c r="G2319" i="47"/>
  <c r="F2319" i="47"/>
  <c r="K2318" i="47"/>
  <c r="J2318" i="47"/>
  <c r="I2318" i="47"/>
  <c r="H2318" i="47"/>
  <c r="G2318" i="47"/>
  <c r="F2318" i="47"/>
  <c r="K2317" i="47"/>
  <c r="J2317" i="47"/>
  <c r="I2317" i="47"/>
  <c r="H2317" i="47"/>
  <c r="G2317" i="47"/>
  <c r="F2317" i="47"/>
  <c r="K2316" i="47"/>
  <c r="J2316" i="47"/>
  <c r="I2316" i="47"/>
  <c r="H2316" i="47"/>
  <c r="G2316" i="47"/>
  <c r="F2316" i="47"/>
  <c r="K2315" i="47"/>
  <c r="J2315" i="47"/>
  <c r="I2315" i="47"/>
  <c r="H2315" i="47"/>
  <c r="G2315" i="47"/>
  <c r="F2315" i="47"/>
  <c r="K2314" i="47"/>
  <c r="J2314" i="47"/>
  <c r="I2314" i="47"/>
  <c r="H2314" i="47"/>
  <c r="G2314" i="47"/>
  <c r="F2314" i="47"/>
  <c r="K2313" i="47"/>
  <c r="J2313" i="47"/>
  <c r="I2313" i="47"/>
  <c r="H2313" i="47"/>
  <c r="G2313" i="47"/>
  <c r="F2313" i="47"/>
  <c r="K2312" i="47"/>
  <c r="J2312" i="47"/>
  <c r="I2312" i="47"/>
  <c r="H2312" i="47"/>
  <c r="G2312" i="47"/>
  <c r="F2312" i="47"/>
  <c r="K2311" i="47"/>
  <c r="J2311" i="47"/>
  <c r="I2311" i="47"/>
  <c r="H2311" i="47"/>
  <c r="G2311" i="47"/>
  <c r="F2311" i="47"/>
  <c r="K2310" i="47"/>
  <c r="J2310" i="47"/>
  <c r="I2310" i="47"/>
  <c r="H2310" i="47"/>
  <c r="G2310" i="47"/>
  <c r="F2310" i="47"/>
  <c r="K2309" i="47"/>
  <c r="J2309" i="47"/>
  <c r="I2309" i="47"/>
  <c r="H2309" i="47"/>
  <c r="G2309" i="47"/>
  <c r="F2309" i="47"/>
  <c r="K2308" i="47"/>
  <c r="J2308" i="47"/>
  <c r="I2308" i="47"/>
  <c r="H2308" i="47"/>
  <c r="G2308" i="47"/>
  <c r="F2308" i="47"/>
  <c r="K2307" i="47"/>
  <c r="J2307" i="47"/>
  <c r="I2307" i="47"/>
  <c r="H2307" i="47"/>
  <c r="G2307" i="47"/>
  <c r="F2307" i="47"/>
  <c r="K2306" i="47"/>
  <c r="J2306" i="47"/>
  <c r="I2306" i="47"/>
  <c r="H2306" i="47"/>
  <c r="G2306" i="47"/>
  <c r="F2306" i="47"/>
  <c r="K2305" i="47"/>
  <c r="J2305" i="47"/>
  <c r="I2305" i="47"/>
  <c r="H2305" i="47"/>
  <c r="G2305" i="47"/>
  <c r="F2305" i="47"/>
  <c r="K2304" i="47"/>
  <c r="J2304" i="47"/>
  <c r="I2304" i="47"/>
  <c r="H2304" i="47"/>
  <c r="G2304" i="47"/>
  <c r="F2304" i="47"/>
  <c r="K2303" i="47"/>
  <c r="J2303" i="47"/>
  <c r="I2303" i="47"/>
  <c r="H2303" i="47"/>
  <c r="G2303" i="47"/>
  <c r="F2303" i="47"/>
  <c r="K2302" i="47"/>
  <c r="J2302" i="47"/>
  <c r="I2302" i="47"/>
  <c r="H2302" i="47"/>
  <c r="G2302" i="47"/>
  <c r="F2302" i="47"/>
  <c r="K2301" i="47"/>
  <c r="J2301" i="47"/>
  <c r="I2301" i="47"/>
  <c r="H2301" i="47"/>
  <c r="G2301" i="47"/>
  <c r="F2301" i="47"/>
  <c r="K2300" i="47"/>
  <c r="J2300" i="47"/>
  <c r="I2300" i="47"/>
  <c r="H2300" i="47"/>
  <c r="G2300" i="47"/>
  <c r="F2300" i="47"/>
  <c r="K2299" i="47"/>
  <c r="J2299" i="47"/>
  <c r="I2299" i="47"/>
  <c r="H2299" i="47"/>
  <c r="G2299" i="47"/>
  <c r="F2299" i="47"/>
  <c r="K2298" i="47"/>
  <c r="J2298" i="47"/>
  <c r="I2298" i="47"/>
  <c r="H2298" i="47"/>
  <c r="G2298" i="47"/>
  <c r="F2298" i="47"/>
  <c r="K2297" i="47"/>
  <c r="J2297" i="47"/>
  <c r="I2297" i="47"/>
  <c r="H2297" i="47"/>
  <c r="G2297" i="47"/>
  <c r="F2297" i="47"/>
  <c r="K2296" i="47"/>
  <c r="J2296" i="47"/>
  <c r="I2296" i="47"/>
  <c r="H2296" i="47"/>
  <c r="G2296" i="47"/>
  <c r="F2296" i="47"/>
  <c r="K2295" i="47"/>
  <c r="J2295" i="47"/>
  <c r="I2295" i="47"/>
  <c r="H2295" i="47"/>
  <c r="G2295" i="47"/>
  <c r="F2295" i="47"/>
  <c r="K2294" i="47"/>
  <c r="J2294" i="47"/>
  <c r="I2294" i="47"/>
  <c r="H2294" i="47"/>
  <c r="G2294" i="47"/>
  <c r="F2294" i="47"/>
  <c r="K2293" i="47"/>
  <c r="J2293" i="47"/>
  <c r="I2293" i="47"/>
  <c r="H2293" i="47"/>
  <c r="G2293" i="47"/>
  <c r="F2293" i="47"/>
  <c r="K2292" i="47"/>
  <c r="J2292" i="47"/>
  <c r="N223" i="76" s="1"/>
  <c r="I2292" i="47"/>
  <c r="M223" i="76" s="1"/>
  <c r="H2292" i="47"/>
  <c r="G2292" i="47"/>
  <c r="F2292" i="47"/>
  <c r="K2291" i="47"/>
  <c r="J2291" i="47"/>
  <c r="I2291" i="47"/>
  <c r="H2291" i="47"/>
  <c r="G2291" i="47"/>
  <c r="F2291" i="47"/>
  <c r="K2290" i="47"/>
  <c r="J2290" i="47"/>
  <c r="I2290" i="47"/>
  <c r="H2290" i="47"/>
  <c r="G2290" i="47"/>
  <c r="F2290" i="47"/>
  <c r="K2289" i="47"/>
  <c r="J2289" i="47"/>
  <c r="I2289" i="47"/>
  <c r="H2289" i="47"/>
  <c r="G2289" i="47"/>
  <c r="F2289" i="47"/>
  <c r="K2288" i="47"/>
  <c r="J2288" i="47"/>
  <c r="I2288" i="47"/>
  <c r="H2288" i="47"/>
  <c r="G2288" i="47"/>
  <c r="F2288" i="47"/>
  <c r="K2287" i="47"/>
  <c r="J2287" i="47"/>
  <c r="I2287" i="47"/>
  <c r="H2287" i="47"/>
  <c r="G2287" i="47"/>
  <c r="F2287" i="47"/>
  <c r="K2286" i="47"/>
  <c r="J2286" i="47"/>
  <c r="I2286" i="47"/>
  <c r="H2286" i="47"/>
  <c r="G2286" i="47"/>
  <c r="F2286" i="47"/>
  <c r="K2285" i="47"/>
  <c r="J2285" i="47"/>
  <c r="I2285" i="47"/>
  <c r="H2285" i="47"/>
  <c r="G2285" i="47"/>
  <c r="F2285" i="47"/>
  <c r="K2284" i="47"/>
  <c r="J2284" i="47"/>
  <c r="I2284" i="47"/>
  <c r="H2284" i="47"/>
  <c r="G2284" i="47"/>
  <c r="F2284" i="47"/>
  <c r="K2283" i="47"/>
  <c r="J2283" i="47"/>
  <c r="I2283" i="47"/>
  <c r="H2283" i="47"/>
  <c r="G2283" i="47"/>
  <c r="F2283" i="47"/>
  <c r="K2282" i="47"/>
  <c r="J2282" i="47"/>
  <c r="I2282" i="47"/>
  <c r="H2282" i="47"/>
  <c r="G2282" i="47"/>
  <c r="F2282" i="47"/>
  <c r="K2281" i="47"/>
  <c r="J2281" i="47"/>
  <c r="I2281" i="47"/>
  <c r="H2281" i="47"/>
  <c r="G2281" i="47"/>
  <c r="F2281" i="47"/>
  <c r="K2280" i="47"/>
  <c r="J2280" i="47"/>
  <c r="I2280" i="47"/>
  <c r="H2280" i="47"/>
  <c r="G2280" i="47"/>
  <c r="F2280" i="47"/>
  <c r="K2279" i="47"/>
  <c r="J2279" i="47"/>
  <c r="I2279" i="47"/>
  <c r="H2279" i="47"/>
  <c r="G2279" i="47"/>
  <c r="F2279" i="47"/>
  <c r="K2278" i="47"/>
  <c r="J2278" i="47"/>
  <c r="I2278" i="47"/>
  <c r="H2278" i="47"/>
  <c r="G2278" i="47"/>
  <c r="F2278" i="47"/>
  <c r="K2277" i="47"/>
  <c r="J2277" i="47"/>
  <c r="I2277" i="47"/>
  <c r="H2277" i="47"/>
  <c r="G2277" i="47"/>
  <c r="F2277" i="47"/>
  <c r="K2276" i="47"/>
  <c r="J2276" i="47"/>
  <c r="I2276" i="47"/>
  <c r="H2276" i="47"/>
  <c r="G2276" i="47"/>
  <c r="F2276" i="47"/>
  <c r="K2275" i="47"/>
  <c r="J2275" i="47"/>
  <c r="I2275" i="47"/>
  <c r="H2275" i="47"/>
  <c r="G2275" i="47"/>
  <c r="F2275" i="47"/>
  <c r="K2274" i="47"/>
  <c r="J2274" i="47"/>
  <c r="I2274" i="47"/>
  <c r="H2274" i="47"/>
  <c r="G2274" i="47"/>
  <c r="F2274" i="47"/>
  <c r="K2273" i="47"/>
  <c r="J2273" i="47"/>
  <c r="I2273" i="47"/>
  <c r="H2273" i="47"/>
  <c r="G2273" i="47"/>
  <c r="F2273" i="47"/>
  <c r="K2272" i="47"/>
  <c r="J2272" i="47"/>
  <c r="I2272" i="47"/>
  <c r="H2272" i="47"/>
  <c r="G2272" i="47"/>
  <c r="F2272" i="47"/>
  <c r="K2271" i="47"/>
  <c r="J2271" i="47"/>
  <c r="I2271" i="47"/>
  <c r="H2271" i="47"/>
  <c r="G2271" i="47"/>
  <c r="F2271" i="47"/>
  <c r="K2270" i="47"/>
  <c r="J2270" i="47"/>
  <c r="I2270" i="47"/>
  <c r="H2270" i="47"/>
  <c r="G2270" i="47"/>
  <c r="F2270" i="47"/>
  <c r="K2269" i="47"/>
  <c r="J2269" i="47"/>
  <c r="I2269" i="47"/>
  <c r="H2269" i="47"/>
  <c r="G2269" i="47"/>
  <c r="F2269" i="47"/>
  <c r="K2268" i="47"/>
  <c r="J2268" i="47"/>
  <c r="I2268" i="47"/>
  <c r="H2268" i="47"/>
  <c r="G2268" i="47"/>
  <c r="F2268" i="47"/>
  <c r="K2267" i="47"/>
  <c r="J2267" i="47"/>
  <c r="I2267" i="47"/>
  <c r="H2267" i="47"/>
  <c r="G2267" i="47"/>
  <c r="F2267" i="47"/>
  <c r="K2266" i="47"/>
  <c r="J2266" i="47"/>
  <c r="I2266" i="47"/>
  <c r="H2266" i="47"/>
  <c r="G2266" i="47"/>
  <c r="F2266" i="47"/>
  <c r="K2265" i="47"/>
  <c r="J2265" i="47"/>
  <c r="I2265" i="47"/>
  <c r="H2265" i="47"/>
  <c r="G2265" i="47"/>
  <c r="F2265" i="47"/>
  <c r="K2264" i="47"/>
  <c r="J2264" i="47"/>
  <c r="I2264" i="47"/>
  <c r="H2264" i="47"/>
  <c r="G2264" i="47"/>
  <c r="F2264" i="47"/>
  <c r="K2263" i="47"/>
  <c r="J2263" i="47"/>
  <c r="I2263" i="47"/>
  <c r="H2263" i="47"/>
  <c r="G2263" i="47"/>
  <c r="F2263" i="47"/>
  <c r="K2262" i="47"/>
  <c r="J2262" i="47"/>
  <c r="I2262" i="47"/>
  <c r="H2262" i="47"/>
  <c r="G2262" i="47"/>
  <c r="F2262" i="47"/>
  <c r="K2261" i="47"/>
  <c r="J2261" i="47"/>
  <c r="I2261" i="47"/>
  <c r="H2261" i="47"/>
  <c r="G2261" i="47"/>
  <c r="F2261" i="47"/>
  <c r="K2260" i="47"/>
  <c r="J2260" i="47"/>
  <c r="I2260" i="47"/>
  <c r="H2260" i="47"/>
  <c r="G2260" i="47"/>
  <c r="F2260" i="47"/>
  <c r="K2259" i="47"/>
  <c r="J2259" i="47"/>
  <c r="I2259" i="47"/>
  <c r="H2259" i="47"/>
  <c r="G2259" i="47"/>
  <c r="F2259" i="47"/>
  <c r="K2258" i="47"/>
  <c r="J2258" i="47"/>
  <c r="I2258" i="47"/>
  <c r="H2258" i="47"/>
  <c r="G2258" i="47"/>
  <c r="F2258" i="47"/>
  <c r="K2257" i="47"/>
  <c r="J2257" i="47"/>
  <c r="I2257" i="47"/>
  <c r="H2257" i="47"/>
  <c r="G2257" i="47"/>
  <c r="F2257" i="47"/>
  <c r="K2256" i="47"/>
  <c r="J2256" i="47"/>
  <c r="I2256" i="47"/>
  <c r="H2256" i="47"/>
  <c r="G2256" i="47"/>
  <c r="F2256" i="47"/>
  <c r="K2255" i="47"/>
  <c r="J2255" i="47"/>
  <c r="I2255" i="47"/>
  <c r="H2255" i="47"/>
  <c r="G2255" i="47"/>
  <c r="F2255" i="47"/>
  <c r="K2254" i="47"/>
  <c r="J2254" i="47"/>
  <c r="I2254" i="47"/>
  <c r="H2254" i="47"/>
  <c r="G2254" i="47"/>
  <c r="F2254" i="47"/>
  <c r="K2253" i="47"/>
  <c r="J2253" i="47"/>
  <c r="I2253" i="47"/>
  <c r="H2253" i="47"/>
  <c r="G2253" i="47"/>
  <c r="F2253" i="47"/>
  <c r="K2252" i="47"/>
  <c r="J2252" i="47"/>
  <c r="I2252" i="47"/>
  <c r="H2252" i="47"/>
  <c r="G2252" i="47"/>
  <c r="F2252" i="47"/>
  <c r="K2251" i="47"/>
  <c r="J2251" i="47"/>
  <c r="I2251" i="47"/>
  <c r="H2251" i="47"/>
  <c r="G2251" i="47"/>
  <c r="F2251" i="47"/>
  <c r="K2250" i="47"/>
  <c r="J2250" i="47"/>
  <c r="I2250" i="47"/>
  <c r="H2250" i="47"/>
  <c r="G2250" i="47"/>
  <c r="F2250" i="47"/>
  <c r="K2249" i="47"/>
  <c r="J2249" i="47"/>
  <c r="I2249" i="47"/>
  <c r="H2249" i="47"/>
  <c r="G2249" i="47"/>
  <c r="F2249" i="47"/>
  <c r="K2248" i="47"/>
  <c r="J2248" i="47"/>
  <c r="I2248" i="47"/>
  <c r="H2248" i="47"/>
  <c r="G2248" i="47"/>
  <c r="F2248" i="47"/>
  <c r="K2247" i="47"/>
  <c r="J2247" i="47"/>
  <c r="I2247" i="47"/>
  <c r="H2247" i="47"/>
  <c r="G2247" i="47"/>
  <c r="F2247" i="47"/>
  <c r="K2246" i="47"/>
  <c r="J2246" i="47"/>
  <c r="I2246" i="47"/>
  <c r="H2246" i="47"/>
  <c r="G2246" i="47"/>
  <c r="F2246" i="47"/>
  <c r="K2245" i="47"/>
  <c r="J2245" i="47"/>
  <c r="I2245" i="47"/>
  <c r="H2245" i="47"/>
  <c r="G2245" i="47"/>
  <c r="F2245" i="47"/>
  <c r="K2244" i="47"/>
  <c r="J2244" i="47"/>
  <c r="I2244" i="47"/>
  <c r="H2244" i="47"/>
  <c r="G2244" i="47"/>
  <c r="F2244" i="47"/>
  <c r="K2243" i="47"/>
  <c r="J2243" i="47"/>
  <c r="I2243" i="47"/>
  <c r="H2243" i="47"/>
  <c r="G2243" i="47"/>
  <c r="F2243" i="47"/>
  <c r="K2242" i="47"/>
  <c r="J2242" i="47"/>
  <c r="I2242" i="47"/>
  <c r="H2242" i="47"/>
  <c r="G2242" i="47"/>
  <c r="F2242" i="47"/>
  <c r="K2241" i="47"/>
  <c r="J2241" i="47"/>
  <c r="I2241" i="47"/>
  <c r="H2241" i="47"/>
  <c r="G2241" i="47"/>
  <c r="F2241" i="47"/>
  <c r="K2240" i="47"/>
  <c r="J2240" i="47"/>
  <c r="I2240" i="47"/>
  <c r="H2240" i="47"/>
  <c r="G2240" i="47"/>
  <c r="F2240" i="47"/>
  <c r="K2239" i="47"/>
  <c r="J2239" i="47"/>
  <c r="I2239" i="47"/>
  <c r="H2239" i="47"/>
  <c r="G2239" i="47"/>
  <c r="F2239" i="47"/>
  <c r="K2238" i="47"/>
  <c r="J2238" i="47"/>
  <c r="I2238" i="47"/>
  <c r="H2238" i="47"/>
  <c r="G2238" i="47"/>
  <c r="F2238" i="47"/>
  <c r="K2237" i="47"/>
  <c r="J2237" i="47"/>
  <c r="I2237" i="47"/>
  <c r="H2237" i="47"/>
  <c r="G2237" i="47"/>
  <c r="F2237" i="47"/>
  <c r="K2236" i="47"/>
  <c r="J2236" i="47"/>
  <c r="I2236" i="47"/>
  <c r="H2236" i="47"/>
  <c r="G2236" i="47"/>
  <c r="F2236" i="47"/>
  <c r="K2235" i="47"/>
  <c r="J2235" i="47"/>
  <c r="I2235" i="47"/>
  <c r="H2235" i="47"/>
  <c r="G2235" i="47"/>
  <c r="F2235" i="47"/>
  <c r="K2234" i="47"/>
  <c r="J2234" i="47"/>
  <c r="I2234" i="47"/>
  <c r="H2234" i="47"/>
  <c r="G2234" i="47"/>
  <c r="F2234" i="47"/>
  <c r="K2233" i="47"/>
  <c r="J2233" i="47"/>
  <c r="I2233" i="47"/>
  <c r="H2233" i="47"/>
  <c r="G2233" i="47"/>
  <c r="F2233" i="47"/>
  <c r="K2232" i="47"/>
  <c r="J2232" i="47"/>
  <c r="I2232" i="47"/>
  <c r="H2232" i="47"/>
  <c r="G2232" i="47"/>
  <c r="F2232" i="47"/>
  <c r="K2231" i="47"/>
  <c r="J2231" i="47"/>
  <c r="I2231" i="47"/>
  <c r="H2231" i="47"/>
  <c r="G2231" i="47"/>
  <c r="F2231" i="47"/>
  <c r="K2230" i="47"/>
  <c r="J2230" i="47"/>
  <c r="I2230" i="47"/>
  <c r="H2230" i="47"/>
  <c r="G2230" i="47"/>
  <c r="F2230" i="47"/>
  <c r="K2229" i="47"/>
  <c r="J2229" i="47"/>
  <c r="I2229" i="47"/>
  <c r="H2229" i="47"/>
  <c r="G2229" i="47"/>
  <c r="F2229" i="47"/>
  <c r="K2228" i="47"/>
  <c r="J2228" i="47"/>
  <c r="I2228" i="47"/>
  <c r="H2228" i="47"/>
  <c r="G2228" i="47"/>
  <c r="F2228" i="47"/>
  <c r="K2227" i="47"/>
  <c r="J2227" i="47"/>
  <c r="I2227" i="47"/>
  <c r="H2227" i="47"/>
  <c r="G2227" i="47"/>
  <c r="F2227" i="47"/>
  <c r="K2226" i="47"/>
  <c r="J2226" i="47"/>
  <c r="I2226" i="47"/>
  <c r="H2226" i="47"/>
  <c r="G2226" i="47"/>
  <c r="F2226" i="47"/>
  <c r="K2225" i="47"/>
  <c r="J2225" i="47"/>
  <c r="I2225" i="47"/>
  <c r="H2225" i="47"/>
  <c r="G2225" i="47"/>
  <c r="F2225" i="47"/>
  <c r="K2224" i="47"/>
  <c r="J2224" i="47"/>
  <c r="I2224" i="47"/>
  <c r="H2224" i="47"/>
  <c r="G2224" i="47"/>
  <c r="F2224" i="47"/>
  <c r="K2223" i="47"/>
  <c r="J2223" i="47"/>
  <c r="I2223" i="47"/>
  <c r="H2223" i="47"/>
  <c r="G2223" i="47"/>
  <c r="F2223" i="47"/>
  <c r="K2222" i="47"/>
  <c r="J2222" i="47"/>
  <c r="I2222" i="47"/>
  <c r="H2222" i="47"/>
  <c r="G2222" i="47"/>
  <c r="F2222" i="47"/>
  <c r="K2221" i="47"/>
  <c r="J2221" i="47"/>
  <c r="I2221" i="47"/>
  <c r="H2221" i="47"/>
  <c r="G2221" i="47"/>
  <c r="F2221" i="47"/>
  <c r="K2220" i="47"/>
  <c r="J2220" i="47"/>
  <c r="I2220" i="47"/>
  <c r="H2220" i="47"/>
  <c r="G2220" i="47"/>
  <c r="F2220" i="47"/>
  <c r="K2219" i="47"/>
  <c r="J2219" i="47"/>
  <c r="I2219" i="47"/>
  <c r="H2219" i="47"/>
  <c r="G2219" i="47"/>
  <c r="F2219" i="47"/>
  <c r="K2218" i="47"/>
  <c r="J2218" i="47"/>
  <c r="I2218" i="47"/>
  <c r="H2218" i="47"/>
  <c r="G2218" i="47"/>
  <c r="F2218" i="47"/>
  <c r="K2217" i="47"/>
  <c r="J2217" i="47"/>
  <c r="I2217" i="47"/>
  <c r="H2217" i="47"/>
  <c r="G2217" i="47"/>
  <c r="F2217" i="47"/>
  <c r="K2216" i="47"/>
  <c r="J2216" i="47"/>
  <c r="I2216" i="47"/>
  <c r="H2216" i="47"/>
  <c r="G2216" i="47"/>
  <c r="F2216" i="47"/>
  <c r="K2215" i="47"/>
  <c r="J2215" i="47"/>
  <c r="I2215" i="47"/>
  <c r="H2215" i="47"/>
  <c r="G2215" i="47"/>
  <c r="F2215" i="47"/>
  <c r="K2214" i="47"/>
  <c r="J2214" i="47"/>
  <c r="I2214" i="47"/>
  <c r="H2214" i="47"/>
  <c r="G2214" i="47"/>
  <c r="F2214" i="47"/>
  <c r="K2213" i="47"/>
  <c r="J2213" i="47"/>
  <c r="I2213" i="47"/>
  <c r="H2213" i="47"/>
  <c r="G2213" i="47"/>
  <c r="F2213" i="47"/>
  <c r="K2212" i="47"/>
  <c r="J2212" i="47"/>
  <c r="I2212" i="47"/>
  <c r="H2212" i="47"/>
  <c r="G2212" i="47"/>
  <c r="F2212" i="47"/>
  <c r="K2211" i="47"/>
  <c r="J2211" i="47"/>
  <c r="I2211" i="47"/>
  <c r="H2211" i="47"/>
  <c r="G2211" i="47"/>
  <c r="F2211" i="47"/>
  <c r="K2210" i="47"/>
  <c r="J2210" i="47"/>
  <c r="I2210" i="47"/>
  <c r="H2210" i="47"/>
  <c r="G2210" i="47"/>
  <c r="F2210" i="47"/>
  <c r="K2209" i="47"/>
  <c r="J2209" i="47"/>
  <c r="I2209" i="47"/>
  <c r="H2209" i="47"/>
  <c r="G2209" i="47"/>
  <c r="F2209" i="47"/>
  <c r="K2208" i="47"/>
  <c r="J2208" i="47"/>
  <c r="I2208" i="47"/>
  <c r="H2208" i="47"/>
  <c r="G2208" i="47"/>
  <c r="F2208" i="47"/>
  <c r="K2207" i="47"/>
  <c r="J2207" i="47"/>
  <c r="I2207" i="47"/>
  <c r="H2207" i="47"/>
  <c r="G2207" i="47"/>
  <c r="F2207" i="47"/>
  <c r="K2206" i="47"/>
  <c r="J2206" i="47"/>
  <c r="I2206" i="47"/>
  <c r="H2206" i="47"/>
  <c r="G2206" i="47"/>
  <c r="F2206" i="47"/>
  <c r="K2205" i="47"/>
  <c r="J2205" i="47"/>
  <c r="I2205" i="47"/>
  <c r="H2205" i="47"/>
  <c r="G2205" i="47"/>
  <c r="F2205" i="47"/>
  <c r="K2204" i="47"/>
  <c r="J2204" i="47"/>
  <c r="I2204" i="47"/>
  <c r="H2204" i="47"/>
  <c r="G2204" i="47"/>
  <c r="F2204" i="47"/>
  <c r="K2203" i="47"/>
  <c r="J2203" i="47"/>
  <c r="I2203" i="47"/>
  <c r="H2203" i="47"/>
  <c r="G2203" i="47"/>
  <c r="F2203" i="47"/>
  <c r="K2202" i="47"/>
  <c r="J2202" i="47"/>
  <c r="I2202" i="47"/>
  <c r="H2202" i="47"/>
  <c r="G2202" i="47"/>
  <c r="F2202" i="47"/>
  <c r="K2201" i="47"/>
  <c r="J2201" i="47"/>
  <c r="I2201" i="47"/>
  <c r="H2201" i="47"/>
  <c r="G2201" i="47"/>
  <c r="F2201" i="47"/>
  <c r="K2200" i="47"/>
  <c r="J2200" i="47"/>
  <c r="I2200" i="47"/>
  <c r="H2200" i="47"/>
  <c r="G2200" i="47"/>
  <c r="F2200" i="47"/>
  <c r="K2199" i="47"/>
  <c r="J2199" i="47"/>
  <c r="I2199" i="47"/>
  <c r="H2199" i="47"/>
  <c r="G2199" i="47"/>
  <c r="F2199" i="47"/>
  <c r="K2198" i="47"/>
  <c r="J2198" i="47"/>
  <c r="I2198" i="47"/>
  <c r="H2198" i="47"/>
  <c r="G2198" i="47"/>
  <c r="F2198" i="47"/>
  <c r="K2197" i="47"/>
  <c r="J2197" i="47"/>
  <c r="I2197" i="47"/>
  <c r="H2197" i="47"/>
  <c r="G2197" i="47"/>
  <c r="F2197" i="47"/>
  <c r="K2196" i="47"/>
  <c r="J2196" i="47"/>
  <c r="I2196" i="47"/>
  <c r="H2196" i="47"/>
  <c r="G2196" i="47"/>
  <c r="F2196" i="47"/>
  <c r="K2195" i="47"/>
  <c r="J2195" i="47"/>
  <c r="I2195" i="47"/>
  <c r="H2195" i="47"/>
  <c r="G2195" i="47"/>
  <c r="F2195" i="47"/>
  <c r="K2194" i="47"/>
  <c r="J2194" i="47"/>
  <c r="I2194" i="47"/>
  <c r="H2194" i="47"/>
  <c r="G2194" i="47"/>
  <c r="F2194" i="47"/>
  <c r="K2193" i="47"/>
  <c r="J2193" i="47"/>
  <c r="I2193" i="47"/>
  <c r="H2193" i="47"/>
  <c r="G2193" i="47"/>
  <c r="F2193" i="47"/>
  <c r="K2192" i="47"/>
  <c r="J2192" i="47"/>
  <c r="I2192" i="47"/>
  <c r="H2192" i="47"/>
  <c r="G2192" i="47"/>
  <c r="F2192" i="47"/>
  <c r="K2191" i="47"/>
  <c r="J2191" i="47"/>
  <c r="I2191" i="47"/>
  <c r="H2191" i="47"/>
  <c r="G2191" i="47"/>
  <c r="F2191" i="47"/>
  <c r="K2190" i="47"/>
  <c r="J2190" i="47"/>
  <c r="I2190" i="47"/>
  <c r="H2190" i="47"/>
  <c r="G2190" i="47"/>
  <c r="F2190" i="47"/>
  <c r="K2189" i="47"/>
  <c r="J2189" i="47"/>
  <c r="I2189" i="47"/>
  <c r="H2189" i="47"/>
  <c r="G2189" i="47"/>
  <c r="F2189" i="47"/>
  <c r="K2188" i="47"/>
  <c r="J2188" i="47"/>
  <c r="I2188" i="47"/>
  <c r="H2188" i="47"/>
  <c r="G2188" i="47"/>
  <c r="F2188" i="47"/>
  <c r="K2187" i="47"/>
  <c r="J2187" i="47"/>
  <c r="I2187" i="47"/>
  <c r="H2187" i="47"/>
  <c r="G2187" i="47"/>
  <c r="F2187" i="47"/>
  <c r="K2186" i="47"/>
  <c r="J2186" i="47"/>
  <c r="I2186" i="47"/>
  <c r="H2186" i="47"/>
  <c r="G2186" i="47"/>
  <c r="F2186" i="47"/>
  <c r="K2185" i="47"/>
  <c r="J2185" i="47"/>
  <c r="I2185" i="47"/>
  <c r="H2185" i="47"/>
  <c r="G2185" i="47"/>
  <c r="F2185" i="47"/>
  <c r="K2184" i="47"/>
  <c r="J2184" i="47"/>
  <c r="I2184" i="47"/>
  <c r="H2184" i="47"/>
  <c r="G2184" i="47"/>
  <c r="F2184" i="47"/>
  <c r="K2183" i="47"/>
  <c r="J2183" i="47"/>
  <c r="I2183" i="47"/>
  <c r="H2183" i="47"/>
  <c r="G2183" i="47"/>
  <c r="F2183" i="47"/>
  <c r="K2182" i="47"/>
  <c r="J2182" i="47"/>
  <c r="I2182" i="47"/>
  <c r="H2182" i="47"/>
  <c r="G2182" i="47"/>
  <c r="F2182" i="47"/>
  <c r="K2181" i="47"/>
  <c r="J2181" i="47"/>
  <c r="I2181" i="47"/>
  <c r="H2181" i="47"/>
  <c r="G2181" i="47"/>
  <c r="F2181" i="47"/>
  <c r="K2180" i="47"/>
  <c r="J2180" i="47"/>
  <c r="I2180" i="47"/>
  <c r="H2180" i="47"/>
  <c r="G2180" i="47"/>
  <c r="F2180" i="47"/>
  <c r="K2179" i="47"/>
  <c r="J2179" i="47"/>
  <c r="I2179" i="47"/>
  <c r="H2179" i="47"/>
  <c r="G2179" i="47"/>
  <c r="F2179" i="47"/>
  <c r="K2178" i="47"/>
  <c r="J2178" i="47"/>
  <c r="I2178" i="47"/>
  <c r="H2178" i="47"/>
  <c r="G2178" i="47"/>
  <c r="F2178" i="47"/>
  <c r="K2177" i="47"/>
  <c r="J2177" i="47"/>
  <c r="I2177" i="47"/>
  <c r="H2177" i="47"/>
  <c r="G2177" i="47"/>
  <c r="F2177" i="47"/>
  <c r="K2176" i="47"/>
  <c r="J2176" i="47"/>
  <c r="I2176" i="47"/>
  <c r="H2176" i="47"/>
  <c r="G2176" i="47"/>
  <c r="F2176" i="47"/>
  <c r="K2175" i="47"/>
  <c r="J2175" i="47"/>
  <c r="I2175" i="47"/>
  <c r="H2175" i="47"/>
  <c r="G2175" i="47"/>
  <c r="F2175" i="47"/>
  <c r="K2174" i="47"/>
  <c r="J2174" i="47"/>
  <c r="I2174" i="47"/>
  <c r="H2174" i="47"/>
  <c r="G2174" i="47"/>
  <c r="F2174" i="47"/>
  <c r="K2173" i="47"/>
  <c r="J2173" i="47"/>
  <c r="I2173" i="47"/>
  <c r="H2173" i="47"/>
  <c r="G2173" i="47"/>
  <c r="F2173" i="47"/>
  <c r="K2172" i="47"/>
  <c r="J2172" i="47"/>
  <c r="I2172" i="47"/>
  <c r="H2172" i="47"/>
  <c r="G2172" i="47"/>
  <c r="F2172" i="47"/>
  <c r="K2171" i="47"/>
  <c r="J2171" i="47"/>
  <c r="I2171" i="47"/>
  <c r="H2171" i="47"/>
  <c r="G2171" i="47"/>
  <c r="F2171" i="47"/>
  <c r="K2170" i="47"/>
  <c r="J2170" i="47"/>
  <c r="I2170" i="47"/>
  <c r="H2170" i="47"/>
  <c r="G2170" i="47"/>
  <c r="F2170" i="47"/>
  <c r="K2169" i="47"/>
  <c r="J2169" i="47"/>
  <c r="I2169" i="47"/>
  <c r="H2169" i="47"/>
  <c r="G2169" i="47"/>
  <c r="F2169" i="47"/>
  <c r="K2168" i="47"/>
  <c r="J2168" i="47"/>
  <c r="I2168" i="47"/>
  <c r="H2168" i="47"/>
  <c r="G2168" i="47"/>
  <c r="F2168" i="47"/>
  <c r="K2167" i="47"/>
  <c r="J2167" i="47"/>
  <c r="I2167" i="47"/>
  <c r="H2167" i="47"/>
  <c r="G2167" i="47"/>
  <c r="F2167" i="47"/>
  <c r="K2166" i="47"/>
  <c r="J2166" i="47"/>
  <c r="I2166" i="47"/>
  <c r="H2166" i="47"/>
  <c r="G2166" i="47"/>
  <c r="F2166" i="47"/>
  <c r="K2165" i="47"/>
  <c r="J2165" i="47"/>
  <c r="I2165" i="47"/>
  <c r="H2165" i="47"/>
  <c r="G2165" i="47"/>
  <c r="F2165" i="47"/>
  <c r="K2164" i="47"/>
  <c r="J2164" i="47"/>
  <c r="I2164" i="47"/>
  <c r="H2164" i="47"/>
  <c r="G2164" i="47"/>
  <c r="F2164" i="47"/>
  <c r="K2163" i="47"/>
  <c r="J2163" i="47"/>
  <c r="I2163" i="47"/>
  <c r="H2163" i="47"/>
  <c r="G2163" i="47"/>
  <c r="F2163" i="47"/>
  <c r="K2162" i="47"/>
  <c r="J2162" i="47"/>
  <c r="I2162" i="47"/>
  <c r="H2162" i="47"/>
  <c r="G2162" i="47"/>
  <c r="F2162" i="47"/>
  <c r="K2161" i="47"/>
  <c r="J2161" i="47"/>
  <c r="I2161" i="47"/>
  <c r="H2161" i="47"/>
  <c r="G2161" i="47"/>
  <c r="F2161" i="47"/>
  <c r="K2160" i="47"/>
  <c r="J2160" i="47"/>
  <c r="I2160" i="47"/>
  <c r="H2160" i="47"/>
  <c r="G2160" i="47"/>
  <c r="F2160" i="47"/>
  <c r="K2159" i="47"/>
  <c r="J2159" i="47"/>
  <c r="I2159" i="47"/>
  <c r="H2159" i="47"/>
  <c r="G2159" i="47"/>
  <c r="F2159" i="47"/>
  <c r="K2158" i="47"/>
  <c r="J2158" i="47"/>
  <c r="I2158" i="47"/>
  <c r="H2158" i="47"/>
  <c r="G2158" i="47"/>
  <c r="F2158" i="47"/>
  <c r="K2157" i="47"/>
  <c r="J2157" i="47"/>
  <c r="I2157" i="47"/>
  <c r="H2157" i="47"/>
  <c r="G2157" i="47"/>
  <c r="F2157" i="47"/>
  <c r="K2156" i="47"/>
  <c r="J2156" i="47"/>
  <c r="I2156" i="47"/>
  <c r="H2156" i="47"/>
  <c r="G2156" i="47"/>
  <c r="F2156" i="47"/>
  <c r="K2155" i="47"/>
  <c r="J2155" i="47"/>
  <c r="I2155" i="47"/>
  <c r="H2155" i="47"/>
  <c r="G2155" i="47"/>
  <c r="F2155" i="47"/>
  <c r="K2154" i="47"/>
  <c r="J2154" i="47"/>
  <c r="I2154" i="47"/>
  <c r="H2154" i="47"/>
  <c r="G2154" i="47"/>
  <c r="F2154" i="47"/>
  <c r="K2153" i="47"/>
  <c r="J2153" i="47"/>
  <c r="I2153" i="47"/>
  <c r="H2153" i="47"/>
  <c r="G2153" i="47"/>
  <c r="F2153" i="47"/>
  <c r="K2152" i="47"/>
  <c r="J2152" i="47"/>
  <c r="I2152" i="47"/>
  <c r="H2152" i="47"/>
  <c r="G2152" i="47"/>
  <c r="F2152" i="47"/>
  <c r="K2151" i="47"/>
  <c r="J2151" i="47"/>
  <c r="I2151" i="47"/>
  <c r="H2151" i="47"/>
  <c r="G2151" i="47"/>
  <c r="F2151" i="47"/>
  <c r="K2150" i="47"/>
  <c r="J2150" i="47"/>
  <c r="I2150" i="47"/>
  <c r="H2150" i="47"/>
  <c r="G2150" i="47"/>
  <c r="F2150" i="47"/>
  <c r="K2149" i="47"/>
  <c r="J2149" i="47"/>
  <c r="I2149" i="47"/>
  <c r="H2149" i="47"/>
  <c r="G2149" i="47"/>
  <c r="F2149" i="47"/>
  <c r="K2148" i="47"/>
  <c r="J2148" i="47"/>
  <c r="I2148" i="47"/>
  <c r="H2148" i="47"/>
  <c r="G2148" i="47"/>
  <c r="F2148" i="47"/>
  <c r="K2147" i="47"/>
  <c r="J2147" i="47"/>
  <c r="I2147" i="47"/>
  <c r="H2147" i="47"/>
  <c r="G2147" i="47"/>
  <c r="F2147" i="47"/>
  <c r="K2146" i="47"/>
  <c r="J2146" i="47"/>
  <c r="I2146" i="47"/>
  <c r="H2146" i="47"/>
  <c r="G2146" i="47"/>
  <c r="F2146" i="47"/>
  <c r="K2145" i="47"/>
  <c r="J2145" i="47"/>
  <c r="I2145" i="47"/>
  <c r="H2145" i="47"/>
  <c r="G2145" i="47"/>
  <c r="F2145" i="47"/>
  <c r="K2144" i="47"/>
  <c r="J2144" i="47"/>
  <c r="I2144" i="47"/>
  <c r="H2144" i="47"/>
  <c r="G2144" i="47"/>
  <c r="F2144" i="47"/>
  <c r="K2143" i="47"/>
  <c r="J2143" i="47"/>
  <c r="I2143" i="47"/>
  <c r="H2143" i="47"/>
  <c r="G2143" i="47"/>
  <c r="F2143" i="47"/>
  <c r="K2142" i="47"/>
  <c r="J2142" i="47"/>
  <c r="I2142" i="47"/>
  <c r="H2142" i="47"/>
  <c r="G2142" i="47"/>
  <c r="F2142" i="47"/>
  <c r="K2141" i="47"/>
  <c r="J2141" i="47"/>
  <c r="I2141" i="47"/>
  <c r="H2141" i="47"/>
  <c r="G2141" i="47"/>
  <c r="F2141" i="47"/>
  <c r="K2140" i="47"/>
  <c r="J2140" i="47"/>
  <c r="N223" i="75" s="1"/>
  <c r="I2140" i="47"/>
  <c r="M223" i="75" s="1"/>
  <c r="H2140" i="47"/>
  <c r="G2140" i="47"/>
  <c r="F2140" i="47"/>
  <c r="K2139" i="47"/>
  <c r="J2139" i="47"/>
  <c r="I2139" i="47"/>
  <c r="H2139" i="47"/>
  <c r="G2139" i="47"/>
  <c r="F2139" i="47"/>
  <c r="K2138" i="47"/>
  <c r="J2138" i="47"/>
  <c r="I2138" i="47"/>
  <c r="H2138" i="47"/>
  <c r="G2138" i="47"/>
  <c r="F2138" i="47"/>
  <c r="K2137" i="47"/>
  <c r="J2137" i="47"/>
  <c r="I2137" i="47"/>
  <c r="H2137" i="47"/>
  <c r="G2137" i="47"/>
  <c r="F2137" i="47"/>
  <c r="K2136" i="47"/>
  <c r="J2136" i="47"/>
  <c r="I2136" i="47"/>
  <c r="H2136" i="47"/>
  <c r="G2136" i="47"/>
  <c r="F2136" i="47"/>
  <c r="K2135" i="47"/>
  <c r="J2135" i="47"/>
  <c r="I2135" i="47"/>
  <c r="H2135" i="47"/>
  <c r="G2135" i="47"/>
  <c r="F2135" i="47"/>
  <c r="K2134" i="47"/>
  <c r="J2134" i="47"/>
  <c r="I2134" i="47"/>
  <c r="H2134" i="47"/>
  <c r="G2134" i="47"/>
  <c r="F2134" i="47"/>
  <c r="K2133" i="47"/>
  <c r="J2133" i="47"/>
  <c r="I2133" i="47"/>
  <c r="H2133" i="47"/>
  <c r="G2133" i="47"/>
  <c r="F2133" i="47"/>
  <c r="K2132" i="47"/>
  <c r="J2132" i="47"/>
  <c r="I2132" i="47"/>
  <c r="H2132" i="47"/>
  <c r="G2132" i="47"/>
  <c r="F2132" i="47"/>
  <c r="K2131" i="47"/>
  <c r="J2131" i="47"/>
  <c r="I2131" i="47"/>
  <c r="H2131" i="47"/>
  <c r="G2131" i="47"/>
  <c r="F2131" i="47"/>
  <c r="K2130" i="47"/>
  <c r="J2130" i="47"/>
  <c r="I2130" i="47"/>
  <c r="H2130" i="47"/>
  <c r="G2130" i="47"/>
  <c r="F2130" i="47"/>
  <c r="K2129" i="47"/>
  <c r="J2129" i="47"/>
  <c r="I2129" i="47"/>
  <c r="H2129" i="47"/>
  <c r="G2129" i="47"/>
  <c r="F2129" i="47"/>
  <c r="K2128" i="47"/>
  <c r="J2128" i="47"/>
  <c r="I2128" i="47"/>
  <c r="H2128" i="47"/>
  <c r="G2128" i="47"/>
  <c r="F2128" i="47"/>
  <c r="K2127" i="47"/>
  <c r="J2127" i="47"/>
  <c r="I2127" i="47"/>
  <c r="H2127" i="47"/>
  <c r="G2127" i="47"/>
  <c r="F2127" i="47"/>
  <c r="K2126" i="47"/>
  <c r="J2126" i="47"/>
  <c r="I2126" i="47"/>
  <c r="H2126" i="47"/>
  <c r="G2126" i="47"/>
  <c r="F2126" i="47"/>
  <c r="K2125" i="47"/>
  <c r="J2125" i="47"/>
  <c r="I2125" i="47"/>
  <c r="H2125" i="47"/>
  <c r="G2125" i="47"/>
  <c r="F2125" i="47"/>
  <c r="K2124" i="47"/>
  <c r="J2124" i="47"/>
  <c r="I2124" i="47"/>
  <c r="H2124" i="47"/>
  <c r="G2124" i="47"/>
  <c r="F2124" i="47"/>
  <c r="K2123" i="47"/>
  <c r="J2123" i="47"/>
  <c r="I2123" i="47"/>
  <c r="H2123" i="47"/>
  <c r="G2123" i="47"/>
  <c r="F2123" i="47"/>
  <c r="K2122" i="47"/>
  <c r="J2122" i="47"/>
  <c r="I2122" i="47"/>
  <c r="H2122" i="47"/>
  <c r="G2122" i="47"/>
  <c r="F2122" i="47"/>
  <c r="K2121" i="47"/>
  <c r="J2121" i="47"/>
  <c r="I2121" i="47"/>
  <c r="H2121" i="47"/>
  <c r="G2121" i="47"/>
  <c r="F2121" i="47"/>
  <c r="K2120" i="47"/>
  <c r="J2120" i="47"/>
  <c r="I2120" i="47"/>
  <c r="H2120" i="47"/>
  <c r="G2120" i="47"/>
  <c r="F2120" i="47"/>
  <c r="K2119" i="47"/>
  <c r="J2119" i="47"/>
  <c r="I2119" i="47"/>
  <c r="H2119" i="47"/>
  <c r="G2119" i="47"/>
  <c r="F2119" i="47"/>
  <c r="K2118" i="47"/>
  <c r="J2118" i="47"/>
  <c r="I2118" i="47"/>
  <c r="H2118" i="47"/>
  <c r="G2118" i="47"/>
  <c r="F2118" i="47"/>
  <c r="K2117" i="47"/>
  <c r="J2117" i="47"/>
  <c r="I2117" i="47"/>
  <c r="H2117" i="47"/>
  <c r="G2117" i="47"/>
  <c r="F2117" i="47"/>
  <c r="K2116" i="47"/>
  <c r="J2116" i="47"/>
  <c r="I2116" i="47"/>
  <c r="H2116" i="47"/>
  <c r="G2116" i="47"/>
  <c r="F2116" i="47"/>
  <c r="K2115" i="47"/>
  <c r="J2115" i="47"/>
  <c r="I2115" i="47"/>
  <c r="H2115" i="47"/>
  <c r="G2115" i="47"/>
  <c r="F2115" i="47"/>
  <c r="K2114" i="47"/>
  <c r="J2114" i="47"/>
  <c r="I2114" i="47"/>
  <c r="H2114" i="47"/>
  <c r="G2114" i="47"/>
  <c r="F2114" i="47"/>
  <c r="K2113" i="47"/>
  <c r="J2113" i="47"/>
  <c r="I2113" i="47"/>
  <c r="H2113" i="47"/>
  <c r="G2113" i="47"/>
  <c r="F2113" i="47"/>
  <c r="K2112" i="47"/>
  <c r="J2112" i="47"/>
  <c r="I2112" i="47"/>
  <c r="H2112" i="47"/>
  <c r="G2112" i="47"/>
  <c r="F2112" i="47"/>
  <c r="K2111" i="47"/>
  <c r="J2111" i="47"/>
  <c r="I2111" i="47"/>
  <c r="H2111" i="47"/>
  <c r="G2111" i="47"/>
  <c r="F2111" i="47"/>
  <c r="K2110" i="47"/>
  <c r="J2110" i="47"/>
  <c r="I2110" i="47"/>
  <c r="H2110" i="47"/>
  <c r="G2110" i="47"/>
  <c r="F2110" i="47"/>
  <c r="K2109" i="47"/>
  <c r="J2109" i="47"/>
  <c r="I2109" i="47"/>
  <c r="H2109" i="47"/>
  <c r="G2109" i="47"/>
  <c r="F2109" i="47"/>
  <c r="K2108" i="47"/>
  <c r="J2108" i="47"/>
  <c r="I2108" i="47"/>
  <c r="H2108" i="47"/>
  <c r="G2108" i="47"/>
  <c r="F2108" i="47"/>
  <c r="K2107" i="47"/>
  <c r="J2107" i="47"/>
  <c r="I2107" i="47"/>
  <c r="H2107" i="47"/>
  <c r="G2107" i="47"/>
  <c r="F2107" i="47"/>
  <c r="K2106" i="47"/>
  <c r="J2106" i="47"/>
  <c r="I2106" i="47"/>
  <c r="H2106" i="47"/>
  <c r="G2106" i="47"/>
  <c r="F2106" i="47"/>
  <c r="K2105" i="47"/>
  <c r="J2105" i="47"/>
  <c r="I2105" i="47"/>
  <c r="H2105" i="47"/>
  <c r="G2105" i="47"/>
  <c r="F2105" i="47"/>
  <c r="K2104" i="47"/>
  <c r="J2104" i="47"/>
  <c r="I2104" i="47"/>
  <c r="H2104" i="47"/>
  <c r="G2104" i="47"/>
  <c r="F2104" i="47"/>
  <c r="K2103" i="47"/>
  <c r="J2103" i="47"/>
  <c r="I2103" i="47"/>
  <c r="H2103" i="47"/>
  <c r="G2103" i="47"/>
  <c r="F2103" i="47"/>
  <c r="K2102" i="47"/>
  <c r="J2102" i="47"/>
  <c r="I2102" i="47"/>
  <c r="H2102" i="47"/>
  <c r="G2102" i="47"/>
  <c r="F2102" i="47"/>
  <c r="K2101" i="47"/>
  <c r="J2101" i="47"/>
  <c r="I2101" i="47"/>
  <c r="H2101" i="47"/>
  <c r="G2101" i="47"/>
  <c r="F2101" i="47"/>
  <c r="K2100" i="47"/>
  <c r="J2100" i="47"/>
  <c r="I2100" i="47"/>
  <c r="H2100" i="47"/>
  <c r="G2100" i="47"/>
  <c r="F2100" i="47"/>
  <c r="K2099" i="47"/>
  <c r="J2099" i="47"/>
  <c r="I2099" i="47"/>
  <c r="H2099" i="47"/>
  <c r="G2099" i="47"/>
  <c r="F2099" i="47"/>
  <c r="K2098" i="47"/>
  <c r="J2098" i="47"/>
  <c r="I2098" i="47"/>
  <c r="H2098" i="47"/>
  <c r="G2098" i="47"/>
  <c r="F2098" i="47"/>
  <c r="K2097" i="47"/>
  <c r="J2097" i="47"/>
  <c r="I2097" i="47"/>
  <c r="H2097" i="47"/>
  <c r="G2097" i="47"/>
  <c r="F2097" i="47"/>
  <c r="K2096" i="47"/>
  <c r="J2096" i="47"/>
  <c r="I2096" i="47"/>
  <c r="H2096" i="47"/>
  <c r="G2096" i="47"/>
  <c r="F2096" i="47"/>
  <c r="K2095" i="47"/>
  <c r="J2095" i="47"/>
  <c r="I2095" i="47"/>
  <c r="H2095" i="47"/>
  <c r="G2095" i="47"/>
  <c r="F2095" i="47"/>
  <c r="K2094" i="47"/>
  <c r="J2094" i="47"/>
  <c r="I2094" i="47"/>
  <c r="H2094" i="47"/>
  <c r="G2094" i="47"/>
  <c r="F2094" i="47"/>
  <c r="K2093" i="47"/>
  <c r="J2093" i="47"/>
  <c r="I2093" i="47"/>
  <c r="H2093" i="47"/>
  <c r="G2093" i="47"/>
  <c r="F2093" i="47"/>
  <c r="K2092" i="47"/>
  <c r="J2092" i="47"/>
  <c r="I2092" i="47"/>
  <c r="H2092" i="47"/>
  <c r="G2092" i="47"/>
  <c r="F2092" i="47"/>
  <c r="K2091" i="47"/>
  <c r="J2091" i="47"/>
  <c r="I2091" i="47"/>
  <c r="H2091" i="47"/>
  <c r="G2091" i="47"/>
  <c r="F2091" i="47"/>
  <c r="K2090" i="47"/>
  <c r="J2090" i="47"/>
  <c r="I2090" i="47"/>
  <c r="H2090" i="47"/>
  <c r="G2090" i="47"/>
  <c r="F2090" i="47"/>
  <c r="K2089" i="47"/>
  <c r="J2089" i="47"/>
  <c r="I2089" i="47"/>
  <c r="H2089" i="47"/>
  <c r="G2089" i="47"/>
  <c r="F2089" i="47"/>
  <c r="K2088" i="47"/>
  <c r="J2088" i="47"/>
  <c r="I2088" i="47"/>
  <c r="H2088" i="47"/>
  <c r="G2088" i="47"/>
  <c r="F2088" i="47"/>
  <c r="K2087" i="47"/>
  <c r="J2087" i="47"/>
  <c r="I2087" i="47"/>
  <c r="H2087" i="47"/>
  <c r="G2087" i="47"/>
  <c r="F2087" i="47"/>
  <c r="K2086" i="47"/>
  <c r="J2086" i="47"/>
  <c r="I2086" i="47"/>
  <c r="H2086" i="47"/>
  <c r="G2086" i="47"/>
  <c r="F2086" i="47"/>
  <c r="K2085" i="47"/>
  <c r="J2085" i="47"/>
  <c r="I2085" i="47"/>
  <c r="H2085" i="47"/>
  <c r="G2085" i="47"/>
  <c r="F2085" i="47"/>
  <c r="K2084" i="47"/>
  <c r="J2084" i="47"/>
  <c r="I2084" i="47"/>
  <c r="H2084" i="47"/>
  <c r="G2084" i="47"/>
  <c r="F2084" i="47"/>
  <c r="K2083" i="47"/>
  <c r="J2083" i="47"/>
  <c r="I2083" i="47"/>
  <c r="H2083" i="47"/>
  <c r="G2083" i="47"/>
  <c r="F2083" i="47"/>
  <c r="K2082" i="47"/>
  <c r="J2082" i="47"/>
  <c r="I2082" i="47"/>
  <c r="H2082" i="47"/>
  <c r="G2082" i="47"/>
  <c r="F2082" i="47"/>
  <c r="K2081" i="47"/>
  <c r="J2081" i="47"/>
  <c r="I2081" i="47"/>
  <c r="H2081" i="47"/>
  <c r="G2081" i="47"/>
  <c r="F2081" i="47"/>
  <c r="K2080" i="47"/>
  <c r="J2080" i="47"/>
  <c r="I2080" i="47"/>
  <c r="H2080" i="47"/>
  <c r="G2080" i="47"/>
  <c r="F2080" i="47"/>
  <c r="K2079" i="47"/>
  <c r="J2079" i="47"/>
  <c r="I2079" i="47"/>
  <c r="H2079" i="47"/>
  <c r="G2079" i="47"/>
  <c r="F2079" i="47"/>
  <c r="K2078" i="47"/>
  <c r="J2078" i="47"/>
  <c r="I2078" i="47"/>
  <c r="H2078" i="47"/>
  <c r="G2078" i="47"/>
  <c r="F2078" i="47"/>
  <c r="K2077" i="47"/>
  <c r="J2077" i="47"/>
  <c r="I2077" i="47"/>
  <c r="H2077" i="47"/>
  <c r="G2077" i="47"/>
  <c r="F2077" i="47"/>
  <c r="K2076" i="47"/>
  <c r="J2076" i="47"/>
  <c r="I2076" i="47"/>
  <c r="H2076" i="47"/>
  <c r="G2076" i="47"/>
  <c r="F2076" i="47"/>
  <c r="K2075" i="47"/>
  <c r="J2075" i="47"/>
  <c r="I2075" i="47"/>
  <c r="H2075" i="47"/>
  <c r="G2075" i="47"/>
  <c r="F2075" i="47"/>
  <c r="K2074" i="47"/>
  <c r="J2074" i="47"/>
  <c r="I2074" i="47"/>
  <c r="H2074" i="47"/>
  <c r="G2074" i="47"/>
  <c r="F2074" i="47"/>
  <c r="K2073" i="47"/>
  <c r="J2073" i="47"/>
  <c r="I2073" i="47"/>
  <c r="H2073" i="47"/>
  <c r="G2073" i="47"/>
  <c r="F2073" i="47"/>
  <c r="K2072" i="47"/>
  <c r="J2072" i="47"/>
  <c r="I2072" i="47"/>
  <c r="H2072" i="47"/>
  <c r="G2072" i="47"/>
  <c r="F2072" i="47"/>
  <c r="K2071" i="47"/>
  <c r="J2071" i="47"/>
  <c r="I2071" i="47"/>
  <c r="H2071" i="47"/>
  <c r="G2071" i="47"/>
  <c r="F2071" i="47"/>
  <c r="K2070" i="47"/>
  <c r="J2070" i="47"/>
  <c r="I2070" i="47"/>
  <c r="H2070" i="47"/>
  <c r="G2070" i="47"/>
  <c r="F2070" i="47"/>
  <c r="K2069" i="47"/>
  <c r="J2069" i="47"/>
  <c r="I2069" i="47"/>
  <c r="H2069" i="47"/>
  <c r="G2069" i="47"/>
  <c r="F2069" i="47"/>
  <c r="K2068" i="47"/>
  <c r="J2068" i="47"/>
  <c r="I2068" i="47"/>
  <c r="H2068" i="47"/>
  <c r="G2068" i="47"/>
  <c r="F2068" i="47"/>
  <c r="K2067" i="47"/>
  <c r="J2067" i="47"/>
  <c r="I2067" i="47"/>
  <c r="H2067" i="47"/>
  <c r="G2067" i="47"/>
  <c r="F2067" i="47"/>
  <c r="K2066" i="47"/>
  <c r="J2066" i="47"/>
  <c r="I2066" i="47"/>
  <c r="H2066" i="47"/>
  <c r="G2066" i="47"/>
  <c r="F2066" i="47"/>
  <c r="K2065" i="47"/>
  <c r="J2065" i="47"/>
  <c r="I2065" i="47"/>
  <c r="H2065" i="47"/>
  <c r="G2065" i="47"/>
  <c r="F2065" i="47"/>
  <c r="K2064" i="47"/>
  <c r="J2064" i="47"/>
  <c r="I2064" i="47"/>
  <c r="H2064" i="47"/>
  <c r="G2064" i="47"/>
  <c r="F2064" i="47"/>
  <c r="K2063" i="47"/>
  <c r="J2063" i="47"/>
  <c r="I2063" i="47"/>
  <c r="H2063" i="47"/>
  <c r="G2063" i="47"/>
  <c r="F2063" i="47"/>
  <c r="K2062" i="47"/>
  <c r="J2062" i="47"/>
  <c r="I2062" i="47"/>
  <c r="H2062" i="47"/>
  <c r="G2062" i="47"/>
  <c r="F2062" i="47"/>
  <c r="K2061" i="47"/>
  <c r="J2061" i="47"/>
  <c r="I2061" i="47"/>
  <c r="H2061" i="47"/>
  <c r="G2061" i="47"/>
  <c r="F2061" i="47"/>
  <c r="K2060" i="47"/>
  <c r="J2060" i="47"/>
  <c r="I2060" i="47"/>
  <c r="H2060" i="47"/>
  <c r="G2060" i="47"/>
  <c r="F2060" i="47"/>
  <c r="K2059" i="47"/>
  <c r="J2059" i="47"/>
  <c r="I2059" i="47"/>
  <c r="H2059" i="47"/>
  <c r="G2059" i="47"/>
  <c r="F2059" i="47"/>
  <c r="K2058" i="47"/>
  <c r="J2058" i="47"/>
  <c r="I2058" i="47"/>
  <c r="H2058" i="47"/>
  <c r="G2058" i="47"/>
  <c r="F2058" i="47"/>
  <c r="K2057" i="47"/>
  <c r="J2057" i="47"/>
  <c r="I2057" i="47"/>
  <c r="H2057" i="47"/>
  <c r="G2057" i="47"/>
  <c r="F2057" i="47"/>
  <c r="K2056" i="47"/>
  <c r="J2056" i="47"/>
  <c r="I2056" i="47"/>
  <c r="H2056" i="47"/>
  <c r="G2056" i="47"/>
  <c r="F2056" i="47"/>
  <c r="K2055" i="47"/>
  <c r="J2055" i="47"/>
  <c r="I2055" i="47"/>
  <c r="H2055" i="47"/>
  <c r="G2055" i="47"/>
  <c r="F2055" i="47"/>
  <c r="K2054" i="47"/>
  <c r="J2054" i="47"/>
  <c r="I2054" i="47"/>
  <c r="H2054" i="47"/>
  <c r="G2054" i="47"/>
  <c r="F2054" i="47"/>
  <c r="K2053" i="47"/>
  <c r="J2053" i="47"/>
  <c r="I2053" i="47"/>
  <c r="H2053" i="47"/>
  <c r="G2053" i="47"/>
  <c r="F2053" i="47"/>
  <c r="K2052" i="47"/>
  <c r="J2052" i="47"/>
  <c r="I2052" i="47"/>
  <c r="H2052" i="47"/>
  <c r="G2052" i="47"/>
  <c r="F2052" i="47"/>
  <c r="K2051" i="47"/>
  <c r="J2051" i="47"/>
  <c r="I2051" i="47"/>
  <c r="H2051" i="47"/>
  <c r="G2051" i="47"/>
  <c r="F2051" i="47"/>
  <c r="K2050" i="47"/>
  <c r="J2050" i="47"/>
  <c r="I2050" i="47"/>
  <c r="H2050" i="47"/>
  <c r="G2050" i="47"/>
  <c r="F2050" i="47"/>
  <c r="K2049" i="47"/>
  <c r="J2049" i="47"/>
  <c r="I2049" i="47"/>
  <c r="H2049" i="47"/>
  <c r="G2049" i="47"/>
  <c r="F2049" i="47"/>
  <c r="K2048" i="47"/>
  <c r="J2048" i="47"/>
  <c r="I2048" i="47"/>
  <c r="H2048" i="47"/>
  <c r="G2048" i="47"/>
  <c r="F2048" i="47"/>
  <c r="K2047" i="47"/>
  <c r="J2047" i="47"/>
  <c r="I2047" i="47"/>
  <c r="H2047" i="47"/>
  <c r="G2047" i="47"/>
  <c r="F2047" i="47"/>
  <c r="K2046" i="47"/>
  <c r="J2046" i="47"/>
  <c r="I2046" i="47"/>
  <c r="H2046" i="47"/>
  <c r="G2046" i="47"/>
  <c r="F2046" i="47"/>
  <c r="K2045" i="47"/>
  <c r="J2045" i="47"/>
  <c r="I2045" i="47"/>
  <c r="H2045" i="47"/>
  <c r="G2045" i="47"/>
  <c r="F2045" i="47"/>
  <c r="K2044" i="47"/>
  <c r="J2044" i="47"/>
  <c r="I2044" i="47"/>
  <c r="H2044" i="47"/>
  <c r="G2044" i="47"/>
  <c r="F2044" i="47"/>
  <c r="K2043" i="47"/>
  <c r="J2043" i="47"/>
  <c r="I2043" i="47"/>
  <c r="H2043" i="47"/>
  <c r="G2043" i="47"/>
  <c r="F2043" i="47"/>
  <c r="K2042" i="47"/>
  <c r="J2042" i="47"/>
  <c r="I2042" i="47"/>
  <c r="H2042" i="47"/>
  <c r="G2042" i="47"/>
  <c r="F2042" i="47"/>
  <c r="K2041" i="47"/>
  <c r="J2041" i="47"/>
  <c r="I2041" i="47"/>
  <c r="H2041" i="47"/>
  <c r="G2041" i="47"/>
  <c r="F2041" i="47"/>
  <c r="K2040" i="47"/>
  <c r="J2040" i="47"/>
  <c r="I2040" i="47"/>
  <c r="H2040" i="47"/>
  <c r="G2040" i="47"/>
  <c r="F2040" i="47"/>
  <c r="K2039" i="47"/>
  <c r="J2039" i="47"/>
  <c r="I2039" i="47"/>
  <c r="H2039" i="47"/>
  <c r="G2039" i="47"/>
  <c r="F2039" i="47"/>
  <c r="K2038" i="47"/>
  <c r="J2038" i="47"/>
  <c r="I2038" i="47"/>
  <c r="H2038" i="47"/>
  <c r="G2038" i="47"/>
  <c r="F2038" i="47"/>
  <c r="K2037" i="47"/>
  <c r="J2037" i="47"/>
  <c r="I2037" i="47"/>
  <c r="H2037" i="47"/>
  <c r="G2037" i="47"/>
  <c r="F2037" i="47"/>
  <c r="K2036" i="47"/>
  <c r="J2036" i="47"/>
  <c r="I2036" i="47"/>
  <c r="H2036" i="47"/>
  <c r="G2036" i="47"/>
  <c r="F2036" i="47"/>
  <c r="K2035" i="47"/>
  <c r="J2035" i="47"/>
  <c r="I2035" i="47"/>
  <c r="H2035" i="47"/>
  <c r="G2035" i="47"/>
  <c r="F2035" i="47"/>
  <c r="K2034" i="47"/>
  <c r="J2034" i="47"/>
  <c r="I2034" i="47"/>
  <c r="H2034" i="47"/>
  <c r="G2034" i="47"/>
  <c r="F2034" i="47"/>
  <c r="K2033" i="47"/>
  <c r="J2033" i="47"/>
  <c r="I2033" i="47"/>
  <c r="H2033" i="47"/>
  <c r="G2033" i="47"/>
  <c r="F2033" i="47"/>
  <c r="K2032" i="47"/>
  <c r="J2032" i="47"/>
  <c r="I2032" i="47"/>
  <c r="H2032" i="47"/>
  <c r="G2032" i="47"/>
  <c r="F2032" i="47"/>
  <c r="K2031" i="47"/>
  <c r="J2031" i="47"/>
  <c r="I2031" i="47"/>
  <c r="H2031" i="47"/>
  <c r="G2031" i="47"/>
  <c r="F2031" i="47"/>
  <c r="K2030" i="47"/>
  <c r="J2030" i="47"/>
  <c r="I2030" i="47"/>
  <c r="H2030" i="47"/>
  <c r="G2030" i="47"/>
  <c r="F2030" i="47"/>
  <c r="K2029" i="47"/>
  <c r="J2029" i="47"/>
  <c r="I2029" i="47"/>
  <c r="H2029" i="47"/>
  <c r="G2029" i="47"/>
  <c r="F2029" i="47"/>
  <c r="K2028" i="47"/>
  <c r="J2028" i="47"/>
  <c r="I2028" i="47"/>
  <c r="H2028" i="47"/>
  <c r="G2028" i="47"/>
  <c r="F2028" i="47"/>
  <c r="K2027" i="47"/>
  <c r="J2027" i="47"/>
  <c r="I2027" i="47"/>
  <c r="H2027" i="47"/>
  <c r="G2027" i="47"/>
  <c r="F2027" i="47"/>
  <c r="K2026" i="47"/>
  <c r="J2026" i="47"/>
  <c r="I2026" i="47"/>
  <c r="H2026" i="47"/>
  <c r="G2026" i="47"/>
  <c r="F2026" i="47"/>
  <c r="K2025" i="47"/>
  <c r="J2025" i="47"/>
  <c r="I2025" i="47"/>
  <c r="H2025" i="47"/>
  <c r="G2025" i="47"/>
  <c r="F2025" i="47"/>
  <c r="K2024" i="47"/>
  <c r="J2024" i="47"/>
  <c r="I2024" i="47"/>
  <c r="H2024" i="47"/>
  <c r="G2024" i="47"/>
  <c r="F2024" i="47"/>
  <c r="K2023" i="47"/>
  <c r="J2023" i="47"/>
  <c r="I2023" i="47"/>
  <c r="H2023" i="47"/>
  <c r="G2023" i="47"/>
  <c r="F2023" i="47"/>
  <c r="K2022" i="47"/>
  <c r="J2022" i="47"/>
  <c r="I2022" i="47"/>
  <c r="H2022" i="47"/>
  <c r="G2022" i="47"/>
  <c r="F2022" i="47"/>
  <c r="K2021" i="47"/>
  <c r="J2021" i="47"/>
  <c r="I2021" i="47"/>
  <c r="H2021" i="47"/>
  <c r="G2021" i="47"/>
  <c r="F2021" i="47"/>
  <c r="K2020" i="47"/>
  <c r="J2020" i="47"/>
  <c r="I2020" i="47"/>
  <c r="H2020" i="47"/>
  <c r="G2020" i="47"/>
  <c r="F2020" i="47"/>
  <c r="K2019" i="47"/>
  <c r="J2019" i="47"/>
  <c r="I2019" i="47"/>
  <c r="H2019" i="47"/>
  <c r="G2019" i="47"/>
  <c r="F2019" i="47"/>
  <c r="K2018" i="47"/>
  <c r="J2018" i="47"/>
  <c r="I2018" i="47"/>
  <c r="H2018" i="47"/>
  <c r="G2018" i="47"/>
  <c r="F2018" i="47"/>
  <c r="K2017" i="47"/>
  <c r="J2017" i="47"/>
  <c r="I2017" i="47"/>
  <c r="H2017" i="47"/>
  <c r="G2017" i="47"/>
  <c r="F2017" i="47"/>
  <c r="K2016" i="47"/>
  <c r="J2016" i="47"/>
  <c r="I2016" i="47"/>
  <c r="H2016" i="47"/>
  <c r="G2016" i="47"/>
  <c r="F2016" i="47"/>
  <c r="K2015" i="47"/>
  <c r="J2015" i="47"/>
  <c r="I2015" i="47"/>
  <c r="H2015" i="47"/>
  <c r="G2015" i="47"/>
  <c r="F2015" i="47"/>
  <c r="K2014" i="47"/>
  <c r="J2014" i="47"/>
  <c r="I2014" i="47"/>
  <c r="H2014" i="47"/>
  <c r="G2014" i="47"/>
  <c r="F2014" i="47"/>
  <c r="K2013" i="47"/>
  <c r="J2013" i="47"/>
  <c r="I2013" i="47"/>
  <c r="H2013" i="47"/>
  <c r="G2013" i="47"/>
  <c r="F2013" i="47"/>
  <c r="K2012" i="47"/>
  <c r="J2012" i="47"/>
  <c r="I2012" i="47"/>
  <c r="H2012" i="47"/>
  <c r="G2012" i="47"/>
  <c r="F2012" i="47"/>
  <c r="K2011" i="47"/>
  <c r="J2011" i="47"/>
  <c r="I2011" i="47"/>
  <c r="H2011" i="47"/>
  <c r="G2011" i="47"/>
  <c r="F2011" i="47"/>
  <c r="K2010" i="47"/>
  <c r="J2010" i="47"/>
  <c r="I2010" i="47"/>
  <c r="H2010" i="47"/>
  <c r="G2010" i="47"/>
  <c r="F2010" i="47"/>
  <c r="K2009" i="47"/>
  <c r="J2009" i="47"/>
  <c r="I2009" i="47"/>
  <c r="H2009" i="47"/>
  <c r="G2009" i="47"/>
  <c r="F2009" i="47"/>
  <c r="K2008" i="47"/>
  <c r="J2008" i="47"/>
  <c r="I2008" i="47"/>
  <c r="H2008" i="47"/>
  <c r="G2008" i="47"/>
  <c r="F2008" i="47"/>
  <c r="K2007" i="47"/>
  <c r="J2007" i="47"/>
  <c r="I2007" i="47"/>
  <c r="H2007" i="47"/>
  <c r="G2007" i="47"/>
  <c r="F2007" i="47"/>
  <c r="K2006" i="47"/>
  <c r="J2006" i="47"/>
  <c r="I2006" i="47"/>
  <c r="H2006" i="47"/>
  <c r="G2006" i="47"/>
  <c r="F2006" i="47"/>
  <c r="K2005" i="47"/>
  <c r="J2005" i="47"/>
  <c r="I2005" i="47"/>
  <c r="H2005" i="47"/>
  <c r="G2005" i="47"/>
  <c r="F2005" i="47"/>
  <c r="K2004" i="47"/>
  <c r="J2004" i="47"/>
  <c r="I2004" i="47"/>
  <c r="H2004" i="47"/>
  <c r="G2004" i="47"/>
  <c r="F2004" i="47"/>
  <c r="K2003" i="47"/>
  <c r="J2003" i="47"/>
  <c r="I2003" i="47"/>
  <c r="H2003" i="47"/>
  <c r="G2003" i="47"/>
  <c r="F2003" i="47"/>
  <c r="K2002" i="47"/>
  <c r="J2002" i="47"/>
  <c r="I2002" i="47"/>
  <c r="H2002" i="47"/>
  <c r="G2002" i="47"/>
  <c r="F2002" i="47"/>
  <c r="K2001" i="47"/>
  <c r="J2001" i="47"/>
  <c r="I2001" i="47"/>
  <c r="H2001" i="47"/>
  <c r="G2001" i="47"/>
  <c r="F2001" i="47"/>
  <c r="K2000" i="47"/>
  <c r="J2000" i="47"/>
  <c r="I2000" i="47"/>
  <c r="H2000" i="47"/>
  <c r="G2000" i="47"/>
  <c r="F2000" i="47"/>
  <c r="K1999" i="47"/>
  <c r="J1999" i="47"/>
  <c r="I1999" i="47"/>
  <c r="H1999" i="47"/>
  <c r="G1999" i="47"/>
  <c r="F1999" i="47"/>
  <c r="K1998" i="47"/>
  <c r="J1998" i="47"/>
  <c r="I1998" i="47"/>
  <c r="H1998" i="47"/>
  <c r="G1998" i="47"/>
  <c r="F1998" i="47"/>
  <c r="K1997" i="47"/>
  <c r="J1997" i="47"/>
  <c r="I1997" i="47"/>
  <c r="H1997" i="47"/>
  <c r="G1997" i="47"/>
  <c r="F1997" i="47"/>
  <c r="K1996" i="47"/>
  <c r="J1996" i="47"/>
  <c r="I1996" i="47"/>
  <c r="H1996" i="47"/>
  <c r="G1996" i="47"/>
  <c r="F1996" i="47"/>
  <c r="K1995" i="47"/>
  <c r="J1995" i="47"/>
  <c r="I1995" i="47"/>
  <c r="H1995" i="47"/>
  <c r="G1995" i="47"/>
  <c r="F1995" i="47"/>
  <c r="K1994" i="47"/>
  <c r="J1994" i="47"/>
  <c r="I1994" i="47"/>
  <c r="H1994" i="47"/>
  <c r="G1994" i="47"/>
  <c r="F1994" i="47"/>
  <c r="K1993" i="47"/>
  <c r="J1993" i="47"/>
  <c r="I1993" i="47"/>
  <c r="H1993" i="47"/>
  <c r="G1993" i="47"/>
  <c r="F1993" i="47"/>
  <c r="K1992" i="47"/>
  <c r="J1992" i="47"/>
  <c r="I1992" i="47"/>
  <c r="H1992" i="47"/>
  <c r="G1992" i="47"/>
  <c r="F1992" i="47"/>
  <c r="K1991" i="47"/>
  <c r="J1991" i="47"/>
  <c r="I1991" i="47"/>
  <c r="H1991" i="47"/>
  <c r="G1991" i="47"/>
  <c r="F1991" i="47"/>
  <c r="K1990" i="47"/>
  <c r="J1990" i="47"/>
  <c r="I1990" i="47"/>
  <c r="H1990" i="47"/>
  <c r="G1990" i="47"/>
  <c r="F1990" i="47"/>
  <c r="K1989" i="47"/>
  <c r="J1989" i="47"/>
  <c r="I1989" i="47"/>
  <c r="H1989" i="47"/>
  <c r="G1989" i="47"/>
  <c r="F1989" i="47"/>
  <c r="K1988" i="47"/>
  <c r="J1988" i="47"/>
  <c r="N223" i="74" s="1"/>
  <c r="I1988" i="47"/>
  <c r="M223" i="74" s="1"/>
  <c r="H1988" i="47"/>
  <c r="G1988" i="47"/>
  <c r="F1988" i="47"/>
  <c r="K1987" i="47"/>
  <c r="J1987" i="47"/>
  <c r="I1987" i="47"/>
  <c r="H1987" i="47"/>
  <c r="G1987" i="47"/>
  <c r="F1987" i="47"/>
  <c r="K1986" i="47"/>
  <c r="J1986" i="47"/>
  <c r="I1986" i="47"/>
  <c r="H1986" i="47"/>
  <c r="G1986" i="47"/>
  <c r="F1986" i="47"/>
  <c r="K1985" i="47"/>
  <c r="J1985" i="47"/>
  <c r="I1985" i="47"/>
  <c r="H1985" i="47"/>
  <c r="G1985" i="47"/>
  <c r="F1985" i="47"/>
  <c r="K1984" i="47"/>
  <c r="J1984" i="47"/>
  <c r="I1984" i="47"/>
  <c r="H1984" i="47"/>
  <c r="G1984" i="47"/>
  <c r="F1984" i="47"/>
  <c r="K1983" i="47"/>
  <c r="J1983" i="47"/>
  <c r="I1983" i="47"/>
  <c r="H1983" i="47"/>
  <c r="G1983" i="47"/>
  <c r="F1983" i="47"/>
  <c r="K1982" i="47"/>
  <c r="J1982" i="47"/>
  <c r="I1982" i="47"/>
  <c r="H1982" i="47"/>
  <c r="G1982" i="47"/>
  <c r="F1982" i="47"/>
  <c r="K1981" i="47"/>
  <c r="J1981" i="47"/>
  <c r="I1981" i="47"/>
  <c r="H1981" i="47"/>
  <c r="G1981" i="47"/>
  <c r="F1981" i="47"/>
  <c r="K1980" i="47"/>
  <c r="J1980" i="47"/>
  <c r="I1980" i="47"/>
  <c r="H1980" i="47"/>
  <c r="G1980" i="47"/>
  <c r="F1980" i="47"/>
  <c r="K1979" i="47"/>
  <c r="J1979" i="47"/>
  <c r="I1979" i="47"/>
  <c r="H1979" i="47"/>
  <c r="G1979" i="47"/>
  <c r="F1979" i="47"/>
  <c r="K1978" i="47"/>
  <c r="J1978" i="47"/>
  <c r="I1978" i="47"/>
  <c r="H1978" i="47"/>
  <c r="G1978" i="47"/>
  <c r="F1978" i="47"/>
  <c r="K1977" i="47"/>
  <c r="J1977" i="47"/>
  <c r="I1977" i="47"/>
  <c r="H1977" i="47"/>
  <c r="G1977" i="47"/>
  <c r="F1977" i="47"/>
  <c r="K1976" i="47"/>
  <c r="J1976" i="47"/>
  <c r="I1976" i="47"/>
  <c r="H1976" i="47"/>
  <c r="G1976" i="47"/>
  <c r="F1976" i="47"/>
  <c r="K1975" i="47"/>
  <c r="J1975" i="47"/>
  <c r="I1975" i="47"/>
  <c r="H1975" i="47"/>
  <c r="G1975" i="47"/>
  <c r="F1975" i="47"/>
  <c r="K1974" i="47"/>
  <c r="J1974" i="47"/>
  <c r="I1974" i="47"/>
  <c r="H1974" i="47"/>
  <c r="G1974" i="47"/>
  <c r="F1974" i="47"/>
  <c r="K1973" i="47"/>
  <c r="J1973" i="47"/>
  <c r="I1973" i="47"/>
  <c r="H1973" i="47"/>
  <c r="G1973" i="47"/>
  <c r="F1973" i="47"/>
  <c r="K1972" i="47"/>
  <c r="J1972" i="47"/>
  <c r="I1972" i="47"/>
  <c r="H1972" i="47"/>
  <c r="G1972" i="47"/>
  <c r="F1972" i="47"/>
  <c r="K1971" i="47"/>
  <c r="J1971" i="47"/>
  <c r="I1971" i="47"/>
  <c r="H1971" i="47"/>
  <c r="G1971" i="47"/>
  <c r="F1971" i="47"/>
  <c r="K1970" i="47"/>
  <c r="J1970" i="47"/>
  <c r="I1970" i="47"/>
  <c r="H1970" i="47"/>
  <c r="G1970" i="47"/>
  <c r="F1970" i="47"/>
  <c r="K1969" i="47"/>
  <c r="J1969" i="47"/>
  <c r="I1969" i="47"/>
  <c r="H1969" i="47"/>
  <c r="G1969" i="47"/>
  <c r="F1969" i="47"/>
  <c r="K1968" i="47"/>
  <c r="J1968" i="47"/>
  <c r="I1968" i="47"/>
  <c r="H1968" i="47"/>
  <c r="G1968" i="47"/>
  <c r="F1968" i="47"/>
  <c r="K1967" i="47"/>
  <c r="J1967" i="47"/>
  <c r="I1967" i="47"/>
  <c r="H1967" i="47"/>
  <c r="G1967" i="47"/>
  <c r="F1967" i="47"/>
  <c r="K1966" i="47"/>
  <c r="J1966" i="47"/>
  <c r="I1966" i="47"/>
  <c r="H1966" i="47"/>
  <c r="G1966" i="47"/>
  <c r="F1966" i="47"/>
  <c r="K1965" i="47"/>
  <c r="J1965" i="47"/>
  <c r="I1965" i="47"/>
  <c r="H1965" i="47"/>
  <c r="G1965" i="47"/>
  <c r="F1965" i="47"/>
  <c r="K1964" i="47"/>
  <c r="J1964" i="47"/>
  <c r="I1964" i="47"/>
  <c r="H1964" i="47"/>
  <c r="G1964" i="47"/>
  <c r="F1964" i="47"/>
  <c r="K1963" i="47"/>
  <c r="J1963" i="47"/>
  <c r="I1963" i="47"/>
  <c r="H1963" i="47"/>
  <c r="G1963" i="47"/>
  <c r="F1963" i="47"/>
  <c r="K1962" i="47"/>
  <c r="J1962" i="47"/>
  <c r="I1962" i="47"/>
  <c r="H1962" i="47"/>
  <c r="G1962" i="47"/>
  <c r="F1962" i="47"/>
  <c r="K1961" i="47"/>
  <c r="J1961" i="47"/>
  <c r="I1961" i="47"/>
  <c r="H1961" i="47"/>
  <c r="G1961" i="47"/>
  <c r="F1961" i="47"/>
  <c r="K1960" i="47"/>
  <c r="J1960" i="47"/>
  <c r="I1960" i="47"/>
  <c r="H1960" i="47"/>
  <c r="G1960" i="47"/>
  <c r="F1960" i="47"/>
  <c r="K1959" i="47"/>
  <c r="J1959" i="47"/>
  <c r="I1959" i="47"/>
  <c r="H1959" i="47"/>
  <c r="G1959" i="47"/>
  <c r="F1959" i="47"/>
  <c r="K1958" i="47"/>
  <c r="J1958" i="47"/>
  <c r="I1958" i="47"/>
  <c r="H1958" i="47"/>
  <c r="G1958" i="47"/>
  <c r="F1958" i="47"/>
  <c r="K1957" i="47"/>
  <c r="J1957" i="47"/>
  <c r="I1957" i="47"/>
  <c r="H1957" i="47"/>
  <c r="G1957" i="47"/>
  <c r="F1957" i="47"/>
  <c r="K1956" i="47"/>
  <c r="J1956" i="47"/>
  <c r="I1956" i="47"/>
  <c r="H1956" i="47"/>
  <c r="G1956" i="47"/>
  <c r="F1956" i="47"/>
  <c r="K1955" i="47"/>
  <c r="J1955" i="47"/>
  <c r="I1955" i="47"/>
  <c r="H1955" i="47"/>
  <c r="G1955" i="47"/>
  <c r="F1955" i="47"/>
  <c r="K1954" i="47"/>
  <c r="J1954" i="47"/>
  <c r="I1954" i="47"/>
  <c r="H1954" i="47"/>
  <c r="G1954" i="47"/>
  <c r="F1954" i="47"/>
  <c r="K1953" i="47"/>
  <c r="J1953" i="47"/>
  <c r="I1953" i="47"/>
  <c r="H1953" i="47"/>
  <c r="G1953" i="47"/>
  <c r="F1953" i="47"/>
  <c r="K1952" i="47"/>
  <c r="J1952" i="47"/>
  <c r="I1952" i="47"/>
  <c r="H1952" i="47"/>
  <c r="G1952" i="47"/>
  <c r="F1952" i="47"/>
  <c r="K1951" i="47"/>
  <c r="J1951" i="47"/>
  <c r="I1951" i="47"/>
  <c r="H1951" i="47"/>
  <c r="G1951" i="47"/>
  <c r="F1951" i="47"/>
  <c r="K1950" i="47"/>
  <c r="J1950" i="47"/>
  <c r="I1950" i="47"/>
  <c r="H1950" i="47"/>
  <c r="G1950" i="47"/>
  <c r="F1950" i="47"/>
  <c r="K1949" i="47"/>
  <c r="J1949" i="47"/>
  <c r="I1949" i="47"/>
  <c r="H1949" i="47"/>
  <c r="G1949" i="47"/>
  <c r="F1949" i="47"/>
  <c r="K1948" i="47"/>
  <c r="J1948" i="47"/>
  <c r="I1948" i="47"/>
  <c r="H1948" i="47"/>
  <c r="G1948" i="47"/>
  <c r="F1948" i="47"/>
  <c r="K1947" i="47"/>
  <c r="J1947" i="47"/>
  <c r="I1947" i="47"/>
  <c r="H1947" i="47"/>
  <c r="G1947" i="47"/>
  <c r="F1947" i="47"/>
  <c r="K1946" i="47"/>
  <c r="J1946" i="47"/>
  <c r="I1946" i="47"/>
  <c r="H1946" i="47"/>
  <c r="G1946" i="47"/>
  <c r="F1946" i="47"/>
  <c r="K1945" i="47"/>
  <c r="J1945" i="47"/>
  <c r="I1945" i="47"/>
  <c r="H1945" i="47"/>
  <c r="G1945" i="47"/>
  <c r="F1945" i="47"/>
  <c r="K1944" i="47"/>
  <c r="J1944" i="47"/>
  <c r="I1944" i="47"/>
  <c r="H1944" i="47"/>
  <c r="G1944" i="47"/>
  <c r="F1944" i="47"/>
  <c r="K1943" i="47"/>
  <c r="J1943" i="47"/>
  <c r="I1943" i="47"/>
  <c r="H1943" i="47"/>
  <c r="G1943" i="47"/>
  <c r="F1943" i="47"/>
  <c r="K1942" i="47"/>
  <c r="J1942" i="47"/>
  <c r="I1942" i="47"/>
  <c r="H1942" i="47"/>
  <c r="G1942" i="47"/>
  <c r="F1942" i="47"/>
  <c r="K1941" i="47"/>
  <c r="J1941" i="47"/>
  <c r="I1941" i="47"/>
  <c r="H1941" i="47"/>
  <c r="G1941" i="47"/>
  <c r="F1941" i="47"/>
  <c r="K1940" i="47"/>
  <c r="J1940" i="47"/>
  <c r="I1940" i="47"/>
  <c r="H1940" i="47"/>
  <c r="G1940" i="47"/>
  <c r="F1940" i="47"/>
  <c r="K1939" i="47"/>
  <c r="J1939" i="47"/>
  <c r="I1939" i="47"/>
  <c r="H1939" i="47"/>
  <c r="G1939" i="47"/>
  <c r="F1939" i="47"/>
  <c r="K1938" i="47"/>
  <c r="J1938" i="47"/>
  <c r="I1938" i="47"/>
  <c r="H1938" i="47"/>
  <c r="G1938" i="47"/>
  <c r="F1938" i="47"/>
  <c r="K1937" i="47"/>
  <c r="J1937" i="47"/>
  <c r="I1937" i="47"/>
  <c r="H1937" i="47"/>
  <c r="G1937" i="47"/>
  <c r="F1937" i="47"/>
  <c r="K1936" i="47"/>
  <c r="J1936" i="47"/>
  <c r="I1936" i="47"/>
  <c r="H1936" i="47"/>
  <c r="G1936" i="47"/>
  <c r="F1936" i="47"/>
  <c r="K1935" i="47"/>
  <c r="J1935" i="47"/>
  <c r="I1935" i="47"/>
  <c r="H1935" i="47"/>
  <c r="G1935" i="47"/>
  <c r="F1935" i="47"/>
  <c r="K1934" i="47"/>
  <c r="J1934" i="47"/>
  <c r="I1934" i="47"/>
  <c r="H1934" i="47"/>
  <c r="G1934" i="47"/>
  <c r="F1934" i="47"/>
  <c r="K1933" i="47"/>
  <c r="J1933" i="47"/>
  <c r="I1933" i="47"/>
  <c r="H1933" i="47"/>
  <c r="G1933" i="47"/>
  <c r="F1933" i="47"/>
  <c r="K1932" i="47"/>
  <c r="J1932" i="47"/>
  <c r="I1932" i="47"/>
  <c r="H1932" i="47"/>
  <c r="G1932" i="47"/>
  <c r="F1932" i="47"/>
  <c r="K1931" i="47"/>
  <c r="J1931" i="47"/>
  <c r="I1931" i="47"/>
  <c r="H1931" i="47"/>
  <c r="G1931" i="47"/>
  <c r="F1931" i="47"/>
  <c r="K1930" i="47"/>
  <c r="J1930" i="47"/>
  <c r="I1930" i="47"/>
  <c r="H1930" i="47"/>
  <c r="G1930" i="47"/>
  <c r="F1930" i="47"/>
  <c r="K1929" i="47"/>
  <c r="J1929" i="47"/>
  <c r="I1929" i="47"/>
  <c r="H1929" i="47"/>
  <c r="G1929" i="47"/>
  <c r="F1929" i="47"/>
  <c r="K1928" i="47"/>
  <c r="J1928" i="47"/>
  <c r="I1928" i="47"/>
  <c r="H1928" i="47"/>
  <c r="G1928" i="47"/>
  <c r="F1928" i="47"/>
  <c r="K1927" i="47"/>
  <c r="J1927" i="47"/>
  <c r="I1927" i="47"/>
  <c r="H1927" i="47"/>
  <c r="G1927" i="47"/>
  <c r="F1927" i="47"/>
  <c r="K1926" i="47"/>
  <c r="J1926" i="47"/>
  <c r="I1926" i="47"/>
  <c r="H1926" i="47"/>
  <c r="G1926" i="47"/>
  <c r="F1926" i="47"/>
  <c r="K1925" i="47"/>
  <c r="J1925" i="47"/>
  <c r="I1925" i="47"/>
  <c r="H1925" i="47"/>
  <c r="G1925" i="47"/>
  <c r="F1925" i="47"/>
  <c r="K1924" i="47"/>
  <c r="J1924" i="47"/>
  <c r="I1924" i="47"/>
  <c r="H1924" i="47"/>
  <c r="G1924" i="47"/>
  <c r="F1924" i="47"/>
  <c r="K1923" i="47"/>
  <c r="J1923" i="47"/>
  <c r="I1923" i="47"/>
  <c r="H1923" i="47"/>
  <c r="G1923" i="47"/>
  <c r="F1923" i="47"/>
  <c r="K1922" i="47"/>
  <c r="J1922" i="47"/>
  <c r="I1922" i="47"/>
  <c r="H1922" i="47"/>
  <c r="G1922" i="47"/>
  <c r="F1922" i="47"/>
  <c r="K1921" i="47"/>
  <c r="J1921" i="47"/>
  <c r="I1921" i="47"/>
  <c r="H1921" i="47"/>
  <c r="G1921" i="47"/>
  <c r="F1921" i="47"/>
  <c r="K1920" i="47"/>
  <c r="J1920" i="47"/>
  <c r="I1920" i="47"/>
  <c r="H1920" i="47"/>
  <c r="G1920" i="47"/>
  <c r="F1920" i="47"/>
  <c r="K1919" i="47"/>
  <c r="J1919" i="47"/>
  <c r="I1919" i="47"/>
  <c r="H1919" i="47"/>
  <c r="G1919" i="47"/>
  <c r="F1919" i="47"/>
  <c r="K1918" i="47"/>
  <c r="J1918" i="47"/>
  <c r="I1918" i="47"/>
  <c r="H1918" i="47"/>
  <c r="G1918" i="47"/>
  <c r="F1918" i="47"/>
  <c r="K1917" i="47"/>
  <c r="J1917" i="47"/>
  <c r="I1917" i="47"/>
  <c r="H1917" i="47"/>
  <c r="G1917" i="47"/>
  <c r="F1917" i="47"/>
  <c r="K1916" i="47"/>
  <c r="J1916" i="47"/>
  <c r="I1916" i="47"/>
  <c r="H1916" i="47"/>
  <c r="G1916" i="47"/>
  <c r="F1916" i="47"/>
  <c r="K1915" i="47"/>
  <c r="J1915" i="47"/>
  <c r="I1915" i="47"/>
  <c r="H1915" i="47"/>
  <c r="G1915" i="47"/>
  <c r="F1915" i="47"/>
  <c r="K1914" i="47"/>
  <c r="J1914" i="47"/>
  <c r="I1914" i="47"/>
  <c r="H1914" i="47"/>
  <c r="G1914" i="47"/>
  <c r="F1914" i="47"/>
  <c r="K1913" i="47"/>
  <c r="J1913" i="47"/>
  <c r="I1913" i="47"/>
  <c r="H1913" i="47"/>
  <c r="G1913" i="47"/>
  <c r="F1913" i="47"/>
  <c r="K1912" i="47"/>
  <c r="J1912" i="47"/>
  <c r="I1912" i="47"/>
  <c r="H1912" i="47"/>
  <c r="G1912" i="47"/>
  <c r="F1912" i="47"/>
  <c r="K1911" i="47"/>
  <c r="J1911" i="47"/>
  <c r="I1911" i="47"/>
  <c r="H1911" i="47"/>
  <c r="G1911" i="47"/>
  <c r="F1911" i="47"/>
  <c r="K1910" i="47"/>
  <c r="J1910" i="47"/>
  <c r="I1910" i="47"/>
  <c r="H1910" i="47"/>
  <c r="G1910" i="47"/>
  <c r="F1910" i="47"/>
  <c r="K1909" i="47"/>
  <c r="J1909" i="47"/>
  <c r="I1909" i="47"/>
  <c r="H1909" i="47"/>
  <c r="G1909" i="47"/>
  <c r="F1909" i="47"/>
  <c r="K1908" i="47"/>
  <c r="J1908" i="47"/>
  <c r="I1908" i="47"/>
  <c r="H1908" i="47"/>
  <c r="G1908" i="47"/>
  <c r="F1908" i="47"/>
  <c r="K1907" i="47"/>
  <c r="J1907" i="47"/>
  <c r="I1907" i="47"/>
  <c r="H1907" i="47"/>
  <c r="G1907" i="47"/>
  <c r="F1907" i="47"/>
  <c r="K1906" i="47"/>
  <c r="J1906" i="47"/>
  <c r="I1906" i="47"/>
  <c r="H1906" i="47"/>
  <c r="G1906" i="47"/>
  <c r="F1906" i="47"/>
  <c r="K1905" i="47"/>
  <c r="J1905" i="47"/>
  <c r="I1905" i="47"/>
  <c r="H1905" i="47"/>
  <c r="G1905" i="47"/>
  <c r="F1905" i="47"/>
  <c r="K1904" i="47"/>
  <c r="J1904" i="47"/>
  <c r="I1904" i="47"/>
  <c r="H1904" i="47"/>
  <c r="G1904" i="47"/>
  <c r="F1904" i="47"/>
  <c r="K1903" i="47"/>
  <c r="J1903" i="47"/>
  <c r="I1903" i="47"/>
  <c r="H1903" i="47"/>
  <c r="G1903" i="47"/>
  <c r="F1903" i="47"/>
  <c r="K1902" i="47"/>
  <c r="J1902" i="47"/>
  <c r="I1902" i="47"/>
  <c r="H1902" i="47"/>
  <c r="G1902" i="47"/>
  <c r="F1902" i="47"/>
  <c r="K1901" i="47"/>
  <c r="J1901" i="47"/>
  <c r="I1901" i="47"/>
  <c r="H1901" i="47"/>
  <c r="G1901" i="47"/>
  <c r="F1901" i="47"/>
  <c r="K1900" i="47"/>
  <c r="J1900" i="47"/>
  <c r="I1900" i="47"/>
  <c r="H1900" i="47"/>
  <c r="G1900" i="47"/>
  <c r="F1900" i="47"/>
  <c r="K1899" i="47"/>
  <c r="J1899" i="47"/>
  <c r="I1899" i="47"/>
  <c r="H1899" i="47"/>
  <c r="G1899" i="47"/>
  <c r="F1899" i="47"/>
  <c r="K1898" i="47"/>
  <c r="J1898" i="47"/>
  <c r="I1898" i="47"/>
  <c r="H1898" i="47"/>
  <c r="G1898" i="47"/>
  <c r="F1898" i="47"/>
  <c r="K1897" i="47"/>
  <c r="J1897" i="47"/>
  <c r="I1897" i="47"/>
  <c r="H1897" i="47"/>
  <c r="G1897" i="47"/>
  <c r="F1897" i="47"/>
  <c r="K1896" i="47"/>
  <c r="J1896" i="47"/>
  <c r="I1896" i="47"/>
  <c r="H1896" i="47"/>
  <c r="G1896" i="47"/>
  <c r="F1896" i="47"/>
  <c r="K1895" i="47"/>
  <c r="J1895" i="47"/>
  <c r="I1895" i="47"/>
  <c r="H1895" i="47"/>
  <c r="G1895" i="47"/>
  <c r="F1895" i="47"/>
  <c r="K1894" i="47"/>
  <c r="J1894" i="47"/>
  <c r="I1894" i="47"/>
  <c r="H1894" i="47"/>
  <c r="G1894" i="47"/>
  <c r="F1894" i="47"/>
  <c r="K1893" i="47"/>
  <c r="J1893" i="47"/>
  <c r="I1893" i="47"/>
  <c r="H1893" i="47"/>
  <c r="G1893" i="47"/>
  <c r="F1893" i="47"/>
  <c r="K1892" i="47"/>
  <c r="J1892" i="47"/>
  <c r="I1892" i="47"/>
  <c r="H1892" i="47"/>
  <c r="G1892" i="47"/>
  <c r="F1892" i="47"/>
  <c r="K1891" i="47"/>
  <c r="J1891" i="47"/>
  <c r="I1891" i="47"/>
  <c r="H1891" i="47"/>
  <c r="G1891" i="47"/>
  <c r="F1891" i="47"/>
  <c r="K1890" i="47"/>
  <c r="J1890" i="47"/>
  <c r="I1890" i="47"/>
  <c r="H1890" i="47"/>
  <c r="G1890" i="47"/>
  <c r="F1890" i="47"/>
  <c r="K1889" i="47"/>
  <c r="J1889" i="47"/>
  <c r="I1889" i="47"/>
  <c r="H1889" i="47"/>
  <c r="G1889" i="47"/>
  <c r="F1889" i="47"/>
  <c r="K1888" i="47"/>
  <c r="J1888" i="47"/>
  <c r="I1888" i="47"/>
  <c r="H1888" i="47"/>
  <c r="G1888" i="47"/>
  <c r="F1888" i="47"/>
  <c r="K1887" i="47"/>
  <c r="J1887" i="47"/>
  <c r="I1887" i="47"/>
  <c r="H1887" i="47"/>
  <c r="G1887" i="47"/>
  <c r="F1887" i="47"/>
  <c r="K1886" i="47"/>
  <c r="J1886" i="47"/>
  <c r="I1886" i="47"/>
  <c r="H1886" i="47"/>
  <c r="G1886" i="47"/>
  <c r="F1886" i="47"/>
  <c r="K1885" i="47"/>
  <c r="J1885" i="47"/>
  <c r="I1885" i="47"/>
  <c r="H1885" i="47"/>
  <c r="G1885" i="47"/>
  <c r="F1885" i="47"/>
  <c r="K1884" i="47"/>
  <c r="J1884" i="47"/>
  <c r="I1884" i="47"/>
  <c r="H1884" i="47"/>
  <c r="G1884" i="47"/>
  <c r="F1884" i="47"/>
  <c r="K1883" i="47"/>
  <c r="J1883" i="47"/>
  <c r="I1883" i="47"/>
  <c r="H1883" i="47"/>
  <c r="G1883" i="47"/>
  <c r="F1883" i="47"/>
  <c r="K1882" i="47"/>
  <c r="J1882" i="47"/>
  <c r="I1882" i="47"/>
  <c r="H1882" i="47"/>
  <c r="G1882" i="47"/>
  <c r="F1882" i="47"/>
  <c r="K1881" i="47"/>
  <c r="J1881" i="47"/>
  <c r="I1881" i="47"/>
  <c r="H1881" i="47"/>
  <c r="G1881" i="47"/>
  <c r="F1881" i="47"/>
  <c r="K1880" i="47"/>
  <c r="J1880" i="47"/>
  <c r="I1880" i="47"/>
  <c r="H1880" i="47"/>
  <c r="G1880" i="47"/>
  <c r="F1880" i="47"/>
  <c r="K1879" i="47"/>
  <c r="J1879" i="47"/>
  <c r="I1879" i="47"/>
  <c r="H1879" i="47"/>
  <c r="G1879" i="47"/>
  <c r="F1879" i="47"/>
  <c r="K1878" i="47"/>
  <c r="J1878" i="47"/>
  <c r="I1878" i="47"/>
  <c r="H1878" i="47"/>
  <c r="G1878" i="47"/>
  <c r="F1878" i="47"/>
  <c r="K1877" i="47"/>
  <c r="J1877" i="47"/>
  <c r="I1877" i="47"/>
  <c r="H1877" i="47"/>
  <c r="G1877" i="47"/>
  <c r="F1877" i="47"/>
  <c r="K1876" i="47"/>
  <c r="J1876" i="47"/>
  <c r="I1876" i="47"/>
  <c r="H1876" i="47"/>
  <c r="G1876" i="47"/>
  <c r="F1876" i="47"/>
  <c r="K1875" i="47"/>
  <c r="J1875" i="47"/>
  <c r="I1875" i="47"/>
  <c r="H1875" i="47"/>
  <c r="G1875" i="47"/>
  <c r="F1875" i="47"/>
  <c r="K1874" i="47"/>
  <c r="J1874" i="47"/>
  <c r="I1874" i="47"/>
  <c r="H1874" i="47"/>
  <c r="G1874" i="47"/>
  <c r="F1874" i="47"/>
  <c r="K1873" i="47"/>
  <c r="J1873" i="47"/>
  <c r="I1873" i="47"/>
  <c r="H1873" i="47"/>
  <c r="G1873" i="47"/>
  <c r="F1873" i="47"/>
  <c r="K1872" i="47"/>
  <c r="J1872" i="47"/>
  <c r="I1872" i="47"/>
  <c r="H1872" i="47"/>
  <c r="G1872" i="47"/>
  <c r="F1872" i="47"/>
  <c r="K1871" i="47"/>
  <c r="J1871" i="47"/>
  <c r="I1871" i="47"/>
  <c r="H1871" i="47"/>
  <c r="G1871" i="47"/>
  <c r="F1871" i="47"/>
  <c r="K1870" i="47"/>
  <c r="J1870" i="47"/>
  <c r="I1870" i="47"/>
  <c r="H1870" i="47"/>
  <c r="G1870" i="47"/>
  <c r="F1870" i="47"/>
  <c r="K1869" i="47"/>
  <c r="J1869" i="47"/>
  <c r="I1869" i="47"/>
  <c r="H1869" i="47"/>
  <c r="G1869" i="47"/>
  <c r="F1869" i="47"/>
  <c r="K1868" i="47"/>
  <c r="J1868" i="47"/>
  <c r="I1868" i="47"/>
  <c r="H1868" i="47"/>
  <c r="G1868" i="47"/>
  <c r="F1868" i="47"/>
  <c r="K1867" i="47"/>
  <c r="J1867" i="47"/>
  <c r="I1867" i="47"/>
  <c r="H1867" i="47"/>
  <c r="G1867" i="47"/>
  <c r="F1867" i="47"/>
  <c r="K1866" i="47"/>
  <c r="J1866" i="47"/>
  <c r="I1866" i="47"/>
  <c r="H1866" i="47"/>
  <c r="G1866" i="47"/>
  <c r="F1866" i="47"/>
  <c r="K1865" i="47"/>
  <c r="J1865" i="47"/>
  <c r="I1865" i="47"/>
  <c r="H1865" i="47"/>
  <c r="G1865" i="47"/>
  <c r="F1865" i="47"/>
  <c r="K1864" i="47"/>
  <c r="J1864" i="47"/>
  <c r="I1864" i="47"/>
  <c r="H1864" i="47"/>
  <c r="G1864" i="47"/>
  <c r="F1864" i="47"/>
  <c r="K1863" i="47"/>
  <c r="J1863" i="47"/>
  <c r="I1863" i="47"/>
  <c r="H1863" i="47"/>
  <c r="G1863" i="47"/>
  <c r="F1863" i="47"/>
  <c r="K1862" i="47"/>
  <c r="J1862" i="47"/>
  <c r="I1862" i="47"/>
  <c r="H1862" i="47"/>
  <c r="G1862" i="47"/>
  <c r="F1862" i="47"/>
  <c r="K1861" i="47"/>
  <c r="J1861" i="47"/>
  <c r="I1861" i="47"/>
  <c r="H1861" i="47"/>
  <c r="G1861" i="47"/>
  <c r="F1861" i="47"/>
  <c r="K1860" i="47"/>
  <c r="J1860" i="47"/>
  <c r="I1860" i="47"/>
  <c r="H1860" i="47"/>
  <c r="G1860" i="47"/>
  <c r="F1860" i="47"/>
  <c r="K1859" i="47"/>
  <c r="J1859" i="47"/>
  <c r="I1859" i="47"/>
  <c r="H1859" i="47"/>
  <c r="G1859" i="47"/>
  <c r="F1859" i="47"/>
  <c r="K1858" i="47"/>
  <c r="J1858" i="47"/>
  <c r="I1858" i="47"/>
  <c r="H1858" i="47"/>
  <c r="G1858" i="47"/>
  <c r="F1858" i="47"/>
  <c r="K1857" i="47"/>
  <c r="J1857" i="47"/>
  <c r="I1857" i="47"/>
  <c r="H1857" i="47"/>
  <c r="G1857" i="47"/>
  <c r="F1857" i="47"/>
  <c r="K1856" i="47"/>
  <c r="J1856" i="47"/>
  <c r="I1856" i="47"/>
  <c r="H1856" i="47"/>
  <c r="G1856" i="47"/>
  <c r="F1856" i="47"/>
  <c r="K1855" i="47"/>
  <c r="J1855" i="47"/>
  <c r="I1855" i="47"/>
  <c r="H1855" i="47"/>
  <c r="G1855" i="47"/>
  <c r="F1855" i="47"/>
  <c r="K1854" i="47"/>
  <c r="J1854" i="47"/>
  <c r="I1854" i="47"/>
  <c r="H1854" i="47"/>
  <c r="G1854" i="47"/>
  <c r="F1854" i="47"/>
  <c r="K1853" i="47"/>
  <c r="J1853" i="47"/>
  <c r="I1853" i="47"/>
  <c r="H1853" i="47"/>
  <c r="G1853" i="47"/>
  <c r="F1853" i="47"/>
  <c r="K1852" i="47"/>
  <c r="J1852" i="47"/>
  <c r="I1852" i="47"/>
  <c r="H1852" i="47"/>
  <c r="G1852" i="47"/>
  <c r="F1852" i="47"/>
  <c r="K1851" i="47"/>
  <c r="J1851" i="47"/>
  <c r="I1851" i="47"/>
  <c r="H1851" i="47"/>
  <c r="G1851" i="47"/>
  <c r="F1851" i="47"/>
  <c r="K1850" i="47"/>
  <c r="J1850" i="47"/>
  <c r="I1850" i="47"/>
  <c r="H1850" i="47"/>
  <c r="G1850" i="47"/>
  <c r="F1850" i="47"/>
  <c r="K1849" i="47"/>
  <c r="J1849" i="47"/>
  <c r="I1849" i="47"/>
  <c r="H1849" i="47"/>
  <c r="G1849" i="47"/>
  <c r="F1849" i="47"/>
  <c r="K1848" i="47"/>
  <c r="J1848" i="47"/>
  <c r="I1848" i="47"/>
  <c r="H1848" i="47"/>
  <c r="G1848" i="47"/>
  <c r="F1848" i="47"/>
  <c r="K1847" i="47"/>
  <c r="J1847" i="47"/>
  <c r="I1847" i="47"/>
  <c r="H1847" i="47"/>
  <c r="G1847" i="47"/>
  <c r="F1847" i="47"/>
  <c r="K1846" i="47"/>
  <c r="J1846" i="47"/>
  <c r="I1846" i="47"/>
  <c r="H1846" i="47"/>
  <c r="G1846" i="47"/>
  <c r="F1846" i="47"/>
  <c r="K1845" i="47"/>
  <c r="J1845" i="47"/>
  <c r="I1845" i="47"/>
  <c r="H1845" i="47"/>
  <c r="G1845" i="47"/>
  <c r="F1845" i="47"/>
  <c r="K1844" i="47"/>
  <c r="J1844" i="47"/>
  <c r="I1844" i="47"/>
  <c r="H1844" i="47"/>
  <c r="G1844" i="47"/>
  <c r="F1844" i="47"/>
  <c r="K1843" i="47"/>
  <c r="J1843" i="47"/>
  <c r="I1843" i="47"/>
  <c r="H1843" i="47"/>
  <c r="G1843" i="47"/>
  <c r="F1843" i="47"/>
  <c r="K1842" i="47"/>
  <c r="J1842" i="47"/>
  <c r="I1842" i="47"/>
  <c r="H1842" i="47"/>
  <c r="G1842" i="47"/>
  <c r="F1842" i="47"/>
  <c r="K1841" i="47"/>
  <c r="J1841" i="47"/>
  <c r="I1841" i="47"/>
  <c r="H1841" i="47"/>
  <c r="G1841" i="47"/>
  <c r="F1841" i="47"/>
  <c r="K1840" i="47"/>
  <c r="J1840" i="47"/>
  <c r="I1840" i="47"/>
  <c r="H1840" i="47"/>
  <c r="G1840" i="47"/>
  <c r="F1840" i="47"/>
  <c r="K1839" i="47"/>
  <c r="J1839" i="47"/>
  <c r="I1839" i="47"/>
  <c r="H1839" i="47"/>
  <c r="G1839" i="47"/>
  <c r="F1839" i="47"/>
  <c r="K1838" i="47"/>
  <c r="J1838" i="47"/>
  <c r="I1838" i="47"/>
  <c r="H1838" i="47"/>
  <c r="G1838" i="47"/>
  <c r="F1838" i="47"/>
  <c r="K1837" i="47"/>
  <c r="J1837" i="47"/>
  <c r="I1837" i="47"/>
  <c r="H1837" i="47"/>
  <c r="G1837" i="47"/>
  <c r="F1837" i="47"/>
  <c r="K1836" i="47"/>
  <c r="J1836" i="47"/>
  <c r="N224" i="59" s="1"/>
  <c r="I1836" i="47"/>
  <c r="M224" i="59" s="1"/>
  <c r="H1836" i="47"/>
  <c r="G1836" i="47"/>
  <c r="F1836" i="47"/>
  <c r="K1835" i="47"/>
  <c r="J1835" i="47"/>
  <c r="I1835" i="47"/>
  <c r="H1835" i="47"/>
  <c r="G1835" i="47"/>
  <c r="F1835" i="47"/>
  <c r="K1834" i="47"/>
  <c r="J1834" i="47"/>
  <c r="I1834" i="47"/>
  <c r="H1834" i="47"/>
  <c r="G1834" i="47"/>
  <c r="F1834" i="47"/>
  <c r="K1833" i="47"/>
  <c r="J1833" i="47"/>
  <c r="I1833" i="47"/>
  <c r="H1833" i="47"/>
  <c r="G1833" i="47"/>
  <c r="F1833" i="47"/>
  <c r="K1832" i="47"/>
  <c r="J1832" i="47"/>
  <c r="I1832" i="47"/>
  <c r="H1832" i="47"/>
  <c r="G1832" i="47"/>
  <c r="F1832" i="47"/>
  <c r="K1831" i="47"/>
  <c r="J1831" i="47"/>
  <c r="I1831" i="47"/>
  <c r="H1831" i="47"/>
  <c r="G1831" i="47"/>
  <c r="F1831" i="47"/>
  <c r="K1830" i="47"/>
  <c r="J1830" i="47"/>
  <c r="I1830" i="47"/>
  <c r="H1830" i="47"/>
  <c r="G1830" i="47"/>
  <c r="F1830" i="47"/>
  <c r="K1829" i="47"/>
  <c r="J1829" i="47"/>
  <c r="I1829" i="47"/>
  <c r="H1829" i="47"/>
  <c r="G1829" i="47"/>
  <c r="F1829" i="47"/>
  <c r="K1828" i="47"/>
  <c r="J1828" i="47"/>
  <c r="I1828" i="47"/>
  <c r="H1828" i="47"/>
  <c r="G1828" i="47"/>
  <c r="F1828" i="47"/>
  <c r="K1827" i="47"/>
  <c r="J1827" i="47"/>
  <c r="I1827" i="47"/>
  <c r="H1827" i="47"/>
  <c r="G1827" i="47"/>
  <c r="F1827" i="47"/>
  <c r="K1826" i="47"/>
  <c r="J1826" i="47"/>
  <c r="I1826" i="47"/>
  <c r="H1826" i="47"/>
  <c r="G1826" i="47"/>
  <c r="F1826" i="47"/>
  <c r="K1825" i="47"/>
  <c r="J1825" i="47"/>
  <c r="I1825" i="47"/>
  <c r="H1825" i="47"/>
  <c r="G1825" i="47"/>
  <c r="F1825" i="47"/>
  <c r="K1824" i="47"/>
  <c r="J1824" i="47"/>
  <c r="I1824" i="47"/>
  <c r="H1824" i="47"/>
  <c r="G1824" i="47"/>
  <c r="F1824" i="47"/>
  <c r="K1823" i="47"/>
  <c r="J1823" i="47"/>
  <c r="I1823" i="47"/>
  <c r="H1823" i="47"/>
  <c r="G1823" i="47"/>
  <c r="F1823" i="47"/>
  <c r="K1822" i="47"/>
  <c r="J1822" i="47"/>
  <c r="I1822" i="47"/>
  <c r="H1822" i="47"/>
  <c r="G1822" i="47"/>
  <c r="F1822" i="47"/>
  <c r="K1821" i="47"/>
  <c r="J1821" i="47"/>
  <c r="I1821" i="47"/>
  <c r="H1821" i="47"/>
  <c r="G1821" i="47"/>
  <c r="F1821" i="47"/>
  <c r="K1820" i="47"/>
  <c r="J1820" i="47"/>
  <c r="I1820" i="47"/>
  <c r="H1820" i="47"/>
  <c r="G1820" i="47"/>
  <c r="F1820" i="47"/>
  <c r="K1819" i="47"/>
  <c r="J1819" i="47"/>
  <c r="I1819" i="47"/>
  <c r="H1819" i="47"/>
  <c r="G1819" i="47"/>
  <c r="F1819" i="47"/>
  <c r="K1818" i="47"/>
  <c r="J1818" i="47"/>
  <c r="I1818" i="47"/>
  <c r="H1818" i="47"/>
  <c r="G1818" i="47"/>
  <c r="F1818" i="47"/>
  <c r="K1817" i="47"/>
  <c r="J1817" i="47"/>
  <c r="I1817" i="47"/>
  <c r="H1817" i="47"/>
  <c r="G1817" i="47"/>
  <c r="F1817" i="47"/>
  <c r="K1816" i="47"/>
  <c r="J1816" i="47"/>
  <c r="I1816" i="47"/>
  <c r="H1816" i="47"/>
  <c r="G1816" i="47"/>
  <c r="F1816" i="47"/>
  <c r="K1815" i="47"/>
  <c r="J1815" i="47"/>
  <c r="I1815" i="47"/>
  <c r="H1815" i="47"/>
  <c r="G1815" i="47"/>
  <c r="F1815" i="47"/>
  <c r="K1814" i="47"/>
  <c r="J1814" i="47"/>
  <c r="I1814" i="47"/>
  <c r="H1814" i="47"/>
  <c r="G1814" i="47"/>
  <c r="F1814" i="47"/>
  <c r="K1813" i="47"/>
  <c r="J1813" i="47"/>
  <c r="I1813" i="47"/>
  <c r="H1813" i="47"/>
  <c r="G1813" i="47"/>
  <c r="F1813" i="47"/>
  <c r="K1812" i="47"/>
  <c r="J1812" i="47"/>
  <c r="I1812" i="47"/>
  <c r="H1812" i="47"/>
  <c r="G1812" i="47"/>
  <c r="F1812" i="47"/>
  <c r="K1811" i="47"/>
  <c r="J1811" i="47"/>
  <c r="I1811" i="47"/>
  <c r="H1811" i="47"/>
  <c r="G1811" i="47"/>
  <c r="F1811" i="47"/>
  <c r="K1810" i="47"/>
  <c r="J1810" i="47"/>
  <c r="I1810" i="47"/>
  <c r="H1810" i="47"/>
  <c r="G1810" i="47"/>
  <c r="F1810" i="47"/>
  <c r="K1809" i="47"/>
  <c r="J1809" i="47"/>
  <c r="I1809" i="47"/>
  <c r="H1809" i="47"/>
  <c r="G1809" i="47"/>
  <c r="F1809" i="47"/>
  <c r="K1808" i="47"/>
  <c r="J1808" i="47"/>
  <c r="I1808" i="47"/>
  <c r="H1808" i="47"/>
  <c r="G1808" i="47"/>
  <c r="F1808" i="47"/>
  <c r="K1807" i="47"/>
  <c r="J1807" i="47"/>
  <c r="I1807" i="47"/>
  <c r="H1807" i="47"/>
  <c r="G1807" i="47"/>
  <c r="F1807" i="47"/>
  <c r="K1806" i="47"/>
  <c r="J1806" i="47"/>
  <c r="I1806" i="47"/>
  <c r="H1806" i="47"/>
  <c r="G1806" i="47"/>
  <c r="F1806" i="47"/>
  <c r="K1805" i="47"/>
  <c r="J1805" i="47"/>
  <c r="I1805" i="47"/>
  <c r="H1805" i="47"/>
  <c r="G1805" i="47"/>
  <c r="F1805" i="47"/>
  <c r="K1804" i="47"/>
  <c r="J1804" i="47"/>
  <c r="I1804" i="47"/>
  <c r="H1804" i="47"/>
  <c r="G1804" i="47"/>
  <c r="F1804" i="47"/>
  <c r="K1803" i="47"/>
  <c r="J1803" i="47"/>
  <c r="I1803" i="47"/>
  <c r="H1803" i="47"/>
  <c r="G1803" i="47"/>
  <c r="F1803" i="47"/>
  <c r="K1802" i="47"/>
  <c r="J1802" i="47"/>
  <c r="I1802" i="47"/>
  <c r="H1802" i="47"/>
  <c r="G1802" i="47"/>
  <c r="F1802" i="47"/>
  <c r="K1801" i="47"/>
  <c r="J1801" i="47"/>
  <c r="I1801" i="47"/>
  <c r="H1801" i="47"/>
  <c r="G1801" i="47"/>
  <c r="F1801" i="47"/>
  <c r="K1800" i="47"/>
  <c r="J1800" i="47"/>
  <c r="I1800" i="47"/>
  <c r="H1800" i="47"/>
  <c r="G1800" i="47"/>
  <c r="F1800" i="47"/>
  <c r="K1799" i="47"/>
  <c r="J1799" i="47"/>
  <c r="I1799" i="47"/>
  <c r="H1799" i="47"/>
  <c r="G1799" i="47"/>
  <c r="F1799" i="47"/>
  <c r="K1798" i="47"/>
  <c r="J1798" i="47"/>
  <c r="I1798" i="47"/>
  <c r="H1798" i="47"/>
  <c r="G1798" i="47"/>
  <c r="F1798" i="47"/>
  <c r="K1797" i="47"/>
  <c r="J1797" i="47"/>
  <c r="I1797" i="47"/>
  <c r="H1797" i="47"/>
  <c r="G1797" i="47"/>
  <c r="F1797" i="47"/>
  <c r="K1796" i="47"/>
  <c r="J1796" i="47"/>
  <c r="I1796" i="47"/>
  <c r="H1796" i="47"/>
  <c r="G1796" i="47"/>
  <c r="F1796" i="47"/>
  <c r="K1795" i="47"/>
  <c r="J1795" i="47"/>
  <c r="I1795" i="47"/>
  <c r="H1795" i="47"/>
  <c r="G1795" i="47"/>
  <c r="F1795" i="47"/>
  <c r="K1794" i="47"/>
  <c r="J1794" i="47"/>
  <c r="I1794" i="47"/>
  <c r="H1794" i="47"/>
  <c r="G1794" i="47"/>
  <c r="F1794" i="47"/>
  <c r="K1793" i="47"/>
  <c r="J1793" i="47"/>
  <c r="I1793" i="47"/>
  <c r="H1793" i="47"/>
  <c r="G1793" i="47"/>
  <c r="F1793" i="47"/>
  <c r="K1792" i="47"/>
  <c r="J1792" i="47"/>
  <c r="I1792" i="47"/>
  <c r="H1792" i="47"/>
  <c r="G1792" i="47"/>
  <c r="F1792" i="47"/>
  <c r="K1791" i="47"/>
  <c r="J1791" i="47"/>
  <c r="I1791" i="47"/>
  <c r="H1791" i="47"/>
  <c r="G1791" i="47"/>
  <c r="F1791" i="47"/>
  <c r="K1790" i="47"/>
  <c r="J1790" i="47"/>
  <c r="I1790" i="47"/>
  <c r="H1790" i="47"/>
  <c r="G1790" i="47"/>
  <c r="F1790" i="47"/>
  <c r="K1789" i="47"/>
  <c r="J1789" i="47"/>
  <c r="I1789" i="47"/>
  <c r="H1789" i="47"/>
  <c r="G1789" i="47"/>
  <c r="F1789" i="47"/>
  <c r="K1788" i="47"/>
  <c r="J1788" i="47"/>
  <c r="I1788" i="47"/>
  <c r="H1788" i="47"/>
  <c r="G1788" i="47"/>
  <c r="F1788" i="47"/>
  <c r="K1787" i="47"/>
  <c r="J1787" i="47"/>
  <c r="I1787" i="47"/>
  <c r="H1787" i="47"/>
  <c r="G1787" i="47"/>
  <c r="F1787" i="47"/>
  <c r="K1786" i="47"/>
  <c r="J1786" i="47"/>
  <c r="I1786" i="47"/>
  <c r="H1786" i="47"/>
  <c r="G1786" i="47"/>
  <c r="F1786" i="47"/>
  <c r="K1785" i="47"/>
  <c r="J1785" i="47"/>
  <c r="I1785" i="47"/>
  <c r="H1785" i="47"/>
  <c r="G1785" i="47"/>
  <c r="F1785" i="47"/>
  <c r="K1784" i="47"/>
  <c r="J1784" i="47"/>
  <c r="I1784" i="47"/>
  <c r="H1784" i="47"/>
  <c r="G1784" i="47"/>
  <c r="F1784" i="47"/>
  <c r="K1783" i="47"/>
  <c r="J1783" i="47"/>
  <c r="I1783" i="47"/>
  <c r="H1783" i="47"/>
  <c r="G1783" i="47"/>
  <c r="F1783" i="47"/>
  <c r="K1782" i="47"/>
  <c r="J1782" i="47"/>
  <c r="I1782" i="47"/>
  <c r="H1782" i="47"/>
  <c r="G1782" i="47"/>
  <c r="F1782" i="47"/>
  <c r="K1781" i="47"/>
  <c r="J1781" i="47"/>
  <c r="I1781" i="47"/>
  <c r="H1781" i="47"/>
  <c r="G1781" i="47"/>
  <c r="F1781" i="47"/>
  <c r="K1780" i="47"/>
  <c r="J1780" i="47"/>
  <c r="I1780" i="47"/>
  <c r="H1780" i="47"/>
  <c r="G1780" i="47"/>
  <c r="F1780" i="47"/>
  <c r="K1779" i="47"/>
  <c r="J1779" i="47"/>
  <c r="I1779" i="47"/>
  <c r="H1779" i="47"/>
  <c r="G1779" i="47"/>
  <c r="F1779" i="47"/>
  <c r="K1778" i="47"/>
  <c r="J1778" i="47"/>
  <c r="I1778" i="47"/>
  <c r="H1778" i="47"/>
  <c r="G1778" i="47"/>
  <c r="F1778" i="47"/>
  <c r="K1777" i="47"/>
  <c r="J1777" i="47"/>
  <c r="I1777" i="47"/>
  <c r="H1777" i="47"/>
  <c r="G1777" i="47"/>
  <c r="F1777" i="47"/>
  <c r="K1776" i="47"/>
  <c r="J1776" i="47"/>
  <c r="I1776" i="47"/>
  <c r="H1776" i="47"/>
  <c r="G1776" i="47"/>
  <c r="F1776" i="47"/>
  <c r="K1775" i="47"/>
  <c r="J1775" i="47"/>
  <c r="I1775" i="47"/>
  <c r="H1775" i="47"/>
  <c r="G1775" i="47"/>
  <c r="F1775" i="47"/>
  <c r="K1774" i="47"/>
  <c r="J1774" i="47"/>
  <c r="I1774" i="47"/>
  <c r="H1774" i="47"/>
  <c r="G1774" i="47"/>
  <c r="F1774" i="47"/>
  <c r="K1773" i="47"/>
  <c r="J1773" i="47"/>
  <c r="I1773" i="47"/>
  <c r="H1773" i="47"/>
  <c r="G1773" i="47"/>
  <c r="F1773" i="47"/>
  <c r="K1772" i="47"/>
  <c r="J1772" i="47"/>
  <c r="I1772" i="47"/>
  <c r="H1772" i="47"/>
  <c r="G1772" i="47"/>
  <c r="F1772" i="47"/>
  <c r="K1771" i="47"/>
  <c r="J1771" i="47"/>
  <c r="I1771" i="47"/>
  <c r="H1771" i="47"/>
  <c r="G1771" i="47"/>
  <c r="F1771" i="47"/>
  <c r="K1770" i="47"/>
  <c r="J1770" i="47"/>
  <c r="I1770" i="47"/>
  <c r="H1770" i="47"/>
  <c r="G1770" i="47"/>
  <c r="F1770" i="47"/>
  <c r="K1769" i="47"/>
  <c r="J1769" i="47"/>
  <c r="I1769" i="47"/>
  <c r="H1769" i="47"/>
  <c r="G1769" i="47"/>
  <c r="F1769" i="47"/>
  <c r="K1768" i="47"/>
  <c r="J1768" i="47"/>
  <c r="I1768" i="47"/>
  <c r="H1768" i="47"/>
  <c r="G1768" i="47"/>
  <c r="F1768" i="47"/>
  <c r="K1767" i="47"/>
  <c r="J1767" i="47"/>
  <c r="I1767" i="47"/>
  <c r="H1767" i="47"/>
  <c r="G1767" i="47"/>
  <c r="F1767" i="47"/>
  <c r="K1766" i="47"/>
  <c r="J1766" i="47"/>
  <c r="I1766" i="47"/>
  <c r="H1766" i="47"/>
  <c r="G1766" i="47"/>
  <c r="F1766" i="47"/>
  <c r="K1765" i="47"/>
  <c r="J1765" i="47"/>
  <c r="I1765" i="47"/>
  <c r="H1765" i="47"/>
  <c r="G1765" i="47"/>
  <c r="F1765" i="47"/>
  <c r="K1764" i="47"/>
  <c r="J1764" i="47"/>
  <c r="I1764" i="47"/>
  <c r="H1764" i="47"/>
  <c r="G1764" i="47"/>
  <c r="F1764" i="47"/>
  <c r="K1763" i="47"/>
  <c r="J1763" i="47"/>
  <c r="I1763" i="47"/>
  <c r="H1763" i="47"/>
  <c r="G1763" i="47"/>
  <c r="F1763" i="47"/>
  <c r="K1762" i="47"/>
  <c r="J1762" i="47"/>
  <c r="I1762" i="47"/>
  <c r="H1762" i="47"/>
  <c r="G1762" i="47"/>
  <c r="F1762" i="47"/>
  <c r="K1761" i="47"/>
  <c r="J1761" i="47"/>
  <c r="I1761" i="47"/>
  <c r="H1761" i="47"/>
  <c r="G1761" i="47"/>
  <c r="F1761" i="47"/>
  <c r="K1760" i="47"/>
  <c r="J1760" i="47"/>
  <c r="I1760" i="47"/>
  <c r="H1760" i="47"/>
  <c r="G1760" i="47"/>
  <c r="F1760" i="47"/>
  <c r="K1759" i="47"/>
  <c r="J1759" i="47"/>
  <c r="I1759" i="47"/>
  <c r="H1759" i="47"/>
  <c r="G1759" i="47"/>
  <c r="F1759" i="47"/>
  <c r="K1758" i="47"/>
  <c r="J1758" i="47"/>
  <c r="I1758" i="47"/>
  <c r="H1758" i="47"/>
  <c r="G1758" i="47"/>
  <c r="F1758" i="47"/>
  <c r="K1757" i="47"/>
  <c r="J1757" i="47"/>
  <c r="I1757" i="47"/>
  <c r="H1757" i="47"/>
  <c r="G1757" i="47"/>
  <c r="F1757" i="47"/>
  <c r="K1756" i="47"/>
  <c r="J1756" i="47"/>
  <c r="I1756" i="47"/>
  <c r="H1756" i="47"/>
  <c r="G1756" i="47"/>
  <c r="F1756" i="47"/>
  <c r="K1755" i="47"/>
  <c r="J1755" i="47"/>
  <c r="I1755" i="47"/>
  <c r="H1755" i="47"/>
  <c r="G1755" i="47"/>
  <c r="F1755" i="47"/>
  <c r="K1754" i="47"/>
  <c r="J1754" i="47"/>
  <c r="I1754" i="47"/>
  <c r="H1754" i="47"/>
  <c r="G1754" i="47"/>
  <c r="F1754" i="47"/>
  <c r="K1753" i="47"/>
  <c r="J1753" i="47"/>
  <c r="I1753" i="47"/>
  <c r="H1753" i="47"/>
  <c r="G1753" i="47"/>
  <c r="F1753" i="47"/>
  <c r="K1752" i="47"/>
  <c r="J1752" i="47"/>
  <c r="I1752" i="47"/>
  <c r="H1752" i="47"/>
  <c r="G1752" i="47"/>
  <c r="F1752" i="47"/>
  <c r="K1751" i="47"/>
  <c r="J1751" i="47"/>
  <c r="I1751" i="47"/>
  <c r="H1751" i="47"/>
  <c r="G1751" i="47"/>
  <c r="F1751" i="47"/>
  <c r="K1750" i="47"/>
  <c r="J1750" i="47"/>
  <c r="I1750" i="47"/>
  <c r="H1750" i="47"/>
  <c r="G1750" i="47"/>
  <c r="F1750" i="47"/>
  <c r="K1749" i="47"/>
  <c r="J1749" i="47"/>
  <c r="I1749" i="47"/>
  <c r="H1749" i="47"/>
  <c r="G1749" i="47"/>
  <c r="F1749" i="47"/>
  <c r="K1748" i="47"/>
  <c r="J1748" i="47"/>
  <c r="I1748" i="47"/>
  <c r="H1748" i="47"/>
  <c r="G1748" i="47"/>
  <c r="F1748" i="47"/>
  <c r="K1747" i="47"/>
  <c r="J1747" i="47"/>
  <c r="I1747" i="47"/>
  <c r="H1747" i="47"/>
  <c r="G1747" i="47"/>
  <c r="F1747" i="47"/>
  <c r="K1746" i="47"/>
  <c r="J1746" i="47"/>
  <c r="I1746" i="47"/>
  <c r="H1746" i="47"/>
  <c r="G1746" i="47"/>
  <c r="F1746" i="47"/>
  <c r="K1745" i="47"/>
  <c r="J1745" i="47"/>
  <c r="I1745" i="47"/>
  <c r="H1745" i="47"/>
  <c r="G1745" i="47"/>
  <c r="F1745" i="47"/>
  <c r="K1744" i="47"/>
  <c r="J1744" i="47"/>
  <c r="I1744" i="47"/>
  <c r="H1744" i="47"/>
  <c r="G1744" i="47"/>
  <c r="F1744" i="47"/>
  <c r="K1743" i="47"/>
  <c r="J1743" i="47"/>
  <c r="I1743" i="47"/>
  <c r="H1743" i="47"/>
  <c r="G1743" i="47"/>
  <c r="F1743" i="47"/>
  <c r="K1742" i="47"/>
  <c r="J1742" i="47"/>
  <c r="I1742" i="47"/>
  <c r="H1742" i="47"/>
  <c r="G1742" i="47"/>
  <c r="F1742" i="47"/>
  <c r="K1741" i="47"/>
  <c r="J1741" i="47"/>
  <c r="I1741" i="47"/>
  <c r="H1741" i="47"/>
  <c r="G1741" i="47"/>
  <c r="F1741" i="47"/>
  <c r="K1740" i="47"/>
  <c r="J1740" i="47"/>
  <c r="I1740" i="47"/>
  <c r="H1740" i="47"/>
  <c r="G1740" i="47"/>
  <c r="F1740" i="47"/>
  <c r="K1739" i="47"/>
  <c r="J1739" i="47"/>
  <c r="I1739" i="47"/>
  <c r="H1739" i="47"/>
  <c r="G1739" i="47"/>
  <c r="F1739" i="47"/>
  <c r="K1738" i="47"/>
  <c r="J1738" i="47"/>
  <c r="I1738" i="47"/>
  <c r="H1738" i="47"/>
  <c r="G1738" i="47"/>
  <c r="F1738" i="47"/>
  <c r="K1737" i="47"/>
  <c r="J1737" i="47"/>
  <c r="I1737" i="47"/>
  <c r="H1737" i="47"/>
  <c r="G1737" i="47"/>
  <c r="F1737" i="47"/>
  <c r="K1736" i="47"/>
  <c r="J1736" i="47"/>
  <c r="I1736" i="47"/>
  <c r="H1736" i="47"/>
  <c r="G1736" i="47"/>
  <c r="F1736" i="47"/>
  <c r="K1735" i="47"/>
  <c r="J1735" i="47"/>
  <c r="I1735" i="47"/>
  <c r="H1735" i="47"/>
  <c r="G1735" i="47"/>
  <c r="F1735" i="47"/>
  <c r="K1734" i="47"/>
  <c r="J1734" i="47"/>
  <c r="I1734" i="47"/>
  <c r="H1734" i="47"/>
  <c r="G1734" i="47"/>
  <c r="F1734" i="47"/>
  <c r="K1733" i="47"/>
  <c r="J1733" i="47"/>
  <c r="I1733" i="47"/>
  <c r="H1733" i="47"/>
  <c r="G1733" i="47"/>
  <c r="F1733" i="47"/>
  <c r="K1732" i="47"/>
  <c r="J1732" i="47"/>
  <c r="I1732" i="47"/>
  <c r="H1732" i="47"/>
  <c r="G1732" i="47"/>
  <c r="F1732" i="47"/>
  <c r="K1731" i="47"/>
  <c r="J1731" i="47"/>
  <c r="I1731" i="47"/>
  <c r="H1731" i="47"/>
  <c r="G1731" i="47"/>
  <c r="F1731" i="47"/>
  <c r="K1730" i="47"/>
  <c r="J1730" i="47"/>
  <c r="I1730" i="47"/>
  <c r="H1730" i="47"/>
  <c r="G1730" i="47"/>
  <c r="F1730" i="47"/>
  <c r="K1729" i="47"/>
  <c r="J1729" i="47"/>
  <c r="I1729" i="47"/>
  <c r="H1729" i="47"/>
  <c r="G1729" i="47"/>
  <c r="F1729" i="47"/>
  <c r="K1728" i="47"/>
  <c r="J1728" i="47"/>
  <c r="I1728" i="47"/>
  <c r="H1728" i="47"/>
  <c r="G1728" i="47"/>
  <c r="F1728" i="47"/>
  <c r="K1727" i="47"/>
  <c r="J1727" i="47"/>
  <c r="I1727" i="47"/>
  <c r="H1727" i="47"/>
  <c r="G1727" i="47"/>
  <c r="F1727" i="47"/>
  <c r="K1726" i="47"/>
  <c r="J1726" i="47"/>
  <c r="I1726" i="47"/>
  <c r="H1726" i="47"/>
  <c r="G1726" i="47"/>
  <c r="F1726" i="47"/>
  <c r="K1725" i="47"/>
  <c r="J1725" i="47"/>
  <c r="I1725" i="47"/>
  <c r="H1725" i="47"/>
  <c r="G1725" i="47"/>
  <c r="F1725" i="47"/>
  <c r="K1724" i="47"/>
  <c r="J1724" i="47"/>
  <c r="I1724" i="47"/>
  <c r="H1724" i="47"/>
  <c r="G1724" i="47"/>
  <c r="F1724" i="47"/>
  <c r="K1723" i="47"/>
  <c r="J1723" i="47"/>
  <c r="I1723" i="47"/>
  <c r="H1723" i="47"/>
  <c r="G1723" i="47"/>
  <c r="F1723" i="47"/>
  <c r="K1722" i="47"/>
  <c r="J1722" i="47"/>
  <c r="I1722" i="47"/>
  <c r="H1722" i="47"/>
  <c r="G1722" i="47"/>
  <c r="F1722" i="47"/>
  <c r="K1721" i="47"/>
  <c r="J1721" i="47"/>
  <c r="I1721" i="47"/>
  <c r="H1721" i="47"/>
  <c r="G1721" i="47"/>
  <c r="F1721" i="47"/>
  <c r="K1720" i="47"/>
  <c r="J1720" i="47"/>
  <c r="I1720" i="47"/>
  <c r="H1720" i="47"/>
  <c r="G1720" i="47"/>
  <c r="F1720" i="47"/>
  <c r="K1719" i="47"/>
  <c r="J1719" i="47"/>
  <c r="I1719" i="47"/>
  <c r="H1719" i="47"/>
  <c r="G1719" i="47"/>
  <c r="F1719" i="47"/>
  <c r="K1718" i="47"/>
  <c r="J1718" i="47"/>
  <c r="I1718" i="47"/>
  <c r="H1718" i="47"/>
  <c r="G1718" i="47"/>
  <c r="F1718" i="47"/>
  <c r="K1717" i="47"/>
  <c r="J1717" i="47"/>
  <c r="I1717" i="47"/>
  <c r="H1717" i="47"/>
  <c r="G1717" i="47"/>
  <c r="F1717" i="47"/>
  <c r="K1716" i="47"/>
  <c r="J1716" i="47"/>
  <c r="I1716" i="47"/>
  <c r="H1716" i="47"/>
  <c r="G1716" i="47"/>
  <c r="F1716" i="47"/>
  <c r="K1715" i="47"/>
  <c r="J1715" i="47"/>
  <c r="I1715" i="47"/>
  <c r="H1715" i="47"/>
  <c r="G1715" i="47"/>
  <c r="F1715" i="47"/>
  <c r="K1714" i="47"/>
  <c r="J1714" i="47"/>
  <c r="I1714" i="47"/>
  <c r="H1714" i="47"/>
  <c r="G1714" i="47"/>
  <c r="F1714" i="47"/>
  <c r="K1713" i="47"/>
  <c r="J1713" i="47"/>
  <c r="I1713" i="47"/>
  <c r="H1713" i="47"/>
  <c r="G1713" i="47"/>
  <c r="F1713" i="47"/>
  <c r="K1712" i="47"/>
  <c r="J1712" i="47"/>
  <c r="I1712" i="47"/>
  <c r="H1712" i="47"/>
  <c r="G1712" i="47"/>
  <c r="F1712" i="47"/>
  <c r="K1711" i="47"/>
  <c r="J1711" i="47"/>
  <c r="I1711" i="47"/>
  <c r="H1711" i="47"/>
  <c r="G1711" i="47"/>
  <c r="F1711" i="47"/>
  <c r="K1710" i="47"/>
  <c r="J1710" i="47"/>
  <c r="I1710" i="47"/>
  <c r="H1710" i="47"/>
  <c r="G1710" i="47"/>
  <c r="F1710" i="47"/>
  <c r="K1709" i="47"/>
  <c r="J1709" i="47"/>
  <c r="I1709" i="47"/>
  <c r="H1709" i="47"/>
  <c r="G1709" i="47"/>
  <c r="F1709" i="47"/>
  <c r="K1708" i="47"/>
  <c r="J1708" i="47"/>
  <c r="I1708" i="47"/>
  <c r="H1708" i="47"/>
  <c r="G1708" i="47"/>
  <c r="F1708" i="47"/>
  <c r="K1707" i="47"/>
  <c r="J1707" i="47"/>
  <c r="I1707" i="47"/>
  <c r="H1707" i="47"/>
  <c r="G1707" i="47"/>
  <c r="F1707" i="47"/>
  <c r="K1706" i="47"/>
  <c r="J1706" i="47"/>
  <c r="I1706" i="47"/>
  <c r="H1706" i="47"/>
  <c r="G1706" i="47"/>
  <c r="F1706" i="47"/>
  <c r="K1705" i="47"/>
  <c r="J1705" i="47"/>
  <c r="I1705" i="47"/>
  <c r="H1705" i="47"/>
  <c r="G1705" i="47"/>
  <c r="F1705" i="47"/>
  <c r="K1704" i="47"/>
  <c r="J1704" i="47"/>
  <c r="I1704" i="47"/>
  <c r="H1704" i="47"/>
  <c r="G1704" i="47"/>
  <c r="F1704" i="47"/>
  <c r="K1703" i="47"/>
  <c r="J1703" i="47"/>
  <c r="I1703" i="47"/>
  <c r="H1703" i="47"/>
  <c r="G1703" i="47"/>
  <c r="F1703" i="47"/>
  <c r="K1702" i="47"/>
  <c r="J1702" i="47"/>
  <c r="I1702" i="47"/>
  <c r="H1702" i="47"/>
  <c r="G1702" i="47"/>
  <c r="F1702" i="47"/>
  <c r="K1701" i="47"/>
  <c r="J1701" i="47"/>
  <c r="I1701" i="47"/>
  <c r="H1701" i="47"/>
  <c r="G1701" i="47"/>
  <c r="F1701" i="47"/>
  <c r="K1700" i="47"/>
  <c r="J1700" i="47"/>
  <c r="I1700" i="47"/>
  <c r="H1700" i="47"/>
  <c r="G1700" i="47"/>
  <c r="F1700" i="47"/>
  <c r="K1699" i="47"/>
  <c r="J1699" i="47"/>
  <c r="I1699" i="47"/>
  <c r="H1699" i="47"/>
  <c r="G1699" i="47"/>
  <c r="F1699" i="47"/>
  <c r="K1698" i="47"/>
  <c r="J1698" i="47"/>
  <c r="I1698" i="47"/>
  <c r="H1698" i="47"/>
  <c r="G1698" i="47"/>
  <c r="F1698" i="47"/>
  <c r="K1697" i="47"/>
  <c r="J1697" i="47"/>
  <c r="I1697" i="47"/>
  <c r="H1697" i="47"/>
  <c r="G1697" i="47"/>
  <c r="F1697" i="47"/>
  <c r="K1696" i="47"/>
  <c r="J1696" i="47"/>
  <c r="I1696" i="47"/>
  <c r="H1696" i="47"/>
  <c r="G1696" i="47"/>
  <c r="F1696" i="47"/>
  <c r="K1695" i="47"/>
  <c r="J1695" i="47"/>
  <c r="I1695" i="47"/>
  <c r="H1695" i="47"/>
  <c r="G1695" i="47"/>
  <c r="F1695" i="47"/>
  <c r="K1694" i="47"/>
  <c r="J1694" i="47"/>
  <c r="I1694" i="47"/>
  <c r="H1694" i="47"/>
  <c r="G1694" i="47"/>
  <c r="F1694" i="47"/>
  <c r="K1693" i="47"/>
  <c r="J1693" i="47"/>
  <c r="I1693" i="47"/>
  <c r="H1693" i="47"/>
  <c r="G1693" i="47"/>
  <c r="F1693" i="47"/>
  <c r="K1692" i="47"/>
  <c r="J1692" i="47"/>
  <c r="I1692" i="47"/>
  <c r="H1692" i="47"/>
  <c r="G1692" i="47"/>
  <c r="F1692" i="47"/>
  <c r="K1691" i="47"/>
  <c r="J1691" i="47"/>
  <c r="I1691" i="47"/>
  <c r="H1691" i="47"/>
  <c r="G1691" i="47"/>
  <c r="F1691" i="47"/>
  <c r="K1690" i="47"/>
  <c r="J1690" i="47"/>
  <c r="I1690" i="47"/>
  <c r="H1690" i="47"/>
  <c r="G1690" i="47"/>
  <c r="F1690" i="47"/>
  <c r="K1689" i="47"/>
  <c r="J1689" i="47"/>
  <c r="I1689" i="47"/>
  <c r="H1689" i="47"/>
  <c r="G1689" i="47"/>
  <c r="F1689" i="47"/>
  <c r="K1688" i="47"/>
  <c r="J1688" i="47"/>
  <c r="I1688" i="47"/>
  <c r="H1688" i="47"/>
  <c r="G1688" i="47"/>
  <c r="F1688" i="47"/>
  <c r="K1687" i="47"/>
  <c r="J1687" i="47"/>
  <c r="I1687" i="47"/>
  <c r="H1687" i="47"/>
  <c r="G1687" i="47"/>
  <c r="F1687" i="47"/>
  <c r="K1686" i="47"/>
  <c r="J1686" i="47"/>
  <c r="I1686" i="47"/>
  <c r="H1686" i="47"/>
  <c r="G1686" i="47"/>
  <c r="F1686" i="47"/>
  <c r="K1685" i="47"/>
  <c r="J1685" i="47"/>
  <c r="I1685" i="47"/>
  <c r="H1685" i="47"/>
  <c r="G1685" i="47"/>
  <c r="F1685" i="47"/>
  <c r="K1684" i="47"/>
  <c r="J1684" i="47"/>
  <c r="N223" i="73" s="1"/>
  <c r="I1684" i="47"/>
  <c r="M223" i="73" s="1"/>
  <c r="H1684" i="47"/>
  <c r="G1684" i="47"/>
  <c r="F1684" i="47"/>
  <c r="K1683" i="47"/>
  <c r="J1683" i="47"/>
  <c r="I1683" i="47"/>
  <c r="H1683" i="47"/>
  <c r="G1683" i="47"/>
  <c r="F1683" i="47"/>
  <c r="K1682" i="47"/>
  <c r="J1682" i="47"/>
  <c r="I1682" i="47"/>
  <c r="H1682" i="47"/>
  <c r="G1682" i="47"/>
  <c r="F1682" i="47"/>
  <c r="K1681" i="47"/>
  <c r="J1681" i="47"/>
  <c r="I1681" i="47"/>
  <c r="H1681" i="47"/>
  <c r="G1681" i="47"/>
  <c r="F1681" i="47"/>
  <c r="K1680" i="47"/>
  <c r="J1680" i="47"/>
  <c r="I1680" i="47"/>
  <c r="H1680" i="47"/>
  <c r="G1680" i="47"/>
  <c r="F1680" i="47"/>
  <c r="K1679" i="47"/>
  <c r="J1679" i="47"/>
  <c r="I1679" i="47"/>
  <c r="H1679" i="47"/>
  <c r="G1679" i="47"/>
  <c r="F1679" i="47"/>
  <c r="K1678" i="47"/>
  <c r="J1678" i="47"/>
  <c r="I1678" i="47"/>
  <c r="H1678" i="47"/>
  <c r="G1678" i="47"/>
  <c r="F1678" i="47"/>
  <c r="K1677" i="47"/>
  <c r="J1677" i="47"/>
  <c r="I1677" i="47"/>
  <c r="H1677" i="47"/>
  <c r="G1677" i="47"/>
  <c r="F1677" i="47"/>
  <c r="K1676" i="47"/>
  <c r="J1676" i="47"/>
  <c r="I1676" i="47"/>
  <c r="H1676" i="47"/>
  <c r="G1676" i="47"/>
  <c r="F1676" i="47"/>
  <c r="K1675" i="47"/>
  <c r="J1675" i="47"/>
  <c r="I1675" i="47"/>
  <c r="H1675" i="47"/>
  <c r="G1675" i="47"/>
  <c r="F1675" i="47"/>
  <c r="K1674" i="47"/>
  <c r="J1674" i="47"/>
  <c r="I1674" i="47"/>
  <c r="H1674" i="47"/>
  <c r="G1674" i="47"/>
  <c r="F1674" i="47"/>
  <c r="K1673" i="47"/>
  <c r="J1673" i="47"/>
  <c r="I1673" i="47"/>
  <c r="H1673" i="47"/>
  <c r="G1673" i="47"/>
  <c r="F1673" i="47"/>
  <c r="K1672" i="47"/>
  <c r="J1672" i="47"/>
  <c r="I1672" i="47"/>
  <c r="H1672" i="47"/>
  <c r="G1672" i="47"/>
  <c r="F1672" i="47"/>
  <c r="K1671" i="47"/>
  <c r="J1671" i="47"/>
  <c r="I1671" i="47"/>
  <c r="H1671" i="47"/>
  <c r="G1671" i="47"/>
  <c r="F1671" i="47"/>
  <c r="K1670" i="47"/>
  <c r="J1670" i="47"/>
  <c r="I1670" i="47"/>
  <c r="H1670" i="47"/>
  <c r="G1670" i="47"/>
  <c r="F1670" i="47"/>
  <c r="K1669" i="47"/>
  <c r="J1669" i="47"/>
  <c r="I1669" i="47"/>
  <c r="H1669" i="47"/>
  <c r="G1669" i="47"/>
  <c r="F1669" i="47"/>
  <c r="K1668" i="47"/>
  <c r="J1668" i="47"/>
  <c r="I1668" i="47"/>
  <c r="H1668" i="47"/>
  <c r="G1668" i="47"/>
  <c r="F1668" i="47"/>
  <c r="K1667" i="47"/>
  <c r="J1667" i="47"/>
  <c r="I1667" i="47"/>
  <c r="H1667" i="47"/>
  <c r="G1667" i="47"/>
  <c r="F1667" i="47"/>
  <c r="K1666" i="47"/>
  <c r="J1666" i="47"/>
  <c r="I1666" i="47"/>
  <c r="H1666" i="47"/>
  <c r="G1666" i="47"/>
  <c r="F1666" i="47"/>
  <c r="K1665" i="47"/>
  <c r="J1665" i="47"/>
  <c r="I1665" i="47"/>
  <c r="H1665" i="47"/>
  <c r="G1665" i="47"/>
  <c r="F1665" i="47"/>
  <c r="K1664" i="47"/>
  <c r="J1664" i="47"/>
  <c r="I1664" i="47"/>
  <c r="H1664" i="47"/>
  <c r="G1664" i="47"/>
  <c r="F1664" i="47"/>
  <c r="K1663" i="47"/>
  <c r="J1663" i="47"/>
  <c r="I1663" i="47"/>
  <c r="H1663" i="47"/>
  <c r="G1663" i="47"/>
  <c r="F1663" i="47"/>
  <c r="K1662" i="47"/>
  <c r="J1662" i="47"/>
  <c r="I1662" i="47"/>
  <c r="H1662" i="47"/>
  <c r="G1662" i="47"/>
  <c r="F1662" i="47"/>
  <c r="K1661" i="47"/>
  <c r="J1661" i="47"/>
  <c r="I1661" i="47"/>
  <c r="H1661" i="47"/>
  <c r="G1661" i="47"/>
  <c r="F1661" i="47"/>
  <c r="K1660" i="47"/>
  <c r="J1660" i="47"/>
  <c r="I1660" i="47"/>
  <c r="H1660" i="47"/>
  <c r="G1660" i="47"/>
  <c r="F1660" i="47"/>
  <c r="K1659" i="47"/>
  <c r="J1659" i="47"/>
  <c r="I1659" i="47"/>
  <c r="H1659" i="47"/>
  <c r="G1659" i="47"/>
  <c r="F1659" i="47"/>
  <c r="K1658" i="47"/>
  <c r="J1658" i="47"/>
  <c r="I1658" i="47"/>
  <c r="H1658" i="47"/>
  <c r="G1658" i="47"/>
  <c r="F1658" i="47"/>
  <c r="K1657" i="47"/>
  <c r="J1657" i="47"/>
  <c r="I1657" i="47"/>
  <c r="H1657" i="47"/>
  <c r="G1657" i="47"/>
  <c r="F1657" i="47"/>
  <c r="K1656" i="47"/>
  <c r="J1656" i="47"/>
  <c r="I1656" i="47"/>
  <c r="H1656" i="47"/>
  <c r="G1656" i="47"/>
  <c r="F1656" i="47"/>
  <c r="K1655" i="47"/>
  <c r="J1655" i="47"/>
  <c r="I1655" i="47"/>
  <c r="H1655" i="47"/>
  <c r="G1655" i="47"/>
  <c r="F1655" i="47"/>
  <c r="K1654" i="47"/>
  <c r="J1654" i="47"/>
  <c r="I1654" i="47"/>
  <c r="H1654" i="47"/>
  <c r="G1654" i="47"/>
  <c r="F1654" i="47"/>
  <c r="K1653" i="47"/>
  <c r="J1653" i="47"/>
  <c r="I1653" i="47"/>
  <c r="H1653" i="47"/>
  <c r="G1653" i="47"/>
  <c r="F1653" i="47"/>
  <c r="K1652" i="47"/>
  <c r="J1652" i="47"/>
  <c r="I1652" i="47"/>
  <c r="H1652" i="47"/>
  <c r="G1652" i="47"/>
  <c r="F1652" i="47"/>
  <c r="K1651" i="47"/>
  <c r="J1651" i="47"/>
  <c r="I1651" i="47"/>
  <c r="H1651" i="47"/>
  <c r="G1651" i="47"/>
  <c r="F1651" i="47"/>
  <c r="K1650" i="47"/>
  <c r="J1650" i="47"/>
  <c r="I1650" i="47"/>
  <c r="H1650" i="47"/>
  <c r="G1650" i="47"/>
  <c r="F1650" i="47"/>
  <c r="K1649" i="47"/>
  <c r="J1649" i="47"/>
  <c r="I1649" i="47"/>
  <c r="H1649" i="47"/>
  <c r="G1649" i="47"/>
  <c r="F1649" i="47"/>
  <c r="K1648" i="47"/>
  <c r="J1648" i="47"/>
  <c r="I1648" i="47"/>
  <c r="H1648" i="47"/>
  <c r="G1648" i="47"/>
  <c r="F1648" i="47"/>
  <c r="K1647" i="47"/>
  <c r="J1647" i="47"/>
  <c r="I1647" i="47"/>
  <c r="H1647" i="47"/>
  <c r="G1647" i="47"/>
  <c r="F1647" i="47"/>
  <c r="K1646" i="47"/>
  <c r="J1646" i="47"/>
  <c r="I1646" i="47"/>
  <c r="H1646" i="47"/>
  <c r="G1646" i="47"/>
  <c r="F1646" i="47"/>
  <c r="K1645" i="47"/>
  <c r="J1645" i="47"/>
  <c r="I1645" i="47"/>
  <c r="H1645" i="47"/>
  <c r="G1645" i="47"/>
  <c r="F1645" i="47"/>
  <c r="K1644" i="47"/>
  <c r="J1644" i="47"/>
  <c r="I1644" i="47"/>
  <c r="H1644" i="47"/>
  <c r="G1644" i="47"/>
  <c r="F1644" i="47"/>
  <c r="K1643" i="47"/>
  <c r="J1643" i="47"/>
  <c r="I1643" i="47"/>
  <c r="H1643" i="47"/>
  <c r="G1643" i="47"/>
  <c r="F1643" i="47"/>
  <c r="K1642" i="47"/>
  <c r="J1642" i="47"/>
  <c r="I1642" i="47"/>
  <c r="H1642" i="47"/>
  <c r="G1642" i="47"/>
  <c r="F1642" i="47"/>
  <c r="K1641" i="47"/>
  <c r="J1641" i="47"/>
  <c r="I1641" i="47"/>
  <c r="H1641" i="47"/>
  <c r="G1641" i="47"/>
  <c r="F1641" i="47"/>
  <c r="K1640" i="47"/>
  <c r="J1640" i="47"/>
  <c r="I1640" i="47"/>
  <c r="H1640" i="47"/>
  <c r="G1640" i="47"/>
  <c r="F1640" i="47"/>
  <c r="K1639" i="47"/>
  <c r="J1639" i="47"/>
  <c r="I1639" i="47"/>
  <c r="H1639" i="47"/>
  <c r="G1639" i="47"/>
  <c r="F1639" i="47"/>
  <c r="K1638" i="47"/>
  <c r="J1638" i="47"/>
  <c r="I1638" i="47"/>
  <c r="H1638" i="47"/>
  <c r="G1638" i="47"/>
  <c r="F1638" i="47"/>
  <c r="K1637" i="47"/>
  <c r="J1637" i="47"/>
  <c r="I1637" i="47"/>
  <c r="H1637" i="47"/>
  <c r="G1637" i="47"/>
  <c r="F1637" i="47"/>
  <c r="K1636" i="47"/>
  <c r="J1636" i="47"/>
  <c r="I1636" i="47"/>
  <c r="H1636" i="47"/>
  <c r="G1636" i="47"/>
  <c r="F1636" i="47"/>
  <c r="K1635" i="47"/>
  <c r="J1635" i="47"/>
  <c r="I1635" i="47"/>
  <c r="H1635" i="47"/>
  <c r="G1635" i="47"/>
  <c r="F1635" i="47"/>
  <c r="K1634" i="47"/>
  <c r="J1634" i="47"/>
  <c r="I1634" i="47"/>
  <c r="H1634" i="47"/>
  <c r="G1634" i="47"/>
  <c r="F1634" i="47"/>
  <c r="K1633" i="47"/>
  <c r="J1633" i="47"/>
  <c r="I1633" i="47"/>
  <c r="H1633" i="47"/>
  <c r="G1633" i="47"/>
  <c r="F1633" i="47"/>
  <c r="K1632" i="47"/>
  <c r="J1632" i="47"/>
  <c r="I1632" i="47"/>
  <c r="H1632" i="47"/>
  <c r="G1632" i="47"/>
  <c r="F1632" i="47"/>
  <c r="K1631" i="47"/>
  <c r="J1631" i="47"/>
  <c r="I1631" i="47"/>
  <c r="H1631" i="47"/>
  <c r="G1631" i="47"/>
  <c r="F1631" i="47"/>
  <c r="K1630" i="47"/>
  <c r="J1630" i="47"/>
  <c r="I1630" i="47"/>
  <c r="H1630" i="47"/>
  <c r="G1630" i="47"/>
  <c r="F1630" i="47"/>
  <c r="K1629" i="47"/>
  <c r="J1629" i="47"/>
  <c r="I1629" i="47"/>
  <c r="H1629" i="47"/>
  <c r="G1629" i="47"/>
  <c r="F1629" i="47"/>
  <c r="K1628" i="47"/>
  <c r="J1628" i="47"/>
  <c r="I1628" i="47"/>
  <c r="H1628" i="47"/>
  <c r="G1628" i="47"/>
  <c r="F1628" i="47"/>
  <c r="K1627" i="47"/>
  <c r="J1627" i="47"/>
  <c r="I1627" i="47"/>
  <c r="H1627" i="47"/>
  <c r="G1627" i="47"/>
  <c r="F1627" i="47"/>
  <c r="K1626" i="47"/>
  <c r="J1626" i="47"/>
  <c r="I1626" i="47"/>
  <c r="H1626" i="47"/>
  <c r="G1626" i="47"/>
  <c r="F1626" i="47"/>
  <c r="K1625" i="47"/>
  <c r="J1625" i="47"/>
  <c r="I1625" i="47"/>
  <c r="H1625" i="47"/>
  <c r="G1625" i="47"/>
  <c r="F1625" i="47"/>
  <c r="K1624" i="47"/>
  <c r="J1624" i="47"/>
  <c r="I1624" i="47"/>
  <c r="H1624" i="47"/>
  <c r="G1624" i="47"/>
  <c r="F1624" i="47"/>
  <c r="K1623" i="47"/>
  <c r="J1623" i="47"/>
  <c r="I1623" i="47"/>
  <c r="H1623" i="47"/>
  <c r="G1623" i="47"/>
  <c r="F1623" i="47"/>
  <c r="K1622" i="47"/>
  <c r="J1622" i="47"/>
  <c r="I1622" i="47"/>
  <c r="H1622" i="47"/>
  <c r="G1622" i="47"/>
  <c r="F1622" i="47"/>
  <c r="K1621" i="47"/>
  <c r="J1621" i="47"/>
  <c r="I1621" i="47"/>
  <c r="H1621" i="47"/>
  <c r="G1621" i="47"/>
  <c r="F1621" i="47"/>
  <c r="K1620" i="47"/>
  <c r="J1620" i="47"/>
  <c r="I1620" i="47"/>
  <c r="H1620" i="47"/>
  <c r="G1620" i="47"/>
  <c r="F1620" i="47"/>
  <c r="K1619" i="47"/>
  <c r="J1619" i="47"/>
  <c r="I1619" i="47"/>
  <c r="H1619" i="47"/>
  <c r="G1619" i="47"/>
  <c r="F1619" i="47"/>
  <c r="K1618" i="47"/>
  <c r="J1618" i="47"/>
  <c r="I1618" i="47"/>
  <c r="H1618" i="47"/>
  <c r="G1618" i="47"/>
  <c r="F1618" i="47"/>
  <c r="K1617" i="47"/>
  <c r="J1617" i="47"/>
  <c r="I1617" i="47"/>
  <c r="H1617" i="47"/>
  <c r="G1617" i="47"/>
  <c r="F1617" i="47"/>
  <c r="K1616" i="47"/>
  <c r="J1616" i="47"/>
  <c r="I1616" i="47"/>
  <c r="H1616" i="47"/>
  <c r="G1616" i="47"/>
  <c r="F1616" i="47"/>
  <c r="K1615" i="47"/>
  <c r="J1615" i="47"/>
  <c r="I1615" i="47"/>
  <c r="H1615" i="47"/>
  <c r="G1615" i="47"/>
  <c r="F1615" i="47"/>
  <c r="K1614" i="47"/>
  <c r="J1614" i="47"/>
  <c r="I1614" i="47"/>
  <c r="H1614" i="47"/>
  <c r="G1614" i="47"/>
  <c r="F1614" i="47"/>
  <c r="K1613" i="47"/>
  <c r="J1613" i="47"/>
  <c r="I1613" i="47"/>
  <c r="H1613" i="47"/>
  <c r="G1613" i="47"/>
  <c r="F1613" i="47"/>
  <c r="K1612" i="47"/>
  <c r="J1612" i="47"/>
  <c r="I1612" i="47"/>
  <c r="H1612" i="47"/>
  <c r="G1612" i="47"/>
  <c r="F1612" i="47"/>
  <c r="K1611" i="47"/>
  <c r="J1611" i="47"/>
  <c r="I1611" i="47"/>
  <c r="H1611" i="47"/>
  <c r="G1611" i="47"/>
  <c r="F1611" i="47"/>
  <c r="K1610" i="47"/>
  <c r="J1610" i="47"/>
  <c r="I1610" i="47"/>
  <c r="H1610" i="47"/>
  <c r="G1610" i="47"/>
  <c r="F1610" i="47"/>
  <c r="K1609" i="47"/>
  <c r="J1609" i="47"/>
  <c r="I1609" i="47"/>
  <c r="H1609" i="47"/>
  <c r="G1609" i="47"/>
  <c r="F1609" i="47"/>
  <c r="K1608" i="47"/>
  <c r="J1608" i="47"/>
  <c r="I1608" i="47"/>
  <c r="H1608" i="47"/>
  <c r="G1608" i="47"/>
  <c r="F1608" i="47"/>
  <c r="K1607" i="47"/>
  <c r="J1607" i="47"/>
  <c r="I1607" i="47"/>
  <c r="H1607" i="47"/>
  <c r="G1607" i="47"/>
  <c r="F1607" i="47"/>
  <c r="K1606" i="47"/>
  <c r="J1606" i="47"/>
  <c r="I1606" i="47"/>
  <c r="H1606" i="47"/>
  <c r="G1606" i="47"/>
  <c r="F1606" i="47"/>
  <c r="K1605" i="47"/>
  <c r="J1605" i="47"/>
  <c r="I1605" i="47"/>
  <c r="H1605" i="47"/>
  <c r="G1605" i="47"/>
  <c r="F1605" i="47"/>
  <c r="K1604" i="47"/>
  <c r="J1604" i="47"/>
  <c r="I1604" i="47"/>
  <c r="H1604" i="47"/>
  <c r="G1604" i="47"/>
  <c r="F1604" i="47"/>
  <c r="K1603" i="47"/>
  <c r="J1603" i="47"/>
  <c r="I1603" i="47"/>
  <c r="H1603" i="47"/>
  <c r="G1603" i="47"/>
  <c r="F1603" i="47"/>
  <c r="K1602" i="47"/>
  <c r="J1602" i="47"/>
  <c r="I1602" i="47"/>
  <c r="H1602" i="47"/>
  <c r="G1602" i="47"/>
  <c r="F1602" i="47"/>
  <c r="K1601" i="47"/>
  <c r="J1601" i="47"/>
  <c r="I1601" i="47"/>
  <c r="H1601" i="47"/>
  <c r="G1601" i="47"/>
  <c r="F1601" i="47"/>
  <c r="K1600" i="47"/>
  <c r="J1600" i="47"/>
  <c r="I1600" i="47"/>
  <c r="H1600" i="47"/>
  <c r="G1600" i="47"/>
  <c r="F1600" i="47"/>
  <c r="K1599" i="47"/>
  <c r="J1599" i="47"/>
  <c r="I1599" i="47"/>
  <c r="H1599" i="47"/>
  <c r="G1599" i="47"/>
  <c r="F1599" i="47"/>
  <c r="K1598" i="47"/>
  <c r="J1598" i="47"/>
  <c r="I1598" i="47"/>
  <c r="H1598" i="47"/>
  <c r="G1598" i="47"/>
  <c r="F1598" i="47"/>
  <c r="K1597" i="47"/>
  <c r="J1597" i="47"/>
  <c r="I1597" i="47"/>
  <c r="H1597" i="47"/>
  <c r="G1597" i="47"/>
  <c r="F1597" i="47"/>
  <c r="K1596" i="47"/>
  <c r="J1596" i="47"/>
  <c r="I1596" i="47"/>
  <c r="H1596" i="47"/>
  <c r="G1596" i="47"/>
  <c r="F1596" i="47"/>
  <c r="K1595" i="47"/>
  <c r="J1595" i="47"/>
  <c r="I1595" i="47"/>
  <c r="H1595" i="47"/>
  <c r="G1595" i="47"/>
  <c r="F1595" i="47"/>
  <c r="K1594" i="47"/>
  <c r="J1594" i="47"/>
  <c r="I1594" i="47"/>
  <c r="H1594" i="47"/>
  <c r="G1594" i="47"/>
  <c r="F1594" i="47"/>
  <c r="K1593" i="47"/>
  <c r="J1593" i="47"/>
  <c r="I1593" i="47"/>
  <c r="H1593" i="47"/>
  <c r="G1593" i="47"/>
  <c r="F1593" i="47"/>
  <c r="K1592" i="47"/>
  <c r="J1592" i="47"/>
  <c r="I1592" i="47"/>
  <c r="H1592" i="47"/>
  <c r="G1592" i="47"/>
  <c r="F1592" i="47"/>
  <c r="K1591" i="47"/>
  <c r="J1591" i="47"/>
  <c r="I1591" i="47"/>
  <c r="H1591" i="47"/>
  <c r="G1591" i="47"/>
  <c r="F1591" i="47"/>
  <c r="K1590" i="47"/>
  <c r="J1590" i="47"/>
  <c r="I1590" i="47"/>
  <c r="H1590" i="47"/>
  <c r="G1590" i="47"/>
  <c r="F1590" i="47"/>
  <c r="K1589" i="47"/>
  <c r="J1589" i="47"/>
  <c r="I1589" i="47"/>
  <c r="H1589" i="47"/>
  <c r="G1589" i="47"/>
  <c r="F1589" i="47"/>
  <c r="K1588" i="47"/>
  <c r="J1588" i="47"/>
  <c r="I1588" i="47"/>
  <c r="H1588" i="47"/>
  <c r="G1588" i="47"/>
  <c r="F1588" i="47"/>
  <c r="K1587" i="47"/>
  <c r="J1587" i="47"/>
  <c r="I1587" i="47"/>
  <c r="H1587" i="47"/>
  <c r="G1587" i="47"/>
  <c r="F1587" i="47"/>
  <c r="K1586" i="47"/>
  <c r="J1586" i="47"/>
  <c r="I1586" i="47"/>
  <c r="H1586" i="47"/>
  <c r="G1586" i="47"/>
  <c r="F1586" i="47"/>
  <c r="K1585" i="47"/>
  <c r="J1585" i="47"/>
  <c r="I1585" i="47"/>
  <c r="H1585" i="47"/>
  <c r="G1585" i="47"/>
  <c r="F1585" i="47"/>
  <c r="K1584" i="47"/>
  <c r="J1584" i="47"/>
  <c r="I1584" i="47"/>
  <c r="H1584" i="47"/>
  <c r="G1584" i="47"/>
  <c r="F1584" i="47"/>
  <c r="K1583" i="47"/>
  <c r="J1583" i="47"/>
  <c r="I1583" i="47"/>
  <c r="H1583" i="47"/>
  <c r="G1583" i="47"/>
  <c r="F1583" i="47"/>
  <c r="K1582" i="47"/>
  <c r="J1582" i="47"/>
  <c r="I1582" i="47"/>
  <c r="H1582" i="47"/>
  <c r="G1582" i="47"/>
  <c r="F1582" i="47"/>
  <c r="K1581" i="47"/>
  <c r="J1581" i="47"/>
  <c r="I1581" i="47"/>
  <c r="H1581" i="47"/>
  <c r="G1581" i="47"/>
  <c r="F1581" i="47"/>
  <c r="K1580" i="47"/>
  <c r="J1580" i="47"/>
  <c r="I1580" i="47"/>
  <c r="H1580" i="47"/>
  <c r="G1580" i="47"/>
  <c r="F1580" i="47"/>
  <c r="K1579" i="47"/>
  <c r="J1579" i="47"/>
  <c r="I1579" i="47"/>
  <c r="H1579" i="47"/>
  <c r="G1579" i="47"/>
  <c r="F1579" i="47"/>
  <c r="K1578" i="47"/>
  <c r="J1578" i="47"/>
  <c r="I1578" i="47"/>
  <c r="H1578" i="47"/>
  <c r="G1578" i="47"/>
  <c r="F1578" i="47"/>
  <c r="K1577" i="47"/>
  <c r="J1577" i="47"/>
  <c r="I1577" i="47"/>
  <c r="H1577" i="47"/>
  <c r="G1577" i="47"/>
  <c r="F1577" i="47"/>
  <c r="K1576" i="47"/>
  <c r="J1576" i="47"/>
  <c r="I1576" i="47"/>
  <c r="H1576" i="47"/>
  <c r="G1576" i="47"/>
  <c r="F1576" i="47"/>
  <c r="K1575" i="47"/>
  <c r="J1575" i="47"/>
  <c r="I1575" i="47"/>
  <c r="H1575" i="47"/>
  <c r="G1575" i="47"/>
  <c r="F1575" i="47"/>
  <c r="K1574" i="47"/>
  <c r="J1574" i="47"/>
  <c r="I1574" i="47"/>
  <c r="H1574" i="47"/>
  <c r="G1574" i="47"/>
  <c r="F1574" i="47"/>
  <c r="K1573" i="47"/>
  <c r="J1573" i="47"/>
  <c r="I1573" i="47"/>
  <c r="H1573" i="47"/>
  <c r="G1573" i="47"/>
  <c r="F1573" i="47"/>
  <c r="K1572" i="47"/>
  <c r="J1572" i="47"/>
  <c r="I1572" i="47"/>
  <c r="H1572" i="47"/>
  <c r="G1572" i="47"/>
  <c r="F1572" i="47"/>
  <c r="K1571" i="47"/>
  <c r="J1571" i="47"/>
  <c r="I1571" i="47"/>
  <c r="H1571" i="47"/>
  <c r="G1571" i="47"/>
  <c r="F1571" i="47"/>
  <c r="K1570" i="47"/>
  <c r="J1570" i="47"/>
  <c r="I1570" i="47"/>
  <c r="H1570" i="47"/>
  <c r="G1570" i="47"/>
  <c r="F1570" i="47"/>
  <c r="K1569" i="47"/>
  <c r="J1569" i="47"/>
  <c r="I1569" i="47"/>
  <c r="H1569" i="47"/>
  <c r="G1569" i="47"/>
  <c r="F1569" i="47"/>
  <c r="K1568" i="47"/>
  <c r="J1568" i="47"/>
  <c r="I1568" i="47"/>
  <c r="H1568" i="47"/>
  <c r="G1568" i="47"/>
  <c r="F1568" i="47"/>
  <c r="K1567" i="47"/>
  <c r="J1567" i="47"/>
  <c r="I1567" i="47"/>
  <c r="H1567" i="47"/>
  <c r="G1567" i="47"/>
  <c r="F1567" i="47"/>
  <c r="K1566" i="47"/>
  <c r="J1566" i="47"/>
  <c r="I1566" i="47"/>
  <c r="H1566" i="47"/>
  <c r="G1566" i="47"/>
  <c r="F1566" i="47"/>
  <c r="K1565" i="47"/>
  <c r="J1565" i="47"/>
  <c r="I1565" i="47"/>
  <c r="H1565" i="47"/>
  <c r="G1565" i="47"/>
  <c r="F1565" i="47"/>
  <c r="K1564" i="47"/>
  <c r="J1564" i="47"/>
  <c r="I1564" i="47"/>
  <c r="H1564" i="47"/>
  <c r="G1564" i="47"/>
  <c r="F1564" i="47"/>
  <c r="K1563" i="47"/>
  <c r="J1563" i="47"/>
  <c r="I1563" i="47"/>
  <c r="H1563" i="47"/>
  <c r="G1563" i="47"/>
  <c r="F1563" i="47"/>
  <c r="K1562" i="47"/>
  <c r="J1562" i="47"/>
  <c r="I1562" i="47"/>
  <c r="H1562" i="47"/>
  <c r="G1562" i="47"/>
  <c r="F1562" i="47"/>
  <c r="K1561" i="47"/>
  <c r="J1561" i="47"/>
  <c r="I1561" i="47"/>
  <c r="H1561" i="47"/>
  <c r="G1561" i="47"/>
  <c r="F1561" i="47"/>
  <c r="K1560" i="47"/>
  <c r="J1560" i="47"/>
  <c r="I1560" i="47"/>
  <c r="H1560" i="47"/>
  <c r="G1560" i="47"/>
  <c r="F1560" i="47"/>
  <c r="K1559" i="47"/>
  <c r="J1559" i="47"/>
  <c r="I1559" i="47"/>
  <c r="H1559" i="47"/>
  <c r="G1559" i="47"/>
  <c r="F1559" i="47"/>
  <c r="K1558" i="47"/>
  <c r="J1558" i="47"/>
  <c r="I1558" i="47"/>
  <c r="H1558" i="47"/>
  <c r="G1558" i="47"/>
  <c r="F1558" i="47"/>
  <c r="K1557" i="47"/>
  <c r="J1557" i="47"/>
  <c r="I1557" i="47"/>
  <c r="H1557" i="47"/>
  <c r="G1557" i="47"/>
  <c r="F1557" i="47"/>
  <c r="K1556" i="47"/>
  <c r="J1556" i="47"/>
  <c r="I1556" i="47"/>
  <c r="H1556" i="47"/>
  <c r="G1556" i="47"/>
  <c r="F1556" i="47"/>
  <c r="K1555" i="47"/>
  <c r="J1555" i="47"/>
  <c r="I1555" i="47"/>
  <c r="H1555" i="47"/>
  <c r="G1555" i="47"/>
  <c r="F1555" i="47"/>
  <c r="K1554" i="47"/>
  <c r="J1554" i="47"/>
  <c r="I1554" i="47"/>
  <c r="H1554" i="47"/>
  <c r="G1554" i="47"/>
  <c r="F1554" i="47"/>
  <c r="K1553" i="47"/>
  <c r="J1553" i="47"/>
  <c r="I1553" i="47"/>
  <c r="H1553" i="47"/>
  <c r="G1553" i="47"/>
  <c r="F1553" i="47"/>
  <c r="K1552" i="47"/>
  <c r="J1552" i="47"/>
  <c r="I1552" i="47"/>
  <c r="H1552" i="47"/>
  <c r="G1552" i="47"/>
  <c r="F1552" i="47"/>
  <c r="K1551" i="47"/>
  <c r="J1551" i="47"/>
  <c r="I1551" i="47"/>
  <c r="H1551" i="47"/>
  <c r="G1551" i="47"/>
  <c r="F1551" i="47"/>
  <c r="K1550" i="47"/>
  <c r="J1550" i="47"/>
  <c r="I1550" i="47"/>
  <c r="H1550" i="47"/>
  <c r="G1550" i="47"/>
  <c r="F1550" i="47"/>
  <c r="K1549" i="47"/>
  <c r="J1549" i="47"/>
  <c r="I1549" i="47"/>
  <c r="H1549" i="47"/>
  <c r="G1549" i="47"/>
  <c r="F1549" i="47"/>
  <c r="K1548" i="47"/>
  <c r="J1548" i="47"/>
  <c r="I1548" i="47"/>
  <c r="H1548" i="47"/>
  <c r="G1548" i="47"/>
  <c r="F1548" i="47"/>
  <c r="K1547" i="47"/>
  <c r="J1547" i="47"/>
  <c r="I1547" i="47"/>
  <c r="H1547" i="47"/>
  <c r="G1547" i="47"/>
  <c r="F1547" i="47"/>
  <c r="K1546" i="47"/>
  <c r="J1546" i="47"/>
  <c r="I1546" i="47"/>
  <c r="H1546" i="47"/>
  <c r="G1546" i="47"/>
  <c r="F1546" i="47"/>
  <c r="K1545" i="47"/>
  <c r="J1545" i="47"/>
  <c r="I1545" i="47"/>
  <c r="H1545" i="47"/>
  <c r="G1545" i="47"/>
  <c r="F1545" i="47"/>
  <c r="K1544" i="47"/>
  <c r="J1544" i="47"/>
  <c r="I1544" i="47"/>
  <c r="H1544" i="47"/>
  <c r="G1544" i="47"/>
  <c r="F1544" i="47"/>
  <c r="K1543" i="47"/>
  <c r="J1543" i="47"/>
  <c r="I1543" i="47"/>
  <c r="H1543" i="47"/>
  <c r="G1543" i="47"/>
  <c r="F1543" i="47"/>
  <c r="K1542" i="47"/>
  <c r="J1542" i="47"/>
  <c r="I1542" i="47"/>
  <c r="H1542" i="47"/>
  <c r="G1542" i="47"/>
  <c r="F1542" i="47"/>
  <c r="K1541" i="47"/>
  <c r="J1541" i="47"/>
  <c r="I1541" i="47"/>
  <c r="H1541" i="47"/>
  <c r="G1541" i="47"/>
  <c r="F1541" i="47"/>
  <c r="K1540" i="47"/>
  <c r="J1540" i="47"/>
  <c r="I1540" i="47"/>
  <c r="H1540" i="47"/>
  <c r="G1540" i="47"/>
  <c r="F1540" i="47"/>
  <c r="K1539" i="47"/>
  <c r="J1539" i="47"/>
  <c r="I1539" i="47"/>
  <c r="H1539" i="47"/>
  <c r="G1539" i="47"/>
  <c r="F1539" i="47"/>
  <c r="K1538" i="47"/>
  <c r="J1538" i="47"/>
  <c r="I1538" i="47"/>
  <c r="H1538" i="47"/>
  <c r="G1538" i="47"/>
  <c r="F1538" i="47"/>
  <c r="K1537" i="47"/>
  <c r="J1537" i="47"/>
  <c r="I1537" i="47"/>
  <c r="H1537" i="47"/>
  <c r="G1537" i="47"/>
  <c r="F1537" i="47"/>
  <c r="K1536" i="47"/>
  <c r="J1536" i="47"/>
  <c r="I1536" i="47"/>
  <c r="H1536" i="47"/>
  <c r="G1536" i="47"/>
  <c r="F1536" i="47"/>
  <c r="K1535" i="47"/>
  <c r="J1535" i="47"/>
  <c r="I1535" i="47"/>
  <c r="H1535" i="47"/>
  <c r="G1535" i="47"/>
  <c r="F1535" i="47"/>
  <c r="K1534" i="47"/>
  <c r="J1534" i="47"/>
  <c r="I1534" i="47"/>
  <c r="H1534" i="47"/>
  <c r="G1534" i="47"/>
  <c r="F1534" i="47"/>
  <c r="K1533" i="47"/>
  <c r="J1533" i="47"/>
  <c r="I1533" i="47"/>
  <c r="H1533" i="47"/>
  <c r="G1533" i="47"/>
  <c r="F1533" i="47"/>
  <c r="K1532" i="47"/>
  <c r="J1532" i="47"/>
  <c r="N223" i="72" s="1"/>
  <c r="I1532" i="47"/>
  <c r="M223" i="72" s="1"/>
  <c r="H1532" i="47"/>
  <c r="G1532" i="47"/>
  <c r="F1532" i="47"/>
  <c r="K1531" i="47"/>
  <c r="J1531" i="47"/>
  <c r="I1531" i="47"/>
  <c r="H1531" i="47"/>
  <c r="G1531" i="47"/>
  <c r="F1531" i="47"/>
  <c r="K1530" i="47"/>
  <c r="J1530" i="47"/>
  <c r="I1530" i="47"/>
  <c r="H1530" i="47"/>
  <c r="G1530" i="47"/>
  <c r="F1530" i="47"/>
  <c r="K1529" i="47"/>
  <c r="J1529" i="47"/>
  <c r="I1529" i="47"/>
  <c r="H1529" i="47"/>
  <c r="G1529" i="47"/>
  <c r="F1529" i="47"/>
  <c r="K1528" i="47"/>
  <c r="J1528" i="47"/>
  <c r="I1528" i="47"/>
  <c r="H1528" i="47"/>
  <c r="G1528" i="47"/>
  <c r="F1528" i="47"/>
  <c r="K1527" i="47"/>
  <c r="J1527" i="47"/>
  <c r="I1527" i="47"/>
  <c r="H1527" i="47"/>
  <c r="G1527" i="47"/>
  <c r="F1527" i="47"/>
  <c r="K1526" i="47"/>
  <c r="J1526" i="47"/>
  <c r="I1526" i="47"/>
  <c r="H1526" i="47"/>
  <c r="G1526" i="47"/>
  <c r="F1526" i="47"/>
  <c r="K1525" i="47"/>
  <c r="J1525" i="47"/>
  <c r="I1525" i="47"/>
  <c r="H1525" i="47"/>
  <c r="G1525" i="47"/>
  <c r="F1525" i="47"/>
  <c r="K1524" i="47"/>
  <c r="J1524" i="47"/>
  <c r="I1524" i="47"/>
  <c r="H1524" i="47"/>
  <c r="G1524" i="47"/>
  <c r="F1524" i="47"/>
  <c r="K1523" i="47"/>
  <c r="J1523" i="47"/>
  <c r="I1523" i="47"/>
  <c r="H1523" i="47"/>
  <c r="G1523" i="47"/>
  <c r="F1523" i="47"/>
  <c r="K1522" i="47"/>
  <c r="J1522" i="47"/>
  <c r="I1522" i="47"/>
  <c r="H1522" i="47"/>
  <c r="G1522" i="47"/>
  <c r="F1522" i="47"/>
  <c r="K1521" i="47"/>
  <c r="J1521" i="47"/>
  <c r="I1521" i="47"/>
  <c r="H1521" i="47"/>
  <c r="G1521" i="47"/>
  <c r="F1521" i="47"/>
  <c r="K1520" i="47"/>
  <c r="J1520" i="47"/>
  <c r="I1520" i="47"/>
  <c r="H1520" i="47"/>
  <c r="G1520" i="47"/>
  <c r="F1520" i="47"/>
  <c r="K1519" i="47"/>
  <c r="J1519" i="47"/>
  <c r="I1519" i="47"/>
  <c r="H1519" i="47"/>
  <c r="G1519" i="47"/>
  <c r="F1519" i="47"/>
  <c r="K1518" i="47"/>
  <c r="J1518" i="47"/>
  <c r="I1518" i="47"/>
  <c r="H1518" i="47"/>
  <c r="G1518" i="47"/>
  <c r="F1518" i="47"/>
  <c r="K1517" i="47"/>
  <c r="J1517" i="47"/>
  <c r="I1517" i="47"/>
  <c r="H1517" i="47"/>
  <c r="G1517" i="47"/>
  <c r="F1517" i="47"/>
  <c r="K1516" i="47"/>
  <c r="J1516" i="47"/>
  <c r="I1516" i="47"/>
  <c r="H1516" i="47"/>
  <c r="G1516" i="47"/>
  <c r="F1516" i="47"/>
  <c r="K1515" i="47"/>
  <c r="J1515" i="47"/>
  <c r="I1515" i="47"/>
  <c r="H1515" i="47"/>
  <c r="G1515" i="47"/>
  <c r="F1515" i="47"/>
  <c r="K1514" i="47"/>
  <c r="J1514" i="47"/>
  <c r="I1514" i="47"/>
  <c r="H1514" i="47"/>
  <c r="G1514" i="47"/>
  <c r="F1514" i="47"/>
  <c r="K1513" i="47"/>
  <c r="J1513" i="47"/>
  <c r="I1513" i="47"/>
  <c r="H1513" i="47"/>
  <c r="G1513" i="47"/>
  <c r="F1513" i="47"/>
  <c r="K1512" i="47"/>
  <c r="J1512" i="47"/>
  <c r="I1512" i="47"/>
  <c r="H1512" i="47"/>
  <c r="G1512" i="47"/>
  <c r="F1512" i="47"/>
  <c r="K1511" i="47"/>
  <c r="J1511" i="47"/>
  <c r="I1511" i="47"/>
  <c r="H1511" i="47"/>
  <c r="G1511" i="47"/>
  <c r="F1511" i="47"/>
  <c r="K1510" i="47"/>
  <c r="J1510" i="47"/>
  <c r="I1510" i="47"/>
  <c r="H1510" i="47"/>
  <c r="G1510" i="47"/>
  <c r="F1510" i="47"/>
  <c r="K1509" i="47"/>
  <c r="J1509" i="47"/>
  <c r="I1509" i="47"/>
  <c r="H1509" i="47"/>
  <c r="G1509" i="47"/>
  <c r="F1509" i="47"/>
  <c r="K1508" i="47"/>
  <c r="J1508" i="47"/>
  <c r="I1508" i="47"/>
  <c r="H1508" i="47"/>
  <c r="G1508" i="47"/>
  <c r="F1508" i="47"/>
  <c r="K1507" i="47"/>
  <c r="J1507" i="47"/>
  <c r="I1507" i="47"/>
  <c r="H1507" i="47"/>
  <c r="G1507" i="47"/>
  <c r="F1507" i="47"/>
  <c r="K1506" i="47"/>
  <c r="J1506" i="47"/>
  <c r="I1506" i="47"/>
  <c r="H1506" i="47"/>
  <c r="G1506" i="47"/>
  <c r="F1506" i="47"/>
  <c r="K1505" i="47"/>
  <c r="J1505" i="47"/>
  <c r="I1505" i="47"/>
  <c r="H1505" i="47"/>
  <c r="G1505" i="47"/>
  <c r="F1505" i="47"/>
  <c r="K1504" i="47"/>
  <c r="J1504" i="47"/>
  <c r="I1504" i="47"/>
  <c r="H1504" i="47"/>
  <c r="G1504" i="47"/>
  <c r="F1504" i="47"/>
  <c r="K1503" i="47"/>
  <c r="J1503" i="47"/>
  <c r="I1503" i="47"/>
  <c r="H1503" i="47"/>
  <c r="G1503" i="47"/>
  <c r="F1503" i="47"/>
  <c r="K1502" i="47"/>
  <c r="J1502" i="47"/>
  <c r="I1502" i="47"/>
  <c r="H1502" i="47"/>
  <c r="G1502" i="47"/>
  <c r="F1502" i="47"/>
  <c r="K1501" i="47"/>
  <c r="J1501" i="47"/>
  <c r="I1501" i="47"/>
  <c r="H1501" i="47"/>
  <c r="G1501" i="47"/>
  <c r="F1501" i="47"/>
  <c r="K1500" i="47"/>
  <c r="J1500" i="47"/>
  <c r="I1500" i="47"/>
  <c r="H1500" i="47"/>
  <c r="G1500" i="47"/>
  <c r="F1500" i="47"/>
  <c r="K1499" i="47"/>
  <c r="J1499" i="47"/>
  <c r="I1499" i="47"/>
  <c r="H1499" i="47"/>
  <c r="G1499" i="47"/>
  <c r="F1499" i="47"/>
  <c r="K1498" i="47"/>
  <c r="J1498" i="47"/>
  <c r="I1498" i="47"/>
  <c r="H1498" i="47"/>
  <c r="G1498" i="47"/>
  <c r="F1498" i="47"/>
  <c r="K1497" i="47"/>
  <c r="J1497" i="47"/>
  <c r="I1497" i="47"/>
  <c r="H1497" i="47"/>
  <c r="G1497" i="47"/>
  <c r="F1497" i="47"/>
  <c r="K1496" i="47"/>
  <c r="J1496" i="47"/>
  <c r="I1496" i="47"/>
  <c r="H1496" i="47"/>
  <c r="G1496" i="47"/>
  <c r="F1496" i="47"/>
  <c r="K1495" i="47"/>
  <c r="J1495" i="47"/>
  <c r="I1495" i="47"/>
  <c r="H1495" i="47"/>
  <c r="G1495" i="47"/>
  <c r="F1495" i="47"/>
  <c r="K1494" i="47"/>
  <c r="J1494" i="47"/>
  <c r="I1494" i="47"/>
  <c r="H1494" i="47"/>
  <c r="G1494" i="47"/>
  <c r="F1494" i="47"/>
  <c r="K1493" i="47"/>
  <c r="J1493" i="47"/>
  <c r="I1493" i="47"/>
  <c r="H1493" i="47"/>
  <c r="G1493" i="47"/>
  <c r="F1493" i="47"/>
  <c r="K1492" i="47"/>
  <c r="J1492" i="47"/>
  <c r="I1492" i="47"/>
  <c r="H1492" i="47"/>
  <c r="G1492" i="47"/>
  <c r="F1492" i="47"/>
  <c r="K1491" i="47"/>
  <c r="J1491" i="47"/>
  <c r="I1491" i="47"/>
  <c r="H1491" i="47"/>
  <c r="G1491" i="47"/>
  <c r="F1491" i="47"/>
  <c r="K1490" i="47"/>
  <c r="J1490" i="47"/>
  <c r="I1490" i="47"/>
  <c r="H1490" i="47"/>
  <c r="G1490" i="47"/>
  <c r="F1490" i="47"/>
  <c r="K1489" i="47"/>
  <c r="J1489" i="47"/>
  <c r="I1489" i="47"/>
  <c r="H1489" i="47"/>
  <c r="G1489" i="47"/>
  <c r="F1489" i="47"/>
  <c r="K1488" i="47"/>
  <c r="J1488" i="47"/>
  <c r="I1488" i="47"/>
  <c r="H1488" i="47"/>
  <c r="G1488" i="47"/>
  <c r="F1488" i="47"/>
  <c r="K1487" i="47"/>
  <c r="J1487" i="47"/>
  <c r="I1487" i="47"/>
  <c r="H1487" i="47"/>
  <c r="G1487" i="47"/>
  <c r="F1487" i="47"/>
  <c r="K1486" i="47"/>
  <c r="J1486" i="47"/>
  <c r="I1486" i="47"/>
  <c r="H1486" i="47"/>
  <c r="G1486" i="47"/>
  <c r="F1486" i="47"/>
  <c r="K1485" i="47"/>
  <c r="J1485" i="47"/>
  <c r="I1485" i="47"/>
  <c r="H1485" i="47"/>
  <c r="G1485" i="47"/>
  <c r="F1485" i="47"/>
  <c r="K1484" i="47"/>
  <c r="J1484" i="47"/>
  <c r="I1484" i="47"/>
  <c r="H1484" i="47"/>
  <c r="G1484" i="47"/>
  <c r="F1484" i="47"/>
  <c r="K1483" i="47"/>
  <c r="J1483" i="47"/>
  <c r="I1483" i="47"/>
  <c r="H1483" i="47"/>
  <c r="G1483" i="47"/>
  <c r="F1483" i="47"/>
  <c r="K1482" i="47"/>
  <c r="J1482" i="47"/>
  <c r="I1482" i="47"/>
  <c r="H1482" i="47"/>
  <c r="G1482" i="47"/>
  <c r="F1482" i="47"/>
  <c r="K1481" i="47"/>
  <c r="J1481" i="47"/>
  <c r="I1481" i="47"/>
  <c r="H1481" i="47"/>
  <c r="G1481" i="47"/>
  <c r="F1481" i="47"/>
  <c r="K1480" i="47"/>
  <c r="J1480" i="47"/>
  <c r="I1480" i="47"/>
  <c r="H1480" i="47"/>
  <c r="G1480" i="47"/>
  <c r="F1480" i="47"/>
  <c r="K1479" i="47"/>
  <c r="J1479" i="47"/>
  <c r="I1479" i="47"/>
  <c r="H1479" i="47"/>
  <c r="G1479" i="47"/>
  <c r="F1479" i="47"/>
  <c r="K1478" i="47"/>
  <c r="J1478" i="47"/>
  <c r="I1478" i="47"/>
  <c r="H1478" i="47"/>
  <c r="G1478" i="47"/>
  <c r="F1478" i="47"/>
  <c r="K1477" i="47"/>
  <c r="J1477" i="47"/>
  <c r="I1477" i="47"/>
  <c r="H1477" i="47"/>
  <c r="G1477" i="47"/>
  <c r="F1477" i="47"/>
  <c r="K1476" i="47"/>
  <c r="J1476" i="47"/>
  <c r="I1476" i="47"/>
  <c r="H1476" i="47"/>
  <c r="G1476" i="47"/>
  <c r="F1476" i="47"/>
  <c r="K1475" i="47"/>
  <c r="J1475" i="47"/>
  <c r="I1475" i="47"/>
  <c r="H1475" i="47"/>
  <c r="G1475" i="47"/>
  <c r="F1475" i="47"/>
  <c r="K1474" i="47"/>
  <c r="J1474" i="47"/>
  <c r="I1474" i="47"/>
  <c r="H1474" i="47"/>
  <c r="G1474" i="47"/>
  <c r="F1474" i="47"/>
  <c r="K1473" i="47"/>
  <c r="J1473" i="47"/>
  <c r="I1473" i="47"/>
  <c r="H1473" i="47"/>
  <c r="G1473" i="47"/>
  <c r="F1473" i="47"/>
  <c r="K1472" i="47"/>
  <c r="J1472" i="47"/>
  <c r="I1472" i="47"/>
  <c r="H1472" i="47"/>
  <c r="G1472" i="47"/>
  <c r="F1472" i="47"/>
  <c r="K1471" i="47"/>
  <c r="J1471" i="47"/>
  <c r="I1471" i="47"/>
  <c r="H1471" i="47"/>
  <c r="G1471" i="47"/>
  <c r="F1471" i="47"/>
  <c r="K1470" i="47"/>
  <c r="J1470" i="47"/>
  <c r="I1470" i="47"/>
  <c r="H1470" i="47"/>
  <c r="G1470" i="47"/>
  <c r="F1470" i="47"/>
  <c r="K1469" i="47"/>
  <c r="J1469" i="47"/>
  <c r="I1469" i="47"/>
  <c r="H1469" i="47"/>
  <c r="G1469" i="47"/>
  <c r="F1469" i="47"/>
  <c r="K1468" i="47"/>
  <c r="J1468" i="47"/>
  <c r="I1468" i="47"/>
  <c r="H1468" i="47"/>
  <c r="G1468" i="47"/>
  <c r="F1468" i="47"/>
  <c r="K1467" i="47"/>
  <c r="J1467" i="47"/>
  <c r="I1467" i="47"/>
  <c r="H1467" i="47"/>
  <c r="G1467" i="47"/>
  <c r="F1467" i="47"/>
  <c r="K1466" i="47"/>
  <c r="J1466" i="47"/>
  <c r="I1466" i="47"/>
  <c r="H1466" i="47"/>
  <c r="G1466" i="47"/>
  <c r="F1466" i="47"/>
  <c r="K1465" i="47"/>
  <c r="J1465" i="47"/>
  <c r="I1465" i="47"/>
  <c r="H1465" i="47"/>
  <c r="G1465" i="47"/>
  <c r="F1465" i="47"/>
  <c r="K1464" i="47"/>
  <c r="J1464" i="47"/>
  <c r="I1464" i="47"/>
  <c r="H1464" i="47"/>
  <c r="G1464" i="47"/>
  <c r="F1464" i="47"/>
  <c r="K1463" i="47"/>
  <c r="J1463" i="47"/>
  <c r="I1463" i="47"/>
  <c r="H1463" i="47"/>
  <c r="G1463" i="47"/>
  <c r="F1463" i="47"/>
  <c r="K1462" i="47"/>
  <c r="J1462" i="47"/>
  <c r="I1462" i="47"/>
  <c r="H1462" i="47"/>
  <c r="G1462" i="47"/>
  <c r="F1462" i="47"/>
  <c r="K1461" i="47"/>
  <c r="J1461" i="47"/>
  <c r="I1461" i="47"/>
  <c r="H1461" i="47"/>
  <c r="G1461" i="47"/>
  <c r="F1461" i="47"/>
  <c r="K1460" i="47"/>
  <c r="J1460" i="47"/>
  <c r="I1460" i="47"/>
  <c r="H1460" i="47"/>
  <c r="G1460" i="47"/>
  <c r="F1460" i="47"/>
  <c r="K1459" i="47"/>
  <c r="J1459" i="47"/>
  <c r="I1459" i="47"/>
  <c r="H1459" i="47"/>
  <c r="G1459" i="47"/>
  <c r="F1459" i="47"/>
  <c r="K1458" i="47"/>
  <c r="J1458" i="47"/>
  <c r="I1458" i="47"/>
  <c r="H1458" i="47"/>
  <c r="G1458" i="47"/>
  <c r="F1458" i="47"/>
  <c r="K1457" i="47"/>
  <c r="J1457" i="47"/>
  <c r="I1457" i="47"/>
  <c r="H1457" i="47"/>
  <c r="G1457" i="47"/>
  <c r="F1457" i="47"/>
  <c r="K1456" i="47"/>
  <c r="J1456" i="47"/>
  <c r="I1456" i="47"/>
  <c r="H1456" i="47"/>
  <c r="G1456" i="47"/>
  <c r="F1456" i="47"/>
  <c r="K1455" i="47"/>
  <c r="J1455" i="47"/>
  <c r="I1455" i="47"/>
  <c r="H1455" i="47"/>
  <c r="G1455" i="47"/>
  <c r="F1455" i="47"/>
  <c r="K1454" i="47"/>
  <c r="J1454" i="47"/>
  <c r="I1454" i="47"/>
  <c r="H1454" i="47"/>
  <c r="G1454" i="47"/>
  <c r="F1454" i="47"/>
  <c r="K1453" i="47"/>
  <c r="J1453" i="47"/>
  <c r="I1453" i="47"/>
  <c r="H1453" i="47"/>
  <c r="G1453" i="47"/>
  <c r="F1453" i="47"/>
  <c r="K1452" i="47"/>
  <c r="J1452" i="47"/>
  <c r="I1452" i="47"/>
  <c r="H1452" i="47"/>
  <c r="G1452" i="47"/>
  <c r="F1452" i="47"/>
  <c r="K1451" i="47"/>
  <c r="J1451" i="47"/>
  <c r="I1451" i="47"/>
  <c r="H1451" i="47"/>
  <c r="G1451" i="47"/>
  <c r="F1451" i="47"/>
  <c r="K1450" i="47"/>
  <c r="J1450" i="47"/>
  <c r="I1450" i="47"/>
  <c r="H1450" i="47"/>
  <c r="G1450" i="47"/>
  <c r="F1450" i="47"/>
  <c r="K1449" i="47"/>
  <c r="J1449" i="47"/>
  <c r="I1449" i="47"/>
  <c r="H1449" i="47"/>
  <c r="G1449" i="47"/>
  <c r="F1449" i="47"/>
  <c r="K1448" i="47"/>
  <c r="J1448" i="47"/>
  <c r="I1448" i="47"/>
  <c r="H1448" i="47"/>
  <c r="G1448" i="47"/>
  <c r="F1448" i="47"/>
  <c r="K1447" i="47"/>
  <c r="J1447" i="47"/>
  <c r="I1447" i="47"/>
  <c r="H1447" i="47"/>
  <c r="G1447" i="47"/>
  <c r="F1447" i="47"/>
  <c r="K1446" i="47"/>
  <c r="J1446" i="47"/>
  <c r="I1446" i="47"/>
  <c r="H1446" i="47"/>
  <c r="G1446" i="47"/>
  <c r="F1446" i="47"/>
  <c r="K1445" i="47"/>
  <c r="J1445" i="47"/>
  <c r="I1445" i="47"/>
  <c r="H1445" i="47"/>
  <c r="G1445" i="47"/>
  <c r="F1445" i="47"/>
  <c r="K1444" i="47"/>
  <c r="J1444" i="47"/>
  <c r="I1444" i="47"/>
  <c r="H1444" i="47"/>
  <c r="G1444" i="47"/>
  <c r="F1444" i="47"/>
  <c r="K1443" i="47"/>
  <c r="J1443" i="47"/>
  <c r="I1443" i="47"/>
  <c r="H1443" i="47"/>
  <c r="G1443" i="47"/>
  <c r="F1443" i="47"/>
  <c r="K1442" i="47"/>
  <c r="J1442" i="47"/>
  <c r="I1442" i="47"/>
  <c r="H1442" i="47"/>
  <c r="G1442" i="47"/>
  <c r="F1442" i="47"/>
  <c r="K1441" i="47"/>
  <c r="J1441" i="47"/>
  <c r="I1441" i="47"/>
  <c r="H1441" i="47"/>
  <c r="G1441" i="47"/>
  <c r="F1441" i="47"/>
  <c r="K1440" i="47"/>
  <c r="J1440" i="47"/>
  <c r="I1440" i="47"/>
  <c r="H1440" i="47"/>
  <c r="G1440" i="47"/>
  <c r="F1440" i="47"/>
  <c r="K1439" i="47"/>
  <c r="J1439" i="47"/>
  <c r="I1439" i="47"/>
  <c r="H1439" i="47"/>
  <c r="G1439" i="47"/>
  <c r="F1439" i="47"/>
  <c r="K1438" i="47"/>
  <c r="J1438" i="47"/>
  <c r="I1438" i="47"/>
  <c r="H1438" i="47"/>
  <c r="G1438" i="47"/>
  <c r="F1438" i="47"/>
  <c r="K1437" i="47"/>
  <c r="J1437" i="47"/>
  <c r="I1437" i="47"/>
  <c r="H1437" i="47"/>
  <c r="G1437" i="47"/>
  <c r="F1437" i="47"/>
  <c r="K1436" i="47"/>
  <c r="J1436" i="47"/>
  <c r="I1436" i="47"/>
  <c r="H1436" i="47"/>
  <c r="G1436" i="47"/>
  <c r="F1436" i="47"/>
  <c r="K1435" i="47"/>
  <c r="J1435" i="47"/>
  <c r="I1435" i="47"/>
  <c r="H1435" i="47"/>
  <c r="G1435" i="47"/>
  <c r="F1435" i="47"/>
  <c r="K1434" i="47"/>
  <c r="J1434" i="47"/>
  <c r="I1434" i="47"/>
  <c r="H1434" i="47"/>
  <c r="G1434" i="47"/>
  <c r="F1434" i="47"/>
  <c r="K1433" i="47"/>
  <c r="J1433" i="47"/>
  <c r="I1433" i="47"/>
  <c r="H1433" i="47"/>
  <c r="G1433" i="47"/>
  <c r="F1433" i="47"/>
  <c r="K1432" i="47"/>
  <c r="J1432" i="47"/>
  <c r="I1432" i="47"/>
  <c r="H1432" i="47"/>
  <c r="G1432" i="47"/>
  <c r="F1432" i="47"/>
  <c r="K1431" i="47"/>
  <c r="J1431" i="47"/>
  <c r="I1431" i="47"/>
  <c r="H1431" i="47"/>
  <c r="G1431" i="47"/>
  <c r="F1431" i="47"/>
  <c r="K1430" i="47"/>
  <c r="J1430" i="47"/>
  <c r="I1430" i="47"/>
  <c r="H1430" i="47"/>
  <c r="G1430" i="47"/>
  <c r="F1430" i="47"/>
  <c r="K1429" i="47"/>
  <c r="J1429" i="47"/>
  <c r="I1429" i="47"/>
  <c r="H1429" i="47"/>
  <c r="G1429" i="47"/>
  <c r="F1429" i="47"/>
  <c r="K1428" i="47"/>
  <c r="J1428" i="47"/>
  <c r="I1428" i="47"/>
  <c r="H1428" i="47"/>
  <c r="G1428" i="47"/>
  <c r="F1428" i="47"/>
  <c r="K1427" i="47"/>
  <c r="J1427" i="47"/>
  <c r="I1427" i="47"/>
  <c r="H1427" i="47"/>
  <c r="G1427" i="47"/>
  <c r="F1427" i="47"/>
  <c r="K1426" i="47"/>
  <c r="J1426" i="47"/>
  <c r="I1426" i="47"/>
  <c r="H1426" i="47"/>
  <c r="G1426" i="47"/>
  <c r="F1426" i="47"/>
  <c r="K1425" i="47"/>
  <c r="J1425" i="47"/>
  <c r="I1425" i="47"/>
  <c r="H1425" i="47"/>
  <c r="G1425" i="47"/>
  <c r="F1425" i="47"/>
  <c r="K1424" i="47"/>
  <c r="J1424" i="47"/>
  <c r="I1424" i="47"/>
  <c r="H1424" i="47"/>
  <c r="G1424" i="47"/>
  <c r="F1424" i="47"/>
  <c r="K1423" i="47"/>
  <c r="J1423" i="47"/>
  <c r="I1423" i="47"/>
  <c r="H1423" i="47"/>
  <c r="G1423" i="47"/>
  <c r="F1423" i="47"/>
  <c r="K1422" i="47"/>
  <c r="J1422" i="47"/>
  <c r="I1422" i="47"/>
  <c r="H1422" i="47"/>
  <c r="G1422" i="47"/>
  <c r="F1422" i="47"/>
  <c r="K1421" i="47"/>
  <c r="J1421" i="47"/>
  <c r="I1421" i="47"/>
  <c r="H1421" i="47"/>
  <c r="G1421" i="47"/>
  <c r="F1421" i="47"/>
  <c r="K1420" i="47"/>
  <c r="J1420" i="47"/>
  <c r="I1420" i="47"/>
  <c r="H1420" i="47"/>
  <c r="G1420" i="47"/>
  <c r="F1420" i="47"/>
  <c r="K1419" i="47"/>
  <c r="J1419" i="47"/>
  <c r="I1419" i="47"/>
  <c r="H1419" i="47"/>
  <c r="G1419" i="47"/>
  <c r="F1419" i="47"/>
  <c r="K1418" i="47"/>
  <c r="J1418" i="47"/>
  <c r="I1418" i="47"/>
  <c r="H1418" i="47"/>
  <c r="G1418" i="47"/>
  <c r="F1418" i="47"/>
  <c r="K1417" i="47"/>
  <c r="J1417" i="47"/>
  <c r="I1417" i="47"/>
  <c r="H1417" i="47"/>
  <c r="G1417" i="47"/>
  <c r="F1417" i="47"/>
  <c r="K1416" i="47"/>
  <c r="J1416" i="47"/>
  <c r="I1416" i="47"/>
  <c r="H1416" i="47"/>
  <c r="G1416" i="47"/>
  <c r="F1416" i="47"/>
  <c r="K1415" i="47"/>
  <c r="J1415" i="47"/>
  <c r="I1415" i="47"/>
  <c r="H1415" i="47"/>
  <c r="G1415" i="47"/>
  <c r="F1415" i="47"/>
  <c r="K1414" i="47"/>
  <c r="J1414" i="47"/>
  <c r="I1414" i="47"/>
  <c r="H1414" i="47"/>
  <c r="G1414" i="47"/>
  <c r="F1414" i="47"/>
  <c r="K1413" i="47"/>
  <c r="J1413" i="47"/>
  <c r="I1413" i="47"/>
  <c r="H1413" i="47"/>
  <c r="G1413" i="47"/>
  <c r="F1413" i="47"/>
  <c r="K1412" i="47"/>
  <c r="J1412" i="47"/>
  <c r="I1412" i="47"/>
  <c r="H1412" i="47"/>
  <c r="G1412" i="47"/>
  <c r="F1412" i="47"/>
  <c r="K1411" i="47"/>
  <c r="J1411" i="47"/>
  <c r="I1411" i="47"/>
  <c r="H1411" i="47"/>
  <c r="G1411" i="47"/>
  <c r="F1411" i="47"/>
  <c r="K1410" i="47"/>
  <c r="J1410" i="47"/>
  <c r="I1410" i="47"/>
  <c r="H1410" i="47"/>
  <c r="G1410" i="47"/>
  <c r="F1410" i="47"/>
  <c r="K1409" i="47"/>
  <c r="J1409" i="47"/>
  <c r="I1409" i="47"/>
  <c r="H1409" i="47"/>
  <c r="G1409" i="47"/>
  <c r="F1409" i="47"/>
  <c r="K1408" i="47"/>
  <c r="J1408" i="47"/>
  <c r="I1408" i="47"/>
  <c r="H1408" i="47"/>
  <c r="G1408" i="47"/>
  <c r="F1408" i="47"/>
  <c r="K1407" i="47"/>
  <c r="J1407" i="47"/>
  <c r="I1407" i="47"/>
  <c r="H1407" i="47"/>
  <c r="G1407" i="47"/>
  <c r="F1407" i="47"/>
  <c r="K1406" i="47"/>
  <c r="J1406" i="47"/>
  <c r="I1406" i="47"/>
  <c r="H1406" i="47"/>
  <c r="G1406" i="47"/>
  <c r="F1406" i="47"/>
  <c r="K1405" i="47"/>
  <c r="J1405" i="47"/>
  <c r="I1405" i="47"/>
  <c r="H1405" i="47"/>
  <c r="G1405" i="47"/>
  <c r="F1405" i="47"/>
  <c r="K1404" i="47"/>
  <c r="J1404" i="47"/>
  <c r="I1404" i="47"/>
  <c r="H1404" i="47"/>
  <c r="G1404" i="47"/>
  <c r="F1404" i="47"/>
  <c r="K1403" i="47"/>
  <c r="J1403" i="47"/>
  <c r="I1403" i="47"/>
  <c r="H1403" i="47"/>
  <c r="G1403" i="47"/>
  <c r="F1403" i="47"/>
  <c r="K1402" i="47"/>
  <c r="J1402" i="47"/>
  <c r="I1402" i="47"/>
  <c r="H1402" i="47"/>
  <c r="G1402" i="47"/>
  <c r="F1402" i="47"/>
  <c r="K1401" i="47"/>
  <c r="J1401" i="47"/>
  <c r="I1401" i="47"/>
  <c r="H1401" i="47"/>
  <c r="G1401" i="47"/>
  <c r="F1401" i="47"/>
  <c r="K1400" i="47"/>
  <c r="J1400" i="47"/>
  <c r="I1400" i="47"/>
  <c r="H1400" i="47"/>
  <c r="G1400" i="47"/>
  <c r="F1400" i="47"/>
  <c r="K1399" i="47"/>
  <c r="J1399" i="47"/>
  <c r="I1399" i="47"/>
  <c r="H1399" i="47"/>
  <c r="G1399" i="47"/>
  <c r="F1399" i="47"/>
  <c r="K1398" i="47"/>
  <c r="J1398" i="47"/>
  <c r="I1398" i="47"/>
  <c r="H1398" i="47"/>
  <c r="G1398" i="47"/>
  <c r="F1398" i="47"/>
  <c r="K1397" i="47"/>
  <c r="J1397" i="47"/>
  <c r="I1397" i="47"/>
  <c r="H1397" i="47"/>
  <c r="G1397" i="47"/>
  <c r="F1397" i="47"/>
  <c r="K1396" i="47"/>
  <c r="J1396" i="47"/>
  <c r="I1396" i="47"/>
  <c r="H1396" i="47"/>
  <c r="G1396" i="47"/>
  <c r="F1396" i="47"/>
  <c r="K1395" i="47"/>
  <c r="J1395" i="47"/>
  <c r="I1395" i="47"/>
  <c r="H1395" i="47"/>
  <c r="G1395" i="47"/>
  <c r="F1395" i="47"/>
  <c r="K1394" i="47"/>
  <c r="J1394" i="47"/>
  <c r="I1394" i="47"/>
  <c r="H1394" i="47"/>
  <c r="G1394" i="47"/>
  <c r="F1394" i="47"/>
  <c r="K1393" i="47"/>
  <c r="J1393" i="47"/>
  <c r="I1393" i="47"/>
  <c r="H1393" i="47"/>
  <c r="G1393" i="47"/>
  <c r="F1393" i="47"/>
  <c r="K1392" i="47"/>
  <c r="J1392" i="47"/>
  <c r="I1392" i="47"/>
  <c r="H1392" i="47"/>
  <c r="G1392" i="47"/>
  <c r="F1392" i="47"/>
  <c r="K1391" i="47"/>
  <c r="J1391" i="47"/>
  <c r="I1391" i="47"/>
  <c r="H1391" i="47"/>
  <c r="G1391" i="47"/>
  <c r="F1391" i="47"/>
  <c r="K1390" i="47"/>
  <c r="J1390" i="47"/>
  <c r="I1390" i="47"/>
  <c r="H1390" i="47"/>
  <c r="G1390" i="47"/>
  <c r="F1390" i="47"/>
  <c r="K1389" i="47"/>
  <c r="J1389" i="47"/>
  <c r="I1389" i="47"/>
  <c r="H1389" i="47"/>
  <c r="G1389" i="47"/>
  <c r="F1389" i="47"/>
  <c r="K1388" i="47"/>
  <c r="J1388" i="47"/>
  <c r="I1388" i="47"/>
  <c r="H1388" i="47"/>
  <c r="G1388" i="47"/>
  <c r="F1388" i="47"/>
  <c r="K1387" i="47"/>
  <c r="J1387" i="47"/>
  <c r="I1387" i="47"/>
  <c r="H1387" i="47"/>
  <c r="G1387" i="47"/>
  <c r="F1387" i="47"/>
  <c r="K1386" i="47"/>
  <c r="J1386" i="47"/>
  <c r="I1386" i="47"/>
  <c r="H1386" i="47"/>
  <c r="G1386" i="47"/>
  <c r="F1386" i="47"/>
  <c r="K1385" i="47"/>
  <c r="J1385" i="47"/>
  <c r="I1385" i="47"/>
  <c r="H1385" i="47"/>
  <c r="G1385" i="47"/>
  <c r="F1385" i="47"/>
  <c r="K1384" i="47"/>
  <c r="J1384" i="47"/>
  <c r="I1384" i="47"/>
  <c r="H1384" i="47"/>
  <c r="G1384" i="47"/>
  <c r="F1384" i="47"/>
  <c r="K1383" i="47"/>
  <c r="J1383" i="47"/>
  <c r="I1383" i="47"/>
  <c r="H1383" i="47"/>
  <c r="G1383" i="47"/>
  <c r="F1383" i="47"/>
  <c r="K1382" i="47"/>
  <c r="J1382" i="47"/>
  <c r="I1382" i="47"/>
  <c r="H1382" i="47"/>
  <c r="G1382" i="47"/>
  <c r="F1382" i="47"/>
  <c r="K1381" i="47"/>
  <c r="J1381" i="47"/>
  <c r="I1381" i="47"/>
  <c r="H1381" i="47"/>
  <c r="G1381" i="47"/>
  <c r="F1381" i="47"/>
  <c r="K1380" i="47"/>
  <c r="J1380" i="47"/>
  <c r="N223" i="71" s="1"/>
  <c r="I1380" i="47"/>
  <c r="M223" i="71" s="1"/>
  <c r="H1380" i="47"/>
  <c r="G1380" i="47"/>
  <c r="F1380" i="47"/>
  <c r="K1379" i="47"/>
  <c r="J1379" i="47"/>
  <c r="I1379" i="47"/>
  <c r="H1379" i="47"/>
  <c r="G1379" i="47"/>
  <c r="F1379" i="47"/>
  <c r="K1378" i="47"/>
  <c r="J1378" i="47"/>
  <c r="I1378" i="47"/>
  <c r="H1378" i="47"/>
  <c r="G1378" i="47"/>
  <c r="F1378" i="47"/>
  <c r="K1377" i="47"/>
  <c r="J1377" i="47"/>
  <c r="I1377" i="47"/>
  <c r="H1377" i="47"/>
  <c r="G1377" i="47"/>
  <c r="F1377" i="47"/>
  <c r="K1376" i="47"/>
  <c r="J1376" i="47"/>
  <c r="I1376" i="47"/>
  <c r="H1376" i="47"/>
  <c r="G1376" i="47"/>
  <c r="F1376" i="47"/>
  <c r="K1375" i="47"/>
  <c r="J1375" i="47"/>
  <c r="I1375" i="47"/>
  <c r="H1375" i="47"/>
  <c r="G1375" i="47"/>
  <c r="F1375" i="47"/>
  <c r="K1374" i="47"/>
  <c r="J1374" i="47"/>
  <c r="I1374" i="47"/>
  <c r="H1374" i="47"/>
  <c r="G1374" i="47"/>
  <c r="F1374" i="47"/>
  <c r="K1373" i="47"/>
  <c r="J1373" i="47"/>
  <c r="I1373" i="47"/>
  <c r="H1373" i="47"/>
  <c r="G1373" i="47"/>
  <c r="F1373" i="47"/>
  <c r="K1372" i="47"/>
  <c r="J1372" i="47"/>
  <c r="I1372" i="47"/>
  <c r="H1372" i="47"/>
  <c r="G1372" i="47"/>
  <c r="F1372" i="47"/>
  <c r="K1371" i="47"/>
  <c r="J1371" i="47"/>
  <c r="I1371" i="47"/>
  <c r="H1371" i="47"/>
  <c r="G1371" i="47"/>
  <c r="F1371" i="47"/>
  <c r="K1370" i="47"/>
  <c r="J1370" i="47"/>
  <c r="I1370" i="47"/>
  <c r="H1370" i="47"/>
  <c r="G1370" i="47"/>
  <c r="F1370" i="47"/>
  <c r="K1369" i="47"/>
  <c r="J1369" i="47"/>
  <c r="I1369" i="47"/>
  <c r="H1369" i="47"/>
  <c r="G1369" i="47"/>
  <c r="F1369" i="47"/>
  <c r="K1368" i="47"/>
  <c r="J1368" i="47"/>
  <c r="I1368" i="47"/>
  <c r="H1368" i="47"/>
  <c r="G1368" i="47"/>
  <c r="F1368" i="47"/>
  <c r="K1367" i="47"/>
  <c r="J1367" i="47"/>
  <c r="I1367" i="47"/>
  <c r="H1367" i="47"/>
  <c r="G1367" i="47"/>
  <c r="F1367" i="47"/>
  <c r="K1366" i="47"/>
  <c r="J1366" i="47"/>
  <c r="I1366" i="47"/>
  <c r="H1366" i="47"/>
  <c r="G1366" i="47"/>
  <c r="F1366" i="47"/>
  <c r="K1365" i="47"/>
  <c r="J1365" i="47"/>
  <c r="I1365" i="47"/>
  <c r="H1365" i="47"/>
  <c r="G1365" i="47"/>
  <c r="F1365" i="47"/>
  <c r="K1364" i="47"/>
  <c r="J1364" i="47"/>
  <c r="I1364" i="47"/>
  <c r="H1364" i="47"/>
  <c r="G1364" i="47"/>
  <c r="F1364" i="47"/>
  <c r="K1363" i="47"/>
  <c r="J1363" i="47"/>
  <c r="I1363" i="47"/>
  <c r="H1363" i="47"/>
  <c r="G1363" i="47"/>
  <c r="F1363" i="47"/>
  <c r="K1362" i="47"/>
  <c r="J1362" i="47"/>
  <c r="I1362" i="47"/>
  <c r="H1362" i="47"/>
  <c r="G1362" i="47"/>
  <c r="F1362" i="47"/>
  <c r="K1361" i="47"/>
  <c r="J1361" i="47"/>
  <c r="I1361" i="47"/>
  <c r="H1361" i="47"/>
  <c r="G1361" i="47"/>
  <c r="F1361" i="47"/>
  <c r="K1360" i="47"/>
  <c r="J1360" i="47"/>
  <c r="I1360" i="47"/>
  <c r="H1360" i="47"/>
  <c r="G1360" i="47"/>
  <c r="F1360" i="47"/>
  <c r="K1359" i="47"/>
  <c r="J1359" i="47"/>
  <c r="I1359" i="47"/>
  <c r="H1359" i="47"/>
  <c r="G1359" i="47"/>
  <c r="F1359" i="47"/>
  <c r="K1358" i="47"/>
  <c r="J1358" i="47"/>
  <c r="I1358" i="47"/>
  <c r="H1358" i="47"/>
  <c r="G1358" i="47"/>
  <c r="F1358" i="47"/>
  <c r="K1357" i="47"/>
  <c r="J1357" i="47"/>
  <c r="I1357" i="47"/>
  <c r="H1357" i="47"/>
  <c r="G1357" i="47"/>
  <c r="F1357" i="47"/>
  <c r="K1356" i="47"/>
  <c r="J1356" i="47"/>
  <c r="I1356" i="47"/>
  <c r="H1356" i="47"/>
  <c r="G1356" i="47"/>
  <c r="F1356" i="47"/>
  <c r="K1355" i="47"/>
  <c r="J1355" i="47"/>
  <c r="I1355" i="47"/>
  <c r="H1355" i="47"/>
  <c r="G1355" i="47"/>
  <c r="F1355" i="47"/>
  <c r="K1354" i="47"/>
  <c r="J1354" i="47"/>
  <c r="I1354" i="47"/>
  <c r="H1354" i="47"/>
  <c r="G1354" i="47"/>
  <c r="F1354" i="47"/>
  <c r="K1353" i="47"/>
  <c r="J1353" i="47"/>
  <c r="I1353" i="47"/>
  <c r="H1353" i="47"/>
  <c r="G1353" i="47"/>
  <c r="F1353" i="47"/>
  <c r="K1352" i="47"/>
  <c r="J1352" i="47"/>
  <c r="I1352" i="47"/>
  <c r="H1352" i="47"/>
  <c r="G1352" i="47"/>
  <c r="F1352" i="47"/>
  <c r="K1351" i="47"/>
  <c r="J1351" i="47"/>
  <c r="I1351" i="47"/>
  <c r="H1351" i="47"/>
  <c r="G1351" i="47"/>
  <c r="F1351" i="47"/>
  <c r="K1350" i="47"/>
  <c r="J1350" i="47"/>
  <c r="I1350" i="47"/>
  <c r="H1350" i="47"/>
  <c r="G1350" i="47"/>
  <c r="F1350" i="47"/>
  <c r="K1349" i="47"/>
  <c r="J1349" i="47"/>
  <c r="I1349" i="47"/>
  <c r="H1349" i="47"/>
  <c r="G1349" i="47"/>
  <c r="F1349" i="47"/>
  <c r="K1348" i="47"/>
  <c r="J1348" i="47"/>
  <c r="I1348" i="47"/>
  <c r="H1348" i="47"/>
  <c r="G1348" i="47"/>
  <c r="F1348" i="47"/>
  <c r="K1347" i="47"/>
  <c r="J1347" i="47"/>
  <c r="I1347" i="47"/>
  <c r="H1347" i="47"/>
  <c r="G1347" i="47"/>
  <c r="F1347" i="47"/>
  <c r="K1346" i="47"/>
  <c r="J1346" i="47"/>
  <c r="I1346" i="47"/>
  <c r="H1346" i="47"/>
  <c r="G1346" i="47"/>
  <c r="F1346" i="47"/>
  <c r="K1345" i="47"/>
  <c r="J1345" i="47"/>
  <c r="I1345" i="47"/>
  <c r="H1345" i="47"/>
  <c r="G1345" i="47"/>
  <c r="F1345" i="47"/>
  <c r="K1344" i="47"/>
  <c r="J1344" i="47"/>
  <c r="I1344" i="47"/>
  <c r="H1344" i="47"/>
  <c r="G1344" i="47"/>
  <c r="F1344" i="47"/>
  <c r="K1343" i="47"/>
  <c r="J1343" i="47"/>
  <c r="I1343" i="47"/>
  <c r="H1343" i="47"/>
  <c r="G1343" i="47"/>
  <c r="F1343" i="47"/>
  <c r="K1342" i="47"/>
  <c r="J1342" i="47"/>
  <c r="I1342" i="47"/>
  <c r="H1342" i="47"/>
  <c r="G1342" i="47"/>
  <c r="F1342" i="47"/>
  <c r="K1341" i="47"/>
  <c r="J1341" i="47"/>
  <c r="I1341" i="47"/>
  <c r="H1341" i="47"/>
  <c r="G1341" i="47"/>
  <c r="F1341" i="47"/>
  <c r="K1340" i="47"/>
  <c r="J1340" i="47"/>
  <c r="I1340" i="47"/>
  <c r="H1340" i="47"/>
  <c r="G1340" i="47"/>
  <c r="F1340" i="47"/>
  <c r="K1339" i="47"/>
  <c r="J1339" i="47"/>
  <c r="I1339" i="47"/>
  <c r="H1339" i="47"/>
  <c r="G1339" i="47"/>
  <c r="F1339" i="47"/>
  <c r="K1338" i="47"/>
  <c r="J1338" i="47"/>
  <c r="I1338" i="47"/>
  <c r="H1338" i="47"/>
  <c r="G1338" i="47"/>
  <c r="F1338" i="47"/>
  <c r="K1337" i="47"/>
  <c r="J1337" i="47"/>
  <c r="I1337" i="47"/>
  <c r="H1337" i="47"/>
  <c r="G1337" i="47"/>
  <c r="F1337" i="47"/>
  <c r="K1336" i="47"/>
  <c r="J1336" i="47"/>
  <c r="I1336" i="47"/>
  <c r="H1336" i="47"/>
  <c r="G1336" i="47"/>
  <c r="F1336" i="47"/>
  <c r="K1335" i="47"/>
  <c r="J1335" i="47"/>
  <c r="I1335" i="47"/>
  <c r="H1335" i="47"/>
  <c r="G1335" i="47"/>
  <c r="F1335" i="47"/>
  <c r="K1334" i="47"/>
  <c r="J1334" i="47"/>
  <c r="I1334" i="47"/>
  <c r="H1334" i="47"/>
  <c r="G1334" i="47"/>
  <c r="F1334" i="47"/>
  <c r="K1333" i="47"/>
  <c r="J1333" i="47"/>
  <c r="I1333" i="47"/>
  <c r="H1333" i="47"/>
  <c r="G1333" i="47"/>
  <c r="F1333" i="47"/>
  <c r="K1332" i="47"/>
  <c r="J1332" i="47"/>
  <c r="I1332" i="47"/>
  <c r="H1332" i="47"/>
  <c r="G1332" i="47"/>
  <c r="F1332" i="47"/>
  <c r="K1331" i="47"/>
  <c r="J1331" i="47"/>
  <c r="I1331" i="47"/>
  <c r="H1331" i="47"/>
  <c r="G1331" i="47"/>
  <c r="F1331" i="47"/>
  <c r="K1330" i="47"/>
  <c r="J1330" i="47"/>
  <c r="I1330" i="47"/>
  <c r="H1330" i="47"/>
  <c r="G1330" i="47"/>
  <c r="F1330" i="47"/>
  <c r="K1329" i="47"/>
  <c r="J1329" i="47"/>
  <c r="I1329" i="47"/>
  <c r="H1329" i="47"/>
  <c r="G1329" i="47"/>
  <c r="F1329" i="47"/>
  <c r="K1328" i="47"/>
  <c r="J1328" i="47"/>
  <c r="I1328" i="47"/>
  <c r="H1328" i="47"/>
  <c r="G1328" i="47"/>
  <c r="F1328" i="47"/>
  <c r="K1327" i="47"/>
  <c r="J1327" i="47"/>
  <c r="I1327" i="47"/>
  <c r="H1327" i="47"/>
  <c r="G1327" i="47"/>
  <c r="F1327" i="47"/>
  <c r="K1326" i="47"/>
  <c r="J1326" i="47"/>
  <c r="I1326" i="47"/>
  <c r="H1326" i="47"/>
  <c r="G1326" i="47"/>
  <c r="F1326" i="47"/>
  <c r="K1325" i="47"/>
  <c r="J1325" i="47"/>
  <c r="I1325" i="47"/>
  <c r="H1325" i="47"/>
  <c r="G1325" i="47"/>
  <c r="F1325" i="47"/>
  <c r="K1324" i="47"/>
  <c r="J1324" i="47"/>
  <c r="I1324" i="47"/>
  <c r="H1324" i="47"/>
  <c r="G1324" i="47"/>
  <c r="F1324" i="47"/>
  <c r="K1323" i="47"/>
  <c r="J1323" i="47"/>
  <c r="I1323" i="47"/>
  <c r="H1323" i="47"/>
  <c r="G1323" i="47"/>
  <c r="F1323" i="47"/>
  <c r="K1322" i="47"/>
  <c r="J1322" i="47"/>
  <c r="I1322" i="47"/>
  <c r="H1322" i="47"/>
  <c r="G1322" i="47"/>
  <c r="F1322" i="47"/>
  <c r="K1321" i="47"/>
  <c r="J1321" i="47"/>
  <c r="I1321" i="47"/>
  <c r="H1321" i="47"/>
  <c r="G1321" i="47"/>
  <c r="F1321" i="47"/>
  <c r="K1320" i="47"/>
  <c r="J1320" i="47"/>
  <c r="I1320" i="47"/>
  <c r="H1320" i="47"/>
  <c r="G1320" i="47"/>
  <c r="F1320" i="47"/>
  <c r="K1319" i="47"/>
  <c r="J1319" i="47"/>
  <c r="I1319" i="47"/>
  <c r="H1319" i="47"/>
  <c r="G1319" i="47"/>
  <c r="F1319" i="47"/>
  <c r="K1318" i="47"/>
  <c r="J1318" i="47"/>
  <c r="I1318" i="47"/>
  <c r="H1318" i="47"/>
  <c r="G1318" i="47"/>
  <c r="F1318" i="47"/>
  <c r="K1317" i="47"/>
  <c r="J1317" i="47"/>
  <c r="I1317" i="47"/>
  <c r="H1317" i="47"/>
  <c r="G1317" i="47"/>
  <c r="F1317" i="47"/>
  <c r="K1316" i="47"/>
  <c r="J1316" i="47"/>
  <c r="I1316" i="47"/>
  <c r="H1316" i="47"/>
  <c r="G1316" i="47"/>
  <c r="F1316" i="47"/>
  <c r="K1315" i="47"/>
  <c r="J1315" i="47"/>
  <c r="I1315" i="47"/>
  <c r="H1315" i="47"/>
  <c r="G1315" i="47"/>
  <c r="F1315" i="47"/>
  <c r="K1314" i="47"/>
  <c r="J1314" i="47"/>
  <c r="I1314" i="47"/>
  <c r="H1314" i="47"/>
  <c r="G1314" i="47"/>
  <c r="F1314" i="47"/>
  <c r="K1313" i="47"/>
  <c r="J1313" i="47"/>
  <c r="I1313" i="47"/>
  <c r="H1313" i="47"/>
  <c r="G1313" i="47"/>
  <c r="F1313" i="47"/>
  <c r="K1312" i="47"/>
  <c r="J1312" i="47"/>
  <c r="I1312" i="47"/>
  <c r="H1312" i="47"/>
  <c r="G1312" i="47"/>
  <c r="F1312" i="47"/>
  <c r="K1311" i="47"/>
  <c r="J1311" i="47"/>
  <c r="I1311" i="47"/>
  <c r="H1311" i="47"/>
  <c r="G1311" i="47"/>
  <c r="F1311" i="47"/>
  <c r="K1310" i="47"/>
  <c r="J1310" i="47"/>
  <c r="I1310" i="47"/>
  <c r="H1310" i="47"/>
  <c r="G1310" i="47"/>
  <c r="F1310" i="47"/>
  <c r="K1309" i="47"/>
  <c r="J1309" i="47"/>
  <c r="I1309" i="47"/>
  <c r="H1309" i="47"/>
  <c r="G1309" i="47"/>
  <c r="F1309" i="47"/>
  <c r="K1308" i="47"/>
  <c r="J1308" i="47"/>
  <c r="I1308" i="47"/>
  <c r="H1308" i="47"/>
  <c r="G1308" i="47"/>
  <c r="F1308" i="47"/>
  <c r="K1307" i="47"/>
  <c r="J1307" i="47"/>
  <c r="I1307" i="47"/>
  <c r="H1307" i="47"/>
  <c r="G1307" i="47"/>
  <c r="F1307" i="47"/>
  <c r="K1306" i="47"/>
  <c r="J1306" i="47"/>
  <c r="I1306" i="47"/>
  <c r="H1306" i="47"/>
  <c r="G1306" i="47"/>
  <c r="F1306" i="47"/>
  <c r="K1305" i="47"/>
  <c r="J1305" i="47"/>
  <c r="I1305" i="47"/>
  <c r="H1305" i="47"/>
  <c r="G1305" i="47"/>
  <c r="F1305" i="47"/>
  <c r="K1304" i="47"/>
  <c r="J1304" i="47"/>
  <c r="I1304" i="47"/>
  <c r="H1304" i="47"/>
  <c r="G1304" i="47"/>
  <c r="F1304" i="47"/>
  <c r="K1303" i="47"/>
  <c r="J1303" i="47"/>
  <c r="I1303" i="47"/>
  <c r="H1303" i="47"/>
  <c r="G1303" i="47"/>
  <c r="F1303" i="47"/>
  <c r="K1302" i="47"/>
  <c r="J1302" i="47"/>
  <c r="I1302" i="47"/>
  <c r="H1302" i="47"/>
  <c r="G1302" i="47"/>
  <c r="F1302" i="47"/>
  <c r="K1301" i="47"/>
  <c r="J1301" i="47"/>
  <c r="I1301" i="47"/>
  <c r="H1301" i="47"/>
  <c r="G1301" i="47"/>
  <c r="F1301" i="47"/>
  <c r="K1300" i="47"/>
  <c r="J1300" i="47"/>
  <c r="I1300" i="47"/>
  <c r="H1300" i="47"/>
  <c r="G1300" i="47"/>
  <c r="F1300" i="47"/>
  <c r="K1299" i="47"/>
  <c r="J1299" i="47"/>
  <c r="I1299" i="47"/>
  <c r="H1299" i="47"/>
  <c r="G1299" i="47"/>
  <c r="F1299" i="47"/>
  <c r="K1298" i="47"/>
  <c r="J1298" i="47"/>
  <c r="I1298" i="47"/>
  <c r="H1298" i="47"/>
  <c r="G1298" i="47"/>
  <c r="F1298" i="47"/>
  <c r="K1297" i="47"/>
  <c r="J1297" i="47"/>
  <c r="I1297" i="47"/>
  <c r="H1297" i="47"/>
  <c r="G1297" i="47"/>
  <c r="F1297" i="47"/>
  <c r="K1296" i="47"/>
  <c r="J1296" i="47"/>
  <c r="I1296" i="47"/>
  <c r="H1296" i="47"/>
  <c r="G1296" i="47"/>
  <c r="F1296" i="47"/>
  <c r="K1295" i="47"/>
  <c r="J1295" i="47"/>
  <c r="I1295" i="47"/>
  <c r="H1295" i="47"/>
  <c r="G1295" i="47"/>
  <c r="F1295" i="47"/>
  <c r="K1294" i="47"/>
  <c r="J1294" i="47"/>
  <c r="I1294" i="47"/>
  <c r="H1294" i="47"/>
  <c r="G1294" i="47"/>
  <c r="F1294" i="47"/>
  <c r="K1293" i="47"/>
  <c r="J1293" i="47"/>
  <c r="I1293" i="47"/>
  <c r="H1293" i="47"/>
  <c r="G1293" i="47"/>
  <c r="F1293" i="47"/>
  <c r="K1292" i="47"/>
  <c r="J1292" i="47"/>
  <c r="I1292" i="47"/>
  <c r="H1292" i="47"/>
  <c r="G1292" i="47"/>
  <c r="F1292" i="47"/>
  <c r="K1291" i="47"/>
  <c r="J1291" i="47"/>
  <c r="I1291" i="47"/>
  <c r="H1291" i="47"/>
  <c r="G1291" i="47"/>
  <c r="F1291" i="47"/>
  <c r="K1290" i="47"/>
  <c r="J1290" i="47"/>
  <c r="I1290" i="47"/>
  <c r="H1290" i="47"/>
  <c r="G1290" i="47"/>
  <c r="F1290" i="47"/>
  <c r="K1289" i="47"/>
  <c r="J1289" i="47"/>
  <c r="I1289" i="47"/>
  <c r="H1289" i="47"/>
  <c r="G1289" i="47"/>
  <c r="F1289" i="47"/>
  <c r="K1288" i="47"/>
  <c r="J1288" i="47"/>
  <c r="I1288" i="47"/>
  <c r="H1288" i="47"/>
  <c r="G1288" i="47"/>
  <c r="F1288" i="47"/>
  <c r="K1287" i="47"/>
  <c r="J1287" i="47"/>
  <c r="I1287" i="47"/>
  <c r="H1287" i="47"/>
  <c r="G1287" i="47"/>
  <c r="F1287" i="47"/>
  <c r="K1286" i="47"/>
  <c r="J1286" i="47"/>
  <c r="I1286" i="47"/>
  <c r="H1286" i="47"/>
  <c r="G1286" i="47"/>
  <c r="F1286" i="47"/>
  <c r="K1285" i="47"/>
  <c r="J1285" i="47"/>
  <c r="I1285" i="47"/>
  <c r="H1285" i="47"/>
  <c r="G1285" i="47"/>
  <c r="F1285" i="47"/>
  <c r="K1284" i="47"/>
  <c r="J1284" i="47"/>
  <c r="I1284" i="47"/>
  <c r="H1284" i="47"/>
  <c r="G1284" i="47"/>
  <c r="F1284" i="47"/>
  <c r="K1283" i="47"/>
  <c r="J1283" i="47"/>
  <c r="I1283" i="47"/>
  <c r="H1283" i="47"/>
  <c r="G1283" i="47"/>
  <c r="F1283" i="47"/>
  <c r="K1282" i="47"/>
  <c r="J1282" i="47"/>
  <c r="I1282" i="47"/>
  <c r="H1282" i="47"/>
  <c r="G1282" i="47"/>
  <c r="F1282" i="47"/>
  <c r="K1281" i="47"/>
  <c r="J1281" i="47"/>
  <c r="I1281" i="47"/>
  <c r="H1281" i="47"/>
  <c r="G1281" i="47"/>
  <c r="F1281" i="47"/>
  <c r="K1280" i="47"/>
  <c r="J1280" i="47"/>
  <c r="I1280" i="47"/>
  <c r="H1280" i="47"/>
  <c r="G1280" i="47"/>
  <c r="F1280" i="47"/>
  <c r="K1279" i="47"/>
  <c r="J1279" i="47"/>
  <c r="I1279" i="47"/>
  <c r="H1279" i="47"/>
  <c r="G1279" i="47"/>
  <c r="F1279" i="47"/>
  <c r="K1278" i="47"/>
  <c r="J1278" i="47"/>
  <c r="I1278" i="47"/>
  <c r="H1278" i="47"/>
  <c r="G1278" i="47"/>
  <c r="F1278" i="47"/>
  <c r="K1277" i="47"/>
  <c r="J1277" i="47"/>
  <c r="I1277" i="47"/>
  <c r="H1277" i="47"/>
  <c r="G1277" i="47"/>
  <c r="F1277" i="47"/>
  <c r="K1276" i="47"/>
  <c r="J1276" i="47"/>
  <c r="I1276" i="47"/>
  <c r="H1276" i="47"/>
  <c r="G1276" i="47"/>
  <c r="F1276" i="47"/>
  <c r="K1275" i="47"/>
  <c r="J1275" i="47"/>
  <c r="I1275" i="47"/>
  <c r="H1275" i="47"/>
  <c r="G1275" i="47"/>
  <c r="F1275" i="47"/>
  <c r="K1274" i="47"/>
  <c r="J1274" i="47"/>
  <c r="I1274" i="47"/>
  <c r="H1274" i="47"/>
  <c r="G1274" i="47"/>
  <c r="F1274" i="47"/>
  <c r="K1273" i="47"/>
  <c r="J1273" i="47"/>
  <c r="I1273" i="47"/>
  <c r="H1273" i="47"/>
  <c r="G1273" i="47"/>
  <c r="F1273" i="47"/>
  <c r="K1272" i="47"/>
  <c r="J1272" i="47"/>
  <c r="I1272" i="47"/>
  <c r="H1272" i="47"/>
  <c r="G1272" i="47"/>
  <c r="F1272" i="47"/>
  <c r="K1271" i="47"/>
  <c r="J1271" i="47"/>
  <c r="I1271" i="47"/>
  <c r="H1271" i="47"/>
  <c r="G1271" i="47"/>
  <c r="F1271" i="47"/>
  <c r="K1270" i="47"/>
  <c r="J1270" i="47"/>
  <c r="I1270" i="47"/>
  <c r="H1270" i="47"/>
  <c r="G1270" i="47"/>
  <c r="F1270" i="47"/>
  <c r="K1269" i="47"/>
  <c r="J1269" i="47"/>
  <c r="I1269" i="47"/>
  <c r="H1269" i="47"/>
  <c r="G1269" i="47"/>
  <c r="F1269" i="47"/>
  <c r="K1268" i="47"/>
  <c r="J1268" i="47"/>
  <c r="I1268" i="47"/>
  <c r="H1268" i="47"/>
  <c r="G1268" i="47"/>
  <c r="F1268" i="47"/>
  <c r="K1267" i="47"/>
  <c r="J1267" i="47"/>
  <c r="I1267" i="47"/>
  <c r="H1267" i="47"/>
  <c r="G1267" i="47"/>
  <c r="F1267" i="47"/>
  <c r="K1266" i="47"/>
  <c r="J1266" i="47"/>
  <c r="I1266" i="47"/>
  <c r="H1266" i="47"/>
  <c r="G1266" i="47"/>
  <c r="F1266" i="47"/>
  <c r="K1265" i="47"/>
  <c r="J1265" i="47"/>
  <c r="I1265" i="47"/>
  <c r="H1265" i="47"/>
  <c r="G1265" i="47"/>
  <c r="F1265" i="47"/>
  <c r="K1264" i="47"/>
  <c r="J1264" i="47"/>
  <c r="I1264" i="47"/>
  <c r="H1264" i="47"/>
  <c r="G1264" i="47"/>
  <c r="F1264" i="47"/>
  <c r="K1263" i="47"/>
  <c r="J1263" i="47"/>
  <c r="I1263" i="47"/>
  <c r="H1263" i="47"/>
  <c r="G1263" i="47"/>
  <c r="F1263" i="47"/>
  <c r="K1262" i="47"/>
  <c r="J1262" i="47"/>
  <c r="I1262" i="47"/>
  <c r="H1262" i="47"/>
  <c r="G1262" i="47"/>
  <c r="F1262" i="47"/>
  <c r="K1261" i="47"/>
  <c r="J1261" i="47"/>
  <c r="I1261" i="47"/>
  <c r="H1261" i="47"/>
  <c r="G1261" i="47"/>
  <c r="F1261" i="47"/>
  <c r="K1260" i="47"/>
  <c r="J1260" i="47"/>
  <c r="I1260" i="47"/>
  <c r="H1260" i="47"/>
  <c r="G1260" i="47"/>
  <c r="F1260" i="47"/>
  <c r="K1259" i="47"/>
  <c r="J1259" i="47"/>
  <c r="I1259" i="47"/>
  <c r="H1259" i="47"/>
  <c r="G1259" i="47"/>
  <c r="F1259" i="47"/>
  <c r="K1258" i="47"/>
  <c r="J1258" i="47"/>
  <c r="I1258" i="47"/>
  <c r="H1258" i="47"/>
  <c r="G1258" i="47"/>
  <c r="F1258" i="47"/>
  <c r="K1257" i="47"/>
  <c r="J1257" i="47"/>
  <c r="I1257" i="47"/>
  <c r="H1257" i="47"/>
  <c r="G1257" i="47"/>
  <c r="F1257" i="47"/>
  <c r="K1256" i="47"/>
  <c r="J1256" i="47"/>
  <c r="I1256" i="47"/>
  <c r="H1256" i="47"/>
  <c r="G1256" i="47"/>
  <c r="F1256" i="47"/>
  <c r="K1255" i="47"/>
  <c r="J1255" i="47"/>
  <c r="I1255" i="47"/>
  <c r="H1255" i="47"/>
  <c r="G1255" i="47"/>
  <c r="F1255" i="47"/>
  <c r="K1254" i="47"/>
  <c r="J1254" i="47"/>
  <c r="I1254" i="47"/>
  <c r="H1254" i="47"/>
  <c r="G1254" i="47"/>
  <c r="F1254" i="47"/>
  <c r="K1253" i="47"/>
  <c r="J1253" i="47"/>
  <c r="I1253" i="47"/>
  <c r="H1253" i="47"/>
  <c r="G1253" i="47"/>
  <c r="F1253" i="47"/>
  <c r="K1252" i="47"/>
  <c r="J1252" i="47"/>
  <c r="I1252" i="47"/>
  <c r="H1252" i="47"/>
  <c r="G1252" i="47"/>
  <c r="F1252" i="47"/>
  <c r="K1251" i="47"/>
  <c r="J1251" i="47"/>
  <c r="I1251" i="47"/>
  <c r="H1251" i="47"/>
  <c r="G1251" i="47"/>
  <c r="F1251" i="47"/>
  <c r="K1250" i="47"/>
  <c r="J1250" i="47"/>
  <c r="I1250" i="47"/>
  <c r="H1250" i="47"/>
  <c r="G1250" i="47"/>
  <c r="F1250" i="47"/>
  <c r="K1249" i="47"/>
  <c r="J1249" i="47"/>
  <c r="I1249" i="47"/>
  <c r="H1249" i="47"/>
  <c r="G1249" i="47"/>
  <c r="F1249" i="47"/>
  <c r="K1248" i="47"/>
  <c r="J1248" i="47"/>
  <c r="I1248" i="47"/>
  <c r="H1248" i="47"/>
  <c r="G1248" i="47"/>
  <c r="F1248" i="47"/>
  <c r="K1247" i="47"/>
  <c r="J1247" i="47"/>
  <c r="I1247" i="47"/>
  <c r="H1247" i="47"/>
  <c r="G1247" i="47"/>
  <c r="F1247" i="47"/>
  <c r="K1246" i="47"/>
  <c r="J1246" i="47"/>
  <c r="I1246" i="47"/>
  <c r="H1246" i="47"/>
  <c r="G1246" i="47"/>
  <c r="F1246" i="47"/>
  <c r="K1245" i="47"/>
  <c r="J1245" i="47"/>
  <c r="I1245" i="47"/>
  <c r="H1245" i="47"/>
  <c r="G1245" i="47"/>
  <c r="F1245" i="47"/>
  <c r="K1244" i="47"/>
  <c r="J1244" i="47"/>
  <c r="I1244" i="47"/>
  <c r="H1244" i="47"/>
  <c r="G1244" i="47"/>
  <c r="F1244" i="47"/>
  <c r="K1243" i="47"/>
  <c r="J1243" i="47"/>
  <c r="I1243" i="47"/>
  <c r="H1243" i="47"/>
  <c r="G1243" i="47"/>
  <c r="F1243" i="47"/>
  <c r="K1242" i="47"/>
  <c r="J1242" i="47"/>
  <c r="I1242" i="47"/>
  <c r="H1242" i="47"/>
  <c r="G1242" i="47"/>
  <c r="F1242" i="47"/>
  <c r="K1241" i="47"/>
  <c r="J1241" i="47"/>
  <c r="I1241" i="47"/>
  <c r="H1241" i="47"/>
  <c r="G1241" i="47"/>
  <c r="F1241" i="47"/>
  <c r="K1240" i="47"/>
  <c r="J1240" i="47"/>
  <c r="I1240" i="47"/>
  <c r="H1240" i="47"/>
  <c r="G1240" i="47"/>
  <c r="F1240" i="47"/>
  <c r="K1239" i="47"/>
  <c r="J1239" i="47"/>
  <c r="I1239" i="47"/>
  <c r="H1239" i="47"/>
  <c r="G1239" i="47"/>
  <c r="F1239" i="47"/>
  <c r="K1238" i="47"/>
  <c r="J1238" i="47"/>
  <c r="I1238" i="47"/>
  <c r="H1238" i="47"/>
  <c r="G1238" i="47"/>
  <c r="F1238" i="47"/>
  <c r="K1237" i="47"/>
  <c r="J1237" i="47"/>
  <c r="I1237" i="47"/>
  <c r="H1237" i="47"/>
  <c r="G1237" i="47"/>
  <c r="F1237" i="47"/>
  <c r="K1236" i="47"/>
  <c r="J1236" i="47"/>
  <c r="I1236" i="47"/>
  <c r="H1236" i="47"/>
  <c r="G1236" i="47"/>
  <c r="F1236" i="47"/>
  <c r="K1235" i="47"/>
  <c r="J1235" i="47"/>
  <c r="I1235" i="47"/>
  <c r="H1235" i="47"/>
  <c r="G1235" i="47"/>
  <c r="F1235" i="47"/>
  <c r="K1234" i="47"/>
  <c r="J1234" i="47"/>
  <c r="I1234" i="47"/>
  <c r="H1234" i="47"/>
  <c r="G1234" i="47"/>
  <c r="F1234" i="47"/>
  <c r="K1233" i="47"/>
  <c r="J1233" i="47"/>
  <c r="I1233" i="47"/>
  <c r="H1233" i="47"/>
  <c r="G1233" i="47"/>
  <c r="F1233" i="47"/>
  <c r="K1232" i="47"/>
  <c r="J1232" i="47"/>
  <c r="I1232" i="47"/>
  <c r="H1232" i="47"/>
  <c r="G1232" i="47"/>
  <c r="F1232" i="47"/>
  <c r="K1231" i="47"/>
  <c r="J1231" i="47"/>
  <c r="I1231" i="47"/>
  <c r="H1231" i="47"/>
  <c r="G1231" i="47"/>
  <c r="F1231" i="47"/>
  <c r="K1230" i="47"/>
  <c r="J1230" i="47"/>
  <c r="I1230" i="47"/>
  <c r="H1230" i="47"/>
  <c r="G1230" i="47"/>
  <c r="F1230" i="47"/>
  <c r="K1229" i="47"/>
  <c r="J1229" i="47"/>
  <c r="I1229" i="47"/>
  <c r="H1229" i="47"/>
  <c r="G1229" i="47"/>
  <c r="F1229" i="47"/>
  <c r="K1228" i="47"/>
  <c r="J1228" i="47"/>
  <c r="N223" i="70" s="1"/>
  <c r="I1228" i="47"/>
  <c r="M223" i="70" s="1"/>
  <c r="H1228" i="47"/>
  <c r="G1228" i="47"/>
  <c r="F1228" i="47"/>
  <c r="K1227" i="47"/>
  <c r="J1227" i="47"/>
  <c r="I1227" i="47"/>
  <c r="H1227" i="47"/>
  <c r="G1227" i="47"/>
  <c r="F1227" i="47"/>
  <c r="K1226" i="47"/>
  <c r="J1226" i="47"/>
  <c r="I1226" i="47"/>
  <c r="H1226" i="47"/>
  <c r="G1226" i="47"/>
  <c r="F1226" i="47"/>
  <c r="K1225" i="47"/>
  <c r="J1225" i="47"/>
  <c r="I1225" i="47"/>
  <c r="H1225" i="47"/>
  <c r="G1225" i="47"/>
  <c r="F1225" i="47"/>
  <c r="K1224" i="47"/>
  <c r="J1224" i="47"/>
  <c r="I1224" i="47"/>
  <c r="H1224" i="47"/>
  <c r="G1224" i="47"/>
  <c r="F1224" i="47"/>
  <c r="K1223" i="47"/>
  <c r="J1223" i="47"/>
  <c r="I1223" i="47"/>
  <c r="H1223" i="47"/>
  <c r="G1223" i="47"/>
  <c r="F1223" i="47"/>
  <c r="K1222" i="47"/>
  <c r="J1222" i="47"/>
  <c r="I1222" i="47"/>
  <c r="H1222" i="47"/>
  <c r="G1222" i="47"/>
  <c r="F1222" i="47"/>
  <c r="K1221" i="47"/>
  <c r="J1221" i="47"/>
  <c r="I1221" i="47"/>
  <c r="H1221" i="47"/>
  <c r="G1221" i="47"/>
  <c r="F1221" i="47"/>
  <c r="K1220" i="47"/>
  <c r="J1220" i="47"/>
  <c r="I1220" i="47"/>
  <c r="H1220" i="47"/>
  <c r="G1220" i="47"/>
  <c r="F1220" i="47"/>
  <c r="K1219" i="47"/>
  <c r="J1219" i="47"/>
  <c r="I1219" i="47"/>
  <c r="H1219" i="47"/>
  <c r="G1219" i="47"/>
  <c r="F1219" i="47"/>
  <c r="K1218" i="47"/>
  <c r="J1218" i="47"/>
  <c r="I1218" i="47"/>
  <c r="H1218" i="47"/>
  <c r="G1218" i="47"/>
  <c r="F1218" i="47"/>
  <c r="K1217" i="47"/>
  <c r="J1217" i="47"/>
  <c r="I1217" i="47"/>
  <c r="H1217" i="47"/>
  <c r="G1217" i="47"/>
  <c r="F1217" i="47"/>
  <c r="K1216" i="47"/>
  <c r="J1216" i="47"/>
  <c r="I1216" i="47"/>
  <c r="H1216" i="47"/>
  <c r="G1216" i="47"/>
  <c r="F1216" i="47"/>
  <c r="K1215" i="47"/>
  <c r="J1215" i="47"/>
  <c r="I1215" i="47"/>
  <c r="H1215" i="47"/>
  <c r="G1215" i="47"/>
  <c r="F1215" i="47"/>
  <c r="K1214" i="47"/>
  <c r="J1214" i="47"/>
  <c r="I1214" i="47"/>
  <c r="H1214" i="47"/>
  <c r="G1214" i="47"/>
  <c r="F1214" i="47"/>
  <c r="K1213" i="47"/>
  <c r="J1213" i="47"/>
  <c r="I1213" i="47"/>
  <c r="H1213" i="47"/>
  <c r="G1213" i="47"/>
  <c r="F1213" i="47"/>
  <c r="K1212" i="47"/>
  <c r="J1212" i="47"/>
  <c r="I1212" i="47"/>
  <c r="H1212" i="47"/>
  <c r="G1212" i="47"/>
  <c r="F1212" i="47"/>
  <c r="K1211" i="47"/>
  <c r="J1211" i="47"/>
  <c r="I1211" i="47"/>
  <c r="H1211" i="47"/>
  <c r="G1211" i="47"/>
  <c r="F1211" i="47"/>
  <c r="K1210" i="47"/>
  <c r="J1210" i="47"/>
  <c r="I1210" i="47"/>
  <c r="H1210" i="47"/>
  <c r="G1210" i="47"/>
  <c r="F1210" i="47"/>
  <c r="K1209" i="47"/>
  <c r="J1209" i="47"/>
  <c r="I1209" i="47"/>
  <c r="H1209" i="47"/>
  <c r="G1209" i="47"/>
  <c r="F1209" i="47"/>
  <c r="K1208" i="47"/>
  <c r="J1208" i="47"/>
  <c r="I1208" i="47"/>
  <c r="H1208" i="47"/>
  <c r="G1208" i="47"/>
  <c r="F1208" i="47"/>
  <c r="K1207" i="47"/>
  <c r="J1207" i="47"/>
  <c r="I1207" i="47"/>
  <c r="H1207" i="47"/>
  <c r="G1207" i="47"/>
  <c r="F1207" i="47"/>
  <c r="K1206" i="47"/>
  <c r="J1206" i="47"/>
  <c r="I1206" i="47"/>
  <c r="H1206" i="47"/>
  <c r="G1206" i="47"/>
  <c r="F1206" i="47"/>
  <c r="K1205" i="47"/>
  <c r="J1205" i="47"/>
  <c r="I1205" i="47"/>
  <c r="H1205" i="47"/>
  <c r="G1205" i="47"/>
  <c r="F1205" i="47"/>
  <c r="K1204" i="47"/>
  <c r="J1204" i="47"/>
  <c r="I1204" i="47"/>
  <c r="H1204" i="47"/>
  <c r="G1204" i="47"/>
  <c r="F1204" i="47"/>
  <c r="K1203" i="47"/>
  <c r="J1203" i="47"/>
  <c r="I1203" i="47"/>
  <c r="H1203" i="47"/>
  <c r="G1203" i="47"/>
  <c r="F1203" i="47"/>
  <c r="K1202" i="47"/>
  <c r="J1202" i="47"/>
  <c r="I1202" i="47"/>
  <c r="H1202" i="47"/>
  <c r="G1202" i="47"/>
  <c r="F1202" i="47"/>
  <c r="K1201" i="47"/>
  <c r="J1201" i="47"/>
  <c r="I1201" i="47"/>
  <c r="H1201" i="47"/>
  <c r="G1201" i="47"/>
  <c r="F1201" i="47"/>
  <c r="K1200" i="47"/>
  <c r="J1200" i="47"/>
  <c r="I1200" i="47"/>
  <c r="H1200" i="47"/>
  <c r="G1200" i="47"/>
  <c r="F1200" i="47"/>
  <c r="K1199" i="47"/>
  <c r="J1199" i="47"/>
  <c r="I1199" i="47"/>
  <c r="H1199" i="47"/>
  <c r="G1199" i="47"/>
  <c r="F1199" i="47"/>
  <c r="K1198" i="47"/>
  <c r="J1198" i="47"/>
  <c r="I1198" i="47"/>
  <c r="H1198" i="47"/>
  <c r="G1198" i="47"/>
  <c r="F1198" i="47"/>
  <c r="K1197" i="47"/>
  <c r="J1197" i="47"/>
  <c r="I1197" i="47"/>
  <c r="H1197" i="47"/>
  <c r="G1197" i="47"/>
  <c r="F1197" i="47"/>
  <c r="K1196" i="47"/>
  <c r="J1196" i="47"/>
  <c r="I1196" i="47"/>
  <c r="H1196" i="47"/>
  <c r="G1196" i="47"/>
  <c r="F1196" i="47"/>
  <c r="K1195" i="47"/>
  <c r="J1195" i="47"/>
  <c r="I1195" i="47"/>
  <c r="H1195" i="47"/>
  <c r="G1195" i="47"/>
  <c r="F1195" i="47"/>
  <c r="K1194" i="47"/>
  <c r="J1194" i="47"/>
  <c r="I1194" i="47"/>
  <c r="H1194" i="47"/>
  <c r="G1194" i="47"/>
  <c r="F1194" i="47"/>
  <c r="K1193" i="47"/>
  <c r="J1193" i="47"/>
  <c r="I1193" i="47"/>
  <c r="H1193" i="47"/>
  <c r="G1193" i="47"/>
  <c r="F1193" i="47"/>
  <c r="K1192" i="47"/>
  <c r="J1192" i="47"/>
  <c r="I1192" i="47"/>
  <c r="H1192" i="47"/>
  <c r="G1192" i="47"/>
  <c r="F1192" i="47"/>
  <c r="K1191" i="47"/>
  <c r="J1191" i="47"/>
  <c r="I1191" i="47"/>
  <c r="H1191" i="47"/>
  <c r="G1191" i="47"/>
  <c r="F1191" i="47"/>
  <c r="K1190" i="47"/>
  <c r="J1190" i="47"/>
  <c r="I1190" i="47"/>
  <c r="H1190" i="47"/>
  <c r="G1190" i="47"/>
  <c r="F1190" i="47"/>
  <c r="K1189" i="47"/>
  <c r="J1189" i="47"/>
  <c r="I1189" i="47"/>
  <c r="H1189" i="47"/>
  <c r="G1189" i="47"/>
  <c r="F1189" i="47"/>
  <c r="K1188" i="47"/>
  <c r="J1188" i="47"/>
  <c r="I1188" i="47"/>
  <c r="H1188" i="47"/>
  <c r="G1188" i="47"/>
  <c r="F1188" i="47"/>
  <c r="K1187" i="47"/>
  <c r="J1187" i="47"/>
  <c r="I1187" i="47"/>
  <c r="H1187" i="47"/>
  <c r="G1187" i="47"/>
  <c r="F1187" i="47"/>
  <c r="K1186" i="47"/>
  <c r="J1186" i="47"/>
  <c r="I1186" i="47"/>
  <c r="H1186" i="47"/>
  <c r="G1186" i="47"/>
  <c r="F1186" i="47"/>
  <c r="K1185" i="47"/>
  <c r="J1185" i="47"/>
  <c r="I1185" i="47"/>
  <c r="H1185" i="47"/>
  <c r="G1185" i="47"/>
  <c r="F1185" i="47"/>
  <c r="K1184" i="47"/>
  <c r="J1184" i="47"/>
  <c r="I1184" i="47"/>
  <c r="H1184" i="47"/>
  <c r="G1184" i="47"/>
  <c r="F1184" i="47"/>
  <c r="K1183" i="47"/>
  <c r="J1183" i="47"/>
  <c r="I1183" i="47"/>
  <c r="H1183" i="47"/>
  <c r="G1183" i="47"/>
  <c r="F1183" i="47"/>
  <c r="K1182" i="47"/>
  <c r="J1182" i="47"/>
  <c r="I1182" i="47"/>
  <c r="H1182" i="47"/>
  <c r="G1182" i="47"/>
  <c r="F1182" i="47"/>
  <c r="K1181" i="47"/>
  <c r="J1181" i="47"/>
  <c r="I1181" i="47"/>
  <c r="H1181" i="47"/>
  <c r="G1181" i="47"/>
  <c r="F1181" i="47"/>
  <c r="K1180" i="47"/>
  <c r="J1180" i="47"/>
  <c r="I1180" i="47"/>
  <c r="H1180" i="47"/>
  <c r="G1180" i="47"/>
  <c r="F1180" i="47"/>
  <c r="K1179" i="47"/>
  <c r="J1179" i="47"/>
  <c r="I1179" i="47"/>
  <c r="H1179" i="47"/>
  <c r="G1179" i="47"/>
  <c r="F1179" i="47"/>
  <c r="K1178" i="47"/>
  <c r="J1178" i="47"/>
  <c r="I1178" i="47"/>
  <c r="H1178" i="47"/>
  <c r="G1178" i="47"/>
  <c r="F1178" i="47"/>
  <c r="K1177" i="47"/>
  <c r="J1177" i="47"/>
  <c r="I1177" i="47"/>
  <c r="H1177" i="47"/>
  <c r="G1177" i="47"/>
  <c r="F1177" i="47"/>
  <c r="K1176" i="47"/>
  <c r="J1176" i="47"/>
  <c r="I1176" i="47"/>
  <c r="H1176" i="47"/>
  <c r="G1176" i="47"/>
  <c r="F1176" i="47"/>
  <c r="K1175" i="47"/>
  <c r="J1175" i="47"/>
  <c r="I1175" i="47"/>
  <c r="H1175" i="47"/>
  <c r="G1175" i="47"/>
  <c r="F1175" i="47"/>
  <c r="K1174" i="47"/>
  <c r="J1174" i="47"/>
  <c r="I1174" i="47"/>
  <c r="H1174" i="47"/>
  <c r="G1174" i="47"/>
  <c r="F1174" i="47"/>
  <c r="K1173" i="47"/>
  <c r="J1173" i="47"/>
  <c r="I1173" i="47"/>
  <c r="H1173" i="47"/>
  <c r="G1173" i="47"/>
  <c r="F1173" i="47"/>
  <c r="K1172" i="47"/>
  <c r="J1172" i="47"/>
  <c r="I1172" i="47"/>
  <c r="H1172" i="47"/>
  <c r="G1172" i="47"/>
  <c r="F1172" i="47"/>
  <c r="K1171" i="47"/>
  <c r="J1171" i="47"/>
  <c r="I1171" i="47"/>
  <c r="H1171" i="47"/>
  <c r="G1171" i="47"/>
  <c r="F1171" i="47"/>
  <c r="K1170" i="47"/>
  <c r="J1170" i="47"/>
  <c r="I1170" i="47"/>
  <c r="H1170" i="47"/>
  <c r="G1170" i="47"/>
  <c r="F1170" i="47"/>
  <c r="K1169" i="47"/>
  <c r="J1169" i="47"/>
  <c r="I1169" i="47"/>
  <c r="H1169" i="47"/>
  <c r="G1169" i="47"/>
  <c r="F1169" i="47"/>
  <c r="K1168" i="47"/>
  <c r="J1168" i="47"/>
  <c r="I1168" i="47"/>
  <c r="H1168" i="47"/>
  <c r="G1168" i="47"/>
  <c r="F1168" i="47"/>
  <c r="K1167" i="47"/>
  <c r="J1167" i="47"/>
  <c r="I1167" i="47"/>
  <c r="H1167" i="47"/>
  <c r="G1167" i="47"/>
  <c r="F1167" i="47"/>
  <c r="K1166" i="47"/>
  <c r="J1166" i="47"/>
  <c r="I1166" i="47"/>
  <c r="H1166" i="47"/>
  <c r="G1166" i="47"/>
  <c r="F1166" i="47"/>
  <c r="K1165" i="47"/>
  <c r="J1165" i="47"/>
  <c r="I1165" i="47"/>
  <c r="H1165" i="47"/>
  <c r="G1165" i="47"/>
  <c r="F1165" i="47"/>
  <c r="K1164" i="47"/>
  <c r="J1164" i="47"/>
  <c r="I1164" i="47"/>
  <c r="H1164" i="47"/>
  <c r="G1164" i="47"/>
  <c r="F1164" i="47"/>
  <c r="K1163" i="47"/>
  <c r="J1163" i="47"/>
  <c r="I1163" i="47"/>
  <c r="H1163" i="47"/>
  <c r="G1163" i="47"/>
  <c r="F1163" i="47"/>
  <c r="K1162" i="47"/>
  <c r="J1162" i="47"/>
  <c r="I1162" i="47"/>
  <c r="H1162" i="47"/>
  <c r="G1162" i="47"/>
  <c r="F1162" i="47"/>
  <c r="K1161" i="47"/>
  <c r="J1161" i="47"/>
  <c r="I1161" i="47"/>
  <c r="H1161" i="47"/>
  <c r="G1161" i="47"/>
  <c r="F1161" i="47"/>
  <c r="K1160" i="47"/>
  <c r="J1160" i="47"/>
  <c r="I1160" i="47"/>
  <c r="H1160" i="47"/>
  <c r="G1160" i="47"/>
  <c r="F1160" i="47"/>
  <c r="K1159" i="47"/>
  <c r="J1159" i="47"/>
  <c r="I1159" i="47"/>
  <c r="H1159" i="47"/>
  <c r="G1159" i="47"/>
  <c r="F1159" i="47"/>
  <c r="K1158" i="47"/>
  <c r="J1158" i="47"/>
  <c r="I1158" i="47"/>
  <c r="H1158" i="47"/>
  <c r="G1158" i="47"/>
  <c r="F1158" i="47"/>
  <c r="K1157" i="47"/>
  <c r="J1157" i="47"/>
  <c r="I1157" i="47"/>
  <c r="H1157" i="47"/>
  <c r="G1157" i="47"/>
  <c r="F1157" i="47"/>
  <c r="K1156" i="47"/>
  <c r="J1156" i="47"/>
  <c r="I1156" i="47"/>
  <c r="H1156" i="47"/>
  <c r="G1156" i="47"/>
  <c r="F1156" i="47"/>
  <c r="K1155" i="47"/>
  <c r="J1155" i="47"/>
  <c r="I1155" i="47"/>
  <c r="H1155" i="47"/>
  <c r="G1155" i="47"/>
  <c r="F1155" i="47"/>
  <c r="K1154" i="47"/>
  <c r="J1154" i="47"/>
  <c r="I1154" i="47"/>
  <c r="H1154" i="47"/>
  <c r="G1154" i="47"/>
  <c r="F1154" i="47"/>
  <c r="K1153" i="47"/>
  <c r="J1153" i="47"/>
  <c r="I1153" i="47"/>
  <c r="H1153" i="47"/>
  <c r="G1153" i="47"/>
  <c r="F1153" i="47"/>
  <c r="K1152" i="47"/>
  <c r="J1152" i="47"/>
  <c r="I1152" i="47"/>
  <c r="H1152" i="47"/>
  <c r="G1152" i="47"/>
  <c r="F1152" i="47"/>
  <c r="K1151" i="47"/>
  <c r="J1151" i="47"/>
  <c r="I1151" i="47"/>
  <c r="H1151" i="47"/>
  <c r="G1151" i="47"/>
  <c r="F1151" i="47"/>
  <c r="K1150" i="47"/>
  <c r="J1150" i="47"/>
  <c r="I1150" i="47"/>
  <c r="H1150" i="47"/>
  <c r="G1150" i="47"/>
  <c r="F1150" i="47"/>
  <c r="K1149" i="47"/>
  <c r="J1149" i="47"/>
  <c r="I1149" i="47"/>
  <c r="H1149" i="47"/>
  <c r="G1149" i="47"/>
  <c r="F1149" i="47"/>
  <c r="K1148" i="47"/>
  <c r="J1148" i="47"/>
  <c r="I1148" i="47"/>
  <c r="H1148" i="47"/>
  <c r="G1148" i="47"/>
  <c r="F1148" i="47"/>
  <c r="K1147" i="47"/>
  <c r="J1147" i="47"/>
  <c r="I1147" i="47"/>
  <c r="H1147" i="47"/>
  <c r="G1147" i="47"/>
  <c r="F1147" i="47"/>
  <c r="K1146" i="47"/>
  <c r="J1146" i="47"/>
  <c r="I1146" i="47"/>
  <c r="H1146" i="47"/>
  <c r="G1146" i="47"/>
  <c r="F1146" i="47"/>
  <c r="K1145" i="47"/>
  <c r="J1145" i="47"/>
  <c r="I1145" i="47"/>
  <c r="H1145" i="47"/>
  <c r="G1145" i="47"/>
  <c r="F1145" i="47"/>
  <c r="K1144" i="47"/>
  <c r="J1144" i="47"/>
  <c r="I1144" i="47"/>
  <c r="H1144" i="47"/>
  <c r="G1144" i="47"/>
  <c r="F1144" i="47"/>
  <c r="K1143" i="47"/>
  <c r="J1143" i="47"/>
  <c r="I1143" i="47"/>
  <c r="H1143" i="47"/>
  <c r="G1143" i="47"/>
  <c r="F1143" i="47"/>
  <c r="K1142" i="47"/>
  <c r="J1142" i="47"/>
  <c r="I1142" i="47"/>
  <c r="H1142" i="47"/>
  <c r="G1142" i="47"/>
  <c r="F1142" i="47"/>
  <c r="K1141" i="47"/>
  <c r="J1141" i="47"/>
  <c r="I1141" i="47"/>
  <c r="H1141" i="47"/>
  <c r="G1141" i="47"/>
  <c r="F1141" i="47"/>
  <c r="K1140" i="47"/>
  <c r="J1140" i="47"/>
  <c r="I1140" i="47"/>
  <c r="H1140" i="47"/>
  <c r="G1140" i="47"/>
  <c r="F1140" i="47"/>
  <c r="K1139" i="47"/>
  <c r="J1139" i="47"/>
  <c r="I1139" i="47"/>
  <c r="H1139" i="47"/>
  <c r="G1139" i="47"/>
  <c r="F1139" i="47"/>
  <c r="K1138" i="47"/>
  <c r="J1138" i="47"/>
  <c r="I1138" i="47"/>
  <c r="H1138" i="47"/>
  <c r="G1138" i="47"/>
  <c r="F1138" i="47"/>
  <c r="K1137" i="47"/>
  <c r="J1137" i="47"/>
  <c r="I1137" i="47"/>
  <c r="H1137" i="47"/>
  <c r="G1137" i="47"/>
  <c r="F1137" i="47"/>
  <c r="K1136" i="47"/>
  <c r="J1136" i="47"/>
  <c r="I1136" i="47"/>
  <c r="H1136" i="47"/>
  <c r="G1136" i="47"/>
  <c r="F1136" i="47"/>
  <c r="K1135" i="47"/>
  <c r="J1135" i="47"/>
  <c r="I1135" i="47"/>
  <c r="H1135" i="47"/>
  <c r="G1135" i="47"/>
  <c r="F1135" i="47"/>
  <c r="K1134" i="47"/>
  <c r="J1134" i="47"/>
  <c r="I1134" i="47"/>
  <c r="H1134" i="47"/>
  <c r="G1134" i="47"/>
  <c r="F1134" i="47"/>
  <c r="K1133" i="47"/>
  <c r="J1133" i="47"/>
  <c r="I1133" i="47"/>
  <c r="H1133" i="47"/>
  <c r="G1133" i="47"/>
  <c r="F1133" i="47"/>
  <c r="K1132" i="47"/>
  <c r="J1132" i="47"/>
  <c r="I1132" i="47"/>
  <c r="H1132" i="47"/>
  <c r="G1132" i="47"/>
  <c r="F1132" i="47"/>
  <c r="K1131" i="47"/>
  <c r="J1131" i="47"/>
  <c r="I1131" i="47"/>
  <c r="H1131" i="47"/>
  <c r="G1131" i="47"/>
  <c r="F1131" i="47"/>
  <c r="K1130" i="47"/>
  <c r="J1130" i="47"/>
  <c r="I1130" i="47"/>
  <c r="H1130" i="47"/>
  <c r="G1130" i="47"/>
  <c r="F1130" i="47"/>
  <c r="K1129" i="47"/>
  <c r="J1129" i="47"/>
  <c r="I1129" i="47"/>
  <c r="H1129" i="47"/>
  <c r="G1129" i="47"/>
  <c r="F1129" i="47"/>
  <c r="K1128" i="47"/>
  <c r="J1128" i="47"/>
  <c r="I1128" i="47"/>
  <c r="H1128" i="47"/>
  <c r="G1128" i="47"/>
  <c r="F1128" i="47"/>
  <c r="K1127" i="47"/>
  <c r="H1127" i="47"/>
  <c r="G1127" i="47"/>
  <c r="K1126" i="47"/>
  <c r="F1126" i="47"/>
  <c r="K1125" i="47"/>
  <c r="I1125" i="47"/>
  <c r="K1124" i="47"/>
  <c r="J1124" i="47"/>
  <c r="K1123" i="47"/>
  <c r="G1123" i="47"/>
  <c r="K1122" i="47"/>
  <c r="K1121" i="47"/>
  <c r="I1121" i="47"/>
  <c r="K1120" i="47"/>
  <c r="J1120" i="47"/>
  <c r="K1119" i="47"/>
  <c r="H1119" i="47"/>
  <c r="G1119" i="47"/>
  <c r="K1118" i="47"/>
  <c r="F1118" i="47"/>
  <c r="K1117" i="47"/>
  <c r="I1117" i="47"/>
  <c r="K1116" i="47"/>
  <c r="J1116" i="47"/>
  <c r="I1116" i="47"/>
  <c r="H1116" i="47"/>
  <c r="G1116" i="47"/>
  <c r="F1116" i="47"/>
  <c r="K1115" i="47"/>
  <c r="J1115" i="47"/>
  <c r="I1115" i="47"/>
  <c r="H1115" i="47"/>
  <c r="G1115" i="47"/>
  <c r="F1115" i="47"/>
  <c r="K1114" i="47"/>
  <c r="J1114" i="47"/>
  <c r="I1114" i="47"/>
  <c r="H1114" i="47"/>
  <c r="G1114" i="47"/>
  <c r="F1114" i="47"/>
  <c r="K1113" i="47"/>
  <c r="J1113" i="47"/>
  <c r="I1113" i="47"/>
  <c r="H1113" i="47"/>
  <c r="G1113" i="47"/>
  <c r="F1113" i="47"/>
  <c r="K1112" i="47"/>
  <c r="J1112" i="47"/>
  <c r="I1112" i="47"/>
  <c r="H1112" i="47"/>
  <c r="G1112" i="47"/>
  <c r="F1112" i="47"/>
  <c r="K1111" i="47"/>
  <c r="J1111" i="47"/>
  <c r="I1111" i="47"/>
  <c r="H1111" i="47"/>
  <c r="G1111" i="47"/>
  <c r="F1111" i="47"/>
  <c r="K1110" i="47"/>
  <c r="J1110" i="47"/>
  <c r="I1110" i="47"/>
  <c r="H1110" i="47"/>
  <c r="G1110" i="47"/>
  <c r="F1110" i="47"/>
  <c r="K1109" i="47"/>
  <c r="J1109" i="47"/>
  <c r="I1109" i="47"/>
  <c r="H1109" i="47"/>
  <c r="G1109" i="47"/>
  <c r="F1109" i="47"/>
  <c r="K1108" i="47"/>
  <c r="J1108" i="47"/>
  <c r="I1108" i="47"/>
  <c r="H1108" i="47"/>
  <c r="G1108" i="47"/>
  <c r="F1108" i="47"/>
  <c r="K1107" i="47"/>
  <c r="J1107" i="47"/>
  <c r="I1107" i="47"/>
  <c r="H1107" i="47"/>
  <c r="G1107" i="47"/>
  <c r="F1107" i="47"/>
  <c r="K1106" i="47"/>
  <c r="J1106" i="47"/>
  <c r="I1106" i="47"/>
  <c r="H1106" i="47"/>
  <c r="G1106" i="47"/>
  <c r="F1106" i="47"/>
  <c r="K1105" i="47"/>
  <c r="K1104" i="47"/>
  <c r="J1104" i="47"/>
  <c r="G1104" i="47"/>
  <c r="K1103" i="47"/>
  <c r="H1103" i="47"/>
  <c r="K1102" i="47"/>
  <c r="F1102" i="47"/>
  <c r="K1101" i="47"/>
  <c r="K1100" i="47"/>
  <c r="J1100" i="47"/>
  <c r="I1100" i="47"/>
  <c r="G1100" i="47"/>
  <c r="K1099" i="47"/>
  <c r="H1099" i="47"/>
  <c r="K1098" i="47"/>
  <c r="K1097" i="47"/>
  <c r="K1096" i="47"/>
  <c r="J1096" i="47"/>
  <c r="G1096" i="47"/>
  <c r="K1095" i="47"/>
  <c r="H1095" i="47"/>
  <c r="K1094" i="47"/>
  <c r="J1094" i="47"/>
  <c r="I1094" i="47"/>
  <c r="H1094" i="47"/>
  <c r="G1094" i="47"/>
  <c r="F1094" i="47"/>
  <c r="K1093" i="47"/>
  <c r="J1093" i="47"/>
  <c r="I1093" i="47"/>
  <c r="H1093" i="47"/>
  <c r="G1093" i="47"/>
  <c r="F1093" i="47"/>
  <c r="K1092" i="47"/>
  <c r="J1092" i="47"/>
  <c r="I1092" i="47"/>
  <c r="H1092" i="47"/>
  <c r="G1092" i="47"/>
  <c r="F1092" i="47"/>
  <c r="K1091" i="47"/>
  <c r="J1091" i="47"/>
  <c r="I1091" i="47"/>
  <c r="H1091" i="47"/>
  <c r="G1091" i="47"/>
  <c r="F1091" i="47"/>
  <c r="K1090" i="47"/>
  <c r="J1090" i="47"/>
  <c r="I1090" i="47"/>
  <c r="H1090" i="47"/>
  <c r="G1090" i="47"/>
  <c r="F1090" i="47"/>
  <c r="K1089" i="47"/>
  <c r="J1089" i="47"/>
  <c r="I1089" i="47"/>
  <c r="H1089" i="47"/>
  <c r="G1089" i="47"/>
  <c r="F1089" i="47"/>
  <c r="K1088" i="47"/>
  <c r="I1088" i="47"/>
  <c r="G1088" i="47"/>
  <c r="K1087" i="47"/>
  <c r="K1086" i="47"/>
  <c r="F1086" i="47"/>
  <c r="K1085" i="47"/>
  <c r="K1084" i="47"/>
  <c r="J1084" i="47"/>
  <c r="I1084" i="47"/>
  <c r="K1083" i="47"/>
  <c r="H1083" i="47"/>
  <c r="K1082" i="47"/>
  <c r="J1082" i="47"/>
  <c r="I1082" i="47"/>
  <c r="H1082" i="47"/>
  <c r="G1082" i="47"/>
  <c r="F1082" i="47"/>
  <c r="K1081" i="47"/>
  <c r="J1081" i="47"/>
  <c r="I1081" i="47"/>
  <c r="H1081" i="47"/>
  <c r="G1081" i="47"/>
  <c r="F1081" i="47"/>
  <c r="K1080" i="47"/>
  <c r="J1080" i="47"/>
  <c r="I1080" i="47"/>
  <c r="H1080" i="47"/>
  <c r="G1080" i="47"/>
  <c r="F1080" i="47"/>
  <c r="K1079" i="47"/>
  <c r="J1079" i="47"/>
  <c r="I1079" i="47"/>
  <c r="H1079" i="47"/>
  <c r="G1079" i="47"/>
  <c r="F1079" i="47"/>
  <c r="K1078" i="47"/>
  <c r="J1078" i="47"/>
  <c r="I1078" i="47"/>
  <c r="H1078" i="47"/>
  <c r="G1078" i="47"/>
  <c r="F1078" i="47"/>
  <c r="K1077" i="47"/>
  <c r="J1077" i="47"/>
  <c r="I1077" i="47"/>
  <c r="H1077" i="47"/>
  <c r="G1077" i="47"/>
  <c r="F1077" i="47"/>
  <c r="K1076" i="47"/>
  <c r="J1076" i="47"/>
  <c r="I1076" i="47"/>
  <c r="H1076" i="47"/>
  <c r="G1076" i="47"/>
  <c r="F1076" i="47"/>
  <c r="K1075" i="47"/>
  <c r="J1075" i="47"/>
  <c r="I1075" i="47"/>
  <c r="H1075" i="47"/>
  <c r="G1075" i="47"/>
  <c r="F1075" i="47"/>
  <c r="K1074" i="47"/>
  <c r="J1074" i="47"/>
  <c r="I1074" i="47"/>
  <c r="H1074" i="47"/>
  <c r="G1074" i="47"/>
  <c r="F1074" i="47"/>
  <c r="K1073" i="47"/>
  <c r="J1073" i="47"/>
  <c r="I1073" i="47"/>
  <c r="H1073" i="47"/>
  <c r="G1073" i="47"/>
  <c r="F1073" i="47"/>
  <c r="K1072" i="47"/>
  <c r="J1072" i="47"/>
  <c r="I1072" i="47"/>
  <c r="H1072" i="47"/>
  <c r="G1072" i="47"/>
  <c r="F1072" i="47"/>
  <c r="K1071" i="47"/>
  <c r="J1071" i="47"/>
  <c r="I1071" i="47"/>
  <c r="H1071" i="47"/>
  <c r="G1071" i="47"/>
  <c r="F1071" i="47"/>
  <c r="K1070" i="47"/>
  <c r="J1070" i="47"/>
  <c r="I1070" i="47"/>
  <c r="H1070" i="47"/>
  <c r="G1070" i="47"/>
  <c r="F1070" i="47"/>
  <c r="K1069" i="47"/>
  <c r="J1069" i="47"/>
  <c r="I1069" i="47"/>
  <c r="H1069" i="47"/>
  <c r="G1069" i="47"/>
  <c r="F1069" i="47"/>
  <c r="K1068" i="47"/>
  <c r="J1068" i="47"/>
  <c r="I1068" i="47"/>
  <c r="H1068" i="47"/>
  <c r="G1068" i="47"/>
  <c r="F1068" i="47"/>
  <c r="K1067" i="47"/>
  <c r="J1067" i="47"/>
  <c r="I1067" i="47"/>
  <c r="H1067" i="47"/>
  <c r="G1067" i="47"/>
  <c r="F1067" i="47"/>
  <c r="K1066" i="47"/>
  <c r="J1066" i="47"/>
  <c r="I1066" i="47"/>
  <c r="H1066" i="47"/>
  <c r="G1066" i="47"/>
  <c r="F1066" i="47"/>
  <c r="K1065" i="47"/>
  <c r="J1065" i="47"/>
  <c r="I1065" i="47"/>
  <c r="H1065" i="47"/>
  <c r="G1065" i="47"/>
  <c r="F1065" i="47"/>
  <c r="K1064" i="47"/>
  <c r="J1064" i="47"/>
  <c r="I1064" i="47"/>
  <c r="H1064" i="47"/>
  <c r="G1064" i="47"/>
  <c r="F1064" i="47"/>
  <c r="K1063" i="47"/>
  <c r="J1063" i="47"/>
  <c r="I1063" i="47"/>
  <c r="H1063" i="47"/>
  <c r="G1063" i="47"/>
  <c r="F1063" i="47"/>
  <c r="K1062" i="47"/>
  <c r="J1062" i="47"/>
  <c r="I1062" i="47"/>
  <c r="H1062" i="47"/>
  <c r="G1062" i="47"/>
  <c r="F1062" i="47"/>
  <c r="K1061" i="47"/>
  <c r="J1061" i="47"/>
  <c r="I1061" i="47"/>
  <c r="H1061" i="47"/>
  <c r="G1061" i="47"/>
  <c r="F1061" i="47"/>
  <c r="K1060" i="47"/>
  <c r="J1060" i="47"/>
  <c r="I1060" i="47"/>
  <c r="H1060" i="47"/>
  <c r="G1060" i="47"/>
  <c r="F1060" i="47"/>
  <c r="K1059" i="47"/>
  <c r="J1059" i="47"/>
  <c r="I1059" i="47"/>
  <c r="H1059" i="47"/>
  <c r="G1059" i="47"/>
  <c r="F1059" i="47"/>
  <c r="K1058" i="47"/>
  <c r="J1058" i="47"/>
  <c r="I1058" i="47"/>
  <c r="H1058" i="47"/>
  <c r="G1058" i="47"/>
  <c r="F1058" i="47"/>
  <c r="K1057" i="47"/>
  <c r="J1057" i="47"/>
  <c r="I1057" i="47"/>
  <c r="H1057" i="47"/>
  <c r="G1057" i="47"/>
  <c r="F1057" i="47"/>
  <c r="K1056" i="47"/>
  <c r="J1056" i="47"/>
  <c r="I1056" i="47"/>
  <c r="H1056" i="47"/>
  <c r="G1056" i="47"/>
  <c r="F1056" i="47"/>
  <c r="K1055" i="47"/>
  <c r="J1055" i="47"/>
  <c r="I1055" i="47"/>
  <c r="H1055" i="47"/>
  <c r="G1055" i="47"/>
  <c r="F1055" i="47"/>
  <c r="K1054" i="47"/>
  <c r="J1054" i="47"/>
  <c r="I1054" i="47"/>
  <c r="H1054" i="47"/>
  <c r="G1054" i="47"/>
  <c r="F1054" i="47"/>
  <c r="K1053" i="47"/>
  <c r="J1053" i="47"/>
  <c r="I1053" i="47"/>
  <c r="H1053" i="47"/>
  <c r="G1053" i="47"/>
  <c r="F1053" i="47"/>
  <c r="K1052" i="47"/>
  <c r="J1052" i="47"/>
  <c r="I1052" i="47"/>
  <c r="H1052" i="47"/>
  <c r="G1052" i="47"/>
  <c r="F1052" i="47"/>
  <c r="K1051" i="47"/>
  <c r="J1051" i="47"/>
  <c r="I1051" i="47"/>
  <c r="H1051" i="47"/>
  <c r="G1051" i="47"/>
  <c r="F1051" i="47"/>
  <c r="K1050" i="47"/>
  <c r="J1050" i="47"/>
  <c r="I1050" i="47"/>
  <c r="H1050" i="47"/>
  <c r="G1050" i="47"/>
  <c r="F1050" i="47"/>
  <c r="K1049" i="47"/>
  <c r="J1049" i="47"/>
  <c r="I1049" i="47"/>
  <c r="H1049" i="47"/>
  <c r="G1049" i="47"/>
  <c r="F1049" i="47"/>
  <c r="K1048" i="47"/>
  <c r="J1048" i="47"/>
  <c r="I1048" i="47"/>
  <c r="H1048" i="47"/>
  <c r="G1048" i="47"/>
  <c r="F1048" i="47"/>
  <c r="K1047" i="47"/>
  <c r="J1047" i="47"/>
  <c r="I1047" i="47"/>
  <c r="H1047" i="47"/>
  <c r="G1047" i="47"/>
  <c r="F1047" i="47"/>
  <c r="K1046" i="47"/>
  <c r="J1046" i="47"/>
  <c r="I1046" i="47"/>
  <c r="H1046" i="47"/>
  <c r="G1046" i="47"/>
  <c r="F1046" i="47"/>
  <c r="K1045" i="47"/>
  <c r="J1045" i="47"/>
  <c r="I1045" i="47"/>
  <c r="H1045" i="47"/>
  <c r="G1045" i="47"/>
  <c r="F1045" i="47"/>
  <c r="K1044" i="47"/>
  <c r="J1044" i="47"/>
  <c r="I1044" i="47"/>
  <c r="H1044" i="47"/>
  <c r="G1044" i="47"/>
  <c r="F1044" i="47"/>
  <c r="K1043" i="47"/>
  <c r="J1043" i="47"/>
  <c r="I1043" i="47"/>
  <c r="H1043" i="47"/>
  <c r="G1043" i="47"/>
  <c r="F1043" i="47"/>
  <c r="K1042" i="47"/>
  <c r="J1042" i="47"/>
  <c r="I1042" i="47"/>
  <c r="H1042" i="47"/>
  <c r="G1042" i="47"/>
  <c r="F1042" i="47"/>
  <c r="K1041" i="47"/>
  <c r="J1041" i="47"/>
  <c r="I1041" i="47"/>
  <c r="H1041" i="47"/>
  <c r="G1041" i="47"/>
  <c r="F1041" i="47"/>
  <c r="K1040" i="47"/>
  <c r="J1040" i="47"/>
  <c r="I1040" i="47"/>
  <c r="H1040" i="47"/>
  <c r="G1040" i="47"/>
  <c r="F1040" i="47"/>
  <c r="K1039" i="47"/>
  <c r="J1039" i="47"/>
  <c r="I1039" i="47"/>
  <c r="H1039" i="47"/>
  <c r="G1039" i="47"/>
  <c r="F1039" i="47"/>
  <c r="K1038" i="47"/>
  <c r="J1038" i="47"/>
  <c r="I1038" i="47"/>
  <c r="H1038" i="47"/>
  <c r="G1038" i="47"/>
  <c r="F1038" i="47"/>
  <c r="K1037" i="47"/>
  <c r="J1037" i="47"/>
  <c r="I1037" i="47"/>
  <c r="H1037" i="47"/>
  <c r="G1037" i="47"/>
  <c r="F1037" i="47"/>
  <c r="K1036" i="47"/>
  <c r="J1036" i="47"/>
  <c r="I1036" i="47"/>
  <c r="H1036" i="47"/>
  <c r="G1036" i="47"/>
  <c r="F1036" i="47"/>
  <c r="K1035" i="47"/>
  <c r="J1035" i="47"/>
  <c r="I1035" i="47"/>
  <c r="H1035" i="47"/>
  <c r="G1035" i="47"/>
  <c r="F1035" i="47"/>
  <c r="K1034" i="47"/>
  <c r="J1034" i="47"/>
  <c r="I1034" i="47"/>
  <c r="H1034" i="47"/>
  <c r="G1034" i="47"/>
  <c r="F1034" i="47"/>
  <c r="K1033" i="47"/>
  <c r="J1033" i="47"/>
  <c r="I1033" i="47"/>
  <c r="H1033" i="47"/>
  <c r="G1033" i="47"/>
  <c r="F1033" i="47"/>
  <c r="K1032" i="47"/>
  <c r="J1032" i="47"/>
  <c r="I1032" i="47"/>
  <c r="H1032" i="47"/>
  <c r="G1032" i="47"/>
  <c r="F1032" i="47"/>
  <c r="K1031" i="47"/>
  <c r="J1031" i="47"/>
  <c r="I1031" i="47"/>
  <c r="H1031" i="47"/>
  <c r="G1031" i="47"/>
  <c r="F1031" i="47"/>
  <c r="K1030" i="47"/>
  <c r="J1030" i="47"/>
  <c r="I1030" i="47"/>
  <c r="H1030" i="47"/>
  <c r="G1030" i="47"/>
  <c r="F1030" i="47"/>
  <c r="K1029" i="47"/>
  <c r="J1029" i="47"/>
  <c r="I1029" i="47"/>
  <c r="H1029" i="47"/>
  <c r="G1029" i="47"/>
  <c r="F1029" i="47"/>
  <c r="K1028" i="47"/>
  <c r="J1028" i="47"/>
  <c r="I1028" i="47"/>
  <c r="H1028" i="47"/>
  <c r="G1028" i="47"/>
  <c r="F1028" i="47"/>
  <c r="K1027" i="47"/>
  <c r="J1027" i="47"/>
  <c r="I1027" i="47"/>
  <c r="H1027" i="47"/>
  <c r="G1027" i="47"/>
  <c r="F1027" i="47"/>
  <c r="K1026" i="47"/>
  <c r="J1026" i="47"/>
  <c r="I1026" i="47"/>
  <c r="H1026" i="47"/>
  <c r="G1026" i="47"/>
  <c r="F1026" i="47"/>
  <c r="K1025" i="47"/>
  <c r="J1025" i="47"/>
  <c r="I1025" i="47"/>
  <c r="H1025" i="47"/>
  <c r="G1025" i="47"/>
  <c r="F1025" i="47"/>
  <c r="K1024" i="47"/>
  <c r="J1024" i="47"/>
  <c r="I1024" i="47"/>
  <c r="H1024" i="47"/>
  <c r="G1024" i="47"/>
  <c r="F1024" i="47"/>
  <c r="K1023" i="47"/>
  <c r="J1023" i="47"/>
  <c r="I1023" i="47"/>
  <c r="H1023" i="47"/>
  <c r="G1023" i="47"/>
  <c r="F1023" i="47"/>
  <c r="K1022" i="47"/>
  <c r="J1022" i="47"/>
  <c r="I1022" i="47"/>
  <c r="H1022" i="47"/>
  <c r="G1022" i="47"/>
  <c r="F1022" i="47"/>
  <c r="K1021" i="47"/>
  <c r="J1021" i="47"/>
  <c r="I1021" i="47"/>
  <c r="H1021" i="47"/>
  <c r="G1021" i="47"/>
  <c r="F1021" i="47"/>
  <c r="K1020" i="47"/>
  <c r="J1020" i="47"/>
  <c r="I1020" i="47"/>
  <c r="H1020" i="47"/>
  <c r="G1020" i="47"/>
  <c r="F1020" i="47"/>
  <c r="K1019" i="47"/>
  <c r="J1019" i="47"/>
  <c r="I1019" i="47"/>
  <c r="H1019" i="47"/>
  <c r="G1019" i="47"/>
  <c r="F1019" i="47"/>
  <c r="K1018" i="47"/>
  <c r="J1018" i="47"/>
  <c r="I1018" i="47"/>
  <c r="H1018" i="47"/>
  <c r="G1018" i="47"/>
  <c r="F1018" i="47"/>
  <c r="K1017" i="47"/>
  <c r="J1017" i="47"/>
  <c r="I1017" i="47"/>
  <c r="H1017" i="47"/>
  <c r="G1017" i="47"/>
  <c r="F1017" i="47"/>
  <c r="K1016" i="47"/>
  <c r="J1016" i="47"/>
  <c r="I1016" i="47"/>
  <c r="H1016" i="47"/>
  <c r="G1016" i="47"/>
  <c r="F1016" i="47"/>
  <c r="K1015" i="47"/>
  <c r="J1015" i="47"/>
  <c r="I1015" i="47"/>
  <c r="H1015" i="47"/>
  <c r="G1015" i="47"/>
  <c r="F1015" i="47"/>
  <c r="K1014" i="47"/>
  <c r="J1014" i="47"/>
  <c r="I1014" i="47"/>
  <c r="H1014" i="47"/>
  <c r="G1014" i="47"/>
  <c r="F1014" i="47"/>
  <c r="K1013" i="47"/>
  <c r="J1013" i="47"/>
  <c r="I1013" i="47"/>
  <c r="H1013" i="47"/>
  <c r="G1013" i="47"/>
  <c r="F1013" i="47"/>
  <c r="K1012" i="47"/>
  <c r="J1012" i="47"/>
  <c r="I1012" i="47"/>
  <c r="H1012" i="47"/>
  <c r="G1012" i="47"/>
  <c r="F1012" i="47"/>
  <c r="K1011" i="47"/>
  <c r="J1011" i="47"/>
  <c r="I1011" i="47"/>
  <c r="H1011" i="47"/>
  <c r="G1011" i="47"/>
  <c r="F1011" i="47"/>
  <c r="K1010" i="47"/>
  <c r="J1010" i="47"/>
  <c r="I1010" i="47"/>
  <c r="H1010" i="47"/>
  <c r="G1010" i="47"/>
  <c r="F1010" i="47"/>
  <c r="K1009" i="47"/>
  <c r="J1009" i="47"/>
  <c r="I1009" i="47"/>
  <c r="H1009" i="47"/>
  <c r="G1009" i="47"/>
  <c r="F1009" i="47"/>
  <c r="K1008" i="47"/>
  <c r="J1008" i="47"/>
  <c r="I1008" i="47"/>
  <c r="H1008" i="47"/>
  <c r="G1008" i="47"/>
  <c r="F1008" i="47"/>
  <c r="K1007" i="47"/>
  <c r="J1007" i="47"/>
  <c r="I1007" i="47"/>
  <c r="H1007" i="47"/>
  <c r="G1007" i="47"/>
  <c r="F1007" i="47"/>
  <c r="K1006" i="47"/>
  <c r="J1006" i="47"/>
  <c r="I1006" i="47"/>
  <c r="H1006" i="47"/>
  <c r="G1006" i="47"/>
  <c r="F1006" i="47"/>
  <c r="K1005" i="47"/>
  <c r="J1005" i="47"/>
  <c r="I1005" i="47"/>
  <c r="H1005" i="47"/>
  <c r="G1005" i="47"/>
  <c r="F1005" i="47"/>
  <c r="K1004" i="47"/>
  <c r="J1004" i="47"/>
  <c r="I1004" i="47"/>
  <c r="H1004" i="47"/>
  <c r="G1004" i="47"/>
  <c r="F1004" i="47"/>
  <c r="K1003" i="47"/>
  <c r="J1003" i="47"/>
  <c r="I1003" i="47"/>
  <c r="H1003" i="47"/>
  <c r="G1003" i="47"/>
  <c r="F1003" i="47"/>
  <c r="K1002" i="47"/>
  <c r="J1002" i="47"/>
  <c r="I1002" i="47"/>
  <c r="H1002" i="47"/>
  <c r="G1002" i="47"/>
  <c r="F1002" i="47"/>
  <c r="K1001" i="47"/>
  <c r="J1001" i="47"/>
  <c r="I1001" i="47"/>
  <c r="H1001" i="47"/>
  <c r="G1001" i="47"/>
  <c r="F1001" i="47"/>
  <c r="K1000" i="47"/>
  <c r="J1000" i="47"/>
  <c r="I1000" i="47"/>
  <c r="H1000" i="47"/>
  <c r="G1000" i="47"/>
  <c r="F1000" i="47"/>
  <c r="K999" i="47"/>
  <c r="J999" i="47"/>
  <c r="I999" i="47"/>
  <c r="H999" i="47"/>
  <c r="G999" i="47"/>
  <c r="F999" i="47"/>
  <c r="K998" i="47"/>
  <c r="J998" i="47"/>
  <c r="I998" i="47"/>
  <c r="H998" i="47"/>
  <c r="G998" i="47"/>
  <c r="F998" i="47"/>
  <c r="K997" i="47"/>
  <c r="J997" i="47"/>
  <c r="I997" i="47"/>
  <c r="H997" i="47"/>
  <c r="G997" i="47"/>
  <c r="F997" i="47"/>
  <c r="K996" i="47"/>
  <c r="J996" i="47"/>
  <c r="I996" i="47"/>
  <c r="H996" i="47"/>
  <c r="G996" i="47"/>
  <c r="F996" i="47"/>
  <c r="K995" i="47"/>
  <c r="J995" i="47"/>
  <c r="I995" i="47"/>
  <c r="H995" i="47"/>
  <c r="G995" i="47"/>
  <c r="F995" i="47"/>
  <c r="K994" i="47"/>
  <c r="J994" i="47"/>
  <c r="I994" i="47"/>
  <c r="H994" i="47"/>
  <c r="G994" i="47"/>
  <c r="F994" i="47"/>
  <c r="K993" i="47"/>
  <c r="J993" i="47"/>
  <c r="I993" i="47"/>
  <c r="H993" i="47"/>
  <c r="G993" i="47"/>
  <c r="F993" i="47"/>
  <c r="K992" i="47"/>
  <c r="J992" i="47"/>
  <c r="I992" i="47"/>
  <c r="H992" i="47"/>
  <c r="G992" i="47"/>
  <c r="F992" i="47"/>
  <c r="K991" i="47"/>
  <c r="J991" i="47"/>
  <c r="I991" i="47"/>
  <c r="H991" i="47"/>
  <c r="G991" i="47"/>
  <c r="F991" i="47"/>
  <c r="K990" i="47"/>
  <c r="J990" i="47"/>
  <c r="I990" i="47"/>
  <c r="H990" i="47"/>
  <c r="G990" i="47"/>
  <c r="F990" i="47"/>
  <c r="K989" i="47"/>
  <c r="J989" i="47"/>
  <c r="I989" i="47"/>
  <c r="H989" i="47"/>
  <c r="G989" i="47"/>
  <c r="F989" i="47"/>
  <c r="K988" i="47"/>
  <c r="J988" i="47"/>
  <c r="I988" i="47"/>
  <c r="H988" i="47"/>
  <c r="G988" i="47"/>
  <c r="F988" i="47"/>
  <c r="K987" i="47"/>
  <c r="J987" i="47"/>
  <c r="I987" i="47"/>
  <c r="H987" i="47"/>
  <c r="G987" i="47"/>
  <c r="F987" i="47"/>
  <c r="K986" i="47"/>
  <c r="J986" i="47"/>
  <c r="I986" i="47"/>
  <c r="H986" i="47"/>
  <c r="G986" i="47"/>
  <c r="F986" i="47"/>
  <c r="K985" i="47"/>
  <c r="J985" i="47"/>
  <c r="I985" i="47"/>
  <c r="H985" i="47"/>
  <c r="G985" i="47"/>
  <c r="F985" i="47"/>
  <c r="K984" i="47"/>
  <c r="J984" i="47"/>
  <c r="I984" i="47"/>
  <c r="H984" i="47"/>
  <c r="G984" i="47"/>
  <c r="F984" i="47"/>
  <c r="K983" i="47"/>
  <c r="J983" i="47"/>
  <c r="I983" i="47"/>
  <c r="H983" i="47"/>
  <c r="G983" i="47"/>
  <c r="F983" i="47"/>
  <c r="K982" i="47"/>
  <c r="J982" i="47"/>
  <c r="I982" i="47"/>
  <c r="H982" i="47"/>
  <c r="G982" i="47"/>
  <c r="F982" i="47"/>
  <c r="K981" i="47"/>
  <c r="J981" i="47"/>
  <c r="I981" i="47"/>
  <c r="H981" i="47"/>
  <c r="G981" i="47"/>
  <c r="F981" i="47"/>
  <c r="K980" i="47"/>
  <c r="J980" i="47"/>
  <c r="I980" i="47"/>
  <c r="H980" i="47"/>
  <c r="G980" i="47"/>
  <c r="F980" i="47"/>
  <c r="K979" i="47"/>
  <c r="J979" i="47"/>
  <c r="I979" i="47"/>
  <c r="H979" i="47"/>
  <c r="G979" i="47"/>
  <c r="F979" i="47"/>
  <c r="K978" i="47"/>
  <c r="J978" i="47"/>
  <c r="I978" i="47"/>
  <c r="H978" i="47"/>
  <c r="G978" i="47"/>
  <c r="F978" i="47"/>
  <c r="K977" i="47"/>
  <c r="J977" i="47"/>
  <c r="I977" i="47"/>
  <c r="H977" i="47"/>
  <c r="G977" i="47"/>
  <c r="F977" i="47"/>
  <c r="K976" i="47"/>
  <c r="J976" i="47"/>
  <c r="I976" i="47"/>
  <c r="H976" i="47"/>
  <c r="G976" i="47"/>
  <c r="F976" i="47"/>
  <c r="K975" i="47"/>
  <c r="J975" i="47"/>
  <c r="I975" i="47"/>
  <c r="H975" i="47"/>
  <c r="G975" i="47"/>
  <c r="F975" i="47"/>
  <c r="K974" i="47"/>
  <c r="J974" i="47"/>
  <c r="I974" i="47"/>
  <c r="H974" i="47"/>
  <c r="G974" i="47"/>
  <c r="F974" i="47"/>
  <c r="K973" i="47"/>
  <c r="J973" i="47"/>
  <c r="I973" i="47"/>
  <c r="H973" i="47"/>
  <c r="G973" i="47"/>
  <c r="F973" i="47"/>
  <c r="K972" i="47"/>
  <c r="J972" i="47"/>
  <c r="I972" i="47"/>
  <c r="H972" i="47"/>
  <c r="G972" i="47"/>
  <c r="F972" i="47"/>
  <c r="K971" i="47"/>
  <c r="J971" i="47"/>
  <c r="I971" i="47"/>
  <c r="H971" i="47"/>
  <c r="G971" i="47"/>
  <c r="F971" i="47"/>
  <c r="K970" i="47"/>
  <c r="J970" i="47"/>
  <c r="I970" i="47"/>
  <c r="H970" i="47"/>
  <c r="G970" i="47"/>
  <c r="F970" i="47"/>
  <c r="K969" i="47"/>
  <c r="J969" i="47"/>
  <c r="I969" i="47"/>
  <c r="H969" i="47"/>
  <c r="G969" i="47"/>
  <c r="F969" i="47"/>
  <c r="K968" i="47"/>
  <c r="J968" i="47"/>
  <c r="I968" i="47"/>
  <c r="H968" i="47"/>
  <c r="G968" i="47"/>
  <c r="F968" i="47"/>
  <c r="K967" i="47"/>
  <c r="J967" i="47"/>
  <c r="I967" i="47"/>
  <c r="H967" i="47"/>
  <c r="G967" i="47"/>
  <c r="F967" i="47"/>
  <c r="K966" i="47"/>
  <c r="J966" i="47"/>
  <c r="I966" i="47"/>
  <c r="H966" i="47"/>
  <c r="G966" i="47"/>
  <c r="F966" i="47"/>
  <c r="K965" i="47"/>
  <c r="J965" i="47"/>
  <c r="I965" i="47"/>
  <c r="H965" i="47"/>
  <c r="G965" i="47"/>
  <c r="F965" i="47"/>
  <c r="K964" i="47"/>
  <c r="J964" i="47"/>
  <c r="I964" i="47"/>
  <c r="H964" i="47"/>
  <c r="G964" i="47"/>
  <c r="F964" i="47"/>
  <c r="K963" i="47"/>
  <c r="J963" i="47"/>
  <c r="I963" i="47"/>
  <c r="H963" i="47"/>
  <c r="G963" i="47"/>
  <c r="F963" i="47"/>
  <c r="K962" i="47"/>
  <c r="J962" i="47"/>
  <c r="I962" i="47"/>
  <c r="H962" i="47"/>
  <c r="G962" i="47"/>
  <c r="F962" i="47"/>
  <c r="K961" i="47"/>
  <c r="J961" i="47"/>
  <c r="I961" i="47"/>
  <c r="H961" i="47"/>
  <c r="G961" i="47"/>
  <c r="F961" i="47"/>
  <c r="K960" i="47"/>
  <c r="J960" i="47"/>
  <c r="I960" i="47"/>
  <c r="H960" i="47"/>
  <c r="G960" i="47"/>
  <c r="F960" i="47"/>
  <c r="K959" i="47"/>
  <c r="J959" i="47"/>
  <c r="I959" i="47"/>
  <c r="H959" i="47"/>
  <c r="G959" i="47"/>
  <c r="F959" i="47"/>
  <c r="K958" i="47"/>
  <c r="J958" i="47"/>
  <c r="I958" i="47"/>
  <c r="H958" i="47"/>
  <c r="G958" i="47"/>
  <c r="F958" i="47"/>
  <c r="K957" i="47"/>
  <c r="J957" i="47"/>
  <c r="I957" i="47"/>
  <c r="H957" i="47"/>
  <c r="G957" i="47"/>
  <c r="F957" i="47"/>
  <c r="K956" i="47"/>
  <c r="J956" i="47"/>
  <c r="I956" i="47"/>
  <c r="H956" i="47"/>
  <c r="G956" i="47"/>
  <c r="F956" i="47"/>
  <c r="K955" i="47"/>
  <c r="J955" i="47"/>
  <c r="I955" i="47"/>
  <c r="H955" i="47"/>
  <c r="G955" i="47"/>
  <c r="F955" i="47"/>
  <c r="K954" i="47"/>
  <c r="J954" i="47"/>
  <c r="I954" i="47"/>
  <c r="H954" i="47"/>
  <c r="G954" i="47"/>
  <c r="F954" i="47"/>
  <c r="K953" i="47"/>
  <c r="J953" i="47"/>
  <c r="I953" i="47"/>
  <c r="H953" i="47"/>
  <c r="G953" i="47"/>
  <c r="F953" i="47"/>
  <c r="K952" i="47"/>
  <c r="J952" i="47"/>
  <c r="I952" i="47"/>
  <c r="H952" i="47"/>
  <c r="G952" i="47"/>
  <c r="F952" i="47"/>
  <c r="K951" i="47"/>
  <c r="J951" i="47"/>
  <c r="I951" i="47"/>
  <c r="H951" i="47"/>
  <c r="G951" i="47"/>
  <c r="F951" i="47"/>
  <c r="K950" i="47"/>
  <c r="J950" i="47"/>
  <c r="I950" i="47"/>
  <c r="H950" i="47"/>
  <c r="G950" i="47"/>
  <c r="F950" i="47"/>
  <c r="K949" i="47"/>
  <c r="J949" i="47"/>
  <c r="I949" i="47"/>
  <c r="H949" i="47"/>
  <c r="G949" i="47"/>
  <c r="F949" i="47"/>
  <c r="K948" i="47"/>
  <c r="J948" i="47"/>
  <c r="I948" i="47"/>
  <c r="H948" i="47"/>
  <c r="G948" i="47"/>
  <c r="F948" i="47"/>
  <c r="K947" i="47"/>
  <c r="J947" i="47"/>
  <c r="I947" i="47"/>
  <c r="H947" i="47"/>
  <c r="G947" i="47"/>
  <c r="F947" i="47"/>
  <c r="K946" i="47"/>
  <c r="J946" i="47"/>
  <c r="I946" i="47"/>
  <c r="H946" i="47"/>
  <c r="G946" i="47"/>
  <c r="F946" i="47"/>
  <c r="K945" i="47"/>
  <c r="J945" i="47"/>
  <c r="I945" i="47"/>
  <c r="H945" i="47"/>
  <c r="G945" i="47"/>
  <c r="F945" i="47"/>
  <c r="K944" i="47"/>
  <c r="J944" i="47"/>
  <c r="I944" i="47"/>
  <c r="H944" i="47"/>
  <c r="G944" i="47"/>
  <c r="F944" i="47"/>
  <c r="K943" i="47"/>
  <c r="J943" i="47"/>
  <c r="I943" i="47"/>
  <c r="H943" i="47"/>
  <c r="G943" i="47"/>
  <c r="F943" i="47"/>
  <c r="K942" i="47"/>
  <c r="J942" i="47"/>
  <c r="I942" i="47"/>
  <c r="H942" i="47"/>
  <c r="G942" i="47"/>
  <c r="F942" i="47"/>
  <c r="K941" i="47"/>
  <c r="J941" i="47"/>
  <c r="I941" i="47"/>
  <c r="H941" i="47"/>
  <c r="G941" i="47"/>
  <c r="F941" i="47"/>
  <c r="K940" i="47"/>
  <c r="J940" i="47"/>
  <c r="I940" i="47"/>
  <c r="H940" i="47"/>
  <c r="G940" i="47"/>
  <c r="F940" i="47"/>
  <c r="K939" i="47"/>
  <c r="J939" i="47"/>
  <c r="I939" i="47"/>
  <c r="H939" i="47"/>
  <c r="G939" i="47"/>
  <c r="F939" i="47"/>
  <c r="K938" i="47"/>
  <c r="J938" i="47"/>
  <c r="I938" i="47"/>
  <c r="H938" i="47"/>
  <c r="G938" i="47"/>
  <c r="F938" i="47"/>
  <c r="K937" i="47"/>
  <c r="J937" i="47"/>
  <c r="I937" i="47"/>
  <c r="H937" i="47"/>
  <c r="G937" i="47"/>
  <c r="F937" i="47"/>
  <c r="K936" i="47"/>
  <c r="J936" i="47"/>
  <c r="I936" i="47"/>
  <c r="H936" i="47"/>
  <c r="G936" i="47"/>
  <c r="F936" i="47"/>
  <c r="K935" i="47"/>
  <c r="J935" i="47"/>
  <c r="I935" i="47"/>
  <c r="H935" i="47"/>
  <c r="G935" i="47"/>
  <c r="F935" i="47"/>
  <c r="K934" i="47"/>
  <c r="J934" i="47"/>
  <c r="I934" i="47"/>
  <c r="H934" i="47"/>
  <c r="G934" i="47"/>
  <c r="F934" i="47"/>
  <c r="K933" i="47"/>
  <c r="J933" i="47"/>
  <c r="I933" i="47"/>
  <c r="H933" i="47"/>
  <c r="G933" i="47"/>
  <c r="F933" i="47"/>
  <c r="K932" i="47"/>
  <c r="J932" i="47"/>
  <c r="I932" i="47"/>
  <c r="H932" i="47"/>
  <c r="G932" i="47"/>
  <c r="F932" i="47"/>
  <c r="K931" i="47"/>
  <c r="J931" i="47"/>
  <c r="I931" i="47"/>
  <c r="H931" i="47"/>
  <c r="G931" i="47"/>
  <c r="F931" i="47"/>
  <c r="K930" i="47"/>
  <c r="J930" i="47"/>
  <c r="I930" i="47"/>
  <c r="H930" i="47"/>
  <c r="G930" i="47"/>
  <c r="F930" i="47"/>
  <c r="K929" i="47"/>
  <c r="J929" i="47"/>
  <c r="I929" i="47"/>
  <c r="H929" i="47"/>
  <c r="G929" i="47"/>
  <c r="F929" i="47"/>
  <c r="K928" i="47"/>
  <c r="J928" i="47"/>
  <c r="I928" i="47"/>
  <c r="H928" i="47"/>
  <c r="G928" i="47"/>
  <c r="F928" i="47"/>
  <c r="K927" i="47"/>
  <c r="J927" i="47"/>
  <c r="I927" i="47"/>
  <c r="H927" i="47"/>
  <c r="G927" i="47"/>
  <c r="F927" i="47"/>
  <c r="K926" i="47"/>
  <c r="J926" i="47"/>
  <c r="I926" i="47"/>
  <c r="H926" i="47"/>
  <c r="G926" i="47"/>
  <c r="F926" i="47"/>
  <c r="K925" i="47"/>
  <c r="J925" i="47"/>
  <c r="I925" i="47"/>
  <c r="H925" i="47"/>
  <c r="G925" i="47"/>
  <c r="F925" i="47"/>
  <c r="K924" i="47"/>
  <c r="J924" i="47"/>
  <c r="N223" i="69" s="1"/>
  <c r="I924" i="47"/>
  <c r="M223" i="69" s="1"/>
  <c r="H924" i="47"/>
  <c r="G924" i="47"/>
  <c r="F924" i="47"/>
  <c r="K923" i="47"/>
  <c r="J923" i="47"/>
  <c r="I923" i="47"/>
  <c r="H923" i="47"/>
  <c r="G923" i="47"/>
  <c r="F923" i="47"/>
  <c r="K922" i="47"/>
  <c r="J922" i="47"/>
  <c r="I922" i="47"/>
  <c r="H922" i="47"/>
  <c r="G922" i="47"/>
  <c r="F922" i="47"/>
  <c r="K921" i="47"/>
  <c r="J921" i="47"/>
  <c r="I921" i="47"/>
  <c r="H921" i="47"/>
  <c r="G921" i="47"/>
  <c r="F921" i="47"/>
  <c r="K920" i="47"/>
  <c r="J920" i="47"/>
  <c r="I920" i="47"/>
  <c r="H920" i="47"/>
  <c r="G920" i="47"/>
  <c r="F920" i="47"/>
  <c r="K919" i="47"/>
  <c r="J919" i="47"/>
  <c r="I919" i="47"/>
  <c r="H919" i="47"/>
  <c r="G919" i="47"/>
  <c r="F919" i="47"/>
  <c r="K918" i="47"/>
  <c r="J918" i="47"/>
  <c r="I918" i="47"/>
  <c r="H918" i="47"/>
  <c r="G918" i="47"/>
  <c r="F918" i="47"/>
  <c r="K917" i="47"/>
  <c r="J917" i="47"/>
  <c r="I917" i="47"/>
  <c r="H917" i="47"/>
  <c r="G917" i="47"/>
  <c r="F917" i="47"/>
  <c r="K916" i="47"/>
  <c r="J916" i="47"/>
  <c r="I916" i="47"/>
  <c r="H916" i="47"/>
  <c r="G916" i="47"/>
  <c r="F916" i="47"/>
  <c r="K915" i="47"/>
  <c r="J915" i="47"/>
  <c r="I915" i="47"/>
  <c r="H915" i="47"/>
  <c r="G915" i="47"/>
  <c r="F915" i="47"/>
  <c r="K914" i="47"/>
  <c r="J914" i="47"/>
  <c r="I914" i="47"/>
  <c r="H914" i="47"/>
  <c r="G914" i="47"/>
  <c r="F914" i="47"/>
  <c r="K913" i="47"/>
  <c r="J913" i="47"/>
  <c r="I913" i="47"/>
  <c r="H913" i="47"/>
  <c r="G913" i="47"/>
  <c r="F913" i="47"/>
  <c r="K912" i="47"/>
  <c r="J912" i="47"/>
  <c r="I912" i="47"/>
  <c r="H912" i="47"/>
  <c r="G912" i="47"/>
  <c r="F912" i="47"/>
  <c r="K911" i="47"/>
  <c r="J911" i="47"/>
  <c r="I911" i="47"/>
  <c r="H911" i="47"/>
  <c r="G911" i="47"/>
  <c r="F911" i="47"/>
  <c r="K910" i="47"/>
  <c r="J910" i="47"/>
  <c r="I910" i="47"/>
  <c r="H910" i="47"/>
  <c r="G910" i="47"/>
  <c r="F910" i="47"/>
  <c r="K909" i="47"/>
  <c r="J909" i="47"/>
  <c r="I909" i="47"/>
  <c r="H909" i="47"/>
  <c r="G909" i="47"/>
  <c r="F909" i="47"/>
  <c r="K908" i="47"/>
  <c r="J908" i="47"/>
  <c r="I908" i="47"/>
  <c r="H908" i="47"/>
  <c r="G908" i="47"/>
  <c r="F908" i="47"/>
  <c r="K907" i="47"/>
  <c r="J907" i="47"/>
  <c r="I907" i="47"/>
  <c r="H907" i="47"/>
  <c r="G907" i="47"/>
  <c r="F907" i="47"/>
  <c r="K906" i="47"/>
  <c r="J906" i="47"/>
  <c r="I906" i="47"/>
  <c r="H906" i="47"/>
  <c r="G906" i="47"/>
  <c r="F906" i="47"/>
  <c r="K905" i="47"/>
  <c r="J905" i="47"/>
  <c r="I905" i="47"/>
  <c r="H905" i="47"/>
  <c r="G905" i="47"/>
  <c r="F905" i="47"/>
  <c r="K904" i="47"/>
  <c r="J904" i="47"/>
  <c r="I904" i="47"/>
  <c r="H904" i="47"/>
  <c r="G904" i="47"/>
  <c r="F904" i="47"/>
  <c r="K903" i="47"/>
  <c r="J903" i="47"/>
  <c r="I903" i="47"/>
  <c r="H903" i="47"/>
  <c r="G903" i="47"/>
  <c r="F903" i="47"/>
  <c r="K902" i="47"/>
  <c r="J902" i="47"/>
  <c r="I902" i="47"/>
  <c r="H902" i="47"/>
  <c r="G902" i="47"/>
  <c r="F902" i="47"/>
  <c r="K901" i="47"/>
  <c r="J901" i="47"/>
  <c r="I901" i="47"/>
  <c r="H901" i="47"/>
  <c r="G901" i="47"/>
  <c r="F901" i="47"/>
  <c r="K900" i="47"/>
  <c r="J900" i="47"/>
  <c r="I900" i="47"/>
  <c r="H900" i="47"/>
  <c r="G900" i="47"/>
  <c r="F900" i="47"/>
  <c r="K899" i="47"/>
  <c r="J899" i="47"/>
  <c r="I899" i="47"/>
  <c r="H899" i="47"/>
  <c r="G899" i="47"/>
  <c r="F899" i="47"/>
  <c r="K898" i="47"/>
  <c r="J898" i="47"/>
  <c r="I898" i="47"/>
  <c r="H898" i="47"/>
  <c r="G898" i="47"/>
  <c r="F898" i="47"/>
  <c r="K897" i="47"/>
  <c r="J897" i="47"/>
  <c r="I897" i="47"/>
  <c r="H897" i="47"/>
  <c r="G897" i="47"/>
  <c r="F897" i="47"/>
  <c r="K896" i="47"/>
  <c r="J896" i="47"/>
  <c r="I896" i="47"/>
  <c r="H896" i="47"/>
  <c r="G896" i="47"/>
  <c r="F896" i="47"/>
  <c r="K895" i="47"/>
  <c r="J895" i="47"/>
  <c r="I895" i="47"/>
  <c r="H895" i="47"/>
  <c r="G895" i="47"/>
  <c r="F895" i="47"/>
  <c r="K894" i="47"/>
  <c r="J894" i="47"/>
  <c r="I894" i="47"/>
  <c r="H894" i="47"/>
  <c r="G894" i="47"/>
  <c r="F894" i="47"/>
  <c r="K893" i="47"/>
  <c r="J893" i="47"/>
  <c r="I893" i="47"/>
  <c r="H893" i="47"/>
  <c r="G893" i="47"/>
  <c r="F893" i="47"/>
  <c r="K892" i="47"/>
  <c r="J892" i="47"/>
  <c r="I892" i="47"/>
  <c r="H892" i="47"/>
  <c r="G892" i="47"/>
  <c r="F892" i="47"/>
  <c r="K891" i="47"/>
  <c r="J891" i="47"/>
  <c r="I891" i="47"/>
  <c r="H891" i="47"/>
  <c r="G891" i="47"/>
  <c r="F891" i="47"/>
  <c r="K890" i="47"/>
  <c r="J890" i="47"/>
  <c r="I890" i="47"/>
  <c r="H890" i="47"/>
  <c r="G890" i="47"/>
  <c r="F890" i="47"/>
  <c r="K889" i="47"/>
  <c r="J889" i="47"/>
  <c r="I889" i="47"/>
  <c r="H889" i="47"/>
  <c r="G889" i="47"/>
  <c r="F889" i="47"/>
  <c r="K888" i="47"/>
  <c r="J888" i="47"/>
  <c r="I888" i="47"/>
  <c r="H888" i="47"/>
  <c r="G888" i="47"/>
  <c r="F888" i="47"/>
  <c r="K887" i="47"/>
  <c r="J887" i="47"/>
  <c r="I887" i="47"/>
  <c r="H887" i="47"/>
  <c r="G887" i="47"/>
  <c r="F887" i="47"/>
  <c r="K886" i="47"/>
  <c r="J886" i="47"/>
  <c r="I886" i="47"/>
  <c r="H886" i="47"/>
  <c r="G886" i="47"/>
  <c r="F886" i="47"/>
  <c r="K885" i="47"/>
  <c r="J885" i="47"/>
  <c r="I885" i="47"/>
  <c r="H885" i="47"/>
  <c r="G885" i="47"/>
  <c r="F885" i="47"/>
  <c r="K884" i="47"/>
  <c r="J884" i="47"/>
  <c r="I884" i="47"/>
  <c r="H884" i="47"/>
  <c r="G884" i="47"/>
  <c r="F884" i="47"/>
  <c r="K883" i="47"/>
  <c r="J883" i="47"/>
  <c r="I883" i="47"/>
  <c r="H883" i="47"/>
  <c r="G883" i="47"/>
  <c r="F883" i="47"/>
  <c r="K882" i="47"/>
  <c r="J882" i="47"/>
  <c r="I882" i="47"/>
  <c r="H882" i="47"/>
  <c r="G882" i="47"/>
  <c r="F882" i="47"/>
  <c r="K881" i="47"/>
  <c r="J881" i="47"/>
  <c r="I881" i="47"/>
  <c r="H881" i="47"/>
  <c r="G881" i="47"/>
  <c r="F881" i="47"/>
  <c r="K880" i="47"/>
  <c r="J880" i="47"/>
  <c r="I880" i="47"/>
  <c r="H880" i="47"/>
  <c r="G880" i="47"/>
  <c r="F880" i="47"/>
  <c r="K879" i="47"/>
  <c r="J879" i="47"/>
  <c r="I879" i="47"/>
  <c r="H879" i="47"/>
  <c r="G879" i="47"/>
  <c r="F879" i="47"/>
  <c r="K878" i="47"/>
  <c r="J878" i="47"/>
  <c r="I878" i="47"/>
  <c r="H878" i="47"/>
  <c r="G878" i="47"/>
  <c r="F878" i="47"/>
  <c r="K877" i="47"/>
  <c r="J877" i="47"/>
  <c r="I877" i="47"/>
  <c r="H877" i="47"/>
  <c r="G877" i="47"/>
  <c r="F877" i="47"/>
  <c r="K876" i="47"/>
  <c r="J876" i="47"/>
  <c r="I876" i="47"/>
  <c r="H876" i="47"/>
  <c r="G876" i="47"/>
  <c r="F876" i="47"/>
  <c r="K875" i="47"/>
  <c r="J875" i="47"/>
  <c r="I875" i="47"/>
  <c r="H875" i="47"/>
  <c r="G875" i="47"/>
  <c r="F875" i="47"/>
  <c r="K874" i="47"/>
  <c r="J874" i="47"/>
  <c r="I874" i="47"/>
  <c r="H874" i="47"/>
  <c r="G874" i="47"/>
  <c r="F874" i="47"/>
  <c r="K873" i="47"/>
  <c r="J873" i="47"/>
  <c r="I873" i="47"/>
  <c r="H873" i="47"/>
  <c r="G873" i="47"/>
  <c r="F873" i="47"/>
  <c r="K872" i="47"/>
  <c r="J872" i="47"/>
  <c r="I872" i="47"/>
  <c r="H872" i="47"/>
  <c r="G872" i="47"/>
  <c r="F872" i="47"/>
  <c r="K871" i="47"/>
  <c r="J871" i="47"/>
  <c r="I871" i="47"/>
  <c r="H871" i="47"/>
  <c r="G871" i="47"/>
  <c r="F871" i="47"/>
  <c r="K870" i="47"/>
  <c r="J870" i="47"/>
  <c r="I870" i="47"/>
  <c r="H870" i="47"/>
  <c r="G870" i="47"/>
  <c r="F870" i="47"/>
  <c r="K869" i="47"/>
  <c r="J869" i="47"/>
  <c r="I869" i="47"/>
  <c r="H869" i="47"/>
  <c r="G869" i="47"/>
  <c r="F869" i="47"/>
  <c r="K868" i="47"/>
  <c r="J868" i="47"/>
  <c r="I868" i="47"/>
  <c r="H868" i="47"/>
  <c r="G868" i="47"/>
  <c r="F868" i="47"/>
  <c r="K867" i="47"/>
  <c r="J867" i="47"/>
  <c r="I867" i="47"/>
  <c r="H867" i="47"/>
  <c r="G867" i="47"/>
  <c r="F867" i="47"/>
  <c r="K866" i="47"/>
  <c r="J866" i="47"/>
  <c r="I866" i="47"/>
  <c r="H866" i="47"/>
  <c r="G866" i="47"/>
  <c r="F866" i="47"/>
  <c r="K865" i="47"/>
  <c r="J865" i="47"/>
  <c r="I865" i="47"/>
  <c r="H865" i="47"/>
  <c r="G865" i="47"/>
  <c r="F865" i="47"/>
  <c r="K864" i="47"/>
  <c r="J864" i="47"/>
  <c r="I864" i="47"/>
  <c r="H864" i="47"/>
  <c r="G864" i="47"/>
  <c r="F864" i="47"/>
  <c r="K863" i="47"/>
  <c r="J863" i="47"/>
  <c r="I863" i="47"/>
  <c r="H863" i="47"/>
  <c r="G863" i="47"/>
  <c r="F863" i="47"/>
  <c r="K862" i="47"/>
  <c r="J862" i="47"/>
  <c r="I862" i="47"/>
  <c r="H862" i="47"/>
  <c r="G862" i="47"/>
  <c r="F862" i="47"/>
  <c r="K861" i="47"/>
  <c r="J861" i="47"/>
  <c r="I861" i="47"/>
  <c r="H861" i="47"/>
  <c r="G861" i="47"/>
  <c r="F861" i="47"/>
  <c r="K860" i="47"/>
  <c r="J860" i="47"/>
  <c r="I860" i="47"/>
  <c r="H860" i="47"/>
  <c r="G860" i="47"/>
  <c r="F860" i="47"/>
  <c r="K859" i="47"/>
  <c r="J859" i="47"/>
  <c r="I859" i="47"/>
  <c r="H859" i="47"/>
  <c r="G859" i="47"/>
  <c r="F859" i="47"/>
  <c r="K858" i="47"/>
  <c r="J858" i="47"/>
  <c r="I858" i="47"/>
  <c r="H858" i="47"/>
  <c r="G858" i="47"/>
  <c r="F858" i="47"/>
  <c r="K857" i="47"/>
  <c r="J857" i="47"/>
  <c r="I857" i="47"/>
  <c r="H857" i="47"/>
  <c r="G857" i="47"/>
  <c r="F857" i="47"/>
  <c r="K856" i="47"/>
  <c r="J856" i="47"/>
  <c r="I856" i="47"/>
  <c r="H856" i="47"/>
  <c r="G856" i="47"/>
  <c r="F856" i="47"/>
  <c r="K855" i="47"/>
  <c r="J855" i="47"/>
  <c r="I855" i="47"/>
  <c r="H855" i="47"/>
  <c r="G855" i="47"/>
  <c r="F855" i="47"/>
  <c r="K854" i="47"/>
  <c r="J854" i="47"/>
  <c r="I854" i="47"/>
  <c r="H854" i="47"/>
  <c r="G854" i="47"/>
  <c r="F854" i="47"/>
  <c r="K853" i="47"/>
  <c r="J853" i="47"/>
  <c r="I853" i="47"/>
  <c r="H853" i="47"/>
  <c r="G853" i="47"/>
  <c r="F853" i="47"/>
  <c r="K852" i="47"/>
  <c r="J852" i="47"/>
  <c r="I852" i="47"/>
  <c r="H852" i="47"/>
  <c r="G852" i="47"/>
  <c r="F852" i="47"/>
  <c r="K851" i="47"/>
  <c r="J851" i="47"/>
  <c r="I851" i="47"/>
  <c r="H851" i="47"/>
  <c r="G851" i="47"/>
  <c r="F851" i="47"/>
  <c r="K850" i="47"/>
  <c r="J850" i="47"/>
  <c r="I850" i="47"/>
  <c r="H850" i="47"/>
  <c r="G850" i="47"/>
  <c r="F850" i="47"/>
  <c r="K849" i="47"/>
  <c r="J849" i="47"/>
  <c r="I849" i="47"/>
  <c r="H849" i="47"/>
  <c r="G849" i="47"/>
  <c r="F849" i="47"/>
  <c r="K848" i="47"/>
  <c r="J848" i="47"/>
  <c r="I848" i="47"/>
  <c r="H848" i="47"/>
  <c r="G848" i="47"/>
  <c r="F848" i="47"/>
  <c r="K847" i="47"/>
  <c r="J847" i="47"/>
  <c r="I847" i="47"/>
  <c r="H847" i="47"/>
  <c r="G847" i="47"/>
  <c r="F847" i="47"/>
  <c r="K846" i="47"/>
  <c r="J846" i="47"/>
  <c r="I846" i="47"/>
  <c r="H846" i="47"/>
  <c r="G846" i="47"/>
  <c r="F846" i="47"/>
  <c r="K845" i="47"/>
  <c r="J845" i="47"/>
  <c r="I845" i="47"/>
  <c r="H845" i="47"/>
  <c r="G845" i="47"/>
  <c r="F845" i="47"/>
  <c r="K844" i="47"/>
  <c r="J844" i="47"/>
  <c r="I844" i="47"/>
  <c r="H844" i="47"/>
  <c r="G844" i="47"/>
  <c r="F844" i="47"/>
  <c r="K843" i="47"/>
  <c r="J843" i="47"/>
  <c r="I843" i="47"/>
  <c r="H843" i="47"/>
  <c r="G843" i="47"/>
  <c r="F843" i="47"/>
  <c r="K842" i="47"/>
  <c r="J842" i="47"/>
  <c r="I842" i="47"/>
  <c r="H842" i="47"/>
  <c r="G842" i="47"/>
  <c r="F842" i="47"/>
  <c r="K841" i="47"/>
  <c r="J841" i="47"/>
  <c r="I841" i="47"/>
  <c r="H841" i="47"/>
  <c r="G841" i="47"/>
  <c r="F841" i="47"/>
  <c r="K840" i="47"/>
  <c r="J840" i="47"/>
  <c r="I840" i="47"/>
  <c r="H840" i="47"/>
  <c r="G840" i="47"/>
  <c r="F840" i="47"/>
  <c r="K839" i="47"/>
  <c r="J839" i="47"/>
  <c r="I839" i="47"/>
  <c r="H839" i="47"/>
  <c r="G839" i="47"/>
  <c r="F839" i="47"/>
  <c r="K838" i="47"/>
  <c r="J838" i="47"/>
  <c r="I838" i="47"/>
  <c r="H838" i="47"/>
  <c r="G838" i="47"/>
  <c r="F838" i="47"/>
  <c r="K837" i="47"/>
  <c r="J837" i="47"/>
  <c r="I837" i="47"/>
  <c r="H837" i="47"/>
  <c r="G837" i="47"/>
  <c r="F837" i="47"/>
  <c r="K836" i="47"/>
  <c r="J836" i="47"/>
  <c r="I836" i="47"/>
  <c r="H836" i="47"/>
  <c r="G836" i="47"/>
  <c r="F836" i="47"/>
  <c r="K835" i="47"/>
  <c r="J835" i="47"/>
  <c r="I835" i="47"/>
  <c r="H835" i="47"/>
  <c r="G835" i="47"/>
  <c r="F835" i="47"/>
  <c r="K834" i="47"/>
  <c r="J834" i="47"/>
  <c r="I834" i="47"/>
  <c r="H834" i="47"/>
  <c r="G834" i="47"/>
  <c r="F834" i="47"/>
  <c r="K833" i="47"/>
  <c r="J833" i="47"/>
  <c r="I833" i="47"/>
  <c r="H833" i="47"/>
  <c r="G833" i="47"/>
  <c r="F833" i="47"/>
  <c r="K832" i="47"/>
  <c r="J832" i="47"/>
  <c r="I832" i="47"/>
  <c r="H832" i="47"/>
  <c r="G832" i="47"/>
  <c r="F832" i="47"/>
  <c r="K831" i="47"/>
  <c r="J831" i="47"/>
  <c r="I831" i="47"/>
  <c r="H831" i="47"/>
  <c r="G831" i="47"/>
  <c r="F831" i="47"/>
  <c r="K830" i="47"/>
  <c r="J830" i="47"/>
  <c r="I830" i="47"/>
  <c r="H830" i="47"/>
  <c r="G830" i="47"/>
  <c r="F830" i="47"/>
  <c r="K829" i="47"/>
  <c r="J829" i="47"/>
  <c r="I829" i="47"/>
  <c r="H829" i="47"/>
  <c r="G829" i="47"/>
  <c r="F829" i="47"/>
  <c r="K828" i="47"/>
  <c r="J828" i="47"/>
  <c r="I828" i="47"/>
  <c r="H828" i="47"/>
  <c r="G828" i="47"/>
  <c r="F828" i="47"/>
  <c r="K827" i="47"/>
  <c r="J827" i="47"/>
  <c r="I827" i="47"/>
  <c r="H827" i="47"/>
  <c r="G827" i="47"/>
  <c r="F827" i="47"/>
  <c r="K826" i="47"/>
  <c r="J826" i="47"/>
  <c r="I826" i="47"/>
  <c r="H826" i="47"/>
  <c r="G826" i="47"/>
  <c r="F826" i="47"/>
  <c r="K825" i="47"/>
  <c r="J825" i="47"/>
  <c r="I825" i="47"/>
  <c r="H825" i="47"/>
  <c r="G825" i="47"/>
  <c r="F825" i="47"/>
  <c r="K824" i="47"/>
  <c r="J824" i="47"/>
  <c r="I824" i="47"/>
  <c r="H824" i="47"/>
  <c r="G824" i="47"/>
  <c r="F824" i="47"/>
  <c r="K823" i="47"/>
  <c r="J823" i="47"/>
  <c r="I823" i="47"/>
  <c r="H823" i="47"/>
  <c r="G823" i="47"/>
  <c r="F823" i="47"/>
  <c r="K822" i="47"/>
  <c r="J822" i="47"/>
  <c r="I822" i="47"/>
  <c r="H822" i="47"/>
  <c r="G822" i="47"/>
  <c r="F822" i="47"/>
  <c r="K821" i="47"/>
  <c r="J821" i="47"/>
  <c r="I821" i="47"/>
  <c r="H821" i="47"/>
  <c r="G821" i="47"/>
  <c r="F821" i="47"/>
  <c r="K820" i="47"/>
  <c r="J820" i="47"/>
  <c r="I820" i="47"/>
  <c r="H820" i="47"/>
  <c r="G820" i="47"/>
  <c r="F820" i="47"/>
  <c r="K819" i="47"/>
  <c r="J819" i="47"/>
  <c r="I819" i="47"/>
  <c r="H819" i="47"/>
  <c r="G819" i="47"/>
  <c r="F819" i="47"/>
  <c r="K818" i="47"/>
  <c r="J818" i="47"/>
  <c r="I818" i="47"/>
  <c r="H818" i="47"/>
  <c r="G818" i="47"/>
  <c r="F818" i="47"/>
  <c r="K817" i="47"/>
  <c r="J817" i="47"/>
  <c r="I817" i="47"/>
  <c r="H817" i="47"/>
  <c r="G817" i="47"/>
  <c r="F817" i="47"/>
  <c r="K816" i="47"/>
  <c r="J816" i="47"/>
  <c r="I816" i="47"/>
  <c r="H816" i="47"/>
  <c r="G816" i="47"/>
  <c r="F816" i="47"/>
  <c r="K815" i="47"/>
  <c r="J815" i="47"/>
  <c r="I815" i="47"/>
  <c r="H815" i="47"/>
  <c r="G815" i="47"/>
  <c r="F815" i="47"/>
  <c r="K814" i="47"/>
  <c r="J814" i="47"/>
  <c r="I814" i="47"/>
  <c r="H814" i="47"/>
  <c r="G814" i="47"/>
  <c r="F814" i="47"/>
  <c r="K813" i="47"/>
  <c r="J813" i="47"/>
  <c r="I813" i="47"/>
  <c r="H813" i="47"/>
  <c r="G813" i="47"/>
  <c r="F813" i="47"/>
  <c r="K812" i="47"/>
  <c r="J812" i="47"/>
  <c r="I812" i="47"/>
  <c r="H812" i="47"/>
  <c r="G812" i="47"/>
  <c r="F812" i="47"/>
  <c r="K811" i="47"/>
  <c r="J811" i="47"/>
  <c r="I811" i="47"/>
  <c r="H811" i="47"/>
  <c r="G811" i="47"/>
  <c r="F811" i="47"/>
  <c r="K810" i="47"/>
  <c r="J810" i="47"/>
  <c r="I810" i="47"/>
  <c r="H810" i="47"/>
  <c r="G810" i="47"/>
  <c r="F810" i="47"/>
  <c r="K809" i="47"/>
  <c r="J809" i="47"/>
  <c r="I809" i="47"/>
  <c r="H809" i="47"/>
  <c r="G809" i="47"/>
  <c r="F809" i="47"/>
  <c r="K808" i="47"/>
  <c r="J808" i="47"/>
  <c r="I808" i="47"/>
  <c r="H808" i="47"/>
  <c r="G808" i="47"/>
  <c r="F808" i="47"/>
  <c r="K807" i="47"/>
  <c r="J807" i="47"/>
  <c r="I807" i="47"/>
  <c r="H807" i="47"/>
  <c r="G807" i="47"/>
  <c r="F807" i="47"/>
  <c r="K806" i="47"/>
  <c r="J806" i="47"/>
  <c r="I806" i="47"/>
  <c r="H806" i="47"/>
  <c r="G806" i="47"/>
  <c r="F806" i="47"/>
  <c r="K805" i="47"/>
  <c r="J805" i="47"/>
  <c r="I805" i="47"/>
  <c r="H805" i="47"/>
  <c r="G805" i="47"/>
  <c r="F805" i="47"/>
  <c r="K804" i="47"/>
  <c r="J804" i="47"/>
  <c r="I804" i="47"/>
  <c r="H804" i="47"/>
  <c r="G804" i="47"/>
  <c r="F804" i="47"/>
  <c r="K803" i="47"/>
  <c r="J803" i="47"/>
  <c r="I803" i="47"/>
  <c r="H803" i="47"/>
  <c r="G803" i="47"/>
  <c r="F803" i="47"/>
  <c r="K802" i="47"/>
  <c r="J802" i="47"/>
  <c r="I802" i="47"/>
  <c r="H802" i="47"/>
  <c r="G802" i="47"/>
  <c r="F802" i="47"/>
  <c r="K801" i="47"/>
  <c r="J801" i="47"/>
  <c r="I801" i="47"/>
  <c r="H801" i="47"/>
  <c r="G801" i="47"/>
  <c r="F801" i="47"/>
  <c r="K800" i="47"/>
  <c r="J800" i="47"/>
  <c r="I800" i="47"/>
  <c r="H800" i="47"/>
  <c r="G800" i="47"/>
  <c r="F800" i="47"/>
  <c r="K799" i="47"/>
  <c r="J799" i="47"/>
  <c r="I799" i="47"/>
  <c r="H799" i="47"/>
  <c r="G799" i="47"/>
  <c r="F799" i="47"/>
  <c r="K798" i="47"/>
  <c r="J798" i="47"/>
  <c r="I798" i="47"/>
  <c r="H798" i="47"/>
  <c r="G798" i="47"/>
  <c r="F798" i="47"/>
  <c r="K797" i="47"/>
  <c r="J797" i="47"/>
  <c r="I797" i="47"/>
  <c r="H797" i="47"/>
  <c r="G797" i="47"/>
  <c r="F797" i="47"/>
  <c r="K796" i="47"/>
  <c r="J796" i="47"/>
  <c r="I796" i="47"/>
  <c r="H796" i="47"/>
  <c r="G796" i="47"/>
  <c r="F796" i="47"/>
  <c r="K795" i="47"/>
  <c r="J795" i="47"/>
  <c r="I795" i="47"/>
  <c r="H795" i="47"/>
  <c r="G795" i="47"/>
  <c r="F795" i="47"/>
  <c r="K794" i="47"/>
  <c r="J794" i="47"/>
  <c r="I794" i="47"/>
  <c r="H794" i="47"/>
  <c r="G794" i="47"/>
  <c r="F794" i="47"/>
  <c r="K793" i="47"/>
  <c r="J793" i="47"/>
  <c r="I793" i="47"/>
  <c r="H793" i="47"/>
  <c r="G793" i="47"/>
  <c r="F793" i="47"/>
  <c r="K792" i="47"/>
  <c r="J792" i="47"/>
  <c r="I792" i="47"/>
  <c r="H792" i="47"/>
  <c r="G792" i="47"/>
  <c r="F792" i="47"/>
  <c r="K791" i="47"/>
  <c r="J791" i="47"/>
  <c r="I791" i="47"/>
  <c r="H791" i="47"/>
  <c r="G791" i="47"/>
  <c r="F791" i="47"/>
  <c r="K790" i="47"/>
  <c r="J790" i="47"/>
  <c r="I790" i="47"/>
  <c r="H790" i="47"/>
  <c r="G790" i="47"/>
  <c r="F790" i="47"/>
  <c r="K789" i="47"/>
  <c r="J789" i="47"/>
  <c r="I789" i="47"/>
  <c r="H789" i="47"/>
  <c r="G789" i="47"/>
  <c r="F789" i="47"/>
  <c r="K788" i="47"/>
  <c r="J788" i="47"/>
  <c r="I788" i="47"/>
  <c r="H788" i="47"/>
  <c r="G788" i="47"/>
  <c r="F788" i="47"/>
  <c r="K787" i="47"/>
  <c r="J787" i="47"/>
  <c r="I787" i="47"/>
  <c r="H787" i="47"/>
  <c r="G787" i="47"/>
  <c r="F787" i="47"/>
  <c r="K786" i="47"/>
  <c r="J786" i="47"/>
  <c r="I786" i="47"/>
  <c r="H786" i="47"/>
  <c r="G786" i="47"/>
  <c r="F786" i="47"/>
  <c r="K785" i="47"/>
  <c r="J785" i="47"/>
  <c r="I785" i="47"/>
  <c r="H785" i="47"/>
  <c r="G785" i="47"/>
  <c r="F785" i="47"/>
  <c r="K784" i="47"/>
  <c r="J784" i="47"/>
  <c r="I784" i="47"/>
  <c r="H784" i="47"/>
  <c r="G784" i="47"/>
  <c r="F784" i="47"/>
  <c r="K783" i="47"/>
  <c r="J783" i="47"/>
  <c r="I783" i="47"/>
  <c r="H783" i="47"/>
  <c r="G783" i="47"/>
  <c r="F783" i="47"/>
  <c r="K782" i="47"/>
  <c r="J782" i="47"/>
  <c r="I782" i="47"/>
  <c r="H782" i="47"/>
  <c r="G782" i="47"/>
  <c r="F782" i="47"/>
  <c r="K781" i="47"/>
  <c r="J781" i="47"/>
  <c r="I781" i="47"/>
  <c r="H781" i="47"/>
  <c r="G781" i="47"/>
  <c r="F781" i="47"/>
  <c r="K780" i="47"/>
  <c r="J780" i="47"/>
  <c r="I780" i="47"/>
  <c r="H780" i="47"/>
  <c r="G780" i="47"/>
  <c r="F780" i="47"/>
  <c r="K779" i="47"/>
  <c r="J779" i="47"/>
  <c r="I779" i="47"/>
  <c r="H779" i="47"/>
  <c r="G779" i="47"/>
  <c r="F779" i="47"/>
  <c r="K778" i="47"/>
  <c r="J778" i="47"/>
  <c r="I778" i="47"/>
  <c r="H778" i="47"/>
  <c r="G778" i="47"/>
  <c r="F778" i="47"/>
  <c r="K777" i="47"/>
  <c r="J777" i="47"/>
  <c r="I777" i="47"/>
  <c r="H777" i="47"/>
  <c r="G777" i="47"/>
  <c r="F777" i="47"/>
  <c r="K776" i="47"/>
  <c r="J776" i="47"/>
  <c r="I776" i="47"/>
  <c r="H776" i="47"/>
  <c r="G776" i="47"/>
  <c r="F776" i="47"/>
  <c r="K775" i="47"/>
  <c r="J775" i="47"/>
  <c r="I775" i="47"/>
  <c r="H775" i="47"/>
  <c r="G775" i="47"/>
  <c r="F775" i="47"/>
  <c r="K774" i="47"/>
  <c r="J774" i="47"/>
  <c r="I774" i="47"/>
  <c r="H774" i="47"/>
  <c r="G774" i="47"/>
  <c r="F774" i="47"/>
  <c r="K773" i="47"/>
  <c r="J773" i="47"/>
  <c r="I773" i="47"/>
  <c r="H773" i="47"/>
  <c r="G773" i="47"/>
  <c r="F773" i="47"/>
  <c r="K772" i="47"/>
  <c r="J772" i="47"/>
  <c r="N223" i="62" s="1"/>
  <c r="I772" i="47"/>
  <c r="M223" i="62" s="1"/>
  <c r="H772" i="47"/>
  <c r="G772" i="47"/>
  <c r="F772" i="47"/>
  <c r="K771" i="47"/>
  <c r="J771" i="47"/>
  <c r="I771" i="47"/>
  <c r="H771" i="47"/>
  <c r="G771" i="47"/>
  <c r="F771" i="47"/>
  <c r="K770" i="47"/>
  <c r="J770" i="47"/>
  <c r="I770" i="47"/>
  <c r="H770" i="47"/>
  <c r="G770" i="47"/>
  <c r="F770" i="47"/>
  <c r="K769" i="47"/>
  <c r="J769" i="47"/>
  <c r="I769" i="47"/>
  <c r="H769" i="47"/>
  <c r="G769" i="47"/>
  <c r="F769" i="47"/>
  <c r="K768" i="47"/>
  <c r="J768" i="47"/>
  <c r="I768" i="47"/>
  <c r="H768" i="47"/>
  <c r="G768" i="47"/>
  <c r="F768" i="47"/>
  <c r="K767" i="47"/>
  <c r="J767" i="47"/>
  <c r="I767" i="47"/>
  <c r="H767" i="47"/>
  <c r="G767" i="47"/>
  <c r="F767" i="47"/>
  <c r="K766" i="47"/>
  <c r="J766" i="47"/>
  <c r="I766" i="47"/>
  <c r="H766" i="47"/>
  <c r="G766" i="47"/>
  <c r="F766" i="47"/>
  <c r="K765" i="47"/>
  <c r="J765" i="47"/>
  <c r="I765" i="47"/>
  <c r="H765" i="47"/>
  <c r="G765" i="47"/>
  <c r="F765" i="47"/>
  <c r="K764" i="47"/>
  <c r="J764" i="47"/>
  <c r="I764" i="47"/>
  <c r="H764" i="47"/>
  <c r="G764" i="47"/>
  <c r="F764" i="47"/>
  <c r="K763" i="47"/>
  <c r="J763" i="47"/>
  <c r="I763" i="47"/>
  <c r="H763" i="47"/>
  <c r="G763" i="47"/>
  <c r="F763" i="47"/>
  <c r="K762" i="47"/>
  <c r="J762" i="47"/>
  <c r="I762" i="47"/>
  <c r="H762" i="47"/>
  <c r="G762" i="47"/>
  <c r="F762" i="47"/>
  <c r="K761" i="47"/>
  <c r="J761" i="47"/>
  <c r="I761" i="47"/>
  <c r="H761" i="47"/>
  <c r="G761" i="47"/>
  <c r="F761" i="47"/>
  <c r="K760" i="47"/>
  <c r="J760" i="47"/>
  <c r="I760" i="47"/>
  <c r="H760" i="47"/>
  <c r="G760" i="47"/>
  <c r="F760" i="47"/>
  <c r="K759" i="47"/>
  <c r="J759" i="47"/>
  <c r="I759" i="47"/>
  <c r="H759" i="47"/>
  <c r="G759" i="47"/>
  <c r="F759" i="47"/>
  <c r="K758" i="47"/>
  <c r="J758" i="47"/>
  <c r="I758" i="47"/>
  <c r="H758" i="47"/>
  <c r="G758" i="47"/>
  <c r="F758" i="47"/>
  <c r="K757" i="47"/>
  <c r="J757" i="47"/>
  <c r="I757" i="47"/>
  <c r="H757" i="47"/>
  <c r="G757" i="47"/>
  <c r="F757" i="47"/>
  <c r="K756" i="47"/>
  <c r="J756" i="47"/>
  <c r="I756" i="47"/>
  <c r="H756" i="47"/>
  <c r="G756" i="47"/>
  <c r="F756" i="47"/>
  <c r="K755" i="47"/>
  <c r="J755" i="47"/>
  <c r="I755" i="47"/>
  <c r="H755" i="47"/>
  <c r="G755" i="47"/>
  <c r="F755" i="47"/>
  <c r="K754" i="47"/>
  <c r="J754" i="47"/>
  <c r="I754" i="47"/>
  <c r="H754" i="47"/>
  <c r="G754" i="47"/>
  <c r="F754" i="47"/>
  <c r="K753" i="47"/>
  <c r="J753" i="47"/>
  <c r="I753" i="47"/>
  <c r="H753" i="47"/>
  <c r="G753" i="47"/>
  <c r="F753" i="47"/>
  <c r="K752" i="47"/>
  <c r="J752" i="47"/>
  <c r="I752" i="47"/>
  <c r="H752" i="47"/>
  <c r="G752" i="47"/>
  <c r="F752" i="47"/>
  <c r="K751" i="47"/>
  <c r="J751" i="47"/>
  <c r="I751" i="47"/>
  <c r="H751" i="47"/>
  <c r="G751" i="47"/>
  <c r="F751" i="47"/>
  <c r="K750" i="47"/>
  <c r="J750" i="47"/>
  <c r="I750" i="47"/>
  <c r="H750" i="47"/>
  <c r="G750" i="47"/>
  <c r="F750" i="47"/>
  <c r="K749" i="47"/>
  <c r="J749" i="47"/>
  <c r="I749" i="47"/>
  <c r="H749" i="47"/>
  <c r="G749" i="47"/>
  <c r="F749" i="47"/>
  <c r="K748" i="47"/>
  <c r="J748" i="47"/>
  <c r="I748" i="47"/>
  <c r="H748" i="47"/>
  <c r="G748" i="47"/>
  <c r="F748" i="47"/>
  <c r="K747" i="47"/>
  <c r="J747" i="47"/>
  <c r="I747" i="47"/>
  <c r="H747" i="47"/>
  <c r="G747" i="47"/>
  <c r="F747" i="47"/>
  <c r="K746" i="47"/>
  <c r="J746" i="47"/>
  <c r="I746" i="47"/>
  <c r="H746" i="47"/>
  <c r="G746" i="47"/>
  <c r="F746" i="47"/>
  <c r="K745" i="47"/>
  <c r="J745" i="47"/>
  <c r="I745" i="47"/>
  <c r="H745" i="47"/>
  <c r="G745" i="47"/>
  <c r="F745" i="47"/>
  <c r="K744" i="47"/>
  <c r="J744" i="47"/>
  <c r="I744" i="47"/>
  <c r="H744" i="47"/>
  <c r="G744" i="47"/>
  <c r="F744" i="47"/>
  <c r="K743" i="47"/>
  <c r="J743" i="47"/>
  <c r="I743" i="47"/>
  <c r="H743" i="47"/>
  <c r="G743" i="47"/>
  <c r="F743" i="47"/>
  <c r="K742" i="47"/>
  <c r="J742" i="47"/>
  <c r="I742" i="47"/>
  <c r="H742" i="47"/>
  <c r="G742" i="47"/>
  <c r="F742" i="47"/>
  <c r="K741" i="47"/>
  <c r="J741" i="47"/>
  <c r="I741" i="47"/>
  <c r="H741" i="47"/>
  <c r="G741" i="47"/>
  <c r="F741" i="47"/>
  <c r="K740" i="47"/>
  <c r="J740" i="47"/>
  <c r="I740" i="47"/>
  <c r="H740" i="47"/>
  <c r="G740" i="47"/>
  <c r="F740" i="47"/>
  <c r="K739" i="47"/>
  <c r="J739" i="47"/>
  <c r="I739" i="47"/>
  <c r="H739" i="47"/>
  <c r="G739" i="47"/>
  <c r="F739" i="47"/>
  <c r="K738" i="47"/>
  <c r="J738" i="47"/>
  <c r="I738" i="47"/>
  <c r="H738" i="47"/>
  <c r="G738" i="47"/>
  <c r="F738" i="47"/>
  <c r="K737" i="47"/>
  <c r="J737" i="47"/>
  <c r="I737" i="47"/>
  <c r="H737" i="47"/>
  <c r="G737" i="47"/>
  <c r="F737" i="47"/>
  <c r="K736" i="47"/>
  <c r="J736" i="47"/>
  <c r="I736" i="47"/>
  <c r="H736" i="47"/>
  <c r="G736" i="47"/>
  <c r="F736" i="47"/>
  <c r="K735" i="47"/>
  <c r="J735" i="47"/>
  <c r="I735" i="47"/>
  <c r="H735" i="47"/>
  <c r="G735" i="47"/>
  <c r="F735" i="47"/>
  <c r="K734" i="47"/>
  <c r="J734" i="47"/>
  <c r="I734" i="47"/>
  <c r="H734" i="47"/>
  <c r="G734" i="47"/>
  <c r="F734" i="47"/>
  <c r="K733" i="47"/>
  <c r="J733" i="47"/>
  <c r="I733" i="47"/>
  <c r="H733" i="47"/>
  <c r="G733" i="47"/>
  <c r="F733" i="47"/>
  <c r="K732" i="47"/>
  <c r="J732" i="47"/>
  <c r="I732" i="47"/>
  <c r="H732" i="47"/>
  <c r="G732" i="47"/>
  <c r="F732" i="47"/>
  <c r="K731" i="47"/>
  <c r="J731" i="47"/>
  <c r="I731" i="47"/>
  <c r="H731" i="47"/>
  <c r="G731" i="47"/>
  <c r="F731" i="47"/>
  <c r="K730" i="47"/>
  <c r="J730" i="47"/>
  <c r="I730" i="47"/>
  <c r="H730" i="47"/>
  <c r="G730" i="47"/>
  <c r="F730" i="47"/>
  <c r="K729" i="47"/>
  <c r="J729" i="47"/>
  <c r="I729" i="47"/>
  <c r="H729" i="47"/>
  <c r="G729" i="47"/>
  <c r="F729" i="47"/>
  <c r="K728" i="47"/>
  <c r="J728" i="47"/>
  <c r="I728" i="47"/>
  <c r="H728" i="47"/>
  <c r="G728" i="47"/>
  <c r="F728" i="47"/>
  <c r="K727" i="47"/>
  <c r="J727" i="47"/>
  <c r="I727" i="47"/>
  <c r="H727" i="47"/>
  <c r="G727" i="47"/>
  <c r="F727" i="47"/>
  <c r="K726" i="47"/>
  <c r="J726" i="47"/>
  <c r="I726" i="47"/>
  <c r="H726" i="47"/>
  <c r="G726" i="47"/>
  <c r="F726" i="47"/>
  <c r="K725" i="47"/>
  <c r="J725" i="47"/>
  <c r="I725" i="47"/>
  <c r="H725" i="47"/>
  <c r="G725" i="47"/>
  <c r="F725" i="47"/>
  <c r="K724" i="47"/>
  <c r="J724" i="47"/>
  <c r="I724" i="47"/>
  <c r="H724" i="47"/>
  <c r="G724" i="47"/>
  <c r="F724" i="47"/>
  <c r="K723" i="47"/>
  <c r="J723" i="47"/>
  <c r="I723" i="47"/>
  <c r="H723" i="47"/>
  <c r="G723" i="47"/>
  <c r="F723" i="47"/>
  <c r="K722" i="47"/>
  <c r="J722" i="47"/>
  <c r="I722" i="47"/>
  <c r="H722" i="47"/>
  <c r="G722" i="47"/>
  <c r="F722" i="47"/>
  <c r="K721" i="47"/>
  <c r="J721" i="47"/>
  <c r="I721" i="47"/>
  <c r="H721" i="47"/>
  <c r="G721" i="47"/>
  <c r="F721" i="47"/>
  <c r="K720" i="47"/>
  <c r="J720" i="47"/>
  <c r="I720" i="47"/>
  <c r="H720" i="47"/>
  <c r="G720" i="47"/>
  <c r="F720" i="47"/>
  <c r="K719" i="47"/>
  <c r="J719" i="47"/>
  <c r="I719" i="47"/>
  <c r="H719" i="47"/>
  <c r="G719" i="47"/>
  <c r="F719" i="47"/>
  <c r="K718" i="47"/>
  <c r="J718" i="47"/>
  <c r="I718" i="47"/>
  <c r="H718" i="47"/>
  <c r="G718" i="47"/>
  <c r="F718" i="47"/>
  <c r="K717" i="47"/>
  <c r="J717" i="47"/>
  <c r="I717" i="47"/>
  <c r="H717" i="47"/>
  <c r="G717" i="47"/>
  <c r="F717" i="47"/>
  <c r="K716" i="47"/>
  <c r="J716" i="47"/>
  <c r="I716" i="47"/>
  <c r="H716" i="47"/>
  <c r="G716" i="47"/>
  <c r="F716" i="47"/>
  <c r="K715" i="47"/>
  <c r="J715" i="47"/>
  <c r="I715" i="47"/>
  <c r="H715" i="47"/>
  <c r="G715" i="47"/>
  <c r="F715" i="47"/>
  <c r="K714" i="47"/>
  <c r="J714" i="47"/>
  <c r="I714" i="47"/>
  <c r="H714" i="47"/>
  <c r="G714" i="47"/>
  <c r="F714" i="47"/>
  <c r="K713" i="47"/>
  <c r="J713" i="47"/>
  <c r="I713" i="47"/>
  <c r="H713" i="47"/>
  <c r="G713" i="47"/>
  <c r="F713" i="47"/>
  <c r="K712" i="47"/>
  <c r="J712" i="47"/>
  <c r="I712" i="47"/>
  <c r="H712" i="47"/>
  <c r="G712" i="47"/>
  <c r="F712" i="47"/>
  <c r="K711" i="47"/>
  <c r="J711" i="47"/>
  <c r="I711" i="47"/>
  <c r="H711" i="47"/>
  <c r="G711" i="47"/>
  <c r="F711" i="47"/>
  <c r="K710" i="47"/>
  <c r="J710" i="47"/>
  <c r="I710" i="47"/>
  <c r="H710" i="47"/>
  <c r="G710" i="47"/>
  <c r="F710" i="47"/>
  <c r="K709" i="47"/>
  <c r="J709" i="47"/>
  <c r="I709" i="47"/>
  <c r="H709" i="47"/>
  <c r="G709" i="47"/>
  <c r="F709" i="47"/>
  <c r="K708" i="47"/>
  <c r="J708" i="47"/>
  <c r="I708" i="47"/>
  <c r="H708" i="47"/>
  <c r="G708" i="47"/>
  <c r="F708" i="47"/>
  <c r="K707" i="47"/>
  <c r="J707" i="47"/>
  <c r="I707" i="47"/>
  <c r="H707" i="47"/>
  <c r="G707" i="47"/>
  <c r="F707" i="47"/>
  <c r="K706" i="47"/>
  <c r="J706" i="47"/>
  <c r="I706" i="47"/>
  <c r="H706" i="47"/>
  <c r="G706" i="47"/>
  <c r="F706" i="47"/>
  <c r="K705" i="47"/>
  <c r="J705" i="47"/>
  <c r="I705" i="47"/>
  <c r="H705" i="47"/>
  <c r="G705" i="47"/>
  <c r="F705" i="47"/>
  <c r="K704" i="47"/>
  <c r="J704" i="47"/>
  <c r="I704" i="47"/>
  <c r="H704" i="47"/>
  <c r="G704" i="47"/>
  <c r="F704" i="47"/>
  <c r="K703" i="47"/>
  <c r="J703" i="47"/>
  <c r="I703" i="47"/>
  <c r="H703" i="47"/>
  <c r="G703" i="47"/>
  <c r="F703" i="47"/>
  <c r="K702" i="47"/>
  <c r="J702" i="47"/>
  <c r="I702" i="47"/>
  <c r="H702" i="47"/>
  <c r="G702" i="47"/>
  <c r="F702" i="47"/>
  <c r="K701" i="47"/>
  <c r="J701" i="47"/>
  <c r="I701" i="47"/>
  <c r="H701" i="47"/>
  <c r="G701" i="47"/>
  <c r="F701" i="47"/>
  <c r="K700" i="47"/>
  <c r="J700" i="47"/>
  <c r="I700" i="47"/>
  <c r="H700" i="47"/>
  <c r="G700" i="47"/>
  <c r="F700" i="47"/>
  <c r="K699" i="47"/>
  <c r="J699" i="47"/>
  <c r="I699" i="47"/>
  <c r="H699" i="47"/>
  <c r="G699" i="47"/>
  <c r="F699" i="47"/>
  <c r="K698" i="47"/>
  <c r="J698" i="47"/>
  <c r="I698" i="47"/>
  <c r="H698" i="47"/>
  <c r="G698" i="47"/>
  <c r="F698" i="47"/>
  <c r="K697" i="47"/>
  <c r="J697" i="47"/>
  <c r="I697" i="47"/>
  <c r="H697" i="47"/>
  <c r="G697" i="47"/>
  <c r="F697" i="47"/>
  <c r="K696" i="47"/>
  <c r="J696" i="47"/>
  <c r="I696" i="47"/>
  <c r="H696" i="47"/>
  <c r="G696" i="47"/>
  <c r="F696" i="47"/>
  <c r="K695" i="47"/>
  <c r="J695" i="47"/>
  <c r="I695" i="47"/>
  <c r="H695" i="47"/>
  <c r="G695" i="47"/>
  <c r="F695" i="47"/>
  <c r="K694" i="47"/>
  <c r="J694" i="47"/>
  <c r="I694" i="47"/>
  <c r="H694" i="47"/>
  <c r="G694" i="47"/>
  <c r="F694" i="47"/>
  <c r="K693" i="47"/>
  <c r="J693" i="47"/>
  <c r="I693" i="47"/>
  <c r="H693" i="47"/>
  <c r="G693" i="47"/>
  <c r="F693" i="47"/>
  <c r="K692" i="47"/>
  <c r="J692" i="47"/>
  <c r="I692" i="47"/>
  <c r="H692" i="47"/>
  <c r="G692" i="47"/>
  <c r="F692" i="47"/>
  <c r="K691" i="47"/>
  <c r="J691" i="47"/>
  <c r="I691" i="47"/>
  <c r="H691" i="47"/>
  <c r="G691" i="47"/>
  <c r="F691" i="47"/>
  <c r="K690" i="47"/>
  <c r="J690" i="47"/>
  <c r="I690" i="47"/>
  <c r="H690" i="47"/>
  <c r="G690" i="47"/>
  <c r="F690" i="47"/>
  <c r="K689" i="47"/>
  <c r="J689" i="47"/>
  <c r="I689" i="47"/>
  <c r="H689" i="47"/>
  <c r="G689" i="47"/>
  <c r="F689" i="47"/>
  <c r="K688" i="47"/>
  <c r="J688" i="47"/>
  <c r="I688" i="47"/>
  <c r="H688" i="47"/>
  <c r="G688" i="47"/>
  <c r="F688" i="47"/>
  <c r="K687" i="47"/>
  <c r="J687" i="47"/>
  <c r="I687" i="47"/>
  <c r="H687" i="47"/>
  <c r="G687" i="47"/>
  <c r="F687" i="47"/>
  <c r="K686" i="47"/>
  <c r="J686" i="47"/>
  <c r="I686" i="47"/>
  <c r="H686" i="47"/>
  <c r="G686" i="47"/>
  <c r="F686" i="47"/>
  <c r="K685" i="47"/>
  <c r="J685" i="47"/>
  <c r="I685" i="47"/>
  <c r="H685" i="47"/>
  <c r="G685" i="47"/>
  <c r="F685" i="47"/>
  <c r="K684" i="47"/>
  <c r="J684" i="47"/>
  <c r="I684" i="47"/>
  <c r="H684" i="47"/>
  <c r="G684" i="47"/>
  <c r="F684" i="47"/>
  <c r="K683" i="47"/>
  <c r="J683" i="47"/>
  <c r="I683" i="47"/>
  <c r="H683" i="47"/>
  <c r="G683" i="47"/>
  <c r="F683" i="47"/>
  <c r="K682" i="47"/>
  <c r="J682" i="47"/>
  <c r="I682" i="47"/>
  <c r="H682" i="47"/>
  <c r="G682" i="47"/>
  <c r="F682" i="47"/>
  <c r="K681" i="47"/>
  <c r="J681" i="47"/>
  <c r="I681" i="47"/>
  <c r="H681" i="47"/>
  <c r="G681" i="47"/>
  <c r="F681" i="47"/>
  <c r="K680" i="47"/>
  <c r="J680" i="47"/>
  <c r="I680" i="47"/>
  <c r="H680" i="47"/>
  <c r="G680" i="47"/>
  <c r="F680" i="47"/>
  <c r="K679" i="47"/>
  <c r="J679" i="47"/>
  <c r="I679" i="47"/>
  <c r="H679" i="47"/>
  <c r="G679" i="47"/>
  <c r="F679" i="47"/>
  <c r="K678" i="47"/>
  <c r="J678" i="47"/>
  <c r="I678" i="47"/>
  <c r="H678" i="47"/>
  <c r="G678" i="47"/>
  <c r="F678" i="47"/>
  <c r="K677" i="47"/>
  <c r="J677" i="47"/>
  <c r="I677" i="47"/>
  <c r="H677" i="47"/>
  <c r="G677" i="47"/>
  <c r="F677" i="47"/>
  <c r="K676" i="47"/>
  <c r="J676" i="47"/>
  <c r="I676" i="47"/>
  <c r="H676" i="47"/>
  <c r="G676" i="47"/>
  <c r="F676" i="47"/>
  <c r="K675" i="47"/>
  <c r="J675" i="47"/>
  <c r="I675" i="47"/>
  <c r="H675" i="47"/>
  <c r="G675" i="47"/>
  <c r="F675" i="47"/>
  <c r="K674" i="47"/>
  <c r="J674" i="47"/>
  <c r="I674" i="47"/>
  <c r="H674" i="47"/>
  <c r="G674" i="47"/>
  <c r="F674" i="47"/>
  <c r="K673" i="47"/>
  <c r="J673" i="47"/>
  <c r="I673" i="47"/>
  <c r="H673" i="47"/>
  <c r="G673" i="47"/>
  <c r="F673" i="47"/>
  <c r="K672" i="47"/>
  <c r="J672" i="47"/>
  <c r="I672" i="47"/>
  <c r="H672" i="47"/>
  <c r="G672" i="47"/>
  <c r="F672" i="47"/>
  <c r="K671" i="47"/>
  <c r="J671" i="47"/>
  <c r="I671" i="47"/>
  <c r="H671" i="47"/>
  <c r="G671" i="47"/>
  <c r="F671" i="47"/>
  <c r="K670" i="47"/>
  <c r="J670" i="47"/>
  <c r="I670" i="47"/>
  <c r="H670" i="47"/>
  <c r="G670" i="47"/>
  <c r="F670" i="47"/>
  <c r="K669" i="47"/>
  <c r="J669" i="47"/>
  <c r="I669" i="47"/>
  <c r="H669" i="47"/>
  <c r="G669" i="47"/>
  <c r="F669" i="47"/>
  <c r="K668" i="47"/>
  <c r="J668" i="47"/>
  <c r="I668" i="47"/>
  <c r="H668" i="47"/>
  <c r="G668" i="47"/>
  <c r="F668" i="47"/>
  <c r="K667" i="47"/>
  <c r="J667" i="47"/>
  <c r="I667" i="47"/>
  <c r="H667" i="47"/>
  <c r="G667" i="47"/>
  <c r="F667" i="47"/>
  <c r="K666" i="47"/>
  <c r="J666" i="47"/>
  <c r="I666" i="47"/>
  <c r="H666" i="47"/>
  <c r="G666" i="47"/>
  <c r="F666" i="47"/>
  <c r="K665" i="47"/>
  <c r="J665" i="47"/>
  <c r="I665" i="47"/>
  <c r="H665" i="47"/>
  <c r="G665" i="47"/>
  <c r="F665" i="47"/>
  <c r="K664" i="47"/>
  <c r="J664" i="47"/>
  <c r="I664" i="47"/>
  <c r="H664" i="47"/>
  <c r="G664" i="47"/>
  <c r="F664" i="47"/>
  <c r="K663" i="47"/>
  <c r="J663" i="47"/>
  <c r="I663" i="47"/>
  <c r="H663" i="47"/>
  <c r="G663" i="47"/>
  <c r="F663" i="47"/>
  <c r="K662" i="47"/>
  <c r="J662" i="47"/>
  <c r="I662" i="47"/>
  <c r="H662" i="47"/>
  <c r="G662" i="47"/>
  <c r="F662" i="47"/>
  <c r="K661" i="47"/>
  <c r="J661" i="47"/>
  <c r="I661" i="47"/>
  <c r="H661" i="47"/>
  <c r="G661" i="47"/>
  <c r="F661" i="47"/>
  <c r="K660" i="47"/>
  <c r="J660" i="47"/>
  <c r="I660" i="47"/>
  <c r="H660" i="47"/>
  <c r="G660" i="47"/>
  <c r="F660" i="47"/>
  <c r="K659" i="47"/>
  <c r="J659" i="47"/>
  <c r="I659" i="47"/>
  <c r="H659" i="47"/>
  <c r="G659" i="47"/>
  <c r="F659" i="47"/>
  <c r="K658" i="47"/>
  <c r="J658" i="47"/>
  <c r="I658" i="47"/>
  <c r="H658" i="47"/>
  <c r="G658" i="47"/>
  <c r="F658" i="47"/>
  <c r="K657" i="47"/>
  <c r="J657" i="47"/>
  <c r="I657" i="47"/>
  <c r="H657" i="47"/>
  <c r="G657" i="47"/>
  <c r="F657" i="47"/>
  <c r="K656" i="47"/>
  <c r="J656" i="47"/>
  <c r="I656" i="47"/>
  <c r="H656" i="47"/>
  <c r="G656" i="47"/>
  <c r="F656" i="47"/>
  <c r="K655" i="47"/>
  <c r="J655" i="47"/>
  <c r="I655" i="47"/>
  <c r="H655" i="47"/>
  <c r="G655" i="47"/>
  <c r="F655" i="47"/>
  <c r="K654" i="47"/>
  <c r="J654" i="47"/>
  <c r="I654" i="47"/>
  <c r="H654" i="47"/>
  <c r="G654" i="47"/>
  <c r="F654" i="47"/>
  <c r="K653" i="47"/>
  <c r="J653" i="47"/>
  <c r="I653" i="47"/>
  <c r="H653" i="47"/>
  <c r="G653" i="47"/>
  <c r="F653" i="47"/>
  <c r="K652" i="47"/>
  <c r="J652" i="47"/>
  <c r="I652" i="47"/>
  <c r="H652" i="47"/>
  <c r="G652" i="47"/>
  <c r="F652" i="47"/>
  <c r="K651" i="47"/>
  <c r="J651" i="47"/>
  <c r="I651" i="47"/>
  <c r="H651" i="47"/>
  <c r="G651" i="47"/>
  <c r="F651" i="47"/>
  <c r="K650" i="47"/>
  <c r="J650" i="47"/>
  <c r="I650" i="47"/>
  <c r="H650" i="47"/>
  <c r="G650" i="47"/>
  <c r="F650" i="47"/>
  <c r="K649" i="47"/>
  <c r="J649" i="47"/>
  <c r="I649" i="47"/>
  <c r="H649" i="47"/>
  <c r="G649" i="47"/>
  <c r="F649" i="47"/>
  <c r="K648" i="47"/>
  <c r="J648" i="47"/>
  <c r="I648" i="47"/>
  <c r="H648" i="47"/>
  <c r="G648" i="47"/>
  <c r="F648" i="47"/>
  <c r="K647" i="47"/>
  <c r="J647" i="47"/>
  <c r="I647" i="47"/>
  <c r="H647" i="47"/>
  <c r="G647" i="47"/>
  <c r="F647" i="47"/>
  <c r="K646" i="47"/>
  <c r="J646" i="47"/>
  <c r="I646" i="47"/>
  <c r="H646" i="47"/>
  <c r="G646" i="47"/>
  <c r="F646" i="47"/>
  <c r="K645" i="47"/>
  <c r="J645" i="47"/>
  <c r="I645" i="47"/>
  <c r="H645" i="47"/>
  <c r="G645" i="47"/>
  <c r="F645" i="47"/>
  <c r="K644" i="47"/>
  <c r="J644" i="47"/>
  <c r="I644" i="47"/>
  <c r="H644" i="47"/>
  <c r="G644" i="47"/>
  <c r="F644" i="47"/>
  <c r="K643" i="47"/>
  <c r="J643" i="47"/>
  <c r="I643" i="47"/>
  <c r="H643" i="47"/>
  <c r="G643" i="47"/>
  <c r="F643" i="47"/>
  <c r="K642" i="47"/>
  <c r="J642" i="47"/>
  <c r="I642" i="47"/>
  <c r="H642" i="47"/>
  <c r="G642" i="47"/>
  <c r="F642" i="47"/>
  <c r="K641" i="47"/>
  <c r="J641" i="47"/>
  <c r="I641" i="47"/>
  <c r="H641" i="47"/>
  <c r="G641" i="47"/>
  <c r="F641" i="47"/>
  <c r="K640" i="47"/>
  <c r="J640" i="47"/>
  <c r="I640" i="47"/>
  <c r="H640" i="47"/>
  <c r="G640" i="47"/>
  <c r="F640" i="47"/>
  <c r="K639" i="47"/>
  <c r="J639" i="47"/>
  <c r="I639" i="47"/>
  <c r="H639" i="47"/>
  <c r="G639" i="47"/>
  <c r="F639" i="47"/>
  <c r="K638" i="47"/>
  <c r="J638" i="47"/>
  <c r="I638" i="47"/>
  <c r="H638" i="47"/>
  <c r="G638" i="47"/>
  <c r="F638" i="47"/>
  <c r="K637" i="47"/>
  <c r="J637" i="47"/>
  <c r="I637" i="47"/>
  <c r="H637" i="47"/>
  <c r="G637" i="47"/>
  <c r="F637" i="47"/>
  <c r="K636" i="47"/>
  <c r="J636" i="47"/>
  <c r="I636" i="47"/>
  <c r="H636" i="47"/>
  <c r="G636" i="47"/>
  <c r="F636" i="47"/>
  <c r="K635" i="47"/>
  <c r="J635" i="47"/>
  <c r="I635" i="47"/>
  <c r="H635" i="47"/>
  <c r="G635" i="47"/>
  <c r="F635" i="47"/>
  <c r="K634" i="47"/>
  <c r="J634" i="47"/>
  <c r="I634" i="47"/>
  <c r="H634" i="47"/>
  <c r="G634" i="47"/>
  <c r="F634" i="47"/>
  <c r="K633" i="47"/>
  <c r="J633" i="47"/>
  <c r="I633" i="47"/>
  <c r="H633" i="47"/>
  <c r="G633" i="47"/>
  <c r="F633" i="47"/>
  <c r="K632" i="47"/>
  <c r="J632" i="47"/>
  <c r="I632" i="47"/>
  <c r="H632" i="47"/>
  <c r="G632" i="47"/>
  <c r="F632" i="47"/>
  <c r="K631" i="47"/>
  <c r="J631" i="47"/>
  <c r="I631" i="47"/>
  <c r="H631" i="47"/>
  <c r="G631" i="47"/>
  <c r="F631" i="47"/>
  <c r="K630" i="47"/>
  <c r="J630" i="47"/>
  <c r="I630" i="47"/>
  <c r="H630" i="47"/>
  <c r="G630" i="47"/>
  <c r="F630" i="47"/>
  <c r="K629" i="47"/>
  <c r="J629" i="47"/>
  <c r="I629" i="47"/>
  <c r="H629" i="47"/>
  <c r="G629" i="47"/>
  <c r="F629" i="47"/>
  <c r="K628" i="47"/>
  <c r="J628" i="47"/>
  <c r="I628" i="47"/>
  <c r="H628" i="47"/>
  <c r="G628" i="47"/>
  <c r="F628" i="47"/>
  <c r="K627" i="47"/>
  <c r="J627" i="47"/>
  <c r="I627" i="47"/>
  <c r="H627" i="47"/>
  <c r="G627" i="47"/>
  <c r="F627" i="47"/>
  <c r="K626" i="47"/>
  <c r="J626" i="47"/>
  <c r="I626" i="47"/>
  <c r="H626" i="47"/>
  <c r="G626" i="47"/>
  <c r="F626" i="47"/>
  <c r="K625" i="47"/>
  <c r="J625" i="47"/>
  <c r="I625" i="47"/>
  <c r="H625" i="47"/>
  <c r="G625" i="47"/>
  <c r="F625" i="47"/>
  <c r="K624" i="47"/>
  <c r="J624" i="47"/>
  <c r="I624" i="47"/>
  <c r="H624" i="47"/>
  <c r="G624" i="47"/>
  <c r="F624" i="47"/>
  <c r="K623" i="47"/>
  <c r="J623" i="47"/>
  <c r="I623" i="47"/>
  <c r="H623" i="47"/>
  <c r="G623" i="47"/>
  <c r="F623" i="47"/>
  <c r="K622" i="47"/>
  <c r="J622" i="47"/>
  <c r="I622" i="47"/>
  <c r="H622" i="47"/>
  <c r="G622" i="47"/>
  <c r="F622" i="47"/>
  <c r="K621" i="47"/>
  <c r="J621" i="47"/>
  <c r="I621" i="47"/>
  <c r="H621" i="47"/>
  <c r="G621" i="47"/>
  <c r="F621" i="47"/>
  <c r="K620" i="47"/>
  <c r="J620" i="47"/>
  <c r="N223" i="59" s="1"/>
  <c r="I620" i="47"/>
  <c r="M223" i="59" s="1"/>
  <c r="H620" i="47"/>
  <c r="G620" i="47"/>
  <c r="F620" i="47"/>
  <c r="K619" i="47"/>
  <c r="J619" i="47"/>
  <c r="I619" i="47"/>
  <c r="H619" i="47"/>
  <c r="G619" i="47"/>
  <c r="F619" i="47"/>
  <c r="K618" i="47"/>
  <c r="J618" i="47"/>
  <c r="I618" i="47"/>
  <c r="H618" i="47"/>
  <c r="G618" i="47"/>
  <c r="F618" i="47"/>
  <c r="K617" i="47"/>
  <c r="J617" i="47"/>
  <c r="I617" i="47"/>
  <c r="H617" i="47"/>
  <c r="G617" i="47"/>
  <c r="F617" i="47"/>
  <c r="K616" i="47"/>
  <c r="J616" i="47"/>
  <c r="I616" i="47"/>
  <c r="H616" i="47"/>
  <c r="G616" i="47"/>
  <c r="F616" i="47"/>
  <c r="K615" i="47"/>
  <c r="J615" i="47"/>
  <c r="I615" i="47"/>
  <c r="H615" i="47"/>
  <c r="G615" i="47"/>
  <c r="F615" i="47"/>
  <c r="K614" i="47"/>
  <c r="J614" i="47"/>
  <c r="I614" i="47"/>
  <c r="H614" i="47"/>
  <c r="G614" i="47"/>
  <c r="F614" i="47"/>
  <c r="K613" i="47"/>
  <c r="J613" i="47"/>
  <c r="I613" i="47"/>
  <c r="H613" i="47"/>
  <c r="G613" i="47"/>
  <c r="F613" i="47"/>
  <c r="K612" i="47"/>
  <c r="J612" i="47"/>
  <c r="I612" i="47"/>
  <c r="H612" i="47"/>
  <c r="G612" i="47"/>
  <c r="F612" i="47"/>
  <c r="K611" i="47"/>
  <c r="J611" i="47"/>
  <c r="I611" i="47"/>
  <c r="H611" i="47"/>
  <c r="G611" i="47"/>
  <c r="F611" i="47"/>
  <c r="K610" i="47"/>
  <c r="J610" i="47"/>
  <c r="I610" i="47"/>
  <c r="H610" i="47"/>
  <c r="G610" i="47"/>
  <c r="F610" i="47"/>
  <c r="K609" i="47"/>
  <c r="J609" i="47"/>
  <c r="I609" i="47"/>
  <c r="H609" i="47"/>
  <c r="G609" i="47"/>
  <c r="F609" i="47"/>
  <c r="K608" i="47"/>
  <c r="J608" i="47"/>
  <c r="I608" i="47"/>
  <c r="H608" i="47"/>
  <c r="G608" i="47"/>
  <c r="F608" i="47"/>
  <c r="K607" i="47"/>
  <c r="J607" i="47"/>
  <c r="I607" i="47"/>
  <c r="H607" i="47"/>
  <c r="G607" i="47"/>
  <c r="F607" i="47"/>
  <c r="K606" i="47"/>
  <c r="J606" i="47"/>
  <c r="I606" i="47"/>
  <c r="H606" i="47"/>
  <c r="G606" i="47"/>
  <c r="F606" i="47"/>
  <c r="K605" i="47"/>
  <c r="J605" i="47"/>
  <c r="I605" i="47"/>
  <c r="H605" i="47"/>
  <c r="G605" i="47"/>
  <c r="F605" i="47"/>
  <c r="K604" i="47"/>
  <c r="J604" i="47"/>
  <c r="I604" i="47"/>
  <c r="H604" i="47"/>
  <c r="G604" i="47"/>
  <c r="F604" i="47"/>
  <c r="K603" i="47"/>
  <c r="J603" i="47"/>
  <c r="I603" i="47"/>
  <c r="H603" i="47"/>
  <c r="G603" i="47"/>
  <c r="F603" i="47"/>
  <c r="K602" i="47"/>
  <c r="J602" i="47"/>
  <c r="I602" i="47"/>
  <c r="H602" i="47"/>
  <c r="G602" i="47"/>
  <c r="F602" i="47"/>
  <c r="K601" i="47"/>
  <c r="J601" i="47"/>
  <c r="I601" i="47"/>
  <c r="H601" i="47"/>
  <c r="G601" i="47"/>
  <c r="F601" i="47"/>
  <c r="K600" i="47"/>
  <c r="J600" i="47"/>
  <c r="I600" i="47"/>
  <c r="H600" i="47"/>
  <c r="G600" i="47"/>
  <c r="F600" i="47"/>
  <c r="K599" i="47"/>
  <c r="J599" i="47"/>
  <c r="I599" i="47"/>
  <c r="H599" i="47"/>
  <c r="G599" i="47"/>
  <c r="F599" i="47"/>
  <c r="K598" i="47"/>
  <c r="J598" i="47"/>
  <c r="I598" i="47"/>
  <c r="H598" i="47"/>
  <c r="G598" i="47"/>
  <c r="F598" i="47"/>
  <c r="K597" i="47"/>
  <c r="J597" i="47"/>
  <c r="I597" i="47"/>
  <c r="H597" i="47"/>
  <c r="G597" i="47"/>
  <c r="F597" i="47"/>
  <c r="K596" i="47"/>
  <c r="J596" i="47"/>
  <c r="I596" i="47"/>
  <c r="H596" i="47"/>
  <c r="G596" i="47"/>
  <c r="F596" i="47"/>
  <c r="K595" i="47"/>
  <c r="J595" i="47"/>
  <c r="I595" i="47"/>
  <c r="H595" i="47"/>
  <c r="G595" i="47"/>
  <c r="F595" i="47"/>
  <c r="K594" i="47"/>
  <c r="J594" i="47"/>
  <c r="I594" i="47"/>
  <c r="H594" i="47"/>
  <c r="G594" i="47"/>
  <c r="F594" i="47"/>
  <c r="K593" i="47"/>
  <c r="J593" i="47"/>
  <c r="I593" i="47"/>
  <c r="H593" i="47"/>
  <c r="G593" i="47"/>
  <c r="F593" i="47"/>
  <c r="K592" i="47"/>
  <c r="J592" i="47"/>
  <c r="I592" i="47"/>
  <c r="H592" i="47"/>
  <c r="G592" i="47"/>
  <c r="F592" i="47"/>
  <c r="K591" i="47"/>
  <c r="J591" i="47"/>
  <c r="I591" i="47"/>
  <c r="H591" i="47"/>
  <c r="G591" i="47"/>
  <c r="F591" i="47"/>
  <c r="K590" i="47"/>
  <c r="J590" i="47"/>
  <c r="I590" i="47"/>
  <c r="H590" i="47"/>
  <c r="G590" i="47"/>
  <c r="F590" i="47"/>
  <c r="K589" i="47"/>
  <c r="J589" i="47"/>
  <c r="I589" i="47"/>
  <c r="H589" i="47"/>
  <c r="G589" i="47"/>
  <c r="F589" i="47"/>
  <c r="K588" i="47"/>
  <c r="J588" i="47"/>
  <c r="I588" i="47"/>
  <c r="H588" i="47"/>
  <c r="G588" i="47"/>
  <c r="F588" i="47"/>
  <c r="K587" i="47"/>
  <c r="J587" i="47"/>
  <c r="I587" i="47"/>
  <c r="H587" i="47"/>
  <c r="G587" i="47"/>
  <c r="F587" i="47"/>
  <c r="K586" i="47"/>
  <c r="J586" i="47"/>
  <c r="I586" i="47"/>
  <c r="H586" i="47"/>
  <c r="G586" i="47"/>
  <c r="F586" i="47"/>
  <c r="K585" i="47"/>
  <c r="J585" i="47"/>
  <c r="I585" i="47"/>
  <c r="H585" i="47"/>
  <c r="G585" i="47"/>
  <c r="F585" i="47"/>
  <c r="K584" i="47"/>
  <c r="J584" i="47"/>
  <c r="I584" i="47"/>
  <c r="H584" i="47"/>
  <c r="G584" i="47"/>
  <c r="F584" i="47"/>
  <c r="K583" i="47"/>
  <c r="J583" i="47"/>
  <c r="I583" i="47"/>
  <c r="H583" i="47"/>
  <c r="G583" i="47"/>
  <c r="F583" i="47"/>
  <c r="K582" i="47"/>
  <c r="J582" i="47"/>
  <c r="I582" i="47"/>
  <c r="H582" i="47"/>
  <c r="G582" i="47"/>
  <c r="F582" i="47"/>
  <c r="K581" i="47"/>
  <c r="J581" i="47"/>
  <c r="I581" i="47"/>
  <c r="H581" i="47"/>
  <c r="G581" i="47"/>
  <c r="F581" i="47"/>
  <c r="K580" i="47"/>
  <c r="J580" i="47"/>
  <c r="I580" i="47"/>
  <c r="H580" i="47"/>
  <c r="G580" i="47"/>
  <c r="F580" i="47"/>
  <c r="K579" i="47"/>
  <c r="J579" i="47"/>
  <c r="I579" i="47"/>
  <c r="H579" i="47"/>
  <c r="G579" i="47"/>
  <c r="F579" i="47"/>
  <c r="K578" i="47"/>
  <c r="J578" i="47"/>
  <c r="I578" i="47"/>
  <c r="H578" i="47"/>
  <c r="G578" i="47"/>
  <c r="F578" i="47"/>
  <c r="K577" i="47"/>
  <c r="J577" i="47"/>
  <c r="I577" i="47"/>
  <c r="H577" i="47"/>
  <c r="G577" i="47"/>
  <c r="F577" i="47"/>
  <c r="K576" i="47"/>
  <c r="J576" i="47"/>
  <c r="I576" i="47"/>
  <c r="H576" i="47"/>
  <c r="G576" i="47"/>
  <c r="F576" i="47"/>
  <c r="K575" i="47"/>
  <c r="J575" i="47"/>
  <c r="I575" i="47"/>
  <c r="H575" i="47"/>
  <c r="G575" i="47"/>
  <c r="F575" i="47"/>
  <c r="K574" i="47"/>
  <c r="J574" i="47"/>
  <c r="I574" i="47"/>
  <c r="H574" i="47"/>
  <c r="G574" i="47"/>
  <c r="F574" i="47"/>
  <c r="K573" i="47"/>
  <c r="J573" i="47"/>
  <c r="I573" i="47"/>
  <c r="H573" i="47"/>
  <c r="G573" i="47"/>
  <c r="F573" i="47"/>
  <c r="K572" i="47"/>
  <c r="J572" i="47"/>
  <c r="I572" i="47"/>
  <c r="H572" i="47"/>
  <c r="G572" i="47"/>
  <c r="F572" i="47"/>
  <c r="K571" i="47"/>
  <c r="J571" i="47"/>
  <c r="I571" i="47"/>
  <c r="H571" i="47"/>
  <c r="G571" i="47"/>
  <c r="F571" i="47"/>
  <c r="K570" i="47"/>
  <c r="J570" i="47"/>
  <c r="I570" i="47"/>
  <c r="H570" i="47"/>
  <c r="G570" i="47"/>
  <c r="F570" i="47"/>
  <c r="K569" i="47"/>
  <c r="J569" i="47"/>
  <c r="I569" i="47"/>
  <c r="H569" i="47"/>
  <c r="G569" i="47"/>
  <c r="F569" i="47"/>
  <c r="K568" i="47"/>
  <c r="J568" i="47"/>
  <c r="I568" i="47"/>
  <c r="H568" i="47"/>
  <c r="G568" i="47"/>
  <c r="F568" i="47"/>
  <c r="K567" i="47"/>
  <c r="J567" i="47"/>
  <c r="I567" i="47"/>
  <c r="H567" i="47"/>
  <c r="G567" i="47"/>
  <c r="F567" i="47"/>
  <c r="K566" i="47"/>
  <c r="J566" i="47"/>
  <c r="I566" i="47"/>
  <c r="H566" i="47"/>
  <c r="G566" i="47"/>
  <c r="F566" i="47"/>
  <c r="K565" i="47"/>
  <c r="J565" i="47"/>
  <c r="I565" i="47"/>
  <c r="H565" i="47"/>
  <c r="G565" i="47"/>
  <c r="F565" i="47"/>
  <c r="K564" i="47"/>
  <c r="J564" i="47"/>
  <c r="I564" i="47"/>
  <c r="H564" i="47"/>
  <c r="G564" i="47"/>
  <c r="F564" i="47"/>
  <c r="K563" i="47"/>
  <c r="J563" i="47"/>
  <c r="I563" i="47"/>
  <c r="H563" i="47"/>
  <c r="G563" i="47"/>
  <c r="F563" i="47"/>
  <c r="K562" i="47"/>
  <c r="J562" i="47"/>
  <c r="I562" i="47"/>
  <c r="H562" i="47"/>
  <c r="G562" i="47"/>
  <c r="F562" i="47"/>
  <c r="K561" i="47"/>
  <c r="J561" i="47"/>
  <c r="I561" i="47"/>
  <c r="H561" i="47"/>
  <c r="G561" i="47"/>
  <c r="F561" i="47"/>
  <c r="K560" i="47"/>
  <c r="J560" i="47"/>
  <c r="I560" i="47"/>
  <c r="H560" i="47"/>
  <c r="G560" i="47"/>
  <c r="F560" i="47"/>
  <c r="K559" i="47"/>
  <c r="J559" i="47"/>
  <c r="I559" i="47"/>
  <c r="H559" i="47"/>
  <c r="G559" i="47"/>
  <c r="F559" i="47"/>
  <c r="K558" i="47"/>
  <c r="J558" i="47"/>
  <c r="I558" i="47"/>
  <c r="H558" i="47"/>
  <c r="G558" i="47"/>
  <c r="F558" i="47"/>
  <c r="K557" i="47"/>
  <c r="J557" i="47"/>
  <c r="I557" i="47"/>
  <c r="H557" i="47"/>
  <c r="G557" i="47"/>
  <c r="F557" i="47"/>
  <c r="K556" i="47"/>
  <c r="J556" i="47"/>
  <c r="I556" i="47"/>
  <c r="H556" i="47"/>
  <c r="G556" i="47"/>
  <c r="F556" i="47"/>
  <c r="K555" i="47"/>
  <c r="J555" i="47"/>
  <c r="I555" i="47"/>
  <c r="H555" i="47"/>
  <c r="G555" i="47"/>
  <c r="F555" i="47"/>
  <c r="K554" i="47"/>
  <c r="J554" i="47"/>
  <c r="I554" i="47"/>
  <c r="H554" i="47"/>
  <c r="G554" i="47"/>
  <c r="F554" i="47"/>
  <c r="K553" i="47"/>
  <c r="J553" i="47"/>
  <c r="I553" i="47"/>
  <c r="H553" i="47"/>
  <c r="G553" i="47"/>
  <c r="F553" i="47"/>
  <c r="K552" i="47"/>
  <c r="J552" i="47"/>
  <c r="I552" i="47"/>
  <c r="H552" i="47"/>
  <c r="G552" i="47"/>
  <c r="F552" i="47"/>
  <c r="K551" i="47"/>
  <c r="J551" i="47"/>
  <c r="I551" i="47"/>
  <c r="H551" i="47"/>
  <c r="G551" i="47"/>
  <c r="F551" i="47"/>
  <c r="K550" i="47"/>
  <c r="J550" i="47"/>
  <c r="I550" i="47"/>
  <c r="H550" i="47"/>
  <c r="G550" i="47"/>
  <c r="F550" i="47"/>
  <c r="K549" i="47"/>
  <c r="J549" i="47"/>
  <c r="I549" i="47"/>
  <c r="H549" i="47"/>
  <c r="G549" i="47"/>
  <c r="F549" i="47"/>
  <c r="K548" i="47"/>
  <c r="J548" i="47"/>
  <c r="I548" i="47"/>
  <c r="H548" i="47"/>
  <c r="G548" i="47"/>
  <c r="F548" i="47"/>
  <c r="K547" i="47"/>
  <c r="J547" i="47"/>
  <c r="I547" i="47"/>
  <c r="H547" i="47"/>
  <c r="G547" i="47"/>
  <c r="F547" i="47"/>
  <c r="K546" i="47"/>
  <c r="J546" i="47"/>
  <c r="I546" i="47"/>
  <c r="H546" i="47"/>
  <c r="G546" i="47"/>
  <c r="F546" i="47"/>
  <c r="K545" i="47"/>
  <c r="J545" i="47"/>
  <c r="I545" i="47"/>
  <c r="H545" i="47"/>
  <c r="G545" i="47"/>
  <c r="F545" i="47"/>
  <c r="K544" i="47"/>
  <c r="J544" i="47"/>
  <c r="I544" i="47"/>
  <c r="H544" i="47"/>
  <c r="G544" i="47"/>
  <c r="F544" i="47"/>
  <c r="K543" i="47"/>
  <c r="J543" i="47"/>
  <c r="I543" i="47"/>
  <c r="H543" i="47"/>
  <c r="G543" i="47"/>
  <c r="F543" i="47"/>
  <c r="K542" i="47"/>
  <c r="J542" i="47"/>
  <c r="I542" i="47"/>
  <c r="H542" i="47"/>
  <c r="G542" i="47"/>
  <c r="F542" i="47"/>
  <c r="K541" i="47"/>
  <c r="J541" i="47"/>
  <c r="I541" i="47"/>
  <c r="H541" i="47"/>
  <c r="G541" i="47"/>
  <c r="F541" i="47"/>
  <c r="K540" i="47"/>
  <c r="J540" i="47"/>
  <c r="I540" i="47"/>
  <c r="H540" i="47"/>
  <c r="G540" i="47"/>
  <c r="F540" i="47"/>
  <c r="K539" i="47"/>
  <c r="J539" i="47"/>
  <c r="I539" i="47"/>
  <c r="H539" i="47"/>
  <c r="G539" i="47"/>
  <c r="F539" i="47"/>
  <c r="K538" i="47"/>
  <c r="J538" i="47"/>
  <c r="I538" i="47"/>
  <c r="H538" i="47"/>
  <c r="G538" i="47"/>
  <c r="F538" i="47"/>
  <c r="K537" i="47"/>
  <c r="J537" i="47"/>
  <c r="I537" i="47"/>
  <c r="H537" i="47"/>
  <c r="G537" i="47"/>
  <c r="F537" i="47"/>
  <c r="K536" i="47"/>
  <c r="J536" i="47"/>
  <c r="I536" i="47"/>
  <c r="H536" i="47"/>
  <c r="G536" i="47"/>
  <c r="F536" i="47"/>
  <c r="K535" i="47"/>
  <c r="J535" i="47"/>
  <c r="I535" i="47"/>
  <c r="H535" i="47"/>
  <c r="G535" i="47"/>
  <c r="F535" i="47"/>
  <c r="K534" i="47"/>
  <c r="J534" i="47"/>
  <c r="I534" i="47"/>
  <c r="H534" i="47"/>
  <c r="G534" i="47"/>
  <c r="F534" i="47"/>
  <c r="K533" i="47"/>
  <c r="J533" i="47"/>
  <c r="I533" i="47"/>
  <c r="H533" i="47"/>
  <c r="G533" i="47"/>
  <c r="F533" i="47"/>
  <c r="K532" i="47"/>
  <c r="J532" i="47"/>
  <c r="I532" i="47"/>
  <c r="H532" i="47"/>
  <c r="G532" i="47"/>
  <c r="F532" i="47"/>
  <c r="K531" i="47"/>
  <c r="J531" i="47"/>
  <c r="I531" i="47"/>
  <c r="H531" i="47"/>
  <c r="G531" i="47"/>
  <c r="F531" i="47"/>
  <c r="K530" i="47"/>
  <c r="J530" i="47"/>
  <c r="I530" i="47"/>
  <c r="H530" i="47"/>
  <c r="G530" i="47"/>
  <c r="F530" i="47"/>
  <c r="K529" i="47"/>
  <c r="J529" i="47"/>
  <c r="I529" i="47"/>
  <c r="H529" i="47"/>
  <c r="G529" i="47"/>
  <c r="F529" i="47"/>
  <c r="K528" i="47"/>
  <c r="J528" i="47"/>
  <c r="I528" i="47"/>
  <c r="H528" i="47"/>
  <c r="G528" i="47"/>
  <c r="F528" i="47"/>
  <c r="K527" i="47"/>
  <c r="J527" i="47"/>
  <c r="I527" i="47"/>
  <c r="H527" i="47"/>
  <c r="G527" i="47"/>
  <c r="F527" i="47"/>
  <c r="K526" i="47"/>
  <c r="J526" i="47"/>
  <c r="I526" i="47"/>
  <c r="H526" i="47"/>
  <c r="G526" i="47"/>
  <c r="F526" i="47"/>
  <c r="K525" i="47"/>
  <c r="J525" i="47"/>
  <c r="I525" i="47"/>
  <c r="H525" i="47"/>
  <c r="G525" i="47"/>
  <c r="F525" i="47"/>
  <c r="K524" i="47"/>
  <c r="J524" i="47"/>
  <c r="I524" i="47"/>
  <c r="H524" i="47"/>
  <c r="G524" i="47"/>
  <c r="F524" i="47"/>
  <c r="K523" i="47"/>
  <c r="J523" i="47"/>
  <c r="I523" i="47"/>
  <c r="H523" i="47"/>
  <c r="G523" i="47"/>
  <c r="F523" i="47"/>
  <c r="K522" i="47"/>
  <c r="J522" i="47"/>
  <c r="I522" i="47"/>
  <c r="H522" i="47"/>
  <c r="G522" i="47"/>
  <c r="F522" i="47"/>
  <c r="K521" i="47"/>
  <c r="J521" i="47"/>
  <c r="I521" i="47"/>
  <c r="H521" i="47"/>
  <c r="G521" i="47"/>
  <c r="F521" i="47"/>
  <c r="K520" i="47"/>
  <c r="J520" i="47"/>
  <c r="I520" i="47"/>
  <c r="H520" i="47"/>
  <c r="G520" i="47"/>
  <c r="F520" i="47"/>
  <c r="K519" i="47"/>
  <c r="J519" i="47"/>
  <c r="I519" i="47"/>
  <c r="H519" i="47"/>
  <c r="G519" i="47"/>
  <c r="F519" i="47"/>
  <c r="K518" i="47"/>
  <c r="J518" i="47"/>
  <c r="I518" i="47"/>
  <c r="H518" i="47"/>
  <c r="G518" i="47"/>
  <c r="F518" i="47"/>
  <c r="K517" i="47"/>
  <c r="J517" i="47"/>
  <c r="I517" i="47"/>
  <c r="H517" i="47"/>
  <c r="G517" i="47"/>
  <c r="F517" i="47"/>
  <c r="K516" i="47"/>
  <c r="J516" i="47"/>
  <c r="I516" i="47"/>
  <c r="H516" i="47"/>
  <c r="G516" i="47"/>
  <c r="F516" i="47"/>
  <c r="K515" i="47"/>
  <c r="J515" i="47"/>
  <c r="I515" i="47"/>
  <c r="H515" i="47"/>
  <c r="G515" i="47"/>
  <c r="F515" i="47"/>
  <c r="K514" i="47"/>
  <c r="J514" i="47"/>
  <c r="I514" i="47"/>
  <c r="H514" i="47"/>
  <c r="G514" i="47"/>
  <c r="F514" i="47"/>
  <c r="K513" i="47"/>
  <c r="J513" i="47"/>
  <c r="I513" i="47"/>
  <c r="H513" i="47"/>
  <c r="G513" i="47"/>
  <c r="F513" i="47"/>
  <c r="K512" i="47"/>
  <c r="J512" i="47"/>
  <c r="I512" i="47"/>
  <c r="H512" i="47"/>
  <c r="G512" i="47"/>
  <c r="F512" i="47"/>
  <c r="K511" i="47"/>
  <c r="J511" i="47"/>
  <c r="I511" i="47"/>
  <c r="H511" i="47"/>
  <c r="G511" i="47"/>
  <c r="F511" i="47"/>
  <c r="K510" i="47"/>
  <c r="J510" i="47"/>
  <c r="I510" i="47"/>
  <c r="H510" i="47"/>
  <c r="G510" i="47"/>
  <c r="F510" i="47"/>
  <c r="K509" i="47"/>
  <c r="J509" i="47"/>
  <c r="I509" i="47"/>
  <c r="H509" i="47"/>
  <c r="G509" i="47"/>
  <c r="F509" i="47"/>
  <c r="K508" i="47"/>
  <c r="J508" i="47"/>
  <c r="I508" i="47"/>
  <c r="H508" i="47"/>
  <c r="G508" i="47"/>
  <c r="F508" i="47"/>
  <c r="K507" i="47"/>
  <c r="J507" i="47"/>
  <c r="I507" i="47"/>
  <c r="H507" i="47"/>
  <c r="G507" i="47"/>
  <c r="F507" i="47"/>
  <c r="K506" i="47"/>
  <c r="J506" i="47"/>
  <c r="I506" i="47"/>
  <c r="H506" i="47"/>
  <c r="G506" i="47"/>
  <c r="F506" i="47"/>
  <c r="K505" i="47"/>
  <c r="J505" i="47"/>
  <c r="I505" i="47"/>
  <c r="H505" i="47"/>
  <c r="G505" i="47"/>
  <c r="F505" i="47"/>
  <c r="K504" i="47"/>
  <c r="J504" i="47"/>
  <c r="I504" i="47"/>
  <c r="H504" i="47"/>
  <c r="G504" i="47"/>
  <c r="F504" i="47"/>
  <c r="K503" i="47"/>
  <c r="J503" i="47"/>
  <c r="I503" i="47"/>
  <c r="H503" i="47"/>
  <c r="G503" i="47"/>
  <c r="F503" i="47"/>
  <c r="K502" i="47"/>
  <c r="J502" i="47"/>
  <c r="I502" i="47"/>
  <c r="H502" i="47"/>
  <c r="G502" i="47"/>
  <c r="F502" i="47"/>
  <c r="K501" i="47"/>
  <c r="J501" i="47"/>
  <c r="I501" i="47"/>
  <c r="H501" i="47"/>
  <c r="G501" i="47"/>
  <c r="F501" i="47"/>
  <c r="K500" i="47"/>
  <c r="J500" i="47"/>
  <c r="I500" i="47"/>
  <c r="H500" i="47"/>
  <c r="G500" i="47"/>
  <c r="F500" i="47"/>
  <c r="K499" i="47"/>
  <c r="J499" i="47"/>
  <c r="I499" i="47"/>
  <c r="H499" i="47"/>
  <c r="G499" i="47"/>
  <c r="F499" i="47"/>
  <c r="K498" i="47"/>
  <c r="J498" i="47"/>
  <c r="I498" i="47"/>
  <c r="H498" i="47"/>
  <c r="G498" i="47"/>
  <c r="F498" i="47"/>
  <c r="K497" i="47"/>
  <c r="J497" i="47"/>
  <c r="I497" i="47"/>
  <c r="H497" i="47"/>
  <c r="G497" i="47"/>
  <c r="F497" i="47"/>
  <c r="K496" i="47"/>
  <c r="J496" i="47"/>
  <c r="I496" i="47"/>
  <c r="H496" i="47"/>
  <c r="G496" i="47"/>
  <c r="F496" i="47"/>
  <c r="K495" i="47"/>
  <c r="J495" i="47"/>
  <c r="I495" i="47"/>
  <c r="H495" i="47"/>
  <c r="G495" i="47"/>
  <c r="F495" i="47"/>
  <c r="K494" i="47"/>
  <c r="J494" i="47"/>
  <c r="I494" i="47"/>
  <c r="H494" i="47"/>
  <c r="G494" i="47"/>
  <c r="F494" i="47"/>
  <c r="K493" i="47"/>
  <c r="J493" i="47"/>
  <c r="I493" i="47"/>
  <c r="H493" i="47"/>
  <c r="G493" i="47"/>
  <c r="F493" i="47"/>
  <c r="K492" i="47"/>
  <c r="J492" i="47"/>
  <c r="I492" i="47"/>
  <c r="H492" i="47"/>
  <c r="G492" i="47"/>
  <c r="F492" i="47"/>
  <c r="K491" i="47"/>
  <c r="J491" i="47"/>
  <c r="I491" i="47"/>
  <c r="H491" i="47"/>
  <c r="G491" i="47"/>
  <c r="F491" i="47"/>
  <c r="K490" i="47"/>
  <c r="J490" i="47"/>
  <c r="I490" i="47"/>
  <c r="H490" i="47"/>
  <c r="G490" i="47"/>
  <c r="F490" i="47"/>
  <c r="K489" i="47"/>
  <c r="J489" i="47"/>
  <c r="I489" i="47"/>
  <c r="H489" i="47"/>
  <c r="G489" i="47"/>
  <c r="F489" i="47"/>
  <c r="K488" i="47"/>
  <c r="J488" i="47"/>
  <c r="I488" i="47"/>
  <c r="H488" i="47"/>
  <c r="G488" i="47"/>
  <c r="F488" i="47"/>
  <c r="K487" i="47"/>
  <c r="J487" i="47"/>
  <c r="I487" i="47"/>
  <c r="H487" i="47"/>
  <c r="G487" i="47"/>
  <c r="F487" i="47"/>
  <c r="K486" i="47"/>
  <c r="K485" i="47"/>
  <c r="J485" i="47"/>
  <c r="I485" i="47"/>
  <c r="H485" i="47"/>
  <c r="G485" i="47"/>
  <c r="F485" i="47"/>
  <c r="K484" i="47"/>
  <c r="J484" i="47"/>
  <c r="I484" i="47"/>
  <c r="H484" i="47"/>
  <c r="G484" i="47"/>
  <c r="F484" i="47"/>
  <c r="K483" i="47"/>
  <c r="J483" i="47"/>
  <c r="I483" i="47"/>
  <c r="H483" i="47"/>
  <c r="G483" i="47"/>
  <c r="F483" i="47"/>
  <c r="K482" i="47"/>
  <c r="J482" i="47"/>
  <c r="I482" i="47"/>
  <c r="H482" i="47"/>
  <c r="G482" i="47"/>
  <c r="F482" i="47"/>
  <c r="K481" i="47"/>
  <c r="K480" i="47"/>
  <c r="J480" i="47"/>
  <c r="I480" i="47"/>
  <c r="H480" i="47"/>
  <c r="G480" i="47"/>
  <c r="F480" i="47"/>
  <c r="K479" i="47"/>
  <c r="J479" i="47"/>
  <c r="I479" i="47"/>
  <c r="H479" i="47"/>
  <c r="G479" i="47"/>
  <c r="F479" i="47"/>
  <c r="K478" i="47"/>
  <c r="J478" i="47"/>
  <c r="I478" i="47"/>
  <c r="H478" i="47"/>
  <c r="G478" i="47"/>
  <c r="F478" i="47"/>
  <c r="K477" i="47"/>
  <c r="J477" i="47"/>
  <c r="I477" i="47"/>
  <c r="H477" i="47"/>
  <c r="G477" i="47"/>
  <c r="F477" i="47"/>
  <c r="K476" i="47"/>
  <c r="J476" i="47"/>
  <c r="I476" i="47"/>
  <c r="H476" i="47"/>
  <c r="G476" i="47"/>
  <c r="F476" i="47"/>
  <c r="K475" i="47"/>
  <c r="J475" i="47"/>
  <c r="I475" i="47"/>
  <c r="H475" i="47"/>
  <c r="G475" i="47"/>
  <c r="F475" i="47"/>
  <c r="K474" i="47"/>
  <c r="J474" i="47"/>
  <c r="I474" i="47"/>
  <c r="H474" i="47"/>
  <c r="G474" i="47"/>
  <c r="F474" i="47"/>
  <c r="K473" i="47"/>
  <c r="J473" i="47"/>
  <c r="I473" i="47"/>
  <c r="H473" i="47"/>
  <c r="G473" i="47"/>
  <c r="F473" i="47"/>
  <c r="K472" i="47"/>
  <c r="J472" i="47"/>
  <c r="I472" i="47"/>
  <c r="H472" i="47"/>
  <c r="G472" i="47"/>
  <c r="F472" i="47"/>
  <c r="K471" i="47"/>
  <c r="J471" i="47"/>
  <c r="I471" i="47"/>
  <c r="H471" i="47"/>
  <c r="G471" i="47"/>
  <c r="F471" i="47"/>
  <c r="K470" i="47"/>
  <c r="J470" i="47"/>
  <c r="I470" i="47"/>
  <c r="H470" i="47"/>
  <c r="G470" i="47"/>
  <c r="F470" i="47"/>
  <c r="K469" i="47"/>
  <c r="J469" i="47"/>
  <c r="I469" i="47"/>
  <c r="H469" i="47"/>
  <c r="G469" i="47"/>
  <c r="F469" i="47"/>
  <c r="K468" i="47"/>
  <c r="J468" i="47"/>
  <c r="I468" i="47"/>
  <c r="H468" i="47"/>
  <c r="G468" i="47"/>
  <c r="F468" i="47"/>
  <c r="K467" i="47"/>
  <c r="J467" i="47"/>
  <c r="I467" i="47"/>
  <c r="H467" i="47"/>
  <c r="G467" i="47"/>
  <c r="F467" i="47"/>
  <c r="K466" i="47"/>
  <c r="J466" i="47"/>
  <c r="I466" i="47"/>
  <c r="H466" i="47"/>
  <c r="G466" i="47"/>
  <c r="F466" i="47"/>
  <c r="K465" i="47"/>
  <c r="J465" i="47"/>
  <c r="I465" i="47"/>
  <c r="H465" i="47"/>
  <c r="G465" i="47"/>
  <c r="F465" i="47"/>
  <c r="K464" i="47"/>
  <c r="J464" i="47"/>
  <c r="I464" i="47"/>
  <c r="H464" i="47"/>
  <c r="G464" i="47"/>
  <c r="F464" i="47"/>
  <c r="K463" i="47"/>
  <c r="J463" i="47"/>
  <c r="I463" i="47"/>
  <c r="H463" i="47"/>
  <c r="G463" i="47"/>
  <c r="F463" i="47"/>
  <c r="K462" i="47"/>
  <c r="J462" i="47"/>
  <c r="I462" i="47"/>
  <c r="H462" i="47"/>
  <c r="G462" i="47"/>
  <c r="F462" i="47"/>
  <c r="K461" i="47"/>
  <c r="J461" i="47"/>
  <c r="I461" i="47"/>
  <c r="H461" i="47"/>
  <c r="G461" i="47"/>
  <c r="F461" i="47"/>
  <c r="K460" i="47"/>
  <c r="J460" i="47"/>
  <c r="I460" i="47"/>
  <c r="H460" i="47"/>
  <c r="G460" i="47"/>
  <c r="F460" i="47"/>
  <c r="K459" i="47"/>
  <c r="J459" i="47"/>
  <c r="I459" i="47"/>
  <c r="H459" i="47"/>
  <c r="G459" i="47"/>
  <c r="F459" i="47"/>
  <c r="K458" i="47"/>
  <c r="J458" i="47"/>
  <c r="I458" i="47"/>
  <c r="H458" i="47"/>
  <c r="G458" i="47"/>
  <c r="F458" i="47"/>
  <c r="K457" i="47"/>
  <c r="J457" i="47"/>
  <c r="I457" i="47"/>
  <c r="H457" i="47"/>
  <c r="G457" i="47"/>
  <c r="F457" i="47"/>
  <c r="K456" i="47"/>
  <c r="J456" i="47"/>
  <c r="I456" i="47"/>
  <c r="H456" i="47"/>
  <c r="G456" i="47"/>
  <c r="F456" i="47"/>
  <c r="K455" i="47"/>
  <c r="J455" i="47"/>
  <c r="I455" i="47"/>
  <c r="H455" i="47"/>
  <c r="G455" i="47"/>
  <c r="F455" i="47"/>
  <c r="K454" i="47"/>
  <c r="J454" i="47"/>
  <c r="I454" i="47"/>
  <c r="H454" i="47"/>
  <c r="G454" i="47"/>
  <c r="F454" i="47"/>
  <c r="K453" i="47"/>
  <c r="J453" i="47"/>
  <c r="I453" i="47"/>
  <c r="H453" i="47"/>
  <c r="G453" i="47"/>
  <c r="F453" i="47"/>
  <c r="K452" i="47"/>
  <c r="J452" i="47"/>
  <c r="I452" i="47"/>
  <c r="H452" i="47"/>
  <c r="G452" i="47"/>
  <c r="F452" i="47"/>
  <c r="K451" i="47"/>
  <c r="J451" i="47"/>
  <c r="I451" i="47"/>
  <c r="H451" i="47"/>
  <c r="G451" i="47"/>
  <c r="F451" i="47"/>
  <c r="K450" i="47"/>
  <c r="J450" i="47"/>
  <c r="I450" i="47"/>
  <c r="H450" i="47"/>
  <c r="G450" i="47"/>
  <c r="F450" i="47"/>
  <c r="K449" i="47"/>
  <c r="J449" i="47"/>
  <c r="I449" i="47"/>
  <c r="H449" i="47"/>
  <c r="G449" i="47"/>
  <c r="F449" i="47"/>
  <c r="K448" i="47"/>
  <c r="J448" i="47"/>
  <c r="I448" i="47"/>
  <c r="H448" i="47"/>
  <c r="G448" i="47"/>
  <c r="F448" i="47"/>
  <c r="K447" i="47"/>
  <c r="J447" i="47"/>
  <c r="I447" i="47"/>
  <c r="H447" i="47"/>
  <c r="G447" i="47"/>
  <c r="F447" i="47"/>
  <c r="K446" i="47"/>
  <c r="J446" i="47"/>
  <c r="I446" i="47"/>
  <c r="H446" i="47"/>
  <c r="G446" i="47"/>
  <c r="F446" i="47"/>
  <c r="K445" i="47"/>
  <c r="J445" i="47"/>
  <c r="I445" i="47"/>
  <c r="H445" i="47"/>
  <c r="G445" i="47"/>
  <c r="F445" i="47"/>
  <c r="K444" i="47"/>
  <c r="J444" i="47"/>
  <c r="I444" i="47"/>
  <c r="H444" i="47"/>
  <c r="G444" i="47"/>
  <c r="F444" i="47"/>
  <c r="K443" i="47"/>
  <c r="J443" i="47"/>
  <c r="I443" i="47"/>
  <c r="H443" i="47"/>
  <c r="G443" i="47"/>
  <c r="F443" i="47"/>
  <c r="K442" i="47"/>
  <c r="J442" i="47"/>
  <c r="I442" i="47"/>
  <c r="H442" i="47"/>
  <c r="G442" i="47"/>
  <c r="F442" i="47"/>
  <c r="K441" i="47"/>
  <c r="J441" i="47"/>
  <c r="I441" i="47"/>
  <c r="H441" i="47"/>
  <c r="G441" i="47"/>
  <c r="F441" i="47"/>
  <c r="K440" i="47"/>
  <c r="J440" i="47"/>
  <c r="I440" i="47"/>
  <c r="H440" i="47"/>
  <c r="G440" i="47"/>
  <c r="F440" i="47"/>
  <c r="K439" i="47"/>
  <c r="J439" i="47"/>
  <c r="I439" i="47"/>
  <c r="H439" i="47"/>
  <c r="G439" i="47"/>
  <c r="F439" i="47"/>
  <c r="K438" i="47"/>
  <c r="J438" i="47"/>
  <c r="I438" i="47"/>
  <c r="H438" i="47"/>
  <c r="G438" i="47"/>
  <c r="F438" i="47"/>
  <c r="K437" i="47"/>
  <c r="J437" i="47"/>
  <c r="I437" i="47"/>
  <c r="H437" i="47"/>
  <c r="G437" i="47"/>
  <c r="F437" i="47"/>
  <c r="K436" i="47"/>
  <c r="J436" i="47"/>
  <c r="I436" i="47"/>
  <c r="H436" i="47"/>
  <c r="G436" i="47"/>
  <c r="F436" i="47"/>
  <c r="K435" i="47"/>
  <c r="J435" i="47"/>
  <c r="I435" i="47"/>
  <c r="H435" i="47"/>
  <c r="G435" i="47"/>
  <c r="F435" i="47"/>
  <c r="K434" i="47"/>
  <c r="J434" i="47"/>
  <c r="I434" i="47"/>
  <c r="H434" i="47"/>
  <c r="G434" i="47"/>
  <c r="F434" i="47"/>
  <c r="K433" i="47"/>
  <c r="J433" i="47"/>
  <c r="I433" i="47"/>
  <c r="H433" i="47"/>
  <c r="G433" i="47"/>
  <c r="F433" i="47"/>
  <c r="K432" i="47"/>
  <c r="J432" i="47"/>
  <c r="I432" i="47"/>
  <c r="H432" i="47"/>
  <c r="G432" i="47"/>
  <c r="F432" i="47"/>
  <c r="K431" i="47"/>
  <c r="J431" i="47"/>
  <c r="I431" i="47"/>
  <c r="H431" i="47"/>
  <c r="G431" i="47"/>
  <c r="F431" i="47"/>
  <c r="K430" i="47"/>
  <c r="J430" i="47"/>
  <c r="I430" i="47"/>
  <c r="H430" i="47"/>
  <c r="G430" i="47"/>
  <c r="F430" i="47"/>
  <c r="K429" i="47"/>
  <c r="J429" i="47"/>
  <c r="I429" i="47"/>
  <c r="H429" i="47"/>
  <c r="G429" i="47"/>
  <c r="F429" i="47"/>
  <c r="K428" i="47"/>
  <c r="J428" i="47"/>
  <c r="I428" i="47"/>
  <c r="H428" i="47"/>
  <c r="G428" i="47"/>
  <c r="F428" i="47"/>
  <c r="K427" i="47"/>
  <c r="J427" i="47"/>
  <c r="I427" i="47"/>
  <c r="H427" i="47"/>
  <c r="G427" i="47"/>
  <c r="F427" i="47"/>
  <c r="K426" i="47"/>
  <c r="J426" i="47"/>
  <c r="I426" i="47"/>
  <c r="H426" i="47"/>
  <c r="G426" i="47"/>
  <c r="F426" i="47"/>
  <c r="K425" i="47"/>
  <c r="J425" i="47"/>
  <c r="I425" i="47"/>
  <c r="H425" i="47"/>
  <c r="G425" i="47"/>
  <c r="F425" i="47"/>
  <c r="K424" i="47"/>
  <c r="J424" i="47"/>
  <c r="I424" i="47"/>
  <c r="H424" i="47"/>
  <c r="G424" i="47"/>
  <c r="F424" i="47"/>
  <c r="K423" i="47"/>
  <c r="J423" i="47"/>
  <c r="I423" i="47"/>
  <c r="H423" i="47"/>
  <c r="G423" i="47"/>
  <c r="F423" i="47"/>
  <c r="K422" i="47"/>
  <c r="J422" i="47"/>
  <c r="I422" i="47"/>
  <c r="H422" i="47"/>
  <c r="G422" i="47"/>
  <c r="F422" i="47"/>
  <c r="K421" i="47"/>
  <c r="J421" i="47"/>
  <c r="I421" i="47"/>
  <c r="H421" i="47"/>
  <c r="G421" i="47"/>
  <c r="F421" i="47"/>
  <c r="K420" i="47"/>
  <c r="J420" i="47"/>
  <c r="I420" i="47"/>
  <c r="H420" i="47"/>
  <c r="G420" i="47"/>
  <c r="F420" i="47"/>
  <c r="K419" i="47"/>
  <c r="J419" i="47"/>
  <c r="I419" i="47"/>
  <c r="H419" i="47"/>
  <c r="G419" i="47"/>
  <c r="F419" i="47"/>
  <c r="K418" i="47"/>
  <c r="J418" i="47"/>
  <c r="I418" i="47"/>
  <c r="H418" i="47"/>
  <c r="G418" i="47"/>
  <c r="F418" i="47"/>
  <c r="K417" i="47"/>
  <c r="J417" i="47"/>
  <c r="I417" i="47"/>
  <c r="H417" i="47"/>
  <c r="G417" i="47"/>
  <c r="F417" i="47"/>
  <c r="K416" i="47"/>
  <c r="J416" i="47"/>
  <c r="I416" i="47"/>
  <c r="H416" i="47"/>
  <c r="G416" i="47"/>
  <c r="F416" i="47"/>
  <c r="K415" i="47"/>
  <c r="J415" i="47"/>
  <c r="I415" i="47"/>
  <c r="H415" i="47"/>
  <c r="G415" i="47"/>
  <c r="F415" i="47"/>
  <c r="K414" i="47"/>
  <c r="J414" i="47"/>
  <c r="I414" i="47"/>
  <c r="H414" i="47"/>
  <c r="G414" i="47"/>
  <c r="F414" i="47"/>
  <c r="K413" i="47"/>
  <c r="J413" i="47"/>
  <c r="I413" i="47"/>
  <c r="H413" i="47"/>
  <c r="G413" i="47"/>
  <c r="F413" i="47"/>
  <c r="K412" i="47"/>
  <c r="J412" i="47"/>
  <c r="I412" i="47"/>
  <c r="H412" i="47"/>
  <c r="G412" i="47"/>
  <c r="F412" i="47"/>
  <c r="K411" i="47"/>
  <c r="J411" i="47"/>
  <c r="I411" i="47"/>
  <c r="H411" i="47"/>
  <c r="G411" i="47"/>
  <c r="F411" i="47"/>
  <c r="K410" i="47"/>
  <c r="J410" i="47"/>
  <c r="I410" i="47"/>
  <c r="H410" i="47"/>
  <c r="G410" i="47"/>
  <c r="F410" i="47"/>
  <c r="K409" i="47"/>
  <c r="J409" i="47"/>
  <c r="I409" i="47"/>
  <c r="H409" i="47"/>
  <c r="G409" i="47"/>
  <c r="F409" i="47"/>
  <c r="K408" i="47"/>
  <c r="J408" i="47"/>
  <c r="I408" i="47"/>
  <c r="H408" i="47"/>
  <c r="G408" i="47"/>
  <c r="F408" i="47"/>
  <c r="K407" i="47"/>
  <c r="J407" i="47"/>
  <c r="I407" i="47"/>
  <c r="H407" i="47"/>
  <c r="G407" i="47"/>
  <c r="F407" i="47"/>
  <c r="K406" i="47"/>
  <c r="J406" i="47"/>
  <c r="I406" i="47"/>
  <c r="H406" i="47"/>
  <c r="G406" i="47"/>
  <c r="F406" i="47"/>
  <c r="K405" i="47"/>
  <c r="J405" i="47"/>
  <c r="I405" i="47"/>
  <c r="H405" i="47"/>
  <c r="G405" i="47"/>
  <c r="F405" i="47"/>
  <c r="K404" i="47"/>
  <c r="J404" i="47"/>
  <c r="I404" i="47"/>
  <c r="H404" i="47"/>
  <c r="G404" i="47"/>
  <c r="F404" i="47"/>
  <c r="K403" i="47"/>
  <c r="J403" i="47"/>
  <c r="I403" i="47"/>
  <c r="H403" i="47"/>
  <c r="G403" i="47"/>
  <c r="F403" i="47"/>
  <c r="K402" i="47"/>
  <c r="J402" i="47"/>
  <c r="I402" i="47"/>
  <c r="H402" i="47"/>
  <c r="G402" i="47"/>
  <c r="F402" i="47"/>
  <c r="K401" i="47"/>
  <c r="J401" i="47"/>
  <c r="I401" i="47"/>
  <c r="H401" i="47"/>
  <c r="G401" i="47"/>
  <c r="F401" i="47"/>
  <c r="K400" i="47"/>
  <c r="J400" i="47"/>
  <c r="I400" i="47"/>
  <c r="H400" i="47"/>
  <c r="G400" i="47"/>
  <c r="F400" i="47"/>
  <c r="K399" i="47"/>
  <c r="J399" i="47"/>
  <c r="I399" i="47"/>
  <c r="H399" i="47"/>
  <c r="G399" i="47"/>
  <c r="F399" i="47"/>
  <c r="K398" i="47"/>
  <c r="J398" i="47"/>
  <c r="I398" i="47"/>
  <c r="H398" i="47"/>
  <c r="G398" i="47"/>
  <c r="F398" i="47"/>
  <c r="K397" i="47"/>
  <c r="J397" i="47"/>
  <c r="I397" i="47"/>
  <c r="H397" i="47"/>
  <c r="G397" i="47"/>
  <c r="F397" i="47"/>
  <c r="K396" i="47"/>
  <c r="J396" i="47"/>
  <c r="I396" i="47"/>
  <c r="H396" i="47"/>
  <c r="G396" i="47"/>
  <c r="F396" i="47"/>
  <c r="K395" i="47"/>
  <c r="J395" i="47"/>
  <c r="I395" i="47"/>
  <c r="H395" i="47"/>
  <c r="G395" i="47"/>
  <c r="F395" i="47"/>
  <c r="K394" i="47"/>
  <c r="J394" i="47"/>
  <c r="I394" i="47"/>
  <c r="H394" i="47"/>
  <c r="G394" i="47"/>
  <c r="F394" i="47"/>
  <c r="K393" i="47"/>
  <c r="J393" i="47"/>
  <c r="I393" i="47"/>
  <c r="H393" i="47"/>
  <c r="G393" i="47"/>
  <c r="F393" i="47"/>
  <c r="K392" i="47"/>
  <c r="J392" i="47"/>
  <c r="I392" i="47"/>
  <c r="H392" i="47"/>
  <c r="G392" i="47"/>
  <c r="F392" i="47"/>
  <c r="K391" i="47"/>
  <c r="J391" i="47"/>
  <c r="I391" i="47"/>
  <c r="H391" i="47"/>
  <c r="G391" i="47"/>
  <c r="F391" i="47"/>
  <c r="K390" i="47"/>
  <c r="J390" i="47"/>
  <c r="I390" i="47"/>
  <c r="H390" i="47"/>
  <c r="G390" i="47"/>
  <c r="F390" i="47"/>
  <c r="K389" i="47"/>
  <c r="J389" i="47"/>
  <c r="I389" i="47"/>
  <c r="H389" i="47"/>
  <c r="G389" i="47"/>
  <c r="F389" i="47"/>
  <c r="K388" i="47"/>
  <c r="J388" i="47"/>
  <c r="I388" i="47"/>
  <c r="H388" i="47"/>
  <c r="G388" i="47"/>
  <c r="F388" i="47"/>
  <c r="K387" i="47"/>
  <c r="J387" i="47"/>
  <c r="I387" i="47"/>
  <c r="H387" i="47"/>
  <c r="G387" i="47"/>
  <c r="F387" i="47"/>
  <c r="K386" i="47"/>
  <c r="J386" i="47"/>
  <c r="I386" i="47"/>
  <c r="H386" i="47"/>
  <c r="G386" i="47"/>
  <c r="F386" i="47"/>
  <c r="K385" i="47"/>
  <c r="J385" i="47"/>
  <c r="I385" i="47"/>
  <c r="H385" i="47"/>
  <c r="G385" i="47"/>
  <c r="F385" i="47"/>
  <c r="K384" i="47"/>
  <c r="J384" i="47"/>
  <c r="I384" i="47"/>
  <c r="H384" i="47"/>
  <c r="G384" i="47"/>
  <c r="F384" i="47"/>
  <c r="K383" i="47"/>
  <c r="J383" i="47"/>
  <c r="I383" i="47"/>
  <c r="H383" i="47"/>
  <c r="G383" i="47"/>
  <c r="F383" i="47"/>
  <c r="K382" i="47"/>
  <c r="J382" i="47"/>
  <c r="I382" i="47"/>
  <c r="H382" i="47"/>
  <c r="G382" i="47"/>
  <c r="F382" i="47"/>
  <c r="K381" i="47"/>
  <c r="J381" i="47"/>
  <c r="I381" i="47"/>
  <c r="H381" i="47"/>
  <c r="G381" i="47"/>
  <c r="F381" i="47"/>
  <c r="K380" i="47"/>
  <c r="J380" i="47"/>
  <c r="I380" i="47"/>
  <c r="H380" i="47"/>
  <c r="G380" i="47"/>
  <c r="F380" i="47"/>
  <c r="K379" i="47"/>
  <c r="J379" i="47"/>
  <c r="I379" i="47"/>
  <c r="H379" i="47"/>
  <c r="G379" i="47"/>
  <c r="F379" i="47"/>
  <c r="K378" i="47"/>
  <c r="J378" i="47"/>
  <c r="I378" i="47"/>
  <c r="H378" i="47"/>
  <c r="G378" i="47"/>
  <c r="F378" i="47"/>
  <c r="K377" i="47"/>
  <c r="J377" i="47"/>
  <c r="I377" i="47"/>
  <c r="H377" i="47"/>
  <c r="G377" i="47"/>
  <c r="F377" i="47"/>
  <c r="K376" i="47"/>
  <c r="J376" i="47"/>
  <c r="I376" i="47"/>
  <c r="H376" i="47"/>
  <c r="G376" i="47"/>
  <c r="F376" i="47"/>
  <c r="K375" i="47"/>
  <c r="J375" i="47"/>
  <c r="I375" i="47"/>
  <c r="H375" i="47"/>
  <c r="G375" i="47"/>
  <c r="F375" i="47"/>
  <c r="K374" i="47"/>
  <c r="J374" i="47"/>
  <c r="I374" i="47"/>
  <c r="H374" i="47"/>
  <c r="G374" i="47"/>
  <c r="F374" i="47"/>
  <c r="K373" i="47"/>
  <c r="J373" i="47"/>
  <c r="I373" i="47"/>
  <c r="H373" i="47"/>
  <c r="G373" i="47"/>
  <c r="F373" i="47"/>
  <c r="K372" i="47"/>
  <c r="J372" i="47"/>
  <c r="I372" i="47"/>
  <c r="H372" i="47"/>
  <c r="G372" i="47"/>
  <c r="F372" i="47"/>
  <c r="K371" i="47"/>
  <c r="J371" i="47"/>
  <c r="I371" i="47"/>
  <c r="H371" i="47"/>
  <c r="G371" i="47"/>
  <c r="F371" i="47"/>
  <c r="K370" i="47"/>
  <c r="J370" i="47"/>
  <c r="I370" i="47"/>
  <c r="H370" i="47"/>
  <c r="G370" i="47"/>
  <c r="F370" i="47"/>
  <c r="K369" i="47"/>
  <c r="J369" i="47"/>
  <c r="I369" i="47"/>
  <c r="H369" i="47"/>
  <c r="G369" i="47"/>
  <c r="F369" i="47"/>
  <c r="K368" i="47"/>
  <c r="J368" i="47"/>
  <c r="I368" i="47"/>
  <c r="H368" i="47"/>
  <c r="G368" i="47"/>
  <c r="F368" i="47"/>
  <c r="K367" i="47"/>
  <c r="J367" i="47"/>
  <c r="I367" i="47"/>
  <c r="H367" i="47"/>
  <c r="G367" i="47"/>
  <c r="F367" i="47"/>
  <c r="K366" i="47"/>
  <c r="J366" i="47"/>
  <c r="I366" i="47"/>
  <c r="H366" i="47"/>
  <c r="G366" i="47"/>
  <c r="F366" i="47"/>
  <c r="K365" i="47"/>
  <c r="J365" i="47"/>
  <c r="I365" i="47"/>
  <c r="H365" i="47"/>
  <c r="G365" i="47"/>
  <c r="F365" i="47"/>
  <c r="K364" i="47"/>
  <c r="J364" i="47"/>
  <c r="I364" i="47"/>
  <c r="H364" i="47"/>
  <c r="G364" i="47"/>
  <c r="F364" i="47"/>
  <c r="K363" i="47"/>
  <c r="J363" i="47"/>
  <c r="I363" i="47"/>
  <c r="H363" i="47"/>
  <c r="G363" i="47"/>
  <c r="F363" i="47"/>
  <c r="K362" i="47"/>
  <c r="J362" i="47"/>
  <c r="I362" i="47"/>
  <c r="H362" i="47"/>
  <c r="G362" i="47"/>
  <c r="F362" i="47"/>
  <c r="K361" i="47"/>
  <c r="J361" i="47"/>
  <c r="I361" i="47"/>
  <c r="H361" i="47"/>
  <c r="G361" i="47"/>
  <c r="F361" i="47"/>
  <c r="K360" i="47"/>
  <c r="J360" i="47"/>
  <c r="I360" i="47"/>
  <c r="H360" i="47"/>
  <c r="G360" i="47"/>
  <c r="F360" i="47"/>
  <c r="K359" i="47"/>
  <c r="J359" i="47"/>
  <c r="I359" i="47"/>
  <c r="H359" i="47"/>
  <c r="G359" i="47"/>
  <c r="F359" i="47"/>
  <c r="K358" i="47"/>
  <c r="J358" i="47"/>
  <c r="I358" i="47"/>
  <c r="H358" i="47"/>
  <c r="G358" i="47"/>
  <c r="F358" i="47"/>
  <c r="K357" i="47"/>
  <c r="J357" i="47"/>
  <c r="I357" i="47"/>
  <c r="H357" i="47"/>
  <c r="G357" i="47"/>
  <c r="F357" i="47"/>
  <c r="K356" i="47"/>
  <c r="J356" i="47"/>
  <c r="I356" i="47"/>
  <c r="H356" i="47"/>
  <c r="G356" i="47"/>
  <c r="F356" i="47"/>
  <c r="K355" i="47"/>
  <c r="J355" i="47"/>
  <c r="I355" i="47"/>
  <c r="H355" i="47"/>
  <c r="G355" i="47"/>
  <c r="F355" i="47"/>
  <c r="K354" i="47"/>
  <c r="J354" i="47"/>
  <c r="I354" i="47"/>
  <c r="H354" i="47"/>
  <c r="G354" i="47"/>
  <c r="F354" i="47"/>
  <c r="K353" i="47"/>
  <c r="J353" i="47"/>
  <c r="I353" i="47"/>
  <c r="H353" i="47"/>
  <c r="G353" i="47"/>
  <c r="F353" i="47"/>
  <c r="K352" i="47"/>
  <c r="J352" i="47"/>
  <c r="I352" i="47"/>
  <c r="H352" i="47"/>
  <c r="G352" i="47"/>
  <c r="F352" i="47"/>
  <c r="K351" i="47"/>
  <c r="J351" i="47"/>
  <c r="I351" i="47"/>
  <c r="H351" i="47"/>
  <c r="G351" i="47"/>
  <c r="F351" i="47"/>
  <c r="K350" i="47"/>
  <c r="J350" i="47"/>
  <c r="I350" i="47"/>
  <c r="H350" i="47"/>
  <c r="G350" i="47"/>
  <c r="F350" i="47"/>
  <c r="K349" i="47"/>
  <c r="J349" i="47"/>
  <c r="I349" i="47"/>
  <c r="H349" i="47"/>
  <c r="G349" i="47"/>
  <c r="F349" i="47"/>
  <c r="K348" i="47"/>
  <c r="J348" i="47"/>
  <c r="I348" i="47"/>
  <c r="H348" i="47"/>
  <c r="G348" i="47"/>
  <c r="F348" i="47"/>
  <c r="K347" i="47"/>
  <c r="J347" i="47"/>
  <c r="I347" i="47"/>
  <c r="H347" i="47"/>
  <c r="G347" i="47"/>
  <c r="F347" i="47"/>
  <c r="K346" i="47"/>
  <c r="J346" i="47"/>
  <c r="I346" i="47"/>
  <c r="H346" i="47"/>
  <c r="G346" i="47"/>
  <c r="F346" i="47"/>
  <c r="K345" i="47"/>
  <c r="J345" i="47"/>
  <c r="I345" i="47"/>
  <c r="H345" i="47"/>
  <c r="G345" i="47"/>
  <c r="F345" i="47"/>
  <c r="K344" i="47"/>
  <c r="J344" i="47"/>
  <c r="I344" i="47"/>
  <c r="H344" i="47"/>
  <c r="G344" i="47"/>
  <c r="F344" i="47"/>
  <c r="K343" i="47"/>
  <c r="J343" i="47"/>
  <c r="I343" i="47"/>
  <c r="H343" i="47"/>
  <c r="G343" i="47"/>
  <c r="F343" i="47"/>
  <c r="K342" i="47"/>
  <c r="J342" i="47"/>
  <c r="I342" i="47"/>
  <c r="H342" i="47"/>
  <c r="G342" i="47"/>
  <c r="F342" i="47"/>
  <c r="K341" i="47"/>
  <c r="J341" i="47"/>
  <c r="I341" i="47"/>
  <c r="H341" i="47"/>
  <c r="G341" i="47"/>
  <c r="F341" i="47"/>
  <c r="K340" i="47"/>
  <c r="J340" i="47"/>
  <c r="I340" i="47"/>
  <c r="H340" i="47"/>
  <c r="G340" i="47"/>
  <c r="F340" i="47"/>
  <c r="K339" i="47"/>
  <c r="J339" i="47"/>
  <c r="I339" i="47"/>
  <c r="H339" i="47"/>
  <c r="G339" i="47"/>
  <c r="F339" i="47"/>
  <c r="K338" i="47"/>
  <c r="J338" i="47"/>
  <c r="I338" i="47"/>
  <c r="H338" i="47"/>
  <c r="G338" i="47"/>
  <c r="F338" i="47"/>
  <c r="K337" i="47"/>
  <c r="J337" i="47"/>
  <c r="I337" i="47"/>
  <c r="H337" i="47"/>
  <c r="G337" i="47"/>
  <c r="F337" i="47"/>
  <c r="K336" i="47"/>
  <c r="J336" i="47"/>
  <c r="I336" i="47"/>
  <c r="H336" i="47"/>
  <c r="G336" i="47"/>
  <c r="F336" i="47"/>
  <c r="K335" i="47"/>
  <c r="J335" i="47"/>
  <c r="I335" i="47"/>
  <c r="H335" i="47"/>
  <c r="G335" i="47"/>
  <c r="F335" i="47"/>
  <c r="K334" i="47"/>
  <c r="J334" i="47"/>
  <c r="I334" i="47"/>
  <c r="H334" i="47"/>
  <c r="G334" i="47"/>
  <c r="F334" i="47"/>
  <c r="K333" i="47"/>
  <c r="J333" i="47"/>
  <c r="I333" i="47"/>
  <c r="H333" i="47"/>
  <c r="G333" i="47"/>
  <c r="F333" i="47"/>
  <c r="K332" i="47"/>
  <c r="J332" i="47"/>
  <c r="I332" i="47"/>
  <c r="H332" i="47"/>
  <c r="G332" i="47"/>
  <c r="F332" i="47"/>
  <c r="K331" i="47"/>
  <c r="J331" i="47"/>
  <c r="I331" i="47"/>
  <c r="H331" i="47"/>
  <c r="G331" i="47"/>
  <c r="F331" i="47"/>
  <c r="K330" i="47"/>
  <c r="J330" i="47"/>
  <c r="I330" i="47"/>
  <c r="H330" i="47"/>
  <c r="G330" i="47"/>
  <c r="F330" i="47"/>
  <c r="K329" i="47"/>
  <c r="J329" i="47"/>
  <c r="I329" i="47"/>
  <c r="H329" i="47"/>
  <c r="G329" i="47"/>
  <c r="F329" i="47"/>
  <c r="K328" i="47"/>
  <c r="J328" i="47"/>
  <c r="I328" i="47"/>
  <c r="H328" i="47"/>
  <c r="G328" i="47"/>
  <c r="F328" i="47"/>
  <c r="K327" i="47"/>
  <c r="J327" i="47"/>
  <c r="I327" i="47"/>
  <c r="H327" i="47"/>
  <c r="G327" i="47"/>
  <c r="F327" i="47"/>
  <c r="K326" i="47"/>
  <c r="J326" i="47"/>
  <c r="I326" i="47"/>
  <c r="H326" i="47"/>
  <c r="G326" i="47"/>
  <c r="F326" i="47"/>
  <c r="K325" i="47"/>
  <c r="J325" i="47"/>
  <c r="I325" i="47"/>
  <c r="H325" i="47"/>
  <c r="G325" i="47"/>
  <c r="F325" i="47"/>
  <c r="K324" i="47"/>
  <c r="J324" i="47"/>
  <c r="I324" i="47"/>
  <c r="H324" i="47"/>
  <c r="G324" i="47"/>
  <c r="F324" i="47"/>
  <c r="K323" i="47"/>
  <c r="J323" i="47"/>
  <c r="I323" i="47"/>
  <c r="H323" i="47"/>
  <c r="G323" i="47"/>
  <c r="F323" i="47"/>
  <c r="K322" i="47"/>
  <c r="J322" i="47"/>
  <c r="I322" i="47"/>
  <c r="H322" i="47"/>
  <c r="G322" i="47"/>
  <c r="F322" i="47"/>
  <c r="K321" i="47"/>
  <c r="J321" i="47"/>
  <c r="I321" i="47"/>
  <c r="H321" i="47"/>
  <c r="G321" i="47"/>
  <c r="F321" i="47"/>
  <c r="K320" i="47"/>
  <c r="J320" i="47"/>
  <c r="I320" i="47"/>
  <c r="H320" i="47"/>
  <c r="G320" i="47"/>
  <c r="F320" i="47"/>
  <c r="K319" i="47"/>
  <c r="J319" i="47"/>
  <c r="I319" i="47"/>
  <c r="H319" i="47"/>
  <c r="G319" i="47"/>
  <c r="F319" i="47"/>
  <c r="K318" i="47"/>
  <c r="J318" i="47"/>
  <c r="I318" i="47"/>
  <c r="H318" i="47"/>
  <c r="G318" i="47"/>
  <c r="F318" i="47"/>
  <c r="K317" i="47"/>
  <c r="J317" i="47"/>
  <c r="I317" i="47"/>
  <c r="H317" i="47"/>
  <c r="G317" i="47"/>
  <c r="F317" i="47"/>
  <c r="K316" i="47"/>
  <c r="J316" i="47"/>
  <c r="N223" i="67" s="1"/>
  <c r="I316" i="47"/>
  <c r="M223" i="67" s="1"/>
  <c r="H316" i="47"/>
  <c r="G316" i="47"/>
  <c r="F316" i="47"/>
  <c r="K315" i="47"/>
  <c r="J315" i="47"/>
  <c r="I315" i="47"/>
  <c r="H315" i="47"/>
  <c r="G315" i="47"/>
  <c r="F315" i="47"/>
  <c r="K314" i="47"/>
  <c r="J314" i="47"/>
  <c r="I314" i="47"/>
  <c r="H314" i="47"/>
  <c r="G314" i="47"/>
  <c r="F314" i="47"/>
  <c r="K313" i="47"/>
  <c r="J313" i="47"/>
  <c r="I313" i="47"/>
  <c r="H313" i="47"/>
  <c r="G313" i="47"/>
  <c r="F313" i="47"/>
  <c r="K312" i="47"/>
  <c r="J312" i="47"/>
  <c r="I312" i="47"/>
  <c r="H312" i="47"/>
  <c r="G312" i="47"/>
  <c r="F312" i="47"/>
  <c r="K311" i="47"/>
  <c r="J311" i="47"/>
  <c r="I311" i="47"/>
  <c r="H311" i="47"/>
  <c r="G311" i="47"/>
  <c r="F311" i="47"/>
  <c r="K310" i="47"/>
  <c r="J310" i="47"/>
  <c r="I310" i="47"/>
  <c r="H310" i="47"/>
  <c r="G310" i="47"/>
  <c r="F310" i="47"/>
  <c r="K309" i="47"/>
  <c r="J309" i="47"/>
  <c r="I309" i="47"/>
  <c r="H309" i="47"/>
  <c r="G309" i="47"/>
  <c r="F309" i="47"/>
  <c r="K308" i="47"/>
  <c r="J308" i="47"/>
  <c r="I308" i="47"/>
  <c r="H308" i="47"/>
  <c r="G308" i="47"/>
  <c r="F308" i="47"/>
  <c r="K307" i="47"/>
  <c r="J307" i="47"/>
  <c r="I307" i="47"/>
  <c r="H307" i="47"/>
  <c r="G307" i="47"/>
  <c r="F307" i="47"/>
  <c r="K306" i="47"/>
  <c r="J306" i="47"/>
  <c r="I306" i="47"/>
  <c r="H306" i="47"/>
  <c r="G306" i="47"/>
  <c r="F306" i="47"/>
  <c r="K305" i="47"/>
  <c r="J305" i="47"/>
  <c r="I305" i="47"/>
  <c r="H305" i="47"/>
  <c r="G305" i="47"/>
  <c r="F305" i="47"/>
  <c r="K304" i="47"/>
  <c r="J304" i="47"/>
  <c r="I304" i="47"/>
  <c r="H304" i="47"/>
  <c r="G304" i="47"/>
  <c r="F304" i="47"/>
  <c r="K303" i="47"/>
  <c r="J303" i="47"/>
  <c r="I303" i="47"/>
  <c r="H303" i="47"/>
  <c r="G303" i="47"/>
  <c r="F303" i="47"/>
  <c r="K302" i="47"/>
  <c r="J302" i="47"/>
  <c r="I302" i="47"/>
  <c r="H302" i="47"/>
  <c r="G302" i="47"/>
  <c r="F302" i="47"/>
  <c r="K301" i="47"/>
  <c r="J301" i="47"/>
  <c r="I301" i="47"/>
  <c r="H301" i="47"/>
  <c r="G301" i="47"/>
  <c r="F301" i="47"/>
  <c r="K300" i="47"/>
  <c r="J300" i="47"/>
  <c r="I300" i="47"/>
  <c r="H300" i="47"/>
  <c r="G300" i="47"/>
  <c r="F300" i="47"/>
  <c r="K299" i="47"/>
  <c r="J299" i="47"/>
  <c r="I299" i="47"/>
  <c r="H299" i="47"/>
  <c r="G299" i="47"/>
  <c r="F299" i="47"/>
  <c r="K298" i="47"/>
  <c r="J298" i="47"/>
  <c r="I298" i="47"/>
  <c r="H298" i="47"/>
  <c r="G298" i="47"/>
  <c r="F298" i="47"/>
  <c r="K297" i="47"/>
  <c r="J297" i="47"/>
  <c r="I297" i="47"/>
  <c r="H297" i="47"/>
  <c r="G297" i="47"/>
  <c r="F297" i="47"/>
  <c r="K296" i="47"/>
  <c r="J296" i="47"/>
  <c r="I296" i="47"/>
  <c r="H296" i="47"/>
  <c r="G296" i="47"/>
  <c r="F296" i="47"/>
  <c r="K295" i="47"/>
  <c r="J295" i="47"/>
  <c r="I295" i="47"/>
  <c r="H295" i="47"/>
  <c r="G295" i="47"/>
  <c r="F295" i="47"/>
  <c r="K294" i="47"/>
  <c r="J294" i="47"/>
  <c r="I294" i="47"/>
  <c r="H294" i="47"/>
  <c r="G294" i="47"/>
  <c r="F294" i="47"/>
  <c r="K293" i="47"/>
  <c r="J293" i="47"/>
  <c r="I293" i="47"/>
  <c r="H293" i="47"/>
  <c r="G293" i="47"/>
  <c r="F293" i="47"/>
  <c r="K292" i="47"/>
  <c r="J292" i="47"/>
  <c r="I292" i="47"/>
  <c r="H292" i="47"/>
  <c r="G292" i="47"/>
  <c r="F292" i="47"/>
  <c r="K291" i="47"/>
  <c r="J291" i="47"/>
  <c r="I291" i="47"/>
  <c r="H291" i="47"/>
  <c r="G291" i="47"/>
  <c r="F291" i="47"/>
  <c r="K290" i="47"/>
  <c r="J290" i="47"/>
  <c r="I290" i="47"/>
  <c r="H290" i="47"/>
  <c r="G290" i="47"/>
  <c r="F290" i="47"/>
  <c r="K289" i="47"/>
  <c r="J289" i="47"/>
  <c r="I289" i="47"/>
  <c r="H289" i="47"/>
  <c r="G289" i="47"/>
  <c r="F289" i="47"/>
  <c r="K288" i="47"/>
  <c r="J288" i="47"/>
  <c r="I288" i="47"/>
  <c r="H288" i="47"/>
  <c r="G288" i="47"/>
  <c r="F288" i="47"/>
  <c r="K287" i="47"/>
  <c r="J287" i="47"/>
  <c r="I287" i="47"/>
  <c r="H287" i="47"/>
  <c r="G287" i="47"/>
  <c r="F287" i="47"/>
  <c r="K286" i="47"/>
  <c r="J286" i="47"/>
  <c r="I286" i="47"/>
  <c r="H286" i="47"/>
  <c r="G286" i="47"/>
  <c r="F286" i="47"/>
  <c r="K285" i="47"/>
  <c r="J285" i="47"/>
  <c r="I285" i="47"/>
  <c r="H285" i="47"/>
  <c r="G285" i="47"/>
  <c r="F285" i="47"/>
  <c r="K284" i="47"/>
  <c r="J284" i="47"/>
  <c r="I284" i="47"/>
  <c r="H284" i="47"/>
  <c r="G284" i="47"/>
  <c r="F284" i="47"/>
  <c r="K283" i="47"/>
  <c r="J283" i="47"/>
  <c r="I283" i="47"/>
  <c r="H283" i="47"/>
  <c r="G283" i="47"/>
  <c r="F283" i="47"/>
  <c r="K282" i="47"/>
  <c r="J282" i="47"/>
  <c r="I282" i="47"/>
  <c r="H282" i="47"/>
  <c r="G282" i="47"/>
  <c r="F282" i="47"/>
  <c r="K281" i="47"/>
  <c r="J281" i="47"/>
  <c r="I281" i="47"/>
  <c r="H281" i="47"/>
  <c r="G281" i="47"/>
  <c r="F281" i="47"/>
  <c r="K280" i="47"/>
  <c r="J280" i="47"/>
  <c r="I280" i="47"/>
  <c r="H280" i="47"/>
  <c r="G280" i="47"/>
  <c r="F280" i="47"/>
  <c r="K279" i="47"/>
  <c r="J279" i="47"/>
  <c r="I279" i="47"/>
  <c r="H279" i="47"/>
  <c r="G279" i="47"/>
  <c r="F279" i="47"/>
  <c r="K278" i="47"/>
  <c r="J278" i="47"/>
  <c r="I278" i="47"/>
  <c r="H278" i="47"/>
  <c r="G278" i="47"/>
  <c r="F278" i="47"/>
  <c r="K277" i="47"/>
  <c r="J277" i="47"/>
  <c r="I277" i="47"/>
  <c r="H277" i="47"/>
  <c r="G277" i="47"/>
  <c r="F277" i="47"/>
  <c r="K276" i="47"/>
  <c r="J276" i="47"/>
  <c r="I276" i="47"/>
  <c r="H276" i="47"/>
  <c r="G276" i="47"/>
  <c r="F276" i="47"/>
  <c r="K275" i="47"/>
  <c r="J275" i="47"/>
  <c r="I275" i="47"/>
  <c r="H275" i="47"/>
  <c r="G275" i="47"/>
  <c r="F275" i="47"/>
  <c r="K274" i="47"/>
  <c r="J274" i="47"/>
  <c r="I274" i="47"/>
  <c r="H274" i="47"/>
  <c r="G274" i="47"/>
  <c r="F274" i="47"/>
  <c r="K273" i="47"/>
  <c r="J273" i="47"/>
  <c r="I273" i="47"/>
  <c r="H273" i="47"/>
  <c r="G273" i="47"/>
  <c r="F273" i="47"/>
  <c r="K272" i="47"/>
  <c r="J272" i="47"/>
  <c r="I272" i="47"/>
  <c r="H272" i="47"/>
  <c r="G272" i="47"/>
  <c r="F272" i="47"/>
  <c r="K271" i="47"/>
  <c r="J271" i="47"/>
  <c r="I271" i="47"/>
  <c r="H271" i="47"/>
  <c r="G271" i="47"/>
  <c r="F271" i="47"/>
  <c r="K270" i="47"/>
  <c r="J270" i="47"/>
  <c r="I270" i="47"/>
  <c r="H270" i="47"/>
  <c r="G270" i="47"/>
  <c r="F270" i="47"/>
  <c r="K269" i="47"/>
  <c r="J269" i="47"/>
  <c r="I269" i="47"/>
  <c r="H269" i="47"/>
  <c r="G269" i="47"/>
  <c r="F269" i="47"/>
  <c r="K268" i="47"/>
  <c r="J268" i="47"/>
  <c r="I268" i="47"/>
  <c r="H268" i="47"/>
  <c r="G268" i="47"/>
  <c r="F268" i="47"/>
  <c r="K267" i="47"/>
  <c r="J267" i="47"/>
  <c r="I267" i="47"/>
  <c r="H267" i="47"/>
  <c r="G267" i="47"/>
  <c r="F267" i="47"/>
  <c r="K266" i="47"/>
  <c r="J266" i="47"/>
  <c r="I266" i="47"/>
  <c r="H266" i="47"/>
  <c r="G266" i="47"/>
  <c r="F266" i="47"/>
  <c r="K265" i="47"/>
  <c r="J265" i="47"/>
  <c r="I265" i="47"/>
  <c r="H265" i="47"/>
  <c r="G265" i="47"/>
  <c r="F265" i="47"/>
  <c r="K264" i="47"/>
  <c r="J264" i="47"/>
  <c r="I264" i="47"/>
  <c r="H264" i="47"/>
  <c r="G264" i="47"/>
  <c r="F264" i="47"/>
  <c r="K263" i="47"/>
  <c r="J263" i="47"/>
  <c r="I263" i="47"/>
  <c r="H263" i="47"/>
  <c r="G263" i="47"/>
  <c r="F263" i="47"/>
  <c r="K262" i="47"/>
  <c r="J262" i="47"/>
  <c r="I262" i="47"/>
  <c r="H262" i="47"/>
  <c r="G262" i="47"/>
  <c r="F262" i="47"/>
  <c r="K261" i="47"/>
  <c r="J261" i="47"/>
  <c r="I261" i="47"/>
  <c r="H261" i="47"/>
  <c r="G261" i="47"/>
  <c r="F261" i="47"/>
  <c r="K260" i="47"/>
  <c r="J260" i="47"/>
  <c r="I260" i="47"/>
  <c r="H260" i="47"/>
  <c r="G260" i="47"/>
  <c r="F260" i="47"/>
  <c r="K259" i="47"/>
  <c r="J259" i="47"/>
  <c r="I259" i="47"/>
  <c r="H259" i="47"/>
  <c r="G259" i="47"/>
  <c r="F259" i="47"/>
  <c r="K258" i="47"/>
  <c r="J258" i="47"/>
  <c r="I258" i="47"/>
  <c r="H258" i="47"/>
  <c r="G258" i="47"/>
  <c r="F258" i="47"/>
  <c r="K257" i="47"/>
  <c r="J257" i="47"/>
  <c r="I257" i="47"/>
  <c r="H257" i="47"/>
  <c r="G257" i="47"/>
  <c r="F257" i="47"/>
  <c r="K256" i="47"/>
  <c r="J256" i="47"/>
  <c r="I256" i="47"/>
  <c r="H256" i="47"/>
  <c r="G256" i="47"/>
  <c r="F256" i="47"/>
  <c r="K255" i="47"/>
  <c r="J255" i="47"/>
  <c r="I255" i="47"/>
  <c r="H255" i="47"/>
  <c r="G255" i="47"/>
  <c r="F255" i="47"/>
  <c r="K254" i="47"/>
  <c r="J254" i="47"/>
  <c r="I254" i="47"/>
  <c r="H254" i="47"/>
  <c r="G254" i="47"/>
  <c r="F254" i="47"/>
  <c r="K253" i="47"/>
  <c r="J253" i="47"/>
  <c r="I253" i="47"/>
  <c r="H253" i="47"/>
  <c r="G253" i="47"/>
  <c r="F253" i="47"/>
  <c r="K252" i="47"/>
  <c r="J252" i="47"/>
  <c r="I252" i="47"/>
  <c r="H252" i="47"/>
  <c r="G252" i="47"/>
  <c r="F252" i="47"/>
  <c r="K251" i="47"/>
  <c r="J251" i="47"/>
  <c r="I251" i="47"/>
  <c r="H251" i="47"/>
  <c r="G251" i="47"/>
  <c r="F251" i="47"/>
  <c r="K250" i="47"/>
  <c r="J250" i="47"/>
  <c r="I250" i="47"/>
  <c r="H250" i="47"/>
  <c r="G250" i="47"/>
  <c r="F250" i="47"/>
  <c r="K249" i="47"/>
  <c r="J249" i="47"/>
  <c r="I249" i="47"/>
  <c r="H249" i="47"/>
  <c r="G249" i="47"/>
  <c r="F249" i="47"/>
  <c r="K248" i="47"/>
  <c r="J248" i="47"/>
  <c r="I248" i="47"/>
  <c r="H248" i="47"/>
  <c r="G248" i="47"/>
  <c r="F248" i="47"/>
  <c r="K247" i="47"/>
  <c r="J247" i="47"/>
  <c r="I247" i="47"/>
  <c r="H247" i="47"/>
  <c r="G247" i="47"/>
  <c r="F247" i="47"/>
  <c r="K246" i="47"/>
  <c r="J246" i="47"/>
  <c r="I246" i="47"/>
  <c r="H246" i="47"/>
  <c r="G246" i="47"/>
  <c r="F246" i="47"/>
  <c r="K245" i="47"/>
  <c r="J245" i="47"/>
  <c r="I245" i="47"/>
  <c r="H245" i="47"/>
  <c r="G245" i="47"/>
  <c r="F245" i="47"/>
  <c r="K244" i="47"/>
  <c r="J244" i="47"/>
  <c r="I244" i="47"/>
  <c r="H244" i="47"/>
  <c r="G244" i="47"/>
  <c r="F244" i="47"/>
  <c r="K243" i="47"/>
  <c r="J243" i="47"/>
  <c r="I243" i="47"/>
  <c r="H243" i="47"/>
  <c r="G243" i="47"/>
  <c r="F243" i="47"/>
  <c r="K242" i="47"/>
  <c r="J242" i="47"/>
  <c r="I242" i="47"/>
  <c r="H242" i="47"/>
  <c r="G242" i="47"/>
  <c r="F242" i="47"/>
  <c r="K241" i="47"/>
  <c r="J241" i="47"/>
  <c r="I241" i="47"/>
  <c r="H241" i="47"/>
  <c r="G241" i="47"/>
  <c r="F241" i="47"/>
  <c r="K240" i="47"/>
  <c r="J240" i="47"/>
  <c r="I240" i="47"/>
  <c r="H240" i="47"/>
  <c r="G240" i="47"/>
  <c r="F240" i="47"/>
  <c r="K239" i="47"/>
  <c r="J239" i="47"/>
  <c r="I239" i="47"/>
  <c r="H239" i="47"/>
  <c r="G239" i="47"/>
  <c r="F239" i="47"/>
  <c r="K238" i="47"/>
  <c r="J238" i="47"/>
  <c r="I238" i="47"/>
  <c r="H238" i="47"/>
  <c r="G238" i="47"/>
  <c r="F238" i="47"/>
  <c r="K237" i="47"/>
  <c r="J237" i="47"/>
  <c r="I237" i="47"/>
  <c r="H237" i="47"/>
  <c r="G237" i="47"/>
  <c r="F237" i="47"/>
  <c r="K236" i="47"/>
  <c r="J236" i="47"/>
  <c r="I236" i="47"/>
  <c r="H236" i="47"/>
  <c r="G236" i="47"/>
  <c r="F236" i="47"/>
  <c r="K235" i="47"/>
  <c r="J235" i="47"/>
  <c r="I235" i="47"/>
  <c r="H235" i="47"/>
  <c r="G235" i="47"/>
  <c r="F235" i="47"/>
  <c r="K234" i="47"/>
  <c r="J234" i="47"/>
  <c r="I234" i="47"/>
  <c r="H234" i="47"/>
  <c r="G234" i="47"/>
  <c r="F234" i="47"/>
  <c r="K233" i="47"/>
  <c r="J233" i="47"/>
  <c r="I233" i="47"/>
  <c r="H233" i="47"/>
  <c r="G233" i="47"/>
  <c r="F233" i="47"/>
  <c r="K232" i="47"/>
  <c r="J232" i="47"/>
  <c r="I232" i="47"/>
  <c r="H232" i="47"/>
  <c r="G232" i="47"/>
  <c r="F232" i="47"/>
  <c r="K231" i="47"/>
  <c r="J231" i="47"/>
  <c r="I231" i="47"/>
  <c r="H231" i="47"/>
  <c r="G231" i="47"/>
  <c r="F231" i="47"/>
  <c r="K230" i="47"/>
  <c r="J230" i="47"/>
  <c r="I230" i="47"/>
  <c r="H230" i="47"/>
  <c r="G230" i="47"/>
  <c r="F230" i="47"/>
  <c r="K229" i="47"/>
  <c r="J229" i="47"/>
  <c r="I229" i="47"/>
  <c r="H229" i="47"/>
  <c r="G229" i="47"/>
  <c r="F229" i="47"/>
  <c r="K228" i="47"/>
  <c r="J228" i="47"/>
  <c r="I228" i="47"/>
  <c r="H228" i="47"/>
  <c r="G228" i="47"/>
  <c r="F228" i="47"/>
  <c r="K227" i="47"/>
  <c r="J227" i="47"/>
  <c r="I227" i="47"/>
  <c r="H227" i="47"/>
  <c r="G227" i="47"/>
  <c r="F227" i="47"/>
  <c r="K226" i="47"/>
  <c r="J226" i="47"/>
  <c r="I226" i="47"/>
  <c r="H226" i="47"/>
  <c r="G226" i="47"/>
  <c r="F226" i="47"/>
  <c r="K225" i="47"/>
  <c r="J225" i="47"/>
  <c r="I225" i="47"/>
  <c r="H225" i="47"/>
  <c r="G225" i="47"/>
  <c r="F225" i="47"/>
  <c r="K224" i="47"/>
  <c r="J224" i="47"/>
  <c r="I224" i="47"/>
  <c r="H224" i="47"/>
  <c r="G224" i="47"/>
  <c r="F224" i="47"/>
  <c r="K223" i="47"/>
  <c r="J223" i="47"/>
  <c r="I223" i="47"/>
  <c r="H223" i="47"/>
  <c r="G223" i="47"/>
  <c r="F223" i="47"/>
  <c r="K222" i="47"/>
  <c r="J222" i="47"/>
  <c r="I222" i="47"/>
  <c r="H222" i="47"/>
  <c r="G222" i="47"/>
  <c r="F222" i="47"/>
  <c r="K221" i="47"/>
  <c r="J221" i="47"/>
  <c r="I221" i="47"/>
  <c r="H221" i="47"/>
  <c r="G221" i="47"/>
  <c r="F221" i="47"/>
  <c r="K220" i="47"/>
  <c r="J220" i="47"/>
  <c r="I220" i="47"/>
  <c r="H220" i="47"/>
  <c r="G220" i="47"/>
  <c r="F220" i="47"/>
  <c r="K219" i="47"/>
  <c r="J219" i="47"/>
  <c r="I219" i="47"/>
  <c r="H219" i="47"/>
  <c r="G219" i="47"/>
  <c r="F219" i="47"/>
  <c r="K218" i="47"/>
  <c r="J218" i="47"/>
  <c r="I218" i="47"/>
  <c r="H218" i="47"/>
  <c r="G218" i="47"/>
  <c r="F218" i="47"/>
  <c r="K217" i="47"/>
  <c r="J217" i="47"/>
  <c r="I217" i="47"/>
  <c r="H217" i="47"/>
  <c r="G217" i="47"/>
  <c r="F217" i="47"/>
  <c r="K216" i="47"/>
  <c r="J216" i="47"/>
  <c r="I216" i="47"/>
  <c r="H216" i="47"/>
  <c r="G216" i="47"/>
  <c r="F216" i="47"/>
  <c r="K215" i="47"/>
  <c r="J215" i="47"/>
  <c r="I215" i="47"/>
  <c r="H215" i="47"/>
  <c r="G215" i="47"/>
  <c r="F215" i="47"/>
  <c r="K214" i="47"/>
  <c r="J214" i="47"/>
  <c r="I214" i="47"/>
  <c r="H214" i="47"/>
  <c r="G214" i="47"/>
  <c r="F214" i="47"/>
  <c r="K213" i="47"/>
  <c r="J213" i="47"/>
  <c r="I213" i="47"/>
  <c r="H213" i="47"/>
  <c r="G213" i="47"/>
  <c r="F213" i="47"/>
  <c r="K212" i="47"/>
  <c r="J212" i="47"/>
  <c r="I212" i="47"/>
  <c r="H212" i="47"/>
  <c r="G212" i="47"/>
  <c r="F212" i="47"/>
  <c r="K211" i="47"/>
  <c r="J211" i="47"/>
  <c r="I211" i="47"/>
  <c r="H211" i="47"/>
  <c r="G211" i="47"/>
  <c r="F211" i="47"/>
  <c r="K210" i="47"/>
  <c r="J210" i="47"/>
  <c r="I210" i="47"/>
  <c r="H210" i="47"/>
  <c r="G210" i="47"/>
  <c r="F210" i="47"/>
  <c r="K209" i="47"/>
  <c r="J209" i="47"/>
  <c r="I209" i="47"/>
  <c r="H209" i="47"/>
  <c r="G209" i="47"/>
  <c r="F209" i="47"/>
  <c r="K208" i="47"/>
  <c r="J208" i="47"/>
  <c r="I208" i="47"/>
  <c r="H208" i="47"/>
  <c r="G208" i="47"/>
  <c r="F208" i="47"/>
  <c r="K207" i="47"/>
  <c r="J207" i="47"/>
  <c r="I207" i="47"/>
  <c r="H207" i="47"/>
  <c r="G207" i="47"/>
  <c r="F207" i="47"/>
  <c r="K206" i="47"/>
  <c r="J206" i="47"/>
  <c r="I206" i="47"/>
  <c r="H206" i="47"/>
  <c r="G206" i="47"/>
  <c r="F206" i="47"/>
  <c r="K205" i="47"/>
  <c r="J205" i="47"/>
  <c r="I205" i="47"/>
  <c r="H205" i="47"/>
  <c r="G205" i="47"/>
  <c r="F205" i="47"/>
  <c r="K204" i="47"/>
  <c r="J204" i="47"/>
  <c r="I204" i="47"/>
  <c r="H204" i="47"/>
  <c r="G204" i="47"/>
  <c r="F204" i="47"/>
  <c r="K203" i="47"/>
  <c r="J203" i="47"/>
  <c r="I203" i="47"/>
  <c r="H203" i="47"/>
  <c r="G203" i="47"/>
  <c r="F203" i="47"/>
  <c r="K202" i="47"/>
  <c r="J202" i="47"/>
  <c r="I202" i="47"/>
  <c r="H202" i="47"/>
  <c r="G202" i="47"/>
  <c r="F202" i="47"/>
  <c r="K201" i="47"/>
  <c r="J201" i="47"/>
  <c r="I201" i="47"/>
  <c r="H201" i="47"/>
  <c r="G201" i="47"/>
  <c r="F201" i="47"/>
  <c r="K200" i="47"/>
  <c r="J200" i="47"/>
  <c r="I200" i="47"/>
  <c r="H200" i="47"/>
  <c r="G200" i="47"/>
  <c r="F200" i="47"/>
  <c r="K199" i="47"/>
  <c r="J199" i="47"/>
  <c r="I199" i="47"/>
  <c r="H199" i="47"/>
  <c r="G199" i="47"/>
  <c r="F199" i="47"/>
  <c r="K198" i="47"/>
  <c r="J198" i="47"/>
  <c r="I198" i="47"/>
  <c r="H198" i="47"/>
  <c r="G198" i="47"/>
  <c r="F198" i="47"/>
  <c r="K197" i="47"/>
  <c r="J197" i="47"/>
  <c r="I197" i="47"/>
  <c r="H197" i="47"/>
  <c r="G197" i="47"/>
  <c r="F197" i="47"/>
  <c r="K196" i="47"/>
  <c r="J196" i="47"/>
  <c r="I196" i="47"/>
  <c r="H196" i="47"/>
  <c r="G196" i="47"/>
  <c r="F196" i="47"/>
  <c r="K195" i="47"/>
  <c r="J195" i="47"/>
  <c r="I195" i="47"/>
  <c r="H195" i="47"/>
  <c r="G195" i="47"/>
  <c r="F195" i="47"/>
  <c r="K194" i="47"/>
  <c r="J194" i="47"/>
  <c r="I194" i="47"/>
  <c r="H194" i="47"/>
  <c r="G194" i="47"/>
  <c r="F194" i="47"/>
  <c r="K193" i="47"/>
  <c r="J193" i="47"/>
  <c r="I193" i="47"/>
  <c r="H193" i="47"/>
  <c r="G193" i="47"/>
  <c r="F193" i="47"/>
  <c r="K192" i="47"/>
  <c r="J192" i="47"/>
  <c r="I192" i="47"/>
  <c r="H192" i="47"/>
  <c r="G192" i="47"/>
  <c r="F192" i="47"/>
  <c r="K191" i="47"/>
  <c r="J191" i="47"/>
  <c r="I191" i="47"/>
  <c r="H191" i="47"/>
  <c r="G191" i="47"/>
  <c r="F191" i="47"/>
  <c r="K190" i="47"/>
  <c r="J190" i="47"/>
  <c r="I190" i="47"/>
  <c r="H190" i="47"/>
  <c r="G190" i="47"/>
  <c r="F190" i="47"/>
  <c r="K189" i="47"/>
  <c r="J189" i="47"/>
  <c r="I189" i="47"/>
  <c r="H189" i="47"/>
  <c r="G189" i="47"/>
  <c r="F189" i="47"/>
  <c r="K188" i="47"/>
  <c r="J188" i="47"/>
  <c r="I188" i="47"/>
  <c r="H188" i="47"/>
  <c r="G188" i="47"/>
  <c r="F188" i="47"/>
  <c r="K187" i="47"/>
  <c r="J187" i="47"/>
  <c r="I187" i="47"/>
  <c r="H187" i="47"/>
  <c r="G187" i="47"/>
  <c r="F187" i="47"/>
  <c r="K186" i="47"/>
  <c r="J186" i="47"/>
  <c r="I186" i="47"/>
  <c r="H186" i="47"/>
  <c r="G186" i="47"/>
  <c r="F186" i="47"/>
  <c r="K185" i="47"/>
  <c r="J185" i="47"/>
  <c r="I185" i="47"/>
  <c r="H185" i="47"/>
  <c r="G185" i="47"/>
  <c r="F185" i="47"/>
  <c r="K184" i="47"/>
  <c r="J184" i="47"/>
  <c r="I184" i="47"/>
  <c r="H184" i="47"/>
  <c r="G184" i="47"/>
  <c r="F184" i="47"/>
  <c r="K183" i="47"/>
  <c r="J183" i="47"/>
  <c r="I183" i="47"/>
  <c r="H183" i="47"/>
  <c r="G183" i="47"/>
  <c r="F183" i="47"/>
  <c r="K182" i="47"/>
  <c r="J182" i="47"/>
  <c r="I182" i="47"/>
  <c r="H182" i="47"/>
  <c r="G182" i="47"/>
  <c r="F182" i="47"/>
  <c r="K181" i="47"/>
  <c r="J181" i="47"/>
  <c r="I181" i="47"/>
  <c r="H181" i="47"/>
  <c r="G181" i="47"/>
  <c r="F181" i="47"/>
  <c r="K180" i="47"/>
  <c r="J180" i="47"/>
  <c r="I180" i="47"/>
  <c r="H180" i="47"/>
  <c r="G180" i="47"/>
  <c r="F180" i="47"/>
  <c r="K179" i="47"/>
  <c r="J179" i="47"/>
  <c r="I179" i="47"/>
  <c r="H179" i="47"/>
  <c r="G179" i="47"/>
  <c r="F179" i="47"/>
  <c r="K178" i="47"/>
  <c r="J178" i="47"/>
  <c r="I178" i="47"/>
  <c r="H178" i="47"/>
  <c r="G178" i="47"/>
  <c r="F178" i="47"/>
  <c r="K177" i="47"/>
  <c r="J177" i="47"/>
  <c r="I177" i="47"/>
  <c r="H177" i="47"/>
  <c r="G177" i="47"/>
  <c r="F177" i="47"/>
  <c r="K176" i="47"/>
  <c r="J176" i="47"/>
  <c r="I176" i="47"/>
  <c r="H176" i="47"/>
  <c r="G176" i="47"/>
  <c r="F176" i="47"/>
  <c r="K175" i="47"/>
  <c r="J175" i="47"/>
  <c r="I175" i="47"/>
  <c r="H175" i="47"/>
  <c r="G175" i="47"/>
  <c r="F175" i="47"/>
  <c r="K174" i="47"/>
  <c r="J174" i="47"/>
  <c r="I174" i="47"/>
  <c r="H174" i="47"/>
  <c r="G174" i="47"/>
  <c r="F174" i="47"/>
  <c r="K173" i="47"/>
  <c r="J173" i="47"/>
  <c r="I173" i="47"/>
  <c r="H173" i="47"/>
  <c r="G173" i="47"/>
  <c r="F173" i="47"/>
  <c r="K172" i="47"/>
  <c r="J172" i="47"/>
  <c r="I172" i="47"/>
  <c r="H172" i="47"/>
  <c r="G172" i="47"/>
  <c r="F172" i="47"/>
  <c r="K171" i="47"/>
  <c r="J171" i="47"/>
  <c r="I171" i="47"/>
  <c r="H171" i="47"/>
  <c r="G171" i="47"/>
  <c r="F171" i="47"/>
  <c r="K170" i="47"/>
  <c r="J170" i="47"/>
  <c r="I170" i="47"/>
  <c r="H170" i="47"/>
  <c r="G170" i="47"/>
  <c r="F170" i="47"/>
  <c r="K169" i="47"/>
  <c r="J169" i="47"/>
  <c r="I169" i="47"/>
  <c r="H169" i="47"/>
  <c r="G169" i="47"/>
  <c r="F169" i="47"/>
  <c r="K168" i="47"/>
  <c r="J168" i="47"/>
  <c r="I168" i="47"/>
  <c r="H168" i="47"/>
  <c r="G168" i="47"/>
  <c r="F168" i="47"/>
  <c r="K167" i="47"/>
  <c r="J167" i="47"/>
  <c r="I167" i="47"/>
  <c r="H167" i="47"/>
  <c r="G167" i="47"/>
  <c r="F167" i="47"/>
  <c r="K166" i="47"/>
  <c r="J166" i="47"/>
  <c r="I166" i="47"/>
  <c r="H166" i="47"/>
  <c r="G166" i="47"/>
  <c r="F166" i="47"/>
  <c r="K165" i="47"/>
  <c r="J165" i="47"/>
  <c r="I165" i="47"/>
  <c r="H165" i="47"/>
  <c r="G165" i="47"/>
  <c r="F165" i="47"/>
  <c r="K164" i="47"/>
  <c r="J164" i="47"/>
  <c r="N223" i="61" s="1"/>
  <c r="I164" i="47"/>
  <c r="M223" i="61" s="1"/>
  <c r="H164" i="47"/>
  <c r="G164" i="47"/>
  <c r="F164" i="47"/>
  <c r="K163" i="47"/>
  <c r="J163" i="47"/>
  <c r="I163" i="47"/>
  <c r="H163" i="47"/>
  <c r="G163" i="47"/>
  <c r="F163" i="47"/>
  <c r="K162" i="47"/>
  <c r="J162" i="47"/>
  <c r="I162" i="47"/>
  <c r="H162" i="47"/>
  <c r="G162" i="47"/>
  <c r="F162" i="47"/>
  <c r="K161" i="47"/>
  <c r="J161" i="47"/>
  <c r="I161" i="47"/>
  <c r="H161" i="47"/>
  <c r="G161" i="47"/>
  <c r="F161" i="47"/>
  <c r="K160" i="47"/>
  <c r="J160" i="47"/>
  <c r="I160" i="47"/>
  <c r="H160" i="47"/>
  <c r="G160" i="47"/>
  <c r="F160" i="47"/>
  <c r="K159" i="47"/>
  <c r="J159" i="47"/>
  <c r="I159" i="47"/>
  <c r="H159" i="47"/>
  <c r="G159" i="47"/>
  <c r="F159" i="47"/>
  <c r="K158" i="47"/>
  <c r="J158" i="47"/>
  <c r="I158" i="47"/>
  <c r="H158" i="47"/>
  <c r="G158" i="47"/>
  <c r="F158" i="47"/>
  <c r="K157" i="47"/>
  <c r="J157" i="47"/>
  <c r="I157" i="47"/>
  <c r="H157" i="47"/>
  <c r="G157" i="47"/>
  <c r="F157" i="47"/>
  <c r="K156" i="47"/>
  <c r="J156" i="47"/>
  <c r="I156" i="47"/>
  <c r="H156" i="47"/>
  <c r="G156" i="47"/>
  <c r="F156" i="47"/>
  <c r="K155" i="47"/>
  <c r="J155" i="47"/>
  <c r="I155" i="47"/>
  <c r="H155" i="47"/>
  <c r="G155" i="47"/>
  <c r="F155" i="47"/>
  <c r="K154" i="47"/>
  <c r="J154" i="47"/>
  <c r="I154" i="47"/>
  <c r="H154" i="47"/>
  <c r="G154" i="47"/>
  <c r="F154" i="47"/>
  <c r="K153" i="47"/>
  <c r="J153" i="47"/>
  <c r="I153" i="47"/>
  <c r="H153" i="47"/>
  <c r="G153" i="47"/>
  <c r="F153" i="47"/>
  <c r="K152" i="47"/>
  <c r="J152" i="47"/>
  <c r="I152" i="47"/>
  <c r="H152" i="47"/>
  <c r="G152" i="47"/>
  <c r="F152" i="47"/>
  <c r="K151" i="47"/>
  <c r="J151" i="47"/>
  <c r="I151" i="47"/>
  <c r="H151" i="47"/>
  <c r="G151" i="47"/>
  <c r="F151" i="47"/>
  <c r="K150" i="47"/>
  <c r="J150" i="47"/>
  <c r="I150" i="47"/>
  <c r="H150" i="47"/>
  <c r="G150" i="47"/>
  <c r="F150" i="47"/>
  <c r="K149" i="47"/>
  <c r="J149" i="47"/>
  <c r="I149" i="47"/>
  <c r="H149" i="47"/>
  <c r="G149" i="47"/>
  <c r="F149" i="47"/>
  <c r="K148" i="47"/>
  <c r="J148" i="47"/>
  <c r="I148" i="47"/>
  <c r="H148" i="47"/>
  <c r="G148" i="47"/>
  <c r="F148" i="47"/>
  <c r="K147" i="47"/>
  <c r="J147" i="47"/>
  <c r="I147" i="47"/>
  <c r="H147" i="47"/>
  <c r="G147" i="47"/>
  <c r="F147" i="47"/>
  <c r="K146" i="47"/>
  <c r="J146" i="47"/>
  <c r="I146" i="47"/>
  <c r="H146" i="47"/>
  <c r="G146" i="47"/>
  <c r="F146" i="47"/>
  <c r="K145" i="47"/>
  <c r="J145" i="47"/>
  <c r="I145" i="47"/>
  <c r="H145" i="47"/>
  <c r="G145" i="47"/>
  <c r="F145" i="47"/>
  <c r="K144" i="47"/>
  <c r="J144" i="47"/>
  <c r="I144" i="47"/>
  <c r="H144" i="47"/>
  <c r="G144" i="47"/>
  <c r="F144" i="47"/>
  <c r="K143" i="47"/>
  <c r="J143" i="47"/>
  <c r="I143" i="47"/>
  <c r="H143" i="47"/>
  <c r="G143" i="47"/>
  <c r="F143" i="47"/>
  <c r="K142" i="47"/>
  <c r="J142" i="47"/>
  <c r="I142" i="47"/>
  <c r="H142" i="47"/>
  <c r="G142" i="47"/>
  <c r="F142" i="47"/>
  <c r="K141" i="47"/>
  <c r="J141" i="47"/>
  <c r="I141" i="47"/>
  <c r="H141" i="47"/>
  <c r="G141" i="47"/>
  <c r="F141" i="47"/>
  <c r="K140" i="47"/>
  <c r="J140" i="47"/>
  <c r="I140" i="47"/>
  <c r="H140" i="47"/>
  <c r="G140" i="47"/>
  <c r="F140" i="47"/>
  <c r="K139" i="47"/>
  <c r="J139" i="47"/>
  <c r="I139" i="47"/>
  <c r="H139" i="47"/>
  <c r="G139" i="47"/>
  <c r="F139" i="47"/>
  <c r="K138" i="47"/>
  <c r="J138" i="47"/>
  <c r="I138" i="47"/>
  <c r="H138" i="47"/>
  <c r="G138" i="47"/>
  <c r="F138" i="47"/>
  <c r="K137" i="47"/>
  <c r="J137" i="47"/>
  <c r="I137" i="47"/>
  <c r="H137" i="47"/>
  <c r="G137" i="47"/>
  <c r="F137" i="47"/>
  <c r="K136" i="47"/>
  <c r="J136" i="47"/>
  <c r="I136" i="47"/>
  <c r="H136" i="47"/>
  <c r="G136" i="47"/>
  <c r="F136" i="47"/>
  <c r="K135" i="47"/>
  <c r="J135" i="47"/>
  <c r="I135" i="47"/>
  <c r="H135" i="47"/>
  <c r="G135" i="47"/>
  <c r="F135" i="47"/>
  <c r="K134" i="47"/>
  <c r="J134" i="47"/>
  <c r="I134" i="47"/>
  <c r="H134" i="47"/>
  <c r="G134" i="47"/>
  <c r="F134" i="47"/>
  <c r="K133" i="47"/>
  <c r="J133" i="47"/>
  <c r="I133" i="47"/>
  <c r="H133" i="47"/>
  <c r="G133" i="47"/>
  <c r="F133" i="47"/>
  <c r="K132" i="47"/>
  <c r="J132" i="47"/>
  <c r="I132" i="47"/>
  <c r="H132" i="47"/>
  <c r="G132" i="47"/>
  <c r="F132" i="47"/>
  <c r="K131" i="47"/>
  <c r="J131" i="47"/>
  <c r="I131" i="47"/>
  <c r="H131" i="47"/>
  <c r="G131" i="47"/>
  <c r="F131" i="47"/>
  <c r="K130" i="47"/>
  <c r="J130" i="47"/>
  <c r="I130" i="47"/>
  <c r="H130" i="47"/>
  <c r="G130" i="47"/>
  <c r="F130" i="47"/>
  <c r="K129" i="47"/>
  <c r="J129" i="47"/>
  <c r="I129" i="47"/>
  <c r="H129" i="47"/>
  <c r="G129" i="47"/>
  <c r="F129" i="47"/>
  <c r="K128" i="47"/>
  <c r="J128" i="47"/>
  <c r="I128" i="47"/>
  <c r="H128" i="47"/>
  <c r="G128" i="47"/>
  <c r="F128" i="47"/>
  <c r="K127" i="47"/>
  <c r="J127" i="47"/>
  <c r="I127" i="47"/>
  <c r="H127" i="47"/>
  <c r="G127" i="47"/>
  <c r="F127" i="47"/>
  <c r="K126" i="47"/>
  <c r="J126" i="47"/>
  <c r="I126" i="47"/>
  <c r="H126" i="47"/>
  <c r="G126" i="47"/>
  <c r="F126" i="47"/>
  <c r="K125" i="47"/>
  <c r="J125" i="47"/>
  <c r="I125" i="47"/>
  <c r="H125" i="47"/>
  <c r="G125" i="47"/>
  <c r="F125" i="47"/>
  <c r="K124" i="47"/>
  <c r="J124" i="47"/>
  <c r="I124" i="47"/>
  <c r="H124" i="47"/>
  <c r="G124" i="47"/>
  <c r="F124" i="47"/>
  <c r="K123" i="47"/>
  <c r="J123" i="47"/>
  <c r="I123" i="47"/>
  <c r="H123" i="47"/>
  <c r="G123" i="47"/>
  <c r="F123" i="47"/>
  <c r="K122" i="47"/>
  <c r="J122" i="47"/>
  <c r="I122" i="47"/>
  <c r="H122" i="47"/>
  <c r="G122" i="47"/>
  <c r="F122" i="47"/>
  <c r="K121" i="47"/>
  <c r="J121" i="47"/>
  <c r="I121" i="47"/>
  <c r="H121" i="47"/>
  <c r="G121" i="47"/>
  <c r="F121" i="47"/>
  <c r="K120" i="47"/>
  <c r="J120" i="47"/>
  <c r="I120" i="47"/>
  <c r="H120" i="47"/>
  <c r="G120" i="47"/>
  <c r="F120" i="47"/>
  <c r="K119" i="47"/>
  <c r="J119" i="47"/>
  <c r="I119" i="47"/>
  <c r="H119" i="47"/>
  <c r="G119" i="47"/>
  <c r="F119" i="47"/>
  <c r="K118" i="47"/>
  <c r="J118" i="47"/>
  <c r="I118" i="47"/>
  <c r="H118" i="47"/>
  <c r="G118" i="47"/>
  <c r="F118" i="47"/>
  <c r="K117" i="47"/>
  <c r="J117" i="47"/>
  <c r="I117" i="47"/>
  <c r="H117" i="47"/>
  <c r="G117" i="47"/>
  <c r="F117" i="47"/>
  <c r="K116" i="47"/>
  <c r="J116" i="47"/>
  <c r="I116" i="47"/>
  <c r="H116" i="47"/>
  <c r="G116" i="47"/>
  <c r="F116" i="47"/>
  <c r="K115" i="47"/>
  <c r="J115" i="47"/>
  <c r="I115" i="47"/>
  <c r="H115" i="47"/>
  <c r="G115" i="47"/>
  <c r="F115" i="47"/>
  <c r="K114" i="47"/>
  <c r="J114" i="47"/>
  <c r="I114" i="47"/>
  <c r="H114" i="47"/>
  <c r="G114" i="47"/>
  <c r="F114" i="47"/>
  <c r="K113" i="47"/>
  <c r="J113" i="47"/>
  <c r="I113" i="47"/>
  <c r="H113" i="47"/>
  <c r="G113" i="47"/>
  <c r="F113" i="47"/>
  <c r="K112" i="47"/>
  <c r="J112" i="47"/>
  <c r="I112" i="47"/>
  <c r="H112" i="47"/>
  <c r="G112" i="47"/>
  <c r="F112" i="47"/>
  <c r="K111" i="47"/>
  <c r="J111" i="47"/>
  <c r="I111" i="47"/>
  <c r="H111" i="47"/>
  <c r="G111" i="47"/>
  <c r="F111" i="47"/>
  <c r="K110" i="47"/>
  <c r="J110" i="47"/>
  <c r="I110" i="47"/>
  <c r="H110" i="47"/>
  <c r="G110" i="47"/>
  <c r="F110" i="47"/>
  <c r="K109" i="47"/>
  <c r="J109" i="47"/>
  <c r="I109" i="47"/>
  <c r="H109" i="47"/>
  <c r="G109" i="47"/>
  <c r="F109" i="47"/>
  <c r="K108" i="47"/>
  <c r="J108" i="47"/>
  <c r="I108" i="47"/>
  <c r="H108" i="47"/>
  <c r="G108" i="47"/>
  <c r="F108" i="47"/>
  <c r="K107" i="47"/>
  <c r="J107" i="47"/>
  <c r="I107" i="47"/>
  <c r="H107" i="47"/>
  <c r="G107" i="47"/>
  <c r="F107" i="47"/>
  <c r="K106" i="47"/>
  <c r="J106" i="47"/>
  <c r="I106" i="47"/>
  <c r="H106" i="47"/>
  <c r="G106" i="47"/>
  <c r="F106" i="47"/>
  <c r="K105" i="47"/>
  <c r="J105" i="47"/>
  <c r="I105" i="47"/>
  <c r="H105" i="47"/>
  <c r="G105" i="47"/>
  <c r="F105" i="47"/>
  <c r="K104" i="47"/>
  <c r="J104" i="47"/>
  <c r="I104" i="47"/>
  <c r="H104" i="47"/>
  <c r="G104" i="47"/>
  <c r="F104" i="47"/>
  <c r="K103" i="47"/>
  <c r="J103" i="47"/>
  <c r="I103" i="47"/>
  <c r="H103" i="47"/>
  <c r="G103" i="47"/>
  <c r="F103" i="47"/>
  <c r="K102" i="47"/>
  <c r="J102" i="47"/>
  <c r="I102" i="47"/>
  <c r="H102" i="47"/>
  <c r="G102" i="47"/>
  <c r="F102" i="47"/>
  <c r="K101" i="47"/>
  <c r="J101" i="47"/>
  <c r="I101" i="47"/>
  <c r="H101" i="47"/>
  <c r="G101" i="47"/>
  <c r="F101" i="47"/>
  <c r="K100" i="47"/>
  <c r="J100" i="47"/>
  <c r="I100" i="47"/>
  <c r="H100" i="47"/>
  <c r="G100" i="47"/>
  <c r="F100" i="47"/>
  <c r="K99" i="47"/>
  <c r="J99" i="47"/>
  <c r="I99" i="47"/>
  <c r="H99" i="47"/>
  <c r="G99" i="47"/>
  <c r="F99" i="47"/>
  <c r="K98" i="47"/>
  <c r="J98" i="47"/>
  <c r="I98" i="47"/>
  <c r="H98" i="47"/>
  <c r="G98" i="47"/>
  <c r="F98" i="47"/>
  <c r="K97" i="47"/>
  <c r="J97" i="47"/>
  <c r="I97" i="47"/>
  <c r="H97" i="47"/>
  <c r="G97" i="47"/>
  <c r="F97" i="47"/>
  <c r="K96" i="47"/>
  <c r="J96" i="47"/>
  <c r="I96" i="47"/>
  <c r="H96" i="47"/>
  <c r="G96" i="47"/>
  <c r="F96" i="47"/>
  <c r="K95" i="47"/>
  <c r="J95" i="47"/>
  <c r="I95" i="47"/>
  <c r="H95" i="47"/>
  <c r="G95" i="47"/>
  <c r="F95" i="47"/>
  <c r="K94" i="47"/>
  <c r="J94" i="47"/>
  <c r="I94" i="47"/>
  <c r="H94" i="47"/>
  <c r="G94" i="47"/>
  <c r="F94" i="47"/>
  <c r="K93" i="47"/>
  <c r="J93" i="47"/>
  <c r="I93" i="47"/>
  <c r="H93" i="47"/>
  <c r="G93" i="47"/>
  <c r="F93" i="47"/>
  <c r="K92" i="47"/>
  <c r="J92" i="47"/>
  <c r="I92" i="47"/>
  <c r="H92" i="47"/>
  <c r="G92" i="47"/>
  <c r="F92" i="47"/>
  <c r="K91" i="47"/>
  <c r="J91" i="47"/>
  <c r="I91" i="47"/>
  <c r="H91" i="47"/>
  <c r="G91" i="47"/>
  <c r="F91" i="47"/>
  <c r="K90" i="47"/>
  <c r="J90" i="47"/>
  <c r="I90" i="47"/>
  <c r="H90" i="47"/>
  <c r="G90" i="47"/>
  <c r="F90" i="47"/>
  <c r="K89" i="47"/>
  <c r="J89" i="47"/>
  <c r="I89" i="47"/>
  <c r="H89" i="47"/>
  <c r="G89" i="47"/>
  <c r="F89" i="47"/>
  <c r="K88" i="47"/>
  <c r="J88" i="47"/>
  <c r="I88" i="47"/>
  <c r="H88" i="47"/>
  <c r="G88" i="47"/>
  <c r="F88" i="47"/>
  <c r="K87" i="47"/>
  <c r="J87" i="47"/>
  <c r="I87" i="47"/>
  <c r="H87" i="47"/>
  <c r="G87" i="47"/>
  <c r="F87" i="47"/>
  <c r="K86" i="47"/>
  <c r="J86" i="47"/>
  <c r="I86" i="47"/>
  <c r="H86" i="47"/>
  <c r="G86" i="47"/>
  <c r="F86" i="47"/>
  <c r="K85" i="47"/>
  <c r="J85" i="47"/>
  <c r="I85" i="47"/>
  <c r="H85" i="47"/>
  <c r="G85" i="47"/>
  <c r="F85" i="47"/>
  <c r="K84" i="47"/>
  <c r="J84" i="47"/>
  <c r="I84" i="47"/>
  <c r="H84" i="47"/>
  <c r="G84" i="47"/>
  <c r="F84" i="47"/>
  <c r="K83" i="47"/>
  <c r="J83" i="47"/>
  <c r="I83" i="47"/>
  <c r="H83" i="47"/>
  <c r="G83" i="47"/>
  <c r="F83" i="47"/>
  <c r="K82" i="47"/>
  <c r="J82" i="47"/>
  <c r="I82" i="47"/>
  <c r="H82" i="47"/>
  <c r="G82" i="47"/>
  <c r="F82" i="47"/>
  <c r="K81" i="47"/>
  <c r="J81" i="47"/>
  <c r="I81" i="47"/>
  <c r="H81" i="47"/>
  <c r="G81" i="47"/>
  <c r="F81" i="47"/>
  <c r="K80" i="47"/>
  <c r="J80" i="47"/>
  <c r="I80" i="47"/>
  <c r="H80" i="47"/>
  <c r="G80" i="47"/>
  <c r="F80" i="47"/>
  <c r="K79" i="47"/>
  <c r="J79" i="47"/>
  <c r="I79" i="47"/>
  <c r="H79" i="47"/>
  <c r="G79" i="47"/>
  <c r="F79" i="47"/>
  <c r="K78" i="47"/>
  <c r="J78" i="47"/>
  <c r="I78" i="47"/>
  <c r="H78" i="47"/>
  <c r="G78" i="47"/>
  <c r="F78" i="47"/>
  <c r="K77" i="47"/>
  <c r="J77" i="47"/>
  <c r="I77" i="47"/>
  <c r="H77" i="47"/>
  <c r="G77" i="47"/>
  <c r="F77" i="47"/>
  <c r="K76" i="47"/>
  <c r="J76" i="47"/>
  <c r="I76" i="47"/>
  <c r="H76" i="47"/>
  <c r="G76" i="47"/>
  <c r="F76" i="47"/>
  <c r="K75" i="47"/>
  <c r="J75" i="47"/>
  <c r="I75" i="47"/>
  <c r="H75" i="47"/>
  <c r="G75" i="47"/>
  <c r="F75" i="47"/>
  <c r="K74" i="47"/>
  <c r="I74" i="47"/>
  <c r="G74" i="47"/>
  <c r="F74" i="47"/>
  <c r="K73" i="47"/>
  <c r="J73" i="47"/>
  <c r="I73" i="47"/>
  <c r="H73" i="47"/>
  <c r="G73" i="47"/>
  <c r="F73" i="47"/>
  <c r="K72" i="47"/>
  <c r="J72" i="47"/>
  <c r="I72" i="47"/>
  <c r="H72" i="47"/>
  <c r="G72" i="47"/>
  <c r="F72" i="47"/>
  <c r="K71" i="47"/>
  <c r="J71" i="47"/>
  <c r="I71" i="47"/>
  <c r="H71" i="47"/>
  <c r="G71" i="47"/>
  <c r="F71" i="47"/>
  <c r="K70" i="47"/>
  <c r="J70" i="47"/>
  <c r="I70" i="47"/>
  <c r="H70" i="47"/>
  <c r="G70" i="47"/>
  <c r="F70" i="47"/>
  <c r="K69" i="47"/>
  <c r="J69" i="47"/>
  <c r="I69" i="47"/>
  <c r="H69" i="47"/>
  <c r="G69" i="47"/>
  <c r="F69" i="47"/>
  <c r="K68" i="47"/>
  <c r="J68" i="47"/>
  <c r="I68" i="47"/>
  <c r="H68" i="47"/>
  <c r="G68" i="47"/>
  <c r="F68" i="47"/>
  <c r="K67" i="47"/>
  <c r="J67" i="47"/>
  <c r="I67" i="47"/>
  <c r="H67" i="47"/>
  <c r="G67" i="47"/>
  <c r="F67" i="47"/>
  <c r="K66" i="47"/>
  <c r="J66" i="47"/>
  <c r="I66" i="47"/>
  <c r="H66" i="47"/>
  <c r="G66" i="47"/>
  <c r="F66" i="47"/>
  <c r="K65" i="47"/>
  <c r="J65" i="47"/>
  <c r="I65" i="47"/>
  <c r="H65" i="47"/>
  <c r="G65" i="47"/>
  <c r="F65" i="47"/>
  <c r="K64" i="47"/>
  <c r="J64" i="47"/>
  <c r="I64" i="47"/>
  <c r="H64" i="47"/>
  <c r="G64" i="47"/>
  <c r="F64" i="47"/>
  <c r="K63" i="47"/>
  <c r="J63" i="47"/>
  <c r="I63" i="47"/>
  <c r="H63" i="47"/>
  <c r="G63" i="47"/>
  <c r="F63" i="47"/>
  <c r="K62" i="47"/>
  <c r="J62" i="47"/>
  <c r="I62" i="47"/>
  <c r="H62" i="47"/>
  <c r="G62" i="47"/>
  <c r="F62" i="47"/>
  <c r="K61" i="47"/>
  <c r="J61" i="47"/>
  <c r="I61" i="47"/>
  <c r="H61" i="47"/>
  <c r="G61" i="47"/>
  <c r="F61" i="47"/>
  <c r="K60" i="47"/>
  <c r="J60" i="47"/>
  <c r="I60" i="47"/>
  <c r="H60" i="47"/>
  <c r="G60" i="47"/>
  <c r="F60" i="47"/>
  <c r="K59" i="47"/>
  <c r="J59" i="47"/>
  <c r="I59" i="47"/>
  <c r="H59" i="47"/>
  <c r="G59" i="47"/>
  <c r="F59" i="47"/>
  <c r="K58" i="47"/>
  <c r="J58" i="47"/>
  <c r="I58" i="47"/>
  <c r="H58" i="47"/>
  <c r="G58" i="47"/>
  <c r="F58" i="47"/>
  <c r="K57" i="47"/>
  <c r="J57" i="47"/>
  <c r="I57" i="47"/>
  <c r="H57" i="47"/>
  <c r="G57" i="47"/>
  <c r="F57" i="47"/>
  <c r="K56" i="47"/>
  <c r="J56" i="47"/>
  <c r="I56" i="47"/>
  <c r="H56" i="47"/>
  <c r="G56" i="47"/>
  <c r="F56" i="47"/>
  <c r="K55" i="47"/>
  <c r="J55" i="47"/>
  <c r="I55" i="47"/>
  <c r="H55" i="47"/>
  <c r="G55" i="47"/>
  <c r="F55" i="47"/>
  <c r="K54" i="47"/>
  <c r="J54" i="47"/>
  <c r="I54" i="47"/>
  <c r="H54" i="47"/>
  <c r="G54" i="47"/>
  <c r="F54" i="47"/>
  <c r="K53" i="47"/>
  <c r="J53" i="47"/>
  <c r="I53" i="47"/>
  <c r="H53" i="47"/>
  <c r="G53" i="47"/>
  <c r="F53" i="47"/>
  <c r="K52" i="47"/>
  <c r="J52" i="47"/>
  <c r="I52" i="47"/>
  <c r="F52" i="47"/>
  <c r="K51" i="47"/>
  <c r="J51" i="47"/>
  <c r="I51" i="47"/>
  <c r="H51" i="47"/>
  <c r="G51" i="47"/>
  <c r="F51" i="47"/>
  <c r="K50" i="47"/>
  <c r="J50" i="47"/>
  <c r="I50" i="47"/>
  <c r="H50" i="47"/>
  <c r="G50" i="47"/>
  <c r="F50" i="47"/>
  <c r="K49" i="47"/>
  <c r="J49" i="47"/>
  <c r="I49" i="47"/>
  <c r="H49" i="47"/>
  <c r="G49" i="47"/>
  <c r="F49" i="47"/>
  <c r="K48" i="47"/>
  <c r="J48" i="47"/>
  <c r="I48" i="47"/>
  <c r="H48" i="47"/>
  <c r="G48" i="47"/>
  <c r="F48" i="47"/>
  <c r="K47" i="47"/>
  <c r="J47" i="47"/>
  <c r="I47" i="47"/>
  <c r="H47" i="47"/>
  <c r="G47" i="47"/>
  <c r="F47" i="47"/>
  <c r="K46" i="47"/>
  <c r="J46" i="47"/>
  <c r="I46" i="47"/>
  <c r="H46" i="47"/>
  <c r="G46" i="47"/>
  <c r="F46" i="47"/>
  <c r="K45" i="47"/>
  <c r="J45" i="47"/>
  <c r="I45" i="47"/>
  <c r="H45" i="47"/>
  <c r="G45" i="47"/>
  <c r="F45" i="47"/>
  <c r="K44" i="47"/>
  <c r="J44" i="47"/>
  <c r="I44" i="47"/>
  <c r="H44" i="47"/>
  <c r="G44" i="47"/>
  <c r="F44" i="47"/>
  <c r="K43" i="47"/>
  <c r="J43" i="47"/>
  <c r="I43" i="47"/>
  <c r="H43" i="47"/>
  <c r="G43" i="47"/>
  <c r="F43" i="47"/>
  <c r="K42" i="47"/>
  <c r="J42" i="47"/>
  <c r="I42" i="47"/>
  <c r="H42" i="47"/>
  <c r="G42" i="47"/>
  <c r="F42" i="47"/>
  <c r="K41" i="47"/>
  <c r="J41" i="47"/>
  <c r="I41" i="47"/>
  <c r="H41" i="47"/>
  <c r="G41" i="47"/>
  <c r="F41" i="47"/>
  <c r="K40" i="47"/>
  <c r="J40" i="47"/>
  <c r="I40" i="47"/>
  <c r="H40" i="47"/>
  <c r="G40" i="47"/>
  <c r="F40" i="47"/>
  <c r="K39" i="47"/>
  <c r="J39" i="47"/>
  <c r="I39" i="47"/>
  <c r="H39" i="47"/>
  <c r="G39" i="47"/>
  <c r="F39" i="47"/>
  <c r="K38" i="47"/>
  <c r="J38" i="47"/>
  <c r="I38" i="47"/>
  <c r="H38" i="47"/>
  <c r="G38" i="47"/>
  <c r="F38" i="47"/>
  <c r="K37" i="47"/>
  <c r="J37" i="47"/>
  <c r="I37" i="47"/>
  <c r="H37" i="47"/>
  <c r="G37" i="47"/>
  <c r="F37" i="47"/>
  <c r="K36" i="47"/>
  <c r="J36" i="47"/>
  <c r="I36" i="47"/>
  <c r="H36" i="47"/>
  <c r="G36" i="47"/>
  <c r="F36" i="47"/>
  <c r="K35" i="47"/>
  <c r="J35" i="47"/>
  <c r="I35" i="47"/>
  <c r="H35" i="47"/>
  <c r="G35" i="47"/>
  <c r="F35" i="47"/>
  <c r="K34" i="47"/>
  <c r="J34" i="47"/>
  <c r="I34" i="47"/>
  <c r="H34" i="47"/>
  <c r="G34" i="47"/>
  <c r="F34" i="47"/>
  <c r="K33" i="47"/>
  <c r="J33" i="47"/>
  <c r="I33" i="47"/>
  <c r="H33" i="47"/>
  <c r="G33" i="47"/>
  <c r="F33" i="47"/>
  <c r="K32" i="47"/>
  <c r="J32" i="47"/>
  <c r="I32" i="47"/>
  <c r="H32" i="47"/>
  <c r="G32" i="47"/>
  <c r="F32" i="47"/>
  <c r="K31" i="47"/>
  <c r="J31" i="47"/>
  <c r="I31" i="47"/>
  <c r="H31" i="47"/>
  <c r="G31" i="47"/>
  <c r="F31" i="47"/>
  <c r="K30" i="47"/>
  <c r="I30" i="47"/>
  <c r="G30" i="47"/>
  <c r="F30" i="47"/>
  <c r="K29" i="47"/>
  <c r="J29" i="47"/>
  <c r="I29" i="47"/>
  <c r="H29" i="47"/>
  <c r="G29" i="47"/>
  <c r="F29" i="47"/>
  <c r="K28" i="47"/>
  <c r="J28" i="47"/>
  <c r="I28" i="47"/>
  <c r="H28" i="47"/>
  <c r="G28" i="47"/>
  <c r="F28" i="47"/>
  <c r="K27" i="47"/>
  <c r="J27" i="47"/>
  <c r="I27" i="47"/>
  <c r="H27" i="47"/>
  <c r="G27" i="47"/>
  <c r="F27" i="47"/>
  <c r="K26" i="47"/>
  <c r="J26" i="47"/>
  <c r="I26" i="47"/>
  <c r="H26" i="47"/>
  <c r="G26" i="47"/>
  <c r="F26" i="47"/>
  <c r="K25" i="47"/>
  <c r="H25" i="47"/>
  <c r="K24" i="47"/>
  <c r="J24" i="47"/>
  <c r="I24" i="47"/>
  <c r="H24" i="47"/>
  <c r="G24" i="47"/>
  <c r="F24" i="47"/>
  <c r="K23" i="47"/>
  <c r="J23" i="47"/>
  <c r="I23" i="47"/>
  <c r="H23" i="47"/>
  <c r="G23" i="47"/>
  <c r="F23" i="47"/>
  <c r="K22" i="47"/>
  <c r="J22" i="47"/>
  <c r="I22" i="47"/>
  <c r="H22" i="47"/>
  <c r="G22" i="47"/>
  <c r="F22" i="47"/>
  <c r="K21" i="47"/>
  <c r="J21" i="47"/>
  <c r="I21" i="47"/>
  <c r="H21" i="47"/>
  <c r="G21" i="47"/>
  <c r="F21" i="47"/>
  <c r="K20" i="47"/>
  <c r="J20" i="47"/>
  <c r="I20" i="47"/>
  <c r="H20" i="47"/>
  <c r="G20" i="47"/>
  <c r="F20" i="47"/>
  <c r="K19" i="47"/>
  <c r="J19" i="47"/>
  <c r="I19" i="47"/>
  <c r="H19" i="47"/>
  <c r="G19" i="47"/>
  <c r="F19" i="47"/>
  <c r="K18" i="47"/>
  <c r="I18" i="47"/>
  <c r="K17" i="47"/>
  <c r="J17" i="47"/>
  <c r="I17" i="47"/>
  <c r="H17" i="47"/>
  <c r="G17" i="47"/>
  <c r="F17" i="47"/>
  <c r="K16" i="47"/>
  <c r="J16" i="47"/>
  <c r="I16" i="47"/>
  <c r="H16" i="47"/>
  <c r="G16" i="47"/>
  <c r="F16" i="47"/>
  <c r="K15" i="47"/>
  <c r="J15" i="47"/>
  <c r="I15" i="47"/>
  <c r="H15" i="47"/>
  <c r="G15" i="47"/>
  <c r="F15" i="47"/>
  <c r="K14" i="47"/>
  <c r="J14" i="47"/>
  <c r="I14" i="47"/>
  <c r="H14" i="47"/>
  <c r="G14" i="47"/>
  <c r="F14" i="47"/>
  <c r="K13" i="47"/>
  <c r="K12" i="47"/>
  <c r="J12" i="47"/>
  <c r="I12" i="47"/>
  <c r="H12" i="47"/>
  <c r="G12" i="47"/>
  <c r="F12" i="47"/>
  <c r="K11" i="47"/>
  <c r="J11" i="47"/>
  <c r="I11" i="47"/>
  <c r="H11" i="47"/>
  <c r="G11" i="47"/>
  <c r="F11" i="47"/>
  <c r="K10" i="47"/>
  <c r="J10" i="47"/>
  <c r="I10" i="47"/>
  <c r="H10" i="47"/>
  <c r="G10" i="47"/>
  <c r="F10" i="47"/>
  <c r="K9" i="47"/>
  <c r="J9" i="47"/>
  <c r="I9" i="47"/>
  <c r="H9" i="47"/>
  <c r="G9" i="47"/>
  <c r="F9" i="47"/>
  <c r="K8" i="47"/>
  <c r="J8" i="47"/>
  <c r="I8" i="47"/>
  <c r="H8" i="47"/>
  <c r="G8" i="47"/>
  <c r="F8" i="47"/>
  <c r="K7" i="47"/>
  <c r="J7" i="47"/>
  <c r="I7" i="47"/>
  <c r="H7" i="47"/>
  <c r="G7" i="47"/>
  <c r="F7" i="47"/>
  <c r="J1127" i="49"/>
  <c r="J1127" i="47" s="1"/>
  <c r="I1127" i="49"/>
  <c r="I1127" i="47" s="1"/>
  <c r="H1127" i="49"/>
  <c r="G1127" i="49"/>
  <c r="F1127" i="49"/>
  <c r="F1127" i="47" s="1"/>
  <c r="J1126" i="49"/>
  <c r="J1126" i="47" s="1"/>
  <c r="I1126" i="49"/>
  <c r="I1126" i="47" s="1"/>
  <c r="H1126" i="49"/>
  <c r="H1126" i="47" s="1"/>
  <c r="G1126" i="49"/>
  <c r="G1126" i="47" s="1"/>
  <c r="F1126" i="49"/>
  <c r="J1125" i="49"/>
  <c r="J1125" i="47" s="1"/>
  <c r="I1125" i="49"/>
  <c r="H1125" i="49"/>
  <c r="H1125" i="47" s="1"/>
  <c r="G1125" i="49"/>
  <c r="G1125" i="47" s="1"/>
  <c r="F1125" i="49"/>
  <c r="F1125" i="47" s="1"/>
  <c r="J1124" i="49"/>
  <c r="I1124" i="49"/>
  <c r="I1124" i="47" s="1"/>
  <c r="H1124" i="49"/>
  <c r="H1124" i="47" s="1"/>
  <c r="G1124" i="49"/>
  <c r="G1124" i="47" s="1"/>
  <c r="F1124" i="49"/>
  <c r="F1124" i="47" s="1"/>
  <c r="J1123" i="49"/>
  <c r="J1123" i="47" s="1"/>
  <c r="I1123" i="49"/>
  <c r="I1123" i="47" s="1"/>
  <c r="H1123" i="49"/>
  <c r="H1123" i="47" s="1"/>
  <c r="G1123" i="49"/>
  <c r="F1123" i="49"/>
  <c r="F1123" i="47" s="1"/>
  <c r="J1122" i="49"/>
  <c r="J1122" i="47" s="1"/>
  <c r="I1122" i="49"/>
  <c r="I1122" i="47" s="1"/>
  <c r="H1122" i="49"/>
  <c r="H1122" i="47" s="1"/>
  <c r="G1122" i="49"/>
  <c r="G1122" i="47" s="1"/>
  <c r="F1122" i="49"/>
  <c r="F1122" i="47" s="1"/>
  <c r="J1121" i="49"/>
  <c r="J1121" i="47" s="1"/>
  <c r="I1121" i="49"/>
  <c r="H1121" i="49"/>
  <c r="H1121" i="47" s="1"/>
  <c r="G1121" i="49"/>
  <c r="G1121" i="47" s="1"/>
  <c r="F1121" i="49"/>
  <c r="F1121" i="47" s="1"/>
  <c r="J1120" i="49"/>
  <c r="I1120" i="49"/>
  <c r="I1120" i="47" s="1"/>
  <c r="H1120" i="49"/>
  <c r="H1120" i="47" s="1"/>
  <c r="G1120" i="49"/>
  <c r="G1120" i="47" s="1"/>
  <c r="F1120" i="49"/>
  <c r="F1120" i="47" s="1"/>
  <c r="J1119" i="49"/>
  <c r="J1119" i="47" s="1"/>
  <c r="I1119" i="49"/>
  <c r="I1119" i="47" s="1"/>
  <c r="H1119" i="49"/>
  <c r="G1119" i="49"/>
  <c r="F1119" i="49"/>
  <c r="F1119" i="47" s="1"/>
  <c r="J1118" i="49"/>
  <c r="J1118" i="47" s="1"/>
  <c r="I1118" i="49"/>
  <c r="I1118" i="47" s="1"/>
  <c r="H1118" i="49"/>
  <c r="H1118" i="47" s="1"/>
  <c r="G1118" i="49"/>
  <c r="G1118" i="47" s="1"/>
  <c r="F1118" i="49"/>
  <c r="J1117" i="49"/>
  <c r="J1117" i="47" s="1"/>
  <c r="I1117" i="49"/>
  <c r="H1117" i="49"/>
  <c r="H1117" i="47" s="1"/>
  <c r="G1117" i="49"/>
  <c r="G1117" i="47" s="1"/>
  <c r="F1117" i="49"/>
  <c r="F1117" i="47" s="1"/>
  <c r="J1105" i="49"/>
  <c r="J1105" i="47" s="1"/>
  <c r="I1105" i="49"/>
  <c r="I1105" i="47" s="1"/>
  <c r="H1105" i="49"/>
  <c r="H1105" i="47" s="1"/>
  <c r="G1105" i="49"/>
  <c r="G1105" i="47" s="1"/>
  <c r="F1105" i="49"/>
  <c r="F1105" i="47" s="1"/>
  <c r="J1104" i="49"/>
  <c r="I1104" i="49"/>
  <c r="I1104" i="47" s="1"/>
  <c r="H1104" i="49"/>
  <c r="H1104" i="47" s="1"/>
  <c r="G1104" i="49"/>
  <c r="F1104" i="49"/>
  <c r="F1104" i="47" s="1"/>
  <c r="J1103" i="49"/>
  <c r="J1103" i="47" s="1"/>
  <c r="I1103" i="49"/>
  <c r="I1103" i="47" s="1"/>
  <c r="H1103" i="49"/>
  <c r="G1103" i="49"/>
  <c r="G1103" i="47" s="1"/>
  <c r="F1103" i="49"/>
  <c r="F1103" i="47" s="1"/>
  <c r="J1102" i="49"/>
  <c r="J1102" i="47" s="1"/>
  <c r="I1102" i="49"/>
  <c r="I1102" i="47" s="1"/>
  <c r="H1102" i="49"/>
  <c r="H1102" i="47" s="1"/>
  <c r="G1102" i="49"/>
  <c r="G1102" i="47" s="1"/>
  <c r="F1102" i="49"/>
  <c r="J1101" i="49"/>
  <c r="J1101" i="47" s="1"/>
  <c r="I1101" i="49"/>
  <c r="I1101" i="47" s="1"/>
  <c r="H1101" i="49"/>
  <c r="H1101" i="47" s="1"/>
  <c r="G1101" i="49"/>
  <c r="G1101" i="47" s="1"/>
  <c r="F1101" i="49"/>
  <c r="F1101" i="47" s="1"/>
  <c r="J1100" i="49"/>
  <c r="I1100" i="49"/>
  <c r="H1100" i="49"/>
  <c r="H1100" i="47" s="1"/>
  <c r="G1100" i="49"/>
  <c r="F1100" i="49"/>
  <c r="F1100" i="47" s="1"/>
  <c r="J1099" i="49"/>
  <c r="J1099" i="47" s="1"/>
  <c r="I1099" i="49"/>
  <c r="I1099" i="47" s="1"/>
  <c r="H1099" i="49"/>
  <c r="G1099" i="49"/>
  <c r="G1099" i="47" s="1"/>
  <c r="F1099" i="49"/>
  <c r="F1099" i="47" s="1"/>
  <c r="J1098" i="49"/>
  <c r="J1098" i="47" s="1"/>
  <c r="I1098" i="49"/>
  <c r="I1098" i="47" s="1"/>
  <c r="H1098" i="49"/>
  <c r="H1098" i="47" s="1"/>
  <c r="G1098" i="49"/>
  <c r="G1098" i="47" s="1"/>
  <c r="F1098" i="49"/>
  <c r="F1098" i="47" s="1"/>
  <c r="J1097" i="49"/>
  <c r="J1097" i="47" s="1"/>
  <c r="I1097" i="49"/>
  <c r="I1097" i="47" s="1"/>
  <c r="H1097" i="49"/>
  <c r="H1097" i="47" s="1"/>
  <c r="G1097" i="49"/>
  <c r="G1097" i="47" s="1"/>
  <c r="F1097" i="49"/>
  <c r="F1097" i="47" s="1"/>
  <c r="J1096" i="49"/>
  <c r="I1096" i="49"/>
  <c r="I1096" i="47" s="1"/>
  <c r="H1096" i="49"/>
  <c r="H1096" i="47" s="1"/>
  <c r="G1096" i="49"/>
  <c r="F1096" i="49"/>
  <c r="F1096" i="47" s="1"/>
  <c r="J1095" i="49"/>
  <c r="J1095" i="47" s="1"/>
  <c r="I1095" i="49"/>
  <c r="I1095" i="47" s="1"/>
  <c r="H1095" i="49"/>
  <c r="G1095" i="49"/>
  <c r="G1095" i="47" s="1"/>
  <c r="F1095" i="49"/>
  <c r="F1095" i="47" s="1"/>
  <c r="J1088" i="49"/>
  <c r="J1088" i="47" s="1"/>
  <c r="I1088" i="49"/>
  <c r="H1088" i="49"/>
  <c r="H1088" i="47" s="1"/>
  <c r="G1088" i="49"/>
  <c r="F1088" i="49"/>
  <c r="F1088" i="47" s="1"/>
  <c r="J1087" i="49"/>
  <c r="J1087" i="47" s="1"/>
  <c r="I1087" i="49"/>
  <c r="I1087" i="47" s="1"/>
  <c r="H1087" i="49"/>
  <c r="H1087" i="47" s="1"/>
  <c r="G1087" i="49"/>
  <c r="G1087" i="47" s="1"/>
  <c r="F1087" i="49"/>
  <c r="F1087" i="47" s="1"/>
  <c r="J1086" i="49"/>
  <c r="J1086" i="47" s="1"/>
  <c r="I1086" i="49"/>
  <c r="I1086" i="47" s="1"/>
  <c r="H1086" i="49"/>
  <c r="H1086" i="47" s="1"/>
  <c r="G1086" i="49"/>
  <c r="G1086" i="47" s="1"/>
  <c r="F1086" i="49"/>
  <c r="J1085" i="49"/>
  <c r="J1085" i="47" s="1"/>
  <c r="I1085" i="49"/>
  <c r="I1085" i="47" s="1"/>
  <c r="H1085" i="49"/>
  <c r="H1085" i="47" s="1"/>
  <c r="G1085" i="49"/>
  <c r="G1085" i="47" s="1"/>
  <c r="F1085" i="49"/>
  <c r="F1085" i="47" s="1"/>
  <c r="J1084" i="49"/>
  <c r="I1084" i="49"/>
  <c r="H1084" i="49"/>
  <c r="H1084" i="47" s="1"/>
  <c r="G1084" i="49"/>
  <c r="G1084" i="47" s="1"/>
  <c r="F1084" i="49"/>
  <c r="F1084" i="47" s="1"/>
  <c r="J1083" i="49"/>
  <c r="J1083" i="47" s="1"/>
  <c r="I1083" i="49"/>
  <c r="I1083" i="47" s="1"/>
  <c r="H1083" i="49"/>
  <c r="G1083" i="49"/>
  <c r="G1083" i="47" s="1"/>
  <c r="F1083" i="49"/>
  <c r="F1083" i="47" s="1"/>
  <c r="J74" i="49"/>
  <c r="J74" i="47" s="1"/>
  <c r="I74" i="49"/>
  <c r="H74" i="49"/>
  <c r="H74" i="47" s="1"/>
  <c r="G74" i="49"/>
  <c r="F74" i="49"/>
  <c r="J52" i="49"/>
  <c r="I52" i="49"/>
  <c r="H52" i="49"/>
  <c r="H52" i="47" s="1"/>
  <c r="G52" i="49"/>
  <c r="G52" i="47" s="1"/>
  <c r="F52" i="49"/>
  <c r="J30" i="49"/>
  <c r="J30" i="47" s="1"/>
  <c r="I30" i="49"/>
  <c r="H30" i="49"/>
  <c r="H30" i="47" s="1"/>
  <c r="G30" i="49"/>
  <c r="F30" i="49"/>
  <c r="J25" i="49"/>
  <c r="J25" i="47" s="1"/>
  <c r="I25" i="49"/>
  <c r="I25" i="47" s="1"/>
  <c r="H25" i="49"/>
  <c r="G25" i="49"/>
  <c r="G25" i="47" s="1"/>
  <c r="F25" i="49"/>
  <c r="F25" i="47" s="1"/>
  <c r="J18" i="49"/>
  <c r="J18" i="47" s="1"/>
  <c r="I18" i="49"/>
  <c r="H18" i="49"/>
  <c r="H18" i="47" s="1"/>
  <c r="G18" i="49"/>
  <c r="G18" i="47" s="1"/>
  <c r="F18" i="49"/>
  <c r="F18" i="47" s="1"/>
  <c r="J13" i="49"/>
  <c r="J13" i="47" s="1"/>
  <c r="I13" i="49"/>
  <c r="I13" i="47" s="1"/>
  <c r="H13" i="49"/>
  <c r="H13" i="47" s="1"/>
  <c r="G13" i="49"/>
  <c r="G13" i="47" s="1"/>
  <c r="F13" i="49"/>
  <c r="F13" i="47" s="1"/>
  <c r="C7" i="78"/>
  <c r="F6" i="78"/>
  <c r="F7" i="78" s="1"/>
  <c r="F5" i="78"/>
  <c r="A1" i="90"/>
  <c r="C7" i="89"/>
  <c r="J247" i="48" l="1"/>
  <c r="K247" i="48"/>
  <c r="N247" i="48"/>
  <c r="L247" i="48"/>
  <c r="M247" i="48"/>
  <c r="G486" i="49"/>
  <c r="G486" i="47" s="1"/>
  <c r="F486" i="49"/>
  <c r="F486" i="47" s="1"/>
  <c r="F481" i="49"/>
  <c r="F481" i="47" s="1"/>
  <c r="J481" i="49"/>
  <c r="J481" i="47" s="1"/>
  <c r="I486" i="49"/>
  <c r="I486" i="47" s="1"/>
  <c r="I481" i="49"/>
  <c r="I481" i="47" s="1"/>
  <c r="H481" i="49"/>
  <c r="H481" i="47" s="1"/>
  <c r="L63" i="68" s="1"/>
  <c r="L77" i="68" s="1"/>
  <c r="J486" i="49"/>
  <c r="J486" i="47" s="1"/>
  <c r="G481" i="49"/>
  <c r="G481" i="47" s="1"/>
  <c r="H486" i="49"/>
  <c r="H486" i="47" s="1"/>
  <c r="M223" i="68"/>
  <c r="J73" i="61"/>
  <c r="N71" i="61"/>
  <c r="N85" i="61" s="1"/>
  <c r="L70" i="61"/>
  <c r="L84" i="61" s="1"/>
  <c r="J69" i="61"/>
  <c r="N67" i="61"/>
  <c r="N81" i="61" s="1"/>
  <c r="L66" i="61"/>
  <c r="J65" i="61"/>
  <c r="N63" i="61"/>
  <c r="L62" i="61"/>
  <c r="L76" i="61" s="1"/>
  <c r="L21" i="61"/>
  <c r="J20" i="61"/>
  <c r="N18" i="61"/>
  <c r="N32" i="61" s="1"/>
  <c r="L17" i="61"/>
  <c r="J16" i="61"/>
  <c r="N14" i="61"/>
  <c r="L13" i="61"/>
  <c r="J12" i="61"/>
  <c r="N10" i="61"/>
  <c r="M71" i="61"/>
  <c r="M85" i="61" s="1"/>
  <c r="K70" i="61"/>
  <c r="K84" i="61" s="1"/>
  <c r="M67" i="61"/>
  <c r="K66" i="61"/>
  <c r="M63" i="61"/>
  <c r="K62" i="61"/>
  <c r="K76" i="61" s="1"/>
  <c r="K21" i="61"/>
  <c r="M18" i="61"/>
  <c r="M32" i="61" s="1"/>
  <c r="K17" i="61"/>
  <c r="M14" i="61"/>
  <c r="K13" i="61"/>
  <c r="M10" i="61"/>
  <c r="N72" i="61"/>
  <c r="N86" i="61" s="1"/>
  <c r="L71" i="61"/>
  <c r="L85" i="61" s="1"/>
  <c r="J70" i="61"/>
  <c r="N68" i="61"/>
  <c r="L67" i="61"/>
  <c r="J66" i="61"/>
  <c r="N64" i="61"/>
  <c r="N78" i="61" s="1"/>
  <c r="L63" i="61"/>
  <c r="J62" i="61"/>
  <c r="J21" i="61"/>
  <c r="N19" i="61"/>
  <c r="L18" i="61"/>
  <c r="L32" i="61" s="1"/>
  <c r="J17" i="61"/>
  <c r="N15" i="61"/>
  <c r="L14" i="61"/>
  <c r="L28" i="61" s="1"/>
  <c r="J13" i="61"/>
  <c r="N11" i="61"/>
  <c r="L10" i="61"/>
  <c r="M72" i="61"/>
  <c r="M86" i="61" s="1"/>
  <c r="K71" i="61"/>
  <c r="K85" i="61" s="1"/>
  <c r="M68" i="61"/>
  <c r="K67" i="61"/>
  <c r="K81" i="61" s="1"/>
  <c r="M64" i="61"/>
  <c r="M78" i="61" s="1"/>
  <c r="K63" i="61"/>
  <c r="M19" i="61"/>
  <c r="K18" i="61"/>
  <c r="K32" i="61" s="1"/>
  <c r="M15" i="61"/>
  <c r="K14" i="61"/>
  <c r="M11" i="61"/>
  <c r="K10" i="61"/>
  <c r="N73" i="61"/>
  <c r="N87" i="61" s="1"/>
  <c r="L72" i="61"/>
  <c r="L86" i="61" s="1"/>
  <c r="J71" i="61"/>
  <c r="N69" i="61"/>
  <c r="L68" i="61"/>
  <c r="J67" i="61"/>
  <c r="N65" i="61"/>
  <c r="L64" i="61"/>
  <c r="L78" i="61" s="1"/>
  <c r="J63" i="61"/>
  <c r="N20" i="61"/>
  <c r="N34" i="61" s="1"/>
  <c r="L19" i="61"/>
  <c r="J18" i="61"/>
  <c r="N16" i="61"/>
  <c r="L15" i="61"/>
  <c r="J14" i="61"/>
  <c r="N12" i="61"/>
  <c r="L11" i="61"/>
  <c r="J10" i="61"/>
  <c r="M73" i="61"/>
  <c r="M87" i="61" s="1"/>
  <c r="K72" i="61"/>
  <c r="K86" i="61" s="1"/>
  <c r="M69" i="61"/>
  <c r="K68" i="61"/>
  <c r="M65" i="61"/>
  <c r="K64" i="61"/>
  <c r="K78" i="61" s="1"/>
  <c r="M20" i="61"/>
  <c r="M34" i="61" s="1"/>
  <c r="K19" i="61"/>
  <c r="M16" i="61"/>
  <c r="K15" i="61"/>
  <c r="M12" i="61"/>
  <c r="K11" i="61"/>
  <c r="L73" i="61"/>
  <c r="L87" i="61" s="1"/>
  <c r="J72" i="61"/>
  <c r="N70" i="61"/>
  <c r="N84" i="61" s="1"/>
  <c r="L69" i="61"/>
  <c r="L83" i="61" s="1"/>
  <c r="J68" i="61"/>
  <c r="N66" i="61"/>
  <c r="L65" i="61"/>
  <c r="J64" i="61"/>
  <c r="N62" i="61"/>
  <c r="N76" i="61" s="1"/>
  <c r="N21" i="61"/>
  <c r="L20" i="61"/>
  <c r="L34" i="61" s="1"/>
  <c r="J19" i="61"/>
  <c r="H19" i="61" s="1"/>
  <c r="N17" i="61"/>
  <c r="L16" i="61"/>
  <c r="J15" i="61"/>
  <c r="N13" i="61"/>
  <c r="L12" i="61"/>
  <c r="J11" i="61"/>
  <c r="M66" i="61"/>
  <c r="M80" i="61" s="1"/>
  <c r="M17" i="61"/>
  <c r="K65" i="61"/>
  <c r="K16" i="61"/>
  <c r="K73" i="61"/>
  <c r="K87" i="61" s="1"/>
  <c r="M62" i="61"/>
  <c r="M76" i="61" s="1"/>
  <c r="M13" i="61"/>
  <c r="K12" i="61"/>
  <c r="M70" i="61"/>
  <c r="M84" i="61" s="1"/>
  <c r="M21" i="61"/>
  <c r="K69" i="61"/>
  <c r="K20" i="61"/>
  <c r="K34" i="61" s="1"/>
  <c r="M71" i="67"/>
  <c r="M85" i="67" s="1"/>
  <c r="K70" i="67"/>
  <c r="K84" i="67" s="1"/>
  <c r="M67" i="67"/>
  <c r="K66" i="67"/>
  <c r="M63" i="67"/>
  <c r="M77" i="67" s="1"/>
  <c r="K62" i="67"/>
  <c r="K21" i="67"/>
  <c r="M18" i="67"/>
  <c r="M32" i="67" s="1"/>
  <c r="K17" i="67"/>
  <c r="M14" i="67"/>
  <c r="K13" i="67"/>
  <c r="M10" i="67"/>
  <c r="N72" i="67"/>
  <c r="N86" i="67" s="1"/>
  <c r="L71" i="67"/>
  <c r="L85" i="67" s="1"/>
  <c r="J70" i="67"/>
  <c r="N68" i="67"/>
  <c r="L67" i="67"/>
  <c r="J66" i="67"/>
  <c r="N64" i="67"/>
  <c r="L63" i="67"/>
  <c r="L77" i="67" s="1"/>
  <c r="J62" i="67"/>
  <c r="J21" i="67"/>
  <c r="N19" i="67"/>
  <c r="L18" i="67"/>
  <c r="L32" i="67" s="1"/>
  <c r="J17" i="67"/>
  <c r="N15" i="67"/>
  <c r="L14" i="67"/>
  <c r="J13" i="67"/>
  <c r="N11" i="67"/>
  <c r="L10" i="67"/>
  <c r="M72" i="67"/>
  <c r="M86" i="67" s="1"/>
  <c r="K71" i="67"/>
  <c r="K85" i="67" s="1"/>
  <c r="M68" i="67"/>
  <c r="K67" i="67"/>
  <c r="M64" i="67"/>
  <c r="K63" i="67"/>
  <c r="K77" i="67" s="1"/>
  <c r="M19" i="67"/>
  <c r="K18" i="67"/>
  <c r="K32" i="67" s="1"/>
  <c r="M15" i="67"/>
  <c r="K14" i="67"/>
  <c r="M11" i="67"/>
  <c r="K10" i="67"/>
  <c r="N73" i="67"/>
  <c r="N87" i="67" s="1"/>
  <c r="L72" i="67"/>
  <c r="L86" i="67" s="1"/>
  <c r="J71" i="67"/>
  <c r="N69" i="67"/>
  <c r="N83" i="67" s="1"/>
  <c r="L68" i="67"/>
  <c r="J67" i="67"/>
  <c r="N65" i="67"/>
  <c r="L64" i="67"/>
  <c r="J63" i="67"/>
  <c r="N20" i="67"/>
  <c r="N34" i="67" s="1"/>
  <c r="L19" i="67"/>
  <c r="J18" i="67"/>
  <c r="N16" i="67"/>
  <c r="L15" i="67"/>
  <c r="J14" i="67"/>
  <c r="N12" i="67"/>
  <c r="L11" i="67"/>
  <c r="J10" i="67"/>
  <c r="M73" i="67"/>
  <c r="M87" i="67" s="1"/>
  <c r="K72" i="67"/>
  <c r="K86" i="67" s="1"/>
  <c r="M69" i="67"/>
  <c r="K68" i="67"/>
  <c r="M65" i="67"/>
  <c r="K64" i="67"/>
  <c r="M20" i="67"/>
  <c r="M34" i="67" s="1"/>
  <c r="K19" i="67"/>
  <c r="M16" i="67"/>
  <c r="K15" i="67"/>
  <c r="M12" i="67"/>
  <c r="K11" i="67"/>
  <c r="L73" i="67"/>
  <c r="L87" i="67" s="1"/>
  <c r="J72" i="67"/>
  <c r="N70" i="67"/>
  <c r="N84" i="67" s="1"/>
  <c r="L69" i="67"/>
  <c r="L83" i="67" s="1"/>
  <c r="J68" i="67"/>
  <c r="N66" i="67"/>
  <c r="N80" i="67" s="1"/>
  <c r="L65" i="67"/>
  <c r="J64" i="67"/>
  <c r="N62" i="67"/>
  <c r="N21" i="67"/>
  <c r="L20" i="67"/>
  <c r="L34" i="67" s="1"/>
  <c r="J19" i="67"/>
  <c r="N17" i="67"/>
  <c r="L16" i="67"/>
  <c r="J15" i="67"/>
  <c r="N13" i="67"/>
  <c r="L12" i="67"/>
  <c r="J11" i="67"/>
  <c r="K73" i="67"/>
  <c r="K87" i="67" s="1"/>
  <c r="M70" i="67"/>
  <c r="M84" i="67" s="1"/>
  <c r="K69" i="67"/>
  <c r="K83" i="67" s="1"/>
  <c r="M66" i="67"/>
  <c r="M80" i="67" s="1"/>
  <c r="K65" i="67"/>
  <c r="M62" i="67"/>
  <c r="M21" i="67"/>
  <c r="K20" i="67"/>
  <c r="K34" i="67" s="1"/>
  <c r="M17" i="67"/>
  <c r="K16" i="67"/>
  <c r="M13" i="67"/>
  <c r="K12" i="67"/>
  <c r="J73" i="67"/>
  <c r="L62" i="67"/>
  <c r="L13" i="67"/>
  <c r="N71" i="67"/>
  <c r="N85" i="67" s="1"/>
  <c r="J12" i="67"/>
  <c r="L70" i="67"/>
  <c r="L84" i="67" s="1"/>
  <c r="L21" i="67"/>
  <c r="N10" i="67"/>
  <c r="J69" i="67"/>
  <c r="J20" i="67"/>
  <c r="N67" i="67"/>
  <c r="N18" i="67"/>
  <c r="N32" i="67" s="1"/>
  <c r="L66" i="67"/>
  <c r="L17" i="67"/>
  <c r="J65" i="67"/>
  <c r="J16" i="67"/>
  <c r="N63" i="67"/>
  <c r="N77" i="67" s="1"/>
  <c r="N14" i="67"/>
  <c r="M72" i="68"/>
  <c r="M86" i="68" s="1"/>
  <c r="K71" i="68"/>
  <c r="K85" i="68" s="1"/>
  <c r="M68" i="68"/>
  <c r="K67" i="68"/>
  <c r="M64" i="68"/>
  <c r="K63" i="68"/>
  <c r="M19" i="68"/>
  <c r="K18" i="68"/>
  <c r="K32" i="68" s="1"/>
  <c r="M15" i="68"/>
  <c r="K14" i="68"/>
  <c r="M11" i="68"/>
  <c r="K10" i="68"/>
  <c r="N73" i="68"/>
  <c r="N87" i="68" s="1"/>
  <c r="L72" i="68"/>
  <c r="L86" i="68" s="1"/>
  <c r="J71" i="68"/>
  <c r="N69" i="68"/>
  <c r="L68" i="68"/>
  <c r="J67" i="68"/>
  <c r="M73" i="68"/>
  <c r="M87" i="68" s="1"/>
  <c r="K72" i="68"/>
  <c r="K86" i="68" s="1"/>
  <c r="M69" i="68"/>
  <c r="M83" i="68" s="1"/>
  <c r="K68" i="68"/>
  <c r="M65" i="68"/>
  <c r="K64" i="68"/>
  <c r="M20" i="68"/>
  <c r="M34" i="68" s="1"/>
  <c r="K19" i="68"/>
  <c r="M16" i="68"/>
  <c r="K15" i="68"/>
  <c r="L73" i="68"/>
  <c r="L87" i="68" s="1"/>
  <c r="J72" i="68"/>
  <c r="N70" i="68"/>
  <c r="N84" i="68" s="1"/>
  <c r="L69" i="68"/>
  <c r="J68" i="68"/>
  <c r="N66" i="68"/>
  <c r="L65" i="68"/>
  <c r="J64" i="68"/>
  <c r="N62" i="68"/>
  <c r="N21" i="68"/>
  <c r="L20" i="68"/>
  <c r="L34" i="68" s="1"/>
  <c r="J19" i="68"/>
  <c r="N17" i="68"/>
  <c r="L16" i="68"/>
  <c r="J15" i="68"/>
  <c r="N13" i="68"/>
  <c r="L12" i="68"/>
  <c r="J11" i="68"/>
  <c r="K73" i="68"/>
  <c r="K87" i="68" s="1"/>
  <c r="M70" i="68"/>
  <c r="M84" i="68" s="1"/>
  <c r="K69" i="68"/>
  <c r="M66" i="68"/>
  <c r="K65" i="68"/>
  <c r="M62" i="68"/>
  <c r="M21" i="68"/>
  <c r="K20" i="68"/>
  <c r="K34" i="68" s="1"/>
  <c r="M17" i="68"/>
  <c r="K16" i="68"/>
  <c r="J73" i="68"/>
  <c r="N71" i="68"/>
  <c r="N85" i="68" s="1"/>
  <c r="L70" i="68"/>
  <c r="L84" i="68" s="1"/>
  <c r="J69" i="68"/>
  <c r="N67" i="68"/>
  <c r="N81" i="68" s="1"/>
  <c r="L66" i="68"/>
  <c r="J65" i="68"/>
  <c r="N63" i="68"/>
  <c r="M71" i="68"/>
  <c r="M85" i="68" s="1"/>
  <c r="K70" i="68"/>
  <c r="K84" i="68" s="1"/>
  <c r="M67" i="68"/>
  <c r="K66" i="68"/>
  <c r="K80" i="68" s="1"/>
  <c r="M63" i="68"/>
  <c r="M77" i="68" s="1"/>
  <c r="K62" i="68"/>
  <c r="K76" i="68" s="1"/>
  <c r="K21" i="68"/>
  <c r="M18" i="68"/>
  <c r="M32" i="68" s="1"/>
  <c r="K17" i="68"/>
  <c r="M14" i="68"/>
  <c r="K13" i="68"/>
  <c r="M10" i="68"/>
  <c r="N72" i="68"/>
  <c r="N86" i="68" s="1"/>
  <c r="L64" i="68"/>
  <c r="L18" i="68"/>
  <c r="L32" i="68" s="1"/>
  <c r="N12" i="68"/>
  <c r="N10" i="68"/>
  <c r="L71" i="68"/>
  <c r="L85" i="68" s="1"/>
  <c r="L21" i="68"/>
  <c r="J18" i="68"/>
  <c r="N14" i="68"/>
  <c r="M12" i="68"/>
  <c r="L10" i="68"/>
  <c r="J70" i="68"/>
  <c r="J63" i="68"/>
  <c r="J21" i="68"/>
  <c r="L17" i="68"/>
  <c r="L14" i="68"/>
  <c r="L28" i="68" s="1"/>
  <c r="K12" i="68"/>
  <c r="J10" i="68"/>
  <c r="N68" i="68"/>
  <c r="L62" i="68"/>
  <c r="N20" i="68"/>
  <c r="N34" i="68" s="1"/>
  <c r="J17" i="68"/>
  <c r="J14" i="68"/>
  <c r="J12" i="68"/>
  <c r="L67" i="68"/>
  <c r="L81" i="68" s="1"/>
  <c r="J62" i="68"/>
  <c r="J20" i="68"/>
  <c r="N16" i="68"/>
  <c r="N11" i="68"/>
  <c r="J66" i="68"/>
  <c r="N19" i="68"/>
  <c r="J16" i="68"/>
  <c r="M13" i="68"/>
  <c r="L11" i="68"/>
  <c r="N65" i="68"/>
  <c r="L19" i="68"/>
  <c r="N15" i="68"/>
  <c r="L13" i="68"/>
  <c r="K11" i="68"/>
  <c r="N64" i="68"/>
  <c r="N78" i="68" s="1"/>
  <c r="N18" i="68"/>
  <c r="N32" i="68" s="1"/>
  <c r="L15" i="68"/>
  <c r="J13" i="68"/>
  <c r="M69" i="59"/>
  <c r="K68" i="59"/>
  <c r="M65" i="59"/>
  <c r="K64" i="59"/>
  <c r="M16" i="59"/>
  <c r="K15" i="59"/>
  <c r="M12" i="59"/>
  <c r="K11" i="59"/>
  <c r="L69" i="59"/>
  <c r="J68" i="59"/>
  <c r="N66" i="59"/>
  <c r="L65" i="59"/>
  <c r="J64" i="59"/>
  <c r="N62" i="59"/>
  <c r="N17" i="59"/>
  <c r="L16" i="59"/>
  <c r="J15" i="59"/>
  <c r="N13" i="59"/>
  <c r="L12" i="59"/>
  <c r="J11" i="59"/>
  <c r="K69" i="59"/>
  <c r="K83" i="59" s="1"/>
  <c r="M66" i="59"/>
  <c r="K65" i="59"/>
  <c r="M62" i="59"/>
  <c r="M76" i="59" s="1"/>
  <c r="M17" i="59"/>
  <c r="K16" i="59"/>
  <c r="M13" i="59"/>
  <c r="K12" i="59"/>
  <c r="J69" i="59"/>
  <c r="N67" i="59"/>
  <c r="L66" i="59"/>
  <c r="J65" i="59"/>
  <c r="N63" i="59"/>
  <c r="L62" i="59"/>
  <c r="L76" i="59" s="1"/>
  <c r="L17" i="59"/>
  <c r="J16" i="59"/>
  <c r="N14" i="59"/>
  <c r="N28" i="59" s="1"/>
  <c r="L13" i="59"/>
  <c r="J12" i="59"/>
  <c r="N10" i="59"/>
  <c r="M67" i="59"/>
  <c r="K66" i="59"/>
  <c r="M63" i="59"/>
  <c r="K62" i="59"/>
  <c r="K76" i="59" s="1"/>
  <c r="K17" i="59"/>
  <c r="M14" i="59"/>
  <c r="K13" i="59"/>
  <c r="M10" i="59"/>
  <c r="N68" i="59"/>
  <c r="L67" i="59"/>
  <c r="L81" i="59" s="1"/>
  <c r="J66" i="59"/>
  <c r="N64" i="59"/>
  <c r="N78" i="59" s="1"/>
  <c r="L63" i="59"/>
  <c r="L77" i="59" s="1"/>
  <c r="J62" i="59"/>
  <c r="J17" i="59"/>
  <c r="N15" i="59"/>
  <c r="L14" i="59"/>
  <c r="J13" i="59"/>
  <c r="H13" i="59" s="1"/>
  <c r="N11" i="59"/>
  <c r="L10" i="59"/>
  <c r="M68" i="59"/>
  <c r="M82" i="59" s="1"/>
  <c r="K67" i="59"/>
  <c r="M64" i="59"/>
  <c r="K63" i="59"/>
  <c r="M15" i="59"/>
  <c r="K14" i="59"/>
  <c r="M11" i="59"/>
  <c r="K10" i="59"/>
  <c r="J67" i="59"/>
  <c r="N65" i="59"/>
  <c r="N16" i="59"/>
  <c r="L64" i="59"/>
  <c r="L15" i="59"/>
  <c r="J63" i="59"/>
  <c r="J14" i="59"/>
  <c r="N12" i="59"/>
  <c r="N26" i="59" s="1"/>
  <c r="L11" i="59"/>
  <c r="N69" i="59"/>
  <c r="N83" i="59" s="1"/>
  <c r="J10" i="59"/>
  <c r="L68" i="59"/>
  <c r="K73" i="62"/>
  <c r="K87" i="62" s="1"/>
  <c r="M70" i="62"/>
  <c r="M84" i="62" s="1"/>
  <c r="K69" i="62"/>
  <c r="K83" i="62" s="1"/>
  <c r="M66" i="62"/>
  <c r="K65" i="62"/>
  <c r="K79" i="62" s="1"/>
  <c r="M62" i="62"/>
  <c r="M21" i="62"/>
  <c r="K20" i="62"/>
  <c r="K34" i="62" s="1"/>
  <c r="M17" i="62"/>
  <c r="K16" i="62"/>
  <c r="M13" i="62"/>
  <c r="K12" i="62"/>
  <c r="J73" i="62"/>
  <c r="M71" i="62"/>
  <c r="M85" i="62" s="1"/>
  <c r="K70" i="62"/>
  <c r="K84" i="62" s="1"/>
  <c r="M67" i="62"/>
  <c r="K66" i="62"/>
  <c r="M63" i="62"/>
  <c r="M77" i="62" s="1"/>
  <c r="K62" i="62"/>
  <c r="K21" i="62"/>
  <c r="M18" i="62"/>
  <c r="M32" i="62" s="1"/>
  <c r="K17" i="62"/>
  <c r="M14" i="62"/>
  <c r="K13" i="62"/>
  <c r="N72" i="62"/>
  <c r="N86" i="62" s="1"/>
  <c r="L71" i="62"/>
  <c r="L85" i="62" s="1"/>
  <c r="J70" i="62"/>
  <c r="N68" i="62"/>
  <c r="N82" i="62" s="1"/>
  <c r="L67" i="62"/>
  <c r="L81" i="62" s="1"/>
  <c r="J66" i="62"/>
  <c r="N64" i="62"/>
  <c r="L63" i="62"/>
  <c r="J62" i="62"/>
  <c r="J21" i="62"/>
  <c r="N19" i="62"/>
  <c r="L18" i="62"/>
  <c r="L32" i="62" s="1"/>
  <c r="J17" i="62"/>
  <c r="H17" i="62" s="1"/>
  <c r="N15" i="62"/>
  <c r="L14" i="62"/>
  <c r="J13" i="62"/>
  <c r="N11" i="62"/>
  <c r="L10" i="62"/>
  <c r="M72" i="62"/>
  <c r="M86" i="62" s="1"/>
  <c r="K71" i="62"/>
  <c r="K85" i="62" s="1"/>
  <c r="M68" i="62"/>
  <c r="M82" i="62" s="1"/>
  <c r="K67" i="62"/>
  <c r="K81" i="62" s="1"/>
  <c r="M64" i="62"/>
  <c r="K63" i="62"/>
  <c r="M19" i="62"/>
  <c r="K18" i="62"/>
  <c r="K32" i="62" s="1"/>
  <c r="M15" i="62"/>
  <c r="K14" i="62"/>
  <c r="M11" i="62"/>
  <c r="K10" i="62"/>
  <c r="N73" i="62"/>
  <c r="N87" i="62" s="1"/>
  <c r="L72" i="62"/>
  <c r="L86" i="62" s="1"/>
  <c r="J71" i="62"/>
  <c r="N69" i="62"/>
  <c r="N83" i="62" s="1"/>
  <c r="L68" i="62"/>
  <c r="L82" i="62" s="1"/>
  <c r="M73" i="62"/>
  <c r="M87" i="62" s="1"/>
  <c r="K72" i="62"/>
  <c r="K86" i="62" s="1"/>
  <c r="M69" i="62"/>
  <c r="M83" i="62" s="1"/>
  <c r="K68" i="62"/>
  <c r="K82" i="62" s="1"/>
  <c r="M65" i="62"/>
  <c r="K64" i="62"/>
  <c r="M20" i="62"/>
  <c r="M34" i="62" s="1"/>
  <c r="K19" i="62"/>
  <c r="M16" i="62"/>
  <c r="M30" i="62" s="1"/>
  <c r="K15" i="62"/>
  <c r="M12" i="62"/>
  <c r="K11" i="62"/>
  <c r="L69" i="62"/>
  <c r="L83" i="62" s="1"/>
  <c r="L65" i="62"/>
  <c r="J20" i="62"/>
  <c r="L16" i="62"/>
  <c r="N12" i="62"/>
  <c r="N26" i="62" s="1"/>
  <c r="J10" i="62"/>
  <c r="J69" i="62"/>
  <c r="J65" i="62"/>
  <c r="L19" i="62"/>
  <c r="J16" i="62"/>
  <c r="L12" i="62"/>
  <c r="J68" i="62"/>
  <c r="L64" i="62"/>
  <c r="J19" i="62"/>
  <c r="H19" i="62" s="1"/>
  <c r="L15" i="62"/>
  <c r="J12" i="62"/>
  <c r="L73" i="62"/>
  <c r="L87" i="62" s="1"/>
  <c r="N67" i="62"/>
  <c r="J64" i="62"/>
  <c r="N18" i="62"/>
  <c r="N32" i="62" s="1"/>
  <c r="J15" i="62"/>
  <c r="J72" i="62"/>
  <c r="J67" i="62"/>
  <c r="N63" i="62"/>
  <c r="N21" i="62"/>
  <c r="J18" i="62"/>
  <c r="N14" i="62"/>
  <c r="L11" i="62"/>
  <c r="N71" i="62"/>
  <c r="N85" i="62" s="1"/>
  <c r="N66" i="62"/>
  <c r="N80" i="62" s="1"/>
  <c r="J63" i="62"/>
  <c r="L21" i="62"/>
  <c r="N17" i="62"/>
  <c r="J14" i="62"/>
  <c r="J11" i="62"/>
  <c r="N70" i="62"/>
  <c r="N84" i="62" s="1"/>
  <c r="L66" i="62"/>
  <c r="N62" i="62"/>
  <c r="N76" i="62" s="1"/>
  <c r="N20" i="62"/>
  <c r="N34" i="62" s="1"/>
  <c r="L17" i="62"/>
  <c r="N13" i="62"/>
  <c r="N10" i="62"/>
  <c r="L70" i="62"/>
  <c r="L84" i="62" s="1"/>
  <c r="N65" i="62"/>
  <c r="L20" i="62"/>
  <c r="L34" i="62" s="1"/>
  <c r="L62" i="62"/>
  <c r="L76" i="62" s="1"/>
  <c r="N16" i="62"/>
  <c r="L13" i="62"/>
  <c r="M10" i="62"/>
  <c r="K73" i="69"/>
  <c r="K87" i="69" s="1"/>
  <c r="J73" i="69"/>
  <c r="N71" i="69"/>
  <c r="N85" i="69" s="1"/>
  <c r="L70" i="69"/>
  <c r="L84" i="69" s="1"/>
  <c r="J69" i="69"/>
  <c r="N67" i="69"/>
  <c r="M71" i="69"/>
  <c r="M85" i="69" s="1"/>
  <c r="K70" i="69"/>
  <c r="K84" i="69" s="1"/>
  <c r="M67" i="69"/>
  <c r="K66" i="69"/>
  <c r="M63" i="69"/>
  <c r="K62" i="69"/>
  <c r="K21" i="69"/>
  <c r="M18" i="69"/>
  <c r="M32" i="69" s="1"/>
  <c r="K17" i="69"/>
  <c r="M14" i="69"/>
  <c r="N72" i="69"/>
  <c r="N86" i="69" s="1"/>
  <c r="L71" i="69"/>
  <c r="L85" i="69" s="1"/>
  <c r="J70" i="69"/>
  <c r="N68" i="69"/>
  <c r="N82" i="69" s="1"/>
  <c r="M72" i="69"/>
  <c r="M86" i="69" s="1"/>
  <c r="N73" i="69"/>
  <c r="N87" i="69" s="1"/>
  <c r="L72" i="69"/>
  <c r="L86" i="69" s="1"/>
  <c r="J71" i="69"/>
  <c r="N69" i="69"/>
  <c r="L68" i="69"/>
  <c r="J67" i="69"/>
  <c r="N65" i="69"/>
  <c r="K69" i="69"/>
  <c r="N66" i="69"/>
  <c r="J65" i="69"/>
  <c r="L63" i="69"/>
  <c r="M20" i="69"/>
  <c r="M34" i="69" s="1"/>
  <c r="J19" i="69"/>
  <c r="M17" i="69"/>
  <c r="J16" i="69"/>
  <c r="L14" i="69"/>
  <c r="J13" i="69"/>
  <c r="N11" i="69"/>
  <c r="L10" i="69"/>
  <c r="K71" i="69"/>
  <c r="K85" i="69" s="1"/>
  <c r="M68" i="69"/>
  <c r="M66" i="69"/>
  <c r="N64" i="69"/>
  <c r="N78" i="69" s="1"/>
  <c r="K63" i="69"/>
  <c r="L20" i="69"/>
  <c r="L34" i="69" s="1"/>
  <c r="L17" i="69"/>
  <c r="N15" i="69"/>
  <c r="K14" i="69"/>
  <c r="M11" i="69"/>
  <c r="K10" i="69"/>
  <c r="K68" i="69"/>
  <c r="L66" i="69"/>
  <c r="L80" i="69" s="1"/>
  <c r="M64" i="69"/>
  <c r="J63" i="69"/>
  <c r="N21" i="69"/>
  <c r="K20" i="69"/>
  <c r="K34" i="69" s="1"/>
  <c r="N18" i="69"/>
  <c r="N32" i="69" s="1"/>
  <c r="J17" i="69"/>
  <c r="M15" i="69"/>
  <c r="J14" i="69"/>
  <c r="N12" i="69"/>
  <c r="L11" i="69"/>
  <c r="J10" i="69"/>
  <c r="N70" i="69"/>
  <c r="N84" i="69" s="1"/>
  <c r="J68" i="69"/>
  <c r="J66" i="69"/>
  <c r="L64" i="69"/>
  <c r="L78" i="69" s="1"/>
  <c r="M21" i="69"/>
  <c r="J20" i="69"/>
  <c r="L18" i="69"/>
  <c r="L32" i="69" s="1"/>
  <c r="L15" i="69"/>
  <c r="M12" i="69"/>
  <c r="K11" i="69"/>
  <c r="M73" i="69"/>
  <c r="M87" i="69" s="1"/>
  <c r="M70" i="69"/>
  <c r="M84" i="69" s="1"/>
  <c r="K64" i="69"/>
  <c r="N62" i="69"/>
  <c r="L21" i="69"/>
  <c r="N19" i="69"/>
  <c r="K18" i="69"/>
  <c r="K32" i="69" s="1"/>
  <c r="N16" i="69"/>
  <c r="K15" i="69"/>
  <c r="N13" i="69"/>
  <c r="L12" i="69"/>
  <c r="L26" i="69" s="1"/>
  <c r="J11" i="69"/>
  <c r="L73" i="69"/>
  <c r="L87" i="69" s="1"/>
  <c r="L67" i="69"/>
  <c r="M65" i="69"/>
  <c r="M79" i="69" s="1"/>
  <c r="J64" i="69"/>
  <c r="M62" i="69"/>
  <c r="J21" i="69"/>
  <c r="M19" i="69"/>
  <c r="J18" i="69"/>
  <c r="M16" i="69"/>
  <c r="J15" i="69"/>
  <c r="M13" i="69"/>
  <c r="K12" i="69"/>
  <c r="K72" i="69"/>
  <c r="K86" i="69" s="1"/>
  <c r="M69" i="69"/>
  <c r="M83" i="69" s="1"/>
  <c r="K67" i="69"/>
  <c r="K81" i="69" s="1"/>
  <c r="L65" i="69"/>
  <c r="L62" i="69"/>
  <c r="L19" i="69"/>
  <c r="L16" i="69"/>
  <c r="L13" i="69"/>
  <c r="J12" i="69"/>
  <c r="N10" i="69"/>
  <c r="N24" i="69" s="1"/>
  <c r="K65" i="69"/>
  <c r="K79" i="69" s="1"/>
  <c r="N63" i="69"/>
  <c r="M10" i="69"/>
  <c r="J62" i="69"/>
  <c r="N20" i="69"/>
  <c r="N34" i="69" s="1"/>
  <c r="K19" i="69"/>
  <c r="N17" i="69"/>
  <c r="J72" i="69"/>
  <c r="K16" i="69"/>
  <c r="K30" i="69" s="1"/>
  <c r="L69" i="69"/>
  <c r="N14" i="69"/>
  <c r="K13" i="69"/>
  <c r="L16" i="60"/>
  <c r="M72" i="70"/>
  <c r="M86" i="70" s="1"/>
  <c r="M73" i="70"/>
  <c r="M87" i="70" s="1"/>
  <c r="K72" i="70"/>
  <c r="K86" i="70" s="1"/>
  <c r="M69" i="70"/>
  <c r="K68" i="70"/>
  <c r="M65" i="70"/>
  <c r="K64" i="70"/>
  <c r="K73" i="70"/>
  <c r="K87" i="70" s="1"/>
  <c r="M70" i="70"/>
  <c r="M84" i="70" s="1"/>
  <c r="K69" i="70"/>
  <c r="M66" i="70"/>
  <c r="L73" i="70"/>
  <c r="L87" i="70" s="1"/>
  <c r="L71" i="70"/>
  <c r="L85" i="70" s="1"/>
  <c r="N69" i="70"/>
  <c r="N67" i="70"/>
  <c r="J66" i="70"/>
  <c r="M64" i="70"/>
  <c r="J63" i="70"/>
  <c r="M19" i="70"/>
  <c r="K18" i="70"/>
  <c r="K32" i="70" s="1"/>
  <c r="M15" i="70"/>
  <c r="K14" i="70"/>
  <c r="M11" i="70"/>
  <c r="K10" i="70"/>
  <c r="J73" i="70"/>
  <c r="K71" i="70"/>
  <c r="K85" i="70" s="1"/>
  <c r="L69" i="70"/>
  <c r="M67" i="70"/>
  <c r="M81" i="70" s="1"/>
  <c r="L64" i="70"/>
  <c r="N62" i="70"/>
  <c r="N20" i="70"/>
  <c r="N34" i="70" s="1"/>
  <c r="L19" i="70"/>
  <c r="J18" i="70"/>
  <c r="N16" i="70"/>
  <c r="L15" i="70"/>
  <c r="J14" i="70"/>
  <c r="N12" i="70"/>
  <c r="L11" i="70"/>
  <c r="J10" i="70"/>
  <c r="J71" i="70"/>
  <c r="J69" i="70"/>
  <c r="L67" i="70"/>
  <c r="N65" i="70"/>
  <c r="N79" i="70" s="1"/>
  <c r="J64" i="70"/>
  <c r="M62" i="70"/>
  <c r="M20" i="70"/>
  <c r="M34" i="70" s="1"/>
  <c r="K19" i="70"/>
  <c r="M16" i="70"/>
  <c r="K15" i="70"/>
  <c r="M12" i="70"/>
  <c r="K11" i="70"/>
  <c r="N72" i="70"/>
  <c r="N86" i="70" s="1"/>
  <c r="N70" i="70"/>
  <c r="N84" i="70" s="1"/>
  <c r="K67" i="70"/>
  <c r="L65" i="70"/>
  <c r="L62" i="70"/>
  <c r="N21" i="70"/>
  <c r="L20" i="70"/>
  <c r="L34" i="70" s="1"/>
  <c r="J19" i="70"/>
  <c r="N17" i="70"/>
  <c r="L16" i="70"/>
  <c r="J15" i="70"/>
  <c r="N13" i="70"/>
  <c r="L12" i="70"/>
  <c r="J11" i="70"/>
  <c r="L72" i="70"/>
  <c r="L86" i="70" s="1"/>
  <c r="L70" i="70"/>
  <c r="L84" i="70" s="1"/>
  <c r="N68" i="70"/>
  <c r="N82" i="70" s="1"/>
  <c r="J67" i="70"/>
  <c r="K65" i="70"/>
  <c r="N63" i="70"/>
  <c r="K62" i="70"/>
  <c r="M21" i="70"/>
  <c r="K20" i="70"/>
  <c r="K34" i="70" s="1"/>
  <c r="M17" i="70"/>
  <c r="K16" i="70"/>
  <c r="M13" i="70"/>
  <c r="K12" i="70"/>
  <c r="J72" i="70"/>
  <c r="K70" i="70"/>
  <c r="K84" i="70" s="1"/>
  <c r="M68" i="70"/>
  <c r="N66" i="70"/>
  <c r="J65" i="70"/>
  <c r="M63" i="70"/>
  <c r="M77" i="70" s="1"/>
  <c r="J62" i="70"/>
  <c r="L21" i="70"/>
  <c r="J20" i="70"/>
  <c r="N18" i="70"/>
  <c r="N32" i="70" s="1"/>
  <c r="L17" i="70"/>
  <c r="J16" i="70"/>
  <c r="N14" i="70"/>
  <c r="L13" i="70"/>
  <c r="J12" i="70"/>
  <c r="N10" i="70"/>
  <c r="N71" i="70"/>
  <c r="N85" i="70" s="1"/>
  <c r="J70" i="70"/>
  <c r="L68" i="70"/>
  <c r="L82" i="70" s="1"/>
  <c r="L66" i="70"/>
  <c r="L63" i="70"/>
  <c r="L77" i="70" s="1"/>
  <c r="K21" i="70"/>
  <c r="M18" i="70"/>
  <c r="M32" i="70" s="1"/>
  <c r="K17" i="70"/>
  <c r="M14" i="70"/>
  <c r="K13" i="70"/>
  <c r="M10" i="70"/>
  <c r="M24" i="70" s="1"/>
  <c r="N64" i="70"/>
  <c r="J13" i="70"/>
  <c r="K63" i="70"/>
  <c r="K77" i="70" s="1"/>
  <c r="N11" i="70"/>
  <c r="J21" i="70"/>
  <c r="L10" i="70"/>
  <c r="N73" i="70"/>
  <c r="N87" i="70" s="1"/>
  <c r="N19" i="70"/>
  <c r="M71" i="70"/>
  <c r="M85" i="70" s="1"/>
  <c r="L18" i="70"/>
  <c r="L32" i="70" s="1"/>
  <c r="J17" i="70"/>
  <c r="H17" i="70" s="1"/>
  <c r="J68" i="70"/>
  <c r="N15" i="70"/>
  <c r="K66" i="70"/>
  <c r="K80" i="70" s="1"/>
  <c r="L14" i="70"/>
  <c r="N73" i="71"/>
  <c r="N87" i="71" s="1"/>
  <c r="L72" i="71"/>
  <c r="L86" i="71" s="1"/>
  <c r="J71" i="71"/>
  <c r="N69" i="71"/>
  <c r="L68" i="71"/>
  <c r="J67" i="71"/>
  <c r="N65" i="71"/>
  <c r="L64" i="71"/>
  <c r="J63" i="71"/>
  <c r="N20" i="71"/>
  <c r="N34" i="71" s="1"/>
  <c r="L19" i="71"/>
  <c r="J18" i="71"/>
  <c r="N16" i="71"/>
  <c r="L15" i="71"/>
  <c r="J14" i="71"/>
  <c r="N12" i="71"/>
  <c r="L11" i="71"/>
  <c r="J10" i="71"/>
  <c r="M73" i="71"/>
  <c r="M87" i="71" s="1"/>
  <c r="K72" i="71"/>
  <c r="K86" i="71" s="1"/>
  <c r="M69" i="71"/>
  <c r="K68" i="71"/>
  <c r="M65" i="71"/>
  <c r="K64" i="71"/>
  <c r="M20" i="71"/>
  <c r="M34" i="71" s="1"/>
  <c r="K19" i="71"/>
  <c r="M16" i="71"/>
  <c r="K15" i="71"/>
  <c r="M12" i="71"/>
  <c r="K11" i="71"/>
  <c r="L73" i="71"/>
  <c r="L87" i="71" s="1"/>
  <c r="J72" i="71"/>
  <c r="N70" i="71"/>
  <c r="N84" i="71" s="1"/>
  <c r="L69" i="71"/>
  <c r="J68" i="71"/>
  <c r="N66" i="71"/>
  <c r="N80" i="71" s="1"/>
  <c r="L65" i="71"/>
  <c r="J64" i="71"/>
  <c r="N62" i="71"/>
  <c r="N21" i="71"/>
  <c r="L20" i="71"/>
  <c r="L34" i="71" s="1"/>
  <c r="J19" i="71"/>
  <c r="N17" i="71"/>
  <c r="L16" i="71"/>
  <c r="L30" i="71" s="1"/>
  <c r="J15" i="71"/>
  <c r="N13" i="71"/>
  <c r="L12" i="71"/>
  <c r="J11" i="71"/>
  <c r="K73" i="71"/>
  <c r="K87" i="71" s="1"/>
  <c r="M70" i="71"/>
  <c r="M84" i="71" s="1"/>
  <c r="K69" i="71"/>
  <c r="K83" i="71" s="1"/>
  <c r="M66" i="71"/>
  <c r="M80" i="71" s="1"/>
  <c r="K65" i="71"/>
  <c r="M62" i="71"/>
  <c r="M21" i="71"/>
  <c r="K20" i="71"/>
  <c r="K34" i="71" s="1"/>
  <c r="M17" i="71"/>
  <c r="K16" i="71"/>
  <c r="M13" i="71"/>
  <c r="K12" i="71"/>
  <c r="J73" i="71"/>
  <c r="N71" i="71"/>
  <c r="N85" i="71" s="1"/>
  <c r="L70" i="71"/>
  <c r="L84" i="71" s="1"/>
  <c r="J69" i="71"/>
  <c r="N67" i="71"/>
  <c r="L66" i="71"/>
  <c r="J65" i="71"/>
  <c r="N63" i="71"/>
  <c r="N77" i="71" s="1"/>
  <c r="L62" i="71"/>
  <c r="L76" i="71" s="1"/>
  <c r="L21" i="71"/>
  <c r="J20" i="71"/>
  <c r="N18" i="71"/>
  <c r="N32" i="71" s="1"/>
  <c r="L17" i="71"/>
  <c r="J16" i="71"/>
  <c r="N14" i="71"/>
  <c r="L13" i="71"/>
  <c r="J12" i="71"/>
  <c r="N10" i="71"/>
  <c r="M71" i="71"/>
  <c r="M85" i="71" s="1"/>
  <c r="K70" i="71"/>
  <c r="K84" i="71" s="1"/>
  <c r="M67" i="71"/>
  <c r="K66" i="71"/>
  <c r="M63" i="71"/>
  <c r="M77" i="71" s="1"/>
  <c r="K62" i="71"/>
  <c r="K76" i="71" s="1"/>
  <c r="K21" i="71"/>
  <c r="M18" i="71"/>
  <c r="M32" i="71" s="1"/>
  <c r="K17" i="71"/>
  <c r="M14" i="71"/>
  <c r="K13" i="71"/>
  <c r="M10" i="71"/>
  <c r="N72" i="71"/>
  <c r="N86" i="71" s="1"/>
  <c r="L71" i="71"/>
  <c r="L85" i="71" s="1"/>
  <c r="J70" i="71"/>
  <c r="N68" i="71"/>
  <c r="L67" i="71"/>
  <c r="L81" i="71" s="1"/>
  <c r="J66" i="71"/>
  <c r="N64" i="71"/>
  <c r="L63" i="71"/>
  <c r="J62" i="71"/>
  <c r="J21" i="71"/>
  <c r="H21" i="71" s="1"/>
  <c r="N19" i="71"/>
  <c r="L18" i="71"/>
  <c r="L32" i="71" s="1"/>
  <c r="J17" i="71"/>
  <c r="N15" i="71"/>
  <c r="L14" i="71"/>
  <c r="J13" i="71"/>
  <c r="N11" i="71"/>
  <c r="L10" i="71"/>
  <c r="L24" i="71" s="1"/>
  <c r="K63" i="71"/>
  <c r="K14" i="71"/>
  <c r="M72" i="71"/>
  <c r="M86" i="71" s="1"/>
  <c r="K71" i="71"/>
  <c r="K85" i="71" s="1"/>
  <c r="M11" i="71"/>
  <c r="K10" i="71"/>
  <c r="M68" i="71"/>
  <c r="M19" i="71"/>
  <c r="K67" i="71"/>
  <c r="K18" i="71"/>
  <c r="K32" i="71" s="1"/>
  <c r="M64" i="71"/>
  <c r="M15" i="71"/>
  <c r="N72" i="72"/>
  <c r="N86" i="72" s="1"/>
  <c r="L71" i="72"/>
  <c r="L85" i="72" s="1"/>
  <c r="M73" i="72"/>
  <c r="M87" i="72" s="1"/>
  <c r="J72" i="72"/>
  <c r="M70" i="72"/>
  <c r="M84" i="72" s="1"/>
  <c r="K69" i="72"/>
  <c r="M66" i="72"/>
  <c r="K65" i="72"/>
  <c r="M62" i="72"/>
  <c r="M21" i="72"/>
  <c r="K20" i="72"/>
  <c r="K34" i="72" s="1"/>
  <c r="M17" i="72"/>
  <c r="K16" i="72"/>
  <c r="M13" i="72"/>
  <c r="K12" i="72"/>
  <c r="L73" i="72"/>
  <c r="L87" i="72" s="1"/>
  <c r="L70" i="72"/>
  <c r="L84" i="72" s="1"/>
  <c r="J69" i="72"/>
  <c r="N67" i="72"/>
  <c r="L66" i="72"/>
  <c r="L80" i="72" s="1"/>
  <c r="J65" i="72"/>
  <c r="N63" i="72"/>
  <c r="L62" i="72"/>
  <c r="L21" i="72"/>
  <c r="J20" i="72"/>
  <c r="N18" i="72"/>
  <c r="N32" i="72" s="1"/>
  <c r="L17" i="72"/>
  <c r="J16" i="72"/>
  <c r="N14" i="72"/>
  <c r="L13" i="72"/>
  <c r="J12" i="72"/>
  <c r="N10" i="72"/>
  <c r="K73" i="72"/>
  <c r="K87" i="72" s="1"/>
  <c r="N71" i="72"/>
  <c r="N85" i="72" s="1"/>
  <c r="K70" i="72"/>
  <c r="K84" i="72" s="1"/>
  <c r="M67" i="72"/>
  <c r="M81" i="72" s="1"/>
  <c r="K66" i="72"/>
  <c r="M63" i="72"/>
  <c r="K62" i="72"/>
  <c r="K21" i="72"/>
  <c r="M18" i="72"/>
  <c r="M32" i="72" s="1"/>
  <c r="K17" i="72"/>
  <c r="M14" i="72"/>
  <c r="K13" i="72"/>
  <c r="J73" i="72"/>
  <c r="M71" i="72"/>
  <c r="M85" i="72" s="1"/>
  <c r="J70" i="72"/>
  <c r="N68" i="72"/>
  <c r="L67" i="72"/>
  <c r="J66" i="72"/>
  <c r="N64" i="72"/>
  <c r="N78" i="72" s="1"/>
  <c r="L63" i="72"/>
  <c r="L77" i="72" s="1"/>
  <c r="J62" i="72"/>
  <c r="J21" i="72"/>
  <c r="N19" i="72"/>
  <c r="L18" i="72"/>
  <c r="L32" i="72" s="1"/>
  <c r="J17" i="72"/>
  <c r="N15" i="72"/>
  <c r="L14" i="72"/>
  <c r="J13" i="72"/>
  <c r="H13" i="72" s="1"/>
  <c r="N11" i="72"/>
  <c r="L10" i="72"/>
  <c r="K71" i="72"/>
  <c r="K85" i="72" s="1"/>
  <c r="M68" i="72"/>
  <c r="K67" i="72"/>
  <c r="K81" i="72" s="1"/>
  <c r="M64" i="72"/>
  <c r="K63" i="72"/>
  <c r="K77" i="72" s="1"/>
  <c r="M19" i="72"/>
  <c r="K18" i="72"/>
  <c r="K32" i="72" s="1"/>
  <c r="M15" i="72"/>
  <c r="K14" i="72"/>
  <c r="M11" i="72"/>
  <c r="K10" i="72"/>
  <c r="M72" i="72"/>
  <c r="M86" i="72" s="1"/>
  <c r="J71" i="72"/>
  <c r="N69" i="72"/>
  <c r="N83" i="72" s="1"/>
  <c r="L68" i="72"/>
  <c r="J67" i="72"/>
  <c r="N65" i="72"/>
  <c r="L64" i="72"/>
  <c r="J63" i="72"/>
  <c r="N20" i="72"/>
  <c r="N34" i="72" s="1"/>
  <c r="L19" i="72"/>
  <c r="J18" i="72"/>
  <c r="N16" i="72"/>
  <c r="L72" i="72"/>
  <c r="L86" i="72" s="1"/>
  <c r="M69" i="72"/>
  <c r="K68" i="72"/>
  <c r="M65" i="72"/>
  <c r="M79" i="72" s="1"/>
  <c r="K64" i="72"/>
  <c r="M20" i="72"/>
  <c r="M34" i="72" s="1"/>
  <c r="K19" i="72"/>
  <c r="M16" i="72"/>
  <c r="K15" i="72"/>
  <c r="M12" i="72"/>
  <c r="K11" i="72"/>
  <c r="L69" i="72"/>
  <c r="L20" i="72"/>
  <c r="L34" i="72" s="1"/>
  <c r="N12" i="72"/>
  <c r="J68" i="72"/>
  <c r="J19" i="72"/>
  <c r="L12" i="72"/>
  <c r="N66" i="72"/>
  <c r="N17" i="72"/>
  <c r="L65" i="72"/>
  <c r="L16" i="72"/>
  <c r="L11" i="72"/>
  <c r="J64" i="72"/>
  <c r="L15" i="72"/>
  <c r="J11" i="72"/>
  <c r="N73" i="72"/>
  <c r="N87" i="72" s="1"/>
  <c r="N62" i="72"/>
  <c r="J15" i="72"/>
  <c r="H15" i="72" s="1"/>
  <c r="M10" i="72"/>
  <c r="K72" i="72"/>
  <c r="K86" i="72" s="1"/>
  <c r="J14" i="72"/>
  <c r="J10" i="72"/>
  <c r="N70" i="72"/>
  <c r="N84" i="72" s="1"/>
  <c r="N21" i="72"/>
  <c r="N13" i="72"/>
  <c r="M72" i="73"/>
  <c r="M86" i="73" s="1"/>
  <c r="L71" i="73"/>
  <c r="L85" i="73" s="1"/>
  <c r="J70" i="73"/>
  <c r="N68" i="73"/>
  <c r="N82" i="73" s="1"/>
  <c r="L67" i="73"/>
  <c r="L81" i="73" s="1"/>
  <c r="J66" i="73"/>
  <c r="N64" i="73"/>
  <c r="L63" i="73"/>
  <c r="J62" i="73"/>
  <c r="J21" i="73"/>
  <c r="N19" i="73"/>
  <c r="L18" i="73"/>
  <c r="L32" i="73" s="1"/>
  <c r="J17" i="73"/>
  <c r="N15" i="73"/>
  <c r="L14" i="73"/>
  <c r="L28" i="73" s="1"/>
  <c r="N72" i="73"/>
  <c r="N86" i="73" s="1"/>
  <c r="K71" i="73"/>
  <c r="K85" i="73" s="1"/>
  <c r="M68" i="73"/>
  <c r="M82" i="73" s="1"/>
  <c r="K67" i="73"/>
  <c r="K81" i="73" s="1"/>
  <c r="M64" i="73"/>
  <c r="M78" i="73" s="1"/>
  <c r="K63" i="73"/>
  <c r="M19" i="73"/>
  <c r="K18" i="73"/>
  <c r="K32" i="73" s="1"/>
  <c r="M15" i="73"/>
  <c r="K14" i="73"/>
  <c r="K28" i="73" s="1"/>
  <c r="M11" i="73"/>
  <c r="K10" i="73"/>
  <c r="L72" i="73"/>
  <c r="L86" i="73" s="1"/>
  <c r="J71" i="73"/>
  <c r="N69" i="73"/>
  <c r="N83" i="73" s="1"/>
  <c r="L68" i="73"/>
  <c r="L82" i="73" s="1"/>
  <c r="J67" i="73"/>
  <c r="N65" i="73"/>
  <c r="L64" i="73"/>
  <c r="J63" i="73"/>
  <c r="N20" i="73"/>
  <c r="N34" i="73" s="1"/>
  <c r="L19" i="73"/>
  <c r="J18" i="73"/>
  <c r="N16" i="73"/>
  <c r="N30" i="73" s="1"/>
  <c r="L15" i="73"/>
  <c r="J14" i="73"/>
  <c r="N12" i="73"/>
  <c r="L11" i="73"/>
  <c r="J10" i="73"/>
  <c r="N73" i="73"/>
  <c r="N87" i="73" s="1"/>
  <c r="K72" i="73"/>
  <c r="K86" i="73" s="1"/>
  <c r="M69" i="73"/>
  <c r="M83" i="73" s="1"/>
  <c r="K68" i="73"/>
  <c r="K82" i="73" s="1"/>
  <c r="M65" i="73"/>
  <c r="K64" i="73"/>
  <c r="M20" i="73"/>
  <c r="M34" i="73" s="1"/>
  <c r="K19" i="73"/>
  <c r="M16" i="73"/>
  <c r="M30" i="73" s="1"/>
  <c r="K15" i="73"/>
  <c r="M12" i="73"/>
  <c r="K11" i="73"/>
  <c r="M73" i="73"/>
  <c r="M87" i="73" s="1"/>
  <c r="J72" i="73"/>
  <c r="N70" i="73"/>
  <c r="N84" i="73" s="1"/>
  <c r="L69" i="73"/>
  <c r="L83" i="73" s="1"/>
  <c r="J68" i="73"/>
  <c r="N66" i="73"/>
  <c r="N80" i="73" s="1"/>
  <c r="L65" i="73"/>
  <c r="J64" i="73"/>
  <c r="N62" i="73"/>
  <c r="N76" i="73" s="1"/>
  <c r="N21" i="73"/>
  <c r="L20" i="73"/>
  <c r="L34" i="73" s="1"/>
  <c r="J19" i="73"/>
  <c r="H19" i="73" s="1"/>
  <c r="N17" i="73"/>
  <c r="L16" i="73"/>
  <c r="L30" i="73" s="1"/>
  <c r="J15" i="73"/>
  <c r="H15" i="73" s="1"/>
  <c r="N13" i="73"/>
  <c r="L12" i="73"/>
  <c r="J11" i="73"/>
  <c r="L73" i="73"/>
  <c r="L87" i="73" s="1"/>
  <c r="M70" i="73"/>
  <c r="M84" i="73" s="1"/>
  <c r="K69" i="73"/>
  <c r="K83" i="73" s="1"/>
  <c r="M66" i="73"/>
  <c r="M80" i="73" s="1"/>
  <c r="K65" i="73"/>
  <c r="M62" i="73"/>
  <c r="M21" i="73"/>
  <c r="K20" i="73"/>
  <c r="K34" i="73" s="1"/>
  <c r="M17" i="73"/>
  <c r="K16" i="73"/>
  <c r="K30" i="73" s="1"/>
  <c r="M13" i="73"/>
  <c r="K12" i="73"/>
  <c r="K73" i="73"/>
  <c r="K87" i="73" s="1"/>
  <c r="N71" i="73"/>
  <c r="N85" i="73" s="1"/>
  <c r="L70" i="73"/>
  <c r="L84" i="73" s="1"/>
  <c r="J69" i="73"/>
  <c r="N67" i="73"/>
  <c r="N81" i="73" s="1"/>
  <c r="L66" i="73"/>
  <c r="L80" i="73" s="1"/>
  <c r="J65" i="73"/>
  <c r="N63" i="73"/>
  <c r="L62" i="73"/>
  <c r="L76" i="73" s="1"/>
  <c r="L21" i="73"/>
  <c r="J20" i="73"/>
  <c r="N18" i="73"/>
  <c r="N32" i="73" s="1"/>
  <c r="L17" i="73"/>
  <c r="J16" i="73"/>
  <c r="N14" i="73"/>
  <c r="N28" i="73" s="1"/>
  <c r="L13" i="73"/>
  <c r="J12" i="73"/>
  <c r="N10" i="73"/>
  <c r="N11" i="73"/>
  <c r="M67" i="73"/>
  <c r="M81" i="73" s="1"/>
  <c r="M18" i="73"/>
  <c r="M32" i="73" s="1"/>
  <c r="M10" i="73"/>
  <c r="M24" i="73" s="1"/>
  <c r="K66" i="73"/>
  <c r="K80" i="73" s="1"/>
  <c r="K17" i="73"/>
  <c r="L10" i="73"/>
  <c r="M63" i="73"/>
  <c r="M14" i="73"/>
  <c r="M28" i="73" s="1"/>
  <c r="J73" i="73"/>
  <c r="K62" i="73"/>
  <c r="K76" i="73" s="1"/>
  <c r="K13" i="73"/>
  <c r="M71" i="73"/>
  <c r="M85" i="73" s="1"/>
  <c r="J13" i="73"/>
  <c r="K70" i="73"/>
  <c r="K84" i="73" s="1"/>
  <c r="K21" i="73"/>
  <c r="M73" i="59"/>
  <c r="K72" i="59"/>
  <c r="M20" i="59"/>
  <c r="K19" i="59"/>
  <c r="L73" i="59"/>
  <c r="J72" i="59"/>
  <c r="N70" i="59"/>
  <c r="N84" i="59" s="1"/>
  <c r="N21" i="59"/>
  <c r="L20" i="59"/>
  <c r="J19" i="59"/>
  <c r="K73" i="59"/>
  <c r="K87" i="59" s="1"/>
  <c r="M70" i="59"/>
  <c r="M84" i="59" s="1"/>
  <c r="M21" i="59"/>
  <c r="K20" i="59"/>
  <c r="J73" i="59"/>
  <c r="N71" i="59"/>
  <c r="L70" i="59"/>
  <c r="L84" i="59" s="1"/>
  <c r="L21" i="59"/>
  <c r="J20" i="59"/>
  <c r="N18" i="59"/>
  <c r="N32" i="59" s="1"/>
  <c r="M71" i="59"/>
  <c r="K70" i="59"/>
  <c r="K84" i="59" s="1"/>
  <c r="K21" i="59"/>
  <c r="M18" i="59"/>
  <c r="N72" i="59"/>
  <c r="L71" i="59"/>
  <c r="J70" i="59"/>
  <c r="J21" i="59"/>
  <c r="H21" i="59" s="1"/>
  <c r="N19" i="59"/>
  <c r="L18" i="59"/>
  <c r="M72" i="59"/>
  <c r="K71" i="59"/>
  <c r="M19" i="59"/>
  <c r="K18" i="59"/>
  <c r="J18" i="59"/>
  <c r="N73" i="59"/>
  <c r="N87" i="59" s="1"/>
  <c r="L72" i="59"/>
  <c r="J71" i="59"/>
  <c r="N20" i="59"/>
  <c r="L19" i="59"/>
  <c r="J69" i="74"/>
  <c r="N67" i="74"/>
  <c r="N81" i="74" s="1"/>
  <c r="L66" i="74"/>
  <c r="L80" i="74" s="1"/>
  <c r="J65" i="74"/>
  <c r="N63" i="74"/>
  <c r="L62" i="74"/>
  <c r="L21" i="74"/>
  <c r="J20" i="74"/>
  <c r="J17" i="74"/>
  <c r="N15" i="74"/>
  <c r="L14" i="74"/>
  <c r="L28" i="74" s="1"/>
  <c r="M67" i="74"/>
  <c r="M81" i="74" s="1"/>
  <c r="K66" i="74"/>
  <c r="K80" i="74" s="1"/>
  <c r="M63" i="74"/>
  <c r="K62" i="74"/>
  <c r="K21" i="74"/>
  <c r="M15" i="74"/>
  <c r="K14" i="74"/>
  <c r="K28" i="74" s="1"/>
  <c r="M11" i="74"/>
  <c r="K10" i="74"/>
  <c r="K24" i="74" s="1"/>
  <c r="N68" i="74"/>
  <c r="N82" i="74" s="1"/>
  <c r="L67" i="74"/>
  <c r="L81" i="74" s="1"/>
  <c r="J66" i="74"/>
  <c r="N64" i="74"/>
  <c r="L63" i="74"/>
  <c r="L77" i="74" s="1"/>
  <c r="J62" i="74"/>
  <c r="J21" i="74"/>
  <c r="H21" i="74" s="1"/>
  <c r="N16" i="74"/>
  <c r="N30" i="74" s="1"/>
  <c r="L15" i="74"/>
  <c r="J14" i="74"/>
  <c r="N12" i="74"/>
  <c r="L11" i="74"/>
  <c r="M68" i="74"/>
  <c r="M82" i="74" s="1"/>
  <c r="K67" i="74"/>
  <c r="K81" i="74" s="1"/>
  <c r="M64" i="74"/>
  <c r="K63" i="74"/>
  <c r="K77" i="74" s="1"/>
  <c r="M16" i="74"/>
  <c r="M30" i="74" s="1"/>
  <c r="K15" i="74"/>
  <c r="M12" i="74"/>
  <c r="K11" i="74"/>
  <c r="N69" i="74"/>
  <c r="N83" i="74" s="1"/>
  <c r="L68" i="74"/>
  <c r="L82" i="74" s="1"/>
  <c r="J67" i="74"/>
  <c r="N65" i="74"/>
  <c r="N79" i="74" s="1"/>
  <c r="L64" i="74"/>
  <c r="J63" i="74"/>
  <c r="N20" i="74"/>
  <c r="N34" i="74" s="1"/>
  <c r="N17" i="74"/>
  <c r="L16" i="74"/>
  <c r="L30" i="74" s="1"/>
  <c r="M69" i="74"/>
  <c r="M83" i="74" s="1"/>
  <c r="K68" i="74"/>
  <c r="K82" i="74" s="1"/>
  <c r="M65" i="74"/>
  <c r="M79" i="74" s="1"/>
  <c r="K64" i="74"/>
  <c r="M20" i="74"/>
  <c r="M34" i="74" s="1"/>
  <c r="M17" i="74"/>
  <c r="K16" i="74"/>
  <c r="K30" i="74" s="1"/>
  <c r="M13" i="74"/>
  <c r="K12" i="74"/>
  <c r="L69" i="74"/>
  <c r="L83" i="74" s="1"/>
  <c r="J68" i="74"/>
  <c r="N66" i="74"/>
  <c r="N80" i="74" s="1"/>
  <c r="L65" i="74"/>
  <c r="J64" i="74"/>
  <c r="N62" i="74"/>
  <c r="N21" i="74"/>
  <c r="L20" i="74"/>
  <c r="L34" i="74" s="1"/>
  <c r="L17" i="74"/>
  <c r="L12" i="74"/>
  <c r="L26" i="74" s="1"/>
  <c r="J10" i="74"/>
  <c r="M66" i="74"/>
  <c r="M80" i="74" s="1"/>
  <c r="J15" i="74"/>
  <c r="J12" i="74"/>
  <c r="K65" i="74"/>
  <c r="M21" i="74"/>
  <c r="N14" i="74"/>
  <c r="N28" i="74" s="1"/>
  <c r="K20" i="74"/>
  <c r="K34" i="74" s="1"/>
  <c r="M14" i="74"/>
  <c r="M28" i="74" s="1"/>
  <c r="N11" i="74"/>
  <c r="M62" i="74"/>
  <c r="N13" i="74"/>
  <c r="J11" i="74"/>
  <c r="L13" i="74"/>
  <c r="N10" i="74"/>
  <c r="K17" i="74"/>
  <c r="K13" i="74"/>
  <c r="M10" i="74"/>
  <c r="K69" i="74"/>
  <c r="K83" i="74" s="1"/>
  <c r="J16" i="74"/>
  <c r="J13" i="74"/>
  <c r="H13" i="74" s="1"/>
  <c r="L10" i="74"/>
  <c r="N73" i="75"/>
  <c r="N87" i="75" s="1"/>
  <c r="L72" i="75"/>
  <c r="L86" i="75" s="1"/>
  <c r="J71" i="75"/>
  <c r="N69" i="75"/>
  <c r="N83" i="75" s="1"/>
  <c r="L68" i="75"/>
  <c r="L82" i="75" s="1"/>
  <c r="J67" i="75"/>
  <c r="N65" i="75"/>
  <c r="N79" i="75" s="1"/>
  <c r="L64" i="75"/>
  <c r="J63" i="75"/>
  <c r="N20" i="75"/>
  <c r="N34" i="75" s="1"/>
  <c r="L19" i="75"/>
  <c r="J18" i="75"/>
  <c r="N16" i="75"/>
  <c r="N30" i="75" s="1"/>
  <c r="L15" i="75"/>
  <c r="M73" i="75"/>
  <c r="M87" i="75" s="1"/>
  <c r="K72" i="75"/>
  <c r="K86" i="75" s="1"/>
  <c r="M69" i="75"/>
  <c r="M83" i="75" s="1"/>
  <c r="K68" i="75"/>
  <c r="K82" i="75" s="1"/>
  <c r="M65" i="75"/>
  <c r="K64" i="75"/>
  <c r="M20" i="75"/>
  <c r="M34" i="75" s="1"/>
  <c r="K19" i="75"/>
  <c r="M16" i="75"/>
  <c r="M30" i="75" s="1"/>
  <c r="K15" i="75"/>
  <c r="M12" i="75"/>
  <c r="M26" i="75" s="1"/>
  <c r="K11" i="75"/>
  <c r="L73" i="75"/>
  <c r="L87" i="75" s="1"/>
  <c r="J72" i="75"/>
  <c r="N70" i="75"/>
  <c r="N84" i="75" s="1"/>
  <c r="L69" i="75"/>
  <c r="L83" i="75" s="1"/>
  <c r="J68" i="75"/>
  <c r="N66" i="75"/>
  <c r="N80" i="75" s="1"/>
  <c r="L65" i="75"/>
  <c r="L79" i="75" s="1"/>
  <c r="J64" i="75"/>
  <c r="N62" i="75"/>
  <c r="N21" i="75"/>
  <c r="L20" i="75"/>
  <c r="L34" i="75" s="1"/>
  <c r="J19" i="75"/>
  <c r="N17" i="75"/>
  <c r="L16" i="75"/>
  <c r="L30" i="75" s="1"/>
  <c r="J15" i="75"/>
  <c r="K73" i="75"/>
  <c r="K87" i="75" s="1"/>
  <c r="M70" i="75"/>
  <c r="M84" i="75" s="1"/>
  <c r="K69" i="75"/>
  <c r="K83" i="75" s="1"/>
  <c r="M66" i="75"/>
  <c r="M80" i="75" s="1"/>
  <c r="K65" i="75"/>
  <c r="M62" i="75"/>
  <c r="M21" i="75"/>
  <c r="K20" i="75"/>
  <c r="K34" i="75" s="1"/>
  <c r="M17" i="75"/>
  <c r="K16" i="75"/>
  <c r="K30" i="75" s="1"/>
  <c r="M13" i="75"/>
  <c r="K12" i="75"/>
  <c r="J73" i="75"/>
  <c r="N71" i="75"/>
  <c r="N85" i="75" s="1"/>
  <c r="L70" i="75"/>
  <c r="L84" i="75" s="1"/>
  <c r="J69" i="75"/>
  <c r="N67" i="75"/>
  <c r="N81" i="75" s="1"/>
  <c r="L66" i="75"/>
  <c r="L80" i="75" s="1"/>
  <c r="J65" i="75"/>
  <c r="N63" i="75"/>
  <c r="L62" i="75"/>
  <c r="L21" i="75"/>
  <c r="J20" i="75"/>
  <c r="N18" i="75"/>
  <c r="N32" i="75" s="1"/>
  <c r="M71" i="75"/>
  <c r="M85" i="75" s="1"/>
  <c r="K70" i="75"/>
  <c r="K84" i="75" s="1"/>
  <c r="M67" i="75"/>
  <c r="M81" i="75" s="1"/>
  <c r="K66" i="75"/>
  <c r="K80" i="75" s="1"/>
  <c r="M63" i="75"/>
  <c r="K62" i="75"/>
  <c r="K21" i="75"/>
  <c r="M18" i="75"/>
  <c r="M32" i="75" s="1"/>
  <c r="K17" i="75"/>
  <c r="M14" i="75"/>
  <c r="M28" i="75" s="1"/>
  <c r="K13" i="75"/>
  <c r="M10" i="75"/>
  <c r="N72" i="75"/>
  <c r="N86" i="75" s="1"/>
  <c r="L71" i="75"/>
  <c r="L85" i="75" s="1"/>
  <c r="J70" i="75"/>
  <c r="N68" i="75"/>
  <c r="N82" i="75" s="1"/>
  <c r="L67" i="75"/>
  <c r="L81" i="75" s="1"/>
  <c r="J66" i="75"/>
  <c r="N64" i="75"/>
  <c r="L63" i="75"/>
  <c r="J62" i="75"/>
  <c r="J21" i="75"/>
  <c r="H21" i="75" s="1"/>
  <c r="N19" i="75"/>
  <c r="L18" i="75"/>
  <c r="L32" i="75" s="1"/>
  <c r="J17" i="75"/>
  <c r="H17" i="75" s="1"/>
  <c r="N15" i="75"/>
  <c r="L17" i="75"/>
  <c r="N13" i="75"/>
  <c r="M11" i="75"/>
  <c r="M64" i="75"/>
  <c r="M78" i="75" s="1"/>
  <c r="L13" i="75"/>
  <c r="L11" i="75"/>
  <c r="K63" i="75"/>
  <c r="K77" i="75" s="1"/>
  <c r="J16" i="75"/>
  <c r="J13" i="75"/>
  <c r="J11" i="75"/>
  <c r="M72" i="75"/>
  <c r="M86" i="75" s="1"/>
  <c r="M15" i="75"/>
  <c r="N10" i="75"/>
  <c r="K71" i="75"/>
  <c r="K85" i="75" s="1"/>
  <c r="N14" i="75"/>
  <c r="N28" i="75" s="1"/>
  <c r="N12" i="75"/>
  <c r="L10" i="75"/>
  <c r="L14" i="75"/>
  <c r="L28" i="75" s="1"/>
  <c r="L12" i="75"/>
  <c r="K10" i="75"/>
  <c r="M68" i="75"/>
  <c r="M82" i="75" s="1"/>
  <c r="M19" i="75"/>
  <c r="K14" i="75"/>
  <c r="K28" i="75" s="1"/>
  <c r="J12" i="75"/>
  <c r="J10" i="75"/>
  <c r="N11" i="75"/>
  <c r="K67" i="75"/>
  <c r="K81" i="75" s="1"/>
  <c r="K18" i="75"/>
  <c r="K32" i="75" s="1"/>
  <c r="J14" i="75"/>
  <c r="M71" i="76"/>
  <c r="M85" i="76" s="1"/>
  <c r="K70" i="76"/>
  <c r="K84" i="76" s="1"/>
  <c r="M67" i="76"/>
  <c r="M81" i="76" s="1"/>
  <c r="K66" i="76"/>
  <c r="K80" i="76" s="1"/>
  <c r="M63" i="76"/>
  <c r="N72" i="76"/>
  <c r="N86" i="76" s="1"/>
  <c r="L71" i="76"/>
  <c r="L85" i="76" s="1"/>
  <c r="J70" i="76"/>
  <c r="M72" i="76"/>
  <c r="M86" i="76" s="1"/>
  <c r="K71" i="76"/>
  <c r="K85" i="76" s="1"/>
  <c r="M68" i="76"/>
  <c r="M82" i="76" s="1"/>
  <c r="K67" i="76"/>
  <c r="K81" i="76" s="1"/>
  <c r="M64" i="76"/>
  <c r="K63" i="76"/>
  <c r="N73" i="76"/>
  <c r="N87" i="76" s="1"/>
  <c r="L72" i="76"/>
  <c r="L86" i="76" s="1"/>
  <c r="J71" i="76"/>
  <c r="N69" i="76"/>
  <c r="N83" i="76" s="1"/>
  <c r="M73" i="76"/>
  <c r="M87" i="76" s="1"/>
  <c r="K72" i="76"/>
  <c r="K86" i="76" s="1"/>
  <c r="M69" i="76"/>
  <c r="M83" i="76" s="1"/>
  <c r="K68" i="76"/>
  <c r="K82" i="76" s="1"/>
  <c r="M65" i="76"/>
  <c r="J73" i="76"/>
  <c r="K69" i="76"/>
  <c r="K83" i="76" s="1"/>
  <c r="J67" i="76"/>
  <c r="J65" i="76"/>
  <c r="J63" i="76"/>
  <c r="L21" i="76"/>
  <c r="J20" i="76"/>
  <c r="N18" i="76"/>
  <c r="N32" i="76" s="1"/>
  <c r="L17" i="76"/>
  <c r="J16" i="76"/>
  <c r="N14" i="76"/>
  <c r="N28" i="76" s="1"/>
  <c r="L13" i="76"/>
  <c r="J12" i="76"/>
  <c r="N10" i="76"/>
  <c r="J72" i="76"/>
  <c r="J69" i="76"/>
  <c r="N66" i="76"/>
  <c r="N80" i="76" s="1"/>
  <c r="N64" i="76"/>
  <c r="K21" i="76"/>
  <c r="M18" i="76"/>
  <c r="M32" i="76" s="1"/>
  <c r="K17" i="76"/>
  <c r="M14" i="76"/>
  <c r="M28" i="76" s="1"/>
  <c r="K13" i="76"/>
  <c r="M10" i="76"/>
  <c r="N68" i="76"/>
  <c r="N82" i="76" s="1"/>
  <c r="M66" i="76"/>
  <c r="M80" i="76" s="1"/>
  <c r="L64" i="76"/>
  <c r="L78" i="76" s="1"/>
  <c r="N62" i="76"/>
  <c r="N76" i="76" s="1"/>
  <c r="J21" i="76"/>
  <c r="N19" i="76"/>
  <c r="L18" i="76"/>
  <c r="L32" i="76" s="1"/>
  <c r="J17" i="76"/>
  <c r="N15" i="76"/>
  <c r="L14" i="76"/>
  <c r="L28" i="76" s="1"/>
  <c r="J13" i="76"/>
  <c r="N11" i="76"/>
  <c r="L10" i="76"/>
  <c r="N71" i="76"/>
  <c r="N85" i="76" s="1"/>
  <c r="L68" i="76"/>
  <c r="L82" i="76" s="1"/>
  <c r="L66" i="76"/>
  <c r="L80" i="76" s="1"/>
  <c r="K64" i="76"/>
  <c r="M62" i="76"/>
  <c r="M76" i="76" s="1"/>
  <c r="M19" i="76"/>
  <c r="K18" i="76"/>
  <c r="K32" i="76" s="1"/>
  <c r="M15" i="76"/>
  <c r="K14" i="76"/>
  <c r="K28" i="76" s="1"/>
  <c r="M11" i="76"/>
  <c r="K10" i="76"/>
  <c r="N70" i="76"/>
  <c r="N84" i="76" s="1"/>
  <c r="J68" i="76"/>
  <c r="J66" i="76"/>
  <c r="J64" i="76"/>
  <c r="L62" i="76"/>
  <c r="N20" i="76"/>
  <c r="N34" i="76" s="1"/>
  <c r="L19" i="76"/>
  <c r="J18" i="76"/>
  <c r="N16" i="76"/>
  <c r="N30" i="76" s="1"/>
  <c r="L15" i="76"/>
  <c r="J14" i="76"/>
  <c r="N12" i="76"/>
  <c r="L11" i="76"/>
  <c r="J10" i="76"/>
  <c r="L73" i="76"/>
  <c r="L87" i="76" s="1"/>
  <c r="L70" i="76"/>
  <c r="L84" i="76" s="1"/>
  <c r="N67" i="76"/>
  <c r="N81" i="76" s="1"/>
  <c r="L65" i="76"/>
  <c r="N63" i="76"/>
  <c r="N77" i="76" s="1"/>
  <c r="J62" i="76"/>
  <c r="N21" i="76"/>
  <c r="L20" i="76"/>
  <c r="L34" i="76" s="1"/>
  <c r="J19" i="76"/>
  <c r="N17" i="76"/>
  <c r="L16" i="76"/>
  <c r="L30" i="76" s="1"/>
  <c r="J15" i="76"/>
  <c r="H15" i="76" s="1"/>
  <c r="N13" i="76"/>
  <c r="L12" i="76"/>
  <c r="J11" i="76"/>
  <c r="K65" i="76"/>
  <c r="M13" i="76"/>
  <c r="M12" i="76"/>
  <c r="K73" i="76"/>
  <c r="K87" i="76" s="1"/>
  <c r="L63" i="76"/>
  <c r="M17" i="76"/>
  <c r="K12" i="76"/>
  <c r="M70" i="76"/>
  <c r="M84" i="76" s="1"/>
  <c r="K62" i="76"/>
  <c r="K76" i="76" s="1"/>
  <c r="M16" i="76"/>
  <c r="M30" i="76" s="1"/>
  <c r="K11" i="76"/>
  <c r="L69" i="76"/>
  <c r="L83" i="76" s="1"/>
  <c r="M21" i="76"/>
  <c r="K16" i="76"/>
  <c r="K30" i="76" s="1"/>
  <c r="M20" i="76"/>
  <c r="M34" i="76" s="1"/>
  <c r="K15" i="76"/>
  <c r="L67" i="76"/>
  <c r="L81" i="76" s="1"/>
  <c r="K20" i="76"/>
  <c r="K34" i="76" s="1"/>
  <c r="K19" i="76"/>
  <c r="N65" i="76"/>
  <c r="M72" i="77"/>
  <c r="M86" i="77" s="1"/>
  <c r="K71" i="77"/>
  <c r="K85" i="77" s="1"/>
  <c r="M68" i="77"/>
  <c r="M82" i="77" s="1"/>
  <c r="K67" i="77"/>
  <c r="K81" i="77" s="1"/>
  <c r="M64" i="77"/>
  <c r="K63" i="77"/>
  <c r="N73" i="77"/>
  <c r="N87" i="77" s="1"/>
  <c r="L72" i="77"/>
  <c r="L86" i="77" s="1"/>
  <c r="J71" i="77"/>
  <c r="N69" i="77"/>
  <c r="N83" i="77" s="1"/>
  <c r="L68" i="77"/>
  <c r="L82" i="77" s="1"/>
  <c r="J67" i="77"/>
  <c r="N65" i="77"/>
  <c r="M73" i="77"/>
  <c r="M87" i="77" s="1"/>
  <c r="K72" i="77"/>
  <c r="K86" i="77" s="1"/>
  <c r="M69" i="77"/>
  <c r="M83" i="77" s="1"/>
  <c r="K68" i="77"/>
  <c r="K82" i="77" s="1"/>
  <c r="M65" i="77"/>
  <c r="M79" i="77" s="1"/>
  <c r="K64" i="77"/>
  <c r="M20" i="77"/>
  <c r="M34" i="77" s="1"/>
  <c r="L73" i="77"/>
  <c r="L87" i="77" s="1"/>
  <c r="J72" i="77"/>
  <c r="N70" i="77"/>
  <c r="N84" i="77" s="1"/>
  <c r="L69" i="77"/>
  <c r="L83" i="77" s="1"/>
  <c r="J68" i="77"/>
  <c r="N66" i="77"/>
  <c r="N80" i="77" s="1"/>
  <c r="L65" i="77"/>
  <c r="J64" i="77"/>
  <c r="K73" i="77"/>
  <c r="K87" i="77" s="1"/>
  <c r="M70" i="77"/>
  <c r="M84" i="77" s="1"/>
  <c r="J73" i="77"/>
  <c r="N71" i="77"/>
  <c r="N85" i="77" s="1"/>
  <c r="L70" i="77"/>
  <c r="L84" i="77" s="1"/>
  <c r="J69" i="77"/>
  <c r="N67" i="77"/>
  <c r="N81" i="77" s="1"/>
  <c r="L66" i="77"/>
  <c r="L80" i="77" s="1"/>
  <c r="M71" i="77"/>
  <c r="M85" i="77" s="1"/>
  <c r="K70" i="77"/>
  <c r="K84" i="77" s="1"/>
  <c r="M67" i="77"/>
  <c r="M81" i="77" s="1"/>
  <c r="K66" i="77"/>
  <c r="K80" i="77" s="1"/>
  <c r="M63" i="77"/>
  <c r="K62" i="77"/>
  <c r="K76" i="77" s="1"/>
  <c r="M66" i="77"/>
  <c r="M80" i="77" s="1"/>
  <c r="L63" i="77"/>
  <c r="K21" i="77"/>
  <c r="M19" i="77"/>
  <c r="K18" i="77"/>
  <c r="K32" i="77" s="1"/>
  <c r="M15" i="77"/>
  <c r="K14" i="77"/>
  <c r="K28" i="77" s="1"/>
  <c r="M11" i="77"/>
  <c r="K10" i="77"/>
  <c r="N72" i="77"/>
  <c r="N86" i="77" s="1"/>
  <c r="J66" i="77"/>
  <c r="J63" i="77"/>
  <c r="J21" i="77"/>
  <c r="L19" i="77"/>
  <c r="J18" i="77"/>
  <c r="L71" i="77"/>
  <c r="L85" i="77" s="1"/>
  <c r="K65" i="77"/>
  <c r="N62" i="77"/>
  <c r="N20" i="77"/>
  <c r="N34" i="77" s="1"/>
  <c r="K19" i="77"/>
  <c r="M16" i="77"/>
  <c r="M30" i="77" s="1"/>
  <c r="K15" i="77"/>
  <c r="M12" i="77"/>
  <c r="K11" i="77"/>
  <c r="J70" i="77"/>
  <c r="J65" i="77"/>
  <c r="M62" i="77"/>
  <c r="L20" i="77"/>
  <c r="L34" i="77" s="1"/>
  <c r="J19" i="77"/>
  <c r="N17" i="77"/>
  <c r="L16" i="77"/>
  <c r="L30" i="77" s="1"/>
  <c r="J15" i="77"/>
  <c r="H15" i="77" s="1"/>
  <c r="N13" i="77"/>
  <c r="L12" i="77"/>
  <c r="J11" i="77"/>
  <c r="K69" i="77"/>
  <c r="K83" i="77" s="1"/>
  <c r="N64" i="77"/>
  <c r="L62" i="77"/>
  <c r="K20" i="77"/>
  <c r="K34" i="77" s="1"/>
  <c r="M17" i="77"/>
  <c r="K16" i="77"/>
  <c r="K30" i="77" s="1"/>
  <c r="N68" i="77"/>
  <c r="N82" i="77" s="1"/>
  <c r="L64" i="77"/>
  <c r="L78" i="77" s="1"/>
  <c r="J62" i="77"/>
  <c r="N21" i="77"/>
  <c r="J20" i="77"/>
  <c r="N18" i="77"/>
  <c r="N32" i="77" s="1"/>
  <c r="L17" i="77"/>
  <c r="M21" i="77"/>
  <c r="M18" i="77"/>
  <c r="M32" i="77" s="1"/>
  <c r="K17" i="77"/>
  <c r="M14" i="77"/>
  <c r="M28" i="77" s="1"/>
  <c r="K13" i="77"/>
  <c r="M10" i="77"/>
  <c r="N63" i="77"/>
  <c r="N77" i="77" s="1"/>
  <c r="L18" i="77"/>
  <c r="L32" i="77" s="1"/>
  <c r="L14" i="77"/>
  <c r="L28" i="77" s="1"/>
  <c r="N11" i="77"/>
  <c r="J17" i="77"/>
  <c r="J14" i="77"/>
  <c r="L11" i="77"/>
  <c r="N16" i="77"/>
  <c r="N30" i="77" s="1"/>
  <c r="M13" i="77"/>
  <c r="J16" i="77"/>
  <c r="L13" i="77"/>
  <c r="N10" i="77"/>
  <c r="N15" i="77"/>
  <c r="J13" i="77"/>
  <c r="L10" i="77"/>
  <c r="L15" i="77"/>
  <c r="N12" i="77"/>
  <c r="N26" i="77" s="1"/>
  <c r="J10" i="77"/>
  <c r="K12" i="77"/>
  <c r="L67" i="77"/>
  <c r="L81" i="77" s="1"/>
  <c r="J12" i="77"/>
  <c r="L21" i="77"/>
  <c r="N19" i="77"/>
  <c r="N14" i="77"/>
  <c r="N28" i="77" s="1"/>
  <c r="N233" i="77"/>
  <c r="M233" i="77"/>
  <c r="J233" i="77"/>
  <c r="N136" i="77"/>
  <c r="N194" i="77" s="1"/>
  <c r="L135" i="77"/>
  <c r="L193" i="77" s="1"/>
  <c r="J134" i="77"/>
  <c r="N132" i="77"/>
  <c r="N190" i="77" s="1"/>
  <c r="M136" i="77"/>
  <c r="M194" i="77" s="1"/>
  <c r="K135" i="77"/>
  <c r="K193" i="77" s="1"/>
  <c r="M132" i="77"/>
  <c r="M190" i="77" s="1"/>
  <c r="K131" i="77"/>
  <c r="K189" i="77" s="1"/>
  <c r="M128" i="77"/>
  <c r="M186" i="77" s="1"/>
  <c r="K127" i="77"/>
  <c r="K185" i="77" s="1"/>
  <c r="M122" i="77"/>
  <c r="M180" i="77" s="1"/>
  <c r="K121" i="77"/>
  <c r="K179" i="77" s="1"/>
  <c r="M118" i="77"/>
  <c r="M176" i="77" s="1"/>
  <c r="K117" i="77"/>
  <c r="K175" i="77" s="1"/>
  <c r="M114" i="77"/>
  <c r="M172" i="77" s="1"/>
  <c r="K113" i="77"/>
  <c r="K171" i="77" s="1"/>
  <c r="M92" i="77"/>
  <c r="K91" i="77"/>
  <c r="L136" i="77"/>
  <c r="L194" i="77" s="1"/>
  <c r="J135" i="77"/>
  <c r="N133" i="77"/>
  <c r="N191" i="77" s="1"/>
  <c r="L132" i="77"/>
  <c r="L190" i="77" s="1"/>
  <c r="J131" i="77"/>
  <c r="N129" i="77"/>
  <c r="N187" i="77" s="1"/>
  <c r="L128" i="77"/>
  <c r="L186" i="77" s="1"/>
  <c r="J127" i="77"/>
  <c r="N125" i="77"/>
  <c r="N183" i="77" s="1"/>
  <c r="L122" i="77"/>
  <c r="L180" i="77" s="1"/>
  <c r="J121" i="77"/>
  <c r="N119" i="77"/>
  <c r="N177" i="77" s="1"/>
  <c r="L118" i="77"/>
  <c r="L176" i="77" s="1"/>
  <c r="J117" i="77"/>
  <c r="L233" i="77"/>
  <c r="K136" i="77"/>
  <c r="K194" i="77" s="1"/>
  <c r="L134" i="77"/>
  <c r="L192" i="77" s="1"/>
  <c r="J132" i="77"/>
  <c r="L130" i="77"/>
  <c r="L188" i="77" s="1"/>
  <c r="N128" i="77"/>
  <c r="N186" i="77" s="1"/>
  <c r="N126" i="77"/>
  <c r="N184" i="77" s="1"/>
  <c r="J125" i="77"/>
  <c r="L121" i="77"/>
  <c r="L179" i="77" s="1"/>
  <c r="L119" i="77"/>
  <c r="L177" i="77" s="1"/>
  <c r="N117" i="77"/>
  <c r="N175" i="77" s="1"/>
  <c r="J116" i="77"/>
  <c r="L114" i="77"/>
  <c r="L172" i="77" s="1"/>
  <c r="L111" i="77"/>
  <c r="L169" i="77" s="1"/>
  <c r="N91" i="77"/>
  <c r="K90" i="77"/>
  <c r="M42" i="77"/>
  <c r="K41" i="77"/>
  <c r="M38" i="77"/>
  <c r="J136" i="77"/>
  <c r="K134" i="77"/>
  <c r="K192" i="77" s="1"/>
  <c r="K130" i="77"/>
  <c r="K188" i="77" s="1"/>
  <c r="K128" i="77"/>
  <c r="K186" i="77" s="1"/>
  <c r="M126" i="77"/>
  <c r="M184" i="77" s="1"/>
  <c r="K119" i="77"/>
  <c r="K177" i="77" s="1"/>
  <c r="M117" i="77"/>
  <c r="M175" i="77" s="1"/>
  <c r="N115" i="77"/>
  <c r="N173" i="77" s="1"/>
  <c r="K114" i="77"/>
  <c r="K172" i="77" s="1"/>
  <c r="N112" i="77"/>
  <c r="N170" i="77" s="1"/>
  <c r="K111" i="77"/>
  <c r="K169" i="77" s="1"/>
  <c r="M91" i="77"/>
  <c r="J90" i="77"/>
  <c r="M133" i="77"/>
  <c r="M191" i="77" s="1"/>
  <c r="N131" i="77"/>
  <c r="N189" i="77" s="1"/>
  <c r="J130" i="77"/>
  <c r="J128" i="77"/>
  <c r="L126" i="77"/>
  <c r="L184" i="77" s="1"/>
  <c r="N122" i="77"/>
  <c r="N180" i="77" s="1"/>
  <c r="N120" i="77"/>
  <c r="N178" i="77" s="1"/>
  <c r="J119" i="77"/>
  <c r="L117" i="77"/>
  <c r="L175" i="77" s="1"/>
  <c r="M115" i="77"/>
  <c r="M173" i="77" s="1"/>
  <c r="J114" i="77"/>
  <c r="M112" i="77"/>
  <c r="M170" i="77" s="1"/>
  <c r="J111" i="77"/>
  <c r="L91" i="77"/>
  <c r="M43" i="77"/>
  <c r="K42" i="77"/>
  <c r="M39" i="77"/>
  <c r="K38" i="77"/>
  <c r="N135" i="77"/>
  <c r="N193" i="77" s="1"/>
  <c r="L133" i="77"/>
  <c r="L191" i="77" s="1"/>
  <c r="M131" i="77"/>
  <c r="M189" i="77" s="1"/>
  <c r="M129" i="77"/>
  <c r="M187" i="77" s="1"/>
  <c r="K126" i="77"/>
  <c r="K184" i="77" s="1"/>
  <c r="K122" i="77"/>
  <c r="K180" i="77" s="1"/>
  <c r="M120" i="77"/>
  <c r="M178" i="77" s="1"/>
  <c r="L115" i="77"/>
  <c r="L173" i="77" s="1"/>
  <c r="L112" i="77"/>
  <c r="L170" i="77" s="1"/>
  <c r="N92" i="77"/>
  <c r="J91" i="77"/>
  <c r="M135" i="77"/>
  <c r="M193" i="77" s="1"/>
  <c r="K133" i="77"/>
  <c r="K191" i="77" s="1"/>
  <c r="L131" i="77"/>
  <c r="L189" i="77" s="1"/>
  <c r="L129" i="77"/>
  <c r="L187" i="77" s="1"/>
  <c r="N127" i="77"/>
  <c r="N185" i="77" s="1"/>
  <c r="J126" i="77"/>
  <c r="J122" i="77"/>
  <c r="L120" i="77"/>
  <c r="L178" i="77" s="1"/>
  <c r="N118" i="77"/>
  <c r="N176" i="77" s="1"/>
  <c r="N116" i="77"/>
  <c r="N174" i="77" s="1"/>
  <c r="K115" i="77"/>
  <c r="K173" i="77" s="1"/>
  <c r="N113" i="77"/>
  <c r="N171" i="77" s="1"/>
  <c r="K112" i="77"/>
  <c r="K170" i="77" s="1"/>
  <c r="L92" i="77"/>
  <c r="J133" i="77"/>
  <c r="K129" i="77"/>
  <c r="K187" i="77" s="1"/>
  <c r="M127" i="77"/>
  <c r="M185" i="77" s="1"/>
  <c r="M125" i="77"/>
  <c r="M183" i="77" s="1"/>
  <c r="K120" i="77"/>
  <c r="K178" i="77" s="1"/>
  <c r="K118" i="77"/>
  <c r="K176" i="77" s="1"/>
  <c r="M116" i="77"/>
  <c r="M174" i="77" s="1"/>
  <c r="J115" i="77"/>
  <c r="M113" i="77"/>
  <c r="M171" i="77" s="1"/>
  <c r="J112" i="77"/>
  <c r="K92" i="77"/>
  <c r="N90" i="77"/>
  <c r="K233" i="77"/>
  <c r="N134" i="77"/>
  <c r="N192" i="77" s="1"/>
  <c r="N130" i="77"/>
  <c r="N188" i="77" s="1"/>
  <c r="J129" i="77"/>
  <c r="L127" i="77"/>
  <c r="L185" i="77" s="1"/>
  <c r="L125" i="77"/>
  <c r="L183" i="77" s="1"/>
  <c r="N121" i="77"/>
  <c r="N179" i="77" s="1"/>
  <c r="J120" i="77"/>
  <c r="J118" i="77"/>
  <c r="L116" i="77"/>
  <c r="L174" i="77" s="1"/>
  <c r="L113" i="77"/>
  <c r="L171" i="77" s="1"/>
  <c r="N111" i="77"/>
  <c r="N169" i="77" s="1"/>
  <c r="J92" i="77"/>
  <c r="M90" i="77"/>
  <c r="K125" i="77"/>
  <c r="K183" i="77" s="1"/>
  <c r="J41" i="77"/>
  <c r="K39" i="77"/>
  <c r="M121" i="77"/>
  <c r="M179" i="77" s="1"/>
  <c r="L90" i="77"/>
  <c r="N42" i="77"/>
  <c r="N40" i="77"/>
  <c r="J39" i="77"/>
  <c r="M119" i="77"/>
  <c r="M177" i="77" s="1"/>
  <c r="L42" i="77"/>
  <c r="M40" i="77"/>
  <c r="M134" i="76"/>
  <c r="M192" i="76" s="1"/>
  <c r="K133" i="76"/>
  <c r="K191" i="76" s="1"/>
  <c r="M134" i="77"/>
  <c r="M192" i="77" s="1"/>
  <c r="J42" i="77"/>
  <c r="L40" i="77"/>
  <c r="N38" i="77"/>
  <c r="N233" i="76"/>
  <c r="N135" i="76"/>
  <c r="N193" i="76" s="1"/>
  <c r="L134" i="76"/>
  <c r="L192" i="76" s="1"/>
  <c r="J133" i="76"/>
  <c r="K132" i="77"/>
  <c r="K190" i="77" s="1"/>
  <c r="K116" i="77"/>
  <c r="K174" i="77" s="1"/>
  <c r="N43" i="77"/>
  <c r="K40" i="77"/>
  <c r="L38" i="77"/>
  <c r="M130" i="77"/>
  <c r="M188" i="77" s="1"/>
  <c r="N114" i="77"/>
  <c r="N172" i="77" s="1"/>
  <c r="L43" i="77"/>
  <c r="N41" i="77"/>
  <c r="J40" i="77"/>
  <c r="J38" i="77"/>
  <c r="J113" i="77"/>
  <c r="K43" i="77"/>
  <c r="M41" i="77"/>
  <c r="N39" i="77"/>
  <c r="K233" i="76"/>
  <c r="J43" i="77"/>
  <c r="J136" i="76"/>
  <c r="J134" i="76"/>
  <c r="L132" i="76"/>
  <c r="L190" i="76" s="1"/>
  <c r="J131" i="76"/>
  <c r="N129" i="76"/>
  <c r="N187" i="76" s="1"/>
  <c r="L128" i="76"/>
  <c r="L186" i="76" s="1"/>
  <c r="J127" i="76"/>
  <c r="N125" i="76"/>
  <c r="N183" i="76" s="1"/>
  <c r="L122" i="76"/>
  <c r="L180" i="76" s="1"/>
  <c r="J121" i="76"/>
  <c r="N119" i="76"/>
  <c r="N177" i="76" s="1"/>
  <c r="L118" i="76"/>
  <c r="L176" i="76" s="1"/>
  <c r="J117" i="76"/>
  <c r="N115" i="76"/>
  <c r="N173" i="76" s="1"/>
  <c r="L114" i="76"/>
  <c r="L172" i="76" s="1"/>
  <c r="J113" i="76"/>
  <c r="N111" i="76"/>
  <c r="N169" i="76" s="1"/>
  <c r="L92" i="76"/>
  <c r="L41" i="77"/>
  <c r="M135" i="76"/>
  <c r="M193" i="76" s="1"/>
  <c r="K132" i="76"/>
  <c r="K190" i="76" s="1"/>
  <c r="M129" i="76"/>
  <c r="M187" i="76" s="1"/>
  <c r="K128" i="76"/>
  <c r="K186" i="76" s="1"/>
  <c r="M125" i="76"/>
  <c r="M183" i="76" s="1"/>
  <c r="K122" i="76"/>
  <c r="K180" i="76" s="1"/>
  <c r="M119" i="76"/>
  <c r="M177" i="76" s="1"/>
  <c r="K118" i="76"/>
  <c r="K176" i="76" s="1"/>
  <c r="M115" i="76"/>
  <c r="M173" i="76" s="1"/>
  <c r="K114" i="76"/>
  <c r="K172" i="76" s="1"/>
  <c r="M111" i="76"/>
  <c r="M169" i="76" s="1"/>
  <c r="K92" i="76"/>
  <c r="L39" i="77"/>
  <c r="L135" i="76"/>
  <c r="L193" i="76" s="1"/>
  <c r="N133" i="76"/>
  <c r="N191" i="76" s="1"/>
  <c r="J132" i="76"/>
  <c r="N130" i="76"/>
  <c r="N188" i="76" s="1"/>
  <c r="L129" i="76"/>
  <c r="L187" i="76" s="1"/>
  <c r="J128" i="76"/>
  <c r="N126" i="76"/>
  <c r="N184" i="76" s="1"/>
  <c r="L125" i="76"/>
  <c r="L183" i="76" s="1"/>
  <c r="J122" i="76"/>
  <c r="N120" i="76"/>
  <c r="N178" i="76" s="1"/>
  <c r="L119" i="76"/>
  <c r="L177" i="76" s="1"/>
  <c r="J118" i="76"/>
  <c r="N116" i="76"/>
  <c r="N174" i="76" s="1"/>
  <c r="L115" i="76"/>
  <c r="L173" i="76" s="1"/>
  <c r="J114" i="76"/>
  <c r="N112" i="76"/>
  <c r="N170" i="76" s="1"/>
  <c r="L111" i="76"/>
  <c r="L169" i="76" s="1"/>
  <c r="J92" i="76"/>
  <c r="N90" i="76"/>
  <c r="M233" i="76"/>
  <c r="K135" i="76"/>
  <c r="K193" i="76" s="1"/>
  <c r="M133" i="76"/>
  <c r="M191" i="76" s="1"/>
  <c r="M130" i="76"/>
  <c r="M188" i="76" s="1"/>
  <c r="K129" i="76"/>
  <c r="K187" i="76" s="1"/>
  <c r="M126" i="76"/>
  <c r="M184" i="76" s="1"/>
  <c r="K125" i="76"/>
  <c r="K183" i="76" s="1"/>
  <c r="M120" i="76"/>
  <c r="M178" i="76" s="1"/>
  <c r="K119" i="76"/>
  <c r="K177" i="76" s="1"/>
  <c r="M116" i="76"/>
  <c r="M174" i="76" s="1"/>
  <c r="K115" i="76"/>
  <c r="K173" i="76" s="1"/>
  <c r="M112" i="76"/>
  <c r="M170" i="76" s="1"/>
  <c r="K111" i="76"/>
  <c r="K169" i="76" s="1"/>
  <c r="M90" i="76"/>
  <c r="M42" i="76"/>
  <c r="K41" i="76"/>
  <c r="M111" i="77"/>
  <c r="M169" i="77" s="1"/>
  <c r="L233" i="76"/>
  <c r="N136" i="76"/>
  <c r="N194" i="76" s="1"/>
  <c r="J135" i="76"/>
  <c r="L133" i="76"/>
  <c r="L191" i="76" s="1"/>
  <c r="N131" i="76"/>
  <c r="N189" i="76" s="1"/>
  <c r="L130" i="76"/>
  <c r="L188" i="76" s="1"/>
  <c r="J129" i="76"/>
  <c r="N127" i="76"/>
  <c r="N185" i="76" s="1"/>
  <c r="L126" i="76"/>
  <c r="L184" i="76" s="1"/>
  <c r="J125" i="76"/>
  <c r="N121" i="76"/>
  <c r="N179" i="76" s="1"/>
  <c r="L120" i="76"/>
  <c r="L178" i="76" s="1"/>
  <c r="J119" i="76"/>
  <c r="N117" i="76"/>
  <c r="N175" i="76" s="1"/>
  <c r="L116" i="76"/>
  <c r="L174" i="76" s="1"/>
  <c r="J115" i="76"/>
  <c r="N113" i="76"/>
  <c r="N171" i="76" s="1"/>
  <c r="L112" i="76"/>
  <c r="L170" i="76" s="1"/>
  <c r="J111" i="76"/>
  <c r="N91" i="76"/>
  <c r="L90" i="76"/>
  <c r="J233" i="76"/>
  <c r="M136" i="76"/>
  <c r="M194" i="76" s="1"/>
  <c r="M131" i="76"/>
  <c r="M189" i="76" s="1"/>
  <c r="K130" i="76"/>
  <c r="K188" i="76" s="1"/>
  <c r="M127" i="76"/>
  <c r="M185" i="76" s="1"/>
  <c r="K126" i="76"/>
  <c r="K184" i="76" s="1"/>
  <c r="M121" i="76"/>
  <c r="M179" i="76" s="1"/>
  <c r="K120" i="76"/>
  <c r="K178" i="76" s="1"/>
  <c r="M117" i="76"/>
  <c r="M175" i="76" s="1"/>
  <c r="K116" i="76"/>
  <c r="K174" i="76" s="1"/>
  <c r="M113" i="76"/>
  <c r="M171" i="76" s="1"/>
  <c r="K112" i="76"/>
  <c r="K170" i="76" s="1"/>
  <c r="M91" i="76"/>
  <c r="K90" i="76"/>
  <c r="K134" i="76"/>
  <c r="K192" i="76" s="1"/>
  <c r="M128" i="76"/>
  <c r="M186" i="76" s="1"/>
  <c r="K121" i="76"/>
  <c r="K179" i="76" s="1"/>
  <c r="L43" i="76"/>
  <c r="L40" i="76"/>
  <c r="J39" i="76"/>
  <c r="L233" i="75"/>
  <c r="N132" i="76"/>
  <c r="N190" i="76" s="1"/>
  <c r="L127" i="76"/>
  <c r="L185" i="76" s="1"/>
  <c r="J120" i="76"/>
  <c r="N114" i="76"/>
  <c r="N172" i="76" s="1"/>
  <c r="N92" i="76"/>
  <c r="K43" i="76"/>
  <c r="N41" i="76"/>
  <c r="K40" i="76"/>
  <c r="K233" i="75"/>
  <c r="M132" i="76"/>
  <c r="M190" i="76" s="1"/>
  <c r="K127" i="76"/>
  <c r="K185" i="76" s="1"/>
  <c r="M114" i="76"/>
  <c r="M172" i="76" s="1"/>
  <c r="M92" i="76"/>
  <c r="J43" i="76"/>
  <c r="M41" i="76"/>
  <c r="J40" i="76"/>
  <c r="N38" i="76"/>
  <c r="J233" i="75"/>
  <c r="H233" i="75" s="1"/>
  <c r="L131" i="76"/>
  <c r="L189" i="76" s="1"/>
  <c r="J126" i="76"/>
  <c r="N118" i="76"/>
  <c r="N176" i="76" s="1"/>
  <c r="L113" i="76"/>
  <c r="L171" i="76" s="1"/>
  <c r="L91" i="76"/>
  <c r="L41" i="76"/>
  <c r="M38" i="76"/>
  <c r="K136" i="75"/>
  <c r="K194" i="75" s="1"/>
  <c r="M133" i="75"/>
  <c r="M191" i="75" s="1"/>
  <c r="K132" i="75"/>
  <c r="K190" i="75" s="1"/>
  <c r="M129" i="75"/>
  <c r="M187" i="75" s="1"/>
  <c r="K128" i="75"/>
  <c r="K186" i="75" s="1"/>
  <c r="M125" i="75"/>
  <c r="M183" i="75" s="1"/>
  <c r="K122" i="75"/>
  <c r="K180" i="75" s="1"/>
  <c r="M119" i="75"/>
  <c r="M177" i="75" s="1"/>
  <c r="K118" i="75"/>
  <c r="K176" i="75" s="1"/>
  <c r="M115" i="75"/>
  <c r="M173" i="75" s="1"/>
  <c r="K114" i="75"/>
  <c r="K172" i="75" s="1"/>
  <c r="M111" i="75"/>
  <c r="M169" i="75" s="1"/>
  <c r="K131" i="76"/>
  <c r="K189" i="76" s="1"/>
  <c r="M118" i="76"/>
  <c r="M176" i="76" s="1"/>
  <c r="K113" i="76"/>
  <c r="K171" i="76" s="1"/>
  <c r="K91" i="76"/>
  <c r="N42" i="76"/>
  <c r="J41" i="76"/>
  <c r="N39" i="76"/>
  <c r="L38" i="76"/>
  <c r="J136" i="75"/>
  <c r="K136" i="76"/>
  <c r="K194" i="76" s="1"/>
  <c r="M122" i="76"/>
  <c r="M180" i="76" s="1"/>
  <c r="K117" i="76"/>
  <c r="K175" i="76" s="1"/>
  <c r="J90" i="76"/>
  <c r="N43" i="76"/>
  <c r="K42" i="76"/>
  <c r="N40" i="76"/>
  <c r="L39" i="76"/>
  <c r="J38" i="76"/>
  <c r="N233" i="75"/>
  <c r="N128" i="76"/>
  <c r="N186" i="76" s="1"/>
  <c r="M40" i="76"/>
  <c r="N136" i="75"/>
  <c r="N194" i="75" s="1"/>
  <c r="J135" i="75"/>
  <c r="L133" i="75"/>
  <c r="L191" i="75" s="1"/>
  <c r="L130" i="75"/>
  <c r="L188" i="75" s="1"/>
  <c r="L127" i="75"/>
  <c r="L185" i="75" s="1"/>
  <c r="L122" i="75"/>
  <c r="L180" i="75" s="1"/>
  <c r="N120" i="75"/>
  <c r="N178" i="75" s="1"/>
  <c r="K119" i="75"/>
  <c r="K177" i="75" s="1"/>
  <c r="N117" i="75"/>
  <c r="N175" i="75" s="1"/>
  <c r="K116" i="75"/>
  <c r="K174" i="75" s="1"/>
  <c r="N114" i="75"/>
  <c r="N172" i="75" s="1"/>
  <c r="K113" i="75"/>
  <c r="K171" i="75" s="1"/>
  <c r="N111" i="75"/>
  <c r="N169" i="75" s="1"/>
  <c r="N91" i="75"/>
  <c r="L90" i="75"/>
  <c r="N43" i="75"/>
  <c r="L42" i="75"/>
  <c r="J41" i="75"/>
  <c r="N39" i="75"/>
  <c r="L38" i="75"/>
  <c r="N122" i="76"/>
  <c r="N180" i="76" s="1"/>
  <c r="M39" i="76"/>
  <c r="M136" i="75"/>
  <c r="M194" i="75" s="1"/>
  <c r="N134" i="75"/>
  <c r="N192" i="75" s="1"/>
  <c r="K133" i="75"/>
  <c r="K191" i="75" s="1"/>
  <c r="N131" i="75"/>
  <c r="N189" i="75" s="1"/>
  <c r="K130" i="75"/>
  <c r="K188" i="75" s="1"/>
  <c r="N128" i="75"/>
  <c r="N186" i="75" s="1"/>
  <c r="K127" i="75"/>
  <c r="K185" i="75" s="1"/>
  <c r="N125" i="75"/>
  <c r="N183" i="75" s="1"/>
  <c r="J122" i="75"/>
  <c r="M120" i="75"/>
  <c r="M178" i="75" s="1"/>
  <c r="J119" i="75"/>
  <c r="M117" i="75"/>
  <c r="M175" i="75" s="1"/>
  <c r="J116" i="75"/>
  <c r="M114" i="75"/>
  <c r="M172" i="75" s="1"/>
  <c r="J113" i="75"/>
  <c r="L111" i="75"/>
  <c r="L169" i="75" s="1"/>
  <c r="M91" i="75"/>
  <c r="K90" i="75"/>
  <c r="M43" i="75"/>
  <c r="K42" i="75"/>
  <c r="M39" i="75"/>
  <c r="K38" i="75"/>
  <c r="M235" i="74"/>
  <c r="M236" i="74" s="1"/>
  <c r="N136" i="74"/>
  <c r="N194" i="74" s="1"/>
  <c r="L135" i="74"/>
  <c r="L193" i="74" s="1"/>
  <c r="J134" i="74"/>
  <c r="N132" i="74"/>
  <c r="N190" i="74" s="1"/>
  <c r="L131" i="74"/>
  <c r="L189" i="74" s="1"/>
  <c r="J130" i="74"/>
  <c r="L121" i="76"/>
  <c r="L179" i="76" s="1"/>
  <c r="K39" i="76"/>
  <c r="L136" i="75"/>
  <c r="L194" i="75" s="1"/>
  <c r="M134" i="75"/>
  <c r="M192" i="75" s="1"/>
  <c r="J133" i="75"/>
  <c r="M131" i="75"/>
  <c r="M189" i="75" s="1"/>
  <c r="J130" i="75"/>
  <c r="M128" i="75"/>
  <c r="M186" i="75" s="1"/>
  <c r="J127" i="75"/>
  <c r="L125" i="75"/>
  <c r="L183" i="75" s="1"/>
  <c r="L120" i="75"/>
  <c r="L178" i="75" s="1"/>
  <c r="L117" i="75"/>
  <c r="L175" i="75" s="1"/>
  <c r="L114" i="75"/>
  <c r="L172" i="75" s="1"/>
  <c r="N112" i="75"/>
  <c r="N170" i="75" s="1"/>
  <c r="K111" i="75"/>
  <c r="K169" i="75" s="1"/>
  <c r="N92" i="75"/>
  <c r="L91" i="75"/>
  <c r="J90" i="75"/>
  <c r="L43" i="75"/>
  <c r="J42" i="75"/>
  <c r="N40" i="75"/>
  <c r="L39" i="75"/>
  <c r="J38" i="75"/>
  <c r="L117" i="76"/>
  <c r="L175" i="76" s="1"/>
  <c r="J91" i="76"/>
  <c r="K38" i="76"/>
  <c r="L134" i="75"/>
  <c r="L192" i="75" s="1"/>
  <c r="L131" i="75"/>
  <c r="L189" i="75" s="1"/>
  <c r="L128" i="75"/>
  <c r="L186" i="75" s="1"/>
  <c r="N126" i="75"/>
  <c r="N184" i="75" s="1"/>
  <c r="K125" i="75"/>
  <c r="K183" i="75" s="1"/>
  <c r="N121" i="75"/>
  <c r="N179" i="75" s="1"/>
  <c r="K120" i="75"/>
  <c r="K178" i="75" s="1"/>
  <c r="N118" i="75"/>
  <c r="N176" i="75" s="1"/>
  <c r="K117" i="75"/>
  <c r="K175" i="75" s="1"/>
  <c r="N115" i="75"/>
  <c r="N173" i="75" s="1"/>
  <c r="J114" i="75"/>
  <c r="M112" i="75"/>
  <c r="M170" i="75" s="1"/>
  <c r="J111" i="75"/>
  <c r="M92" i="75"/>
  <c r="K91" i="75"/>
  <c r="K43" i="75"/>
  <c r="M40" i="75"/>
  <c r="K39" i="75"/>
  <c r="K235" i="74"/>
  <c r="K236" i="74" s="1"/>
  <c r="L136" i="74"/>
  <c r="L194" i="74" s="1"/>
  <c r="J135" i="74"/>
  <c r="N133" i="74"/>
  <c r="N191" i="74" s="1"/>
  <c r="L132" i="74"/>
  <c r="L190" i="74" s="1"/>
  <c r="J131" i="74"/>
  <c r="N129" i="74"/>
  <c r="N187" i="74" s="1"/>
  <c r="L128" i="74"/>
  <c r="L186" i="74" s="1"/>
  <c r="J127" i="74"/>
  <c r="N125" i="74"/>
  <c r="N183" i="74" s="1"/>
  <c r="L122" i="74"/>
  <c r="L180" i="74" s="1"/>
  <c r="J121" i="74"/>
  <c r="N119" i="74"/>
  <c r="N177" i="74" s="1"/>
  <c r="L118" i="74"/>
  <c r="L176" i="74" s="1"/>
  <c r="J116" i="76"/>
  <c r="M43" i="76"/>
  <c r="N135" i="75"/>
  <c r="N193" i="75" s="1"/>
  <c r="K134" i="75"/>
  <c r="K192" i="75" s="1"/>
  <c r="N132" i="75"/>
  <c r="N190" i="75" s="1"/>
  <c r="K131" i="75"/>
  <c r="K189" i="75" s="1"/>
  <c r="N129" i="75"/>
  <c r="N187" i="75" s="1"/>
  <c r="J128" i="75"/>
  <c r="M126" i="75"/>
  <c r="M184" i="75" s="1"/>
  <c r="J125" i="75"/>
  <c r="M121" i="75"/>
  <c r="M179" i="75" s="1"/>
  <c r="J120" i="75"/>
  <c r="M118" i="75"/>
  <c r="M176" i="75" s="1"/>
  <c r="J117" i="75"/>
  <c r="L115" i="75"/>
  <c r="L173" i="75" s="1"/>
  <c r="L112" i="75"/>
  <c r="L170" i="75" s="1"/>
  <c r="L92" i="75"/>
  <c r="J91" i="75"/>
  <c r="J43" i="75"/>
  <c r="N41" i="75"/>
  <c r="L40" i="75"/>
  <c r="J39" i="75"/>
  <c r="L136" i="76"/>
  <c r="L194" i="76" s="1"/>
  <c r="J112" i="76"/>
  <c r="L42" i="76"/>
  <c r="M233" i="75"/>
  <c r="M135" i="75"/>
  <c r="M193" i="75" s="1"/>
  <c r="J134" i="75"/>
  <c r="M132" i="75"/>
  <c r="M190" i="75" s="1"/>
  <c r="J131" i="75"/>
  <c r="L129" i="75"/>
  <c r="L187" i="75" s="1"/>
  <c r="L126" i="75"/>
  <c r="L184" i="75" s="1"/>
  <c r="L121" i="75"/>
  <c r="L179" i="75" s="1"/>
  <c r="L118" i="75"/>
  <c r="L176" i="75" s="1"/>
  <c r="N116" i="75"/>
  <c r="N174" i="75" s="1"/>
  <c r="K115" i="75"/>
  <c r="K173" i="75" s="1"/>
  <c r="N113" i="75"/>
  <c r="N171" i="75" s="1"/>
  <c r="K112" i="75"/>
  <c r="K170" i="75" s="1"/>
  <c r="K92" i="75"/>
  <c r="M41" i="75"/>
  <c r="K40" i="75"/>
  <c r="J136" i="74"/>
  <c r="N134" i="74"/>
  <c r="N192" i="74" s="1"/>
  <c r="L133" i="74"/>
  <c r="L191" i="74" s="1"/>
  <c r="J132" i="74"/>
  <c r="N130" i="74"/>
  <c r="N188" i="74" s="1"/>
  <c r="L129" i="74"/>
  <c r="L187" i="74" s="1"/>
  <c r="J128" i="74"/>
  <c r="N126" i="74"/>
  <c r="N184" i="74" s="1"/>
  <c r="N134" i="76"/>
  <c r="N192" i="76" s="1"/>
  <c r="J42" i="76"/>
  <c r="L135" i="75"/>
  <c r="L193" i="75" s="1"/>
  <c r="L132" i="75"/>
  <c r="L190" i="75" s="1"/>
  <c r="N130" i="75"/>
  <c r="N188" i="75" s="1"/>
  <c r="K129" i="75"/>
  <c r="K187" i="75" s="1"/>
  <c r="N127" i="75"/>
  <c r="N185" i="75" s="1"/>
  <c r="K126" i="75"/>
  <c r="K184" i="75" s="1"/>
  <c r="N122" i="75"/>
  <c r="N180" i="75" s="1"/>
  <c r="K121" i="75"/>
  <c r="K179" i="75" s="1"/>
  <c r="N119" i="75"/>
  <c r="N177" i="75" s="1"/>
  <c r="J118" i="75"/>
  <c r="M116" i="75"/>
  <c r="M174" i="75" s="1"/>
  <c r="J115" i="75"/>
  <c r="M113" i="75"/>
  <c r="M171" i="75" s="1"/>
  <c r="J112" i="75"/>
  <c r="J92" i="75"/>
  <c r="N90" i="75"/>
  <c r="N42" i="75"/>
  <c r="L41" i="75"/>
  <c r="J40" i="75"/>
  <c r="N38" i="75"/>
  <c r="M122" i="75"/>
  <c r="M180" i="75" s="1"/>
  <c r="M38" i="75"/>
  <c r="N135" i="74"/>
  <c r="N193" i="74" s="1"/>
  <c r="M133" i="74"/>
  <c r="M191" i="74" s="1"/>
  <c r="M131" i="74"/>
  <c r="M189" i="74" s="1"/>
  <c r="K129" i="74"/>
  <c r="K187" i="74" s="1"/>
  <c r="M127" i="74"/>
  <c r="M185" i="74" s="1"/>
  <c r="K122" i="74"/>
  <c r="K180" i="74" s="1"/>
  <c r="N120" i="74"/>
  <c r="N178" i="74" s="1"/>
  <c r="K119" i="74"/>
  <c r="K177" i="74" s="1"/>
  <c r="N117" i="74"/>
  <c r="N175" i="74" s="1"/>
  <c r="L116" i="74"/>
  <c r="L174" i="74" s="1"/>
  <c r="J115" i="74"/>
  <c r="N113" i="74"/>
  <c r="N171" i="74" s="1"/>
  <c r="L112" i="74"/>
  <c r="L170" i="74" s="1"/>
  <c r="J111" i="74"/>
  <c r="N91" i="74"/>
  <c r="L90" i="74"/>
  <c r="J43" i="74"/>
  <c r="N41" i="74"/>
  <c r="L40" i="74"/>
  <c r="J39" i="74"/>
  <c r="K135" i="75"/>
  <c r="K193" i="75" s="1"/>
  <c r="J121" i="75"/>
  <c r="M135" i="74"/>
  <c r="M193" i="74" s="1"/>
  <c r="K133" i="74"/>
  <c r="K191" i="74" s="1"/>
  <c r="K131" i="74"/>
  <c r="K189" i="74" s="1"/>
  <c r="J129" i="74"/>
  <c r="L127" i="74"/>
  <c r="L185" i="74" s="1"/>
  <c r="M125" i="74"/>
  <c r="M183" i="74" s="1"/>
  <c r="J122" i="74"/>
  <c r="M120" i="74"/>
  <c r="M178" i="74" s="1"/>
  <c r="J119" i="74"/>
  <c r="M117" i="74"/>
  <c r="M175" i="74" s="1"/>
  <c r="K116" i="74"/>
  <c r="K174" i="74" s="1"/>
  <c r="M113" i="74"/>
  <c r="M171" i="74" s="1"/>
  <c r="K112" i="74"/>
  <c r="K170" i="74" s="1"/>
  <c r="M91" i="74"/>
  <c r="K90" i="74"/>
  <c r="M41" i="74"/>
  <c r="K40" i="74"/>
  <c r="K136" i="73"/>
  <c r="K194" i="73" s="1"/>
  <c r="N133" i="75"/>
  <c r="N191" i="75" s="1"/>
  <c r="L119" i="75"/>
  <c r="L177" i="75" s="1"/>
  <c r="M90" i="75"/>
  <c r="N235" i="74"/>
  <c r="N236" i="74" s="1"/>
  <c r="K135" i="74"/>
  <c r="K193" i="74" s="1"/>
  <c r="J133" i="74"/>
  <c r="K127" i="74"/>
  <c r="K185" i="74" s="1"/>
  <c r="L125" i="74"/>
  <c r="L183" i="74" s="1"/>
  <c r="L120" i="74"/>
  <c r="L178" i="74" s="1"/>
  <c r="L117" i="74"/>
  <c r="L175" i="74" s="1"/>
  <c r="J116" i="74"/>
  <c r="N114" i="74"/>
  <c r="N172" i="74" s="1"/>
  <c r="L113" i="74"/>
  <c r="L171" i="74" s="1"/>
  <c r="J112" i="74"/>
  <c r="N92" i="74"/>
  <c r="L91" i="74"/>
  <c r="J90" i="74"/>
  <c r="N42" i="74"/>
  <c r="L41" i="74"/>
  <c r="J40" i="74"/>
  <c r="N38" i="74"/>
  <c r="J130" i="76"/>
  <c r="J132" i="75"/>
  <c r="L235" i="74"/>
  <c r="L236" i="74" s="1"/>
  <c r="M130" i="74"/>
  <c r="M188" i="74" s="1"/>
  <c r="N128" i="74"/>
  <c r="N186" i="74" s="1"/>
  <c r="K125" i="74"/>
  <c r="K183" i="74" s="1"/>
  <c r="N121" i="74"/>
  <c r="N179" i="74" s="1"/>
  <c r="K120" i="74"/>
  <c r="K178" i="74" s="1"/>
  <c r="N118" i="74"/>
  <c r="N176" i="74" s="1"/>
  <c r="K117" i="74"/>
  <c r="K175" i="74" s="1"/>
  <c r="M114" i="74"/>
  <c r="M172" i="74" s="1"/>
  <c r="K113" i="74"/>
  <c r="K171" i="74" s="1"/>
  <c r="M92" i="74"/>
  <c r="K91" i="74"/>
  <c r="M42" i="74"/>
  <c r="K41" i="74"/>
  <c r="M38" i="74"/>
  <c r="M134" i="73"/>
  <c r="M192" i="73" s="1"/>
  <c r="K133" i="73"/>
  <c r="K191" i="73" s="1"/>
  <c r="M130" i="73"/>
  <c r="M188" i="73" s="1"/>
  <c r="K129" i="73"/>
  <c r="K187" i="73" s="1"/>
  <c r="M126" i="73"/>
  <c r="M184" i="73" s="1"/>
  <c r="K125" i="73"/>
  <c r="K183" i="73" s="1"/>
  <c r="M120" i="73"/>
  <c r="M178" i="73" s="1"/>
  <c r="K119" i="73"/>
  <c r="K177" i="73" s="1"/>
  <c r="M116" i="73"/>
  <c r="M174" i="73" s="1"/>
  <c r="K115" i="73"/>
  <c r="K173" i="73" s="1"/>
  <c r="M112" i="73"/>
  <c r="M170" i="73" s="1"/>
  <c r="K111" i="73"/>
  <c r="K169" i="73" s="1"/>
  <c r="M90" i="73"/>
  <c r="M130" i="75"/>
  <c r="M188" i="75" s="1"/>
  <c r="L116" i="75"/>
  <c r="L174" i="75" s="1"/>
  <c r="J235" i="74"/>
  <c r="M134" i="74"/>
  <c r="M192" i="74" s="1"/>
  <c r="M132" i="74"/>
  <c r="M190" i="74" s="1"/>
  <c r="L130" i="74"/>
  <c r="L188" i="74" s="1"/>
  <c r="M128" i="74"/>
  <c r="M186" i="74" s="1"/>
  <c r="M126" i="74"/>
  <c r="M184" i="74" s="1"/>
  <c r="J125" i="74"/>
  <c r="M121" i="74"/>
  <c r="M179" i="74" s="1"/>
  <c r="J120" i="74"/>
  <c r="M118" i="74"/>
  <c r="M176" i="74" s="1"/>
  <c r="J117" i="74"/>
  <c r="N115" i="74"/>
  <c r="N173" i="74" s="1"/>
  <c r="L114" i="74"/>
  <c r="L172" i="74" s="1"/>
  <c r="J113" i="74"/>
  <c r="N111" i="74"/>
  <c r="N169" i="74" s="1"/>
  <c r="L92" i="74"/>
  <c r="J91" i="74"/>
  <c r="N43" i="74"/>
  <c r="L42" i="74"/>
  <c r="J41" i="74"/>
  <c r="N39" i="74"/>
  <c r="L38" i="74"/>
  <c r="J129" i="75"/>
  <c r="M42" i="75"/>
  <c r="M136" i="74"/>
  <c r="M194" i="74" s="1"/>
  <c r="L134" i="74"/>
  <c r="L192" i="74" s="1"/>
  <c r="K132" i="74"/>
  <c r="K190" i="74" s="1"/>
  <c r="K130" i="74"/>
  <c r="K188" i="74" s="1"/>
  <c r="K128" i="74"/>
  <c r="K186" i="74" s="1"/>
  <c r="L126" i="74"/>
  <c r="L184" i="74" s="1"/>
  <c r="L121" i="74"/>
  <c r="L179" i="74" s="1"/>
  <c r="K118" i="74"/>
  <c r="K176" i="74" s="1"/>
  <c r="M115" i="74"/>
  <c r="M173" i="74" s="1"/>
  <c r="K114" i="74"/>
  <c r="K172" i="74" s="1"/>
  <c r="M111" i="74"/>
  <c r="M169" i="74" s="1"/>
  <c r="K92" i="74"/>
  <c r="M43" i="74"/>
  <c r="K42" i="74"/>
  <c r="M39" i="74"/>
  <c r="K38" i="74"/>
  <c r="M233" i="73"/>
  <c r="M135" i="73"/>
  <c r="M193" i="73" s="1"/>
  <c r="K134" i="73"/>
  <c r="K192" i="73" s="1"/>
  <c r="M131" i="73"/>
  <c r="M189" i="73" s="1"/>
  <c r="K130" i="73"/>
  <c r="K188" i="73" s="1"/>
  <c r="M127" i="73"/>
  <c r="M185" i="73" s="1"/>
  <c r="K126" i="73"/>
  <c r="K184" i="73" s="1"/>
  <c r="M121" i="73"/>
  <c r="M179" i="73" s="1"/>
  <c r="M127" i="75"/>
  <c r="M185" i="75" s="1"/>
  <c r="L113" i="75"/>
  <c r="L171" i="75" s="1"/>
  <c r="K41" i="75"/>
  <c r="K136" i="74"/>
  <c r="K194" i="74" s="1"/>
  <c r="K134" i="74"/>
  <c r="K192" i="74" s="1"/>
  <c r="K126" i="74"/>
  <c r="K184" i="74" s="1"/>
  <c r="N122" i="74"/>
  <c r="N180" i="74" s="1"/>
  <c r="K121" i="74"/>
  <c r="K179" i="74" s="1"/>
  <c r="M119" i="74"/>
  <c r="M177" i="74" s="1"/>
  <c r="J118" i="74"/>
  <c r="N116" i="74"/>
  <c r="N174" i="74" s="1"/>
  <c r="L115" i="74"/>
  <c r="L173" i="74" s="1"/>
  <c r="J114" i="74"/>
  <c r="N112" i="74"/>
  <c r="N170" i="74" s="1"/>
  <c r="L111" i="74"/>
  <c r="L169" i="74" s="1"/>
  <c r="J92" i="74"/>
  <c r="H92" i="74" s="1"/>
  <c r="N90" i="74"/>
  <c r="L43" i="74"/>
  <c r="J42" i="74"/>
  <c r="N40" i="74"/>
  <c r="L39" i="74"/>
  <c r="J38" i="74"/>
  <c r="L119" i="74"/>
  <c r="L177" i="74" s="1"/>
  <c r="M40" i="74"/>
  <c r="J136" i="73"/>
  <c r="J134" i="73"/>
  <c r="L132" i="73"/>
  <c r="L190" i="73" s="1"/>
  <c r="N130" i="73"/>
  <c r="N188" i="73" s="1"/>
  <c r="N128" i="73"/>
  <c r="N186" i="73" s="1"/>
  <c r="J127" i="73"/>
  <c r="L125" i="73"/>
  <c r="L183" i="73" s="1"/>
  <c r="L121" i="73"/>
  <c r="L179" i="73" s="1"/>
  <c r="L118" i="73"/>
  <c r="L176" i="73" s="1"/>
  <c r="L115" i="73"/>
  <c r="L173" i="73" s="1"/>
  <c r="N113" i="73"/>
  <c r="N171" i="73" s="1"/>
  <c r="K112" i="73"/>
  <c r="K170" i="73" s="1"/>
  <c r="M92" i="73"/>
  <c r="J91" i="73"/>
  <c r="N42" i="73"/>
  <c r="L41" i="73"/>
  <c r="J40" i="73"/>
  <c r="N38" i="73"/>
  <c r="M90" i="74"/>
  <c r="K39" i="74"/>
  <c r="N233" i="73"/>
  <c r="N135" i="73"/>
  <c r="N193" i="73" s="1"/>
  <c r="K132" i="73"/>
  <c r="K190" i="73" s="1"/>
  <c r="L130" i="73"/>
  <c r="L188" i="73" s="1"/>
  <c r="M128" i="73"/>
  <c r="M186" i="73" s="1"/>
  <c r="J125" i="73"/>
  <c r="K121" i="73"/>
  <c r="K179" i="73" s="1"/>
  <c r="N119" i="73"/>
  <c r="N177" i="73" s="1"/>
  <c r="K118" i="73"/>
  <c r="K176" i="73" s="1"/>
  <c r="N116" i="73"/>
  <c r="N174" i="73" s="1"/>
  <c r="J115" i="73"/>
  <c r="M113" i="73"/>
  <c r="M171" i="73" s="1"/>
  <c r="J112" i="73"/>
  <c r="L92" i="73"/>
  <c r="M42" i="73"/>
  <c r="K41" i="73"/>
  <c r="M38" i="73"/>
  <c r="L136" i="72"/>
  <c r="L194" i="72" s="1"/>
  <c r="J135" i="72"/>
  <c r="N133" i="72"/>
  <c r="N191" i="72" s="1"/>
  <c r="L132" i="72"/>
  <c r="L190" i="72" s="1"/>
  <c r="J131" i="72"/>
  <c r="N129" i="72"/>
  <c r="N187" i="72" s="1"/>
  <c r="N131" i="74"/>
  <c r="N189" i="74" s="1"/>
  <c r="M116" i="74"/>
  <c r="M174" i="74" s="1"/>
  <c r="L233" i="73"/>
  <c r="L135" i="73"/>
  <c r="L193" i="73" s="1"/>
  <c r="N133" i="73"/>
  <c r="N191" i="73" s="1"/>
  <c r="J132" i="73"/>
  <c r="J130" i="73"/>
  <c r="L128" i="73"/>
  <c r="L186" i="73" s="1"/>
  <c r="N126" i="73"/>
  <c r="N184" i="73" s="1"/>
  <c r="N122" i="73"/>
  <c r="N180" i="73" s="1"/>
  <c r="J121" i="73"/>
  <c r="M119" i="73"/>
  <c r="M177" i="73" s="1"/>
  <c r="J118" i="73"/>
  <c r="L116" i="73"/>
  <c r="L174" i="73" s="1"/>
  <c r="L113" i="73"/>
  <c r="L171" i="73" s="1"/>
  <c r="K92" i="73"/>
  <c r="N90" i="73"/>
  <c r="N43" i="73"/>
  <c r="L42" i="73"/>
  <c r="J41" i="73"/>
  <c r="N39" i="73"/>
  <c r="L38" i="73"/>
  <c r="K136" i="72"/>
  <c r="K194" i="72" s="1"/>
  <c r="M133" i="72"/>
  <c r="M191" i="72" s="1"/>
  <c r="M129" i="74"/>
  <c r="M187" i="74" s="1"/>
  <c r="K115" i="74"/>
  <c r="K173" i="74" s="1"/>
  <c r="K233" i="73"/>
  <c r="K135" i="73"/>
  <c r="K193" i="73" s="1"/>
  <c r="M133" i="73"/>
  <c r="M191" i="73" s="1"/>
  <c r="N131" i="73"/>
  <c r="N189" i="73" s="1"/>
  <c r="K128" i="73"/>
  <c r="K186" i="73" s="1"/>
  <c r="L126" i="73"/>
  <c r="L184" i="73" s="1"/>
  <c r="M122" i="73"/>
  <c r="M180" i="73" s="1"/>
  <c r="L119" i="73"/>
  <c r="L177" i="73" s="1"/>
  <c r="N117" i="73"/>
  <c r="N175" i="73" s="1"/>
  <c r="K116" i="73"/>
  <c r="K174" i="73" s="1"/>
  <c r="N114" i="73"/>
  <c r="N172" i="73" s="1"/>
  <c r="K113" i="73"/>
  <c r="K171" i="73" s="1"/>
  <c r="N111" i="73"/>
  <c r="N169" i="73" s="1"/>
  <c r="J92" i="73"/>
  <c r="H92" i="73" s="1"/>
  <c r="L90" i="73"/>
  <c r="M43" i="73"/>
  <c r="K42" i="73"/>
  <c r="M39" i="73"/>
  <c r="K38" i="73"/>
  <c r="J136" i="72"/>
  <c r="N134" i="72"/>
  <c r="N192" i="72" s="1"/>
  <c r="L133" i="72"/>
  <c r="L191" i="72" s="1"/>
  <c r="J132" i="72"/>
  <c r="N130" i="72"/>
  <c r="N188" i="72" s="1"/>
  <c r="L129" i="72"/>
  <c r="L187" i="72" s="1"/>
  <c r="J128" i="72"/>
  <c r="N126" i="72"/>
  <c r="N184" i="72" s="1"/>
  <c r="L125" i="72"/>
  <c r="L183" i="72" s="1"/>
  <c r="J122" i="72"/>
  <c r="N120" i="72"/>
  <c r="N178" i="72" s="1"/>
  <c r="L119" i="72"/>
  <c r="L177" i="72" s="1"/>
  <c r="J118" i="72"/>
  <c r="N116" i="72"/>
  <c r="N174" i="72" s="1"/>
  <c r="L115" i="72"/>
  <c r="L173" i="72" s="1"/>
  <c r="J114" i="72"/>
  <c r="N112" i="72"/>
  <c r="N170" i="72" s="1"/>
  <c r="L111" i="72"/>
  <c r="L169" i="72" s="1"/>
  <c r="J92" i="72"/>
  <c r="N90" i="72"/>
  <c r="N127" i="74"/>
  <c r="N185" i="74" s="1"/>
  <c r="J233" i="73"/>
  <c r="J135" i="73"/>
  <c r="L133" i="73"/>
  <c r="L191" i="73" s="1"/>
  <c r="L131" i="73"/>
  <c r="L189" i="73" s="1"/>
  <c r="N129" i="73"/>
  <c r="N187" i="73" s="1"/>
  <c r="J128" i="73"/>
  <c r="J126" i="73"/>
  <c r="L122" i="73"/>
  <c r="L180" i="73" s="1"/>
  <c r="N120" i="73"/>
  <c r="N178" i="73" s="1"/>
  <c r="J119" i="73"/>
  <c r="M117" i="73"/>
  <c r="M175" i="73" s="1"/>
  <c r="J116" i="73"/>
  <c r="M114" i="73"/>
  <c r="M172" i="73" s="1"/>
  <c r="J113" i="73"/>
  <c r="M111" i="73"/>
  <c r="M169" i="73" s="1"/>
  <c r="N91" i="73"/>
  <c r="K90" i="73"/>
  <c r="L43" i="73"/>
  <c r="J42" i="73"/>
  <c r="N40" i="73"/>
  <c r="L39" i="73"/>
  <c r="J38" i="73"/>
  <c r="J126" i="74"/>
  <c r="M112" i="74"/>
  <c r="M170" i="74" s="1"/>
  <c r="N136" i="73"/>
  <c r="N194" i="73" s="1"/>
  <c r="J133" i="73"/>
  <c r="K131" i="73"/>
  <c r="K189" i="73" s="1"/>
  <c r="M129" i="73"/>
  <c r="M187" i="73" s="1"/>
  <c r="N127" i="73"/>
  <c r="N185" i="73" s="1"/>
  <c r="K122" i="73"/>
  <c r="K180" i="73" s="1"/>
  <c r="L120" i="73"/>
  <c r="L178" i="73" s="1"/>
  <c r="L117" i="73"/>
  <c r="L175" i="73" s="1"/>
  <c r="L114" i="73"/>
  <c r="L172" i="73" s="1"/>
  <c r="L111" i="73"/>
  <c r="L169" i="73" s="1"/>
  <c r="M91" i="73"/>
  <c r="J90" i="73"/>
  <c r="K43" i="73"/>
  <c r="M40" i="73"/>
  <c r="K39" i="73"/>
  <c r="M234" i="72"/>
  <c r="N135" i="72"/>
  <c r="N193" i="72" s="1"/>
  <c r="L134" i="72"/>
  <c r="L192" i="72" s="1"/>
  <c r="J133" i="72"/>
  <c r="N131" i="72"/>
  <c r="N189" i="72" s="1"/>
  <c r="L130" i="72"/>
  <c r="L188" i="72" s="1"/>
  <c r="J129" i="72"/>
  <c r="N127" i="72"/>
  <c r="N185" i="72" s="1"/>
  <c r="L126" i="72"/>
  <c r="L184" i="72" s="1"/>
  <c r="J125" i="72"/>
  <c r="N121" i="72"/>
  <c r="N179" i="72" s="1"/>
  <c r="L120" i="72"/>
  <c r="L178" i="72" s="1"/>
  <c r="J119" i="72"/>
  <c r="N117" i="72"/>
  <c r="N175" i="72" s="1"/>
  <c r="L116" i="72"/>
  <c r="L174" i="72" s="1"/>
  <c r="J115" i="72"/>
  <c r="N113" i="72"/>
  <c r="N171" i="72" s="1"/>
  <c r="L112" i="72"/>
  <c r="L170" i="72" s="1"/>
  <c r="J111" i="72"/>
  <c r="M122" i="74"/>
  <c r="M180" i="74" s="1"/>
  <c r="K111" i="74"/>
  <c r="K169" i="74" s="1"/>
  <c r="K43" i="74"/>
  <c r="M136" i="73"/>
  <c r="M194" i="73" s="1"/>
  <c r="N134" i="73"/>
  <c r="N192" i="73" s="1"/>
  <c r="N132" i="73"/>
  <c r="N190" i="73" s="1"/>
  <c r="J131" i="73"/>
  <c r="L129" i="73"/>
  <c r="L187" i="73" s="1"/>
  <c r="L127" i="73"/>
  <c r="L185" i="73" s="1"/>
  <c r="N125" i="73"/>
  <c r="N183" i="73" s="1"/>
  <c r="J122" i="73"/>
  <c r="K120" i="73"/>
  <c r="K178" i="73" s="1"/>
  <c r="N118" i="73"/>
  <c r="N176" i="73" s="1"/>
  <c r="K117" i="73"/>
  <c r="K175" i="73" s="1"/>
  <c r="N115" i="73"/>
  <c r="N173" i="73" s="1"/>
  <c r="K114" i="73"/>
  <c r="K172" i="73" s="1"/>
  <c r="N112" i="73"/>
  <c r="N170" i="73" s="1"/>
  <c r="J111" i="73"/>
  <c r="L91" i="73"/>
  <c r="J43" i="73"/>
  <c r="N41" i="73"/>
  <c r="L40" i="73"/>
  <c r="J39" i="73"/>
  <c r="L234" i="72"/>
  <c r="M132" i="73"/>
  <c r="M190" i="73" s="1"/>
  <c r="J117" i="73"/>
  <c r="M41" i="73"/>
  <c r="M134" i="72"/>
  <c r="M192" i="72" s="1"/>
  <c r="K132" i="72"/>
  <c r="K190" i="72" s="1"/>
  <c r="J130" i="72"/>
  <c r="K128" i="72"/>
  <c r="K186" i="72" s="1"/>
  <c r="K126" i="72"/>
  <c r="K184" i="72" s="1"/>
  <c r="M122" i="72"/>
  <c r="M180" i="72" s="1"/>
  <c r="K117" i="72"/>
  <c r="K175" i="72" s="1"/>
  <c r="M115" i="72"/>
  <c r="M173" i="72" s="1"/>
  <c r="M113" i="72"/>
  <c r="M171" i="72" s="1"/>
  <c r="N91" i="72"/>
  <c r="K90" i="72"/>
  <c r="K43" i="72"/>
  <c r="M40" i="72"/>
  <c r="K39" i="72"/>
  <c r="M233" i="71"/>
  <c r="M135" i="71"/>
  <c r="M193" i="71" s="1"/>
  <c r="K134" i="71"/>
  <c r="K192" i="71" s="1"/>
  <c r="M131" i="71"/>
  <c r="M189" i="71" s="1"/>
  <c r="K130" i="71"/>
  <c r="K188" i="71" s="1"/>
  <c r="M115" i="73"/>
  <c r="M173" i="73" s="1"/>
  <c r="K40" i="73"/>
  <c r="K134" i="72"/>
  <c r="K192" i="72" s="1"/>
  <c r="J126" i="72"/>
  <c r="L122" i="72"/>
  <c r="L180" i="72" s="1"/>
  <c r="M120" i="72"/>
  <c r="M178" i="72" s="1"/>
  <c r="N118" i="72"/>
  <c r="N176" i="72" s="1"/>
  <c r="J117" i="72"/>
  <c r="K115" i="72"/>
  <c r="K173" i="72" s="1"/>
  <c r="L113" i="72"/>
  <c r="L171" i="72" s="1"/>
  <c r="N111" i="72"/>
  <c r="N169" i="72" s="1"/>
  <c r="M91" i="72"/>
  <c r="J90" i="72"/>
  <c r="J43" i="72"/>
  <c r="N41" i="72"/>
  <c r="L40" i="72"/>
  <c r="J39" i="72"/>
  <c r="J126" i="75"/>
  <c r="J129" i="73"/>
  <c r="J114" i="73"/>
  <c r="N136" i="72"/>
  <c r="N194" i="72" s="1"/>
  <c r="J134" i="72"/>
  <c r="M131" i="72"/>
  <c r="M189" i="72" s="1"/>
  <c r="M129" i="72"/>
  <c r="M187" i="72" s="1"/>
  <c r="M127" i="72"/>
  <c r="M185" i="72" s="1"/>
  <c r="K122" i="72"/>
  <c r="K180" i="72" s="1"/>
  <c r="K120" i="72"/>
  <c r="K178" i="72" s="1"/>
  <c r="M118" i="72"/>
  <c r="M176" i="72" s="1"/>
  <c r="K113" i="72"/>
  <c r="K171" i="72" s="1"/>
  <c r="M111" i="72"/>
  <c r="M169" i="72" s="1"/>
  <c r="L91" i="72"/>
  <c r="M41" i="72"/>
  <c r="K40" i="72"/>
  <c r="K127" i="73"/>
  <c r="K185" i="73" s="1"/>
  <c r="L112" i="73"/>
  <c r="L170" i="73" s="1"/>
  <c r="M136" i="72"/>
  <c r="M194" i="72" s="1"/>
  <c r="L131" i="72"/>
  <c r="L189" i="72" s="1"/>
  <c r="K129" i="72"/>
  <c r="K187" i="72" s="1"/>
  <c r="L127" i="72"/>
  <c r="L185" i="72" s="1"/>
  <c r="N125" i="72"/>
  <c r="N183" i="72" s="1"/>
  <c r="J120" i="72"/>
  <c r="L118" i="72"/>
  <c r="L176" i="72" s="1"/>
  <c r="M116" i="72"/>
  <c r="M174" i="72" s="1"/>
  <c r="N114" i="72"/>
  <c r="N172" i="72" s="1"/>
  <c r="J113" i="72"/>
  <c r="K111" i="72"/>
  <c r="K169" i="72" s="1"/>
  <c r="N92" i="72"/>
  <c r="K91" i="72"/>
  <c r="N42" i="72"/>
  <c r="L41" i="72"/>
  <c r="J40" i="72"/>
  <c r="N38" i="72"/>
  <c r="J233" i="71"/>
  <c r="L136" i="71"/>
  <c r="L194" i="71" s="1"/>
  <c r="J135" i="71"/>
  <c r="N133" i="71"/>
  <c r="N191" i="71" s="1"/>
  <c r="L132" i="71"/>
  <c r="L190" i="71" s="1"/>
  <c r="J131" i="71"/>
  <c r="N129" i="71"/>
  <c r="N187" i="71" s="1"/>
  <c r="L128" i="71"/>
  <c r="L186" i="71" s="1"/>
  <c r="J127" i="71"/>
  <c r="M125" i="73"/>
  <c r="M183" i="73" s="1"/>
  <c r="N92" i="73"/>
  <c r="K133" i="72"/>
  <c r="K191" i="72" s="1"/>
  <c r="K131" i="72"/>
  <c r="K189" i="72" s="1"/>
  <c r="K127" i="72"/>
  <c r="K185" i="72" s="1"/>
  <c r="M125" i="72"/>
  <c r="M183" i="72" s="1"/>
  <c r="M121" i="72"/>
  <c r="M179" i="72" s="1"/>
  <c r="K118" i="72"/>
  <c r="K176" i="72" s="1"/>
  <c r="K116" i="72"/>
  <c r="K174" i="72" s="1"/>
  <c r="M114" i="72"/>
  <c r="M172" i="72" s="1"/>
  <c r="M92" i="72"/>
  <c r="J91" i="72"/>
  <c r="M42" i="72"/>
  <c r="K41" i="72"/>
  <c r="M38" i="72"/>
  <c r="K136" i="71"/>
  <c r="K194" i="71" s="1"/>
  <c r="M133" i="71"/>
  <c r="M191" i="71" s="1"/>
  <c r="K132" i="71"/>
  <c r="K190" i="71" s="1"/>
  <c r="M129" i="71"/>
  <c r="M187" i="71" s="1"/>
  <c r="K128" i="71"/>
  <c r="K186" i="71" s="1"/>
  <c r="M125" i="71"/>
  <c r="M183" i="71" s="1"/>
  <c r="N121" i="73"/>
  <c r="N179" i="73" s="1"/>
  <c r="K91" i="73"/>
  <c r="N234" i="72"/>
  <c r="M135" i="72"/>
  <c r="M193" i="72" s="1"/>
  <c r="N128" i="72"/>
  <c r="N186" i="72" s="1"/>
  <c r="J127" i="72"/>
  <c r="K125" i="72"/>
  <c r="K183" i="72" s="1"/>
  <c r="L121" i="72"/>
  <c r="L179" i="72" s="1"/>
  <c r="N119" i="72"/>
  <c r="N177" i="72" s="1"/>
  <c r="J116" i="72"/>
  <c r="L114" i="72"/>
  <c r="L172" i="72" s="1"/>
  <c r="M112" i="72"/>
  <c r="M170" i="72" s="1"/>
  <c r="L92" i="72"/>
  <c r="N43" i="72"/>
  <c r="L42" i="72"/>
  <c r="J41" i="72"/>
  <c r="N39" i="72"/>
  <c r="L38" i="72"/>
  <c r="L136" i="73"/>
  <c r="L194" i="73" s="1"/>
  <c r="J120" i="73"/>
  <c r="K234" i="72"/>
  <c r="L135" i="72"/>
  <c r="L193" i="72" s="1"/>
  <c r="N132" i="72"/>
  <c r="N190" i="72" s="1"/>
  <c r="M130" i="72"/>
  <c r="M188" i="72" s="1"/>
  <c r="M128" i="72"/>
  <c r="M186" i="72" s="1"/>
  <c r="K121" i="72"/>
  <c r="K179" i="72" s="1"/>
  <c r="M119" i="72"/>
  <c r="M177" i="72" s="1"/>
  <c r="M117" i="72"/>
  <c r="M175" i="72" s="1"/>
  <c r="K114" i="72"/>
  <c r="K172" i="72" s="1"/>
  <c r="K112" i="72"/>
  <c r="K170" i="72" s="1"/>
  <c r="K92" i="72"/>
  <c r="M90" i="72"/>
  <c r="M43" i="72"/>
  <c r="K42" i="72"/>
  <c r="M39" i="72"/>
  <c r="K38" i="72"/>
  <c r="M134" i="71"/>
  <c r="M192" i="71" s="1"/>
  <c r="K133" i="71"/>
  <c r="K191" i="71" s="1"/>
  <c r="M130" i="71"/>
  <c r="M188" i="71" s="1"/>
  <c r="K129" i="71"/>
  <c r="K187" i="71" s="1"/>
  <c r="M126" i="71"/>
  <c r="M184" i="71" s="1"/>
  <c r="K125" i="71"/>
  <c r="K183" i="71" s="1"/>
  <c r="M120" i="71"/>
  <c r="M178" i="71" s="1"/>
  <c r="K119" i="71"/>
  <c r="K177" i="71" s="1"/>
  <c r="M116" i="71"/>
  <c r="M174" i="71" s="1"/>
  <c r="K115" i="71"/>
  <c r="K173" i="71" s="1"/>
  <c r="M112" i="71"/>
  <c r="M170" i="71" s="1"/>
  <c r="J234" i="72"/>
  <c r="K119" i="72"/>
  <c r="K177" i="72" s="1"/>
  <c r="J42" i="72"/>
  <c r="L134" i="71"/>
  <c r="L192" i="71" s="1"/>
  <c r="N131" i="71"/>
  <c r="N189" i="71" s="1"/>
  <c r="J129" i="71"/>
  <c r="K127" i="71"/>
  <c r="K185" i="71" s="1"/>
  <c r="J125" i="71"/>
  <c r="M121" i="71"/>
  <c r="M179" i="71" s="1"/>
  <c r="J120" i="71"/>
  <c r="M118" i="71"/>
  <c r="M176" i="71" s="1"/>
  <c r="J117" i="71"/>
  <c r="M115" i="71"/>
  <c r="M173" i="71" s="1"/>
  <c r="J114" i="71"/>
  <c r="L112" i="71"/>
  <c r="L170" i="71" s="1"/>
  <c r="J111" i="71"/>
  <c r="N91" i="71"/>
  <c r="L90" i="71"/>
  <c r="N43" i="71"/>
  <c r="L42" i="71"/>
  <c r="J41" i="71"/>
  <c r="N39" i="71"/>
  <c r="L38" i="71"/>
  <c r="J136" i="70"/>
  <c r="N134" i="70"/>
  <c r="N192" i="70" s="1"/>
  <c r="L133" i="70"/>
  <c r="L191" i="70" s="1"/>
  <c r="J132" i="70"/>
  <c r="N130" i="70"/>
  <c r="N188" i="70" s="1"/>
  <c r="L129" i="70"/>
  <c r="L187" i="70" s="1"/>
  <c r="J128" i="70"/>
  <c r="N126" i="70"/>
  <c r="N184" i="70" s="1"/>
  <c r="L125" i="70"/>
  <c r="L183" i="70" s="1"/>
  <c r="J122" i="70"/>
  <c r="N120" i="70"/>
  <c r="N178" i="70" s="1"/>
  <c r="L119" i="70"/>
  <c r="L177" i="70" s="1"/>
  <c r="K135" i="72"/>
  <c r="K193" i="72" s="1"/>
  <c r="L117" i="72"/>
  <c r="L175" i="72" s="1"/>
  <c r="N40" i="72"/>
  <c r="N136" i="71"/>
  <c r="N194" i="71" s="1"/>
  <c r="J134" i="71"/>
  <c r="L131" i="71"/>
  <c r="L189" i="71" s="1"/>
  <c r="N126" i="71"/>
  <c r="N184" i="71" s="1"/>
  <c r="L121" i="71"/>
  <c r="L179" i="71" s="1"/>
  <c r="L118" i="71"/>
  <c r="L176" i="71" s="1"/>
  <c r="L115" i="71"/>
  <c r="L173" i="71" s="1"/>
  <c r="N113" i="71"/>
  <c r="N171" i="71" s="1"/>
  <c r="K112" i="71"/>
  <c r="K170" i="71" s="1"/>
  <c r="M91" i="71"/>
  <c r="K90" i="71"/>
  <c r="M43" i="71"/>
  <c r="K42" i="71"/>
  <c r="M39" i="71"/>
  <c r="K38" i="71"/>
  <c r="M134" i="70"/>
  <c r="M192" i="70" s="1"/>
  <c r="K133" i="70"/>
  <c r="K191" i="70" s="1"/>
  <c r="M130" i="70"/>
  <c r="M188" i="70" s="1"/>
  <c r="K129" i="70"/>
  <c r="K187" i="70" s="1"/>
  <c r="M126" i="70"/>
  <c r="M184" i="70" s="1"/>
  <c r="K125" i="70"/>
  <c r="K183" i="70" s="1"/>
  <c r="M120" i="70"/>
  <c r="M178" i="70" s="1"/>
  <c r="K119" i="70"/>
  <c r="K177" i="70" s="1"/>
  <c r="M116" i="70"/>
  <c r="M174" i="70" s="1"/>
  <c r="K115" i="70"/>
  <c r="K173" i="70" s="1"/>
  <c r="M112" i="70"/>
  <c r="M170" i="70" s="1"/>
  <c r="K111" i="70"/>
  <c r="K169" i="70" s="1"/>
  <c r="M90" i="70"/>
  <c r="M132" i="72"/>
  <c r="M190" i="72" s="1"/>
  <c r="N115" i="72"/>
  <c r="N173" i="72" s="1"/>
  <c r="L39" i="72"/>
  <c r="M136" i="71"/>
  <c r="M194" i="71" s="1"/>
  <c r="K131" i="71"/>
  <c r="K189" i="71" s="1"/>
  <c r="N128" i="71"/>
  <c r="N186" i="71" s="1"/>
  <c r="L126" i="71"/>
  <c r="L184" i="71" s="1"/>
  <c r="N122" i="71"/>
  <c r="N180" i="71" s="1"/>
  <c r="K121" i="71"/>
  <c r="K179" i="71" s="1"/>
  <c r="N119" i="71"/>
  <c r="N177" i="71" s="1"/>
  <c r="K118" i="71"/>
  <c r="K176" i="71" s="1"/>
  <c r="N116" i="71"/>
  <c r="N174" i="71" s="1"/>
  <c r="J115" i="71"/>
  <c r="M113" i="71"/>
  <c r="M171" i="71" s="1"/>
  <c r="J112" i="71"/>
  <c r="N92" i="71"/>
  <c r="L91" i="71"/>
  <c r="J90" i="71"/>
  <c r="L43" i="71"/>
  <c r="J42" i="71"/>
  <c r="N40" i="71"/>
  <c r="L39" i="71"/>
  <c r="J38" i="71"/>
  <c r="N233" i="70"/>
  <c r="N135" i="70"/>
  <c r="N193" i="70" s="1"/>
  <c r="K130" i="72"/>
  <c r="K188" i="72" s="1"/>
  <c r="J38" i="72"/>
  <c r="J136" i="71"/>
  <c r="L133" i="71"/>
  <c r="L191" i="71" s="1"/>
  <c r="N130" i="71"/>
  <c r="N188" i="71" s="1"/>
  <c r="M128" i="71"/>
  <c r="M186" i="71" s="1"/>
  <c r="K126" i="71"/>
  <c r="K184" i="71" s="1"/>
  <c r="M122" i="71"/>
  <c r="M180" i="71" s="1"/>
  <c r="J121" i="71"/>
  <c r="M119" i="71"/>
  <c r="M177" i="71" s="1"/>
  <c r="J118" i="71"/>
  <c r="L116" i="71"/>
  <c r="L174" i="71" s="1"/>
  <c r="L113" i="71"/>
  <c r="L171" i="71" s="1"/>
  <c r="M92" i="71"/>
  <c r="K91" i="71"/>
  <c r="K43" i="71"/>
  <c r="M40" i="71"/>
  <c r="K39" i="71"/>
  <c r="M233" i="70"/>
  <c r="M135" i="70"/>
  <c r="M193" i="70" s="1"/>
  <c r="K134" i="70"/>
  <c r="K192" i="70" s="1"/>
  <c r="M131" i="70"/>
  <c r="M189" i="70" s="1"/>
  <c r="K130" i="70"/>
  <c r="K188" i="70" s="1"/>
  <c r="M127" i="70"/>
  <c r="M185" i="70" s="1"/>
  <c r="K126" i="70"/>
  <c r="K184" i="70" s="1"/>
  <c r="M121" i="70"/>
  <c r="M179" i="70" s="1"/>
  <c r="K120" i="70"/>
  <c r="K178" i="70" s="1"/>
  <c r="M117" i="70"/>
  <c r="M175" i="70" s="1"/>
  <c r="K116" i="70"/>
  <c r="K174" i="70" s="1"/>
  <c r="M113" i="70"/>
  <c r="M171" i="70" s="1"/>
  <c r="K112" i="70"/>
  <c r="K170" i="70" s="1"/>
  <c r="M91" i="70"/>
  <c r="K90" i="70"/>
  <c r="M43" i="70"/>
  <c r="K42" i="70"/>
  <c r="M39" i="70"/>
  <c r="K38" i="70"/>
  <c r="L128" i="72"/>
  <c r="L186" i="72" s="1"/>
  <c r="J112" i="72"/>
  <c r="N233" i="71"/>
  <c r="N135" i="71"/>
  <c r="N193" i="71" s="1"/>
  <c r="J133" i="71"/>
  <c r="L130" i="71"/>
  <c r="L188" i="71" s="1"/>
  <c r="J128" i="71"/>
  <c r="J126" i="71"/>
  <c r="L122" i="71"/>
  <c r="L180" i="71" s="1"/>
  <c r="L119" i="71"/>
  <c r="L177" i="71" s="1"/>
  <c r="N117" i="71"/>
  <c r="N175" i="71" s="1"/>
  <c r="K116" i="71"/>
  <c r="K174" i="71" s="1"/>
  <c r="N114" i="71"/>
  <c r="N172" i="71" s="1"/>
  <c r="K113" i="71"/>
  <c r="K171" i="71" s="1"/>
  <c r="N111" i="71"/>
  <c r="N169" i="71" s="1"/>
  <c r="L92" i="71"/>
  <c r="J91" i="71"/>
  <c r="J43" i="71"/>
  <c r="N41" i="71"/>
  <c r="L40" i="71"/>
  <c r="J39" i="71"/>
  <c r="L233" i="70"/>
  <c r="N136" i="70"/>
  <c r="N194" i="70" s="1"/>
  <c r="L135" i="70"/>
  <c r="L193" i="70" s="1"/>
  <c r="J134" i="70"/>
  <c r="N132" i="70"/>
  <c r="N190" i="70" s="1"/>
  <c r="L131" i="70"/>
  <c r="L189" i="70" s="1"/>
  <c r="J130" i="70"/>
  <c r="L134" i="73"/>
  <c r="L192" i="73" s="1"/>
  <c r="M126" i="72"/>
  <c r="M184" i="72" s="1"/>
  <c r="L233" i="71"/>
  <c r="L135" i="71"/>
  <c r="L193" i="71" s="1"/>
  <c r="N132" i="71"/>
  <c r="N190" i="71" s="1"/>
  <c r="J130" i="71"/>
  <c r="N127" i="71"/>
  <c r="N185" i="71" s="1"/>
  <c r="K122" i="71"/>
  <c r="K180" i="71" s="1"/>
  <c r="N120" i="71"/>
  <c r="N178" i="71" s="1"/>
  <c r="J119" i="71"/>
  <c r="M117" i="71"/>
  <c r="M175" i="71" s="1"/>
  <c r="J116" i="71"/>
  <c r="M114" i="71"/>
  <c r="M172" i="71" s="1"/>
  <c r="J113" i="71"/>
  <c r="M111" i="71"/>
  <c r="M169" i="71" s="1"/>
  <c r="K92" i="71"/>
  <c r="M41" i="71"/>
  <c r="K40" i="71"/>
  <c r="K233" i="70"/>
  <c r="M136" i="70"/>
  <c r="M194" i="70" s="1"/>
  <c r="K135" i="70"/>
  <c r="K193" i="70" s="1"/>
  <c r="M132" i="70"/>
  <c r="M190" i="70" s="1"/>
  <c r="K131" i="70"/>
  <c r="K189" i="70" s="1"/>
  <c r="M128" i="70"/>
  <c r="M186" i="70" s="1"/>
  <c r="K127" i="70"/>
  <c r="K185" i="70" s="1"/>
  <c r="M122" i="70"/>
  <c r="M180" i="70" s="1"/>
  <c r="K121" i="70"/>
  <c r="K179" i="70" s="1"/>
  <c r="M118" i="70"/>
  <c r="M176" i="70" s="1"/>
  <c r="K117" i="70"/>
  <c r="K175" i="70" s="1"/>
  <c r="M114" i="70"/>
  <c r="M172" i="70" s="1"/>
  <c r="K113" i="70"/>
  <c r="K171" i="70" s="1"/>
  <c r="M92" i="70"/>
  <c r="K91" i="70"/>
  <c r="M118" i="73"/>
  <c r="M176" i="73" s="1"/>
  <c r="N122" i="72"/>
  <c r="N180" i="72" s="1"/>
  <c r="L90" i="72"/>
  <c r="K233" i="71"/>
  <c r="K135" i="71"/>
  <c r="K193" i="71" s="1"/>
  <c r="M132" i="71"/>
  <c r="M190" i="71" s="1"/>
  <c r="M127" i="71"/>
  <c r="M185" i="71" s="1"/>
  <c r="N125" i="71"/>
  <c r="N183" i="71" s="1"/>
  <c r="J122" i="71"/>
  <c r="L120" i="71"/>
  <c r="L178" i="71" s="1"/>
  <c r="L117" i="71"/>
  <c r="L175" i="71" s="1"/>
  <c r="L114" i="71"/>
  <c r="L172" i="71" s="1"/>
  <c r="L111" i="71"/>
  <c r="L169" i="71" s="1"/>
  <c r="J92" i="71"/>
  <c r="H92" i="71" s="1"/>
  <c r="N90" i="71"/>
  <c r="N42" i="71"/>
  <c r="L41" i="71"/>
  <c r="J40" i="71"/>
  <c r="N38" i="71"/>
  <c r="J233" i="70"/>
  <c r="L136" i="70"/>
  <c r="L194" i="70" s="1"/>
  <c r="J135" i="70"/>
  <c r="N133" i="70"/>
  <c r="N191" i="70" s="1"/>
  <c r="L132" i="70"/>
  <c r="L190" i="70" s="1"/>
  <c r="N118" i="71"/>
  <c r="N176" i="71" s="1"/>
  <c r="M90" i="71"/>
  <c r="L134" i="70"/>
  <c r="L192" i="70" s="1"/>
  <c r="N129" i="70"/>
  <c r="N187" i="70" s="1"/>
  <c r="J127" i="70"/>
  <c r="L122" i="70"/>
  <c r="L180" i="70" s="1"/>
  <c r="N119" i="70"/>
  <c r="N177" i="70" s="1"/>
  <c r="L117" i="70"/>
  <c r="L175" i="70" s="1"/>
  <c r="L115" i="70"/>
  <c r="L173" i="70" s="1"/>
  <c r="J113" i="70"/>
  <c r="J111" i="70"/>
  <c r="K92" i="70"/>
  <c r="J90" i="70"/>
  <c r="K43" i="70"/>
  <c r="N41" i="70"/>
  <c r="K40" i="70"/>
  <c r="N38" i="70"/>
  <c r="K234" i="69"/>
  <c r="N136" i="69"/>
  <c r="N194" i="69" s="1"/>
  <c r="L135" i="69"/>
  <c r="L193" i="69" s="1"/>
  <c r="J134" i="69"/>
  <c r="N132" i="69"/>
  <c r="N190" i="69" s="1"/>
  <c r="L131" i="69"/>
  <c r="L189" i="69" s="1"/>
  <c r="J130" i="69"/>
  <c r="N128" i="69"/>
  <c r="N186" i="69" s="1"/>
  <c r="L127" i="69"/>
  <c r="L185" i="69" s="1"/>
  <c r="J126" i="69"/>
  <c r="N122" i="69"/>
  <c r="N180" i="69" s="1"/>
  <c r="L121" i="69"/>
  <c r="L179" i="69" s="1"/>
  <c r="J120" i="69"/>
  <c r="N118" i="69"/>
  <c r="N176" i="69" s="1"/>
  <c r="L117" i="69"/>
  <c r="L175" i="69" s="1"/>
  <c r="J116" i="69"/>
  <c r="N114" i="69"/>
  <c r="N172" i="69" s="1"/>
  <c r="L113" i="69"/>
  <c r="L171" i="69" s="1"/>
  <c r="J112" i="69"/>
  <c r="N92" i="69"/>
  <c r="L91" i="69"/>
  <c r="N134" i="71"/>
  <c r="N192" i="71" s="1"/>
  <c r="K117" i="71"/>
  <c r="K175" i="71" s="1"/>
  <c r="M133" i="70"/>
  <c r="M191" i="70" s="1"/>
  <c r="M129" i="70"/>
  <c r="M187" i="70" s="1"/>
  <c r="K122" i="70"/>
  <c r="K180" i="70" s="1"/>
  <c r="M119" i="70"/>
  <c r="M177" i="70" s="1"/>
  <c r="J117" i="70"/>
  <c r="J115" i="70"/>
  <c r="J92" i="70"/>
  <c r="J43" i="70"/>
  <c r="M41" i="70"/>
  <c r="J40" i="70"/>
  <c r="M38" i="70"/>
  <c r="J234" i="69"/>
  <c r="M136" i="69"/>
  <c r="M194" i="69" s="1"/>
  <c r="K135" i="69"/>
  <c r="K193" i="69" s="1"/>
  <c r="M132" i="69"/>
  <c r="M190" i="69" s="1"/>
  <c r="K131" i="69"/>
  <c r="K189" i="69" s="1"/>
  <c r="M128" i="69"/>
  <c r="M186" i="69" s="1"/>
  <c r="K127" i="69"/>
  <c r="K185" i="69" s="1"/>
  <c r="M122" i="69"/>
  <c r="M180" i="69" s="1"/>
  <c r="K121" i="69"/>
  <c r="K179" i="69" s="1"/>
  <c r="M118" i="69"/>
  <c r="M176" i="69" s="1"/>
  <c r="K117" i="69"/>
  <c r="K175" i="69" s="1"/>
  <c r="M114" i="69"/>
  <c r="M172" i="69" s="1"/>
  <c r="K113" i="69"/>
  <c r="K171" i="69" s="1"/>
  <c r="M92" i="69"/>
  <c r="K91" i="69"/>
  <c r="J132" i="71"/>
  <c r="N115" i="71"/>
  <c r="N173" i="71" s="1"/>
  <c r="J133" i="70"/>
  <c r="J129" i="70"/>
  <c r="L126" i="70"/>
  <c r="L184" i="70" s="1"/>
  <c r="N121" i="70"/>
  <c r="N179" i="70" s="1"/>
  <c r="J119" i="70"/>
  <c r="N114" i="70"/>
  <c r="N172" i="70" s="1"/>
  <c r="N112" i="70"/>
  <c r="N170" i="70" s="1"/>
  <c r="N91" i="70"/>
  <c r="L41" i="70"/>
  <c r="L38" i="70"/>
  <c r="L136" i="69"/>
  <c r="L194" i="69" s="1"/>
  <c r="J135" i="69"/>
  <c r="N133" i="69"/>
  <c r="N191" i="69" s="1"/>
  <c r="L132" i="69"/>
  <c r="L190" i="69" s="1"/>
  <c r="J131" i="69"/>
  <c r="N129" i="69"/>
  <c r="N187" i="69" s="1"/>
  <c r="L128" i="69"/>
  <c r="L186" i="69" s="1"/>
  <c r="J127" i="69"/>
  <c r="N125" i="69"/>
  <c r="N183" i="69" s="1"/>
  <c r="L122" i="69"/>
  <c r="L180" i="69" s="1"/>
  <c r="J121" i="69"/>
  <c r="N119" i="69"/>
  <c r="N177" i="69" s="1"/>
  <c r="L118" i="69"/>
  <c r="L176" i="69" s="1"/>
  <c r="J117" i="69"/>
  <c r="N115" i="69"/>
  <c r="N173" i="69" s="1"/>
  <c r="L114" i="69"/>
  <c r="L172" i="69" s="1"/>
  <c r="J113" i="69"/>
  <c r="N111" i="69"/>
  <c r="N169" i="69" s="1"/>
  <c r="L92" i="69"/>
  <c r="J91" i="69"/>
  <c r="L43" i="72"/>
  <c r="L129" i="71"/>
  <c r="L187" i="71" s="1"/>
  <c r="K114" i="71"/>
  <c r="K172" i="71" s="1"/>
  <c r="M42" i="71"/>
  <c r="K132" i="70"/>
  <c r="K190" i="70" s="1"/>
  <c r="N128" i="70"/>
  <c r="N186" i="70" s="1"/>
  <c r="J126" i="70"/>
  <c r="L121" i="70"/>
  <c r="L179" i="70" s="1"/>
  <c r="N118" i="70"/>
  <c r="N176" i="70" s="1"/>
  <c r="N116" i="70"/>
  <c r="N174" i="70" s="1"/>
  <c r="L114" i="70"/>
  <c r="L172" i="70" s="1"/>
  <c r="L112" i="70"/>
  <c r="L170" i="70" s="1"/>
  <c r="L91" i="70"/>
  <c r="N42" i="70"/>
  <c r="K41" i="70"/>
  <c r="N39" i="70"/>
  <c r="J38" i="70"/>
  <c r="K136" i="69"/>
  <c r="K194" i="69" s="1"/>
  <c r="M133" i="69"/>
  <c r="M191" i="69" s="1"/>
  <c r="K132" i="69"/>
  <c r="K190" i="69" s="1"/>
  <c r="M129" i="69"/>
  <c r="M187" i="69" s="1"/>
  <c r="K128" i="69"/>
  <c r="K186" i="69" s="1"/>
  <c r="M125" i="69"/>
  <c r="M183" i="69" s="1"/>
  <c r="K122" i="69"/>
  <c r="K180" i="69" s="1"/>
  <c r="M119" i="69"/>
  <c r="M177" i="69" s="1"/>
  <c r="K118" i="69"/>
  <c r="K176" i="69" s="1"/>
  <c r="M115" i="69"/>
  <c r="M173" i="69" s="1"/>
  <c r="K114" i="69"/>
  <c r="K172" i="69" s="1"/>
  <c r="M111" i="69"/>
  <c r="M169" i="69" s="1"/>
  <c r="K92" i="69"/>
  <c r="M41" i="69"/>
  <c r="K40" i="69"/>
  <c r="L127" i="71"/>
  <c r="L185" i="71" s="1"/>
  <c r="N112" i="71"/>
  <c r="N170" i="71" s="1"/>
  <c r="K41" i="71"/>
  <c r="N131" i="70"/>
  <c r="N189" i="70" s="1"/>
  <c r="L128" i="70"/>
  <c r="L186" i="70" s="1"/>
  <c r="N125" i="70"/>
  <c r="N183" i="70" s="1"/>
  <c r="J121" i="70"/>
  <c r="L118" i="70"/>
  <c r="L176" i="70" s="1"/>
  <c r="L116" i="70"/>
  <c r="L174" i="70" s="1"/>
  <c r="K114" i="70"/>
  <c r="K172" i="70" s="1"/>
  <c r="J112" i="70"/>
  <c r="J91" i="70"/>
  <c r="M42" i="70"/>
  <c r="J41" i="70"/>
  <c r="L39" i="70"/>
  <c r="J136" i="69"/>
  <c r="N134" i="69"/>
  <c r="N192" i="69" s="1"/>
  <c r="L133" i="69"/>
  <c r="L191" i="69" s="1"/>
  <c r="J132" i="69"/>
  <c r="N130" i="69"/>
  <c r="N188" i="69" s="1"/>
  <c r="L129" i="69"/>
  <c r="L187" i="69" s="1"/>
  <c r="J128" i="69"/>
  <c r="N126" i="69"/>
  <c r="N184" i="69" s="1"/>
  <c r="L125" i="69"/>
  <c r="L183" i="69" s="1"/>
  <c r="J122" i="69"/>
  <c r="N120" i="69"/>
  <c r="N178" i="69" s="1"/>
  <c r="L119" i="69"/>
  <c r="L177" i="69" s="1"/>
  <c r="J118" i="69"/>
  <c r="N116" i="69"/>
  <c r="N174" i="69" s="1"/>
  <c r="L115" i="69"/>
  <c r="L173" i="69" s="1"/>
  <c r="J114" i="69"/>
  <c r="N112" i="69"/>
  <c r="N170" i="69" s="1"/>
  <c r="L111" i="69"/>
  <c r="L169" i="69" s="1"/>
  <c r="J92" i="69"/>
  <c r="N90" i="69"/>
  <c r="L125" i="71"/>
  <c r="L183" i="71" s="1"/>
  <c r="K111" i="71"/>
  <c r="K169" i="71" s="1"/>
  <c r="J131" i="70"/>
  <c r="K128" i="70"/>
  <c r="K186" i="70" s="1"/>
  <c r="M125" i="70"/>
  <c r="M183" i="70" s="1"/>
  <c r="K118" i="70"/>
  <c r="K176" i="70" s="1"/>
  <c r="J116" i="70"/>
  <c r="J114" i="70"/>
  <c r="N111" i="70"/>
  <c r="N169" i="70" s="1"/>
  <c r="L42" i="70"/>
  <c r="N40" i="70"/>
  <c r="K39" i="70"/>
  <c r="N234" i="69"/>
  <c r="M134" i="69"/>
  <c r="M192" i="69" s="1"/>
  <c r="K133" i="69"/>
  <c r="K191" i="69" s="1"/>
  <c r="M130" i="69"/>
  <c r="M188" i="69" s="1"/>
  <c r="K129" i="69"/>
  <c r="K187" i="69" s="1"/>
  <c r="M126" i="69"/>
  <c r="M184" i="69" s="1"/>
  <c r="K125" i="69"/>
  <c r="K183" i="69" s="1"/>
  <c r="M120" i="69"/>
  <c r="M178" i="69" s="1"/>
  <c r="K119" i="69"/>
  <c r="K177" i="69" s="1"/>
  <c r="M116" i="69"/>
  <c r="M174" i="69" s="1"/>
  <c r="K115" i="69"/>
  <c r="K173" i="69" s="1"/>
  <c r="M112" i="69"/>
  <c r="M170" i="69" s="1"/>
  <c r="K111" i="69"/>
  <c r="K169" i="69" s="1"/>
  <c r="M90" i="69"/>
  <c r="J121" i="72"/>
  <c r="N121" i="71"/>
  <c r="N179" i="71" s="1"/>
  <c r="M38" i="71"/>
  <c r="K136" i="70"/>
  <c r="K194" i="70" s="1"/>
  <c r="N127" i="70"/>
  <c r="N185" i="70" s="1"/>
  <c r="J125" i="70"/>
  <c r="L120" i="70"/>
  <c r="L178" i="70" s="1"/>
  <c r="J118" i="70"/>
  <c r="N115" i="70"/>
  <c r="N173" i="70" s="1"/>
  <c r="N113" i="70"/>
  <c r="N171" i="70" s="1"/>
  <c r="M111" i="70"/>
  <c r="M169" i="70" s="1"/>
  <c r="N92" i="70"/>
  <c r="N90" i="70"/>
  <c r="N43" i="70"/>
  <c r="J42" i="70"/>
  <c r="M40" i="70"/>
  <c r="J39" i="70"/>
  <c r="M234" i="69"/>
  <c r="N135" i="69"/>
  <c r="N193" i="69" s="1"/>
  <c r="L134" i="69"/>
  <c r="L192" i="69" s="1"/>
  <c r="J133" i="69"/>
  <c r="N131" i="69"/>
  <c r="N189" i="69" s="1"/>
  <c r="L130" i="69"/>
  <c r="L188" i="69" s="1"/>
  <c r="J129" i="69"/>
  <c r="N127" i="69"/>
  <c r="N185" i="69" s="1"/>
  <c r="L126" i="69"/>
  <c r="L184" i="69" s="1"/>
  <c r="J125" i="69"/>
  <c r="N121" i="69"/>
  <c r="N179" i="69" s="1"/>
  <c r="L120" i="69"/>
  <c r="L178" i="69" s="1"/>
  <c r="J119" i="69"/>
  <c r="N117" i="69"/>
  <c r="N175" i="69" s="1"/>
  <c r="L116" i="69"/>
  <c r="L174" i="69" s="1"/>
  <c r="J115" i="69"/>
  <c r="N113" i="69"/>
  <c r="N171" i="69" s="1"/>
  <c r="L112" i="69"/>
  <c r="L170" i="69" s="1"/>
  <c r="J111" i="69"/>
  <c r="N91" i="69"/>
  <c r="L90" i="69"/>
  <c r="K120" i="71"/>
  <c r="K178" i="71" s="1"/>
  <c r="L130" i="70"/>
  <c r="L188" i="70" s="1"/>
  <c r="K92" i="60"/>
  <c r="M135" i="69"/>
  <c r="M193" i="69" s="1"/>
  <c r="K112" i="69"/>
  <c r="K170" i="69" s="1"/>
  <c r="N43" i="69"/>
  <c r="K42" i="69"/>
  <c r="N40" i="69"/>
  <c r="K39" i="69"/>
  <c r="N236" i="59"/>
  <c r="M135" i="59"/>
  <c r="M193" i="59" s="1"/>
  <c r="K134" i="59"/>
  <c r="K192" i="59" s="1"/>
  <c r="M131" i="59"/>
  <c r="M189" i="59" s="1"/>
  <c r="K130" i="59"/>
  <c r="K188" i="59" s="1"/>
  <c r="M127" i="59"/>
  <c r="M185" i="59" s="1"/>
  <c r="K126" i="59"/>
  <c r="K184" i="59" s="1"/>
  <c r="M121" i="59"/>
  <c r="M179" i="59" s="1"/>
  <c r="K120" i="59"/>
  <c r="K178" i="59" s="1"/>
  <c r="M117" i="59"/>
  <c r="M175" i="59" s="1"/>
  <c r="K116" i="59"/>
  <c r="K174" i="59" s="1"/>
  <c r="M113" i="59"/>
  <c r="M171" i="59" s="1"/>
  <c r="K112" i="59"/>
  <c r="K170" i="59" s="1"/>
  <c r="M91" i="59"/>
  <c r="K90" i="59"/>
  <c r="M43" i="59"/>
  <c r="K42" i="59"/>
  <c r="M39" i="59"/>
  <c r="K38" i="59"/>
  <c r="M134" i="68"/>
  <c r="M192" i="68" s="1"/>
  <c r="K133" i="68"/>
  <c r="K191" i="68" s="1"/>
  <c r="M130" i="68"/>
  <c r="M188" i="68" s="1"/>
  <c r="K129" i="68"/>
  <c r="K187" i="68" s="1"/>
  <c r="M126" i="68"/>
  <c r="M184" i="68" s="1"/>
  <c r="K125" i="68"/>
  <c r="K183" i="68" s="1"/>
  <c r="M120" i="68"/>
  <c r="M178" i="68" s="1"/>
  <c r="K119" i="68"/>
  <c r="K177" i="68" s="1"/>
  <c r="M116" i="68"/>
  <c r="M174" i="68" s="1"/>
  <c r="K115" i="68"/>
  <c r="K173" i="68" s="1"/>
  <c r="M112" i="68"/>
  <c r="M170" i="68" s="1"/>
  <c r="K111" i="68"/>
  <c r="K169" i="68" s="1"/>
  <c r="M90" i="68"/>
  <c r="M42" i="68"/>
  <c r="K41" i="68"/>
  <c r="M38" i="68"/>
  <c r="L127" i="70"/>
  <c r="L185" i="70" s="1"/>
  <c r="M42" i="60"/>
  <c r="K134" i="69"/>
  <c r="K192" i="69" s="1"/>
  <c r="M121" i="69"/>
  <c r="M179" i="69" s="1"/>
  <c r="M43" i="69"/>
  <c r="J42" i="69"/>
  <c r="M40" i="69"/>
  <c r="J39" i="69"/>
  <c r="M236" i="59"/>
  <c r="N136" i="59"/>
  <c r="N194" i="59" s="1"/>
  <c r="L135" i="59"/>
  <c r="L193" i="59" s="1"/>
  <c r="J134" i="59"/>
  <c r="N132" i="59"/>
  <c r="N190" i="59" s="1"/>
  <c r="L131" i="59"/>
  <c r="L189" i="59" s="1"/>
  <c r="J130" i="59"/>
  <c r="N128" i="59"/>
  <c r="N186" i="59" s="1"/>
  <c r="L127" i="59"/>
  <c r="L185" i="59" s="1"/>
  <c r="J126" i="59"/>
  <c r="N122" i="59"/>
  <c r="N180" i="59" s="1"/>
  <c r="L121" i="59"/>
  <c r="L179" i="59" s="1"/>
  <c r="J120" i="59"/>
  <c r="N118" i="59"/>
  <c r="N176" i="59" s="1"/>
  <c r="L117" i="59"/>
  <c r="L175" i="59" s="1"/>
  <c r="J116" i="59"/>
  <c r="N114" i="59"/>
  <c r="N172" i="59" s="1"/>
  <c r="L113" i="59"/>
  <c r="L171" i="59" s="1"/>
  <c r="J112" i="59"/>
  <c r="N92" i="59"/>
  <c r="L91" i="59"/>
  <c r="J90" i="59"/>
  <c r="L43" i="59"/>
  <c r="J42" i="59"/>
  <c r="N40" i="59"/>
  <c r="L39" i="59"/>
  <c r="J38" i="59"/>
  <c r="N233" i="68"/>
  <c r="N135" i="68"/>
  <c r="N193" i="68" s="1"/>
  <c r="L134" i="68"/>
  <c r="L192" i="68" s="1"/>
  <c r="J133" i="68"/>
  <c r="N131" i="68"/>
  <c r="N189" i="68" s="1"/>
  <c r="L130" i="68"/>
  <c r="L188" i="68" s="1"/>
  <c r="J129" i="68"/>
  <c r="N127" i="68"/>
  <c r="N185" i="68" s="1"/>
  <c r="L126" i="68"/>
  <c r="L184" i="68" s="1"/>
  <c r="J125" i="68"/>
  <c r="N121" i="68"/>
  <c r="N179" i="68" s="1"/>
  <c r="L120" i="68"/>
  <c r="L178" i="68" s="1"/>
  <c r="J119" i="68"/>
  <c r="N117" i="68"/>
  <c r="N175" i="68" s="1"/>
  <c r="L116" i="68"/>
  <c r="L174" i="68" s="1"/>
  <c r="J115" i="68"/>
  <c r="N113" i="68"/>
  <c r="N171" i="68" s="1"/>
  <c r="L112" i="68"/>
  <c r="L170" i="68" s="1"/>
  <c r="J111" i="68"/>
  <c r="N91" i="68"/>
  <c r="L90" i="68"/>
  <c r="N122" i="70"/>
  <c r="N180" i="70" s="1"/>
  <c r="L43" i="70"/>
  <c r="K120" i="69"/>
  <c r="K178" i="69" s="1"/>
  <c r="L43" i="69"/>
  <c r="L40" i="69"/>
  <c r="N38" i="69"/>
  <c r="N237" i="59"/>
  <c r="L236" i="59"/>
  <c r="M136" i="59"/>
  <c r="M194" i="59" s="1"/>
  <c r="K135" i="59"/>
  <c r="K193" i="59" s="1"/>
  <c r="M132" i="59"/>
  <c r="M190" i="59" s="1"/>
  <c r="K131" i="59"/>
  <c r="K189" i="59" s="1"/>
  <c r="M128" i="59"/>
  <c r="M186" i="59" s="1"/>
  <c r="K127" i="59"/>
  <c r="K185" i="59" s="1"/>
  <c r="M122" i="59"/>
  <c r="M180" i="59" s="1"/>
  <c r="K121" i="59"/>
  <c r="K179" i="59" s="1"/>
  <c r="M118" i="59"/>
  <c r="M176" i="59" s="1"/>
  <c r="K117" i="59"/>
  <c r="K175" i="59" s="1"/>
  <c r="M114" i="59"/>
  <c r="M172" i="59" s="1"/>
  <c r="K113" i="59"/>
  <c r="K171" i="59" s="1"/>
  <c r="M92" i="59"/>
  <c r="K91" i="59"/>
  <c r="K43" i="59"/>
  <c r="M40" i="59"/>
  <c r="K39" i="59"/>
  <c r="M233" i="68"/>
  <c r="M135" i="68"/>
  <c r="M193" i="68" s="1"/>
  <c r="K134" i="68"/>
  <c r="K192" i="68" s="1"/>
  <c r="M131" i="68"/>
  <c r="M189" i="68" s="1"/>
  <c r="K130" i="68"/>
  <c r="K188" i="68" s="1"/>
  <c r="M127" i="68"/>
  <c r="M185" i="68" s="1"/>
  <c r="K126" i="68"/>
  <c r="K184" i="68" s="1"/>
  <c r="M121" i="68"/>
  <c r="M179" i="68" s="1"/>
  <c r="K120" i="68"/>
  <c r="K178" i="68" s="1"/>
  <c r="M117" i="68"/>
  <c r="M175" i="68" s="1"/>
  <c r="K116" i="68"/>
  <c r="K174" i="68" s="1"/>
  <c r="M113" i="68"/>
  <c r="M171" i="68" s="1"/>
  <c r="K112" i="68"/>
  <c r="K170" i="68" s="1"/>
  <c r="M91" i="68"/>
  <c r="K90" i="68"/>
  <c r="M43" i="68"/>
  <c r="K42" i="68"/>
  <c r="M39" i="68"/>
  <c r="K38" i="68"/>
  <c r="J120" i="70"/>
  <c r="M131" i="69"/>
  <c r="M189" i="69" s="1"/>
  <c r="M91" i="69"/>
  <c r="K43" i="69"/>
  <c r="N41" i="69"/>
  <c r="J40" i="69"/>
  <c r="M38" i="69"/>
  <c r="M237" i="59"/>
  <c r="K236" i="59"/>
  <c r="L136" i="59"/>
  <c r="L194" i="59" s="1"/>
  <c r="J135" i="59"/>
  <c r="N133" i="59"/>
  <c r="N191" i="59" s="1"/>
  <c r="L132" i="59"/>
  <c r="L190" i="59" s="1"/>
  <c r="J131" i="59"/>
  <c r="N129" i="59"/>
  <c r="N187" i="59" s="1"/>
  <c r="L128" i="59"/>
  <c r="L186" i="59" s="1"/>
  <c r="J127" i="59"/>
  <c r="N125" i="59"/>
  <c r="N183" i="59" s="1"/>
  <c r="L122" i="59"/>
  <c r="L180" i="59" s="1"/>
  <c r="J121" i="59"/>
  <c r="N119" i="59"/>
  <c r="N177" i="59" s="1"/>
  <c r="L118" i="59"/>
  <c r="L176" i="59" s="1"/>
  <c r="J117" i="59"/>
  <c r="N115" i="59"/>
  <c r="N173" i="59" s="1"/>
  <c r="L114" i="59"/>
  <c r="L172" i="59" s="1"/>
  <c r="J113" i="59"/>
  <c r="N111" i="59"/>
  <c r="N169" i="59" s="1"/>
  <c r="L92" i="59"/>
  <c r="J91" i="59"/>
  <c r="J43" i="59"/>
  <c r="N41" i="59"/>
  <c r="L40" i="59"/>
  <c r="J39" i="59"/>
  <c r="L233" i="68"/>
  <c r="N136" i="68"/>
  <c r="N194" i="68" s="1"/>
  <c r="L135" i="68"/>
  <c r="L193" i="68" s="1"/>
  <c r="J134" i="68"/>
  <c r="N132" i="68"/>
  <c r="N190" i="68" s="1"/>
  <c r="L131" i="68"/>
  <c r="L189" i="68" s="1"/>
  <c r="J130" i="68"/>
  <c r="N128" i="68"/>
  <c r="N186" i="68" s="1"/>
  <c r="L127" i="68"/>
  <c r="L185" i="68" s="1"/>
  <c r="J126" i="68"/>
  <c r="N122" i="68"/>
  <c r="N180" i="68" s="1"/>
  <c r="L121" i="68"/>
  <c r="L179" i="68" s="1"/>
  <c r="J120" i="68"/>
  <c r="N118" i="68"/>
  <c r="N176" i="68" s="1"/>
  <c r="L117" i="68"/>
  <c r="L175" i="68" s="1"/>
  <c r="J116" i="68"/>
  <c r="N114" i="68"/>
  <c r="N172" i="68" s="1"/>
  <c r="L113" i="68"/>
  <c r="L171" i="68" s="1"/>
  <c r="J112" i="68"/>
  <c r="N92" i="68"/>
  <c r="L91" i="68"/>
  <c r="J90" i="68"/>
  <c r="L43" i="68"/>
  <c r="J42" i="68"/>
  <c r="N40" i="68"/>
  <c r="L39" i="68"/>
  <c r="J38" i="68"/>
  <c r="N117" i="70"/>
  <c r="N175" i="70" s="1"/>
  <c r="L40" i="70"/>
  <c r="K130" i="69"/>
  <c r="K188" i="69" s="1"/>
  <c r="M117" i="69"/>
  <c r="M175" i="69" s="1"/>
  <c r="K90" i="69"/>
  <c r="J43" i="69"/>
  <c r="L41" i="69"/>
  <c r="L38" i="69"/>
  <c r="L237" i="59"/>
  <c r="J236" i="59"/>
  <c r="K136" i="59"/>
  <c r="K194" i="59" s="1"/>
  <c r="M133" i="59"/>
  <c r="M191" i="59" s="1"/>
  <c r="K132" i="59"/>
  <c r="K190" i="59" s="1"/>
  <c r="M129" i="59"/>
  <c r="M187" i="59" s="1"/>
  <c r="K128" i="59"/>
  <c r="K186" i="59" s="1"/>
  <c r="M125" i="59"/>
  <c r="M183" i="59" s="1"/>
  <c r="K122" i="59"/>
  <c r="K180" i="59" s="1"/>
  <c r="M119" i="59"/>
  <c r="M177" i="59" s="1"/>
  <c r="K118" i="59"/>
  <c r="K176" i="59" s="1"/>
  <c r="M115" i="59"/>
  <c r="M173" i="59" s="1"/>
  <c r="K114" i="59"/>
  <c r="K172" i="59" s="1"/>
  <c r="M111" i="59"/>
  <c r="M169" i="59" s="1"/>
  <c r="K92" i="59"/>
  <c r="M41" i="59"/>
  <c r="K40" i="59"/>
  <c r="K233" i="68"/>
  <c r="M136" i="68"/>
  <c r="M194" i="68" s="1"/>
  <c r="K135" i="68"/>
  <c r="K193" i="68" s="1"/>
  <c r="M132" i="68"/>
  <c r="M190" i="68" s="1"/>
  <c r="K131" i="68"/>
  <c r="K189" i="68" s="1"/>
  <c r="M128" i="68"/>
  <c r="M186" i="68" s="1"/>
  <c r="K127" i="68"/>
  <c r="K185" i="68" s="1"/>
  <c r="M122" i="68"/>
  <c r="M180" i="68" s="1"/>
  <c r="K121" i="68"/>
  <c r="K179" i="68" s="1"/>
  <c r="M118" i="68"/>
  <c r="M176" i="68" s="1"/>
  <c r="K117" i="68"/>
  <c r="K175" i="68" s="1"/>
  <c r="M114" i="68"/>
  <c r="M172" i="68" s="1"/>
  <c r="K113" i="68"/>
  <c r="K171" i="68" s="1"/>
  <c r="M92" i="68"/>
  <c r="K91" i="68"/>
  <c r="K43" i="68"/>
  <c r="M40" i="68"/>
  <c r="K39" i="68"/>
  <c r="M115" i="70"/>
  <c r="M173" i="70" s="1"/>
  <c r="L92" i="70"/>
  <c r="K116" i="69"/>
  <c r="K174" i="69" s="1"/>
  <c r="J90" i="69"/>
  <c r="N42" i="69"/>
  <c r="K41" i="69"/>
  <c r="N39" i="69"/>
  <c r="K38" i="69"/>
  <c r="K237" i="59"/>
  <c r="J136" i="59"/>
  <c r="N134" i="59"/>
  <c r="N192" i="59" s="1"/>
  <c r="L133" i="59"/>
  <c r="L191" i="59" s="1"/>
  <c r="J132" i="59"/>
  <c r="N130" i="59"/>
  <c r="N188" i="59" s="1"/>
  <c r="L129" i="59"/>
  <c r="L187" i="59" s="1"/>
  <c r="J128" i="59"/>
  <c r="N126" i="59"/>
  <c r="N184" i="59" s="1"/>
  <c r="L125" i="59"/>
  <c r="L183" i="59" s="1"/>
  <c r="J122" i="59"/>
  <c r="N120" i="59"/>
  <c r="N178" i="59" s="1"/>
  <c r="L119" i="59"/>
  <c r="L177" i="59" s="1"/>
  <c r="J118" i="59"/>
  <c r="N116" i="59"/>
  <c r="N174" i="59" s="1"/>
  <c r="L115" i="59"/>
  <c r="L173" i="59" s="1"/>
  <c r="J114" i="59"/>
  <c r="N112" i="59"/>
  <c r="N170" i="59" s="1"/>
  <c r="L111" i="59"/>
  <c r="L169" i="59" s="1"/>
  <c r="J92" i="59"/>
  <c r="N90" i="59"/>
  <c r="N42" i="59"/>
  <c r="L41" i="59"/>
  <c r="J40" i="59"/>
  <c r="N38" i="59"/>
  <c r="J233" i="68"/>
  <c r="H233" i="68" s="1"/>
  <c r="L136" i="68"/>
  <c r="L194" i="68" s="1"/>
  <c r="J135" i="68"/>
  <c r="N133" i="68"/>
  <c r="N191" i="68" s="1"/>
  <c r="L132" i="68"/>
  <c r="L190" i="68" s="1"/>
  <c r="J131" i="68"/>
  <c r="N129" i="68"/>
  <c r="N187" i="68" s="1"/>
  <c r="L128" i="68"/>
  <c r="L186" i="68" s="1"/>
  <c r="J127" i="68"/>
  <c r="N125" i="68"/>
  <c r="N183" i="68" s="1"/>
  <c r="L122" i="68"/>
  <c r="L180" i="68" s="1"/>
  <c r="J121" i="68"/>
  <c r="N119" i="68"/>
  <c r="N177" i="68" s="1"/>
  <c r="L118" i="68"/>
  <c r="L176" i="68" s="1"/>
  <c r="J117" i="68"/>
  <c r="N115" i="68"/>
  <c r="N173" i="68" s="1"/>
  <c r="L114" i="68"/>
  <c r="L172" i="68" s="1"/>
  <c r="J113" i="68"/>
  <c r="N111" i="68"/>
  <c r="N169" i="68" s="1"/>
  <c r="L92" i="68"/>
  <c r="J91" i="68"/>
  <c r="L113" i="70"/>
  <c r="L171" i="70" s="1"/>
  <c r="L90" i="70"/>
  <c r="M127" i="69"/>
  <c r="M185" i="69" s="1"/>
  <c r="M42" i="69"/>
  <c r="J41" i="69"/>
  <c r="M39" i="69"/>
  <c r="J38" i="69"/>
  <c r="J237" i="59"/>
  <c r="M134" i="59"/>
  <c r="M192" i="59" s="1"/>
  <c r="K133" i="59"/>
  <c r="K191" i="59" s="1"/>
  <c r="M130" i="59"/>
  <c r="M188" i="59" s="1"/>
  <c r="K129" i="59"/>
  <c r="K187" i="59" s="1"/>
  <c r="M126" i="59"/>
  <c r="M184" i="59" s="1"/>
  <c r="K125" i="59"/>
  <c r="K183" i="59" s="1"/>
  <c r="M120" i="59"/>
  <c r="M178" i="59" s="1"/>
  <c r="K119" i="59"/>
  <c r="K177" i="59" s="1"/>
  <c r="M116" i="59"/>
  <c r="M174" i="59" s="1"/>
  <c r="K115" i="59"/>
  <c r="K173" i="59" s="1"/>
  <c r="M112" i="59"/>
  <c r="M170" i="59" s="1"/>
  <c r="K111" i="59"/>
  <c r="K169" i="59" s="1"/>
  <c r="M90" i="59"/>
  <c r="M42" i="59"/>
  <c r="K41" i="59"/>
  <c r="M38" i="59"/>
  <c r="K136" i="68"/>
  <c r="K194" i="68" s="1"/>
  <c r="M133" i="68"/>
  <c r="M191" i="68" s="1"/>
  <c r="K132" i="68"/>
  <c r="K190" i="68" s="1"/>
  <c r="M129" i="68"/>
  <c r="M187" i="68" s="1"/>
  <c r="K128" i="68"/>
  <c r="K186" i="68" s="1"/>
  <c r="M125" i="68"/>
  <c r="M183" i="68" s="1"/>
  <c r="K122" i="68"/>
  <c r="K180" i="68" s="1"/>
  <c r="M119" i="68"/>
  <c r="M177" i="68" s="1"/>
  <c r="K118" i="68"/>
  <c r="K176" i="68" s="1"/>
  <c r="M115" i="68"/>
  <c r="M173" i="68" s="1"/>
  <c r="K114" i="68"/>
  <c r="K172" i="68" s="1"/>
  <c r="M111" i="68"/>
  <c r="M169" i="68" s="1"/>
  <c r="K92" i="68"/>
  <c r="M41" i="68"/>
  <c r="K40" i="68"/>
  <c r="K233" i="67"/>
  <c r="L234" i="69"/>
  <c r="K126" i="69"/>
  <c r="K184" i="69" s="1"/>
  <c r="L134" i="59"/>
  <c r="L192" i="59" s="1"/>
  <c r="N121" i="59"/>
  <c r="N179" i="59" s="1"/>
  <c r="J111" i="59"/>
  <c r="N39" i="59"/>
  <c r="L129" i="68"/>
  <c r="L187" i="68" s="1"/>
  <c r="N116" i="68"/>
  <c r="N174" i="68" s="1"/>
  <c r="N43" i="68"/>
  <c r="J40" i="68"/>
  <c r="M233" i="67"/>
  <c r="K136" i="67"/>
  <c r="K194" i="67" s="1"/>
  <c r="M133" i="67"/>
  <c r="M191" i="67" s="1"/>
  <c r="K132" i="67"/>
  <c r="K190" i="67" s="1"/>
  <c r="M129" i="67"/>
  <c r="M187" i="67" s="1"/>
  <c r="K128" i="67"/>
  <c r="K186" i="67" s="1"/>
  <c r="M125" i="67"/>
  <c r="M183" i="67" s="1"/>
  <c r="K122" i="67"/>
  <c r="K180" i="67" s="1"/>
  <c r="M119" i="67"/>
  <c r="M177" i="67" s="1"/>
  <c r="K118" i="67"/>
  <c r="K176" i="67" s="1"/>
  <c r="M115" i="67"/>
  <c r="M173" i="67" s="1"/>
  <c r="K114" i="67"/>
  <c r="K172" i="67" s="1"/>
  <c r="M111" i="67"/>
  <c r="M169" i="67" s="1"/>
  <c r="K92" i="67"/>
  <c r="M41" i="67"/>
  <c r="K40" i="67"/>
  <c r="K233" i="62"/>
  <c r="M136" i="62"/>
  <c r="M194" i="62" s="1"/>
  <c r="K135" i="62"/>
  <c r="K193" i="62" s="1"/>
  <c r="M132" i="62"/>
  <c r="M190" i="62" s="1"/>
  <c r="K131" i="62"/>
  <c r="K189" i="62" s="1"/>
  <c r="M128" i="62"/>
  <c r="M186" i="62" s="1"/>
  <c r="K127" i="62"/>
  <c r="K185" i="62" s="1"/>
  <c r="M122" i="62"/>
  <c r="M180" i="62" s="1"/>
  <c r="K121" i="62"/>
  <c r="K179" i="62" s="1"/>
  <c r="M118" i="62"/>
  <c r="M176" i="62" s="1"/>
  <c r="K117" i="62"/>
  <c r="K175" i="62" s="1"/>
  <c r="M114" i="62"/>
  <c r="M172" i="62" s="1"/>
  <c r="K113" i="62"/>
  <c r="K171" i="62" s="1"/>
  <c r="M92" i="62"/>
  <c r="K91" i="62"/>
  <c r="K43" i="62"/>
  <c r="M40" i="62"/>
  <c r="K39" i="62"/>
  <c r="M233" i="61"/>
  <c r="M135" i="61"/>
  <c r="M193" i="61" s="1"/>
  <c r="M113" i="69"/>
  <c r="M171" i="69" s="1"/>
  <c r="J133" i="59"/>
  <c r="L120" i="59"/>
  <c r="L178" i="59" s="1"/>
  <c r="L38" i="59"/>
  <c r="J128" i="68"/>
  <c r="L115" i="68"/>
  <c r="L173" i="68" s="1"/>
  <c r="J43" i="68"/>
  <c r="N39" i="68"/>
  <c r="L233" i="67"/>
  <c r="J136" i="67"/>
  <c r="N134" i="67"/>
  <c r="N192" i="67" s="1"/>
  <c r="L133" i="67"/>
  <c r="L191" i="67" s="1"/>
  <c r="J132" i="67"/>
  <c r="N130" i="67"/>
  <c r="N188" i="67" s="1"/>
  <c r="L129" i="67"/>
  <c r="L187" i="67" s="1"/>
  <c r="J128" i="67"/>
  <c r="N126" i="67"/>
  <c r="N184" i="67" s="1"/>
  <c r="L125" i="67"/>
  <c r="L183" i="67" s="1"/>
  <c r="J122" i="67"/>
  <c r="N120" i="67"/>
  <c r="N178" i="67" s="1"/>
  <c r="L119" i="67"/>
  <c r="L177" i="67" s="1"/>
  <c r="J118" i="67"/>
  <c r="N116" i="67"/>
  <c r="N174" i="67" s="1"/>
  <c r="L115" i="67"/>
  <c r="L173" i="67" s="1"/>
  <c r="J114" i="67"/>
  <c r="N112" i="67"/>
  <c r="N170" i="67" s="1"/>
  <c r="L111" i="67"/>
  <c r="L169" i="67" s="1"/>
  <c r="J92" i="67"/>
  <c r="N90" i="67"/>
  <c r="N42" i="67"/>
  <c r="L41" i="67"/>
  <c r="J40" i="67"/>
  <c r="N38" i="67"/>
  <c r="J233" i="62"/>
  <c r="L136" i="62"/>
  <c r="L194" i="62" s="1"/>
  <c r="J135" i="62"/>
  <c r="N133" i="62"/>
  <c r="N191" i="62" s="1"/>
  <c r="L132" i="62"/>
  <c r="L190" i="62" s="1"/>
  <c r="J131" i="62"/>
  <c r="N129" i="62"/>
  <c r="N187" i="62" s="1"/>
  <c r="L128" i="62"/>
  <c r="L186" i="62" s="1"/>
  <c r="J127" i="62"/>
  <c r="N125" i="62"/>
  <c r="N183" i="62" s="1"/>
  <c r="L122" i="62"/>
  <c r="L180" i="62" s="1"/>
  <c r="J121" i="62"/>
  <c r="N119" i="62"/>
  <c r="N177" i="62" s="1"/>
  <c r="L118" i="62"/>
  <c r="L176" i="62" s="1"/>
  <c r="J117" i="62"/>
  <c r="N115" i="62"/>
  <c r="N173" i="62" s="1"/>
  <c r="L114" i="62"/>
  <c r="L172" i="62" s="1"/>
  <c r="J113" i="62"/>
  <c r="N111" i="62"/>
  <c r="N169" i="62" s="1"/>
  <c r="L92" i="62"/>
  <c r="J91" i="62"/>
  <c r="N131" i="59"/>
  <c r="N189" i="59" s="1"/>
  <c r="J119" i="59"/>
  <c r="N91" i="59"/>
  <c r="N126" i="68"/>
  <c r="N184" i="68" s="1"/>
  <c r="J114" i="68"/>
  <c r="N42" i="68"/>
  <c r="J39" i="68"/>
  <c r="J233" i="67"/>
  <c r="H233" i="67" s="1"/>
  <c r="M134" i="67"/>
  <c r="M192" i="67" s="1"/>
  <c r="K133" i="67"/>
  <c r="K191" i="67" s="1"/>
  <c r="M130" i="67"/>
  <c r="M188" i="67" s="1"/>
  <c r="K129" i="67"/>
  <c r="K187" i="67" s="1"/>
  <c r="M126" i="67"/>
  <c r="M184" i="67" s="1"/>
  <c r="K125" i="67"/>
  <c r="K183" i="67" s="1"/>
  <c r="M120" i="67"/>
  <c r="M178" i="67" s="1"/>
  <c r="K119" i="67"/>
  <c r="K177" i="67" s="1"/>
  <c r="M116" i="67"/>
  <c r="M174" i="67" s="1"/>
  <c r="K115" i="67"/>
  <c r="K173" i="67" s="1"/>
  <c r="M112" i="67"/>
  <c r="M170" i="67" s="1"/>
  <c r="K111" i="67"/>
  <c r="K169" i="67" s="1"/>
  <c r="M90" i="67"/>
  <c r="M42" i="67"/>
  <c r="K41" i="67"/>
  <c r="M38" i="67"/>
  <c r="K136" i="62"/>
  <c r="K194" i="62" s="1"/>
  <c r="M133" i="62"/>
  <c r="M191" i="62" s="1"/>
  <c r="K132" i="62"/>
  <c r="K190" i="62" s="1"/>
  <c r="M129" i="62"/>
  <c r="M187" i="62" s="1"/>
  <c r="K128" i="62"/>
  <c r="K186" i="62" s="1"/>
  <c r="M125" i="62"/>
  <c r="M183" i="62" s="1"/>
  <c r="K122" i="62"/>
  <c r="K180" i="62" s="1"/>
  <c r="M119" i="62"/>
  <c r="M177" i="62" s="1"/>
  <c r="K118" i="62"/>
  <c r="K176" i="62" s="1"/>
  <c r="M115" i="62"/>
  <c r="M173" i="62" s="1"/>
  <c r="K114" i="62"/>
  <c r="K172" i="62" s="1"/>
  <c r="M111" i="62"/>
  <c r="M169" i="62" s="1"/>
  <c r="K92" i="62"/>
  <c r="M41" i="62"/>
  <c r="K40" i="62"/>
  <c r="L42" i="69"/>
  <c r="L130" i="59"/>
  <c r="L188" i="59" s="1"/>
  <c r="N117" i="59"/>
  <c r="N175" i="59" s="1"/>
  <c r="L90" i="59"/>
  <c r="J136" i="68"/>
  <c r="L125" i="68"/>
  <c r="L183" i="68" s="1"/>
  <c r="N112" i="68"/>
  <c r="N170" i="68" s="1"/>
  <c r="L42" i="68"/>
  <c r="N38" i="68"/>
  <c r="N135" i="67"/>
  <c r="N193" i="67" s="1"/>
  <c r="L134" i="67"/>
  <c r="L192" i="67" s="1"/>
  <c r="J133" i="67"/>
  <c r="N131" i="67"/>
  <c r="N189" i="67" s="1"/>
  <c r="L130" i="67"/>
  <c r="L188" i="67" s="1"/>
  <c r="J129" i="67"/>
  <c r="N127" i="67"/>
  <c r="N185" i="67" s="1"/>
  <c r="L126" i="67"/>
  <c r="L184" i="67" s="1"/>
  <c r="J125" i="67"/>
  <c r="N121" i="67"/>
  <c r="N179" i="67" s="1"/>
  <c r="L120" i="67"/>
  <c r="L178" i="67" s="1"/>
  <c r="J119" i="67"/>
  <c r="N117" i="67"/>
  <c r="N175" i="67" s="1"/>
  <c r="L116" i="67"/>
  <c r="L174" i="67" s="1"/>
  <c r="J115" i="67"/>
  <c r="N113" i="67"/>
  <c r="N171" i="67" s="1"/>
  <c r="L112" i="67"/>
  <c r="L170" i="67" s="1"/>
  <c r="J111" i="67"/>
  <c r="N91" i="67"/>
  <c r="L90" i="67"/>
  <c r="N43" i="67"/>
  <c r="L42" i="67"/>
  <c r="J41" i="67"/>
  <c r="N39" i="67"/>
  <c r="L38" i="67"/>
  <c r="J136" i="62"/>
  <c r="N134" i="62"/>
  <c r="N192" i="62" s="1"/>
  <c r="L133" i="62"/>
  <c r="L191" i="62" s="1"/>
  <c r="J132" i="62"/>
  <c r="N130" i="62"/>
  <c r="N188" i="62" s="1"/>
  <c r="L129" i="62"/>
  <c r="L187" i="62" s="1"/>
  <c r="J128" i="62"/>
  <c r="N126" i="62"/>
  <c r="N184" i="62" s="1"/>
  <c r="L125" i="62"/>
  <c r="L183" i="62" s="1"/>
  <c r="J122" i="62"/>
  <c r="N120" i="62"/>
  <c r="N178" i="62" s="1"/>
  <c r="L119" i="62"/>
  <c r="L177" i="62" s="1"/>
  <c r="J118" i="62"/>
  <c r="N116" i="62"/>
  <c r="N174" i="62" s="1"/>
  <c r="L115" i="62"/>
  <c r="L173" i="62" s="1"/>
  <c r="J114" i="62"/>
  <c r="N112" i="62"/>
  <c r="N170" i="62" s="1"/>
  <c r="L111" i="62"/>
  <c r="L169" i="62" s="1"/>
  <c r="J92" i="62"/>
  <c r="N90" i="62"/>
  <c r="N42" i="62"/>
  <c r="L41" i="62"/>
  <c r="J40" i="62"/>
  <c r="N38" i="62"/>
  <c r="J233" i="61"/>
  <c r="L136" i="61"/>
  <c r="L194" i="61" s="1"/>
  <c r="J135" i="61"/>
  <c r="N133" i="61"/>
  <c r="N191" i="61" s="1"/>
  <c r="L132" i="61"/>
  <c r="L190" i="61" s="1"/>
  <c r="J131" i="61"/>
  <c r="N129" i="61"/>
  <c r="N187" i="61" s="1"/>
  <c r="J129" i="59"/>
  <c r="L116" i="59"/>
  <c r="L174" i="59" s="1"/>
  <c r="N134" i="68"/>
  <c r="N192" i="68" s="1"/>
  <c r="J122" i="68"/>
  <c r="L111" i="68"/>
  <c r="L169" i="68" s="1"/>
  <c r="N41" i="68"/>
  <c r="L38" i="68"/>
  <c r="M135" i="67"/>
  <c r="M193" i="67" s="1"/>
  <c r="K134" i="67"/>
  <c r="K192" i="67" s="1"/>
  <c r="M131" i="67"/>
  <c r="M189" i="67" s="1"/>
  <c r="K130" i="67"/>
  <c r="K188" i="67" s="1"/>
  <c r="M127" i="67"/>
  <c r="M185" i="67" s="1"/>
  <c r="K126" i="67"/>
  <c r="K184" i="67" s="1"/>
  <c r="M121" i="67"/>
  <c r="M179" i="67" s="1"/>
  <c r="K120" i="67"/>
  <c r="K178" i="67" s="1"/>
  <c r="M117" i="67"/>
  <c r="M175" i="67" s="1"/>
  <c r="K116" i="67"/>
  <c r="K174" i="67" s="1"/>
  <c r="M113" i="67"/>
  <c r="M171" i="67" s="1"/>
  <c r="K112" i="67"/>
  <c r="K170" i="67" s="1"/>
  <c r="M91" i="67"/>
  <c r="K90" i="67"/>
  <c r="M43" i="67"/>
  <c r="K42" i="67"/>
  <c r="M39" i="67"/>
  <c r="K38" i="67"/>
  <c r="M134" i="62"/>
  <c r="M192" i="62" s="1"/>
  <c r="K133" i="62"/>
  <c r="K191" i="62" s="1"/>
  <c r="M130" i="62"/>
  <c r="M188" i="62" s="1"/>
  <c r="K129" i="62"/>
  <c r="K187" i="62" s="1"/>
  <c r="M126" i="62"/>
  <c r="M184" i="62" s="1"/>
  <c r="K125" i="62"/>
  <c r="K183" i="62" s="1"/>
  <c r="M120" i="62"/>
  <c r="M178" i="62" s="1"/>
  <c r="K119" i="62"/>
  <c r="K177" i="62" s="1"/>
  <c r="M116" i="62"/>
  <c r="M174" i="62" s="1"/>
  <c r="K115" i="62"/>
  <c r="K173" i="62" s="1"/>
  <c r="M112" i="62"/>
  <c r="M170" i="62" s="1"/>
  <c r="K111" i="62"/>
  <c r="K169" i="62" s="1"/>
  <c r="M90" i="62"/>
  <c r="M42" i="62"/>
  <c r="K41" i="62"/>
  <c r="M38" i="62"/>
  <c r="K136" i="61"/>
  <c r="K194" i="61" s="1"/>
  <c r="M133" i="61"/>
  <c r="M191" i="61" s="1"/>
  <c r="K132" i="61"/>
  <c r="K190" i="61" s="1"/>
  <c r="M129" i="61"/>
  <c r="M187" i="61" s="1"/>
  <c r="L39" i="69"/>
  <c r="N127" i="59"/>
  <c r="N185" i="59" s="1"/>
  <c r="J115" i="59"/>
  <c r="N43" i="59"/>
  <c r="L133" i="68"/>
  <c r="L191" i="68" s="1"/>
  <c r="N120" i="68"/>
  <c r="N178" i="68" s="1"/>
  <c r="L41" i="68"/>
  <c r="N136" i="67"/>
  <c r="N194" i="67" s="1"/>
  <c r="L135" i="67"/>
  <c r="L193" i="67" s="1"/>
  <c r="J134" i="67"/>
  <c r="N132" i="67"/>
  <c r="N190" i="67" s="1"/>
  <c r="L131" i="67"/>
  <c r="L189" i="67" s="1"/>
  <c r="J130" i="67"/>
  <c r="N128" i="67"/>
  <c r="N186" i="67" s="1"/>
  <c r="L127" i="67"/>
  <c r="L185" i="67" s="1"/>
  <c r="J126" i="67"/>
  <c r="N122" i="67"/>
  <c r="N180" i="67" s="1"/>
  <c r="L121" i="67"/>
  <c r="L179" i="67" s="1"/>
  <c r="J120" i="67"/>
  <c r="N118" i="67"/>
  <c r="N176" i="67" s="1"/>
  <c r="L117" i="67"/>
  <c r="L175" i="67" s="1"/>
  <c r="J116" i="67"/>
  <c r="N114" i="67"/>
  <c r="N172" i="67" s="1"/>
  <c r="L113" i="67"/>
  <c r="L171" i="67" s="1"/>
  <c r="J112" i="67"/>
  <c r="N92" i="67"/>
  <c r="L91" i="67"/>
  <c r="J90" i="67"/>
  <c r="L43" i="67"/>
  <c r="J42" i="67"/>
  <c r="N40" i="67"/>
  <c r="L39" i="67"/>
  <c r="J38" i="67"/>
  <c r="N233" i="62"/>
  <c r="N135" i="62"/>
  <c r="N193" i="62" s="1"/>
  <c r="L134" i="62"/>
  <c r="L192" i="62" s="1"/>
  <c r="J133" i="62"/>
  <c r="N131" i="62"/>
  <c r="N189" i="62" s="1"/>
  <c r="L130" i="62"/>
  <c r="L188" i="62" s="1"/>
  <c r="J129" i="62"/>
  <c r="N127" i="62"/>
  <c r="N185" i="62" s="1"/>
  <c r="L126" i="62"/>
  <c r="L184" i="62" s="1"/>
  <c r="J125" i="62"/>
  <c r="N121" i="62"/>
  <c r="N179" i="62" s="1"/>
  <c r="L120" i="62"/>
  <c r="L178" i="62" s="1"/>
  <c r="J119" i="62"/>
  <c r="N117" i="62"/>
  <c r="N175" i="62" s="1"/>
  <c r="L116" i="62"/>
  <c r="L174" i="62" s="1"/>
  <c r="J115" i="62"/>
  <c r="N113" i="62"/>
  <c r="N171" i="62" s="1"/>
  <c r="L112" i="62"/>
  <c r="L170" i="62" s="1"/>
  <c r="J111" i="62"/>
  <c r="N91" i="62"/>
  <c r="L90" i="62"/>
  <c r="J117" i="60"/>
  <c r="L126" i="59"/>
  <c r="L184" i="59" s="1"/>
  <c r="N113" i="59"/>
  <c r="N171" i="59" s="1"/>
  <c r="L42" i="59"/>
  <c r="J132" i="68"/>
  <c r="L119" i="68"/>
  <c r="L177" i="68" s="1"/>
  <c r="J92" i="68"/>
  <c r="J41" i="68"/>
  <c r="M136" i="67"/>
  <c r="M194" i="67" s="1"/>
  <c r="K135" i="67"/>
  <c r="K193" i="67" s="1"/>
  <c r="M132" i="67"/>
  <c r="M190" i="67" s="1"/>
  <c r="K131" i="67"/>
  <c r="K189" i="67" s="1"/>
  <c r="M128" i="67"/>
  <c r="M186" i="67" s="1"/>
  <c r="K127" i="67"/>
  <c r="K185" i="67" s="1"/>
  <c r="M122" i="67"/>
  <c r="M180" i="67" s="1"/>
  <c r="K121" i="67"/>
  <c r="K179" i="67" s="1"/>
  <c r="M118" i="67"/>
  <c r="M176" i="67" s="1"/>
  <c r="K117" i="67"/>
  <c r="K175" i="67" s="1"/>
  <c r="M114" i="67"/>
  <c r="M172" i="67" s="1"/>
  <c r="K113" i="67"/>
  <c r="K171" i="67" s="1"/>
  <c r="M92" i="67"/>
  <c r="K91" i="67"/>
  <c r="K43" i="67"/>
  <c r="M40" i="67"/>
  <c r="K39" i="67"/>
  <c r="M233" i="62"/>
  <c r="M135" i="62"/>
  <c r="M193" i="62" s="1"/>
  <c r="K134" i="62"/>
  <c r="K192" i="62" s="1"/>
  <c r="M131" i="62"/>
  <c r="M189" i="62" s="1"/>
  <c r="K130" i="62"/>
  <c r="K188" i="62" s="1"/>
  <c r="M127" i="62"/>
  <c r="M185" i="62" s="1"/>
  <c r="K126" i="62"/>
  <c r="K184" i="62" s="1"/>
  <c r="M121" i="62"/>
  <c r="M179" i="62" s="1"/>
  <c r="K120" i="62"/>
  <c r="K178" i="62" s="1"/>
  <c r="M117" i="62"/>
  <c r="M175" i="62" s="1"/>
  <c r="K116" i="62"/>
  <c r="K174" i="62" s="1"/>
  <c r="M113" i="62"/>
  <c r="M171" i="62" s="1"/>
  <c r="K112" i="62"/>
  <c r="K170" i="62" s="1"/>
  <c r="M91" i="62"/>
  <c r="K90" i="62"/>
  <c r="M43" i="62"/>
  <c r="K42" i="62"/>
  <c r="M39" i="62"/>
  <c r="K38" i="62"/>
  <c r="M134" i="61"/>
  <c r="M192" i="61" s="1"/>
  <c r="K133" i="61"/>
  <c r="K191" i="61" s="1"/>
  <c r="M130" i="61"/>
  <c r="M188" i="61" s="1"/>
  <c r="K129" i="61"/>
  <c r="K187" i="61" s="1"/>
  <c r="M126" i="61"/>
  <c r="M184" i="61" s="1"/>
  <c r="N90" i="68"/>
  <c r="N129" i="67"/>
  <c r="N187" i="67" s="1"/>
  <c r="J117" i="67"/>
  <c r="J134" i="62"/>
  <c r="L121" i="62"/>
  <c r="L179" i="62" s="1"/>
  <c r="N41" i="62"/>
  <c r="J38" i="62"/>
  <c r="K233" i="61"/>
  <c r="K135" i="61"/>
  <c r="K193" i="61" s="1"/>
  <c r="N130" i="61"/>
  <c r="N188" i="61" s="1"/>
  <c r="N128" i="61"/>
  <c r="N186" i="61" s="1"/>
  <c r="K127" i="61"/>
  <c r="K185" i="61" s="1"/>
  <c r="N125" i="61"/>
  <c r="N183" i="61" s="1"/>
  <c r="L122" i="61"/>
  <c r="L180" i="61" s="1"/>
  <c r="J121" i="61"/>
  <c r="N119" i="61"/>
  <c r="N177" i="61" s="1"/>
  <c r="L118" i="61"/>
  <c r="L176" i="61" s="1"/>
  <c r="J117" i="61"/>
  <c r="N115" i="61"/>
  <c r="N173" i="61" s="1"/>
  <c r="L114" i="61"/>
  <c r="L172" i="61" s="1"/>
  <c r="J113" i="61"/>
  <c r="N111" i="61"/>
  <c r="N169" i="61" s="1"/>
  <c r="L92" i="61"/>
  <c r="J91" i="61"/>
  <c r="J43" i="61"/>
  <c r="N41" i="61"/>
  <c r="L40" i="61"/>
  <c r="J39" i="61"/>
  <c r="N233" i="67"/>
  <c r="L128" i="67"/>
  <c r="L186" i="67" s="1"/>
  <c r="N115" i="67"/>
  <c r="N173" i="67" s="1"/>
  <c r="N132" i="62"/>
  <c r="N190" i="62" s="1"/>
  <c r="J120" i="62"/>
  <c r="N92" i="62"/>
  <c r="J41" i="62"/>
  <c r="N134" i="61"/>
  <c r="N192" i="61" s="1"/>
  <c r="N132" i="61"/>
  <c r="N190" i="61" s="1"/>
  <c r="L130" i="61"/>
  <c r="L188" i="61" s="1"/>
  <c r="M128" i="61"/>
  <c r="M186" i="61" s="1"/>
  <c r="J127" i="61"/>
  <c r="M125" i="61"/>
  <c r="M183" i="61" s="1"/>
  <c r="K122" i="61"/>
  <c r="K180" i="61" s="1"/>
  <c r="M119" i="61"/>
  <c r="M177" i="61" s="1"/>
  <c r="K118" i="61"/>
  <c r="K176" i="61" s="1"/>
  <c r="M115" i="61"/>
  <c r="M173" i="61" s="1"/>
  <c r="K114" i="61"/>
  <c r="K172" i="61" s="1"/>
  <c r="M111" i="61"/>
  <c r="M169" i="61" s="1"/>
  <c r="K92" i="61"/>
  <c r="M41" i="61"/>
  <c r="K40" i="61"/>
  <c r="J127" i="67"/>
  <c r="L114" i="67"/>
  <c r="L172" i="67" s="1"/>
  <c r="J43" i="67"/>
  <c r="L131" i="62"/>
  <c r="L189" i="62" s="1"/>
  <c r="N118" i="62"/>
  <c r="N176" i="62" s="1"/>
  <c r="L91" i="62"/>
  <c r="N40" i="62"/>
  <c r="L134" i="61"/>
  <c r="L192" i="61" s="1"/>
  <c r="M132" i="61"/>
  <c r="M190" i="61" s="1"/>
  <c r="K130" i="61"/>
  <c r="K188" i="61" s="1"/>
  <c r="L128" i="61"/>
  <c r="L186" i="61" s="1"/>
  <c r="L125" i="61"/>
  <c r="L183" i="61" s="1"/>
  <c r="J122" i="61"/>
  <c r="N120" i="61"/>
  <c r="N178" i="61" s="1"/>
  <c r="L119" i="61"/>
  <c r="L177" i="61" s="1"/>
  <c r="J118" i="61"/>
  <c r="N116" i="61"/>
  <c r="N174" i="61" s="1"/>
  <c r="L115" i="61"/>
  <c r="L173" i="61" s="1"/>
  <c r="J114" i="61"/>
  <c r="N112" i="61"/>
  <c r="N170" i="61" s="1"/>
  <c r="L111" i="61"/>
  <c r="L169" i="61" s="1"/>
  <c r="J92" i="61"/>
  <c r="N90" i="61"/>
  <c r="N42" i="61"/>
  <c r="L41" i="61"/>
  <c r="J40" i="61"/>
  <c r="N38" i="61"/>
  <c r="J41" i="59"/>
  <c r="L136" i="67"/>
  <c r="L194" i="67" s="1"/>
  <c r="N125" i="67"/>
  <c r="N183" i="67" s="1"/>
  <c r="J113" i="67"/>
  <c r="N41" i="67"/>
  <c r="J130" i="62"/>
  <c r="L117" i="62"/>
  <c r="L175" i="62" s="1"/>
  <c r="J90" i="62"/>
  <c r="N43" i="62"/>
  <c r="L40" i="62"/>
  <c r="N136" i="61"/>
  <c r="N194" i="61" s="1"/>
  <c r="K134" i="61"/>
  <c r="K192" i="61" s="1"/>
  <c r="J132" i="61"/>
  <c r="J130" i="61"/>
  <c r="K128" i="61"/>
  <c r="K186" i="61" s="1"/>
  <c r="N126" i="61"/>
  <c r="N184" i="61" s="1"/>
  <c r="K125" i="61"/>
  <c r="K183" i="61" s="1"/>
  <c r="M120" i="61"/>
  <c r="M178" i="61" s="1"/>
  <c r="K119" i="61"/>
  <c r="K177" i="61" s="1"/>
  <c r="M116" i="61"/>
  <c r="M174" i="61" s="1"/>
  <c r="K115" i="61"/>
  <c r="K173" i="61" s="1"/>
  <c r="M112" i="61"/>
  <c r="M170" i="61" s="1"/>
  <c r="K111" i="61"/>
  <c r="K169" i="61" s="1"/>
  <c r="M90" i="61"/>
  <c r="M42" i="61"/>
  <c r="K41" i="61"/>
  <c r="M38" i="61"/>
  <c r="L111" i="70"/>
  <c r="L169" i="70" s="1"/>
  <c r="N135" i="59"/>
  <c r="N193" i="59" s="1"/>
  <c r="J135" i="67"/>
  <c r="L122" i="67"/>
  <c r="L180" i="67" s="1"/>
  <c r="N111" i="67"/>
  <c r="N169" i="67" s="1"/>
  <c r="L40" i="67"/>
  <c r="N128" i="62"/>
  <c r="N186" i="62" s="1"/>
  <c r="J116" i="62"/>
  <c r="L43" i="62"/>
  <c r="N39" i="62"/>
  <c r="M136" i="61"/>
  <c r="M194" i="61" s="1"/>
  <c r="J134" i="61"/>
  <c r="N131" i="61"/>
  <c r="N189" i="61" s="1"/>
  <c r="J128" i="61"/>
  <c r="L126" i="61"/>
  <c r="L184" i="61" s="1"/>
  <c r="J125" i="61"/>
  <c r="N121" i="61"/>
  <c r="N179" i="61" s="1"/>
  <c r="L120" i="61"/>
  <c r="L178" i="61" s="1"/>
  <c r="J119" i="61"/>
  <c r="N117" i="61"/>
  <c r="N175" i="61" s="1"/>
  <c r="L116" i="61"/>
  <c r="L174" i="61" s="1"/>
  <c r="J115" i="61"/>
  <c r="N113" i="61"/>
  <c r="N171" i="61" s="1"/>
  <c r="L112" i="61"/>
  <c r="L170" i="61" s="1"/>
  <c r="J111" i="61"/>
  <c r="N91" i="61"/>
  <c r="L90" i="61"/>
  <c r="N43" i="61"/>
  <c r="L42" i="61"/>
  <c r="J41" i="61"/>
  <c r="N39" i="61"/>
  <c r="L38" i="61"/>
  <c r="K136" i="48"/>
  <c r="K194" i="48" s="1"/>
  <c r="J125" i="59"/>
  <c r="N130" i="68"/>
  <c r="N188" i="68" s="1"/>
  <c r="N133" i="67"/>
  <c r="N191" i="67" s="1"/>
  <c r="J121" i="67"/>
  <c r="J39" i="67"/>
  <c r="L127" i="62"/>
  <c r="L185" i="62" s="1"/>
  <c r="N114" i="62"/>
  <c r="N172" i="62" s="1"/>
  <c r="J43" i="62"/>
  <c r="L39" i="62"/>
  <c r="J136" i="61"/>
  <c r="M131" i="61"/>
  <c r="M189" i="61" s="1"/>
  <c r="L129" i="61"/>
  <c r="L187" i="61" s="1"/>
  <c r="N127" i="61"/>
  <c r="N185" i="61" s="1"/>
  <c r="K126" i="61"/>
  <c r="K184" i="61" s="1"/>
  <c r="M121" i="61"/>
  <c r="M179" i="61" s="1"/>
  <c r="K120" i="61"/>
  <c r="K178" i="61" s="1"/>
  <c r="M117" i="61"/>
  <c r="M175" i="61" s="1"/>
  <c r="K116" i="61"/>
  <c r="K174" i="61" s="1"/>
  <c r="M113" i="61"/>
  <c r="M171" i="61" s="1"/>
  <c r="K112" i="61"/>
  <c r="K170" i="61" s="1"/>
  <c r="M91" i="61"/>
  <c r="K90" i="61"/>
  <c r="M43" i="61"/>
  <c r="K42" i="61"/>
  <c r="M39" i="61"/>
  <c r="K38" i="61"/>
  <c r="L112" i="59"/>
  <c r="L170" i="59" s="1"/>
  <c r="J118" i="68"/>
  <c r="L132" i="67"/>
  <c r="L190" i="67" s="1"/>
  <c r="N119" i="67"/>
  <c r="N177" i="67" s="1"/>
  <c r="L92" i="67"/>
  <c r="N136" i="62"/>
  <c r="N194" i="62" s="1"/>
  <c r="J126" i="62"/>
  <c r="L113" i="62"/>
  <c r="L171" i="62" s="1"/>
  <c r="L42" i="62"/>
  <c r="J39" i="62"/>
  <c r="N233" i="61"/>
  <c r="N135" i="61"/>
  <c r="N193" i="61" s="1"/>
  <c r="L133" i="61"/>
  <c r="L191" i="61" s="1"/>
  <c r="L131" i="61"/>
  <c r="L189" i="61" s="1"/>
  <c r="J129" i="61"/>
  <c r="M127" i="61"/>
  <c r="M185" i="61" s="1"/>
  <c r="J126" i="61"/>
  <c r="N122" i="61"/>
  <c r="N180" i="61" s="1"/>
  <c r="L121" i="61"/>
  <c r="L179" i="61" s="1"/>
  <c r="J120" i="61"/>
  <c r="N118" i="61"/>
  <c r="N176" i="61" s="1"/>
  <c r="L117" i="61"/>
  <c r="L175" i="61" s="1"/>
  <c r="J116" i="61"/>
  <c r="N114" i="61"/>
  <c r="N172" i="61" s="1"/>
  <c r="L113" i="61"/>
  <c r="L171" i="61" s="1"/>
  <c r="J112" i="61"/>
  <c r="N92" i="61"/>
  <c r="L91" i="61"/>
  <c r="J90" i="61"/>
  <c r="L43" i="61"/>
  <c r="J42" i="61"/>
  <c r="N40" i="61"/>
  <c r="L39" i="61"/>
  <c r="J38" i="61"/>
  <c r="L233" i="62"/>
  <c r="J112" i="62"/>
  <c r="M122" i="61"/>
  <c r="M180" i="61" s="1"/>
  <c r="M40" i="61"/>
  <c r="M132" i="48"/>
  <c r="M190" i="48" s="1"/>
  <c r="M121" i="48"/>
  <c r="M179" i="48" s="1"/>
  <c r="K112" i="48"/>
  <c r="K170" i="48" s="1"/>
  <c r="M43" i="48"/>
  <c r="J91" i="67"/>
  <c r="J42" i="62"/>
  <c r="K121" i="61"/>
  <c r="K179" i="61" s="1"/>
  <c r="K39" i="61"/>
  <c r="K131" i="48"/>
  <c r="K189" i="48" s="1"/>
  <c r="N119" i="48"/>
  <c r="N177" i="48" s="1"/>
  <c r="K42" i="48"/>
  <c r="L38" i="62"/>
  <c r="L233" i="61"/>
  <c r="L135" i="61"/>
  <c r="L193" i="61" s="1"/>
  <c r="M92" i="61"/>
  <c r="M130" i="48"/>
  <c r="M188" i="48" s="1"/>
  <c r="J119" i="48"/>
  <c r="J177" i="48" s="1"/>
  <c r="L92" i="48"/>
  <c r="L41" i="48"/>
  <c r="J133" i="61"/>
  <c r="M118" i="61"/>
  <c r="M176" i="61" s="1"/>
  <c r="K91" i="61"/>
  <c r="K129" i="48"/>
  <c r="K187" i="48" s="1"/>
  <c r="M117" i="48"/>
  <c r="M175" i="48" s="1"/>
  <c r="J91" i="48"/>
  <c r="J40" i="48"/>
  <c r="K131" i="61"/>
  <c r="K189" i="61" s="1"/>
  <c r="K117" i="61"/>
  <c r="K175" i="61" s="1"/>
  <c r="K128" i="48"/>
  <c r="K186" i="48" s="1"/>
  <c r="N116" i="48"/>
  <c r="N174" i="48" s="1"/>
  <c r="K90" i="48"/>
  <c r="J39" i="48"/>
  <c r="N126" i="48"/>
  <c r="N184" i="48" s="1"/>
  <c r="L115" i="48"/>
  <c r="L173" i="48" s="1"/>
  <c r="L40" i="68"/>
  <c r="J131" i="67"/>
  <c r="L135" i="62"/>
  <c r="L193" i="62" s="1"/>
  <c r="L127" i="61"/>
  <c r="L185" i="61" s="1"/>
  <c r="M114" i="61"/>
  <c r="M172" i="61" s="1"/>
  <c r="K43" i="61"/>
  <c r="K135" i="48"/>
  <c r="K193" i="48" s="1"/>
  <c r="K126" i="48"/>
  <c r="K184" i="48" s="1"/>
  <c r="L114" i="48"/>
  <c r="L172" i="48" s="1"/>
  <c r="L122" i="48"/>
  <c r="L180" i="48" s="1"/>
  <c r="J113" i="48"/>
  <c r="J171" i="48" s="1"/>
  <c r="L118" i="67"/>
  <c r="L176" i="67" s="1"/>
  <c r="N122" i="62"/>
  <c r="N180" i="62" s="1"/>
  <c r="K113" i="61"/>
  <c r="K171" i="61" s="1"/>
  <c r="N133" i="48"/>
  <c r="N191" i="48" s="1"/>
  <c r="N223" i="68"/>
  <c r="M70" i="48"/>
  <c r="M84" i="48" s="1"/>
  <c r="M18" i="48"/>
  <c r="M32" i="48" s="1"/>
  <c r="K69" i="48"/>
  <c r="K17" i="48"/>
  <c r="M68" i="48"/>
  <c r="K16" i="48"/>
  <c r="K67" i="48"/>
  <c r="N14" i="48"/>
  <c r="K66" i="48"/>
  <c r="K14" i="48"/>
  <c r="N64" i="48"/>
  <c r="M21" i="48"/>
  <c r="M12" i="48"/>
  <c r="J73" i="48"/>
  <c r="J87" i="48" s="1"/>
  <c r="N63" i="48"/>
  <c r="J21" i="48"/>
  <c r="N11" i="48"/>
  <c r="M71" i="48"/>
  <c r="M85" i="48" s="1"/>
  <c r="L62" i="48"/>
  <c r="M19" i="48"/>
  <c r="L10" i="48"/>
  <c r="J223" i="61"/>
  <c r="J223" i="67"/>
  <c r="J223" i="68"/>
  <c r="H223" i="68" s="1"/>
  <c r="J223" i="59"/>
  <c r="J223" i="62"/>
  <c r="H223" i="62" s="1"/>
  <c r="J223" i="69"/>
  <c r="J223" i="70"/>
  <c r="J223" i="71"/>
  <c r="J223" i="72"/>
  <c r="J223" i="73"/>
  <c r="H223" i="73" s="1"/>
  <c r="J224" i="59"/>
  <c r="H224" i="59" s="1"/>
  <c r="J223" i="74"/>
  <c r="J223" i="75"/>
  <c r="H223" i="75" s="1"/>
  <c r="J223" i="76"/>
  <c r="J223" i="77"/>
  <c r="K237" i="48"/>
  <c r="K223" i="61"/>
  <c r="K223" i="67"/>
  <c r="K223" i="70"/>
  <c r="K223" i="71"/>
  <c r="K223" i="72"/>
  <c r="K223" i="73"/>
  <c r="K224" i="59"/>
  <c r="K223" i="74"/>
  <c r="K223" i="75"/>
  <c r="K223" i="76"/>
  <c r="K223" i="77"/>
  <c r="K223" i="68"/>
  <c r="K223" i="59"/>
  <c r="K223" i="62"/>
  <c r="K223" i="69"/>
  <c r="L223" i="61"/>
  <c r="L223" i="67"/>
  <c r="L223" i="68"/>
  <c r="L223" i="59"/>
  <c r="L223" i="62"/>
  <c r="L223" i="69"/>
  <c r="L223" i="70"/>
  <c r="L223" i="71"/>
  <c r="L223" i="72"/>
  <c r="L223" i="73"/>
  <c r="L224" i="59"/>
  <c r="L223" i="74"/>
  <c r="L223" i="75"/>
  <c r="L223" i="76"/>
  <c r="L223" i="77"/>
  <c r="M106" i="77"/>
  <c r="M166" i="77" s="1"/>
  <c r="K105" i="77"/>
  <c r="K165" i="77" s="1"/>
  <c r="L104" i="77"/>
  <c r="L164" i="77" s="1"/>
  <c r="N105" i="77"/>
  <c r="N165" i="77" s="1"/>
  <c r="K104" i="77"/>
  <c r="K164" i="77" s="1"/>
  <c r="M105" i="77"/>
  <c r="M165" i="77" s="1"/>
  <c r="J104" i="77"/>
  <c r="L105" i="77"/>
  <c r="L165" i="77" s="1"/>
  <c r="N103" i="77"/>
  <c r="N163" i="77" s="1"/>
  <c r="N106" i="77"/>
  <c r="N166" i="77" s="1"/>
  <c r="J105" i="77"/>
  <c r="M103" i="77"/>
  <c r="M163" i="77" s="1"/>
  <c r="L106" i="77"/>
  <c r="L166" i="77" s="1"/>
  <c r="L103" i="77"/>
  <c r="L163" i="77" s="1"/>
  <c r="K106" i="77"/>
  <c r="K166" i="77" s="1"/>
  <c r="N104" i="77"/>
  <c r="N164" i="77" s="1"/>
  <c r="K103" i="77"/>
  <c r="K163" i="77" s="1"/>
  <c r="J106" i="77"/>
  <c r="M104" i="77"/>
  <c r="M164" i="77" s="1"/>
  <c r="J103" i="77"/>
  <c r="L106" i="76"/>
  <c r="L166" i="76" s="1"/>
  <c r="J105" i="76"/>
  <c r="N103" i="76"/>
  <c r="N163" i="76" s="1"/>
  <c r="K106" i="76"/>
  <c r="K166" i="76" s="1"/>
  <c r="M103" i="76"/>
  <c r="M163" i="76" s="1"/>
  <c r="J106" i="76"/>
  <c r="N104" i="76"/>
  <c r="N164" i="76" s="1"/>
  <c r="L103" i="76"/>
  <c r="L163" i="76" s="1"/>
  <c r="M104" i="76"/>
  <c r="M164" i="76" s="1"/>
  <c r="K103" i="76"/>
  <c r="K163" i="76" s="1"/>
  <c r="N105" i="76"/>
  <c r="N165" i="76" s="1"/>
  <c r="L104" i="76"/>
  <c r="L164" i="76" s="1"/>
  <c r="J103" i="76"/>
  <c r="M105" i="76"/>
  <c r="M165" i="76" s="1"/>
  <c r="K104" i="76"/>
  <c r="K164" i="76" s="1"/>
  <c r="M106" i="76"/>
  <c r="M166" i="76" s="1"/>
  <c r="L105" i="76"/>
  <c r="L165" i="76" s="1"/>
  <c r="K105" i="76"/>
  <c r="K165" i="76" s="1"/>
  <c r="J104" i="76"/>
  <c r="K106" i="75"/>
  <c r="K166" i="75" s="1"/>
  <c r="M103" i="75"/>
  <c r="M163" i="75" s="1"/>
  <c r="J106" i="75"/>
  <c r="M104" i="75"/>
  <c r="M164" i="75" s="1"/>
  <c r="J103" i="75"/>
  <c r="L104" i="75"/>
  <c r="L164" i="75" s="1"/>
  <c r="N105" i="75"/>
  <c r="N165" i="75" s="1"/>
  <c r="K104" i="75"/>
  <c r="K164" i="75" s="1"/>
  <c r="M105" i="75"/>
  <c r="M165" i="75" s="1"/>
  <c r="J104" i="75"/>
  <c r="L105" i="75"/>
  <c r="L165" i="75" s="1"/>
  <c r="N106" i="75"/>
  <c r="N166" i="75" s="1"/>
  <c r="K105" i="75"/>
  <c r="K165" i="75" s="1"/>
  <c r="N103" i="75"/>
  <c r="N163" i="75" s="1"/>
  <c r="N106" i="76"/>
  <c r="N166" i="76" s="1"/>
  <c r="M106" i="75"/>
  <c r="M166" i="75" s="1"/>
  <c r="J105" i="75"/>
  <c r="L103" i="75"/>
  <c r="L163" i="75" s="1"/>
  <c r="L106" i="75"/>
  <c r="L166" i="75" s="1"/>
  <c r="N105" i="74"/>
  <c r="N165" i="74" s="1"/>
  <c r="L104" i="74"/>
  <c r="L164" i="74" s="1"/>
  <c r="J103" i="74"/>
  <c r="N104" i="75"/>
  <c r="N164" i="75" s="1"/>
  <c r="M105" i="74"/>
  <c r="M165" i="74" s="1"/>
  <c r="K104" i="74"/>
  <c r="K164" i="74" s="1"/>
  <c r="K103" i="75"/>
  <c r="K163" i="75" s="1"/>
  <c r="N106" i="74"/>
  <c r="N166" i="74" s="1"/>
  <c r="L105" i="74"/>
  <c r="L165" i="74" s="1"/>
  <c r="J104" i="74"/>
  <c r="M106" i="74"/>
  <c r="M166" i="74" s="1"/>
  <c r="K105" i="74"/>
  <c r="K165" i="74" s="1"/>
  <c r="M104" i="73"/>
  <c r="M164" i="73" s="1"/>
  <c r="K103" i="73"/>
  <c r="K163" i="73" s="1"/>
  <c r="L106" i="74"/>
  <c r="L166" i="74" s="1"/>
  <c r="J105" i="74"/>
  <c r="N103" i="74"/>
  <c r="N163" i="74" s="1"/>
  <c r="K106" i="74"/>
  <c r="K166" i="74" s="1"/>
  <c r="M103" i="74"/>
  <c r="M163" i="74" s="1"/>
  <c r="J106" i="74"/>
  <c r="N104" i="74"/>
  <c r="N164" i="74" s="1"/>
  <c r="L103" i="74"/>
  <c r="L163" i="74" s="1"/>
  <c r="M104" i="74"/>
  <c r="M164" i="74" s="1"/>
  <c r="N106" i="73"/>
  <c r="N166" i="73" s="1"/>
  <c r="K105" i="73"/>
  <c r="K165" i="73" s="1"/>
  <c r="N103" i="73"/>
  <c r="N163" i="73" s="1"/>
  <c r="K103" i="74"/>
  <c r="K163" i="74" s="1"/>
  <c r="M106" i="73"/>
  <c r="M166" i="73" s="1"/>
  <c r="J105" i="73"/>
  <c r="M103" i="73"/>
  <c r="M163" i="73" s="1"/>
  <c r="L106" i="73"/>
  <c r="L166" i="73" s="1"/>
  <c r="L103" i="73"/>
  <c r="L163" i="73" s="1"/>
  <c r="K106" i="73"/>
  <c r="K166" i="73" s="1"/>
  <c r="N104" i="73"/>
  <c r="N164" i="73" s="1"/>
  <c r="J103" i="73"/>
  <c r="J106" i="72"/>
  <c r="N104" i="72"/>
  <c r="N164" i="72" s="1"/>
  <c r="L103" i="72"/>
  <c r="L163" i="72" s="1"/>
  <c r="J106" i="73"/>
  <c r="L104" i="73"/>
  <c r="L164" i="73" s="1"/>
  <c r="N105" i="73"/>
  <c r="N165" i="73" s="1"/>
  <c r="K104" i="73"/>
  <c r="K164" i="73" s="1"/>
  <c r="N105" i="72"/>
  <c r="N165" i="72" s="1"/>
  <c r="M105" i="73"/>
  <c r="M165" i="73" s="1"/>
  <c r="J104" i="73"/>
  <c r="K106" i="72"/>
  <c r="K166" i="72" s="1"/>
  <c r="L104" i="72"/>
  <c r="L164" i="72" s="1"/>
  <c r="K104" i="72"/>
  <c r="K164" i="72" s="1"/>
  <c r="M105" i="72"/>
  <c r="M165" i="72" s="1"/>
  <c r="J104" i="72"/>
  <c r="L105" i="72"/>
  <c r="L165" i="72" s="1"/>
  <c r="K105" i="72"/>
  <c r="K165" i="72" s="1"/>
  <c r="N103" i="72"/>
  <c r="N163" i="72" s="1"/>
  <c r="L105" i="73"/>
  <c r="L165" i="73" s="1"/>
  <c r="N106" i="72"/>
  <c r="N166" i="72" s="1"/>
  <c r="J105" i="72"/>
  <c r="M103" i="72"/>
  <c r="M163" i="72" s="1"/>
  <c r="M106" i="72"/>
  <c r="M166" i="72" s="1"/>
  <c r="K103" i="72"/>
  <c r="K163" i="72" s="1"/>
  <c r="N105" i="71"/>
  <c r="N165" i="71" s="1"/>
  <c r="L104" i="71"/>
  <c r="L164" i="71" s="1"/>
  <c r="J103" i="71"/>
  <c r="M105" i="71"/>
  <c r="M165" i="71" s="1"/>
  <c r="K104" i="71"/>
  <c r="K164" i="71" s="1"/>
  <c r="M104" i="70"/>
  <c r="M164" i="70" s="1"/>
  <c r="K103" i="70"/>
  <c r="K163" i="70" s="1"/>
  <c r="N106" i="71"/>
  <c r="N166" i="71" s="1"/>
  <c r="L105" i="71"/>
  <c r="L165" i="71" s="1"/>
  <c r="J104" i="71"/>
  <c r="M106" i="71"/>
  <c r="M166" i="71" s="1"/>
  <c r="K105" i="71"/>
  <c r="K165" i="71" s="1"/>
  <c r="M105" i="70"/>
  <c r="M165" i="70" s="1"/>
  <c r="K104" i="70"/>
  <c r="K164" i="70" s="1"/>
  <c r="L106" i="71"/>
  <c r="L166" i="71" s="1"/>
  <c r="J105" i="71"/>
  <c r="N103" i="71"/>
  <c r="N163" i="71" s="1"/>
  <c r="L106" i="72"/>
  <c r="L166" i="72" s="1"/>
  <c r="K106" i="71"/>
  <c r="K166" i="71" s="1"/>
  <c r="M103" i="71"/>
  <c r="M163" i="71" s="1"/>
  <c r="M106" i="70"/>
  <c r="M166" i="70" s="1"/>
  <c r="K105" i="70"/>
  <c r="K165" i="70" s="1"/>
  <c r="M104" i="72"/>
  <c r="M164" i="72" s="1"/>
  <c r="J106" i="71"/>
  <c r="N104" i="71"/>
  <c r="N164" i="71" s="1"/>
  <c r="L103" i="71"/>
  <c r="L163" i="71" s="1"/>
  <c r="K103" i="71"/>
  <c r="K163" i="71" s="1"/>
  <c r="N106" i="69"/>
  <c r="N166" i="69" s="1"/>
  <c r="L105" i="69"/>
  <c r="L165" i="69" s="1"/>
  <c r="J104" i="69"/>
  <c r="N106" i="70"/>
  <c r="N166" i="70" s="1"/>
  <c r="N104" i="70"/>
  <c r="N164" i="70" s="1"/>
  <c r="M106" i="69"/>
  <c r="M166" i="69" s="1"/>
  <c r="K105" i="69"/>
  <c r="K165" i="69" s="1"/>
  <c r="L106" i="70"/>
  <c r="L166" i="70" s="1"/>
  <c r="L104" i="70"/>
  <c r="L164" i="70" s="1"/>
  <c r="L106" i="69"/>
  <c r="L166" i="69" s="1"/>
  <c r="J105" i="69"/>
  <c r="N103" i="69"/>
  <c r="N163" i="69" s="1"/>
  <c r="K106" i="70"/>
  <c r="K166" i="70" s="1"/>
  <c r="J104" i="70"/>
  <c r="K106" i="69"/>
  <c r="K166" i="69" s="1"/>
  <c r="M103" i="69"/>
  <c r="M163" i="69" s="1"/>
  <c r="J106" i="70"/>
  <c r="N103" i="70"/>
  <c r="N163" i="70" s="1"/>
  <c r="J106" i="69"/>
  <c r="N104" i="69"/>
  <c r="N164" i="69" s="1"/>
  <c r="L103" i="69"/>
  <c r="L163" i="69" s="1"/>
  <c r="N105" i="70"/>
  <c r="N165" i="70" s="1"/>
  <c r="M103" i="70"/>
  <c r="M163" i="70" s="1"/>
  <c r="M104" i="69"/>
  <c r="M164" i="69" s="1"/>
  <c r="K103" i="69"/>
  <c r="K163" i="69" s="1"/>
  <c r="L105" i="70"/>
  <c r="L165" i="70" s="1"/>
  <c r="L103" i="70"/>
  <c r="L163" i="70" s="1"/>
  <c r="N105" i="69"/>
  <c r="N165" i="69" s="1"/>
  <c r="L104" i="69"/>
  <c r="L164" i="69" s="1"/>
  <c r="J103" i="69"/>
  <c r="J105" i="70"/>
  <c r="M104" i="71"/>
  <c r="M164" i="71" s="1"/>
  <c r="J103" i="70"/>
  <c r="J103" i="72"/>
  <c r="M105" i="69"/>
  <c r="M165" i="69" s="1"/>
  <c r="K104" i="69"/>
  <c r="K164" i="69" s="1"/>
  <c r="F36" i="28"/>
  <c r="F44" i="28"/>
  <c r="J2" i="77"/>
  <c r="J2" i="76"/>
  <c r="J2" i="75"/>
  <c r="J2" i="74"/>
  <c r="J2" i="73"/>
  <c r="J2" i="72"/>
  <c r="J2" i="71"/>
  <c r="J2" i="60"/>
  <c r="J2" i="70"/>
  <c r="J2" i="59"/>
  <c r="J2" i="68"/>
  <c r="J2" i="67"/>
  <c r="J2" i="69"/>
  <c r="J43" i="28"/>
  <c r="J2" i="61"/>
  <c r="J2" i="48"/>
  <c r="J2" i="28"/>
  <c r="J2" i="62"/>
  <c r="J35" i="28"/>
  <c r="J24" i="28"/>
  <c r="J26" i="28" s="1"/>
  <c r="J237" i="48"/>
  <c r="J12" i="48"/>
  <c r="L14" i="48"/>
  <c r="M16" i="48"/>
  <c r="N18" i="48"/>
  <c r="N32" i="48" s="1"/>
  <c r="K21" i="48"/>
  <c r="K39" i="48"/>
  <c r="M41" i="48"/>
  <c r="J62" i="48"/>
  <c r="K64" i="48"/>
  <c r="L66" i="48"/>
  <c r="N68" i="48"/>
  <c r="K71" i="48"/>
  <c r="K85" i="48" s="1"/>
  <c r="K73" i="48"/>
  <c r="K87" i="48" s="1"/>
  <c r="M90" i="48"/>
  <c r="M92" i="48"/>
  <c r="M112" i="48"/>
  <c r="M170" i="48" s="1"/>
  <c r="M114" i="48"/>
  <c r="M172" i="48" s="1"/>
  <c r="J117" i="48"/>
  <c r="J175" i="48" s="1"/>
  <c r="L119" i="48"/>
  <c r="L177" i="48" s="1"/>
  <c r="N121" i="48"/>
  <c r="N179" i="48" s="1"/>
  <c r="L126" i="48"/>
  <c r="L184" i="48" s="1"/>
  <c r="M128" i="48"/>
  <c r="M186" i="48" s="1"/>
  <c r="N130" i="48"/>
  <c r="N188" i="48" s="1"/>
  <c r="K133" i="48"/>
  <c r="K191" i="48" s="1"/>
  <c r="M135" i="48"/>
  <c r="M193" i="48" s="1"/>
  <c r="L237" i="48"/>
  <c r="K10" i="48"/>
  <c r="K12" i="48"/>
  <c r="M14" i="48"/>
  <c r="J17" i="48"/>
  <c r="K19" i="48"/>
  <c r="L21" i="48"/>
  <c r="M39" i="48"/>
  <c r="N41" i="48"/>
  <c r="K62" i="48"/>
  <c r="M64" i="48"/>
  <c r="M66" i="48"/>
  <c r="J69" i="48"/>
  <c r="L71" i="48"/>
  <c r="L85" i="48" s="1"/>
  <c r="M73" i="48"/>
  <c r="M87" i="48" s="1"/>
  <c r="N90" i="48"/>
  <c r="N112" i="48"/>
  <c r="N170" i="48" s="1"/>
  <c r="K115" i="48"/>
  <c r="K173" i="48" s="1"/>
  <c r="K117" i="48"/>
  <c r="K175" i="48" s="1"/>
  <c r="M119" i="48"/>
  <c r="M177" i="48" s="1"/>
  <c r="J122" i="48"/>
  <c r="J180" i="48" s="1"/>
  <c r="M126" i="48"/>
  <c r="M184" i="48" s="1"/>
  <c r="J129" i="48"/>
  <c r="J187" i="48" s="1"/>
  <c r="J131" i="48"/>
  <c r="J189" i="48" s="1"/>
  <c r="M133" i="48"/>
  <c r="M191" i="48" s="1"/>
  <c r="N135" i="48"/>
  <c r="N193" i="48" s="1"/>
  <c r="N237" i="48"/>
  <c r="M10" i="48"/>
  <c r="J13" i="48"/>
  <c r="K15" i="48"/>
  <c r="L17" i="48"/>
  <c r="N19" i="48"/>
  <c r="K40" i="48"/>
  <c r="M42" i="48"/>
  <c r="M62" i="48"/>
  <c r="J65" i="48"/>
  <c r="L67" i="48"/>
  <c r="M69" i="48"/>
  <c r="N71" i="48"/>
  <c r="N85" i="48" s="1"/>
  <c r="K91" i="48"/>
  <c r="K111" i="48"/>
  <c r="K169" i="48" s="1"/>
  <c r="K113" i="48"/>
  <c r="K171" i="48" s="1"/>
  <c r="M115" i="48"/>
  <c r="M173" i="48" s="1"/>
  <c r="J118" i="48"/>
  <c r="J176" i="48" s="1"/>
  <c r="K120" i="48"/>
  <c r="K178" i="48" s="1"/>
  <c r="M122" i="48"/>
  <c r="M180" i="48" s="1"/>
  <c r="J127" i="48"/>
  <c r="J185" i="48" s="1"/>
  <c r="L129" i="48"/>
  <c r="L187" i="48" s="1"/>
  <c r="N131" i="48"/>
  <c r="N189" i="48" s="1"/>
  <c r="K134" i="48"/>
  <c r="K192" i="48" s="1"/>
  <c r="M136" i="48"/>
  <c r="M194" i="48" s="1"/>
  <c r="J5" i="77"/>
  <c r="J5" i="76"/>
  <c r="J5" i="75"/>
  <c r="J5" i="74"/>
  <c r="J5" i="72"/>
  <c r="J5" i="73"/>
  <c r="J5" i="71"/>
  <c r="J5" i="60"/>
  <c r="J5" i="69"/>
  <c r="J5" i="70"/>
  <c r="J5" i="59"/>
  <c r="J5" i="67"/>
  <c r="J5" i="62"/>
  <c r="N10" i="48"/>
  <c r="K13" i="48"/>
  <c r="M15" i="48"/>
  <c r="M17" i="48"/>
  <c r="J20" i="48"/>
  <c r="J34" i="48" s="1"/>
  <c r="K38" i="48"/>
  <c r="L40" i="48"/>
  <c r="N42" i="48"/>
  <c r="K63" i="48"/>
  <c r="K65" i="48"/>
  <c r="M67" i="48"/>
  <c r="J70" i="48"/>
  <c r="J84" i="48" s="1"/>
  <c r="K72" i="48"/>
  <c r="K86" i="48" s="1"/>
  <c r="M91" i="48"/>
  <c r="L111" i="48"/>
  <c r="L169" i="48" s="1"/>
  <c r="M113" i="48"/>
  <c r="M171" i="48" s="1"/>
  <c r="N115" i="48"/>
  <c r="N173" i="48" s="1"/>
  <c r="K118" i="48"/>
  <c r="K176" i="48" s="1"/>
  <c r="M120" i="48"/>
  <c r="M178" i="48" s="1"/>
  <c r="J125" i="48"/>
  <c r="J183" i="48" s="1"/>
  <c r="M127" i="48"/>
  <c r="M185" i="48" s="1"/>
  <c r="M129" i="48"/>
  <c r="M187" i="48" s="1"/>
  <c r="J132" i="48"/>
  <c r="J190" i="48" s="1"/>
  <c r="L134" i="48"/>
  <c r="L192" i="48" s="1"/>
  <c r="J5" i="61"/>
  <c r="K15" i="28"/>
  <c r="K11" i="48"/>
  <c r="L13" i="48"/>
  <c r="N15" i="48"/>
  <c r="K18" i="48"/>
  <c r="K32" i="48" s="1"/>
  <c r="K20" i="48"/>
  <c r="K34" i="48" s="1"/>
  <c r="M38" i="48"/>
  <c r="M40" i="48"/>
  <c r="J43" i="48"/>
  <c r="L63" i="48"/>
  <c r="M65" i="48"/>
  <c r="N67" i="48"/>
  <c r="K70" i="48"/>
  <c r="K84" i="48" s="1"/>
  <c r="M72" i="48"/>
  <c r="M86" i="48" s="1"/>
  <c r="J92" i="48"/>
  <c r="M111" i="48"/>
  <c r="M169" i="48" s="1"/>
  <c r="J114" i="48"/>
  <c r="J172" i="48" s="1"/>
  <c r="K116" i="48"/>
  <c r="K174" i="48" s="1"/>
  <c r="L118" i="48"/>
  <c r="L176" i="48" s="1"/>
  <c r="J121" i="48"/>
  <c r="J179" i="48" s="1"/>
  <c r="K125" i="48"/>
  <c r="K183" i="48" s="1"/>
  <c r="N127" i="48"/>
  <c r="N185" i="48" s="1"/>
  <c r="N129" i="48"/>
  <c r="N187" i="48" s="1"/>
  <c r="K132" i="48"/>
  <c r="K190" i="48" s="1"/>
  <c r="N134" i="48"/>
  <c r="N192" i="48" s="1"/>
  <c r="M11" i="48"/>
  <c r="M13" i="48"/>
  <c r="J16" i="48"/>
  <c r="L18" i="48"/>
  <c r="L32" i="48" s="1"/>
  <c r="M20" i="48"/>
  <c r="M34" i="48" s="1"/>
  <c r="N38" i="48"/>
  <c r="K41" i="48"/>
  <c r="K43" i="48"/>
  <c r="M63" i="48"/>
  <c r="J66" i="48"/>
  <c r="K68" i="48"/>
  <c r="L70" i="48"/>
  <c r="L84" i="48" s="1"/>
  <c r="N72" i="48"/>
  <c r="N86" i="48" s="1"/>
  <c r="K92" i="48"/>
  <c r="N111" i="48"/>
  <c r="N169" i="48" s="1"/>
  <c r="K114" i="48"/>
  <c r="K172" i="48" s="1"/>
  <c r="M116" i="48"/>
  <c r="M174" i="48" s="1"/>
  <c r="M118" i="48"/>
  <c r="M176" i="48" s="1"/>
  <c r="K121" i="48"/>
  <c r="K179" i="48" s="1"/>
  <c r="M125" i="48"/>
  <c r="M183" i="48" s="1"/>
  <c r="J128" i="48"/>
  <c r="J186" i="48" s="1"/>
  <c r="K130" i="48"/>
  <c r="K188" i="48" s="1"/>
  <c r="L132" i="48"/>
  <c r="L190" i="48" s="1"/>
  <c r="J135" i="48"/>
  <c r="J193" i="48" s="1"/>
  <c r="M121" i="60"/>
  <c r="M179" i="60" s="1"/>
  <c r="N235" i="59"/>
  <c r="N16" i="60"/>
  <c r="J63" i="60"/>
  <c r="M92" i="60"/>
  <c r="L223" i="60"/>
  <c r="N17" i="60"/>
  <c r="L64" i="60"/>
  <c r="M103" i="60"/>
  <c r="M163" i="60" s="1"/>
  <c r="K126" i="60"/>
  <c r="K184" i="60" s="1"/>
  <c r="J10" i="60"/>
  <c r="K38" i="60"/>
  <c r="M65" i="60"/>
  <c r="K105" i="60"/>
  <c r="K165" i="60" s="1"/>
  <c r="J127" i="60"/>
  <c r="J185" i="60" s="1"/>
  <c r="K11" i="60"/>
  <c r="L38" i="60"/>
  <c r="N65" i="60"/>
  <c r="M105" i="60"/>
  <c r="M165" i="60" s="1"/>
  <c r="N133" i="60"/>
  <c r="N191" i="60" s="1"/>
  <c r="M12" i="60"/>
  <c r="N20" i="60"/>
  <c r="N34" i="60" s="1"/>
  <c r="M39" i="60"/>
  <c r="K68" i="60"/>
  <c r="N111" i="60"/>
  <c r="N169" i="60" s="1"/>
  <c r="K134" i="60"/>
  <c r="K192" i="60" s="1"/>
  <c r="N13" i="60"/>
  <c r="K41" i="60"/>
  <c r="M68" i="60"/>
  <c r="L114" i="60"/>
  <c r="L172" i="60" s="1"/>
  <c r="N223" i="60"/>
  <c r="J15" i="60"/>
  <c r="K42" i="60"/>
  <c r="M69" i="60"/>
  <c r="K116" i="60"/>
  <c r="K174" i="60" s="1"/>
  <c r="J175" i="60"/>
  <c r="M237" i="48"/>
  <c r="N136" i="48"/>
  <c r="N194" i="48" s="1"/>
  <c r="L135" i="48"/>
  <c r="L193" i="48" s="1"/>
  <c r="J134" i="48"/>
  <c r="N132" i="48"/>
  <c r="N190" i="48" s="1"/>
  <c r="L131" i="48"/>
  <c r="J130" i="48"/>
  <c r="N128" i="48"/>
  <c r="N186" i="48" s="1"/>
  <c r="L127" i="48"/>
  <c r="L185" i="48" s="1"/>
  <c r="J126" i="48"/>
  <c r="N122" i="48"/>
  <c r="N180" i="48" s="1"/>
  <c r="L121" i="48"/>
  <c r="J120" i="48"/>
  <c r="N118" i="48"/>
  <c r="N176" i="48" s="1"/>
  <c r="J11" i="48"/>
  <c r="L12" i="48"/>
  <c r="N13" i="48"/>
  <c r="J15" i="48"/>
  <c r="L16" i="48"/>
  <c r="N17" i="48"/>
  <c r="J19" i="48"/>
  <c r="L20" i="48"/>
  <c r="L34" i="48" s="1"/>
  <c r="N21" i="48"/>
  <c r="J38" i="48"/>
  <c r="L39" i="48"/>
  <c r="N40" i="48"/>
  <c r="J42" i="48"/>
  <c r="L43" i="48"/>
  <c r="N62" i="48"/>
  <c r="J64" i="48"/>
  <c r="L65" i="48"/>
  <c r="N66" i="48"/>
  <c r="J68" i="48"/>
  <c r="L69" i="48"/>
  <c r="N70" i="48"/>
  <c r="N84" i="48" s="1"/>
  <c r="J72" i="48"/>
  <c r="L73" i="48"/>
  <c r="L87" i="48" s="1"/>
  <c r="J90" i="48"/>
  <c r="L91" i="48"/>
  <c r="N92" i="48"/>
  <c r="J112" i="48"/>
  <c r="L113" i="48"/>
  <c r="L171" i="48" s="1"/>
  <c r="N114" i="48"/>
  <c r="N172" i="48" s="1"/>
  <c r="J116" i="48"/>
  <c r="L117" i="48"/>
  <c r="L120" i="48"/>
  <c r="L178" i="48" s="1"/>
  <c r="L125" i="48"/>
  <c r="L128" i="48"/>
  <c r="L186" i="48" s="1"/>
  <c r="M131" i="48"/>
  <c r="M189" i="48" s="1"/>
  <c r="J133" i="48"/>
  <c r="M134" i="48"/>
  <c r="M192" i="48" s="1"/>
  <c r="J136" i="48"/>
  <c r="J10" i="48"/>
  <c r="L11" i="48"/>
  <c r="N12" i="48"/>
  <c r="J14" i="48"/>
  <c r="L15" i="48"/>
  <c r="N16" i="48"/>
  <c r="J18" i="48"/>
  <c r="L19" i="48"/>
  <c r="N20" i="48"/>
  <c r="N34" i="48" s="1"/>
  <c r="L38" i="48"/>
  <c r="N39" i="48"/>
  <c r="J41" i="48"/>
  <c r="L42" i="48"/>
  <c r="N43" i="48"/>
  <c r="J63" i="48"/>
  <c r="L64" i="48"/>
  <c r="N65" i="48"/>
  <c r="J67" i="48"/>
  <c r="L68" i="48"/>
  <c r="N69" i="48"/>
  <c r="J71" i="48"/>
  <c r="L72" i="48"/>
  <c r="L86" i="48" s="1"/>
  <c r="N73" i="48"/>
  <c r="N87" i="48" s="1"/>
  <c r="L90" i="48"/>
  <c r="N91" i="48"/>
  <c r="J111" i="48"/>
  <c r="L112" i="48"/>
  <c r="L170" i="48" s="1"/>
  <c r="N113" i="48"/>
  <c r="N171" i="48" s="1"/>
  <c r="J115" i="48"/>
  <c r="L116" i="48"/>
  <c r="L174" i="48" s="1"/>
  <c r="N117" i="48"/>
  <c r="N175" i="48" s="1"/>
  <c r="K119" i="48"/>
  <c r="K177" i="48" s="1"/>
  <c r="N120" i="48"/>
  <c r="N178" i="48" s="1"/>
  <c r="K122" i="48"/>
  <c r="K180" i="48" s="1"/>
  <c r="N125" i="48"/>
  <c r="N183" i="48" s="1"/>
  <c r="K127" i="48"/>
  <c r="K185" i="48" s="1"/>
  <c r="L130" i="48"/>
  <c r="L188" i="48" s="1"/>
  <c r="L133" i="48"/>
  <c r="L191" i="48" s="1"/>
  <c r="L136" i="48"/>
  <c r="L194" i="48" s="1"/>
  <c r="J11" i="60"/>
  <c r="J14" i="60"/>
  <c r="M38" i="60"/>
  <c r="L42" i="60"/>
  <c r="N69" i="60"/>
  <c r="K111" i="60"/>
  <c r="K169" i="60" s="1"/>
  <c r="N118" i="60"/>
  <c r="N176" i="60" s="1"/>
  <c r="K127" i="60"/>
  <c r="K185" i="60" s="1"/>
  <c r="L11" i="60"/>
  <c r="K15" i="60"/>
  <c r="N39" i="60"/>
  <c r="M43" i="60"/>
  <c r="K63" i="60"/>
  <c r="J67" i="60"/>
  <c r="J91" i="60"/>
  <c r="N103" i="60"/>
  <c r="N163" i="60" s="1"/>
  <c r="L113" i="60"/>
  <c r="L171" i="60" s="1"/>
  <c r="N119" i="60"/>
  <c r="N177" i="60" s="1"/>
  <c r="K130" i="60"/>
  <c r="K188" i="60" s="1"/>
  <c r="K223" i="60"/>
  <c r="L12" i="60"/>
  <c r="L15" i="60"/>
  <c r="M20" i="60"/>
  <c r="M34" i="60" s="1"/>
  <c r="N43" i="60"/>
  <c r="K64" i="60"/>
  <c r="K67" i="60"/>
  <c r="K91" i="60"/>
  <c r="M113" i="60"/>
  <c r="M171" i="60" s="1"/>
  <c r="L121" i="60"/>
  <c r="L179" i="60" s="1"/>
  <c r="J131" i="60"/>
  <c r="M235" i="60"/>
  <c r="M236" i="60" s="1"/>
  <c r="M223" i="60"/>
  <c r="N136" i="60"/>
  <c r="N194" i="60" s="1"/>
  <c r="L135" i="60"/>
  <c r="L193" i="60" s="1"/>
  <c r="J134" i="60"/>
  <c r="N132" i="60"/>
  <c r="N190" i="60" s="1"/>
  <c r="L131" i="60"/>
  <c r="L189" i="60" s="1"/>
  <c r="J130" i="60"/>
  <c r="N128" i="60"/>
  <c r="N186" i="60" s="1"/>
  <c r="L127" i="60"/>
  <c r="L185" i="60" s="1"/>
  <c r="J126" i="60"/>
  <c r="J235" i="60"/>
  <c r="L224" i="60"/>
  <c r="J223" i="60"/>
  <c r="K136" i="60"/>
  <c r="K194" i="60" s="1"/>
  <c r="M133" i="60"/>
  <c r="M191" i="60" s="1"/>
  <c r="K132" i="60"/>
  <c r="K190" i="60" s="1"/>
  <c r="M129" i="60"/>
  <c r="M187" i="60" s="1"/>
  <c r="K128" i="60"/>
  <c r="K186" i="60" s="1"/>
  <c r="M125" i="60"/>
  <c r="M183" i="60" s="1"/>
  <c r="K122" i="60"/>
  <c r="K180" i="60" s="1"/>
  <c r="M119" i="60"/>
  <c r="M177" i="60" s="1"/>
  <c r="K118" i="60"/>
  <c r="K176" i="60" s="1"/>
  <c r="M115" i="60"/>
  <c r="M173" i="60" s="1"/>
  <c r="K114" i="60"/>
  <c r="K172" i="60" s="1"/>
  <c r="M111" i="60"/>
  <c r="M169" i="60" s="1"/>
  <c r="K106" i="60"/>
  <c r="K166" i="60" s="1"/>
  <c r="K224" i="60"/>
  <c r="J136" i="60"/>
  <c r="N134" i="60"/>
  <c r="N192" i="60" s="1"/>
  <c r="L133" i="60"/>
  <c r="L191" i="60" s="1"/>
  <c r="J132" i="60"/>
  <c r="N130" i="60"/>
  <c r="N188" i="60" s="1"/>
  <c r="L129" i="60"/>
  <c r="L187" i="60" s="1"/>
  <c r="J128" i="60"/>
  <c r="N126" i="60"/>
  <c r="N184" i="60" s="1"/>
  <c r="L125" i="60"/>
  <c r="L183" i="60" s="1"/>
  <c r="J122" i="60"/>
  <c r="N120" i="60"/>
  <c r="N178" i="60" s="1"/>
  <c r="L119" i="60"/>
  <c r="L177" i="60" s="1"/>
  <c r="J118" i="60"/>
  <c r="N116" i="60"/>
  <c r="N174" i="60" s="1"/>
  <c r="L115" i="60"/>
  <c r="L173" i="60" s="1"/>
  <c r="J114" i="60"/>
  <c r="N112" i="60"/>
  <c r="N170" i="60" s="1"/>
  <c r="L111" i="60"/>
  <c r="L169" i="60" s="1"/>
  <c r="J106" i="60"/>
  <c r="N104" i="60"/>
  <c r="N164" i="60" s="1"/>
  <c r="J224" i="60"/>
  <c r="M134" i="60"/>
  <c r="M192" i="60" s="1"/>
  <c r="K133" i="60"/>
  <c r="K191" i="60" s="1"/>
  <c r="M130" i="60"/>
  <c r="M188" i="60" s="1"/>
  <c r="K129" i="60"/>
  <c r="K187" i="60" s="1"/>
  <c r="M126" i="60"/>
  <c r="M184" i="60" s="1"/>
  <c r="K125" i="60"/>
  <c r="K183" i="60" s="1"/>
  <c r="M120" i="60"/>
  <c r="M178" i="60" s="1"/>
  <c r="K119" i="60"/>
  <c r="K177" i="60" s="1"/>
  <c r="M116" i="60"/>
  <c r="M174" i="60" s="1"/>
  <c r="K115" i="60"/>
  <c r="K173" i="60" s="1"/>
  <c r="M112" i="60"/>
  <c r="M170" i="60" s="1"/>
  <c r="N135" i="60"/>
  <c r="N193" i="60" s="1"/>
  <c r="L134" i="60"/>
  <c r="L192" i="60" s="1"/>
  <c r="J133" i="60"/>
  <c r="N131" i="60"/>
  <c r="N189" i="60" s="1"/>
  <c r="L130" i="60"/>
  <c r="L188" i="60" s="1"/>
  <c r="J129" i="60"/>
  <c r="N127" i="60"/>
  <c r="N185" i="60" s="1"/>
  <c r="L126" i="60"/>
  <c r="L184" i="60" s="1"/>
  <c r="J125" i="60"/>
  <c r="N121" i="60"/>
  <c r="N179" i="60" s="1"/>
  <c r="L120" i="60"/>
  <c r="L178" i="60" s="1"/>
  <c r="J119" i="60"/>
  <c r="N117" i="60"/>
  <c r="N175" i="60" s="1"/>
  <c r="L116" i="60"/>
  <c r="L174" i="60" s="1"/>
  <c r="J115" i="60"/>
  <c r="N113" i="60"/>
  <c r="N171" i="60" s="1"/>
  <c r="L112" i="60"/>
  <c r="L170" i="60" s="1"/>
  <c r="J111" i="60"/>
  <c r="L235" i="60"/>
  <c r="L236" i="60" s="1"/>
  <c r="M136" i="60"/>
  <c r="M194" i="60" s="1"/>
  <c r="N129" i="60"/>
  <c r="N187" i="60" s="1"/>
  <c r="K121" i="60"/>
  <c r="K179" i="60" s="1"/>
  <c r="M118" i="60"/>
  <c r="M176" i="60" s="1"/>
  <c r="K113" i="60"/>
  <c r="K171" i="60" s="1"/>
  <c r="N106" i="60"/>
  <c r="N166" i="60" s="1"/>
  <c r="J105" i="60"/>
  <c r="L103" i="60"/>
  <c r="L163" i="60" s="1"/>
  <c r="J92" i="60"/>
  <c r="N90" i="60"/>
  <c r="L69" i="60"/>
  <c r="J68" i="60"/>
  <c r="N66" i="60"/>
  <c r="L65" i="60"/>
  <c r="J64" i="60"/>
  <c r="N62" i="60"/>
  <c r="L43" i="60"/>
  <c r="J42" i="60"/>
  <c r="N40" i="60"/>
  <c r="L39" i="60"/>
  <c r="J38" i="60"/>
  <c r="N21" i="60"/>
  <c r="L20" i="60"/>
  <c r="L34" i="60" s="1"/>
  <c r="M17" i="60"/>
  <c r="K16" i="60"/>
  <c r="M13" i="60"/>
  <c r="K12" i="60"/>
  <c r="K235" i="60"/>
  <c r="K236" i="60" s="1"/>
  <c r="L136" i="60"/>
  <c r="L194" i="60" s="1"/>
  <c r="M132" i="60"/>
  <c r="M190" i="60" s="1"/>
  <c r="N125" i="60"/>
  <c r="N183" i="60" s="1"/>
  <c r="J121" i="60"/>
  <c r="L118" i="60"/>
  <c r="L176" i="60" s="1"/>
  <c r="N115" i="60"/>
  <c r="N173" i="60" s="1"/>
  <c r="J113" i="60"/>
  <c r="M106" i="60"/>
  <c r="M166" i="60" s="1"/>
  <c r="M104" i="60"/>
  <c r="M164" i="60" s="1"/>
  <c r="K103" i="60"/>
  <c r="K163" i="60" s="1"/>
  <c r="M90" i="60"/>
  <c r="K69" i="60"/>
  <c r="M66" i="60"/>
  <c r="K65" i="60"/>
  <c r="M62" i="60"/>
  <c r="K43" i="60"/>
  <c r="M40" i="60"/>
  <c r="K39" i="60"/>
  <c r="M21" i="60"/>
  <c r="K20" i="60"/>
  <c r="K34" i="60" s="1"/>
  <c r="L17" i="60"/>
  <c r="J16" i="60"/>
  <c r="N14" i="60"/>
  <c r="L13" i="60"/>
  <c r="J12" i="60"/>
  <c r="N10" i="60"/>
  <c r="M135" i="60"/>
  <c r="M193" i="60" s="1"/>
  <c r="L132" i="60"/>
  <c r="L190" i="60" s="1"/>
  <c r="M128" i="60"/>
  <c r="M186" i="60" s="1"/>
  <c r="K120" i="60"/>
  <c r="K178" i="60" s="1"/>
  <c r="M117" i="60"/>
  <c r="M175" i="60" s="1"/>
  <c r="K112" i="60"/>
  <c r="K170" i="60" s="1"/>
  <c r="L106" i="60"/>
  <c r="L166" i="60" s="1"/>
  <c r="L104" i="60"/>
  <c r="L164" i="60" s="1"/>
  <c r="J103" i="60"/>
  <c r="N91" i="60"/>
  <c r="L90" i="60"/>
  <c r="J69" i="60"/>
  <c r="N67" i="60"/>
  <c r="L66" i="60"/>
  <c r="J65" i="60"/>
  <c r="N63" i="60"/>
  <c r="L62" i="60"/>
  <c r="J43" i="60"/>
  <c r="N41" i="60"/>
  <c r="L40" i="60"/>
  <c r="J39" i="60"/>
  <c r="L21" i="60"/>
  <c r="J20" i="60"/>
  <c r="K17" i="60"/>
  <c r="M14" i="60"/>
  <c r="K13" i="60"/>
  <c r="M10" i="60"/>
  <c r="N224" i="60"/>
  <c r="K135" i="60"/>
  <c r="K193" i="60" s="1"/>
  <c r="M131" i="60"/>
  <c r="M189" i="60" s="1"/>
  <c r="L128" i="60"/>
  <c r="L186" i="60" s="1"/>
  <c r="N122" i="60"/>
  <c r="N180" i="60" s="1"/>
  <c r="J120" i="60"/>
  <c r="L117" i="60"/>
  <c r="L175" i="60" s="1"/>
  <c r="N114" i="60"/>
  <c r="N172" i="60" s="1"/>
  <c r="J112" i="60"/>
  <c r="K104" i="60"/>
  <c r="K164" i="60" s="1"/>
  <c r="M91" i="60"/>
  <c r="K90" i="60"/>
  <c r="M67" i="60"/>
  <c r="K66" i="60"/>
  <c r="M63" i="60"/>
  <c r="K62" i="60"/>
  <c r="M41" i="60"/>
  <c r="K40" i="60"/>
  <c r="K21" i="60"/>
  <c r="J17" i="60"/>
  <c r="N15" i="60"/>
  <c r="L14" i="60"/>
  <c r="J13" i="60"/>
  <c r="N11" i="60"/>
  <c r="L10" i="60"/>
  <c r="M224" i="60"/>
  <c r="J135" i="60"/>
  <c r="K131" i="60"/>
  <c r="K189" i="60" s="1"/>
  <c r="M127" i="60"/>
  <c r="M185" i="60" s="1"/>
  <c r="M122" i="60"/>
  <c r="M180" i="60" s="1"/>
  <c r="K117" i="60"/>
  <c r="K175" i="60" s="1"/>
  <c r="M114" i="60"/>
  <c r="M172" i="60" s="1"/>
  <c r="N105" i="60"/>
  <c r="N165" i="60" s="1"/>
  <c r="J104" i="60"/>
  <c r="N92" i="60"/>
  <c r="L91" i="60"/>
  <c r="J90" i="60"/>
  <c r="N68" i="60"/>
  <c r="L67" i="60"/>
  <c r="J66" i="60"/>
  <c r="N64" i="60"/>
  <c r="L63" i="60"/>
  <c r="J62" i="60"/>
  <c r="N42" i="60"/>
  <c r="L41" i="60"/>
  <c r="J40" i="60"/>
  <c r="N38" i="60"/>
  <c r="J21" i="60"/>
  <c r="M15" i="60"/>
  <c r="K14" i="60"/>
  <c r="M11" i="60"/>
  <c r="K10" i="60"/>
  <c r="N12" i="60"/>
  <c r="M16" i="60"/>
  <c r="J41" i="60"/>
  <c r="M64" i="60"/>
  <c r="L68" i="60"/>
  <c r="L92" i="60"/>
  <c r="L105" i="60"/>
  <c r="L165" i="60" s="1"/>
  <c r="J116" i="60"/>
  <c r="L122" i="60"/>
  <c r="L180" i="60" s="1"/>
  <c r="N235" i="60"/>
  <c r="N236" i="60" s="1"/>
  <c r="J235" i="59"/>
  <c r="K235" i="59"/>
  <c r="L235" i="59"/>
  <c r="M235" i="59"/>
  <c r="L105" i="48" l="1"/>
  <c r="L165" i="48" s="1"/>
  <c r="M105" i="48"/>
  <c r="M165" i="48" s="1"/>
  <c r="M106" i="48"/>
  <c r="M166" i="48" s="1"/>
  <c r="K106" i="48"/>
  <c r="K166" i="48" s="1"/>
  <c r="K80" i="60"/>
  <c r="K99" i="60" s="1"/>
  <c r="K159" i="60" s="1"/>
  <c r="H187" i="48"/>
  <c r="H13" i="48"/>
  <c r="M77" i="48"/>
  <c r="M96" i="48" s="1"/>
  <c r="M156" i="48" s="1"/>
  <c r="M81" i="48"/>
  <c r="M100" i="48" s="1"/>
  <c r="M160" i="48" s="1"/>
  <c r="H132" i="48"/>
  <c r="H17" i="48"/>
  <c r="H13" i="60"/>
  <c r="K105" i="48"/>
  <c r="K165" i="48" s="1"/>
  <c r="H185" i="48"/>
  <c r="H186" i="48"/>
  <c r="K82" i="48"/>
  <c r="K101" i="48" s="1"/>
  <c r="K161" i="48" s="1"/>
  <c r="M30" i="60"/>
  <c r="N82" i="60"/>
  <c r="N101" i="60" s="1"/>
  <c r="N161" i="60" s="1"/>
  <c r="L28" i="60"/>
  <c r="L76" i="60"/>
  <c r="L95" i="60" s="1"/>
  <c r="L155" i="60" s="1"/>
  <c r="M81" i="60"/>
  <c r="M100" i="60" s="1"/>
  <c r="M160" i="60" s="1"/>
  <c r="M79" i="48"/>
  <c r="M98" i="48" s="1"/>
  <c r="M158" i="48" s="1"/>
  <c r="N77" i="60"/>
  <c r="N96" i="60" s="1"/>
  <c r="N156" i="60" s="1"/>
  <c r="H39" i="48"/>
  <c r="K78" i="48"/>
  <c r="K97" i="48" s="1"/>
  <c r="K157" i="48" s="1"/>
  <c r="J83" i="48"/>
  <c r="J102" i="48" s="1"/>
  <c r="J162" i="48" s="1"/>
  <c r="M83" i="48"/>
  <c r="M102" i="48" s="1"/>
  <c r="M162" i="48" s="1"/>
  <c r="J103" i="48"/>
  <c r="J163" i="48" s="1"/>
  <c r="H176" i="48"/>
  <c r="M80" i="48"/>
  <c r="M99" i="48" s="1"/>
  <c r="M159" i="48" s="1"/>
  <c r="K103" i="48"/>
  <c r="K163" i="48" s="1"/>
  <c r="M103" i="48"/>
  <c r="M163" i="48" s="1"/>
  <c r="K83" i="48"/>
  <c r="K102" i="48" s="1"/>
  <c r="K162" i="48" s="1"/>
  <c r="M78" i="60"/>
  <c r="M97" i="60" s="1"/>
  <c r="M157" i="60" s="1"/>
  <c r="K76" i="60"/>
  <c r="K95" i="60" s="1"/>
  <c r="K155" i="60" s="1"/>
  <c r="N30" i="48"/>
  <c r="H172" i="48"/>
  <c r="K30" i="48"/>
  <c r="H171" i="48"/>
  <c r="H237" i="48"/>
  <c r="L104" i="48"/>
  <c r="L164" i="48" s="1"/>
  <c r="K26" i="48"/>
  <c r="J30" i="48"/>
  <c r="L77" i="48"/>
  <c r="L96" i="48" s="1"/>
  <c r="L156" i="48" s="1"/>
  <c r="M76" i="48"/>
  <c r="M95" i="48" s="1"/>
  <c r="M155" i="48" s="1"/>
  <c r="J166" i="71"/>
  <c r="H166" i="71" s="1"/>
  <c r="H106" i="71"/>
  <c r="J163" i="73"/>
  <c r="H163" i="73" s="1"/>
  <c r="H103" i="73"/>
  <c r="H39" i="61"/>
  <c r="H132" i="68"/>
  <c r="J190" i="68"/>
  <c r="H190" i="68" s="1"/>
  <c r="J186" i="62"/>
  <c r="H186" i="62" s="1"/>
  <c r="H128" i="62"/>
  <c r="J193" i="70"/>
  <c r="H193" i="70" s="1"/>
  <c r="H135" i="70"/>
  <c r="J190" i="70"/>
  <c r="H190" i="70" s="1"/>
  <c r="H132" i="70"/>
  <c r="K99" i="73"/>
  <c r="K159" i="73" s="1"/>
  <c r="K102" i="73"/>
  <c r="K162" i="73" s="1"/>
  <c r="K100" i="73"/>
  <c r="K160" i="73" s="1"/>
  <c r="K101" i="73"/>
  <c r="K161" i="73" s="1"/>
  <c r="J169" i="73"/>
  <c r="H169" i="73" s="1"/>
  <c r="H111" i="73"/>
  <c r="H235" i="74"/>
  <c r="J236" i="74"/>
  <c r="H236" i="74" s="1"/>
  <c r="H91" i="76"/>
  <c r="J100" i="76"/>
  <c r="H43" i="76"/>
  <c r="N96" i="77"/>
  <c r="N156" i="77" s="1"/>
  <c r="N99" i="77"/>
  <c r="N159" i="77" s="1"/>
  <c r="N102" i="77"/>
  <c r="N162" i="77" s="1"/>
  <c r="N100" i="77"/>
  <c r="N160" i="77" s="1"/>
  <c r="N101" i="77"/>
  <c r="N161" i="77" s="1"/>
  <c r="J189" i="77"/>
  <c r="H189" i="77" s="1"/>
  <c r="H131" i="77"/>
  <c r="H69" i="77"/>
  <c r="J83" i="77"/>
  <c r="J28" i="76"/>
  <c r="H14" i="76"/>
  <c r="H66" i="76"/>
  <c r="J80" i="76"/>
  <c r="J99" i="76" s="1"/>
  <c r="H13" i="76"/>
  <c r="J81" i="76"/>
  <c r="H67" i="76"/>
  <c r="H64" i="75"/>
  <c r="J78" i="75"/>
  <c r="J82" i="74"/>
  <c r="H68" i="74"/>
  <c r="J79" i="74"/>
  <c r="J98" i="74" s="1"/>
  <c r="H65" i="74"/>
  <c r="J30" i="73"/>
  <c r="H16" i="73"/>
  <c r="J24" i="73"/>
  <c r="H10" i="73"/>
  <c r="J28" i="72"/>
  <c r="H14" i="72"/>
  <c r="H64" i="72"/>
  <c r="J78" i="72"/>
  <c r="H68" i="72"/>
  <c r="J82" i="72"/>
  <c r="J32" i="72"/>
  <c r="H18" i="72"/>
  <c r="H16" i="72"/>
  <c r="J30" i="72"/>
  <c r="H72" i="72"/>
  <c r="J86" i="72"/>
  <c r="K26" i="71"/>
  <c r="H18" i="71"/>
  <c r="J32" i="71"/>
  <c r="N83" i="71"/>
  <c r="K30" i="70"/>
  <c r="J78" i="70"/>
  <c r="H64" i="70"/>
  <c r="J28" i="70"/>
  <c r="H14" i="70"/>
  <c r="M83" i="70"/>
  <c r="K78" i="69"/>
  <c r="J28" i="69"/>
  <c r="H14" i="69"/>
  <c r="K77" i="69"/>
  <c r="L28" i="69"/>
  <c r="K83" i="69"/>
  <c r="J83" i="69"/>
  <c r="H69" i="69"/>
  <c r="H72" i="62"/>
  <c r="J86" i="62"/>
  <c r="J24" i="62"/>
  <c r="H10" i="62"/>
  <c r="H73" i="62"/>
  <c r="J87" i="62"/>
  <c r="H67" i="59"/>
  <c r="J81" i="59"/>
  <c r="J83" i="59"/>
  <c r="H69" i="59"/>
  <c r="H64" i="59"/>
  <c r="J78" i="59"/>
  <c r="M30" i="59"/>
  <c r="J30" i="68"/>
  <c r="H16" i="68"/>
  <c r="H12" i="68"/>
  <c r="J26" i="68"/>
  <c r="H18" i="68"/>
  <c r="J32" i="68"/>
  <c r="L26" i="68"/>
  <c r="N76" i="68"/>
  <c r="N95" i="68" s="1"/>
  <c r="N155" i="68" s="1"/>
  <c r="M78" i="68"/>
  <c r="H65" i="67"/>
  <c r="J79" i="67"/>
  <c r="J82" i="67"/>
  <c r="H68" i="67"/>
  <c r="M30" i="67"/>
  <c r="H71" i="67"/>
  <c r="J85" i="67"/>
  <c r="J76" i="67"/>
  <c r="H62" i="67"/>
  <c r="H63" i="61"/>
  <c r="J77" i="61"/>
  <c r="M81" i="61"/>
  <c r="H136" i="61"/>
  <c r="J194" i="61"/>
  <c r="H194" i="61" s="1"/>
  <c r="J194" i="59"/>
  <c r="H194" i="59" s="1"/>
  <c r="H136" i="59"/>
  <c r="J174" i="68"/>
  <c r="H174" i="68" s="1"/>
  <c r="H116" i="68"/>
  <c r="J178" i="59"/>
  <c r="H178" i="59" s="1"/>
  <c r="H120" i="59"/>
  <c r="H90" i="73"/>
  <c r="N98" i="74"/>
  <c r="N158" i="74" s="1"/>
  <c r="N95" i="74"/>
  <c r="N155" i="74" s="1"/>
  <c r="J178" i="74"/>
  <c r="H178" i="74" s="1"/>
  <c r="H120" i="74"/>
  <c r="J173" i="75"/>
  <c r="H173" i="75" s="1"/>
  <c r="H115" i="75"/>
  <c r="H127" i="75"/>
  <c r="J185" i="75"/>
  <c r="H185" i="75" s="1"/>
  <c r="J30" i="77"/>
  <c r="H16" i="77"/>
  <c r="N24" i="60"/>
  <c r="L83" i="48"/>
  <c r="L102" i="48" s="1"/>
  <c r="L162" i="48" s="1"/>
  <c r="H40" i="48"/>
  <c r="H15" i="48"/>
  <c r="H175" i="60"/>
  <c r="M26" i="48"/>
  <c r="K77" i="48"/>
  <c r="K96" i="48" s="1"/>
  <c r="K156" i="48" s="1"/>
  <c r="J164" i="72"/>
  <c r="H164" i="72" s="1"/>
  <c r="H104" i="72"/>
  <c r="J164" i="74"/>
  <c r="H164" i="74" s="1"/>
  <c r="H104" i="74"/>
  <c r="J163" i="75"/>
  <c r="H163" i="75" s="1"/>
  <c r="H103" i="75"/>
  <c r="H103" i="77"/>
  <c r="J163" i="77"/>
  <c r="H163" i="77" s="1"/>
  <c r="H223" i="67"/>
  <c r="K81" i="48"/>
  <c r="K100" i="48" s="1"/>
  <c r="K160" i="48" s="1"/>
  <c r="H42" i="61"/>
  <c r="J174" i="61"/>
  <c r="H174" i="61" s="1"/>
  <c r="H116" i="61"/>
  <c r="J187" i="61"/>
  <c r="H187" i="61" s="1"/>
  <c r="H129" i="61"/>
  <c r="H126" i="62"/>
  <c r="J184" i="62"/>
  <c r="H184" i="62" s="1"/>
  <c r="H125" i="59"/>
  <c r="J183" i="59"/>
  <c r="H183" i="59" s="1"/>
  <c r="L98" i="61"/>
  <c r="L158" i="61" s="1"/>
  <c r="L95" i="61"/>
  <c r="L155" i="61" s="1"/>
  <c r="L97" i="61"/>
  <c r="L157" i="61" s="1"/>
  <c r="J177" i="61"/>
  <c r="H177" i="61" s="1"/>
  <c r="H119" i="61"/>
  <c r="H135" i="67"/>
  <c r="J193" i="67"/>
  <c r="H193" i="67" s="1"/>
  <c r="H130" i="61"/>
  <c r="J188" i="61"/>
  <c r="H188" i="61" s="1"/>
  <c r="H130" i="62"/>
  <c r="J188" i="62"/>
  <c r="H188" i="62" s="1"/>
  <c r="J185" i="67"/>
  <c r="H185" i="67" s="1"/>
  <c r="H127" i="67"/>
  <c r="H41" i="62"/>
  <c r="H117" i="67"/>
  <c r="J175" i="67"/>
  <c r="H175" i="67" s="1"/>
  <c r="N104" i="67"/>
  <c r="N164" i="67" s="1"/>
  <c r="N105" i="67"/>
  <c r="N165" i="67" s="1"/>
  <c r="N106" i="67"/>
  <c r="N166" i="67" s="1"/>
  <c r="N103" i="67"/>
  <c r="N163" i="67" s="1"/>
  <c r="J192" i="67"/>
  <c r="H192" i="67" s="1"/>
  <c r="H134" i="67"/>
  <c r="J189" i="61"/>
  <c r="H189" i="61" s="1"/>
  <c r="H131" i="61"/>
  <c r="H41" i="67"/>
  <c r="H115" i="67"/>
  <c r="J173" i="67"/>
  <c r="H173" i="67" s="1"/>
  <c r="H39" i="68"/>
  <c r="L106" i="62"/>
  <c r="L166" i="62" s="1"/>
  <c r="L103" i="62"/>
  <c r="L163" i="62" s="1"/>
  <c r="L104" i="62"/>
  <c r="L164" i="62" s="1"/>
  <c r="L105" i="62"/>
  <c r="L165" i="62" s="1"/>
  <c r="J179" i="62"/>
  <c r="H179" i="62" s="1"/>
  <c r="H121" i="62"/>
  <c r="N96" i="67"/>
  <c r="N156" i="67" s="1"/>
  <c r="N97" i="67"/>
  <c r="N157" i="67" s="1"/>
  <c r="H132" i="67"/>
  <c r="J190" i="67"/>
  <c r="H190" i="67" s="1"/>
  <c r="H128" i="68"/>
  <c r="J186" i="68"/>
  <c r="H186" i="68" s="1"/>
  <c r="J172" i="59"/>
  <c r="H172" i="59" s="1"/>
  <c r="H114" i="59"/>
  <c r="J188" i="68"/>
  <c r="H188" i="68" s="1"/>
  <c r="H130" i="68"/>
  <c r="N106" i="59"/>
  <c r="N166" i="59" s="1"/>
  <c r="N103" i="59"/>
  <c r="N163" i="59" s="1"/>
  <c r="J192" i="59"/>
  <c r="H192" i="59" s="1"/>
  <c r="H134" i="59"/>
  <c r="K97" i="59"/>
  <c r="K157" i="59" s="1"/>
  <c r="K95" i="59"/>
  <c r="K155" i="59" s="1"/>
  <c r="L97" i="69"/>
  <c r="L157" i="69" s="1"/>
  <c r="J177" i="69"/>
  <c r="H177" i="69" s="1"/>
  <c r="H119" i="69"/>
  <c r="J183" i="70"/>
  <c r="H183" i="70" s="1"/>
  <c r="H125" i="70"/>
  <c r="J172" i="70"/>
  <c r="H172" i="70" s="1"/>
  <c r="H114" i="70"/>
  <c r="N95" i="69"/>
  <c r="N155" i="69" s="1"/>
  <c r="N97" i="69"/>
  <c r="N157" i="69" s="1"/>
  <c r="J190" i="69"/>
  <c r="H190" i="69" s="1"/>
  <c r="H132" i="69"/>
  <c r="J170" i="70"/>
  <c r="H170" i="70" s="1"/>
  <c r="H112" i="70"/>
  <c r="J191" i="70"/>
  <c r="H191" i="70" s="1"/>
  <c r="H133" i="70"/>
  <c r="J175" i="70"/>
  <c r="H175" i="70" s="1"/>
  <c r="H117" i="70"/>
  <c r="J192" i="69"/>
  <c r="H192" i="69" s="1"/>
  <c r="H134" i="69"/>
  <c r="H90" i="70"/>
  <c r="J96" i="70"/>
  <c r="J97" i="70"/>
  <c r="J185" i="70"/>
  <c r="H185" i="70" s="1"/>
  <c r="H127" i="70"/>
  <c r="J171" i="71"/>
  <c r="H171" i="71" s="1"/>
  <c r="H113" i="71"/>
  <c r="J188" i="71"/>
  <c r="H188" i="71" s="1"/>
  <c r="H130" i="71"/>
  <c r="H43" i="71"/>
  <c r="H112" i="72"/>
  <c r="J170" i="72"/>
  <c r="H170" i="72" s="1"/>
  <c r="K102" i="71"/>
  <c r="K162" i="71" s="1"/>
  <c r="M96" i="70"/>
  <c r="M156" i="70" s="1"/>
  <c r="L97" i="71"/>
  <c r="L157" i="71" s="1"/>
  <c r="L95" i="71"/>
  <c r="L155" i="71" s="1"/>
  <c r="H120" i="71"/>
  <c r="J178" i="71"/>
  <c r="H178" i="71" s="1"/>
  <c r="H40" i="72"/>
  <c r="H129" i="73"/>
  <c r="J187" i="73"/>
  <c r="H187" i="73" s="1"/>
  <c r="J191" i="72"/>
  <c r="H191" i="72" s="1"/>
  <c r="H133" i="72"/>
  <c r="M100" i="73"/>
  <c r="M160" i="73" s="1"/>
  <c r="M101" i="73"/>
  <c r="M161" i="73" s="1"/>
  <c r="M102" i="73"/>
  <c r="M162" i="73" s="1"/>
  <c r="M99" i="73"/>
  <c r="M159" i="73" s="1"/>
  <c r="H42" i="73"/>
  <c r="J172" i="72"/>
  <c r="H172" i="72" s="1"/>
  <c r="H114" i="72"/>
  <c r="H118" i="73"/>
  <c r="J176" i="73"/>
  <c r="H176" i="73" s="1"/>
  <c r="K96" i="74"/>
  <c r="K156" i="74" s="1"/>
  <c r="J180" i="74"/>
  <c r="H180" i="74" s="1"/>
  <c r="H122" i="74"/>
  <c r="H40" i="75"/>
  <c r="H131" i="75"/>
  <c r="J189" i="75"/>
  <c r="H189" i="75" s="1"/>
  <c r="H39" i="75"/>
  <c r="H117" i="75"/>
  <c r="J175" i="75"/>
  <c r="H175" i="75" s="1"/>
  <c r="J179" i="74"/>
  <c r="H179" i="74" s="1"/>
  <c r="H121" i="74"/>
  <c r="J188" i="74"/>
  <c r="H188" i="74" s="1"/>
  <c r="H130" i="74"/>
  <c r="H116" i="75"/>
  <c r="J174" i="75"/>
  <c r="H174" i="75" s="1"/>
  <c r="J187" i="76"/>
  <c r="H187" i="76" s="1"/>
  <c r="H129" i="76"/>
  <c r="N95" i="76"/>
  <c r="N155" i="76" s="1"/>
  <c r="N96" i="76"/>
  <c r="N156" i="76" s="1"/>
  <c r="N98" i="76"/>
  <c r="N158" i="76" s="1"/>
  <c r="J190" i="76"/>
  <c r="H190" i="76" s="1"/>
  <c r="H132" i="76"/>
  <c r="H113" i="77"/>
  <c r="J171" i="77"/>
  <c r="H171" i="77" s="1"/>
  <c r="L101" i="77"/>
  <c r="L161" i="77" s="1"/>
  <c r="L102" i="77"/>
  <c r="L162" i="77" s="1"/>
  <c r="L99" i="77"/>
  <c r="L159" i="77" s="1"/>
  <c r="L100" i="77"/>
  <c r="L160" i="77" s="1"/>
  <c r="M26" i="77"/>
  <c r="H18" i="77"/>
  <c r="J32" i="77"/>
  <c r="M77" i="77"/>
  <c r="J82" i="77"/>
  <c r="J101" i="77" s="1"/>
  <c r="H68" i="77"/>
  <c r="H71" i="77"/>
  <c r="J85" i="77"/>
  <c r="L77" i="76"/>
  <c r="L79" i="76"/>
  <c r="J82" i="76"/>
  <c r="J101" i="76" s="1"/>
  <c r="H68" i="76"/>
  <c r="N78" i="76"/>
  <c r="N97" i="76" s="1"/>
  <c r="N157" i="76" s="1"/>
  <c r="H16" i="76"/>
  <c r="J30" i="76"/>
  <c r="H71" i="76"/>
  <c r="J85" i="76"/>
  <c r="J83" i="75"/>
  <c r="H69" i="75"/>
  <c r="H15" i="75"/>
  <c r="H63" i="75"/>
  <c r="J77" i="75"/>
  <c r="N24" i="74"/>
  <c r="H67" i="74"/>
  <c r="J81" i="74"/>
  <c r="M78" i="74"/>
  <c r="H18" i="59"/>
  <c r="J32" i="59"/>
  <c r="J84" i="59"/>
  <c r="J103" i="59" s="1"/>
  <c r="H70" i="59"/>
  <c r="H20" i="59"/>
  <c r="J34" i="59"/>
  <c r="M34" i="59"/>
  <c r="H63" i="73"/>
  <c r="J77" i="73"/>
  <c r="J96" i="73" s="1"/>
  <c r="K24" i="73"/>
  <c r="J84" i="73"/>
  <c r="H70" i="73"/>
  <c r="N26" i="72"/>
  <c r="H71" i="72"/>
  <c r="J85" i="72"/>
  <c r="L28" i="72"/>
  <c r="M28" i="72"/>
  <c r="N81" i="72"/>
  <c r="M82" i="71"/>
  <c r="J76" i="71"/>
  <c r="H62" i="71"/>
  <c r="N28" i="71"/>
  <c r="J79" i="71"/>
  <c r="H65" i="71"/>
  <c r="J82" i="71"/>
  <c r="H68" i="71"/>
  <c r="M30" i="71"/>
  <c r="H71" i="71"/>
  <c r="J85" i="71"/>
  <c r="H13" i="70"/>
  <c r="N28" i="70"/>
  <c r="J79" i="70"/>
  <c r="J98" i="70" s="1"/>
  <c r="H65" i="70"/>
  <c r="H19" i="70"/>
  <c r="L83" i="70"/>
  <c r="L102" i="70" s="1"/>
  <c r="L162" i="70" s="1"/>
  <c r="M80" i="70"/>
  <c r="J86" i="69"/>
  <c r="H72" i="69"/>
  <c r="H21" i="69"/>
  <c r="K82" i="69"/>
  <c r="H16" i="69"/>
  <c r="J30" i="69"/>
  <c r="N79" i="69"/>
  <c r="N98" i="69" s="1"/>
  <c r="N158" i="69" s="1"/>
  <c r="K76" i="69"/>
  <c r="L80" i="62"/>
  <c r="H15" i="62"/>
  <c r="L78" i="62"/>
  <c r="K28" i="62"/>
  <c r="K26" i="62"/>
  <c r="M80" i="62"/>
  <c r="K24" i="59"/>
  <c r="L24" i="59"/>
  <c r="J30" i="59"/>
  <c r="H16" i="59"/>
  <c r="K26" i="59"/>
  <c r="H11" i="59"/>
  <c r="L79" i="59"/>
  <c r="K78" i="59"/>
  <c r="J28" i="68"/>
  <c r="H14" i="68"/>
  <c r="M24" i="68"/>
  <c r="J83" i="68"/>
  <c r="H69" i="68"/>
  <c r="M76" i="68"/>
  <c r="H64" i="68"/>
  <c r="J78" i="68"/>
  <c r="K24" i="68"/>
  <c r="K81" i="68"/>
  <c r="K30" i="67"/>
  <c r="H19" i="67"/>
  <c r="J24" i="67"/>
  <c r="H10" i="67"/>
  <c r="H13" i="67"/>
  <c r="M24" i="67"/>
  <c r="K80" i="67"/>
  <c r="K99" i="67" s="1"/>
  <c r="K159" i="67" s="1"/>
  <c r="K26" i="61"/>
  <c r="H11" i="61"/>
  <c r="J86" i="61"/>
  <c r="H72" i="61"/>
  <c r="N26" i="61"/>
  <c r="K24" i="61"/>
  <c r="H66" i="61"/>
  <c r="J80" i="61"/>
  <c r="J99" i="61" s="1"/>
  <c r="M28" i="61"/>
  <c r="J83" i="61"/>
  <c r="H69" i="61"/>
  <c r="H118" i="67"/>
  <c r="J176" i="67"/>
  <c r="H176" i="67" s="1"/>
  <c r="H39" i="59"/>
  <c r="H114" i="73"/>
  <c r="J172" i="73"/>
  <c r="H172" i="73" s="1"/>
  <c r="H40" i="73"/>
  <c r="J170" i="74"/>
  <c r="H170" i="74" s="1"/>
  <c r="H112" i="74"/>
  <c r="H41" i="77"/>
  <c r="N26" i="60"/>
  <c r="H15" i="60"/>
  <c r="K28" i="48"/>
  <c r="H247" i="48"/>
  <c r="H117" i="60"/>
  <c r="J166" i="69"/>
  <c r="H166" i="69" s="1"/>
  <c r="H106" i="69"/>
  <c r="J165" i="69"/>
  <c r="H165" i="69" s="1"/>
  <c r="H105" i="69"/>
  <c r="J164" i="69"/>
  <c r="H164" i="69" s="1"/>
  <c r="H104" i="69"/>
  <c r="J165" i="77"/>
  <c r="H165" i="77" s="1"/>
  <c r="H105" i="77"/>
  <c r="H223" i="72"/>
  <c r="H223" i="61"/>
  <c r="J106" i="48"/>
  <c r="J166" i="48" s="1"/>
  <c r="H43" i="62"/>
  <c r="N100" i="61"/>
  <c r="N160" i="61" s="1"/>
  <c r="H132" i="61"/>
  <c r="J190" i="61"/>
  <c r="H190" i="61" s="1"/>
  <c r="H118" i="61"/>
  <c r="J176" i="61"/>
  <c r="H176" i="61" s="1"/>
  <c r="N103" i="62"/>
  <c r="N163" i="62" s="1"/>
  <c r="N104" i="62"/>
  <c r="N164" i="62" s="1"/>
  <c r="N105" i="62"/>
  <c r="N165" i="62" s="1"/>
  <c r="N106" i="62"/>
  <c r="N166" i="62" s="1"/>
  <c r="J175" i="61"/>
  <c r="H175" i="61" s="1"/>
  <c r="H117" i="61"/>
  <c r="J173" i="62"/>
  <c r="H173" i="62" s="1"/>
  <c r="H115" i="62"/>
  <c r="H38" i="67"/>
  <c r="J170" i="67"/>
  <c r="H170" i="67" s="1"/>
  <c r="H112" i="67"/>
  <c r="M96" i="62"/>
  <c r="M156" i="62" s="1"/>
  <c r="M97" i="62"/>
  <c r="M157" i="62" s="1"/>
  <c r="J176" i="62"/>
  <c r="H176" i="62" s="1"/>
  <c r="H118" i="62"/>
  <c r="H129" i="67"/>
  <c r="J187" i="67"/>
  <c r="H187" i="67" s="1"/>
  <c r="J193" i="62"/>
  <c r="H193" i="62" s="1"/>
  <c r="H135" i="62"/>
  <c r="H92" i="67"/>
  <c r="J104" i="67"/>
  <c r="H40" i="68"/>
  <c r="L96" i="70"/>
  <c r="L156" i="70" s="1"/>
  <c r="J175" i="68"/>
  <c r="H175" i="68" s="1"/>
  <c r="H117" i="68"/>
  <c r="H40" i="59"/>
  <c r="J186" i="59"/>
  <c r="H186" i="59" s="1"/>
  <c r="H128" i="59"/>
  <c r="H90" i="68"/>
  <c r="J97" i="68"/>
  <c r="J175" i="59"/>
  <c r="H175" i="59" s="1"/>
  <c r="H117" i="59"/>
  <c r="J173" i="68"/>
  <c r="H173" i="68" s="1"/>
  <c r="H115" i="68"/>
  <c r="H38" i="59"/>
  <c r="J170" i="59"/>
  <c r="H170" i="59" s="1"/>
  <c r="H112" i="59"/>
  <c r="M101" i="59"/>
  <c r="M161" i="59" s="1"/>
  <c r="N102" i="69"/>
  <c r="N162" i="69" s="1"/>
  <c r="N101" i="69"/>
  <c r="N161" i="69" s="1"/>
  <c r="J191" i="69"/>
  <c r="H191" i="69" s="1"/>
  <c r="H133" i="69"/>
  <c r="N98" i="70"/>
  <c r="N158" i="70" s="1"/>
  <c r="J174" i="70"/>
  <c r="H174" i="70" s="1"/>
  <c r="H116" i="70"/>
  <c r="H92" i="69"/>
  <c r="J175" i="69"/>
  <c r="H175" i="69" s="1"/>
  <c r="H117" i="69"/>
  <c r="N100" i="70"/>
  <c r="N160" i="70" s="1"/>
  <c r="N101" i="70"/>
  <c r="N161" i="70" s="1"/>
  <c r="H234" i="69"/>
  <c r="J170" i="69"/>
  <c r="H170" i="69" s="1"/>
  <c r="H112" i="69"/>
  <c r="H233" i="70"/>
  <c r="J192" i="70"/>
  <c r="H192" i="70" s="1"/>
  <c r="H134" i="70"/>
  <c r="J101" i="71"/>
  <c r="H91" i="71"/>
  <c r="H38" i="71"/>
  <c r="H112" i="71"/>
  <c r="J170" i="71"/>
  <c r="H170" i="71" s="1"/>
  <c r="K95" i="71"/>
  <c r="K155" i="71" s="1"/>
  <c r="J180" i="70"/>
  <c r="H180" i="70" s="1"/>
  <c r="H122" i="70"/>
  <c r="N101" i="71"/>
  <c r="N161" i="71" s="1"/>
  <c r="N102" i="71"/>
  <c r="N162" i="71" s="1"/>
  <c r="N99" i="71"/>
  <c r="N159" i="71" s="1"/>
  <c r="H234" i="72"/>
  <c r="M98" i="72"/>
  <c r="M158" i="72" s="1"/>
  <c r="M95" i="72"/>
  <c r="M155" i="72" s="1"/>
  <c r="H41" i="72"/>
  <c r="J189" i="71"/>
  <c r="H189" i="71" s="1"/>
  <c r="H131" i="71"/>
  <c r="H126" i="75"/>
  <c r="J184" i="75"/>
  <c r="H184" i="75" s="1"/>
  <c r="J169" i="72"/>
  <c r="H169" i="72" s="1"/>
  <c r="H111" i="72"/>
  <c r="H133" i="73"/>
  <c r="J191" i="73"/>
  <c r="H191" i="73" s="1"/>
  <c r="J177" i="73"/>
  <c r="H177" i="73" s="1"/>
  <c r="H119" i="73"/>
  <c r="J193" i="73"/>
  <c r="H193" i="73" s="1"/>
  <c r="H135" i="73"/>
  <c r="J186" i="72"/>
  <c r="H186" i="72" s="1"/>
  <c r="H128" i="72"/>
  <c r="H41" i="73"/>
  <c r="J193" i="72"/>
  <c r="H193" i="72" s="1"/>
  <c r="H135" i="72"/>
  <c r="H115" i="73"/>
  <c r="J173" i="73"/>
  <c r="H173" i="73" s="1"/>
  <c r="J187" i="75"/>
  <c r="H187" i="75" s="1"/>
  <c r="H129" i="75"/>
  <c r="J183" i="74"/>
  <c r="H183" i="74" s="1"/>
  <c r="H125" i="74"/>
  <c r="H40" i="74"/>
  <c r="M101" i="74"/>
  <c r="M161" i="74" s="1"/>
  <c r="M102" i="74"/>
  <c r="M162" i="74" s="1"/>
  <c r="M99" i="74"/>
  <c r="M159" i="74" s="1"/>
  <c r="M100" i="74"/>
  <c r="M160" i="74" s="1"/>
  <c r="H39" i="74"/>
  <c r="J176" i="75"/>
  <c r="H176" i="75" s="1"/>
  <c r="H118" i="75"/>
  <c r="J190" i="74"/>
  <c r="H190" i="74" s="1"/>
  <c r="H132" i="74"/>
  <c r="J193" i="74"/>
  <c r="H193" i="74" s="1"/>
  <c r="H135" i="74"/>
  <c r="J169" i="75"/>
  <c r="H169" i="75" s="1"/>
  <c r="H111" i="75"/>
  <c r="H38" i="75"/>
  <c r="J188" i="75"/>
  <c r="H188" i="75" s="1"/>
  <c r="H130" i="75"/>
  <c r="H41" i="75"/>
  <c r="H135" i="75"/>
  <c r="J193" i="75"/>
  <c r="H193" i="75" s="1"/>
  <c r="J184" i="76"/>
  <c r="H184" i="76" s="1"/>
  <c r="H126" i="76"/>
  <c r="H233" i="76"/>
  <c r="H92" i="76"/>
  <c r="H121" i="76"/>
  <c r="J179" i="76"/>
  <c r="H179" i="76" s="1"/>
  <c r="J192" i="76"/>
  <c r="H192" i="76" s="1"/>
  <c r="H134" i="76"/>
  <c r="H38" i="77"/>
  <c r="H39" i="77"/>
  <c r="M98" i="77"/>
  <c r="M158" i="77" s="1"/>
  <c r="M96" i="77"/>
  <c r="M156" i="77" s="1"/>
  <c r="H112" i="77"/>
  <c r="J170" i="77"/>
  <c r="H170" i="77" s="1"/>
  <c r="J102" i="77"/>
  <c r="J99" i="77"/>
  <c r="H91" i="77"/>
  <c r="J169" i="77"/>
  <c r="H169" i="77" s="1"/>
  <c r="H111" i="77"/>
  <c r="J179" i="77"/>
  <c r="H179" i="77" s="1"/>
  <c r="H121" i="77"/>
  <c r="M24" i="77"/>
  <c r="J34" i="77"/>
  <c r="H20" i="77"/>
  <c r="L76" i="77"/>
  <c r="N79" i="76"/>
  <c r="K78" i="76"/>
  <c r="H73" i="76"/>
  <c r="J87" i="76"/>
  <c r="J84" i="76"/>
  <c r="H70" i="76"/>
  <c r="H14" i="75"/>
  <c r="J28" i="75"/>
  <c r="N24" i="75"/>
  <c r="J84" i="75"/>
  <c r="H70" i="75"/>
  <c r="J34" i="75"/>
  <c r="H20" i="75"/>
  <c r="L78" i="75"/>
  <c r="L97" i="75" s="1"/>
  <c r="L157" i="75" s="1"/>
  <c r="L24" i="74"/>
  <c r="K26" i="74"/>
  <c r="H62" i="74"/>
  <c r="J76" i="74"/>
  <c r="K32" i="59"/>
  <c r="L85" i="59"/>
  <c r="H19" i="59"/>
  <c r="K86" i="59"/>
  <c r="H73" i="73"/>
  <c r="J87" i="73"/>
  <c r="J83" i="73"/>
  <c r="H69" i="73"/>
  <c r="H11" i="73"/>
  <c r="H72" i="73"/>
  <c r="J86" i="73"/>
  <c r="K78" i="73"/>
  <c r="N26" i="73"/>
  <c r="L78" i="73"/>
  <c r="H21" i="73"/>
  <c r="M24" i="72"/>
  <c r="L30" i="72"/>
  <c r="K78" i="72"/>
  <c r="M78" i="72"/>
  <c r="M97" i="72" s="1"/>
  <c r="M157" i="72" s="1"/>
  <c r="H66" i="72"/>
  <c r="J80" i="72"/>
  <c r="J83" i="72"/>
  <c r="H69" i="72"/>
  <c r="K24" i="71"/>
  <c r="H13" i="71"/>
  <c r="L77" i="71"/>
  <c r="L96" i="71" s="1"/>
  <c r="L156" i="71" s="1"/>
  <c r="M24" i="71"/>
  <c r="K80" i="71"/>
  <c r="K99" i="71" s="1"/>
  <c r="K159" i="71" s="1"/>
  <c r="J30" i="71"/>
  <c r="H16" i="71"/>
  <c r="L80" i="71"/>
  <c r="K30" i="71"/>
  <c r="H19" i="71"/>
  <c r="L83" i="71"/>
  <c r="J24" i="71"/>
  <c r="H10" i="71"/>
  <c r="H215" i="71" s="1"/>
  <c r="N78" i="70"/>
  <c r="N97" i="70" s="1"/>
  <c r="N157" i="70" s="1"/>
  <c r="L80" i="70"/>
  <c r="J30" i="70"/>
  <c r="H16" i="70"/>
  <c r="N80" i="70"/>
  <c r="N99" i="70" s="1"/>
  <c r="N159" i="70" s="1"/>
  <c r="M26" i="70"/>
  <c r="L81" i="70"/>
  <c r="N30" i="70"/>
  <c r="H63" i="70"/>
  <c r="J77" i="70"/>
  <c r="K83" i="70"/>
  <c r="J26" i="69"/>
  <c r="H12" i="69"/>
  <c r="M76" i="69"/>
  <c r="J80" i="69"/>
  <c r="H66" i="69"/>
  <c r="H17" i="69"/>
  <c r="K24" i="69"/>
  <c r="M80" i="69"/>
  <c r="J81" i="69"/>
  <c r="H67" i="69"/>
  <c r="J84" i="69"/>
  <c r="H70" i="69"/>
  <c r="M77" i="69"/>
  <c r="M96" i="69" s="1"/>
  <c r="M156" i="69" s="1"/>
  <c r="N79" i="62"/>
  <c r="H68" i="62"/>
  <c r="J82" i="62"/>
  <c r="L30" i="62"/>
  <c r="J84" i="62"/>
  <c r="H70" i="62"/>
  <c r="K76" i="62"/>
  <c r="H14" i="59"/>
  <c r="J28" i="59"/>
  <c r="J80" i="59"/>
  <c r="H66" i="59"/>
  <c r="M77" i="59"/>
  <c r="L26" i="59"/>
  <c r="N80" i="59"/>
  <c r="M79" i="59"/>
  <c r="H66" i="68"/>
  <c r="J80" i="68"/>
  <c r="H17" i="68"/>
  <c r="H21" i="68"/>
  <c r="M81" i="68"/>
  <c r="K79" i="68"/>
  <c r="H15" i="68"/>
  <c r="L79" i="68"/>
  <c r="M30" i="68"/>
  <c r="M82" i="68"/>
  <c r="L80" i="67"/>
  <c r="H12" i="67"/>
  <c r="J26" i="67"/>
  <c r="H63" i="67"/>
  <c r="J77" i="67"/>
  <c r="M78" i="67"/>
  <c r="L28" i="67"/>
  <c r="N78" i="67"/>
  <c r="M81" i="67"/>
  <c r="L26" i="61"/>
  <c r="M79" i="61"/>
  <c r="J28" i="61"/>
  <c r="H14" i="61"/>
  <c r="N79" i="61"/>
  <c r="M82" i="61"/>
  <c r="M101" i="61" s="1"/>
  <c r="M161" i="61" s="1"/>
  <c r="H17" i="61"/>
  <c r="L81" i="61"/>
  <c r="H20" i="61"/>
  <c r="J34" i="61"/>
  <c r="L99" i="67"/>
  <c r="L159" i="67" s="1"/>
  <c r="L102" i="67"/>
  <c r="L162" i="67" s="1"/>
  <c r="J185" i="59"/>
  <c r="H185" i="59" s="1"/>
  <c r="H127" i="59"/>
  <c r="M96" i="68"/>
  <c r="M156" i="68" s="1"/>
  <c r="M97" i="68"/>
  <c r="M157" i="68" s="1"/>
  <c r="M95" i="68"/>
  <c r="M155" i="68" s="1"/>
  <c r="H116" i="73"/>
  <c r="J174" i="73"/>
  <c r="H174" i="73" s="1"/>
  <c r="H132" i="73"/>
  <c r="J190" i="73"/>
  <c r="H190" i="73" s="1"/>
  <c r="H136" i="73"/>
  <c r="J194" i="73"/>
  <c r="H194" i="73" s="1"/>
  <c r="J100" i="74"/>
  <c r="J101" i="74"/>
  <c r="H91" i="74"/>
  <c r="K100" i="75"/>
  <c r="K160" i="75" s="1"/>
  <c r="K101" i="75"/>
  <c r="K161" i="75" s="1"/>
  <c r="K102" i="75"/>
  <c r="K162" i="75" s="1"/>
  <c r="K99" i="75"/>
  <c r="K159" i="75" s="1"/>
  <c r="J176" i="76"/>
  <c r="H176" i="76" s="1"/>
  <c r="H118" i="76"/>
  <c r="H131" i="76"/>
  <c r="J189" i="76"/>
  <c r="H189" i="76" s="1"/>
  <c r="L80" i="48"/>
  <c r="L99" i="48" s="1"/>
  <c r="L159" i="48" s="1"/>
  <c r="H92" i="48"/>
  <c r="H66" i="48"/>
  <c r="K79" i="48"/>
  <c r="K98" i="48" s="1"/>
  <c r="K158" i="48" s="1"/>
  <c r="H114" i="48"/>
  <c r="J3" i="77"/>
  <c r="J3" i="76"/>
  <c r="J3" i="75"/>
  <c r="J3" i="74"/>
  <c r="J3" i="73"/>
  <c r="J3" i="71"/>
  <c r="J3" i="72"/>
  <c r="J3" i="70"/>
  <c r="J3" i="60"/>
  <c r="J3" i="59"/>
  <c r="J3" i="69"/>
  <c r="J3" i="67"/>
  <c r="J3" i="68"/>
  <c r="J3" i="62"/>
  <c r="J3" i="28"/>
  <c r="J41" i="28"/>
  <c r="J45" i="28" s="1"/>
  <c r="J3" i="61"/>
  <c r="J3" i="48"/>
  <c r="J37" i="28"/>
  <c r="J163" i="72"/>
  <c r="H163" i="72" s="1"/>
  <c r="H103" i="72"/>
  <c r="J165" i="72"/>
  <c r="H165" i="72" s="1"/>
  <c r="H105" i="72"/>
  <c r="J165" i="74"/>
  <c r="H165" i="74" s="1"/>
  <c r="H105" i="74"/>
  <c r="J166" i="75"/>
  <c r="H166" i="75" s="1"/>
  <c r="H106" i="75"/>
  <c r="H106" i="76"/>
  <c r="J166" i="76"/>
  <c r="H166" i="76" s="1"/>
  <c r="J166" i="77"/>
  <c r="H166" i="77" s="1"/>
  <c r="H106" i="77"/>
  <c r="H223" i="71"/>
  <c r="M82" i="48"/>
  <c r="M101" i="48" s="1"/>
  <c r="M161" i="48" s="1"/>
  <c r="M103" i="61"/>
  <c r="M163" i="61" s="1"/>
  <c r="M104" i="61"/>
  <c r="M164" i="61" s="1"/>
  <c r="M105" i="61"/>
  <c r="M165" i="61" s="1"/>
  <c r="M106" i="61"/>
  <c r="M166" i="61" s="1"/>
  <c r="J97" i="61"/>
  <c r="J96" i="61"/>
  <c r="H90" i="61"/>
  <c r="L103" i="67"/>
  <c r="L163" i="67" s="1"/>
  <c r="L104" i="67"/>
  <c r="L164" i="67" s="1"/>
  <c r="L105" i="67"/>
  <c r="L165" i="67" s="1"/>
  <c r="L106" i="67"/>
  <c r="L166" i="67" s="1"/>
  <c r="J169" i="61"/>
  <c r="H169" i="61" s="1"/>
  <c r="H111" i="61"/>
  <c r="H113" i="67"/>
  <c r="J171" i="67"/>
  <c r="H171" i="67" s="1"/>
  <c r="N95" i="61"/>
  <c r="N155" i="61" s="1"/>
  <c r="N96" i="61"/>
  <c r="N156" i="61" s="1"/>
  <c r="N97" i="61"/>
  <c r="N157" i="61" s="1"/>
  <c r="N98" i="61"/>
  <c r="N158" i="61" s="1"/>
  <c r="H120" i="62"/>
  <c r="J178" i="62"/>
  <c r="H178" i="62" s="1"/>
  <c r="H43" i="61"/>
  <c r="N97" i="68"/>
  <c r="N157" i="68" s="1"/>
  <c r="J187" i="62"/>
  <c r="H187" i="62" s="1"/>
  <c r="H129" i="62"/>
  <c r="J184" i="67"/>
  <c r="H184" i="67" s="1"/>
  <c r="H126" i="67"/>
  <c r="K96" i="67"/>
  <c r="K156" i="67" s="1"/>
  <c r="N95" i="62"/>
  <c r="N155" i="62" s="1"/>
  <c r="N98" i="62"/>
  <c r="N158" i="62" s="1"/>
  <c r="J190" i="62"/>
  <c r="H190" i="62" s="1"/>
  <c r="H132" i="62"/>
  <c r="K105" i="62"/>
  <c r="K165" i="62" s="1"/>
  <c r="K106" i="62"/>
  <c r="K166" i="62" s="1"/>
  <c r="K103" i="62"/>
  <c r="K163" i="62" s="1"/>
  <c r="K104" i="62"/>
  <c r="K164" i="62" s="1"/>
  <c r="M96" i="67"/>
  <c r="M156" i="67" s="1"/>
  <c r="M97" i="67"/>
  <c r="M157" i="67" s="1"/>
  <c r="H114" i="68"/>
  <c r="J172" i="68"/>
  <c r="H172" i="68" s="1"/>
  <c r="J171" i="62"/>
  <c r="H171" i="62" s="1"/>
  <c r="H113" i="62"/>
  <c r="J180" i="67"/>
  <c r="H180" i="67" s="1"/>
  <c r="H122" i="67"/>
  <c r="K101" i="62"/>
  <c r="K161" i="62" s="1"/>
  <c r="K102" i="62"/>
  <c r="K162" i="62" s="1"/>
  <c r="K100" i="62"/>
  <c r="K160" i="62" s="1"/>
  <c r="J189" i="68"/>
  <c r="H189" i="68" s="1"/>
  <c r="H131" i="68"/>
  <c r="H236" i="59"/>
  <c r="L100" i="68"/>
  <c r="L160" i="68" s="1"/>
  <c r="J178" i="68"/>
  <c r="H178" i="68" s="1"/>
  <c r="H120" i="68"/>
  <c r="H43" i="59"/>
  <c r="J189" i="59"/>
  <c r="H189" i="59" s="1"/>
  <c r="H131" i="59"/>
  <c r="H40" i="69"/>
  <c r="J187" i="68"/>
  <c r="H187" i="68" s="1"/>
  <c r="H129" i="68"/>
  <c r="J184" i="59"/>
  <c r="H184" i="59" s="1"/>
  <c r="H126" i="59"/>
  <c r="J169" i="69"/>
  <c r="H169" i="69" s="1"/>
  <c r="H111" i="69"/>
  <c r="J180" i="69"/>
  <c r="H180" i="69" s="1"/>
  <c r="H122" i="69"/>
  <c r="H38" i="70"/>
  <c r="J189" i="69"/>
  <c r="H189" i="69" s="1"/>
  <c r="H131" i="69"/>
  <c r="H132" i="71"/>
  <c r="J190" i="71"/>
  <c r="H190" i="71" s="1"/>
  <c r="J184" i="69"/>
  <c r="H184" i="69" s="1"/>
  <c r="H126" i="69"/>
  <c r="J169" i="70"/>
  <c r="H169" i="70" s="1"/>
  <c r="H111" i="70"/>
  <c r="L98" i="72"/>
  <c r="L158" i="72" s="1"/>
  <c r="L96" i="72"/>
  <c r="L156" i="72" s="1"/>
  <c r="J174" i="71"/>
  <c r="H174" i="71" s="1"/>
  <c r="H116" i="71"/>
  <c r="J184" i="71"/>
  <c r="H184" i="71" s="1"/>
  <c r="H126" i="71"/>
  <c r="M101" i="71"/>
  <c r="M161" i="71" s="1"/>
  <c r="M99" i="71"/>
  <c r="M159" i="71" s="1"/>
  <c r="J192" i="71"/>
  <c r="H192" i="71" s="1"/>
  <c r="H134" i="71"/>
  <c r="J194" i="70"/>
  <c r="H194" i="70" s="1"/>
  <c r="H136" i="70"/>
  <c r="J169" i="71"/>
  <c r="H169" i="71" s="1"/>
  <c r="H111" i="71"/>
  <c r="H125" i="71"/>
  <c r="J183" i="71"/>
  <c r="H183" i="71" s="1"/>
  <c r="J102" i="72"/>
  <c r="J101" i="72"/>
  <c r="J99" i="72"/>
  <c r="H91" i="72"/>
  <c r="H120" i="72"/>
  <c r="J178" i="72"/>
  <c r="H178" i="72" s="1"/>
  <c r="H39" i="72"/>
  <c r="H39" i="73"/>
  <c r="H131" i="73"/>
  <c r="J189" i="73"/>
  <c r="H189" i="73" s="1"/>
  <c r="J183" i="72"/>
  <c r="H183" i="72" s="1"/>
  <c r="H125" i="72"/>
  <c r="K95" i="73"/>
  <c r="K155" i="73" s="1"/>
  <c r="K97" i="73"/>
  <c r="K157" i="73" s="1"/>
  <c r="H233" i="73"/>
  <c r="H121" i="73"/>
  <c r="J179" i="73"/>
  <c r="H179" i="73" s="1"/>
  <c r="J99" i="73"/>
  <c r="J102" i="73"/>
  <c r="H91" i="73"/>
  <c r="H127" i="73"/>
  <c r="J185" i="73"/>
  <c r="H185" i="73" s="1"/>
  <c r="H38" i="74"/>
  <c r="J171" i="74"/>
  <c r="H171" i="74" s="1"/>
  <c r="H113" i="74"/>
  <c r="M97" i="73"/>
  <c r="M157" i="73" s="1"/>
  <c r="M95" i="73"/>
  <c r="M155" i="73" s="1"/>
  <c r="K100" i="74"/>
  <c r="K160" i="74" s="1"/>
  <c r="K101" i="74"/>
  <c r="K161" i="74" s="1"/>
  <c r="K102" i="74"/>
  <c r="K162" i="74" s="1"/>
  <c r="K99" i="74"/>
  <c r="K159" i="74" s="1"/>
  <c r="J174" i="74"/>
  <c r="H174" i="74" s="1"/>
  <c r="H116" i="74"/>
  <c r="M97" i="75"/>
  <c r="M157" i="75" s="1"/>
  <c r="H115" i="74"/>
  <c r="J173" i="74"/>
  <c r="H173" i="74" s="1"/>
  <c r="J192" i="75"/>
  <c r="H192" i="75" s="1"/>
  <c r="H134" i="75"/>
  <c r="J178" i="75"/>
  <c r="H178" i="75" s="1"/>
  <c r="H120" i="75"/>
  <c r="J177" i="75"/>
  <c r="H177" i="75" s="1"/>
  <c r="H119" i="75"/>
  <c r="H41" i="76"/>
  <c r="H120" i="76"/>
  <c r="J178" i="76"/>
  <c r="H178" i="76" s="1"/>
  <c r="L98" i="76"/>
  <c r="L158" i="76" s="1"/>
  <c r="L95" i="76"/>
  <c r="L155" i="76" s="1"/>
  <c r="L96" i="76"/>
  <c r="L156" i="76" s="1"/>
  <c r="L97" i="76"/>
  <c r="L157" i="76" s="1"/>
  <c r="J177" i="76"/>
  <c r="H177" i="76" s="1"/>
  <c r="H119" i="76"/>
  <c r="M95" i="76"/>
  <c r="M155" i="76" s="1"/>
  <c r="M98" i="76"/>
  <c r="M158" i="76" s="1"/>
  <c r="H122" i="76"/>
  <c r="J180" i="76"/>
  <c r="H180" i="76" s="1"/>
  <c r="H136" i="76"/>
  <c r="J194" i="76"/>
  <c r="H194" i="76" s="1"/>
  <c r="H40" i="77"/>
  <c r="H42" i="77"/>
  <c r="H92" i="77"/>
  <c r="J191" i="77"/>
  <c r="H191" i="77" s="1"/>
  <c r="H133" i="77"/>
  <c r="J180" i="77"/>
  <c r="H180" i="77" s="1"/>
  <c r="H122" i="77"/>
  <c r="J186" i="77"/>
  <c r="H186" i="77" s="1"/>
  <c r="H128" i="77"/>
  <c r="J194" i="77"/>
  <c r="H194" i="77" s="1"/>
  <c r="H136" i="77"/>
  <c r="H116" i="77"/>
  <c r="J174" i="77"/>
  <c r="H174" i="77" s="1"/>
  <c r="J190" i="77"/>
  <c r="H190" i="77" s="1"/>
  <c r="H132" i="77"/>
  <c r="J193" i="77"/>
  <c r="H193" i="77" s="1"/>
  <c r="H135" i="77"/>
  <c r="L24" i="77"/>
  <c r="N78" i="77"/>
  <c r="N97" i="77" s="1"/>
  <c r="N157" i="77" s="1"/>
  <c r="H19" i="77"/>
  <c r="H21" i="77"/>
  <c r="J87" i="77"/>
  <c r="H73" i="77"/>
  <c r="M26" i="76"/>
  <c r="J32" i="76"/>
  <c r="H18" i="76"/>
  <c r="K24" i="76"/>
  <c r="H17" i="76"/>
  <c r="M24" i="76"/>
  <c r="H69" i="76"/>
  <c r="J83" i="76"/>
  <c r="J102" i="76" s="1"/>
  <c r="M79" i="76"/>
  <c r="K24" i="75"/>
  <c r="K76" i="75"/>
  <c r="M76" i="75"/>
  <c r="M95" i="75" s="1"/>
  <c r="M155" i="75" s="1"/>
  <c r="J82" i="75"/>
  <c r="H68" i="75"/>
  <c r="H11" i="74"/>
  <c r="K79" i="74"/>
  <c r="K98" i="74" s="1"/>
  <c r="K158" i="74" s="1"/>
  <c r="H17" i="74"/>
  <c r="H69" i="74"/>
  <c r="J83" i="74"/>
  <c r="J102" i="74" s="1"/>
  <c r="N86" i="59"/>
  <c r="N105" i="59" s="1"/>
  <c r="N165" i="59" s="1"/>
  <c r="L34" i="59"/>
  <c r="M87" i="59"/>
  <c r="J34" i="73"/>
  <c r="H20" i="73"/>
  <c r="L26" i="73"/>
  <c r="M79" i="73"/>
  <c r="M98" i="73" s="1"/>
  <c r="M158" i="73" s="1"/>
  <c r="J28" i="73"/>
  <c r="H14" i="73"/>
  <c r="N79" i="73"/>
  <c r="J76" i="73"/>
  <c r="J95" i="73" s="1"/>
  <c r="H62" i="73"/>
  <c r="L79" i="72"/>
  <c r="L83" i="72"/>
  <c r="J77" i="72"/>
  <c r="J96" i="72" s="1"/>
  <c r="H63" i="72"/>
  <c r="K24" i="72"/>
  <c r="H17" i="72"/>
  <c r="L81" i="72"/>
  <c r="H20" i="72"/>
  <c r="J34" i="72"/>
  <c r="M76" i="72"/>
  <c r="L28" i="71"/>
  <c r="N78" i="71"/>
  <c r="M81" i="71"/>
  <c r="M100" i="71" s="1"/>
  <c r="M160" i="71" s="1"/>
  <c r="N81" i="71"/>
  <c r="N100" i="71" s="1"/>
  <c r="N160" i="71" s="1"/>
  <c r="H63" i="71"/>
  <c r="J77" i="71"/>
  <c r="M82" i="70"/>
  <c r="H11" i="70"/>
  <c r="J83" i="70"/>
  <c r="J102" i="70" s="1"/>
  <c r="H69" i="70"/>
  <c r="H18" i="70"/>
  <c r="J32" i="70"/>
  <c r="H73" i="70"/>
  <c r="J87" i="70"/>
  <c r="M78" i="70"/>
  <c r="M97" i="70" s="1"/>
  <c r="M157" i="70" s="1"/>
  <c r="K26" i="69"/>
  <c r="J78" i="69"/>
  <c r="H64" i="69"/>
  <c r="N30" i="69"/>
  <c r="J82" i="69"/>
  <c r="H68" i="69"/>
  <c r="M82" i="69"/>
  <c r="H19" i="69"/>
  <c r="L82" i="69"/>
  <c r="K80" i="69"/>
  <c r="K99" i="69" s="1"/>
  <c r="K159" i="69" s="1"/>
  <c r="H73" i="69"/>
  <c r="J87" i="69"/>
  <c r="H11" i="62"/>
  <c r="N28" i="62"/>
  <c r="H64" i="62"/>
  <c r="J78" i="62"/>
  <c r="L26" i="62"/>
  <c r="H20" i="62"/>
  <c r="J34" i="62"/>
  <c r="L24" i="62"/>
  <c r="H21" i="62"/>
  <c r="K30" i="62"/>
  <c r="H63" i="59"/>
  <c r="J77" i="59"/>
  <c r="K28" i="59"/>
  <c r="K80" i="59"/>
  <c r="K99" i="59" s="1"/>
  <c r="K159" i="59" s="1"/>
  <c r="K30" i="59"/>
  <c r="J82" i="59"/>
  <c r="H68" i="59"/>
  <c r="K82" i="59"/>
  <c r="H63" i="68"/>
  <c r="J77" i="68"/>
  <c r="J96" i="68" s="1"/>
  <c r="M28" i="68"/>
  <c r="M80" i="68"/>
  <c r="L30" i="68"/>
  <c r="N80" i="68"/>
  <c r="H67" i="68"/>
  <c r="J81" i="68"/>
  <c r="K28" i="68"/>
  <c r="H11" i="67"/>
  <c r="J86" i="67"/>
  <c r="J105" i="67" s="1"/>
  <c r="H72" i="67"/>
  <c r="K78" i="67"/>
  <c r="K97" i="67" s="1"/>
  <c r="K157" i="67" s="1"/>
  <c r="N26" i="67"/>
  <c r="L78" i="67"/>
  <c r="K24" i="67"/>
  <c r="K81" i="67"/>
  <c r="H66" i="67"/>
  <c r="J80" i="67"/>
  <c r="M28" i="67"/>
  <c r="J78" i="61"/>
  <c r="H64" i="61"/>
  <c r="K82" i="61"/>
  <c r="J81" i="61"/>
  <c r="H67" i="61"/>
  <c r="K28" i="61"/>
  <c r="N82" i="61"/>
  <c r="N101" i="61" s="1"/>
  <c r="N161" i="61" s="1"/>
  <c r="N24" i="61"/>
  <c r="J163" i="74"/>
  <c r="H163" i="74" s="1"/>
  <c r="H103" i="74"/>
  <c r="H40" i="61"/>
  <c r="H115" i="59"/>
  <c r="J173" i="59"/>
  <c r="H173" i="59" s="1"/>
  <c r="H40" i="62"/>
  <c r="J185" i="68"/>
  <c r="H185" i="68" s="1"/>
  <c r="H127" i="68"/>
  <c r="M106" i="59"/>
  <c r="M166" i="59" s="1"/>
  <c r="M103" i="59"/>
  <c r="M163" i="59" s="1"/>
  <c r="J187" i="70"/>
  <c r="H187" i="70" s="1"/>
  <c r="H129" i="70"/>
  <c r="J184" i="72"/>
  <c r="H184" i="72" s="1"/>
  <c r="H126" i="72"/>
  <c r="J194" i="72"/>
  <c r="H194" i="72" s="1"/>
  <c r="H136" i="72"/>
  <c r="J169" i="74"/>
  <c r="H169" i="74" s="1"/>
  <c r="H111" i="74"/>
  <c r="L100" i="75"/>
  <c r="L160" i="75" s="1"/>
  <c r="L101" i="75"/>
  <c r="L161" i="75" s="1"/>
  <c r="L102" i="75"/>
  <c r="L162" i="75" s="1"/>
  <c r="L99" i="75"/>
  <c r="L159" i="75" s="1"/>
  <c r="J173" i="76"/>
  <c r="H173" i="76" s="1"/>
  <c r="H115" i="76"/>
  <c r="J178" i="77"/>
  <c r="H178" i="77" s="1"/>
  <c r="H120" i="77"/>
  <c r="M102" i="77"/>
  <c r="M162" i="77" s="1"/>
  <c r="M99" i="77"/>
  <c r="M159" i="77" s="1"/>
  <c r="M100" i="77"/>
  <c r="M160" i="77" s="1"/>
  <c r="M101" i="77"/>
  <c r="M161" i="77" s="1"/>
  <c r="M79" i="60"/>
  <c r="M98" i="60" s="1"/>
  <c r="M158" i="60" s="1"/>
  <c r="H21" i="48"/>
  <c r="J38" i="28"/>
  <c r="J163" i="70"/>
  <c r="H163" i="70" s="1"/>
  <c r="H103" i="70"/>
  <c r="J166" i="70"/>
  <c r="H166" i="70" s="1"/>
  <c r="H106" i="70"/>
  <c r="H106" i="73"/>
  <c r="J166" i="73"/>
  <c r="H166" i="73" s="1"/>
  <c r="H104" i="75"/>
  <c r="J164" i="75"/>
  <c r="H164" i="75" s="1"/>
  <c r="J163" i="76"/>
  <c r="H163" i="76" s="1"/>
  <c r="H103" i="76"/>
  <c r="H223" i="77"/>
  <c r="H223" i="70"/>
  <c r="K102" i="61"/>
  <c r="K162" i="61" s="1"/>
  <c r="K100" i="61"/>
  <c r="K160" i="61" s="1"/>
  <c r="K101" i="61"/>
  <c r="K161" i="61" s="1"/>
  <c r="H42" i="62"/>
  <c r="H112" i="62"/>
  <c r="J170" i="62"/>
  <c r="H170" i="62" s="1"/>
  <c r="L102" i="61"/>
  <c r="L162" i="61" s="1"/>
  <c r="L100" i="61"/>
  <c r="L160" i="61" s="1"/>
  <c r="H120" i="61"/>
  <c r="J178" i="61"/>
  <c r="H178" i="61" s="1"/>
  <c r="K95" i="61"/>
  <c r="K155" i="61" s="1"/>
  <c r="K96" i="61"/>
  <c r="K156" i="61" s="1"/>
  <c r="K97" i="61"/>
  <c r="K157" i="61" s="1"/>
  <c r="H125" i="61"/>
  <c r="J183" i="61"/>
  <c r="H183" i="61" s="1"/>
  <c r="H116" i="62"/>
  <c r="J174" i="62"/>
  <c r="H174" i="62" s="1"/>
  <c r="J105" i="61"/>
  <c r="H92" i="61"/>
  <c r="L102" i="62"/>
  <c r="L162" i="62" s="1"/>
  <c r="L99" i="62"/>
  <c r="L159" i="62" s="1"/>
  <c r="L100" i="62"/>
  <c r="L160" i="62" s="1"/>
  <c r="L101" i="62"/>
  <c r="L161" i="62" s="1"/>
  <c r="K106" i="61"/>
  <c r="K166" i="61" s="1"/>
  <c r="K103" i="61"/>
  <c r="K163" i="61" s="1"/>
  <c r="K104" i="61"/>
  <c r="K164" i="61" s="1"/>
  <c r="K105" i="61"/>
  <c r="K165" i="61" s="1"/>
  <c r="J185" i="61"/>
  <c r="H185" i="61" s="1"/>
  <c r="H127" i="61"/>
  <c r="H91" i="61"/>
  <c r="J102" i="61"/>
  <c r="J100" i="61"/>
  <c r="M99" i="67"/>
  <c r="M159" i="67" s="1"/>
  <c r="M100" i="67"/>
  <c r="M160" i="67" s="1"/>
  <c r="H122" i="68"/>
  <c r="J180" i="68"/>
  <c r="H180" i="68" s="1"/>
  <c r="J193" i="61"/>
  <c r="H193" i="61" s="1"/>
  <c r="H135" i="61"/>
  <c r="J105" i="62"/>
  <c r="J106" i="62"/>
  <c r="H92" i="62"/>
  <c r="J103" i="62"/>
  <c r="L96" i="67"/>
  <c r="L156" i="67" s="1"/>
  <c r="L97" i="67"/>
  <c r="L157" i="67" s="1"/>
  <c r="L98" i="67"/>
  <c r="L158" i="67" s="1"/>
  <c r="J177" i="67"/>
  <c r="H177" i="67" s="1"/>
  <c r="H119" i="67"/>
  <c r="H136" i="68"/>
  <c r="J194" i="68"/>
  <c r="H194" i="68" s="1"/>
  <c r="J185" i="62"/>
  <c r="H185" i="62" s="1"/>
  <c r="H127" i="62"/>
  <c r="H233" i="62"/>
  <c r="J194" i="67"/>
  <c r="H194" i="67" s="1"/>
  <c r="H136" i="67"/>
  <c r="H133" i="59"/>
  <c r="J191" i="59"/>
  <c r="H191" i="59" s="1"/>
  <c r="M106" i="62"/>
  <c r="M166" i="62" s="1"/>
  <c r="M103" i="62"/>
  <c r="M163" i="62" s="1"/>
  <c r="M104" i="62"/>
  <c r="M164" i="62" s="1"/>
  <c r="M105" i="62"/>
  <c r="M165" i="62" s="1"/>
  <c r="K106" i="67"/>
  <c r="K166" i="67" s="1"/>
  <c r="K103" i="67"/>
  <c r="K163" i="67" s="1"/>
  <c r="K104" i="67"/>
  <c r="K164" i="67" s="1"/>
  <c r="K105" i="67"/>
  <c r="K165" i="67" s="1"/>
  <c r="H237" i="59"/>
  <c r="J99" i="68"/>
  <c r="J100" i="68"/>
  <c r="J101" i="68"/>
  <c r="H91" i="68"/>
  <c r="J102" i="68"/>
  <c r="J176" i="59"/>
  <c r="H176" i="59" s="1"/>
  <c r="H118" i="59"/>
  <c r="N105" i="68"/>
  <c r="N165" i="68" s="1"/>
  <c r="N106" i="68"/>
  <c r="N166" i="68" s="1"/>
  <c r="N103" i="68"/>
  <c r="N163" i="68" s="1"/>
  <c r="N104" i="68"/>
  <c r="N164" i="68" s="1"/>
  <c r="J192" i="68"/>
  <c r="H192" i="68" s="1"/>
  <c r="H134" i="68"/>
  <c r="J100" i="59"/>
  <c r="J101" i="59"/>
  <c r="H91" i="59"/>
  <c r="J102" i="59"/>
  <c r="J99" i="59"/>
  <c r="J183" i="69"/>
  <c r="H183" i="69" s="1"/>
  <c r="H125" i="69"/>
  <c r="J194" i="69"/>
  <c r="H194" i="69" s="1"/>
  <c r="H136" i="69"/>
  <c r="J100" i="69"/>
  <c r="J101" i="69"/>
  <c r="H91" i="69"/>
  <c r="J102" i="69"/>
  <c r="J99" i="69"/>
  <c r="K101" i="69"/>
  <c r="K161" i="69" s="1"/>
  <c r="K102" i="69"/>
  <c r="K162" i="69" s="1"/>
  <c r="K100" i="69"/>
  <c r="K160" i="69" s="1"/>
  <c r="H40" i="70"/>
  <c r="J171" i="70"/>
  <c r="H171" i="70" s="1"/>
  <c r="H113" i="70"/>
  <c r="M96" i="71"/>
  <c r="M156" i="71" s="1"/>
  <c r="H40" i="71"/>
  <c r="H128" i="71"/>
  <c r="J186" i="71"/>
  <c r="H186" i="71" s="1"/>
  <c r="H115" i="71"/>
  <c r="J173" i="71"/>
  <c r="H173" i="71" s="1"/>
  <c r="J185" i="72"/>
  <c r="H185" i="72" s="1"/>
  <c r="H127" i="72"/>
  <c r="K100" i="72"/>
  <c r="K160" i="72" s="1"/>
  <c r="J175" i="72"/>
  <c r="H175" i="72" s="1"/>
  <c r="H117" i="72"/>
  <c r="K98" i="72"/>
  <c r="K158" i="72" s="1"/>
  <c r="K96" i="72"/>
  <c r="K156" i="72" s="1"/>
  <c r="K97" i="72"/>
  <c r="K157" i="72" s="1"/>
  <c r="H130" i="72"/>
  <c r="J188" i="72"/>
  <c r="H188" i="72" s="1"/>
  <c r="N100" i="73"/>
  <c r="N160" i="73" s="1"/>
  <c r="N101" i="73"/>
  <c r="N161" i="73" s="1"/>
  <c r="N102" i="73"/>
  <c r="N162" i="73" s="1"/>
  <c r="N99" i="73"/>
  <c r="N159" i="73" s="1"/>
  <c r="J176" i="72"/>
  <c r="H176" i="72" s="1"/>
  <c r="H118" i="72"/>
  <c r="J172" i="74"/>
  <c r="H172" i="74" s="1"/>
  <c r="H114" i="74"/>
  <c r="H129" i="74"/>
  <c r="J187" i="74"/>
  <c r="H187" i="74" s="1"/>
  <c r="N98" i="75"/>
  <c r="N158" i="75" s="1"/>
  <c r="H42" i="76"/>
  <c r="H43" i="75"/>
  <c r="J185" i="74"/>
  <c r="H185" i="74" s="1"/>
  <c r="H127" i="74"/>
  <c r="J172" i="75"/>
  <c r="H172" i="75" s="1"/>
  <c r="H114" i="75"/>
  <c r="J191" i="75"/>
  <c r="H191" i="75" s="1"/>
  <c r="H133" i="75"/>
  <c r="J192" i="74"/>
  <c r="H192" i="74" s="1"/>
  <c r="H134" i="74"/>
  <c r="K96" i="75"/>
  <c r="K156" i="75" s="1"/>
  <c r="K97" i="75"/>
  <c r="K157" i="75" s="1"/>
  <c r="K98" i="75"/>
  <c r="K158" i="75" s="1"/>
  <c r="K95" i="75"/>
  <c r="K155" i="75" s="1"/>
  <c r="H90" i="76"/>
  <c r="N99" i="76"/>
  <c r="N159" i="76" s="1"/>
  <c r="N100" i="76"/>
  <c r="N160" i="76" s="1"/>
  <c r="N101" i="76"/>
  <c r="N161" i="76" s="1"/>
  <c r="N102" i="76"/>
  <c r="N162" i="76" s="1"/>
  <c r="H113" i="76"/>
  <c r="J171" i="76"/>
  <c r="H171" i="76" s="1"/>
  <c r="H43" i="77"/>
  <c r="J187" i="77"/>
  <c r="H187" i="77" s="1"/>
  <c r="H129" i="77"/>
  <c r="J173" i="77"/>
  <c r="H173" i="77" s="1"/>
  <c r="H115" i="77"/>
  <c r="H126" i="77"/>
  <c r="J184" i="77"/>
  <c r="H184" i="77" s="1"/>
  <c r="J172" i="77"/>
  <c r="H172" i="77" s="1"/>
  <c r="H114" i="77"/>
  <c r="H130" i="77"/>
  <c r="J188" i="77"/>
  <c r="H188" i="77" s="1"/>
  <c r="J192" i="77"/>
  <c r="H192" i="77" s="1"/>
  <c r="H134" i="77"/>
  <c r="H13" i="77"/>
  <c r="J28" i="77"/>
  <c r="H14" i="77"/>
  <c r="J76" i="77"/>
  <c r="H62" i="77"/>
  <c r="H63" i="77"/>
  <c r="J77" i="77"/>
  <c r="J96" i="77" s="1"/>
  <c r="J86" i="77"/>
  <c r="H72" i="77"/>
  <c r="K77" i="77"/>
  <c r="H19" i="76"/>
  <c r="J86" i="76"/>
  <c r="H72" i="76"/>
  <c r="H20" i="76"/>
  <c r="J34" i="76"/>
  <c r="K77" i="76"/>
  <c r="L26" i="75"/>
  <c r="J76" i="75"/>
  <c r="H62" i="75"/>
  <c r="M77" i="75"/>
  <c r="M96" i="75" s="1"/>
  <c r="M156" i="75" s="1"/>
  <c r="L76" i="75"/>
  <c r="J87" i="75"/>
  <c r="H73" i="75"/>
  <c r="K79" i="75"/>
  <c r="H19" i="75"/>
  <c r="H67" i="75"/>
  <c r="J81" i="75"/>
  <c r="J30" i="74"/>
  <c r="H16" i="74"/>
  <c r="J26" i="74"/>
  <c r="H12" i="74"/>
  <c r="N76" i="74"/>
  <c r="N78" i="74"/>
  <c r="N97" i="74" s="1"/>
  <c r="N157" i="74" s="1"/>
  <c r="H20" i="74"/>
  <c r="J34" i="74"/>
  <c r="K85" i="59"/>
  <c r="M32" i="59"/>
  <c r="N85" i="59"/>
  <c r="N104" i="59" s="1"/>
  <c r="N164" i="59" s="1"/>
  <c r="M77" i="73"/>
  <c r="M96" i="73" s="1"/>
  <c r="M156" i="73" s="1"/>
  <c r="N24" i="73"/>
  <c r="M76" i="73"/>
  <c r="J78" i="73"/>
  <c r="J97" i="73" s="1"/>
  <c r="H64" i="73"/>
  <c r="H67" i="73"/>
  <c r="J81" i="73"/>
  <c r="J100" i="73" s="1"/>
  <c r="L77" i="73"/>
  <c r="L96" i="73" s="1"/>
  <c r="L156" i="73" s="1"/>
  <c r="N76" i="72"/>
  <c r="N95" i="72" s="1"/>
  <c r="N155" i="72" s="1"/>
  <c r="K82" i="72"/>
  <c r="K101" i="72" s="1"/>
  <c r="K161" i="72" s="1"/>
  <c r="L78" i="72"/>
  <c r="L97" i="72" s="1"/>
  <c r="L157" i="72" s="1"/>
  <c r="M82" i="72"/>
  <c r="N82" i="72"/>
  <c r="N24" i="72"/>
  <c r="K79" i="72"/>
  <c r="J80" i="71"/>
  <c r="J99" i="71" s="1"/>
  <c r="H66" i="71"/>
  <c r="M28" i="71"/>
  <c r="J83" i="71"/>
  <c r="J102" i="71" s="1"/>
  <c r="H69" i="71"/>
  <c r="H11" i="71"/>
  <c r="H72" i="71"/>
  <c r="J86" i="71"/>
  <c r="K78" i="71"/>
  <c r="K97" i="71" s="1"/>
  <c r="K157" i="71" s="1"/>
  <c r="N26" i="71"/>
  <c r="L78" i="71"/>
  <c r="L28" i="70"/>
  <c r="J84" i="70"/>
  <c r="H70" i="70"/>
  <c r="K76" i="70"/>
  <c r="L26" i="70"/>
  <c r="L76" i="70"/>
  <c r="L95" i="70" s="1"/>
  <c r="L155" i="70" s="1"/>
  <c r="M30" i="70"/>
  <c r="H71" i="70"/>
  <c r="J85" i="70"/>
  <c r="K24" i="70"/>
  <c r="J80" i="70"/>
  <c r="H66" i="70"/>
  <c r="L30" i="69"/>
  <c r="M26" i="69"/>
  <c r="K28" i="69"/>
  <c r="N83" i="69"/>
  <c r="M81" i="69"/>
  <c r="N24" i="62"/>
  <c r="J28" i="62"/>
  <c r="H14" i="62"/>
  <c r="J32" i="62"/>
  <c r="H18" i="62"/>
  <c r="N81" i="62"/>
  <c r="N100" i="62" s="1"/>
  <c r="N160" i="62" s="1"/>
  <c r="H16" i="62"/>
  <c r="J30" i="62"/>
  <c r="L79" i="62"/>
  <c r="K78" i="62"/>
  <c r="H71" i="62"/>
  <c r="J85" i="62"/>
  <c r="J104" i="62" s="1"/>
  <c r="J76" i="62"/>
  <c r="H62" i="62"/>
  <c r="K80" i="62"/>
  <c r="K99" i="62" s="1"/>
  <c r="K159" i="62" s="1"/>
  <c r="L28" i="59"/>
  <c r="N82" i="59"/>
  <c r="M81" i="59"/>
  <c r="M100" i="59" s="1"/>
  <c r="M160" i="59" s="1"/>
  <c r="N77" i="59"/>
  <c r="H15" i="59"/>
  <c r="L83" i="59"/>
  <c r="M83" i="59"/>
  <c r="M102" i="59" s="1"/>
  <c r="M162" i="59" s="1"/>
  <c r="N30" i="68"/>
  <c r="L76" i="68"/>
  <c r="L95" i="68" s="1"/>
  <c r="L155" i="68" s="1"/>
  <c r="J84" i="68"/>
  <c r="H70" i="68"/>
  <c r="N24" i="68"/>
  <c r="J87" i="68"/>
  <c r="H73" i="68"/>
  <c r="K83" i="68"/>
  <c r="J82" i="68"/>
  <c r="H68" i="68"/>
  <c r="L82" i="68"/>
  <c r="L101" i="68" s="1"/>
  <c r="L161" i="68" s="1"/>
  <c r="N81" i="67"/>
  <c r="L26" i="67"/>
  <c r="N76" i="67"/>
  <c r="N95" i="67" s="1"/>
  <c r="N155" i="67" s="1"/>
  <c r="M79" i="67"/>
  <c r="M98" i="67" s="1"/>
  <c r="M158" i="67" s="1"/>
  <c r="J28" i="67"/>
  <c r="H14" i="67"/>
  <c r="N79" i="67"/>
  <c r="N98" i="67" s="1"/>
  <c r="N158" i="67" s="1"/>
  <c r="M82" i="67"/>
  <c r="M101" i="67" s="1"/>
  <c r="M161" i="67" s="1"/>
  <c r="H17" i="67"/>
  <c r="L81" i="67"/>
  <c r="L100" i="67" s="1"/>
  <c r="L160" i="67" s="1"/>
  <c r="H15" i="61"/>
  <c r="L79" i="61"/>
  <c r="M26" i="61"/>
  <c r="M83" i="61"/>
  <c r="N30" i="61"/>
  <c r="L82" i="61"/>
  <c r="L101" i="61" s="1"/>
  <c r="L161" i="61" s="1"/>
  <c r="J84" i="61"/>
  <c r="J103" i="61" s="1"/>
  <c r="H70" i="61"/>
  <c r="J26" i="61"/>
  <c r="H12" i="61"/>
  <c r="H73" i="61"/>
  <c r="J87" i="61"/>
  <c r="J106" i="61" s="1"/>
  <c r="M103" i="67"/>
  <c r="M163" i="67" s="1"/>
  <c r="M104" i="67"/>
  <c r="M164" i="67" s="1"/>
  <c r="M105" i="67"/>
  <c r="M165" i="67" s="1"/>
  <c r="M106" i="67"/>
  <c r="M166" i="67" s="1"/>
  <c r="K97" i="69"/>
  <c r="K157" i="69" s="1"/>
  <c r="K98" i="69"/>
  <c r="K158" i="69" s="1"/>
  <c r="K95" i="69"/>
  <c r="K155" i="69" s="1"/>
  <c r="K96" i="69"/>
  <c r="K156" i="69" s="1"/>
  <c r="J178" i="70"/>
  <c r="H178" i="70" s="1"/>
  <c r="H120" i="70"/>
  <c r="H42" i="70"/>
  <c r="J100" i="70"/>
  <c r="H91" i="70"/>
  <c r="J99" i="70"/>
  <c r="J185" i="69"/>
  <c r="H185" i="69" s="1"/>
  <c r="H127" i="69"/>
  <c r="J178" i="69"/>
  <c r="H178" i="69" s="1"/>
  <c r="H120" i="69"/>
  <c r="M100" i="70"/>
  <c r="M160" i="70" s="1"/>
  <c r="M101" i="70"/>
  <c r="M161" i="70" s="1"/>
  <c r="M102" i="70"/>
  <c r="M162" i="70" s="1"/>
  <c r="M99" i="70"/>
  <c r="M159" i="70" s="1"/>
  <c r="H42" i="72"/>
  <c r="M99" i="72"/>
  <c r="M159" i="72" s="1"/>
  <c r="M100" i="72"/>
  <c r="M160" i="72" s="1"/>
  <c r="M101" i="72"/>
  <c r="M161" i="72" s="1"/>
  <c r="J177" i="72"/>
  <c r="H177" i="72" s="1"/>
  <c r="H119" i="72"/>
  <c r="H112" i="73"/>
  <c r="J170" i="73"/>
  <c r="H170" i="73" s="1"/>
  <c r="H121" i="75"/>
  <c r="J179" i="75"/>
  <c r="H179" i="75" s="1"/>
  <c r="J194" i="75"/>
  <c r="H194" i="75" s="1"/>
  <c r="H136" i="75"/>
  <c r="J24" i="77"/>
  <c r="H10" i="77"/>
  <c r="H180" i="48"/>
  <c r="L82" i="60"/>
  <c r="L101" i="60" s="1"/>
  <c r="L161" i="60" s="1"/>
  <c r="L30" i="60"/>
  <c r="H91" i="48"/>
  <c r="N79" i="48"/>
  <c r="N98" i="48" s="1"/>
  <c r="N158" i="48" s="1"/>
  <c r="L24" i="48"/>
  <c r="K104" i="48"/>
  <c r="K164" i="48" s="1"/>
  <c r="H129" i="48"/>
  <c r="H103" i="71"/>
  <c r="J163" i="71"/>
  <c r="H163" i="71" s="1"/>
  <c r="H105" i="75"/>
  <c r="J165" i="75"/>
  <c r="H165" i="75" s="1"/>
  <c r="H223" i="76"/>
  <c r="H223" i="69"/>
  <c r="H91" i="67"/>
  <c r="J99" i="67"/>
  <c r="J101" i="67"/>
  <c r="N103" i="61"/>
  <c r="N163" i="61" s="1"/>
  <c r="N104" i="61"/>
  <c r="N164" i="61" s="1"/>
  <c r="N105" i="61"/>
  <c r="N165" i="61" s="1"/>
  <c r="N106" i="61"/>
  <c r="N166" i="61" s="1"/>
  <c r="M99" i="61"/>
  <c r="M159" i="61" s="1"/>
  <c r="M100" i="61"/>
  <c r="M160" i="61" s="1"/>
  <c r="M102" i="61"/>
  <c r="M162" i="61" s="1"/>
  <c r="H39" i="67"/>
  <c r="J180" i="61"/>
  <c r="H180" i="61" s="1"/>
  <c r="H122" i="61"/>
  <c r="L106" i="61"/>
  <c r="L166" i="61" s="1"/>
  <c r="L103" i="61"/>
  <c r="L163" i="61" s="1"/>
  <c r="L104" i="61"/>
  <c r="L164" i="61" s="1"/>
  <c r="L105" i="61"/>
  <c r="L165" i="61" s="1"/>
  <c r="J179" i="61"/>
  <c r="H179" i="61" s="1"/>
  <c r="H121" i="61"/>
  <c r="H38" i="62"/>
  <c r="K97" i="62"/>
  <c r="K157" i="62" s="1"/>
  <c r="K98" i="62"/>
  <c r="K158" i="62" s="1"/>
  <c r="K95" i="62"/>
  <c r="K155" i="62" s="1"/>
  <c r="H41" i="68"/>
  <c r="L98" i="62"/>
  <c r="L158" i="62" s="1"/>
  <c r="L95" i="62"/>
  <c r="L155" i="62" s="1"/>
  <c r="L97" i="62"/>
  <c r="L157" i="62" s="1"/>
  <c r="J177" i="62"/>
  <c r="H177" i="62" s="1"/>
  <c r="H119" i="62"/>
  <c r="H42" i="67"/>
  <c r="J174" i="67"/>
  <c r="H174" i="67" s="1"/>
  <c r="H116" i="67"/>
  <c r="J180" i="62"/>
  <c r="H180" i="62" s="1"/>
  <c r="H122" i="62"/>
  <c r="N100" i="67"/>
  <c r="N160" i="67" s="1"/>
  <c r="N102" i="67"/>
  <c r="N162" i="67" s="1"/>
  <c r="N99" i="67"/>
  <c r="N159" i="67" s="1"/>
  <c r="J191" i="67"/>
  <c r="H191" i="67" s="1"/>
  <c r="H133" i="67"/>
  <c r="L98" i="59"/>
  <c r="L158" i="59" s="1"/>
  <c r="L95" i="59"/>
  <c r="L155" i="59" s="1"/>
  <c r="L96" i="59"/>
  <c r="L156" i="59" s="1"/>
  <c r="N102" i="59"/>
  <c r="N162" i="59" s="1"/>
  <c r="N99" i="59"/>
  <c r="N159" i="59" s="1"/>
  <c r="N101" i="59"/>
  <c r="N161" i="59" s="1"/>
  <c r="J172" i="67"/>
  <c r="H172" i="67" s="1"/>
  <c r="H114" i="67"/>
  <c r="H38" i="69"/>
  <c r="L104" i="68"/>
  <c r="L164" i="68" s="1"/>
  <c r="L105" i="68"/>
  <c r="L165" i="68" s="1"/>
  <c r="L106" i="68"/>
  <c r="L166" i="68" s="1"/>
  <c r="L103" i="68"/>
  <c r="L163" i="68" s="1"/>
  <c r="J179" i="68"/>
  <c r="H179" i="68" s="1"/>
  <c r="H121" i="68"/>
  <c r="N96" i="59"/>
  <c r="N156" i="59" s="1"/>
  <c r="N97" i="59"/>
  <c r="N157" i="59" s="1"/>
  <c r="J190" i="59"/>
  <c r="H190" i="59" s="1"/>
  <c r="H132" i="59"/>
  <c r="K99" i="68"/>
  <c r="K159" i="68" s="1"/>
  <c r="K100" i="68"/>
  <c r="K160" i="68" s="1"/>
  <c r="K102" i="68"/>
  <c r="K162" i="68" s="1"/>
  <c r="H38" i="68"/>
  <c r="J170" i="68"/>
  <c r="H170" i="68" s="1"/>
  <c r="H112" i="68"/>
  <c r="L105" i="59"/>
  <c r="L165" i="59" s="1"/>
  <c r="L103" i="59"/>
  <c r="L163" i="59" s="1"/>
  <c r="L104" i="59"/>
  <c r="L164" i="59" s="1"/>
  <c r="J179" i="59"/>
  <c r="H179" i="59" s="1"/>
  <c r="H121" i="59"/>
  <c r="K95" i="68"/>
  <c r="K155" i="68" s="1"/>
  <c r="K96" i="68"/>
  <c r="K156" i="68" s="1"/>
  <c r="K97" i="68"/>
  <c r="K157" i="68" s="1"/>
  <c r="K98" i="68"/>
  <c r="K158" i="68" s="1"/>
  <c r="L96" i="68"/>
  <c r="L156" i="68" s="1"/>
  <c r="L98" i="68"/>
  <c r="L158" i="68" s="1"/>
  <c r="J177" i="68"/>
  <c r="H177" i="68" s="1"/>
  <c r="H119" i="68"/>
  <c r="H42" i="59"/>
  <c r="J174" i="59"/>
  <c r="H174" i="59" s="1"/>
  <c r="H116" i="59"/>
  <c r="H39" i="69"/>
  <c r="J172" i="69"/>
  <c r="H172" i="69" s="1"/>
  <c r="H114" i="69"/>
  <c r="J179" i="70"/>
  <c r="H179" i="70" s="1"/>
  <c r="H121" i="70"/>
  <c r="J184" i="70"/>
  <c r="H184" i="70" s="1"/>
  <c r="H126" i="70"/>
  <c r="J179" i="69"/>
  <c r="H179" i="69" s="1"/>
  <c r="H121" i="69"/>
  <c r="J177" i="70"/>
  <c r="H177" i="70" s="1"/>
  <c r="H119" i="70"/>
  <c r="J174" i="69"/>
  <c r="H174" i="69" s="1"/>
  <c r="H116" i="69"/>
  <c r="H122" i="71"/>
  <c r="J180" i="71"/>
  <c r="H180" i="71" s="1"/>
  <c r="J177" i="71"/>
  <c r="H177" i="71" s="1"/>
  <c r="H119" i="71"/>
  <c r="H118" i="71"/>
  <c r="J176" i="71"/>
  <c r="H176" i="71" s="1"/>
  <c r="H136" i="71"/>
  <c r="J194" i="71"/>
  <c r="H194" i="71" s="1"/>
  <c r="H42" i="71"/>
  <c r="J186" i="70"/>
  <c r="H186" i="70" s="1"/>
  <c r="H128" i="70"/>
  <c r="H114" i="71"/>
  <c r="J172" i="71"/>
  <c r="H172" i="71" s="1"/>
  <c r="J187" i="71"/>
  <c r="H187" i="71" s="1"/>
  <c r="H129" i="71"/>
  <c r="J193" i="71"/>
  <c r="H193" i="71" s="1"/>
  <c r="H135" i="71"/>
  <c r="L99" i="72"/>
  <c r="L159" i="72" s="1"/>
  <c r="L102" i="72"/>
  <c r="L162" i="72" s="1"/>
  <c r="L100" i="72"/>
  <c r="L160" i="72" s="1"/>
  <c r="N100" i="72"/>
  <c r="N160" i="72" s="1"/>
  <c r="N102" i="72"/>
  <c r="N162" i="72" s="1"/>
  <c r="N99" i="72"/>
  <c r="N159" i="72" s="1"/>
  <c r="N101" i="72"/>
  <c r="N161" i="72" s="1"/>
  <c r="J173" i="72"/>
  <c r="H173" i="72" s="1"/>
  <c r="H115" i="72"/>
  <c r="J184" i="74"/>
  <c r="H184" i="74" s="1"/>
  <c r="H126" i="74"/>
  <c r="J184" i="73"/>
  <c r="H184" i="73" s="1"/>
  <c r="H126" i="73"/>
  <c r="N97" i="72"/>
  <c r="N157" i="72" s="1"/>
  <c r="J190" i="72"/>
  <c r="H190" i="72" s="1"/>
  <c r="H132" i="72"/>
  <c r="L97" i="73"/>
  <c r="L157" i="73" s="1"/>
  <c r="L98" i="73"/>
  <c r="L158" i="73" s="1"/>
  <c r="L95" i="73"/>
  <c r="L155" i="73" s="1"/>
  <c r="N98" i="73"/>
  <c r="N158" i="73" s="1"/>
  <c r="N95" i="73"/>
  <c r="N155" i="73" s="1"/>
  <c r="N96" i="73"/>
  <c r="N156" i="73" s="1"/>
  <c r="N97" i="73"/>
  <c r="N157" i="73" s="1"/>
  <c r="H41" i="74"/>
  <c r="J95" i="74"/>
  <c r="J96" i="74"/>
  <c r="H90" i="74"/>
  <c r="J97" i="74"/>
  <c r="H43" i="74"/>
  <c r="H92" i="75"/>
  <c r="J194" i="74"/>
  <c r="H194" i="74" s="1"/>
  <c r="H136" i="74"/>
  <c r="J99" i="75"/>
  <c r="J100" i="75"/>
  <c r="J101" i="75"/>
  <c r="H91" i="75"/>
  <c r="J102" i="75"/>
  <c r="J183" i="75"/>
  <c r="H183" i="75" s="1"/>
  <c r="H125" i="75"/>
  <c r="H42" i="75"/>
  <c r="M101" i="75"/>
  <c r="M161" i="75" s="1"/>
  <c r="M102" i="75"/>
  <c r="M162" i="75" s="1"/>
  <c r="M99" i="75"/>
  <c r="M159" i="75" s="1"/>
  <c r="M100" i="75"/>
  <c r="M160" i="75" s="1"/>
  <c r="J180" i="75"/>
  <c r="H180" i="75" s="1"/>
  <c r="H122" i="75"/>
  <c r="L96" i="75"/>
  <c r="L156" i="75" s="1"/>
  <c r="L98" i="75"/>
  <c r="L158" i="75" s="1"/>
  <c r="L95" i="75"/>
  <c r="L155" i="75" s="1"/>
  <c r="K102" i="76"/>
  <c r="K162" i="76" s="1"/>
  <c r="K99" i="76"/>
  <c r="K159" i="76" s="1"/>
  <c r="K100" i="76"/>
  <c r="K160" i="76" s="1"/>
  <c r="K101" i="76"/>
  <c r="K161" i="76" s="1"/>
  <c r="K95" i="76"/>
  <c r="K155" i="76" s="1"/>
  <c r="K96" i="76"/>
  <c r="K156" i="76" s="1"/>
  <c r="K97" i="76"/>
  <c r="K157" i="76" s="1"/>
  <c r="J169" i="76"/>
  <c r="H169" i="76" s="1"/>
  <c r="H111" i="76"/>
  <c r="J193" i="76"/>
  <c r="H193" i="76" s="1"/>
  <c r="H135" i="76"/>
  <c r="J172" i="76"/>
  <c r="H172" i="76" s="1"/>
  <c r="H114" i="76"/>
  <c r="J185" i="76"/>
  <c r="H185" i="76" s="1"/>
  <c r="H127" i="76"/>
  <c r="J191" i="76"/>
  <c r="H191" i="76" s="1"/>
  <c r="H133" i="76"/>
  <c r="L96" i="77"/>
  <c r="L156" i="77" s="1"/>
  <c r="L97" i="77"/>
  <c r="L157" i="77" s="1"/>
  <c r="L95" i="77"/>
  <c r="L155" i="77" s="1"/>
  <c r="J185" i="77"/>
  <c r="H185" i="77" s="1"/>
  <c r="H127" i="77"/>
  <c r="K101" i="77"/>
  <c r="K161" i="77" s="1"/>
  <c r="K102" i="77"/>
  <c r="K162" i="77" s="1"/>
  <c r="K99" i="77"/>
  <c r="K159" i="77" s="1"/>
  <c r="K100" i="77"/>
  <c r="K160" i="77" s="1"/>
  <c r="J26" i="77"/>
  <c r="H12" i="77"/>
  <c r="H17" i="77"/>
  <c r="H11" i="77"/>
  <c r="M76" i="77"/>
  <c r="M95" i="77" s="1"/>
  <c r="M155" i="77" s="1"/>
  <c r="J80" i="77"/>
  <c r="H66" i="77"/>
  <c r="N79" i="77"/>
  <c r="N98" i="77" s="1"/>
  <c r="N158" i="77" s="1"/>
  <c r="M78" i="77"/>
  <c r="M97" i="77" s="1"/>
  <c r="M157" i="77" s="1"/>
  <c r="K79" i="76"/>
  <c r="K98" i="76" s="1"/>
  <c r="K158" i="76" s="1"/>
  <c r="J24" i="76"/>
  <c r="H10" i="76"/>
  <c r="N24" i="76"/>
  <c r="M78" i="76"/>
  <c r="M97" i="76" s="1"/>
  <c r="M157" i="76" s="1"/>
  <c r="M77" i="76"/>
  <c r="M96" i="76" s="1"/>
  <c r="M156" i="76" s="1"/>
  <c r="H11" i="75"/>
  <c r="L77" i="75"/>
  <c r="M24" i="75"/>
  <c r="N77" i="75"/>
  <c r="N96" i="75" s="1"/>
  <c r="N156" i="75" s="1"/>
  <c r="K26" i="75"/>
  <c r="M76" i="74"/>
  <c r="M95" i="74" s="1"/>
  <c r="M155" i="74" s="1"/>
  <c r="H15" i="74"/>
  <c r="J78" i="74"/>
  <c r="H64" i="74"/>
  <c r="M26" i="74"/>
  <c r="N26" i="74"/>
  <c r="J80" i="74"/>
  <c r="J99" i="74" s="1"/>
  <c r="H66" i="74"/>
  <c r="K76" i="74"/>
  <c r="K95" i="74" s="1"/>
  <c r="K155" i="74" s="1"/>
  <c r="N34" i="59"/>
  <c r="M86" i="59"/>
  <c r="M105" i="59" s="1"/>
  <c r="M165" i="59" s="1"/>
  <c r="H73" i="59"/>
  <c r="J87" i="59"/>
  <c r="L24" i="73"/>
  <c r="J26" i="73"/>
  <c r="H12" i="73"/>
  <c r="K79" i="73"/>
  <c r="K98" i="73" s="1"/>
  <c r="K158" i="73" s="1"/>
  <c r="L79" i="73"/>
  <c r="M26" i="73"/>
  <c r="N78" i="73"/>
  <c r="N80" i="72"/>
  <c r="M26" i="72"/>
  <c r="M83" i="72"/>
  <c r="M102" i="72" s="1"/>
  <c r="M162" i="72" s="1"/>
  <c r="N79" i="72"/>
  <c r="N98" i="72" s="1"/>
  <c r="N158" i="72" s="1"/>
  <c r="K28" i="72"/>
  <c r="J84" i="72"/>
  <c r="H70" i="72"/>
  <c r="K76" i="72"/>
  <c r="K95" i="72" s="1"/>
  <c r="K155" i="72" s="1"/>
  <c r="J26" i="72"/>
  <c r="H12" i="72"/>
  <c r="L76" i="72"/>
  <c r="L95" i="72" s="1"/>
  <c r="L155" i="72" s="1"/>
  <c r="K26" i="72"/>
  <c r="M80" i="72"/>
  <c r="M78" i="71"/>
  <c r="M97" i="71" s="1"/>
  <c r="M157" i="71" s="1"/>
  <c r="H17" i="71"/>
  <c r="J34" i="71"/>
  <c r="H20" i="71"/>
  <c r="L26" i="71"/>
  <c r="N76" i="71"/>
  <c r="N95" i="71" s="1"/>
  <c r="N155" i="71" s="1"/>
  <c r="M79" i="71"/>
  <c r="M98" i="71" s="1"/>
  <c r="M158" i="71" s="1"/>
  <c r="H14" i="71"/>
  <c r="J28" i="71"/>
  <c r="N79" i="71"/>
  <c r="L24" i="70"/>
  <c r="M28" i="70"/>
  <c r="J34" i="70"/>
  <c r="H20" i="70"/>
  <c r="H72" i="70"/>
  <c r="J86" i="70"/>
  <c r="N77" i="70"/>
  <c r="N96" i="70" s="1"/>
  <c r="N156" i="70" s="1"/>
  <c r="L79" i="70"/>
  <c r="L98" i="70" s="1"/>
  <c r="L158" i="70" s="1"/>
  <c r="J24" i="70"/>
  <c r="H10" i="70"/>
  <c r="N81" i="70"/>
  <c r="K78" i="70"/>
  <c r="K97" i="70" s="1"/>
  <c r="K157" i="70" s="1"/>
  <c r="J76" i="69"/>
  <c r="H62" i="69"/>
  <c r="H15" i="69"/>
  <c r="L81" i="69"/>
  <c r="J24" i="69"/>
  <c r="H10" i="69"/>
  <c r="L24" i="69"/>
  <c r="L77" i="69"/>
  <c r="L96" i="69" s="1"/>
  <c r="L156" i="69" s="1"/>
  <c r="J85" i="69"/>
  <c r="H71" i="69"/>
  <c r="M28" i="69"/>
  <c r="M24" i="62"/>
  <c r="M79" i="62"/>
  <c r="M98" i="62" s="1"/>
  <c r="M158" i="62" s="1"/>
  <c r="K77" i="62"/>
  <c r="K96" i="62" s="1"/>
  <c r="K156" i="62" s="1"/>
  <c r="H13" i="62"/>
  <c r="L77" i="62"/>
  <c r="L96" i="62" s="1"/>
  <c r="L156" i="62" s="1"/>
  <c r="M81" i="62"/>
  <c r="M100" i="62" s="1"/>
  <c r="M160" i="62" s="1"/>
  <c r="L82" i="59"/>
  <c r="L78" i="59"/>
  <c r="L97" i="59" s="1"/>
  <c r="L157" i="59" s="1"/>
  <c r="K77" i="59"/>
  <c r="K96" i="59" s="1"/>
  <c r="K156" i="59" s="1"/>
  <c r="M24" i="59"/>
  <c r="N24" i="59"/>
  <c r="H65" i="59"/>
  <c r="J79" i="59"/>
  <c r="J98" i="59" s="1"/>
  <c r="L30" i="59"/>
  <c r="H13" i="68"/>
  <c r="N79" i="68"/>
  <c r="N98" i="68" s="1"/>
  <c r="N158" i="68" s="1"/>
  <c r="H20" i="68"/>
  <c r="J34" i="68"/>
  <c r="N82" i="68"/>
  <c r="L24" i="68"/>
  <c r="N26" i="68"/>
  <c r="N77" i="68"/>
  <c r="N96" i="68" s="1"/>
  <c r="N156" i="68" s="1"/>
  <c r="K30" i="68"/>
  <c r="H19" i="68"/>
  <c r="L83" i="68"/>
  <c r="L102" i="68" s="1"/>
  <c r="L162" i="68" s="1"/>
  <c r="K78" i="68"/>
  <c r="N83" i="68"/>
  <c r="N28" i="67"/>
  <c r="H20" i="67"/>
  <c r="J34" i="67"/>
  <c r="L76" i="67"/>
  <c r="L95" i="67" s="1"/>
  <c r="L155" i="67" s="1"/>
  <c r="M76" i="67"/>
  <c r="M95" i="67" s="1"/>
  <c r="M155" i="67" s="1"/>
  <c r="J78" i="67"/>
  <c r="H64" i="67"/>
  <c r="K82" i="67"/>
  <c r="J81" i="67"/>
  <c r="J100" i="67" s="1"/>
  <c r="H67" i="67"/>
  <c r="K28" i="67"/>
  <c r="N82" i="67"/>
  <c r="N101" i="67" s="1"/>
  <c r="N161" i="67" s="1"/>
  <c r="K30" i="61"/>
  <c r="L30" i="61"/>
  <c r="N80" i="61"/>
  <c r="N99" i="61" s="1"/>
  <c r="N159" i="61" s="1"/>
  <c r="J32" i="61"/>
  <c r="H18" i="61"/>
  <c r="N83" i="61"/>
  <c r="N102" i="61" s="1"/>
  <c r="N162" i="61" s="1"/>
  <c r="L24" i="61"/>
  <c r="H21" i="61"/>
  <c r="N77" i="61"/>
  <c r="J165" i="71"/>
  <c r="H165" i="71" s="1"/>
  <c r="H105" i="71"/>
  <c r="H134" i="62"/>
  <c r="J192" i="62"/>
  <c r="H192" i="62" s="1"/>
  <c r="J183" i="62"/>
  <c r="H183" i="62" s="1"/>
  <c r="H125" i="62"/>
  <c r="J183" i="68"/>
  <c r="H183" i="68" s="1"/>
  <c r="H125" i="68"/>
  <c r="J176" i="69"/>
  <c r="H176" i="69" s="1"/>
  <c r="H118" i="69"/>
  <c r="J173" i="70"/>
  <c r="H173" i="70" s="1"/>
  <c r="H115" i="70"/>
  <c r="J174" i="72"/>
  <c r="H174" i="72" s="1"/>
  <c r="H116" i="72"/>
  <c r="H117" i="73"/>
  <c r="J175" i="73"/>
  <c r="H175" i="73" s="1"/>
  <c r="H133" i="74"/>
  <c r="J191" i="74"/>
  <c r="H191" i="74" s="1"/>
  <c r="M83" i="60"/>
  <c r="M102" i="60" s="1"/>
  <c r="M162" i="60" s="1"/>
  <c r="H177" i="48"/>
  <c r="H193" i="48"/>
  <c r="L106" i="48"/>
  <c r="L166" i="48" s="1"/>
  <c r="H190" i="48"/>
  <c r="L103" i="48"/>
  <c r="L163" i="48" s="1"/>
  <c r="M78" i="48"/>
  <c r="M97" i="48" s="1"/>
  <c r="M157" i="48" s="1"/>
  <c r="J165" i="70"/>
  <c r="H165" i="70" s="1"/>
  <c r="H105" i="70"/>
  <c r="J164" i="71"/>
  <c r="H164" i="71" s="1"/>
  <c r="H104" i="71"/>
  <c r="J164" i="73"/>
  <c r="H164" i="73" s="1"/>
  <c r="H104" i="73"/>
  <c r="J165" i="73"/>
  <c r="H165" i="73" s="1"/>
  <c r="H105" i="73"/>
  <c r="J164" i="76"/>
  <c r="H164" i="76" s="1"/>
  <c r="H104" i="76"/>
  <c r="H104" i="77"/>
  <c r="J164" i="77"/>
  <c r="H164" i="77" s="1"/>
  <c r="M104" i="48"/>
  <c r="M164" i="48" s="1"/>
  <c r="H131" i="67"/>
  <c r="J189" i="67"/>
  <c r="H189" i="67" s="1"/>
  <c r="H133" i="61"/>
  <c r="J191" i="61"/>
  <c r="H191" i="61" s="1"/>
  <c r="H38" i="61"/>
  <c r="J170" i="61"/>
  <c r="H170" i="61" s="1"/>
  <c r="H112" i="61"/>
  <c r="H39" i="62"/>
  <c r="H118" i="68"/>
  <c r="J176" i="68"/>
  <c r="H176" i="68" s="1"/>
  <c r="H121" i="67"/>
  <c r="J179" i="67"/>
  <c r="H179" i="67" s="1"/>
  <c r="H41" i="61"/>
  <c r="H115" i="61"/>
  <c r="J173" i="61"/>
  <c r="H173" i="61" s="1"/>
  <c r="H128" i="61"/>
  <c r="J186" i="61"/>
  <c r="H186" i="61" s="1"/>
  <c r="H41" i="59"/>
  <c r="M102" i="62"/>
  <c r="M162" i="62" s="1"/>
  <c r="M99" i="62"/>
  <c r="M159" i="62" s="1"/>
  <c r="M101" i="62"/>
  <c r="M161" i="62" s="1"/>
  <c r="H92" i="68"/>
  <c r="J103" i="68"/>
  <c r="J106" i="68"/>
  <c r="N99" i="62"/>
  <c r="N159" i="62" s="1"/>
  <c r="N101" i="62"/>
  <c r="N161" i="62" s="1"/>
  <c r="N102" i="62"/>
  <c r="N162" i="62" s="1"/>
  <c r="J191" i="62"/>
  <c r="H191" i="62" s="1"/>
  <c r="H133" i="62"/>
  <c r="J188" i="67"/>
  <c r="H188" i="67" s="1"/>
  <c r="H130" i="67"/>
  <c r="H233" i="61"/>
  <c r="J194" i="62"/>
  <c r="H194" i="62" s="1"/>
  <c r="H136" i="62"/>
  <c r="J169" i="67"/>
  <c r="H169" i="67" s="1"/>
  <c r="H111" i="67"/>
  <c r="H119" i="59"/>
  <c r="J177" i="59"/>
  <c r="H177" i="59" s="1"/>
  <c r="J175" i="62"/>
  <c r="H175" i="62" s="1"/>
  <c r="H117" i="62"/>
  <c r="H40" i="67"/>
  <c r="H128" i="67"/>
  <c r="J186" i="67"/>
  <c r="H186" i="67" s="1"/>
  <c r="J193" i="68"/>
  <c r="H193" i="68" s="1"/>
  <c r="H135" i="68"/>
  <c r="J105" i="59"/>
  <c r="J106" i="59"/>
  <c r="H92" i="59"/>
  <c r="H90" i="69"/>
  <c r="J97" i="69"/>
  <c r="J95" i="69"/>
  <c r="M104" i="68"/>
  <c r="M164" i="68" s="1"/>
  <c r="M105" i="68"/>
  <c r="M165" i="68" s="1"/>
  <c r="M106" i="68"/>
  <c r="M166" i="68" s="1"/>
  <c r="M103" i="68"/>
  <c r="M163" i="68" s="1"/>
  <c r="K104" i="59"/>
  <c r="K164" i="59" s="1"/>
  <c r="K105" i="59"/>
  <c r="K165" i="59" s="1"/>
  <c r="K106" i="59"/>
  <c r="K166" i="59" s="1"/>
  <c r="K103" i="59"/>
  <c r="K163" i="59" s="1"/>
  <c r="J184" i="68"/>
  <c r="H184" i="68" s="1"/>
  <c r="H126" i="68"/>
  <c r="J193" i="59"/>
  <c r="H193" i="59" s="1"/>
  <c r="H135" i="59"/>
  <c r="M102" i="69"/>
  <c r="M162" i="69" s="1"/>
  <c r="M99" i="69"/>
  <c r="M159" i="69" s="1"/>
  <c r="M100" i="69"/>
  <c r="M160" i="69" s="1"/>
  <c r="M101" i="69"/>
  <c r="M161" i="69" s="1"/>
  <c r="M100" i="68"/>
  <c r="M160" i="68" s="1"/>
  <c r="M101" i="68"/>
  <c r="M161" i="68" s="1"/>
  <c r="M102" i="68"/>
  <c r="M162" i="68" s="1"/>
  <c r="M99" i="68"/>
  <c r="M159" i="68" s="1"/>
  <c r="N101" i="68"/>
  <c r="N161" i="68" s="1"/>
  <c r="N102" i="68"/>
  <c r="N162" i="68" s="1"/>
  <c r="N99" i="68"/>
  <c r="N159" i="68" s="1"/>
  <c r="N100" i="68"/>
  <c r="N160" i="68" s="1"/>
  <c r="J191" i="68"/>
  <c r="H191" i="68" s="1"/>
  <c r="H133" i="68"/>
  <c r="J188" i="59"/>
  <c r="H188" i="59" s="1"/>
  <c r="H130" i="59"/>
  <c r="J173" i="69"/>
  <c r="H173" i="69" s="1"/>
  <c r="H115" i="69"/>
  <c r="H39" i="70"/>
  <c r="J179" i="72"/>
  <c r="H179" i="72" s="1"/>
  <c r="H121" i="72"/>
  <c r="J189" i="70"/>
  <c r="H189" i="70" s="1"/>
  <c r="H131" i="70"/>
  <c r="J186" i="69"/>
  <c r="H186" i="69" s="1"/>
  <c r="H128" i="69"/>
  <c r="H41" i="70"/>
  <c r="J193" i="69"/>
  <c r="H193" i="69" s="1"/>
  <c r="H135" i="69"/>
  <c r="H43" i="70"/>
  <c r="J188" i="69"/>
  <c r="H188" i="69" s="1"/>
  <c r="H130" i="69"/>
  <c r="K99" i="70"/>
  <c r="K159" i="70" s="1"/>
  <c r="K102" i="70"/>
  <c r="K162" i="70" s="1"/>
  <c r="H39" i="71"/>
  <c r="H133" i="71"/>
  <c r="J191" i="71"/>
  <c r="H191" i="71" s="1"/>
  <c r="H38" i="72"/>
  <c r="H41" i="71"/>
  <c r="J178" i="73"/>
  <c r="H178" i="73" s="1"/>
  <c r="H120" i="73"/>
  <c r="J192" i="72"/>
  <c r="H192" i="72" s="1"/>
  <c r="H134" i="72"/>
  <c r="H43" i="72"/>
  <c r="H43" i="73"/>
  <c r="J187" i="72"/>
  <c r="H187" i="72" s="1"/>
  <c r="H129" i="72"/>
  <c r="H38" i="73"/>
  <c r="J171" i="73"/>
  <c r="H171" i="73" s="1"/>
  <c r="H113" i="73"/>
  <c r="H128" i="73"/>
  <c r="J186" i="73"/>
  <c r="H186" i="73" s="1"/>
  <c r="H92" i="72"/>
  <c r="M97" i="74"/>
  <c r="M157" i="74" s="1"/>
  <c r="M98" i="74"/>
  <c r="M158" i="74" s="1"/>
  <c r="H42" i="74"/>
  <c r="J175" i="74"/>
  <c r="H175" i="74" s="1"/>
  <c r="H117" i="74"/>
  <c r="L100" i="74"/>
  <c r="L160" i="74" s="1"/>
  <c r="L101" i="74"/>
  <c r="L161" i="74" s="1"/>
  <c r="L102" i="74"/>
  <c r="L162" i="74" s="1"/>
  <c r="L99" i="74"/>
  <c r="L159" i="74" s="1"/>
  <c r="L96" i="74"/>
  <c r="L156" i="74" s="1"/>
  <c r="J170" i="75"/>
  <c r="H170" i="75" s="1"/>
  <c r="H112" i="75"/>
  <c r="J174" i="76"/>
  <c r="H174" i="76" s="1"/>
  <c r="H116" i="76"/>
  <c r="N101" i="75"/>
  <c r="N161" i="75" s="1"/>
  <c r="N102" i="75"/>
  <c r="N162" i="75" s="1"/>
  <c r="N99" i="75"/>
  <c r="N159" i="75" s="1"/>
  <c r="N100" i="75"/>
  <c r="N160" i="75" s="1"/>
  <c r="H40" i="76"/>
  <c r="M99" i="76"/>
  <c r="M159" i="76" s="1"/>
  <c r="M100" i="76"/>
  <c r="M160" i="76" s="1"/>
  <c r="M101" i="76"/>
  <c r="M161" i="76" s="1"/>
  <c r="M102" i="76"/>
  <c r="M162" i="76" s="1"/>
  <c r="J183" i="76"/>
  <c r="H183" i="76" s="1"/>
  <c r="H125" i="76"/>
  <c r="H128" i="76"/>
  <c r="J186" i="76"/>
  <c r="H186" i="76" s="1"/>
  <c r="N24" i="77"/>
  <c r="L26" i="77"/>
  <c r="J79" i="77"/>
  <c r="H65" i="77"/>
  <c r="N76" i="77"/>
  <c r="N95" i="77" s="1"/>
  <c r="N155" i="77" s="1"/>
  <c r="L77" i="77"/>
  <c r="J78" i="77"/>
  <c r="J97" i="77" s="1"/>
  <c r="H64" i="77"/>
  <c r="J81" i="77"/>
  <c r="J100" i="77" s="1"/>
  <c r="H67" i="77"/>
  <c r="H11" i="76"/>
  <c r="L76" i="76"/>
  <c r="L24" i="76"/>
  <c r="H21" i="76"/>
  <c r="J26" i="76"/>
  <c r="H12" i="76"/>
  <c r="H63" i="76"/>
  <c r="J77" i="76"/>
  <c r="J96" i="76" s="1"/>
  <c r="J24" i="75"/>
  <c r="H10" i="75"/>
  <c r="L24" i="75"/>
  <c r="H13" i="75"/>
  <c r="N78" i="75"/>
  <c r="N97" i="75" s="1"/>
  <c r="N157" i="75" s="1"/>
  <c r="J79" i="75"/>
  <c r="H65" i="75"/>
  <c r="H72" i="75"/>
  <c r="J86" i="75"/>
  <c r="K78" i="75"/>
  <c r="H18" i="75"/>
  <c r="J32" i="75"/>
  <c r="M24" i="74"/>
  <c r="L79" i="74"/>
  <c r="L98" i="74" s="1"/>
  <c r="L158" i="74" s="1"/>
  <c r="J77" i="74"/>
  <c r="H63" i="74"/>
  <c r="J28" i="74"/>
  <c r="H14" i="74"/>
  <c r="M77" i="74"/>
  <c r="M96" i="74" s="1"/>
  <c r="M156" i="74" s="1"/>
  <c r="L76" i="74"/>
  <c r="L95" i="74" s="1"/>
  <c r="L155" i="74" s="1"/>
  <c r="H71" i="59"/>
  <c r="J85" i="59"/>
  <c r="J104" i="59" s="1"/>
  <c r="L32" i="59"/>
  <c r="K34" i="59"/>
  <c r="H72" i="59"/>
  <c r="J86" i="59"/>
  <c r="H13" i="73"/>
  <c r="N77" i="73"/>
  <c r="K26" i="73"/>
  <c r="H18" i="73"/>
  <c r="J32" i="73"/>
  <c r="J80" i="73"/>
  <c r="H66" i="73"/>
  <c r="H11" i="72"/>
  <c r="L26" i="72"/>
  <c r="J81" i="72"/>
  <c r="J100" i="72" s="1"/>
  <c r="H67" i="72"/>
  <c r="L24" i="72"/>
  <c r="H21" i="72"/>
  <c r="M77" i="72"/>
  <c r="M96" i="72" s="1"/>
  <c r="M156" i="72" s="1"/>
  <c r="N77" i="72"/>
  <c r="N96" i="72" s="1"/>
  <c r="N156" i="72" s="1"/>
  <c r="K83" i="72"/>
  <c r="K102" i="72" s="1"/>
  <c r="K162" i="72" s="1"/>
  <c r="K28" i="71"/>
  <c r="N82" i="71"/>
  <c r="N24" i="71"/>
  <c r="M76" i="71"/>
  <c r="M95" i="71" s="1"/>
  <c r="M155" i="71" s="1"/>
  <c r="H64" i="71"/>
  <c r="J78" i="71"/>
  <c r="J97" i="71" s="1"/>
  <c r="K82" i="71"/>
  <c r="K101" i="71" s="1"/>
  <c r="K161" i="71" s="1"/>
  <c r="H67" i="71"/>
  <c r="J81" i="71"/>
  <c r="J100" i="71" s="1"/>
  <c r="H21" i="70"/>
  <c r="N24" i="70"/>
  <c r="K26" i="70"/>
  <c r="K79" i="70"/>
  <c r="H15" i="70"/>
  <c r="K81" i="70"/>
  <c r="K100" i="70" s="1"/>
  <c r="K160" i="70" s="1"/>
  <c r="N76" i="70"/>
  <c r="N95" i="70" s="1"/>
  <c r="N155" i="70" s="1"/>
  <c r="K28" i="70"/>
  <c r="N83" i="70"/>
  <c r="N102" i="70" s="1"/>
  <c r="N162" i="70" s="1"/>
  <c r="M79" i="70"/>
  <c r="M98" i="70" s="1"/>
  <c r="M158" i="70" s="1"/>
  <c r="N28" i="69"/>
  <c r="M24" i="69"/>
  <c r="L76" i="69"/>
  <c r="L95" i="69" s="1"/>
  <c r="L155" i="69" s="1"/>
  <c r="M30" i="69"/>
  <c r="J77" i="69"/>
  <c r="J96" i="69" s="1"/>
  <c r="H63" i="69"/>
  <c r="H65" i="69"/>
  <c r="J79" i="69"/>
  <c r="J98" i="69" s="1"/>
  <c r="N77" i="62"/>
  <c r="N96" i="62" s="1"/>
  <c r="N156" i="62" s="1"/>
  <c r="J26" i="62"/>
  <c r="H12" i="62"/>
  <c r="H65" i="62"/>
  <c r="J79" i="62"/>
  <c r="M78" i="62"/>
  <c r="L28" i="62"/>
  <c r="N78" i="62"/>
  <c r="N97" i="62" s="1"/>
  <c r="N157" i="62" s="1"/>
  <c r="M28" i="62"/>
  <c r="J24" i="59"/>
  <c r="H10" i="59"/>
  <c r="N30" i="59"/>
  <c r="M78" i="59"/>
  <c r="H17" i="59"/>
  <c r="J26" i="59"/>
  <c r="H12" i="59"/>
  <c r="L80" i="59"/>
  <c r="L99" i="59" s="1"/>
  <c r="L159" i="59" s="1"/>
  <c r="K79" i="59"/>
  <c r="K98" i="59" s="1"/>
  <c r="K158" i="59" s="1"/>
  <c r="M26" i="59"/>
  <c r="J76" i="68"/>
  <c r="J95" i="68" s="1"/>
  <c r="H62" i="68"/>
  <c r="J24" i="68"/>
  <c r="H10" i="68"/>
  <c r="M26" i="68"/>
  <c r="J79" i="68"/>
  <c r="J98" i="68" s="1"/>
  <c r="H65" i="68"/>
  <c r="M79" i="68"/>
  <c r="M98" i="68" s="1"/>
  <c r="M158" i="68" s="1"/>
  <c r="H71" i="68"/>
  <c r="J85" i="68"/>
  <c r="J104" i="68" s="1"/>
  <c r="H69" i="67"/>
  <c r="J83" i="67"/>
  <c r="J102" i="67" s="1"/>
  <c r="H73" i="67"/>
  <c r="J87" i="67"/>
  <c r="J106" i="67" s="1"/>
  <c r="K79" i="67"/>
  <c r="K98" i="67" s="1"/>
  <c r="K158" i="67" s="1"/>
  <c r="H15" i="67"/>
  <c r="L79" i="67"/>
  <c r="M26" i="67"/>
  <c r="M83" i="67"/>
  <c r="M102" i="67" s="1"/>
  <c r="M162" i="67" s="1"/>
  <c r="N30" i="67"/>
  <c r="L82" i="67"/>
  <c r="L101" i="67" s="1"/>
  <c r="L161" i="67" s="1"/>
  <c r="J84" i="67"/>
  <c r="J103" i="67" s="1"/>
  <c r="H70" i="67"/>
  <c r="K83" i="61"/>
  <c r="K79" i="61"/>
  <c r="K98" i="61" s="1"/>
  <c r="K158" i="61" s="1"/>
  <c r="J82" i="61"/>
  <c r="J101" i="61" s="1"/>
  <c r="H68" i="61"/>
  <c r="M30" i="61"/>
  <c r="H71" i="61"/>
  <c r="J85" i="61"/>
  <c r="J104" i="61" s="1"/>
  <c r="J76" i="61"/>
  <c r="J95" i="61" s="1"/>
  <c r="H62" i="61"/>
  <c r="M77" i="61"/>
  <c r="N28" i="61"/>
  <c r="H65" i="61"/>
  <c r="J79" i="61"/>
  <c r="J98" i="61" s="1"/>
  <c r="J192" i="61"/>
  <c r="H192" i="61" s="1"/>
  <c r="H134" i="61"/>
  <c r="J178" i="67"/>
  <c r="H178" i="67" s="1"/>
  <c r="H120" i="67"/>
  <c r="J101" i="62"/>
  <c r="H91" i="62"/>
  <c r="J100" i="62"/>
  <c r="H42" i="68"/>
  <c r="L101" i="59"/>
  <c r="L161" i="59" s="1"/>
  <c r="L102" i="59"/>
  <c r="L162" i="59" s="1"/>
  <c r="L100" i="59"/>
  <c r="L160" i="59" s="1"/>
  <c r="L101" i="69"/>
  <c r="L161" i="69" s="1"/>
  <c r="L102" i="69"/>
  <c r="L162" i="69" s="1"/>
  <c r="L99" i="69"/>
  <c r="L159" i="69" s="1"/>
  <c r="L100" i="69"/>
  <c r="L160" i="69" s="1"/>
  <c r="L100" i="71"/>
  <c r="L160" i="71" s="1"/>
  <c r="L101" i="71"/>
  <c r="L161" i="71" s="1"/>
  <c r="L102" i="71"/>
  <c r="L162" i="71" s="1"/>
  <c r="L99" i="71"/>
  <c r="L159" i="71" s="1"/>
  <c r="J188" i="76"/>
  <c r="H188" i="76" s="1"/>
  <c r="H130" i="76"/>
  <c r="K5" i="77"/>
  <c r="K5" i="76"/>
  <c r="K5" i="75"/>
  <c r="K5" i="74"/>
  <c r="K5" i="73"/>
  <c r="K5" i="72"/>
  <c r="K5" i="71"/>
  <c r="K5" i="60"/>
  <c r="K5" i="70"/>
  <c r="K5" i="59"/>
  <c r="K5" i="68"/>
  <c r="K5" i="67"/>
  <c r="K5" i="69"/>
  <c r="L15" i="28"/>
  <c r="K5" i="61"/>
  <c r="K5" i="48"/>
  <c r="K18" i="28"/>
  <c r="K21" i="28" s="1"/>
  <c r="K5" i="62"/>
  <c r="K5" i="28"/>
  <c r="K76" i="48"/>
  <c r="K95" i="48" s="1"/>
  <c r="K155" i="48" s="1"/>
  <c r="J163" i="69"/>
  <c r="H163" i="69" s="1"/>
  <c r="H103" i="69"/>
  <c r="J164" i="70"/>
  <c r="H164" i="70" s="1"/>
  <c r="H104" i="70"/>
  <c r="J166" i="72"/>
  <c r="H166" i="72" s="1"/>
  <c r="H106" i="72"/>
  <c r="J166" i="74"/>
  <c r="H166" i="74" s="1"/>
  <c r="H106" i="74"/>
  <c r="J165" i="76"/>
  <c r="H165" i="76" s="1"/>
  <c r="H105" i="76"/>
  <c r="H223" i="74"/>
  <c r="H225" i="74" s="1"/>
  <c r="H223" i="59"/>
  <c r="H225" i="59" s="1"/>
  <c r="K80" i="48"/>
  <c r="K99" i="48" s="1"/>
  <c r="K159" i="48" s="1"/>
  <c r="J184" i="61"/>
  <c r="H184" i="61" s="1"/>
  <c r="H126" i="61"/>
  <c r="M95" i="61"/>
  <c r="M155" i="61" s="1"/>
  <c r="M96" i="61"/>
  <c r="M156" i="61" s="1"/>
  <c r="M97" i="61"/>
  <c r="M157" i="61" s="1"/>
  <c r="M98" i="61"/>
  <c r="M158" i="61" s="1"/>
  <c r="H90" i="62"/>
  <c r="J97" i="62"/>
  <c r="J98" i="62"/>
  <c r="J95" i="62"/>
  <c r="J96" i="62"/>
  <c r="J172" i="61"/>
  <c r="H172" i="61" s="1"/>
  <c r="H114" i="61"/>
  <c r="H43" i="67"/>
  <c r="J171" i="61"/>
  <c r="H171" i="61" s="1"/>
  <c r="H113" i="61"/>
  <c r="K102" i="67"/>
  <c r="K162" i="67" s="1"/>
  <c r="K100" i="67"/>
  <c r="K160" i="67" s="1"/>
  <c r="K101" i="67"/>
  <c r="K161" i="67" s="1"/>
  <c r="J169" i="62"/>
  <c r="H169" i="62" s="1"/>
  <c r="H111" i="62"/>
  <c r="J98" i="67"/>
  <c r="J95" i="67"/>
  <c r="J96" i="67"/>
  <c r="H90" i="67"/>
  <c r="J97" i="67"/>
  <c r="H129" i="59"/>
  <c r="J187" i="59"/>
  <c r="H187" i="59" s="1"/>
  <c r="J172" i="62"/>
  <c r="H172" i="62" s="1"/>
  <c r="H114" i="62"/>
  <c r="J183" i="67"/>
  <c r="H183" i="67" s="1"/>
  <c r="H125" i="67"/>
  <c r="J189" i="62"/>
  <c r="H189" i="62" s="1"/>
  <c r="H131" i="62"/>
  <c r="H43" i="68"/>
  <c r="H111" i="59"/>
  <c r="J169" i="59"/>
  <c r="H169" i="59" s="1"/>
  <c r="K103" i="68"/>
  <c r="K163" i="68" s="1"/>
  <c r="K104" i="68"/>
  <c r="K164" i="68" s="1"/>
  <c r="K105" i="68"/>
  <c r="K165" i="68" s="1"/>
  <c r="K106" i="68"/>
  <c r="K166" i="68" s="1"/>
  <c r="M97" i="59"/>
  <c r="M157" i="59" s="1"/>
  <c r="M98" i="59"/>
  <c r="M158" i="59" s="1"/>
  <c r="M95" i="59"/>
  <c r="M155" i="59" s="1"/>
  <c r="M96" i="59"/>
  <c r="M156" i="59" s="1"/>
  <c r="H41" i="69"/>
  <c r="J171" i="68"/>
  <c r="H171" i="68" s="1"/>
  <c r="H113" i="68"/>
  <c r="J180" i="59"/>
  <c r="H180" i="59" s="1"/>
  <c r="H122" i="59"/>
  <c r="H43" i="69"/>
  <c r="J171" i="59"/>
  <c r="H171" i="59" s="1"/>
  <c r="H113" i="59"/>
  <c r="K101" i="59"/>
  <c r="K161" i="59" s="1"/>
  <c r="K102" i="59"/>
  <c r="K162" i="59" s="1"/>
  <c r="J169" i="68"/>
  <c r="H169" i="68" s="1"/>
  <c r="H111" i="68"/>
  <c r="J96" i="59"/>
  <c r="H90" i="59"/>
  <c r="J97" i="59"/>
  <c r="H42" i="69"/>
  <c r="J187" i="69"/>
  <c r="H187" i="69" s="1"/>
  <c r="H129" i="69"/>
  <c r="J176" i="70"/>
  <c r="H176" i="70" s="1"/>
  <c r="H118" i="70"/>
  <c r="M98" i="69"/>
  <c r="M158" i="69" s="1"/>
  <c r="M95" i="69"/>
  <c r="M155" i="69" s="1"/>
  <c r="M97" i="69"/>
  <c r="M157" i="69" s="1"/>
  <c r="L100" i="70"/>
  <c r="L160" i="70" s="1"/>
  <c r="L101" i="70"/>
  <c r="L161" i="70" s="1"/>
  <c r="L99" i="70"/>
  <c r="L159" i="70" s="1"/>
  <c r="J171" i="69"/>
  <c r="H171" i="69" s="1"/>
  <c r="H113" i="69"/>
  <c r="H92" i="70"/>
  <c r="N97" i="71"/>
  <c r="N157" i="71" s="1"/>
  <c r="N98" i="71"/>
  <c r="N158" i="71" s="1"/>
  <c r="N96" i="71"/>
  <c r="N156" i="71" s="1"/>
  <c r="J188" i="70"/>
  <c r="H188" i="70" s="1"/>
  <c r="H130" i="70"/>
  <c r="K95" i="70"/>
  <c r="K155" i="70" s="1"/>
  <c r="K96" i="70"/>
  <c r="K156" i="70" s="1"/>
  <c r="K98" i="70"/>
  <c r="K158" i="70" s="1"/>
  <c r="J179" i="71"/>
  <c r="H179" i="71" s="1"/>
  <c r="H121" i="71"/>
  <c r="J95" i="71"/>
  <c r="J96" i="71"/>
  <c r="H90" i="71"/>
  <c r="J98" i="71"/>
  <c r="J175" i="71"/>
  <c r="H175" i="71" s="1"/>
  <c r="H117" i="71"/>
  <c r="J185" i="71"/>
  <c r="H185" i="71" s="1"/>
  <c r="H127" i="71"/>
  <c r="H233" i="71"/>
  <c r="J171" i="72"/>
  <c r="H171" i="72" s="1"/>
  <c r="H113" i="72"/>
  <c r="J98" i="72"/>
  <c r="H90" i="72"/>
  <c r="J97" i="72"/>
  <c r="L100" i="73"/>
  <c r="L160" i="73" s="1"/>
  <c r="L101" i="73"/>
  <c r="L161" i="73" s="1"/>
  <c r="L99" i="73"/>
  <c r="L159" i="73" s="1"/>
  <c r="L102" i="73"/>
  <c r="L162" i="73" s="1"/>
  <c r="H122" i="73"/>
  <c r="J180" i="73"/>
  <c r="H180" i="73" s="1"/>
  <c r="J180" i="72"/>
  <c r="H180" i="72" s="1"/>
  <c r="H122" i="72"/>
  <c r="J188" i="73"/>
  <c r="H188" i="73" s="1"/>
  <c r="H130" i="73"/>
  <c r="J189" i="72"/>
  <c r="H189" i="72" s="1"/>
  <c r="H131" i="72"/>
  <c r="H125" i="73"/>
  <c r="J183" i="73"/>
  <c r="H183" i="73" s="1"/>
  <c r="H134" i="73"/>
  <c r="J192" i="73"/>
  <c r="H192" i="73" s="1"/>
  <c r="J176" i="74"/>
  <c r="H176" i="74" s="1"/>
  <c r="H118" i="74"/>
  <c r="J190" i="75"/>
  <c r="H190" i="75" s="1"/>
  <c r="H132" i="75"/>
  <c r="H119" i="74"/>
  <c r="J177" i="74"/>
  <c r="H177" i="74" s="1"/>
  <c r="N101" i="74"/>
  <c r="N161" i="74" s="1"/>
  <c r="N102" i="74"/>
  <c r="N162" i="74" s="1"/>
  <c r="N99" i="74"/>
  <c r="N159" i="74" s="1"/>
  <c r="N100" i="74"/>
  <c r="N160" i="74" s="1"/>
  <c r="J186" i="74"/>
  <c r="H186" i="74" s="1"/>
  <c r="H128" i="74"/>
  <c r="J170" i="76"/>
  <c r="H170" i="76" s="1"/>
  <c r="H112" i="76"/>
  <c r="J186" i="75"/>
  <c r="H186" i="75" s="1"/>
  <c r="H128" i="75"/>
  <c r="J189" i="74"/>
  <c r="H189" i="74" s="1"/>
  <c r="H131" i="74"/>
  <c r="J95" i="75"/>
  <c r="J96" i="75"/>
  <c r="H90" i="75"/>
  <c r="J97" i="75"/>
  <c r="J98" i="75"/>
  <c r="H113" i="75"/>
  <c r="J171" i="75"/>
  <c r="H171" i="75" s="1"/>
  <c r="H38" i="76"/>
  <c r="L102" i="76"/>
  <c r="L162" i="76" s="1"/>
  <c r="L99" i="76"/>
  <c r="L159" i="76" s="1"/>
  <c r="L100" i="76"/>
  <c r="L160" i="76" s="1"/>
  <c r="L101" i="76"/>
  <c r="L161" i="76" s="1"/>
  <c r="H39" i="76"/>
  <c r="H117" i="76"/>
  <c r="J175" i="76"/>
  <c r="H175" i="76" s="1"/>
  <c r="J176" i="77"/>
  <c r="H176" i="77" s="1"/>
  <c r="H118" i="77"/>
  <c r="H119" i="77"/>
  <c r="J177" i="77"/>
  <c r="H177" i="77" s="1"/>
  <c r="H90" i="77"/>
  <c r="J98" i="77"/>
  <c r="J95" i="77"/>
  <c r="K97" i="77"/>
  <c r="K157" i="77" s="1"/>
  <c r="K95" i="77"/>
  <c r="K155" i="77" s="1"/>
  <c r="K96" i="77"/>
  <c r="K156" i="77" s="1"/>
  <c r="J183" i="77"/>
  <c r="H183" i="77" s="1"/>
  <c r="H125" i="77"/>
  <c r="J175" i="77"/>
  <c r="H175" i="77" s="1"/>
  <c r="H117" i="77"/>
  <c r="H233" i="77"/>
  <c r="K26" i="77"/>
  <c r="H70" i="77"/>
  <c r="J84" i="77"/>
  <c r="K79" i="77"/>
  <c r="K98" i="77" s="1"/>
  <c r="K158" i="77" s="1"/>
  <c r="K24" i="77"/>
  <c r="L79" i="77"/>
  <c r="L98" i="77" s="1"/>
  <c r="L158" i="77" s="1"/>
  <c r="K78" i="77"/>
  <c r="K26" i="76"/>
  <c r="L26" i="76"/>
  <c r="J76" i="76"/>
  <c r="J95" i="76" s="1"/>
  <c r="H62" i="76"/>
  <c r="H218" i="76" s="1"/>
  <c r="N26" i="76"/>
  <c r="J78" i="76"/>
  <c r="J97" i="76" s="1"/>
  <c r="H64" i="76"/>
  <c r="H65" i="76"/>
  <c r="J79" i="76"/>
  <c r="J98" i="76" s="1"/>
  <c r="J26" i="75"/>
  <c r="H12" i="75"/>
  <c r="N26" i="75"/>
  <c r="J30" i="75"/>
  <c r="H16" i="75"/>
  <c r="J80" i="75"/>
  <c r="H66" i="75"/>
  <c r="N76" i="75"/>
  <c r="N95" i="75" s="1"/>
  <c r="N155" i="75" s="1"/>
  <c r="M79" i="75"/>
  <c r="M98" i="75" s="1"/>
  <c r="M158" i="75" s="1"/>
  <c r="H71" i="75"/>
  <c r="J85" i="75"/>
  <c r="H10" i="74"/>
  <c r="J24" i="74"/>
  <c r="K78" i="74"/>
  <c r="K97" i="74" s="1"/>
  <c r="K157" i="74" s="1"/>
  <c r="L78" i="74"/>
  <c r="L97" i="74" s="1"/>
  <c r="L157" i="74" s="1"/>
  <c r="N77" i="74"/>
  <c r="N96" i="74" s="1"/>
  <c r="N156" i="74" s="1"/>
  <c r="L86" i="59"/>
  <c r="M85" i="59"/>
  <c r="M104" i="59" s="1"/>
  <c r="M164" i="59" s="1"/>
  <c r="L87" i="59"/>
  <c r="L106" i="59" s="1"/>
  <c r="L166" i="59" s="1"/>
  <c r="J79" i="73"/>
  <c r="J98" i="73" s="1"/>
  <c r="H65" i="73"/>
  <c r="J82" i="73"/>
  <c r="J101" i="73" s="1"/>
  <c r="H68" i="73"/>
  <c r="J85" i="73"/>
  <c r="H71" i="73"/>
  <c r="K77" i="73"/>
  <c r="K96" i="73" s="1"/>
  <c r="K156" i="73" s="1"/>
  <c r="H17" i="73"/>
  <c r="J24" i="72"/>
  <c r="H10" i="72"/>
  <c r="H215" i="72" s="1"/>
  <c r="H19" i="72"/>
  <c r="M30" i="72"/>
  <c r="N30" i="72"/>
  <c r="L82" i="72"/>
  <c r="L101" i="72" s="1"/>
  <c r="L161" i="72" s="1"/>
  <c r="H62" i="72"/>
  <c r="J76" i="72"/>
  <c r="J95" i="72" s="1"/>
  <c r="H73" i="72"/>
  <c r="J87" i="72"/>
  <c r="K80" i="72"/>
  <c r="K99" i="72" s="1"/>
  <c r="K159" i="72" s="1"/>
  <c r="N28" i="72"/>
  <c r="J79" i="72"/>
  <c r="H65" i="72"/>
  <c r="K30" i="72"/>
  <c r="K81" i="71"/>
  <c r="K100" i="71" s="1"/>
  <c r="K160" i="71" s="1"/>
  <c r="K77" i="71"/>
  <c r="K96" i="71" s="1"/>
  <c r="K156" i="71" s="1"/>
  <c r="J84" i="71"/>
  <c r="H70" i="71"/>
  <c r="J26" i="71"/>
  <c r="H12" i="71"/>
  <c r="J87" i="71"/>
  <c r="H73" i="71"/>
  <c r="K79" i="71"/>
  <c r="K98" i="71" s="1"/>
  <c r="K158" i="71" s="1"/>
  <c r="H15" i="71"/>
  <c r="L79" i="71"/>
  <c r="L98" i="71" s="1"/>
  <c r="L158" i="71" s="1"/>
  <c r="M26" i="71"/>
  <c r="M83" i="71"/>
  <c r="M102" i="71" s="1"/>
  <c r="M162" i="71" s="1"/>
  <c r="N30" i="71"/>
  <c r="L82" i="71"/>
  <c r="J82" i="70"/>
  <c r="J101" i="70" s="1"/>
  <c r="H68" i="70"/>
  <c r="J26" i="70"/>
  <c r="H12" i="70"/>
  <c r="J76" i="70"/>
  <c r="J95" i="70" s="1"/>
  <c r="H62" i="70"/>
  <c r="H67" i="70"/>
  <c r="J81" i="70"/>
  <c r="L30" i="70"/>
  <c r="M76" i="70"/>
  <c r="M95" i="70" s="1"/>
  <c r="M155" i="70" s="1"/>
  <c r="N26" i="70"/>
  <c r="L78" i="70"/>
  <c r="L97" i="70" s="1"/>
  <c r="L157" i="70" s="1"/>
  <c r="K82" i="70"/>
  <c r="K101" i="70" s="1"/>
  <c r="K161" i="70" s="1"/>
  <c r="L83" i="69"/>
  <c r="N77" i="69"/>
  <c r="N96" i="69" s="1"/>
  <c r="N156" i="69" s="1"/>
  <c r="L79" i="69"/>
  <c r="L98" i="69" s="1"/>
  <c r="L158" i="69" s="1"/>
  <c r="J32" i="69"/>
  <c r="H18" i="69"/>
  <c r="H11" i="69"/>
  <c r="N76" i="69"/>
  <c r="H20" i="69"/>
  <c r="J34" i="69"/>
  <c r="N26" i="69"/>
  <c r="M78" i="69"/>
  <c r="H13" i="69"/>
  <c r="N80" i="69"/>
  <c r="N99" i="69" s="1"/>
  <c r="N159" i="69" s="1"/>
  <c r="N81" i="69"/>
  <c r="N100" i="69" s="1"/>
  <c r="N160" i="69" s="1"/>
  <c r="N30" i="62"/>
  <c r="H63" i="62"/>
  <c r="J77" i="62"/>
  <c r="J81" i="62"/>
  <c r="H67" i="62"/>
  <c r="J83" i="62"/>
  <c r="J102" i="62" s="1"/>
  <c r="H69" i="62"/>
  <c r="M26" i="62"/>
  <c r="K24" i="62"/>
  <c r="J80" i="62"/>
  <c r="J99" i="62" s="1"/>
  <c r="H66" i="62"/>
  <c r="M76" i="62"/>
  <c r="M95" i="62" s="1"/>
  <c r="M155" i="62" s="1"/>
  <c r="N79" i="59"/>
  <c r="N98" i="59" s="1"/>
  <c r="N158" i="59" s="1"/>
  <c r="K81" i="59"/>
  <c r="K100" i="59" s="1"/>
  <c r="K160" i="59" s="1"/>
  <c r="J76" i="59"/>
  <c r="J95" i="59" s="1"/>
  <c r="H62" i="59"/>
  <c r="M28" i="59"/>
  <c r="N81" i="59"/>
  <c r="N100" i="59" s="1"/>
  <c r="N160" i="59" s="1"/>
  <c r="M80" i="59"/>
  <c r="M99" i="59" s="1"/>
  <c r="M159" i="59" s="1"/>
  <c r="N76" i="59"/>
  <c r="N95" i="59" s="1"/>
  <c r="N155" i="59" s="1"/>
  <c r="K26" i="68"/>
  <c r="N28" i="68"/>
  <c r="L78" i="68"/>
  <c r="L97" i="68" s="1"/>
  <c r="L157" i="68" s="1"/>
  <c r="L80" i="68"/>
  <c r="L99" i="68" s="1"/>
  <c r="L159" i="68" s="1"/>
  <c r="H11" i="68"/>
  <c r="H72" i="68"/>
  <c r="J86" i="68"/>
  <c r="J105" i="68" s="1"/>
  <c r="K82" i="68"/>
  <c r="K101" i="68" s="1"/>
  <c r="K161" i="68" s="1"/>
  <c r="K77" i="68"/>
  <c r="H16" i="67"/>
  <c r="J30" i="67"/>
  <c r="N24" i="67"/>
  <c r="K26" i="67"/>
  <c r="L30" i="67"/>
  <c r="J32" i="67"/>
  <c r="H18" i="67"/>
  <c r="L24" i="67"/>
  <c r="H21" i="67"/>
  <c r="K76" i="67"/>
  <c r="K95" i="67" s="1"/>
  <c r="K155" i="67" s="1"/>
  <c r="J24" i="61"/>
  <c r="H10" i="61"/>
  <c r="K77" i="61"/>
  <c r="H13" i="61"/>
  <c r="L77" i="61"/>
  <c r="L96" i="61" s="1"/>
  <c r="L156" i="61" s="1"/>
  <c r="M24" i="61"/>
  <c r="K80" i="61"/>
  <c r="K99" i="61" s="1"/>
  <c r="K159" i="61" s="1"/>
  <c r="H16" i="61"/>
  <c r="J30" i="61"/>
  <c r="L80" i="61"/>
  <c r="L99" i="61" s="1"/>
  <c r="L159" i="61" s="1"/>
  <c r="H40" i="60"/>
  <c r="H105" i="60"/>
  <c r="J165" i="60"/>
  <c r="H165" i="60" s="1"/>
  <c r="H90" i="60"/>
  <c r="H20" i="48"/>
  <c r="K24" i="48"/>
  <c r="J26" i="48"/>
  <c r="J174" i="60"/>
  <c r="H174" i="60" s="1"/>
  <c r="H116" i="60"/>
  <c r="J26" i="60"/>
  <c r="H12" i="60"/>
  <c r="M26" i="60"/>
  <c r="H38" i="60"/>
  <c r="L26" i="48"/>
  <c r="H12" i="48"/>
  <c r="J76" i="60"/>
  <c r="J95" i="60" s="1"/>
  <c r="H62" i="60"/>
  <c r="H135" i="60"/>
  <c r="J193" i="60"/>
  <c r="H193" i="60" s="1"/>
  <c r="L80" i="60"/>
  <c r="L99" i="60" s="1"/>
  <c r="L159" i="60" s="1"/>
  <c r="H68" i="60"/>
  <c r="J82" i="60"/>
  <c r="J101" i="60" s="1"/>
  <c r="J173" i="60"/>
  <c r="H173" i="60" s="1"/>
  <c r="H115" i="60"/>
  <c r="J186" i="60"/>
  <c r="H186" i="60" s="1"/>
  <c r="H128" i="60"/>
  <c r="J184" i="60"/>
  <c r="H184" i="60" s="1"/>
  <c r="H126" i="60"/>
  <c r="K78" i="60"/>
  <c r="K97" i="60" s="1"/>
  <c r="K157" i="60" s="1"/>
  <c r="H11" i="60"/>
  <c r="H63" i="48"/>
  <c r="J77" i="48"/>
  <c r="J96" i="48" s="1"/>
  <c r="H18" i="48"/>
  <c r="J32" i="48"/>
  <c r="L79" i="48"/>
  <c r="L98" i="48" s="1"/>
  <c r="L158" i="48" s="1"/>
  <c r="H11" i="48"/>
  <c r="J188" i="48"/>
  <c r="H188" i="48" s="1"/>
  <c r="H130" i="48"/>
  <c r="H127" i="48"/>
  <c r="H122" i="48"/>
  <c r="H65" i="48"/>
  <c r="N28" i="48"/>
  <c r="J178" i="60"/>
  <c r="H178" i="60" s="1"/>
  <c r="H120" i="60"/>
  <c r="H64" i="60"/>
  <c r="J78" i="60"/>
  <c r="J97" i="60" s="1"/>
  <c r="J169" i="60"/>
  <c r="H169" i="60" s="1"/>
  <c r="H111" i="60"/>
  <c r="J180" i="60"/>
  <c r="H180" i="60" s="1"/>
  <c r="H122" i="60"/>
  <c r="H67" i="48"/>
  <c r="J81" i="48"/>
  <c r="J100" i="48" s="1"/>
  <c r="J184" i="48"/>
  <c r="H184" i="48" s="1"/>
  <c r="H126" i="48"/>
  <c r="J164" i="60"/>
  <c r="H164" i="60" s="1"/>
  <c r="H104" i="60"/>
  <c r="H39" i="60"/>
  <c r="N81" i="60"/>
  <c r="N100" i="60" s="1"/>
  <c r="N160" i="60" s="1"/>
  <c r="N28" i="60"/>
  <c r="M76" i="60"/>
  <c r="M95" i="60" s="1"/>
  <c r="M155" i="60" s="1"/>
  <c r="H113" i="60"/>
  <c r="J171" i="60"/>
  <c r="H171" i="60" s="1"/>
  <c r="K26" i="60"/>
  <c r="L83" i="60"/>
  <c r="L102" i="60" s="1"/>
  <c r="L162" i="60" s="1"/>
  <c r="J187" i="60"/>
  <c r="H187" i="60" s="1"/>
  <c r="H129" i="60"/>
  <c r="H185" i="60"/>
  <c r="H119" i="48"/>
  <c r="H90" i="48"/>
  <c r="H64" i="48"/>
  <c r="J78" i="48"/>
  <c r="J97" i="48" s="1"/>
  <c r="L189" i="48"/>
  <c r="H189" i="48" s="1"/>
  <c r="H131" i="48"/>
  <c r="L78" i="60"/>
  <c r="L97" i="60" s="1"/>
  <c r="L157" i="60" s="1"/>
  <c r="N81" i="48"/>
  <c r="N100" i="48" s="1"/>
  <c r="N160" i="48" s="1"/>
  <c r="J24" i="48"/>
  <c r="H10" i="48"/>
  <c r="N24" i="48"/>
  <c r="J170" i="48"/>
  <c r="H170" i="48" s="1"/>
  <c r="H112" i="48"/>
  <c r="H20" i="60"/>
  <c r="J34" i="60"/>
  <c r="N80" i="60"/>
  <c r="N99" i="60" s="1"/>
  <c r="N159" i="60" s="1"/>
  <c r="H235" i="60"/>
  <c r="J236" i="60"/>
  <c r="H236" i="60" s="1"/>
  <c r="J28" i="60"/>
  <c r="H14" i="60"/>
  <c r="L78" i="48"/>
  <c r="L97" i="48" s="1"/>
  <c r="L157" i="48" s="1"/>
  <c r="L76" i="48"/>
  <c r="L95" i="48" s="1"/>
  <c r="L155" i="48" s="1"/>
  <c r="H125" i="48"/>
  <c r="L183" i="48"/>
  <c r="H183" i="48" s="1"/>
  <c r="N105" i="48"/>
  <c r="N165" i="48" s="1"/>
  <c r="N106" i="48"/>
  <c r="N166" i="48" s="1"/>
  <c r="N104" i="48"/>
  <c r="N164" i="48" s="1"/>
  <c r="N103" i="48"/>
  <c r="N163" i="48" s="1"/>
  <c r="J77" i="60"/>
  <c r="J96" i="60" s="1"/>
  <c r="H113" i="48"/>
  <c r="L81" i="48"/>
  <c r="L100" i="48" s="1"/>
  <c r="L160" i="48" s="1"/>
  <c r="L24" i="60"/>
  <c r="J170" i="60"/>
  <c r="H170" i="60" s="1"/>
  <c r="H112" i="60"/>
  <c r="H69" i="60"/>
  <c r="J83" i="60"/>
  <c r="J102" i="60" s="1"/>
  <c r="J30" i="60"/>
  <c r="H16" i="60"/>
  <c r="K79" i="60"/>
  <c r="K98" i="60" s="1"/>
  <c r="K158" i="60" s="1"/>
  <c r="H42" i="60"/>
  <c r="H224" i="60"/>
  <c r="J176" i="60"/>
  <c r="H176" i="60" s="1"/>
  <c r="H118" i="60"/>
  <c r="H91" i="60"/>
  <c r="H127" i="60"/>
  <c r="H115" i="48"/>
  <c r="J173" i="48"/>
  <c r="H173" i="48" s="1"/>
  <c r="H71" i="48"/>
  <c r="J85" i="48"/>
  <c r="J104" i="48" s="1"/>
  <c r="H136" i="48"/>
  <c r="J194" i="48"/>
  <c r="H194" i="48" s="1"/>
  <c r="L175" i="48"/>
  <c r="H175" i="48" s="1"/>
  <c r="H117" i="48"/>
  <c r="N76" i="48"/>
  <c r="N95" i="48" s="1"/>
  <c r="N155" i="48" s="1"/>
  <c r="H19" i="48"/>
  <c r="J178" i="48"/>
  <c r="H178" i="48" s="1"/>
  <c r="H120" i="48"/>
  <c r="H70" i="48"/>
  <c r="M28" i="60"/>
  <c r="J163" i="60"/>
  <c r="H163" i="60" s="1"/>
  <c r="H103" i="60"/>
  <c r="H223" i="60"/>
  <c r="L79" i="60"/>
  <c r="L98" i="60" s="1"/>
  <c r="L158" i="60" s="1"/>
  <c r="J183" i="60"/>
  <c r="H183" i="60" s="1"/>
  <c r="H125" i="60"/>
  <c r="H17" i="60"/>
  <c r="K81" i="60"/>
  <c r="K100" i="60" s="1"/>
  <c r="K160" i="60" s="1"/>
  <c r="N80" i="48"/>
  <c r="N99" i="48" s="1"/>
  <c r="N159" i="48" s="1"/>
  <c r="N82" i="48"/>
  <c r="N101" i="48" s="1"/>
  <c r="N161" i="48" s="1"/>
  <c r="H38" i="48"/>
  <c r="H21" i="60"/>
  <c r="J80" i="60"/>
  <c r="J99" i="60" s="1"/>
  <c r="H66" i="60"/>
  <c r="M24" i="60"/>
  <c r="M80" i="60"/>
  <c r="M99" i="60" s="1"/>
  <c r="M159" i="60" s="1"/>
  <c r="K30" i="60"/>
  <c r="H92" i="60"/>
  <c r="J177" i="60"/>
  <c r="H177" i="60" s="1"/>
  <c r="H119" i="60"/>
  <c r="J190" i="60"/>
  <c r="H190" i="60" s="1"/>
  <c r="H132" i="60"/>
  <c r="J188" i="60"/>
  <c r="H188" i="60" s="1"/>
  <c r="H130" i="60"/>
  <c r="H131" i="60"/>
  <c r="J189" i="60"/>
  <c r="H189" i="60" s="1"/>
  <c r="J81" i="60"/>
  <c r="J100" i="60" s="1"/>
  <c r="H67" i="60"/>
  <c r="M82" i="60"/>
  <c r="M101" i="60" s="1"/>
  <c r="M161" i="60" s="1"/>
  <c r="N83" i="48"/>
  <c r="N102" i="48" s="1"/>
  <c r="N162" i="48" s="1"/>
  <c r="H41" i="48"/>
  <c r="H14" i="48"/>
  <c r="J28" i="48"/>
  <c r="J174" i="48"/>
  <c r="H174" i="48" s="1"/>
  <c r="H116" i="48"/>
  <c r="H72" i="48"/>
  <c r="J86" i="48"/>
  <c r="J105" i="48" s="1"/>
  <c r="L179" i="48"/>
  <c r="H179" i="48" s="1"/>
  <c r="H121" i="48"/>
  <c r="J192" i="48"/>
  <c r="H192" i="48" s="1"/>
  <c r="H134" i="48"/>
  <c r="N30" i="60"/>
  <c r="J80" i="48"/>
  <c r="J99" i="48" s="1"/>
  <c r="H62" i="48"/>
  <c r="H135" i="48"/>
  <c r="H128" i="48"/>
  <c r="N78" i="48"/>
  <c r="N97" i="48" s="1"/>
  <c r="N157" i="48" s="1"/>
  <c r="J76" i="48"/>
  <c r="J95" i="48" s="1"/>
  <c r="H69" i="48"/>
  <c r="J169" i="48"/>
  <c r="H169" i="48" s="1"/>
  <c r="H111" i="48"/>
  <c r="L28" i="48"/>
  <c r="J194" i="60"/>
  <c r="H194" i="60" s="1"/>
  <c r="H136" i="60"/>
  <c r="J192" i="60"/>
  <c r="H192" i="60" s="1"/>
  <c r="H134" i="60"/>
  <c r="K82" i="60"/>
  <c r="K101" i="60" s="1"/>
  <c r="K161" i="60" s="1"/>
  <c r="H68" i="48"/>
  <c r="J82" i="48"/>
  <c r="J101" i="48" s="1"/>
  <c r="H63" i="60"/>
  <c r="H10" i="60"/>
  <c r="K24" i="60"/>
  <c r="J24" i="60"/>
  <c r="J79" i="60"/>
  <c r="J98" i="60" s="1"/>
  <c r="H65" i="60"/>
  <c r="J172" i="60"/>
  <c r="H172" i="60" s="1"/>
  <c r="H114" i="60"/>
  <c r="K28" i="60"/>
  <c r="L77" i="60"/>
  <c r="L96" i="60" s="1"/>
  <c r="L156" i="60" s="1"/>
  <c r="N78" i="60"/>
  <c r="N97" i="60" s="1"/>
  <c r="N157" i="60" s="1"/>
  <c r="H235" i="59"/>
  <c r="H238" i="59" s="1"/>
  <c r="H41" i="60"/>
  <c r="L81" i="60"/>
  <c r="L100" i="60" s="1"/>
  <c r="L160" i="60" s="1"/>
  <c r="M77" i="60"/>
  <c r="M96" i="60" s="1"/>
  <c r="M156" i="60" s="1"/>
  <c r="H43" i="60"/>
  <c r="K83" i="60"/>
  <c r="K102" i="60" s="1"/>
  <c r="K162" i="60" s="1"/>
  <c r="H121" i="60"/>
  <c r="J179" i="60"/>
  <c r="H179" i="60" s="1"/>
  <c r="N79" i="60"/>
  <c r="N98" i="60" s="1"/>
  <c r="N158" i="60" s="1"/>
  <c r="N76" i="60"/>
  <c r="N95" i="60" s="1"/>
  <c r="N155" i="60" s="1"/>
  <c r="J191" i="60"/>
  <c r="H191" i="60" s="1"/>
  <c r="H133" i="60"/>
  <c r="J166" i="60"/>
  <c r="H166" i="60" s="1"/>
  <c r="H106" i="60"/>
  <c r="L26" i="60"/>
  <c r="K77" i="60"/>
  <c r="K96" i="60" s="1"/>
  <c r="K156" i="60" s="1"/>
  <c r="N83" i="60"/>
  <c r="N102" i="60" s="1"/>
  <c r="N162" i="60" s="1"/>
  <c r="L82" i="48"/>
  <c r="L101" i="48" s="1"/>
  <c r="L161" i="48" s="1"/>
  <c r="N26" i="48"/>
  <c r="H133" i="48"/>
  <c r="J191" i="48"/>
  <c r="H191" i="48" s="1"/>
  <c r="H42" i="48"/>
  <c r="L30" i="48"/>
  <c r="H16" i="48"/>
  <c r="M30" i="48"/>
  <c r="H43" i="48"/>
  <c r="J79" i="48"/>
  <c r="J98" i="48" s="1"/>
  <c r="H73" i="48"/>
  <c r="H118" i="48"/>
  <c r="M24" i="48"/>
  <c r="M28" i="48"/>
  <c r="N77" i="48"/>
  <c r="N96" i="48" s="1"/>
  <c r="N156" i="48" s="1"/>
  <c r="N50" i="48" l="1"/>
  <c r="N145" i="48" s="1"/>
  <c r="N215" i="48" s="1"/>
  <c r="J50" i="48"/>
  <c r="J145" i="48" s="1"/>
  <c r="K50" i="48"/>
  <c r="K51" i="48" s="1"/>
  <c r="K146" i="48" s="1"/>
  <c r="K216" i="48" s="1"/>
  <c r="M50" i="48"/>
  <c r="M145" i="48" s="1"/>
  <c r="M215" i="48" s="1"/>
  <c r="L50" i="48"/>
  <c r="L51" i="48" s="1"/>
  <c r="L146" i="48" s="1"/>
  <c r="L216" i="48" s="1"/>
  <c r="K48" i="48"/>
  <c r="K143" i="48" s="1"/>
  <c r="K213" i="48" s="1"/>
  <c r="M48" i="48"/>
  <c r="M143" i="48" s="1"/>
  <c r="M213" i="48" s="1"/>
  <c r="J48" i="48"/>
  <c r="J143" i="48" s="1"/>
  <c r="L48" i="48"/>
  <c r="L143" i="48" s="1"/>
  <c r="L213" i="48" s="1"/>
  <c r="N48" i="48"/>
  <c r="N143" i="48" s="1"/>
  <c r="N213" i="48" s="1"/>
  <c r="H225" i="60"/>
  <c r="H166" i="48"/>
  <c r="H100" i="77"/>
  <c r="J160" i="77"/>
  <c r="H160" i="77" s="1"/>
  <c r="H99" i="74"/>
  <c r="J159" i="74"/>
  <c r="H159" i="74" s="1"/>
  <c r="J162" i="62"/>
  <c r="H162" i="62" s="1"/>
  <c r="H102" i="62"/>
  <c r="J161" i="70"/>
  <c r="H161" i="70" s="1"/>
  <c r="H101" i="70"/>
  <c r="J155" i="76"/>
  <c r="H155" i="76" s="1"/>
  <c r="H95" i="76"/>
  <c r="J164" i="61"/>
  <c r="H164" i="61" s="1"/>
  <c r="H104" i="61"/>
  <c r="H103" i="67"/>
  <c r="J163" i="67"/>
  <c r="H163" i="67" s="1"/>
  <c r="H106" i="67"/>
  <c r="J166" i="67"/>
  <c r="H166" i="67" s="1"/>
  <c r="H98" i="68"/>
  <c r="J158" i="68"/>
  <c r="H158" i="68" s="1"/>
  <c r="J164" i="59"/>
  <c r="H164" i="59" s="1"/>
  <c r="H104" i="59"/>
  <c r="H100" i="67"/>
  <c r="J160" i="67"/>
  <c r="H160" i="67" s="1"/>
  <c r="H104" i="62"/>
  <c r="J164" i="62"/>
  <c r="H164" i="62" s="1"/>
  <c r="J160" i="73"/>
  <c r="H160" i="73" s="1"/>
  <c r="H100" i="73"/>
  <c r="J162" i="74"/>
  <c r="H162" i="74" s="1"/>
  <c r="H102" i="74"/>
  <c r="J158" i="59"/>
  <c r="H158" i="59" s="1"/>
  <c r="H98" i="59"/>
  <c r="J158" i="69"/>
  <c r="H158" i="69" s="1"/>
  <c r="H98" i="69"/>
  <c r="J157" i="77"/>
  <c r="H157" i="77" s="1"/>
  <c r="H97" i="77"/>
  <c r="J162" i="70"/>
  <c r="H162" i="70" s="1"/>
  <c r="H102" i="70"/>
  <c r="J156" i="72"/>
  <c r="H156" i="72" s="1"/>
  <c r="H96" i="72"/>
  <c r="J155" i="72"/>
  <c r="H155" i="72" s="1"/>
  <c r="H95" i="72"/>
  <c r="J158" i="76"/>
  <c r="H158" i="76" s="1"/>
  <c r="H98" i="76"/>
  <c r="H98" i="61"/>
  <c r="J158" i="61"/>
  <c r="H158" i="61" s="1"/>
  <c r="H102" i="67"/>
  <c r="J162" i="67"/>
  <c r="H162" i="67" s="1"/>
  <c r="H100" i="72"/>
  <c r="J160" i="72"/>
  <c r="H160" i="72" s="1"/>
  <c r="H103" i="61"/>
  <c r="J163" i="61"/>
  <c r="H163" i="61" s="1"/>
  <c r="H105" i="67"/>
  <c r="J165" i="67"/>
  <c r="H165" i="67" s="1"/>
  <c r="J159" i="61"/>
  <c r="H159" i="61" s="1"/>
  <c r="H99" i="61"/>
  <c r="H103" i="59"/>
  <c r="J163" i="59"/>
  <c r="H163" i="59" s="1"/>
  <c r="H101" i="77"/>
  <c r="J161" i="77"/>
  <c r="H161" i="77" s="1"/>
  <c r="J158" i="74"/>
  <c r="H158" i="74" s="1"/>
  <c r="H98" i="74"/>
  <c r="J159" i="76"/>
  <c r="H159" i="76" s="1"/>
  <c r="H99" i="76"/>
  <c r="H95" i="61"/>
  <c r="J155" i="61"/>
  <c r="H155" i="61" s="1"/>
  <c r="J165" i="68"/>
  <c r="H165" i="68" s="1"/>
  <c r="H105" i="68"/>
  <c r="H100" i="71"/>
  <c r="J160" i="71"/>
  <c r="H160" i="71" s="1"/>
  <c r="J157" i="73"/>
  <c r="H157" i="73" s="1"/>
  <c r="H97" i="73"/>
  <c r="J156" i="68"/>
  <c r="H156" i="68" s="1"/>
  <c r="H96" i="68"/>
  <c r="H102" i="76"/>
  <c r="J162" i="76"/>
  <c r="H162" i="76" s="1"/>
  <c r="H95" i="59"/>
  <c r="J155" i="59"/>
  <c r="H155" i="59" s="1"/>
  <c r="J159" i="62"/>
  <c r="H159" i="62" s="1"/>
  <c r="H99" i="62"/>
  <c r="J155" i="70"/>
  <c r="H155" i="70" s="1"/>
  <c r="H95" i="70"/>
  <c r="J161" i="73"/>
  <c r="H161" i="73" s="1"/>
  <c r="H101" i="73"/>
  <c r="J161" i="61"/>
  <c r="H161" i="61" s="1"/>
  <c r="H101" i="61"/>
  <c r="J164" i="68"/>
  <c r="H164" i="68" s="1"/>
  <c r="H104" i="68"/>
  <c r="J156" i="69"/>
  <c r="H156" i="69" s="1"/>
  <c r="H96" i="69"/>
  <c r="J162" i="71"/>
  <c r="H162" i="71" s="1"/>
  <c r="H102" i="71"/>
  <c r="H96" i="73"/>
  <c r="J156" i="73"/>
  <c r="H156" i="73" s="1"/>
  <c r="H101" i="76"/>
  <c r="J161" i="76"/>
  <c r="H161" i="76" s="1"/>
  <c r="H97" i="76"/>
  <c r="J157" i="76"/>
  <c r="H157" i="76" s="1"/>
  <c r="H106" i="61"/>
  <c r="J166" i="61"/>
  <c r="H166" i="61" s="1"/>
  <c r="H95" i="73"/>
  <c r="J155" i="73"/>
  <c r="H155" i="73" s="1"/>
  <c r="J158" i="70"/>
  <c r="H158" i="70" s="1"/>
  <c r="H98" i="70"/>
  <c r="J159" i="71"/>
  <c r="H159" i="71" s="1"/>
  <c r="H99" i="71"/>
  <c r="J155" i="68"/>
  <c r="H155" i="68" s="1"/>
  <c r="H95" i="68"/>
  <c r="H98" i="73"/>
  <c r="J158" i="73"/>
  <c r="H158" i="73" s="1"/>
  <c r="J157" i="71"/>
  <c r="H157" i="71" s="1"/>
  <c r="H97" i="71"/>
  <c r="J156" i="76"/>
  <c r="H156" i="76" s="1"/>
  <c r="H96" i="76"/>
  <c r="J156" i="77"/>
  <c r="H156" i="77" s="1"/>
  <c r="H96" i="77"/>
  <c r="J158" i="75"/>
  <c r="H158" i="75" s="1"/>
  <c r="H98" i="75"/>
  <c r="J160" i="70"/>
  <c r="H160" i="70" s="1"/>
  <c r="H100" i="70"/>
  <c r="H218" i="72"/>
  <c r="H97" i="75"/>
  <c r="J157" i="75"/>
  <c r="H157" i="75" s="1"/>
  <c r="H100" i="62"/>
  <c r="J160" i="62"/>
  <c r="H160" i="62" s="1"/>
  <c r="L54" i="74"/>
  <c r="K54" i="74"/>
  <c r="J54" i="74"/>
  <c r="N54" i="74"/>
  <c r="M54" i="74"/>
  <c r="J156" i="74"/>
  <c r="H156" i="74" s="1"/>
  <c r="H96" i="74"/>
  <c r="N54" i="71"/>
  <c r="M54" i="71"/>
  <c r="L54" i="71"/>
  <c r="K54" i="71"/>
  <c r="J54" i="71"/>
  <c r="K46" i="69"/>
  <c r="N46" i="69"/>
  <c r="M46" i="69"/>
  <c r="L46" i="69"/>
  <c r="J46" i="69"/>
  <c r="L54" i="70"/>
  <c r="K54" i="70"/>
  <c r="J54" i="70"/>
  <c r="N54" i="70"/>
  <c r="M54" i="70"/>
  <c r="J160" i="69"/>
  <c r="H160" i="69" s="1"/>
  <c r="H100" i="69"/>
  <c r="J160" i="59"/>
  <c r="H160" i="59" s="1"/>
  <c r="H100" i="59"/>
  <c r="J160" i="68"/>
  <c r="H160" i="68" s="1"/>
  <c r="H100" i="68"/>
  <c r="N48" i="72"/>
  <c r="M48" i="72"/>
  <c r="L48" i="72"/>
  <c r="K48" i="72"/>
  <c r="J48" i="72"/>
  <c r="J159" i="72"/>
  <c r="H159" i="72" s="1"/>
  <c r="H99" i="72"/>
  <c r="J160" i="74"/>
  <c r="H160" i="74" s="1"/>
  <c r="H100" i="74"/>
  <c r="J162" i="77"/>
  <c r="H162" i="77" s="1"/>
  <c r="H102" i="77"/>
  <c r="N46" i="75"/>
  <c r="M46" i="75"/>
  <c r="L46" i="75"/>
  <c r="K46" i="75"/>
  <c r="J46" i="75"/>
  <c r="N52" i="73"/>
  <c r="M52" i="73"/>
  <c r="L52" i="73"/>
  <c r="K52" i="73"/>
  <c r="J52" i="73"/>
  <c r="N46" i="71"/>
  <c r="M46" i="71"/>
  <c r="L46" i="71"/>
  <c r="K46" i="71"/>
  <c r="J46" i="71"/>
  <c r="N46" i="59"/>
  <c r="M46" i="59"/>
  <c r="L46" i="59"/>
  <c r="K46" i="59"/>
  <c r="J46" i="59"/>
  <c r="M48" i="68"/>
  <c r="K48" i="68"/>
  <c r="J48" i="68"/>
  <c r="N48" i="68"/>
  <c r="L48" i="68"/>
  <c r="K53" i="62"/>
  <c r="K148" i="62" s="1"/>
  <c r="K204" i="62" s="1"/>
  <c r="G43" i="44" s="1"/>
  <c r="N52" i="62"/>
  <c r="N147" i="62" s="1"/>
  <c r="N203" i="62" s="1"/>
  <c r="J42" i="44" s="1"/>
  <c r="M52" i="62"/>
  <c r="M147" i="62" s="1"/>
  <c r="M203" i="62" s="1"/>
  <c r="I42" i="44" s="1"/>
  <c r="M53" i="62"/>
  <c r="M148" i="62" s="1"/>
  <c r="M204" i="62" s="1"/>
  <c r="I43" i="44" s="1"/>
  <c r="K52" i="62"/>
  <c r="K147" i="62" s="1"/>
  <c r="K203" i="62" s="1"/>
  <c r="G42" i="44" s="1"/>
  <c r="N53" i="62"/>
  <c r="N148" i="62" s="1"/>
  <c r="N204" i="62" s="1"/>
  <c r="J43" i="44" s="1"/>
  <c r="L53" i="62"/>
  <c r="L148" i="62" s="1"/>
  <c r="L204" i="62" s="1"/>
  <c r="H43" i="44" s="1"/>
  <c r="J53" i="62"/>
  <c r="L52" i="62"/>
  <c r="L147" i="62" s="1"/>
  <c r="L203" i="62" s="1"/>
  <c r="H42" i="44" s="1"/>
  <c r="J52" i="62"/>
  <c r="H215" i="62"/>
  <c r="H221" i="62" s="1"/>
  <c r="H225" i="62" s="1"/>
  <c r="H228" i="62" s="1"/>
  <c r="J157" i="69"/>
  <c r="H157" i="69" s="1"/>
  <c r="H97" i="69"/>
  <c r="J165" i="62"/>
  <c r="H165" i="62" s="1"/>
  <c r="H105" i="62"/>
  <c r="L46" i="74"/>
  <c r="K46" i="74"/>
  <c r="J46" i="74"/>
  <c r="N46" i="74"/>
  <c r="M46" i="74"/>
  <c r="J159" i="73"/>
  <c r="H159" i="73" s="1"/>
  <c r="H99" i="73"/>
  <c r="J158" i="71"/>
  <c r="H158" i="71" s="1"/>
  <c r="H98" i="71"/>
  <c r="J157" i="62"/>
  <c r="H157" i="62" s="1"/>
  <c r="H97" i="62"/>
  <c r="M46" i="72"/>
  <c r="L46" i="72"/>
  <c r="K46" i="72"/>
  <c r="J46" i="72"/>
  <c r="N46" i="72"/>
  <c r="K56" i="70"/>
  <c r="N56" i="70"/>
  <c r="M56" i="70"/>
  <c r="L56" i="70"/>
  <c r="J56" i="70"/>
  <c r="J157" i="72"/>
  <c r="H157" i="72" s="1"/>
  <c r="H97" i="72"/>
  <c r="K54" i="69"/>
  <c r="N54" i="69"/>
  <c r="M54" i="69"/>
  <c r="L54" i="69"/>
  <c r="J54" i="69"/>
  <c r="N56" i="67"/>
  <c r="M56" i="67"/>
  <c r="L56" i="67"/>
  <c r="K56" i="67"/>
  <c r="J56" i="67"/>
  <c r="H215" i="68"/>
  <c r="N56" i="73"/>
  <c r="M56" i="73"/>
  <c r="L56" i="73"/>
  <c r="K56" i="73"/>
  <c r="J56" i="73"/>
  <c r="K50" i="67"/>
  <c r="J50" i="67"/>
  <c r="N50" i="67"/>
  <c r="M50" i="67"/>
  <c r="L50" i="67"/>
  <c r="L46" i="61"/>
  <c r="K46" i="61"/>
  <c r="J46" i="61"/>
  <c r="N46" i="61"/>
  <c r="M46" i="61"/>
  <c r="H215" i="69"/>
  <c r="H215" i="70"/>
  <c r="H95" i="74"/>
  <c r="J155" i="74"/>
  <c r="H155" i="74" s="1"/>
  <c r="K54" i="67"/>
  <c r="J54" i="67"/>
  <c r="N54" i="67"/>
  <c r="M54" i="67"/>
  <c r="L54" i="67"/>
  <c r="M46" i="62"/>
  <c r="K46" i="62"/>
  <c r="J46" i="62"/>
  <c r="N46" i="62"/>
  <c r="L46" i="62"/>
  <c r="J159" i="67"/>
  <c r="H159" i="67" s="1"/>
  <c r="H99" i="67"/>
  <c r="H218" i="77"/>
  <c r="J159" i="68"/>
  <c r="H159" i="68" s="1"/>
  <c r="H99" i="68"/>
  <c r="J161" i="72"/>
  <c r="H161" i="72" s="1"/>
  <c r="H101" i="72"/>
  <c r="M48" i="77"/>
  <c r="K48" i="77"/>
  <c r="L48" i="77"/>
  <c r="J48" i="77"/>
  <c r="N48" i="77"/>
  <c r="J157" i="68"/>
  <c r="H157" i="68" s="1"/>
  <c r="H97" i="68"/>
  <c r="J160" i="76"/>
  <c r="H160" i="76" s="1"/>
  <c r="H100" i="76"/>
  <c r="N48" i="61"/>
  <c r="M48" i="61"/>
  <c r="L48" i="61"/>
  <c r="K48" i="61"/>
  <c r="J48" i="61"/>
  <c r="J163" i="68"/>
  <c r="H163" i="68" s="1"/>
  <c r="H103" i="68"/>
  <c r="J161" i="69"/>
  <c r="H161" i="69" s="1"/>
  <c r="H101" i="69"/>
  <c r="J161" i="68"/>
  <c r="H161" i="68" s="1"/>
  <c r="H101" i="68"/>
  <c r="K56" i="59"/>
  <c r="J56" i="59"/>
  <c r="N56" i="59"/>
  <c r="M56" i="59"/>
  <c r="L56" i="59"/>
  <c r="J159" i="77"/>
  <c r="H159" i="77" s="1"/>
  <c r="H99" i="77"/>
  <c r="J156" i="70"/>
  <c r="H156" i="70" s="1"/>
  <c r="H96" i="70"/>
  <c r="M56" i="76"/>
  <c r="J56" i="76"/>
  <c r="L56" i="76"/>
  <c r="N56" i="76"/>
  <c r="K56" i="76"/>
  <c r="N52" i="74"/>
  <c r="M52" i="74"/>
  <c r="L52" i="74"/>
  <c r="K52" i="74"/>
  <c r="J52" i="74"/>
  <c r="N48" i="69"/>
  <c r="M48" i="69"/>
  <c r="L48" i="69"/>
  <c r="K48" i="69"/>
  <c r="J48" i="69"/>
  <c r="M52" i="68"/>
  <c r="K52" i="68"/>
  <c r="J52" i="68"/>
  <c r="N52" i="68"/>
  <c r="L52" i="68"/>
  <c r="H215" i="77"/>
  <c r="H221" i="77" s="1"/>
  <c r="H225" i="77" s="1"/>
  <c r="H228" i="77" s="1"/>
  <c r="M54" i="72"/>
  <c r="L54" i="72"/>
  <c r="K54" i="72"/>
  <c r="J54" i="72"/>
  <c r="N54" i="72"/>
  <c r="H218" i="73"/>
  <c r="K50" i="77"/>
  <c r="J50" i="77"/>
  <c r="N50" i="77"/>
  <c r="M50" i="77"/>
  <c r="L50" i="77"/>
  <c r="J162" i="72"/>
  <c r="H162" i="72" s="1"/>
  <c r="H102" i="72"/>
  <c r="N50" i="59"/>
  <c r="M50" i="59"/>
  <c r="L50" i="59"/>
  <c r="K50" i="59"/>
  <c r="J50" i="59"/>
  <c r="N50" i="68"/>
  <c r="M50" i="68"/>
  <c r="K50" i="68"/>
  <c r="L50" i="68"/>
  <c r="J50" i="68"/>
  <c r="H215" i="67"/>
  <c r="L54" i="61"/>
  <c r="K54" i="61"/>
  <c r="J54" i="61"/>
  <c r="N54" i="61"/>
  <c r="M54" i="61"/>
  <c r="H215" i="73"/>
  <c r="H221" i="73" s="1"/>
  <c r="H225" i="73" s="1"/>
  <c r="H228" i="73" s="1"/>
  <c r="N52" i="69"/>
  <c r="M52" i="69"/>
  <c r="L52" i="69"/>
  <c r="K52" i="69"/>
  <c r="J52" i="69"/>
  <c r="N52" i="61"/>
  <c r="M52" i="61"/>
  <c r="L52" i="61"/>
  <c r="K52" i="61"/>
  <c r="J52" i="61"/>
  <c r="H99" i="75"/>
  <c r="J159" i="75"/>
  <c r="H159" i="75" s="1"/>
  <c r="H218" i="62"/>
  <c r="J161" i="59"/>
  <c r="H161" i="59" s="1"/>
  <c r="H101" i="59"/>
  <c r="J165" i="61"/>
  <c r="H165" i="61" s="1"/>
  <c r="H105" i="61"/>
  <c r="M50" i="62"/>
  <c r="K50" i="62"/>
  <c r="J50" i="62"/>
  <c r="N50" i="62"/>
  <c r="L50" i="62"/>
  <c r="J161" i="74"/>
  <c r="H161" i="74" s="1"/>
  <c r="H101" i="74"/>
  <c r="N56" i="62"/>
  <c r="M56" i="62"/>
  <c r="K56" i="62"/>
  <c r="L56" i="62"/>
  <c r="J56" i="62"/>
  <c r="N50" i="75"/>
  <c r="M50" i="75"/>
  <c r="L50" i="75"/>
  <c r="K50" i="75"/>
  <c r="J50" i="75"/>
  <c r="N52" i="67"/>
  <c r="M52" i="67"/>
  <c r="L52" i="67"/>
  <c r="K52" i="67"/>
  <c r="J52" i="67"/>
  <c r="H106" i="48"/>
  <c r="N46" i="76"/>
  <c r="M46" i="76"/>
  <c r="L46" i="76"/>
  <c r="K46" i="76"/>
  <c r="J46" i="76"/>
  <c r="J156" i="75"/>
  <c r="H156" i="75" s="1"/>
  <c r="H96" i="75"/>
  <c r="L56" i="69"/>
  <c r="K56" i="69"/>
  <c r="J56" i="69"/>
  <c r="N56" i="69"/>
  <c r="M56" i="69"/>
  <c r="H218" i="70"/>
  <c r="M48" i="76"/>
  <c r="L48" i="76"/>
  <c r="K48" i="76"/>
  <c r="J48" i="76"/>
  <c r="N48" i="76"/>
  <c r="H95" i="75"/>
  <c r="J155" i="75"/>
  <c r="H155" i="75" s="1"/>
  <c r="J156" i="71"/>
  <c r="H156" i="71" s="1"/>
  <c r="H96" i="71"/>
  <c r="H97" i="67"/>
  <c r="J157" i="67"/>
  <c r="H157" i="67" s="1"/>
  <c r="H218" i="68"/>
  <c r="H215" i="75"/>
  <c r="H221" i="75" s="1"/>
  <c r="H225" i="75" s="1"/>
  <c r="H228" i="75" s="1"/>
  <c r="J50" i="76"/>
  <c r="N50" i="76"/>
  <c r="L50" i="76"/>
  <c r="M50" i="76"/>
  <c r="K50" i="76"/>
  <c r="N56" i="72"/>
  <c r="M56" i="72"/>
  <c r="L56" i="72"/>
  <c r="K56" i="72"/>
  <c r="J56" i="72"/>
  <c r="L52" i="71"/>
  <c r="K52" i="71"/>
  <c r="J52" i="71"/>
  <c r="N52" i="71"/>
  <c r="M52" i="71"/>
  <c r="J162" i="75"/>
  <c r="H162" i="75" s="1"/>
  <c r="H102" i="75"/>
  <c r="N56" i="74"/>
  <c r="M56" i="74"/>
  <c r="L56" i="74"/>
  <c r="K56" i="74"/>
  <c r="J56" i="74"/>
  <c r="J159" i="70"/>
  <c r="H159" i="70" s="1"/>
  <c r="H99" i="70"/>
  <c r="H218" i="75"/>
  <c r="L56" i="75"/>
  <c r="K56" i="75"/>
  <c r="J56" i="75"/>
  <c r="N56" i="75"/>
  <c r="M56" i="75"/>
  <c r="M54" i="62"/>
  <c r="K54" i="62"/>
  <c r="J54" i="62"/>
  <c r="L54" i="62"/>
  <c r="N54" i="62"/>
  <c r="L50" i="61"/>
  <c r="K50" i="61"/>
  <c r="J50" i="61"/>
  <c r="N50" i="61"/>
  <c r="M50" i="61"/>
  <c r="M52" i="76"/>
  <c r="N52" i="76"/>
  <c r="L52" i="76"/>
  <c r="K52" i="76"/>
  <c r="J52" i="76"/>
  <c r="K50" i="69"/>
  <c r="L50" i="69"/>
  <c r="J50" i="69"/>
  <c r="N50" i="69"/>
  <c r="M50" i="69"/>
  <c r="L50" i="74"/>
  <c r="K50" i="74"/>
  <c r="J50" i="74"/>
  <c r="N50" i="74"/>
  <c r="M50" i="74"/>
  <c r="L48" i="75"/>
  <c r="K48" i="75"/>
  <c r="J48" i="75"/>
  <c r="N48" i="75"/>
  <c r="M48" i="75"/>
  <c r="J54" i="73"/>
  <c r="N54" i="73"/>
  <c r="M54" i="73"/>
  <c r="L54" i="73"/>
  <c r="K54" i="73"/>
  <c r="J158" i="67"/>
  <c r="H158" i="67" s="1"/>
  <c r="H98" i="67"/>
  <c r="J158" i="62"/>
  <c r="H158" i="62" s="1"/>
  <c r="H98" i="62"/>
  <c r="K52" i="59"/>
  <c r="J52" i="59"/>
  <c r="N52" i="59"/>
  <c r="M52" i="59"/>
  <c r="L52" i="59"/>
  <c r="H101" i="67"/>
  <c r="J161" i="67"/>
  <c r="H161" i="67" s="1"/>
  <c r="N54" i="77"/>
  <c r="M54" i="77"/>
  <c r="L54" i="77"/>
  <c r="K54" i="77"/>
  <c r="J54" i="77"/>
  <c r="N56" i="61"/>
  <c r="M56" i="61"/>
  <c r="L56" i="61"/>
  <c r="K56" i="61"/>
  <c r="J56" i="61"/>
  <c r="J157" i="61"/>
  <c r="H157" i="61" s="1"/>
  <c r="H97" i="61"/>
  <c r="J164" i="67"/>
  <c r="H164" i="67" s="1"/>
  <c r="H104" i="67"/>
  <c r="M50" i="72"/>
  <c r="L50" i="72"/>
  <c r="K50" i="72"/>
  <c r="J50" i="72"/>
  <c r="N50" i="72"/>
  <c r="H95" i="71"/>
  <c r="J155" i="71"/>
  <c r="H155" i="71" s="1"/>
  <c r="J157" i="59"/>
  <c r="H157" i="59" s="1"/>
  <c r="H97" i="59"/>
  <c r="M56" i="68"/>
  <c r="K56" i="68"/>
  <c r="J56" i="68"/>
  <c r="L56" i="68"/>
  <c r="N56" i="68"/>
  <c r="K2" i="76"/>
  <c r="K2" i="77"/>
  <c r="K2" i="75"/>
  <c r="K2" i="74"/>
  <c r="K2" i="73"/>
  <c r="K2" i="72"/>
  <c r="K2" i="71"/>
  <c r="K2" i="60"/>
  <c r="K2" i="70"/>
  <c r="K2" i="59"/>
  <c r="K2" i="69"/>
  <c r="K2" i="68"/>
  <c r="K2" i="61"/>
  <c r="K2" i="48"/>
  <c r="K2" i="28"/>
  <c r="K2" i="62"/>
  <c r="K24" i="28"/>
  <c r="K26" i="28" s="1"/>
  <c r="K2" i="67"/>
  <c r="K35" i="28"/>
  <c r="K43" i="28"/>
  <c r="J161" i="62"/>
  <c r="H161" i="62" s="1"/>
  <c r="H101" i="62"/>
  <c r="J46" i="73"/>
  <c r="N46" i="73"/>
  <c r="M46" i="73"/>
  <c r="L46" i="73"/>
  <c r="K46" i="73"/>
  <c r="J166" i="59"/>
  <c r="H166" i="59" s="1"/>
  <c r="H106" i="59"/>
  <c r="H106" i="68"/>
  <c r="J166" i="68"/>
  <c r="H166" i="68" s="1"/>
  <c r="N46" i="68"/>
  <c r="M46" i="68"/>
  <c r="K46" i="68"/>
  <c r="L46" i="68"/>
  <c r="J46" i="68"/>
  <c r="J159" i="69"/>
  <c r="H159" i="69" s="1"/>
  <c r="H99" i="69"/>
  <c r="H99" i="59"/>
  <c r="J159" i="59"/>
  <c r="H159" i="59" s="1"/>
  <c r="J163" i="62"/>
  <c r="H163" i="62" s="1"/>
  <c r="H103" i="62"/>
  <c r="J160" i="61"/>
  <c r="H160" i="61" s="1"/>
  <c r="H100" i="61"/>
  <c r="J156" i="61"/>
  <c r="H156" i="61" s="1"/>
  <c r="H96" i="61"/>
  <c r="H218" i="74"/>
  <c r="M46" i="77"/>
  <c r="L46" i="77"/>
  <c r="K46" i="77"/>
  <c r="J46" i="77"/>
  <c r="N46" i="77"/>
  <c r="L52" i="75"/>
  <c r="K52" i="75"/>
  <c r="J52" i="75"/>
  <c r="N52" i="75"/>
  <c r="M52" i="75"/>
  <c r="N48" i="74"/>
  <c r="M48" i="74"/>
  <c r="L48" i="74"/>
  <c r="K48" i="74"/>
  <c r="J48" i="74"/>
  <c r="J161" i="71"/>
  <c r="H161" i="71" s="1"/>
  <c r="H101" i="71"/>
  <c r="L56" i="71"/>
  <c r="K56" i="71"/>
  <c r="J56" i="71"/>
  <c r="N56" i="71"/>
  <c r="M56" i="71"/>
  <c r="L5" i="76"/>
  <c r="L5" i="77"/>
  <c r="L5" i="75"/>
  <c r="L5" i="74"/>
  <c r="L5" i="73"/>
  <c r="L5" i="72"/>
  <c r="L5" i="71"/>
  <c r="L5" i="60"/>
  <c r="L5" i="70"/>
  <c r="L5" i="59"/>
  <c r="L5" i="69"/>
  <c r="L5" i="68"/>
  <c r="L5" i="61"/>
  <c r="L5" i="48"/>
  <c r="L18" i="28"/>
  <c r="L21" i="28" s="1"/>
  <c r="L5" i="62"/>
  <c r="L5" i="28"/>
  <c r="L5" i="67"/>
  <c r="M15" i="28"/>
  <c r="N54" i="68"/>
  <c r="M54" i="68"/>
  <c r="K54" i="68"/>
  <c r="L54" i="68"/>
  <c r="J54" i="68"/>
  <c r="H221" i="72"/>
  <c r="H226" i="72" s="1"/>
  <c r="H229" i="72" s="1"/>
  <c r="H218" i="61"/>
  <c r="H215" i="59"/>
  <c r="L48" i="71"/>
  <c r="K48" i="71"/>
  <c r="J48" i="71"/>
  <c r="N48" i="71"/>
  <c r="M48" i="71"/>
  <c r="J155" i="69"/>
  <c r="H155" i="69" s="1"/>
  <c r="H95" i="69"/>
  <c r="J165" i="59"/>
  <c r="H165" i="59" s="1"/>
  <c r="H105" i="59"/>
  <c r="H218" i="69"/>
  <c r="N54" i="75"/>
  <c r="M54" i="75"/>
  <c r="L54" i="75"/>
  <c r="K54" i="75"/>
  <c r="J54" i="75"/>
  <c r="J161" i="75"/>
  <c r="H161" i="75" s="1"/>
  <c r="H101" i="75"/>
  <c r="J162" i="69"/>
  <c r="H162" i="69" s="1"/>
  <c r="H102" i="69"/>
  <c r="J162" i="59"/>
  <c r="H162" i="59" s="1"/>
  <c r="H102" i="59"/>
  <c r="H102" i="68"/>
  <c r="J162" i="68"/>
  <c r="H162" i="68" s="1"/>
  <c r="N48" i="73"/>
  <c r="M48" i="73"/>
  <c r="L48" i="73"/>
  <c r="K48" i="73"/>
  <c r="J48" i="73"/>
  <c r="J48" i="28"/>
  <c r="J49" i="28" s="1"/>
  <c r="N52" i="72"/>
  <c r="M52" i="72"/>
  <c r="L52" i="72"/>
  <c r="K52" i="72"/>
  <c r="J52" i="72"/>
  <c r="H218" i="71"/>
  <c r="H221" i="71" s="1"/>
  <c r="H225" i="71" s="1"/>
  <c r="H228" i="71" s="1"/>
  <c r="J157" i="70"/>
  <c r="H157" i="70" s="1"/>
  <c r="H97" i="70"/>
  <c r="H218" i="67"/>
  <c r="H215" i="61"/>
  <c r="H221" i="61" s="1"/>
  <c r="H225" i="61" s="1"/>
  <c r="H228" i="61" s="1"/>
  <c r="J155" i="77"/>
  <c r="H155" i="77" s="1"/>
  <c r="H95" i="77"/>
  <c r="J158" i="72"/>
  <c r="H158" i="72" s="1"/>
  <c r="H98" i="72"/>
  <c r="J156" i="67"/>
  <c r="H156" i="67" s="1"/>
  <c r="H96" i="67"/>
  <c r="H96" i="62"/>
  <c r="J156" i="62"/>
  <c r="H156" i="62" s="1"/>
  <c r="H218" i="59"/>
  <c r="H215" i="74"/>
  <c r="H221" i="74" s="1"/>
  <c r="H227" i="74" s="1"/>
  <c r="H230" i="74" s="1"/>
  <c r="J158" i="77"/>
  <c r="H158" i="77" s="1"/>
  <c r="H98" i="77"/>
  <c r="J156" i="59"/>
  <c r="H156" i="59" s="1"/>
  <c r="H96" i="59"/>
  <c r="J155" i="67"/>
  <c r="H155" i="67" s="1"/>
  <c r="H95" i="67"/>
  <c r="J155" i="62"/>
  <c r="H155" i="62" s="1"/>
  <c r="H95" i="62"/>
  <c r="K52" i="70"/>
  <c r="N52" i="70"/>
  <c r="M52" i="70"/>
  <c r="L52" i="70"/>
  <c r="J52" i="70"/>
  <c r="K48" i="70"/>
  <c r="L48" i="70"/>
  <c r="J48" i="70"/>
  <c r="N48" i="70"/>
  <c r="M48" i="70"/>
  <c r="N48" i="62"/>
  <c r="M48" i="62"/>
  <c r="K48" i="62"/>
  <c r="L48" i="62"/>
  <c r="J48" i="62"/>
  <c r="H215" i="76"/>
  <c r="H221" i="76" s="1"/>
  <c r="H225" i="76" s="1"/>
  <c r="H228" i="76" s="1"/>
  <c r="H100" i="75"/>
  <c r="J160" i="75"/>
  <c r="H160" i="75" s="1"/>
  <c r="J157" i="74"/>
  <c r="H157" i="74" s="1"/>
  <c r="H97" i="74"/>
  <c r="N54" i="59"/>
  <c r="M54" i="59"/>
  <c r="L54" i="59"/>
  <c r="K54" i="59"/>
  <c r="J54" i="59"/>
  <c r="N48" i="67"/>
  <c r="M48" i="67"/>
  <c r="L48" i="67"/>
  <c r="K48" i="67"/>
  <c r="J48" i="67"/>
  <c r="M56" i="77"/>
  <c r="K56" i="77"/>
  <c r="N56" i="77"/>
  <c r="L56" i="77"/>
  <c r="J56" i="77"/>
  <c r="M54" i="76"/>
  <c r="L54" i="76"/>
  <c r="K54" i="76"/>
  <c r="J54" i="76"/>
  <c r="N54" i="76"/>
  <c r="N50" i="71"/>
  <c r="M50" i="71"/>
  <c r="L50" i="71"/>
  <c r="K50" i="71"/>
  <c r="J50" i="71"/>
  <c r="N50" i="70"/>
  <c r="M50" i="70"/>
  <c r="L50" i="70"/>
  <c r="K50" i="70"/>
  <c r="J50" i="70"/>
  <c r="J166" i="62"/>
  <c r="H166" i="62" s="1"/>
  <c r="H106" i="62"/>
  <c r="J162" i="61"/>
  <c r="H162" i="61" s="1"/>
  <c r="H102" i="61"/>
  <c r="H102" i="73"/>
  <c r="J162" i="73"/>
  <c r="H162" i="73" s="1"/>
  <c r="N46" i="70"/>
  <c r="M46" i="70"/>
  <c r="L46" i="70"/>
  <c r="K46" i="70"/>
  <c r="J46" i="70"/>
  <c r="K46" i="67"/>
  <c r="J46" i="67"/>
  <c r="N46" i="67"/>
  <c r="M46" i="67"/>
  <c r="L46" i="67"/>
  <c r="M52" i="77"/>
  <c r="K52" i="77"/>
  <c r="N52" i="77"/>
  <c r="L52" i="77"/>
  <c r="J52" i="77"/>
  <c r="J50" i="73"/>
  <c r="N50" i="73"/>
  <c r="M50" i="73"/>
  <c r="L50" i="73"/>
  <c r="K50" i="73"/>
  <c r="K48" i="59"/>
  <c r="J48" i="59"/>
  <c r="N48" i="59"/>
  <c r="M48" i="59"/>
  <c r="L48" i="59"/>
  <c r="J158" i="60"/>
  <c r="H158" i="60" s="1"/>
  <c r="H98" i="60"/>
  <c r="L145" i="48"/>
  <c r="L215" i="48" s="1"/>
  <c r="J157" i="48"/>
  <c r="H157" i="48" s="1"/>
  <c r="H97" i="48"/>
  <c r="J157" i="60"/>
  <c r="H157" i="60" s="1"/>
  <c r="H97" i="60"/>
  <c r="J156" i="48"/>
  <c r="H156" i="48" s="1"/>
  <c r="H96" i="48"/>
  <c r="J159" i="60"/>
  <c r="H159" i="60" s="1"/>
  <c r="H99" i="60"/>
  <c r="H98" i="48"/>
  <c r="J158" i="48"/>
  <c r="H158" i="48" s="1"/>
  <c r="J160" i="60"/>
  <c r="H160" i="60" s="1"/>
  <c r="H100" i="60"/>
  <c r="H95" i="48"/>
  <c r="J155" i="48"/>
  <c r="H155" i="48" s="1"/>
  <c r="J156" i="60"/>
  <c r="H156" i="60" s="1"/>
  <c r="H96" i="60"/>
  <c r="H229" i="48"/>
  <c r="N54" i="48"/>
  <c r="M54" i="48"/>
  <c r="L54" i="48"/>
  <c r="K54" i="48"/>
  <c r="J54" i="48"/>
  <c r="H163" i="48"/>
  <c r="K145" i="48"/>
  <c r="K215" i="48" s="1"/>
  <c r="J162" i="60"/>
  <c r="H162" i="60" s="1"/>
  <c r="H102" i="60"/>
  <c r="L52" i="48"/>
  <c r="K52" i="48"/>
  <c r="J52" i="48"/>
  <c r="N52" i="48"/>
  <c r="M52" i="48"/>
  <c r="H103" i="48"/>
  <c r="H232" i="48"/>
  <c r="J165" i="48"/>
  <c r="H165" i="48" s="1"/>
  <c r="H105" i="48"/>
  <c r="J48" i="60"/>
  <c r="N48" i="60"/>
  <c r="M48" i="60"/>
  <c r="K48" i="60"/>
  <c r="L48" i="60"/>
  <c r="H218" i="60"/>
  <c r="J159" i="48"/>
  <c r="H159" i="48" s="1"/>
  <c r="H99" i="48"/>
  <c r="N46" i="48"/>
  <c r="M46" i="48"/>
  <c r="L46" i="48"/>
  <c r="K46" i="48"/>
  <c r="J46" i="48"/>
  <c r="N46" i="60"/>
  <c r="M46" i="60"/>
  <c r="L46" i="60"/>
  <c r="K46" i="60"/>
  <c r="J46" i="60"/>
  <c r="N50" i="60"/>
  <c r="M50" i="60"/>
  <c r="L50" i="60"/>
  <c r="K50" i="60"/>
  <c r="J50" i="60"/>
  <c r="H102" i="48"/>
  <c r="H215" i="60"/>
  <c r="N54" i="60"/>
  <c r="M54" i="60"/>
  <c r="L54" i="60"/>
  <c r="K54" i="60"/>
  <c r="J54" i="60"/>
  <c r="J155" i="60"/>
  <c r="H155" i="60" s="1"/>
  <c r="H95" i="60"/>
  <c r="J56" i="60"/>
  <c r="N56" i="60"/>
  <c r="L56" i="60"/>
  <c r="K56" i="60"/>
  <c r="M56" i="60"/>
  <c r="J161" i="48"/>
  <c r="H161" i="48" s="1"/>
  <c r="H101" i="48"/>
  <c r="H101" i="60"/>
  <c r="J161" i="60"/>
  <c r="H161" i="60" s="1"/>
  <c r="L56" i="48"/>
  <c r="K56" i="48"/>
  <c r="J56" i="48"/>
  <c r="N56" i="48"/>
  <c r="M56" i="48"/>
  <c r="J52" i="60"/>
  <c r="N52" i="60"/>
  <c r="M52" i="60"/>
  <c r="L52" i="60"/>
  <c r="K52" i="60"/>
  <c r="J164" i="48"/>
  <c r="H164" i="48" s="1"/>
  <c r="H104" i="48"/>
  <c r="J160" i="48"/>
  <c r="H160" i="48" s="1"/>
  <c r="H100" i="48"/>
  <c r="H162" i="48"/>
  <c r="M51" i="48" l="1"/>
  <c r="M146" i="48" s="1"/>
  <c r="M216" i="48" s="1"/>
  <c r="K49" i="48"/>
  <c r="K144" i="48" s="1"/>
  <c r="K214" i="48" s="1"/>
  <c r="G7" i="44" s="1"/>
  <c r="J51" i="48"/>
  <c r="J49" i="48"/>
  <c r="M49" i="48"/>
  <c r="M144" i="48" s="1"/>
  <c r="M214" i="48" s="1"/>
  <c r="I7" i="44" s="1"/>
  <c r="H50" i="48"/>
  <c r="N51" i="48"/>
  <c r="N146" i="48" s="1"/>
  <c r="N216" i="48" s="1"/>
  <c r="J9" i="44" s="1"/>
  <c r="L49" i="48"/>
  <c r="L144" i="48" s="1"/>
  <c r="L214" i="48" s="1"/>
  <c r="H7" i="44" s="1"/>
  <c r="J213" i="48"/>
  <c r="J215" i="48"/>
  <c r="N49" i="48"/>
  <c r="N144" i="48" s="1"/>
  <c r="N214" i="48" s="1"/>
  <c r="J7" i="44" s="1"/>
  <c r="H48" i="48"/>
  <c r="G9" i="44"/>
  <c r="J8" i="44"/>
  <c r="H6" i="44"/>
  <c r="H8" i="44"/>
  <c r="G8" i="44"/>
  <c r="H9" i="44"/>
  <c r="G6" i="44"/>
  <c r="I9" i="44"/>
  <c r="I6" i="44"/>
  <c r="I8" i="44"/>
  <c r="J6" i="44"/>
  <c r="J149" i="76"/>
  <c r="H54" i="76"/>
  <c r="J55" i="76"/>
  <c r="L147" i="72"/>
  <c r="L203" i="72" s="1"/>
  <c r="H170" i="44" s="1"/>
  <c r="L53" i="72"/>
  <c r="L148" i="72" s="1"/>
  <c r="L204" i="72" s="1"/>
  <c r="H171" i="44" s="1"/>
  <c r="M149" i="68"/>
  <c r="M205" i="68" s="1"/>
  <c r="I76" i="44" s="1"/>
  <c r="M55" i="68"/>
  <c r="M150" i="68" s="1"/>
  <c r="M206" i="68" s="1"/>
  <c r="I77" i="44" s="1"/>
  <c r="N143" i="74"/>
  <c r="N199" i="74" s="1"/>
  <c r="J198" i="44" s="1"/>
  <c r="N49" i="74"/>
  <c r="N144" i="74" s="1"/>
  <c r="N200" i="74" s="1"/>
  <c r="J199" i="44" s="1"/>
  <c r="L141" i="68"/>
  <c r="L197" i="68" s="1"/>
  <c r="H68" i="44" s="1"/>
  <c r="L47" i="68"/>
  <c r="L142" i="68" s="1"/>
  <c r="L198" i="68" s="1"/>
  <c r="H69" i="44" s="1"/>
  <c r="M145" i="72"/>
  <c r="M201" i="72" s="1"/>
  <c r="I168" i="44" s="1"/>
  <c r="M51" i="72"/>
  <c r="M146" i="72" s="1"/>
  <c r="M202" i="72" s="1"/>
  <c r="I169" i="44" s="1"/>
  <c r="K145" i="74"/>
  <c r="K201" i="74" s="1"/>
  <c r="G200" i="44" s="1"/>
  <c r="K51" i="74"/>
  <c r="K146" i="74" s="1"/>
  <c r="K202" i="74" s="1"/>
  <c r="G201" i="44" s="1"/>
  <c r="L145" i="61"/>
  <c r="L201" i="61" s="1"/>
  <c r="H24" i="44" s="1"/>
  <c r="L51" i="61"/>
  <c r="L146" i="61" s="1"/>
  <c r="L202" i="61" s="1"/>
  <c r="H25" i="44" s="1"/>
  <c r="H56" i="75"/>
  <c r="J151" i="75"/>
  <c r="J57" i="75"/>
  <c r="M143" i="76"/>
  <c r="M199" i="76" s="1"/>
  <c r="I230" i="44" s="1"/>
  <c r="M49" i="76"/>
  <c r="M144" i="76" s="1"/>
  <c r="M200" i="76" s="1"/>
  <c r="I231" i="44" s="1"/>
  <c r="N147" i="61"/>
  <c r="N203" i="61" s="1"/>
  <c r="J26" i="44" s="1"/>
  <c r="N53" i="61"/>
  <c r="N148" i="61" s="1"/>
  <c r="N204" i="61" s="1"/>
  <c r="J27" i="44" s="1"/>
  <c r="M151" i="76"/>
  <c r="M207" i="76" s="1"/>
  <c r="I238" i="44" s="1"/>
  <c r="M57" i="76"/>
  <c r="M152" i="76" s="1"/>
  <c r="M208" i="76" s="1"/>
  <c r="I239" i="44" s="1"/>
  <c r="H56" i="59"/>
  <c r="J151" i="59"/>
  <c r="J57" i="59"/>
  <c r="L145" i="67"/>
  <c r="L201" i="67" s="1"/>
  <c r="H56" i="44" s="1"/>
  <c r="L51" i="67"/>
  <c r="L146" i="67" s="1"/>
  <c r="L202" i="67" s="1"/>
  <c r="H57" i="44" s="1"/>
  <c r="M151" i="73"/>
  <c r="M207" i="73" s="1"/>
  <c r="I190" i="44" s="1"/>
  <c r="M57" i="73"/>
  <c r="M152" i="73" s="1"/>
  <c r="M208" i="73" s="1"/>
  <c r="I191" i="44" s="1"/>
  <c r="L151" i="70"/>
  <c r="L207" i="70" s="1"/>
  <c r="H142" i="44" s="1"/>
  <c r="L57" i="70"/>
  <c r="L152" i="70" s="1"/>
  <c r="L208" i="70" s="1"/>
  <c r="H143" i="44" s="1"/>
  <c r="H46" i="59"/>
  <c r="J141" i="59"/>
  <c r="J47" i="59"/>
  <c r="M141" i="71"/>
  <c r="M197" i="71" s="1"/>
  <c r="I148" i="44" s="1"/>
  <c r="M47" i="71"/>
  <c r="M142" i="71" s="1"/>
  <c r="M198" i="71" s="1"/>
  <c r="I149" i="44" s="1"/>
  <c r="K141" i="75"/>
  <c r="K197" i="75" s="1"/>
  <c r="G212" i="44" s="1"/>
  <c r="K47" i="75"/>
  <c r="K142" i="75" s="1"/>
  <c r="K198" i="75" s="1"/>
  <c r="G213" i="44" s="1"/>
  <c r="K141" i="67"/>
  <c r="K197" i="67" s="1"/>
  <c r="G52" i="44" s="1"/>
  <c r="K47" i="67"/>
  <c r="K142" i="67" s="1"/>
  <c r="K198" i="67" s="1"/>
  <c r="G53" i="44" s="1"/>
  <c r="K149" i="76"/>
  <c r="K205" i="76" s="1"/>
  <c r="G236" i="44" s="1"/>
  <c r="K55" i="76"/>
  <c r="K150" i="76" s="1"/>
  <c r="K206" i="76" s="1"/>
  <c r="G237" i="44" s="1"/>
  <c r="M149" i="59"/>
  <c r="M205" i="59" s="1"/>
  <c r="I92" i="44" s="1"/>
  <c r="M55" i="59"/>
  <c r="M150" i="59" s="1"/>
  <c r="M206" i="59" s="1"/>
  <c r="I93" i="44" s="1"/>
  <c r="K143" i="70"/>
  <c r="K199" i="70" s="1"/>
  <c r="G134" i="44" s="1"/>
  <c r="K49" i="70"/>
  <c r="K144" i="70" s="1"/>
  <c r="K200" i="70" s="1"/>
  <c r="G135" i="44" s="1"/>
  <c r="N143" i="73"/>
  <c r="N199" i="73" s="1"/>
  <c r="J182" i="44" s="1"/>
  <c r="N49" i="73"/>
  <c r="N144" i="73" s="1"/>
  <c r="N200" i="73" s="1"/>
  <c r="J183" i="44" s="1"/>
  <c r="H221" i="59"/>
  <c r="H227" i="59" s="1"/>
  <c r="H230" i="59" s="1"/>
  <c r="N149" i="68"/>
  <c r="N205" i="68" s="1"/>
  <c r="J76" i="44" s="1"/>
  <c r="N55" i="68"/>
  <c r="N150" i="68" s="1"/>
  <c r="N206" i="68" s="1"/>
  <c r="J77" i="44" s="1"/>
  <c r="L151" i="71"/>
  <c r="L207" i="71" s="1"/>
  <c r="H158" i="44" s="1"/>
  <c r="L57" i="71"/>
  <c r="L152" i="71" s="1"/>
  <c r="L208" i="71" s="1"/>
  <c r="H159" i="44" s="1"/>
  <c r="L141" i="77"/>
  <c r="L197" i="77" s="1"/>
  <c r="H244" i="44" s="1"/>
  <c r="L47" i="77"/>
  <c r="L142" i="77" s="1"/>
  <c r="L198" i="77" s="1"/>
  <c r="H245" i="44" s="1"/>
  <c r="M151" i="61"/>
  <c r="M207" i="61" s="1"/>
  <c r="I30" i="44" s="1"/>
  <c r="M57" i="61"/>
  <c r="M152" i="61" s="1"/>
  <c r="M208" i="61" s="1"/>
  <c r="I31" i="44" s="1"/>
  <c r="L147" i="76"/>
  <c r="L203" i="76" s="1"/>
  <c r="H234" i="44" s="1"/>
  <c r="L53" i="76"/>
  <c r="L148" i="76" s="1"/>
  <c r="L204" i="76" s="1"/>
  <c r="H235" i="44" s="1"/>
  <c r="N149" i="62"/>
  <c r="N205" i="62" s="1"/>
  <c r="J44" i="44" s="1"/>
  <c r="N55" i="62"/>
  <c r="N150" i="62" s="1"/>
  <c r="N206" i="62" s="1"/>
  <c r="J45" i="44" s="1"/>
  <c r="M151" i="74"/>
  <c r="M207" i="74" s="1"/>
  <c r="I206" i="44" s="1"/>
  <c r="M57" i="74"/>
  <c r="M152" i="74" s="1"/>
  <c r="M208" i="74" s="1"/>
  <c r="I207" i="44" s="1"/>
  <c r="L145" i="76"/>
  <c r="L201" i="76" s="1"/>
  <c r="H232" i="44" s="1"/>
  <c r="L51" i="76"/>
  <c r="L146" i="76" s="1"/>
  <c r="L202" i="76" s="1"/>
  <c r="H233" i="44" s="1"/>
  <c r="J141" i="76"/>
  <c r="H46" i="76"/>
  <c r="J47" i="76"/>
  <c r="L147" i="67"/>
  <c r="L203" i="67" s="1"/>
  <c r="H58" i="44" s="1"/>
  <c r="L53" i="67"/>
  <c r="L148" i="67" s="1"/>
  <c r="L204" i="67" s="1"/>
  <c r="H59" i="44" s="1"/>
  <c r="H56" i="62"/>
  <c r="J151" i="62"/>
  <c r="J57" i="62"/>
  <c r="N145" i="62"/>
  <c r="N201" i="62" s="1"/>
  <c r="J40" i="44" s="1"/>
  <c r="N51" i="62"/>
  <c r="N146" i="62" s="1"/>
  <c r="N202" i="62" s="1"/>
  <c r="J41" i="44" s="1"/>
  <c r="J147" i="69"/>
  <c r="H52" i="69"/>
  <c r="J53" i="69"/>
  <c r="J149" i="61"/>
  <c r="H54" i="61"/>
  <c r="J55" i="61"/>
  <c r="N145" i="68"/>
  <c r="N201" i="68" s="1"/>
  <c r="J72" i="44" s="1"/>
  <c r="N51" i="68"/>
  <c r="N146" i="68" s="1"/>
  <c r="N202" i="68" s="1"/>
  <c r="J73" i="44" s="1"/>
  <c r="L145" i="77"/>
  <c r="L201" i="77" s="1"/>
  <c r="H248" i="44" s="1"/>
  <c r="L51" i="77"/>
  <c r="L146" i="77" s="1"/>
  <c r="L202" i="77" s="1"/>
  <c r="H249" i="44" s="1"/>
  <c r="K149" i="72"/>
  <c r="K205" i="72" s="1"/>
  <c r="G172" i="44" s="1"/>
  <c r="K55" i="72"/>
  <c r="K150" i="72" s="1"/>
  <c r="K206" i="72" s="1"/>
  <c r="G173" i="44" s="1"/>
  <c r="M147" i="68"/>
  <c r="M203" i="68" s="1"/>
  <c r="I74" i="44" s="1"/>
  <c r="M53" i="68"/>
  <c r="M148" i="68" s="1"/>
  <c r="M204" i="68" s="1"/>
  <c r="I75" i="44" s="1"/>
  <c r="L147" i="74"/>
  <c r="L203" i="74" s="1"/>
  <c r="H202" i="44" s="1"/>
  <c r="L53" i="74"/>
  <c r="L148" i="74" s="1"/>
  <c r="L204" i="74" s="1"/>
  <c r="H203" i="44" s="1"/>
  <c r="K151" i="59"/>
  <c r="K207" i="59" s="1"/>
  <c r="G94" i="44" s="1"/>
  <c r="K57" i="59"/>
  <c r="K152" i="59" s="1"/>
  <c r="K208" i="59" s="1"/>
  <c r="G95" i="44" s="1"/>
  <c r="K143" i="61"/>
  <c r="K199" i="61" s="1"/>
  <c r="G22" i="44" s="1"/>
  <c r="K49" i="61"/>
  <c r="K144" i="61" s="1"/>
  <c r="K200" i="61" s="1"/>
  <c r="G23" i="44" s="1"/>
  <c r="N143" i="77"/>
  <c r="N199" i="77" s="1"/>
  <c r="J246" i="44" s="1"/>
  <c r="N49" i="77"/>
  <c r="N144" i="77" s="1"/>
  <c r="N200" i="77" s="1"/>
  <c r="J247" i="44" s="1"/>
  <c r="M141" i="62"/>
  <c r="M197" i="62" s="1"/>
  <c r="I36" i="44" s="1"/>
  <c r="M47" i="62"/>
  <c r="M142" i="62" s="1"/>
  <c r="M198" i="62" s="1"/>
  <c r="I37" i="44" s="1"/>
  <c r="H221" i="70"/>
  <c r="H225" i="70" s="1"/>
  <c r="H228" i="70" s="1"/>
  <c r="M145" i="67"/>
  <c r="M201" i="67" s="1"/>
  <c r="I56" i="44" s="1"/>
  <c r="M51" i="67"/>
  <c r="M146" i="67" s="1"/>
  <c r="M202" i="67" s="1"/>
  <c r="I57" i="44" s="1"/>
  <c r="N151" i="73"/>
  <c r="N207" i="73" s="1"/>
  <c r="J190" i="44" s="1"/>
  <c r="N57" i="73"/>
  <c r="N152" i="73" s="1"/>
  <c r="N208" i="73" s="1"/>
  <c r="J191" i="44" s="1"/>
  <c r="L149" i="69"/>
  <c r="L205" i="69" s="1"/>
  <c r="H108" i="44" s="1"/>
  <c r="L55" i="69"/>
  <c r="L150" i="69" s="1"/>
  <c r="L206" i="69" s="1"/>
  <c r="H109" i="44" s="1"/>
  <c r="M151" i="70"/>
  <c r="M207" i="70" s="1"/>
  <c r="I142" i="44" s="1"/>
  <c r="M57" i="70"/>
  <c r="M152" i="70" s="1"/>
  <c r="M208" i="70" s="1"/>
  <c r="I143" i="44" s="1"/>
  <c r="J141" i="74"/>
  <c r="H46" i="74"/>
  <c r="J47" i="74"/>
  <c r="H52" i="62"/>
  <c r="J147" i="62"/>
  <c r="K141" i="59"/>
  <c r="K197" i="59" s="1"/>
  <c r="G84" i="44" s="1"/>
  <c r="K47" i="59"/>
  <c r="K142" i="59" s="1"/>
  <c r="K198" i="59" s="1"/>
  <c r="G85" i="44" s="1"/>
  <c r="N141" i="71"/>
  <c r="N197" i="71" s="1"/>
  <c r="J148" i="44" s="1"/>
  <c r="N47" i="71"/>
  <c r="N142" i="71" s="1"/>
  <c r="N198" i="71" s="1"/>
  <c r="J149" i="44" s="1"/>
  <c r="L141" i="75"/>
  <c r="L197" i="75" s="1"/>
  <c r="H212" i="44" s="1"/>
  <c r="L47" i="75"/>
  <c r="L142" i="75" s="1"/>
  <c r="L198" i="75" s="1"/>
  <c r="H213" i="44" s="1"/>
  <c r="L149" i="70"/>
  <c r="L205" i="70" s="1"/>
  <c r="H140" i="44" s="1"/>
  <c r="L55" i="70"/>
  <c r="L150" i="70" s="1"/>
  <c r="L206" i="70" s="1"/>
  <c r="H141" i="44" s="1"/>
  <c r="L149" i="71"/>
  <c r="L205" i="71" s="1"/>
  <c r="H156" i="44" s="1"/>
  <c r="L55" i="71"/>
  <c r="L150" i="71" s="1"/>
  <c r="L206" i="71" s="1"/>
  <c r="H157" i="44" s="1"/>
  <c r="K149" i="74"/>
  <c r="K205" i="74" s="1"/>
  <c r="G204" i="44" s="1"/>
  <c r="K55" i="74"/>
  <c r="K150" i="74" s="1"/>
  <c r="K206" i="74" s="1"/>
  <c r="G205" i="44" s="1"/>
  <c r="L151" i="61"/>
  <c r="L207" i="61" s="1"/>
  <c r="H30" i="44" s="1"/>
  <c r="L57" i="61"/>
  <c r="L152" i="61" s="1"/>
  <c r="L208" i="61" s="1"/>
  <c r="H31" i="44" s="1"/>
  <c r="M143" i="75"/>
  <c r="M199" i="75" s="1"/>
  <c r="I214" i="44" s="1"/>
  <c r="M49" i="75"/>
  <c r="M144" i="75" s="1"/>
  <c r="M200" i="75" s="1"/>
  <c r="I215" i="44" s="1"/>
  <c r="K147" i="76"/>
  <c r="K203" i="76" s="1"/>
  <c r="G234" i="44" s="1"/>
  <c r="K53" i="76"/>
  <c r="K148" i="76" s="1"/>
  <c r="K204" i="76" s="1"/>
  <c r="G235" i="44" s="1"/>
  <c r="K147" i="71"/>
  <c r="K203" i="71" s="1"/>
  <c r="G154" i="44" s="1"/>
  <c r="K53" i="71"/>
  <c r="K148" i="71" s="1"/>
  <c r="K204" i="71" s="1"/>
  <c r="G155" i="44" s="1"/>
  <c r="M145" i="76"/>
  <c r="M201" i="76" s="1"/>
  <c r="I232" i="44" s="1"/>
  <c r="M51" i="76"/>
  <c r="M146" i="76" s="1"/>
  <c r="M202" i="76" s="1"/>
  <c r="I233" i="44" s="1"/>
  <c r="K147" i="67"/>
  <c r="K203" i="67" s="1"/>
  <c r="G58" i="44" s="1"/>
  <c r="K53" i="67"/>
  <c r="K148" i="67" s="1"/>
  <c r="K204" i="67" s="1"/>
  <c r="G59" i="44" s="1"/>
  <c r="N145" i="75"/>
  <c r="N201" i="75" s="1"/>
  <c r="J216" i="44" s="1"/>
  <c r="N51" i="75"/>
  <c r="N146" i="75" s="1"/>
  <c r="N202" i="75" s="1"/>
  <c r="J217" i="44" s="1"/>
  <c r="L145" i="62"/>
  <c r="L201" i="62" s="1"/>
  <c r="H40" i="44" s="1"/>
  <c r="L51" i="62"/>
  <c r="L146" i="62" s="1"/>
  <c r="L202" i="62" s="1"/>
  <c r="H41" i="44" s="1"/>
  <c r="J149" i="72"/>
  <c r="H54" i="72"/>
  <c r="J55" i="72"/>
  <c r="K147" i="74"/>
  <c r="K203" i="74" s="1"/>
  <c r="G202" i="44" s="1"/>
  <c r="K53" i="74"/>
  <c r="K148" i="74" s="1"/>
  <c r="K204" i="74" s="1"/>
  <c r="G203" i="44" s="1"/>
  <c r="J143" i="61"/>
  <c r="H48" i="61"/>
  <c r="J49" i="61"/>
  <c r="K141" i="62"/>
  <c r="K197" i="62" s="1"/>
  <c r="G36" i="44" s="1"/>
  <c r="K47" i="62"/>
  <c r="K142" i="62" s="1"/>
  <c r="K198" i="62" s="1"/>
  <c r="G37" i="44" s="1"/>
  <c r="J149" i="69"/>
  <c r="H54" i="69"/>
  <c r="J55" i="69"/>
  <c r="M141" i="72"/>
  <c r="M197" i="72" s="1"/>
  <c r="I164" i="44" s="1"/>
  <c r="M47" i="72"/>
  <c r="M142" i="72" s="1"/>
  <c r="M198" i="72" s="1"/>
  <c r="I165" i="44" s="1"/>
  <c r="N141" i="74"/>
  <c r="N197" i="74" s="1"/>
  <c r="J196" i="44" s="1"/>
  <c r="N47" i="74"/>
  <c r="N142" i="74" s="1"/>
  <c r="N198" i="74" s="1"/>
  <c r="J197" i="44" s="1"/>
  <c r="M147" i="72"/>
  <c r="M203" i="72" s="1"/>
  <c r="I170" i="44" s="1"/>
  <c r="M53" i="72"/>
  <c r="M148" i="72" s="1"/>
  <c r="M204" i="72" s="1"/>
  <c r="I171" i="44" s="1"/>
  <c r="M147" i="75"/>
  <c r="M203" i="75" s="1"/>
  <c r="I218" i="44" s="1"/>
  <c r="M53" i="75"/>
  <c r="M148" i="75" s="1"/>
  <c r="M204" i="75" s="1"/>
  <c r="I219" i="44" s="1"/>
  <c r="K141" i="68"/>
  <c r="K197" i="68" s="1"/>
  <c r="G68" i="44" s="1"/>
  <c r="K47" i="68"/>
  <c r="K142" i="68" s="1"/>
  <c r="K198" i="68" s="1"/>
  <c r="G69" i="44" s="1"/>
  <c r="L141" i="73"/>
  <c r="L197" i="73" s="1"/>
  <c r="H180" i="44" s="1"/>
  <c r="L47" i="73"/>
  <c r="L142" i="73" s="1"/>
  <c r="L198" i="73" s="1"/>
  <c r="H181" i="44" s="1"/>
  <c r="L145" i="74"/>
  <c r="L201" i="74" s="1"/>
  <c r="H200" i="44" s="1"/>
  <c r="L51" i="74"/>
  <c r="L146" i="74" s="1"/>
  <c r="L202" i="74" s="1"/>
  <c r="H201" i="44" s="1"/>
  <c r="L147" i="71"/>
  <c r="L203" i="71" s="1"/>
  <c r="H154" i="44" s="1"/>
  <c r="L53" i="71"/>
  <c r="L148" i="71" s="1"/>
  <c r="L204" i="71" s="1"/>
  <c r="H155" i="44" s="1"/>
  <c r="K143" i="59"/>
  <c r="K199" i="59" s="1"/>
  <c r="G86" i="44" s="1"/>
  <c r="K49" i="59"/>
  <c r="K144" i="59" s="1"/>
  <c r="K200" i="59" s="1"/>
  <c r="G87" i="44" s="1"/>
  <c r="N147" i="77"/>
  <c r="N203" i="77" s="1"/>
  <c r="J250" i="44" s="1"/>
  <c r="N53" i="77"/>
  <c r="N148" i="77" s="1"/>
  <c r="N204" i="77" s="1"/>
  <c r="J251" i="44" s="1"/>
  <c r="J141" i="70"/>
  <c r="H46" i="70"/>
  <c r="J47" i="70"/>
  <c r="J145" i="71"/>
  <c r="H50" i="71"/>
  <c r="J51" i="71"/>
  <c r="L149" i="76"/>
  <c r="L205" i="76" s="1"/>
  <c r="H236" i="44" s="1"/>
  <c r="L55" i="76"/>
  <c r="L150" i="76" s="1"/>
  <c r="L206" i="76" s="1"/>
  <c r="H237" i="44" s="1"/>
  <c r="K143" i="67"/>
  <c r="K199" i="67" s="1"/>
  <c r="G54" i="44" s="1"/>
  <c r="K49" i="67"/>
  <c r="K144" i="67" s="1"/>
  <c r="K200" i="67" s="1"/>
  <c r="G55" i="44" s="1"/>
  <c r="N149" i="59"/>
  <c r="N205" i="59" s="1"/>
  <c r="J92" i="44" s="1"/>
  <c r="N55" i="59"/>
  <c r="N150" i="59" s="1"/>
  <c r="N206" i="59" s="1"/>
  <c r="J93" i="44" s="1"/>
  <c r="K143" i="62"/>
  <c r="K199" i="62" s="1"/>
  <c r="G38" i="44" s="1"/>
  <c r="K49" i="62"/>
  <c r="K144" i="62" s="1"/>
  <c r="K200" i="62" s="1"/>
  <c r="G39" i="44" s="1"/>
  <c r="J147" i="70"/>
  <c r="H52" i="70"/>
  <c r="J53" i="70"/>
  <c r="N147" i="72"/>
  <c r="N203" i="72" s="1"/>
  <c r="J170" i="44" s="1"/>
  <c r="N53" i="72"/>
  <c r="N148" i="72" s="1"/>
  <c r="N204" i="72" s="1"/>
  <c r="J171" i="44" s="1"/>
  <c r="J149" i="75"/>
  <c r="H54" i="75"/>
  <c r="J55" i="75"/>
  <c r="M5" i="77"/>
  <c r="M5" i="75"/>
  <c r="M5" i="76"/>
  <c r="M5" i="74"/>
  <c r="M5" i="73"/>
  <c r="M5" i="72"/>
  <c r="M5" i="71"/>
  <c r="M5" i="70"/>
  <c r="M5" i="60"/>
  <c r="M5" i="59"/>
  <c r="M5" i="69"/>
  <c r="M5" i="62"/>
  <c r="M5" i="68"/>
  <c r="M5" i="67"/>
  <c r="M5" i="48"/>
  <c r="M18" i="28"/>
  <c r="M21" i="28" s="1"/>
  <c r="M5" i="28"/>
  <c r="N15" i="28"/>
  <c r="M5" i="61"/>
  <c r="N147" i="75"/>
  <c r="N203" i="75" s="1"/>
  <c r="J218" i="44" s="1"/>
  <c r="N53" i="75"/>
  <c r="N148" i="75" s="1"/>
  <c r="N204" i="75" s="1"/>
  <c r="J219" i="44" s="1"/>
  <c r="M141" i="77"/>
  <c r="M197" i="77" s="1"/>
  <c r="I244" i="44" s="1"/>
  <c r="M47" i="77"/>
  <c r="M142" i="77" s="1"/>
  <c r="M198" i="77" s="1"/>
  <c r="I245" i="44" s="1"/>
  <c r="M141" i="68"/>
  <c r="M197" i="68" s="1"/>
  <c r="I68" i="44" s="1"/>
  <c r="M47" i="68"/>
  <c r="M142" i="68" s="1"/>
  <c r="M198" i="68" s="1"/>
  <c r="I69" i="44" s="1"/>
  <c r="M141" i="73"/>
  <c r="M197" i="73" s="1"/>
  <c r="I180" i="44" s="1"/>
  <c r="M47" i="73"/>
  <c r="M142" i="73" s="1"/>
  <c r="M198" i="73" s="1"/>
  <c r="I181" i="44" s="1"/>
  <c r="K3" i="77"/>
  <c r="K3" i="76"/>
  <c r="K3" i="74"/>
  <c r="K3" i="73"/>
  <c r="K3" i="75"/>
  <c r="K3" i="72"/>
  <c r="K3" i="70"/>
  <c r="K3" i="60"/>
  <c r="K3" i="71"/>
  <c r="K3" i="68"/>
  <c r="K3" i="69"/>
  <c r="K3" i="59"/>
  <c r="K3" i="67"/>
  <c r="K3" i="62"/>
  <c r="K41" i="28"/>
  <c r="K45" i="28" s="1"/>
  <c r="K3" i="61"/>
  <c r="K37" i="28"/>
  <c r="K38" i="28" s="1"/>
  <c r="K3" i="28"/>
  <c r="K3" i="48"/>
  <c r="N151" i="61"/>
  <c r="N207" i="61" s="1"/>
  <c r="J30" i="44" s="1"/>
  <c r="N57" i="61"/>
  <c r="N152" i="61" s="1"/>
  <c r="N208" i="61" s="1"/>
  <c r="J31" i="44" s="1"/>
  <c r="L147" i="59"/>
  <c r="L203" i="59" s="1"/>
  <c r="H90" i="44" s="1"/>
  <c r="L53" i="59"/>
  <c r="L148" i="59" s="1"/>
  <c r="L204" i="59" s="1"/>
  <c r="H91" i="44" s="1"/>
  <c r="H48" i="75"/>
  <c r="J143" i="75"/>
  <c r="J49" i="75"/>
  <c r="M145" i="69"/>
  <c r="M201" i="69" s="1"/>
  <c r="I104" i="44" s="1"/>
  <c r="M51" i="69"/>
  <c r="M146" i="69" s="1"/>
  <c r="M202" i="69" s="1"/>
  <c r="I105" i="44" s="1"/>
  <c r="N147" i="76"/>
  <c r="N203" i="76" s="1"/>
  <c r="J234" i="44" s="1"/>
  <c r="N53" i="76"/>
  <c r="N148" i="76" s="1"/>
  <c r="N204" i="76" s="1"/>
  <c r="J235" i="44" s="1"/>
  <c r="L149" i="62"/>
  <c r="L205" i="62" s="1"/>
  <c r="H44" i="44" s="1"/>
  <c r="L55" i="62"/>
  <c r="L150" i="62" s="1"/>
  <c r="L206" i="62" s="1"/>
  <c r="H45" i="44" s="1"/>
  <c r="L151" i="75"/>
  <c r="L207" i="75" s="1"/>
  <c r="H222" i="44" s="1"/>
  <c r="L57" i="75"/>
  <c r="L152" i="75" s="1"/>
  <c r="L208" i="75" s="1"/>
  <c r="H223" i="44" s="1"/>
  <c r="N151" i="74"/>
  <c r="N207" i="74" s="1"/>
  <c r="J206" i="44" s="1"/>
  <c r="N57" i="74"/>
  <c r="N152" i="74" s="1"/>
  <c r="N208" i="74" s="1"/>
  <c r="J207" i="44" s="1"/>
  <c r="J151" i="72"/>
  <c r="H56" i="72"/>
  <c r="J57" i="72"/>
  <c r="N145" i="76"/>
  <c r="N201" i="76" s="1"/>
  <c r="J232" i="44" s="1"/>
  <c r="N51" i="76"/>
  <c r="N146" i="76" s="1"/>
  <c r="N202" i="76" s="1"/>
  <c r="J233" i="44" s="1"/>
  <c r="M151" i="69"/>
  <c r="M207" i="69" s="1"/>
  <c r="I110" i="44" s="1"/>
  <c r="M57" i="69"/>
  <c r="M152" i="69" s="1"/>
  <c r="M208" i="69" s="1"/>
  <c r="I111" i="44" s="1"/>
  <c r="K141" i="76"/>
  <c r="K197" i="76" s="1"/>
  <c r="G228" i="44" s="1"/>
  <c r="K47" i="76"/>
  <c r="K142" i="76" s="1"/>
  <c r="K198" i="76" s="1"/>
  <c r="G229" i="44" s="1"/>
  <c r="M147" i="67"/>
  <c r="M203" i="67" s="1"/>
  <c r="I58" i="44" s="1"/>
  <c r="M53" i="67"/>
  <c r="M148" i="67" s="1"/>
  <c r="M204" i="67" s="1"/>
  <c r="I59" i="44" s="1"/>
  <c r="L151" i="62"/>
  <c r="L207" i="62" s="1"/>
  <c r="H46" i="44" s="1"/>
  <c r="L57" i="62"/>
  <c r="L152" i="62" s="1"/>
  <c r="L208" i="62" s="1"/>
  <c r="H47" i="44" s="1"/>
  <c r="H50" i="62"/>
  <c r="J145" i="62"/>
  <c r="J51" i="62"/>
  <c r="K147" i="69"/>
  <c r="K203" i="69" s="1"/>
  <c r="G106" i="44" s="1"/>
  <c r="K53" i="69"/>
  <c r="K148" i="69" s="1"/>
  <c r="K204" i="69" s="1"/>
  <c r="G107" i="44" s="1"/>
  <c r="K149" i="61"/>
  <c r="K205" i="61" s="1"/>
  <c r="G28" i="44" s="1"/>
  <c r="K55" i="61"/>
  <c r="K150" i="61" s="1"/>
  <c r="K206" i="61" s="1"/>
  <c r="G29" i="44" s="1"/>
  <c r="H50" i="59"/>
  <c r="J145" i="59"/>
  <c r="J51" i="59"/>
  <c r="M145" i="77"/>
  <c r="M201" i="77" s="1"/>
  <c r="I248" i="44" s="1"/>
  <c r="M51" i="77"/>
  <c r="M146" i="77" s="1"/>
  <c r="M202" i="77" s="1"/>
  <c r="I249" i="44" s="1"/>
  <c r="L149" i="72"/>
  <c r="L205" i="72" s="1"/>
  <c r="H172" i="44" s="1"/>
  <c r="L55" i="72"/>
  <c r="L150" i="72" s="1"/>
  <c r="L206" i="72" s="1"/>
  <c r="H173" i="44" s="1"/>
  <c r="J143" i="69"/>
  <c r="H48" i="69"/>
  <c r="J49" i="69"/>
  <c r="M147" i="74"/>
  <c r="M203" i="74" s="1"/>
  <c r="I202" i="44" s="1"/>
  <c r="M53" i="74"/>
  <c r="M148" i="74" s="1"/>
  <c r="M204" i="74" s="1"/>
  <c r="I203" i="44" s="1"/>
  <c r="L143" i="61"/>
  <c r="L199" i="61" s="1"/>
  <c r="H22" i="44" s="1"/>
  <c r="L49" i="61"/>
  <c r="L144" i="61" s="1"/>
  <c r="L200" i="61" s="1"/>
  <c r="H23" i="44" s="1"/>
  <c r="J143" i="77"/>
  <c r="H48" i="77"/>
  <c r="J49" i="77"/>
  <c r="L149" i="67"/>
  <c r="L205" i="67" s="1"/>
  <c r="H60" i="44" s="1"/>
  <c r="L55" i="67"/>
  <c r="L150" i="67" s="1"/>
  <c r="L206" i="67" s="1"/>
  <c r="H61" i="44" s="1"/>
  <c r="H221" i="69"/>
  <c r="H226" i="69" s="1"/>
  <c r="H229" i="69" s="1"/>
  <c r="N145" i="67"/>
  <c r="N201" i="67" s="1"/>
  <c r="J56" i="44" s="1"/>
  <c r="N51" i="67"/>
  <c r="N146" i="67" s="1"/>
  <c r="N202" i="67" s="1"/>
  <c r="J57" i="44" s="1"/>
  <c r="H221" i="68"/>
  <c r="H225" i="68" s="1"/>
  <c r="H228" i="68" s="1"/>
  <c r="M149" i="69"/>
  <c r="M205" i="69" s="1"/>
  <c r="I108" i="44" s="1"/>
  <c r="M55" i="69"/>
  <c r="M150" i="69" s="1"/>
  <c r="M206" i="69" s="1"/>
  <c r="I109" i="44" s="1"/>
  <c r="N151" i="70"/>
  <c r="N207" i="70" s="1"/>
  <c r="J142" i="44" s="1"/>
  <c r="N57" i="70"/>
  <c r="N152" i="70" s="1"/>
  <c r="N208" i="70" s="1"/>
  <c r="J143" i="44" s="1"/>
  <c r="K141" i="74"/>
  <c r="K197" i="74" s="1"/>
  <c r="G196" i="44" s="1"/>
  <c r="K47" i="74"/>
  <c r="K142" i="74" s="1"/>
  <c r="K198" i="74" s="1"/>
  <c r="G197" i="44" s="1"/>
  <c r="L141" i="59"/>
  <c r="L197" i="59" s="1"/>
  <c r="H84" i="44" s="1"/>
  <c r="L47" i="59"/>
  <c r="L142" i="59" s="1"/>
  <c r="L198" i="59" s="1"/>
  <c r="H85" i="44" s="1"/>
  <c r="H52" i="73"/>
  <c r="J147" i="73"/>
  <c r="J53" i="73"/>
  <c r="M141" i="75"/>
  <c r="M197" i="75" s="1"/>
  <c r="I212" i="44" s="1"/>
  <c r="M47" i="75"/>
  <c r="M142" i="75" s="1"/>
  <c r="M198" i="75" s="1"/>
  <c r="I213" i="44" s="1"/>
  <c r="J143" i="72"/>
  <c r="H48" i="72"/>
  <c r="J49" i="72"/>
  <c r="J141" i="69"/>
  <c r="H46" i="69"/>
  <c r="J47" i="69"/>
  <c r="M149" i="71"/>
  <c r="M205" i="71" s="1"/>
  <c r="I156" i="44" s="1"/>
  <c r="M55" i="71"/>
  <c r="M150" i="71" s="1"/>
  <c r="M206" i="71" s="1"/>
  <c r="I157" i="44" s="1"/>
  <c r="L149" i="74"/>
  <c r="L205" i="74" s="1"/>
  <c r="H204" i="44" s="1"/>
  <c r="L55" i="74"/>
  <c r="L150" i="74" s="1"/>
  <c r="L206" i="74" s="1"/>
  <c r="H205" i="44" s="1"/>
  <c r="M145" i="70"/>
  <c r="M201" i="70" s="1"/>
  <c r="I136" i="44" s="1"/>
  <c r="M51" i="70"/>
  <c r="M146" i="70" s="1"/>
  <c r="M202" i="70" s="1"/>
  <c r="I137" i="44" s="1"/>
  <c r="H48" i="62"/>
  <c r="J143" i="62"/>
  <c r="J49" i="62"/>
  <c r="L143" i="71"/>
  <c r="L199" i="71" s="1"/>
  <c r="H150" i="44" s="1"/>
  <c r="L49" i="71"/>
  <c r="L144" i="71" s="1"/>
  <c r="L200" i="71" s="1"/>
  <c r="H151" i="44" s="1"/>
  <c r="K151" i="71"/>
  <c r="K207" i="71" s="1"/>
  <c r="G158" i="44" s="1"/>
  <c r="K57" i="71"/>
  <c r="K152" i="71" s="1"/>
  <c r="K208" i="71" s="1"/>
  <c r="G159" i="44" s="1"/>
  <c r="K141" i="77"/>
  <c r="K197" i="77" s="1"/>
  <c r="G244" i="44" s="1"/>
  <c r="K47" i="77"/>
  <c r="K142" i="77" s="1"/>
  <c r="K198" i="77" s="1"/>
  <c r="G245" i="44" s="1"/>
  <c r="K141" i="73"/>
  <c r="K197" i="73" s="1"/>
  <c r="G180" i="44" s="1"/>
  <c r="K47" i="73"/>
  <c r="K142" i="73" s="1"/>
  <c r="K198" i="73" s="1"/>
  <c r="G181" i="44" s="1"/>
  <c r="L151" i="74"/>
  <c r="L207" i="74" s="1"/>
  <c r="H206" i="44" s="1"/>
  <c r="L57" i="74"/>
  <c r="L152" i="74" s="1"/>
  <c r="L208" i="74" s="1"/>
  <c r="H207" i="44" s="1"/>
  <c r="N149" i="61"/>
  <c r="N205" i="61" s="1"/>
  <c r="J28" i="44" s="1"/>
  <c r="N55" i="61"/>
  <c r="N150" i="61" s="1"/>
  <c r="N206" i="61" s="1"/>
  <c r="J29" i="44" s="1"/>
  <c r="M145" i="68"/>
  <c r="M201" i="68" s="1"/>
  <c r="I72" i="44" s="1"/>
  <c r="M51" i="68"/>
  <c r="M146" i="68" s="1"/>
  <c r="M202" i="68" s="1"/>
  <c r="I73" i="44" s="1"/>
  <c r="K147" i="68"/>
  <c r="K203" i="68" s="1"/>
  <c r="G74" i="44" s="1"/>
  <c r="K53" i="68"/>
  <c r="K148" i="68" s="1"/>
  <c r="K204" i="68" s="1"/>
  <c r="G75" i="44" s="1"/>
  <c r="K149" i="70"/>
  <c r="K205" i="70" s="1"/>
  <c r="G140" i="44" s="1"/>
  <c r="K55" i="70"/>
  <c r="K150" i="70" s="1"/>
  <c r="K206" i="70" s="1"/>
  <c r="G141" i="44" s="1"/>
  <c r="K149" i="71"/>
  <c r="K205" i="71" s="1"/>
  <c r="G156" i="44" s="1"/>
  <c r="K55" i="71"/>
  <c r="K150" i="71" s="1"/>
  <c r="K206" i="71" s="1"/>
  <c r="G157" i="44" s="1"/>
  <c r="H54" i="74"/>
  <c r="J149" i="74"/>
  <c r="J55" i="74"/>
  <c r="H48" i="59"/>
  <c r="J143" i="59"/>
  <c r="J49" i="59"/>
  <c r="L147" i="77"/>
  <c r="L203" i="77" s="1"/>
  <c r="H250" i="44" s="1"/>
  <c r="L53" i="77"/>
  <c r="L148" i="77" s="1"/>
  <c r="L204" i="77" s="1"/>
  <c r="H251" i="44" s="1"/>
  <c r="N145" i="70"/>
  <c r="N201" i="70" s="1"/>
  <c r="J136" i="44" s="1"/>
  <c r="N51" i="70"/>
  <c r="N146" i="70" s="1"/>
  <c r="N202" i="70" s="1"/>
  <c r="J137" i="44" s="1"/>
  <c r="H48" i="67"/>
  <c r="J143" i="67"/>
  <c r="J49" i="67"/>
  <c r="L143" i="62"/>
  <c r="L199" i="62" s="1"/>
  <c r="H38" i="44" s="1"/>
  <c r="L49" i="62"/>
  <c r="L144" i="62" s="1"/>
  <c r="L200" i="62" s="1"/>
  <c r="H39" i="44" s="1"/>
  <c r="N143" i="75"/>
  <c r="N199" i="75" s="1"/>
  <c r="J214" i="44" s="1"/>
  <c r="N49" i="75"/>
  <c r="N144" i="75" s="1"/>
  <c r="N200" i="75" s="1"/>
  <c r="J215" i="44" s="1"/>
  <c r="K151" i="75"/>
  <c r="K207" i="75" s="1"/>
  <c r="G222" i="44" s="1"/>
  <c r="K57" i="75"/>
  <c r="K152" i="75" s="1"/>
  <c r="K208" i="75" s="1"/>
  <c r="G223" i="44" s="1"/>
  <c r="K145" i="73"/>
  <c r="K201" i="73" s="1"/>
  <c r="G184" i="44" s="1"/>
  <c r="K51" i="73"/>
  <c r="K146" i="73" s="1"/>
  <c r="K202" i="73" s="1"/>
  <c r="G185" i="44" s="1"/>
  <c r="K147" i="77"/>
  <c r="K203" i="77" s="1"/>
  <c r="G250" i="44" s="1"/>
  <c r="K53" i="77"/>
  <c r="K148" i="77" s="1"/>
  <c r="K204" i="77" s="1"/>
  <c r="G251" i="44" s="1"/>
  <c r="K141" i="70"/>
  <c r="K197" i="70" s="1"/>
  <c r="G132" i="44" s="1"/>
  <c r="K47" i="70"/>
  <c r="K142" i="70" s="1"/>
  <c r="K198" i="70" s="1"/>
  <c r="G133" i="44" s="1"/>
  <c r="K145" i="71"/>
  <c r="K201" i="71" s="1"/>
  <c r="G152" i="44" s="1"/>
  <c r="K51" i="71"/>
  <c r="K146" i="71" s="1"/>
  <c r="K202" i="71" s="1"/>
  <c r="G153" i="44" s="1"/>
  <c r="M149" i="76"/>
  <c r="M205" i="76" s="1"/>
  <c r="I236" i="44" s="1"/>
  <c r="M55" i="76"/>
  <c r="M150" i="76" s="1"/>
  <c r="M206" i="76" s="1"/>
  <c r="I237" i="44" s="1"/>
  <c r="L143" i="67"/>
  <c r="L199" i="67" s="1"/>
  <c r="H54" i="44" s="1"/>
  <c r="L49" i="67"/>
  <c r="L144" i="67" s="1"/>
  <c r="L200" i="67" s="1"/>
  <c r="H55" i="44" s="1"/>
  <c r="M143" i="62"/>
  <c r="M199" i="62" s="1"/>
  <c r="I38" i="44" s="1"/>
  <c r="M49" i="62"/>
  <c r="M144" i="62" s="1"/>
  <c r="M200" i="62" s="1"/>
  <c r="I39" i="44" s="1"/>
  <c r="L147" i="70"/>
  <c r="L203" i="70" s="1"/>
  <c r="H138" i="44" s="1"/>
  <c r="L53" i="70"/>
  <c r="L148" i="70" s="1"/>
  <c r="L204" i="70" s="1"/>
  <c r="H139" i="44" s="1"/>
  <c r="J4" i="77"/>
  <c r="J4" i="76"/>
  <c r="J4" i="75"/>
  <c r="J4" i="74"/>
  <c r="J4" i="73"/>
  <c r="J4" i="72"/>
  <c r="J4" i="71"/>
  <c r="J4" i="70"/>
  <c r="J4" i="59"/>
  <c r="J4" i="60"/>
  <c r="J4" i="69"/>
  <c r="J4" i="62"/>
  <c r="J4" i="68"/>
  <c r="J4" i="67"/>
  <c r="J4" i="48"/>
  <c r="J4" i="28"/>
  <c r="J4" i="61"/>
  <c r="K149" i="75"/>
  <c r="K205" i="75" s="1"/>
  <c r="G220" i="44" s="1"/>
  <c r="K55" i="75"/>
  <c r="K150" i="75" s="1"/>
  <c r="K206" i="75" s="1"/>
  <c r="G221" i="44" s="1"/>
  <c r="H52" i="75"/>
  <c r="J147" i="75"/>
  <c r="J53" i="75"/>
  <c r="N141" i="68"/>
  <c r="N197" i="68" s="1"/>
  <c r="J68" i="44" s="1"/>
  <c r="N47" i="68"/>
  <c r="N142" i="68" s="1"/>
  <c r="N198" i="68" s="1"/>
  <c r="J69" i="44" s="1"/>
  <c r="N141" i="73"/>
  <c r="N197" i="73" s="1"/>
  <c r="J180" i="44" s="1"/>
  <c r="N47" i="73"/>
  <c r="N142" i="73" s="1"/>
  <c r="N198" i="73" s="1"/>
  <c r="J181" i="44" s="1"/>
  <c r="N151" i="68"/>
  <c r="N207" i="68" s="1"/>
  <c r="J78" i="44" s="1"/>
  <c r="N57" i="68"/>
  <c r="N152" i="68" s="1"/>
  <c r="N208" i="68" s="1"/>
  <c r="J79" i="44" s="1"/>
  <c r="J149" i="77"/>
  <c r="H54" i="77"/>
  <c r="J55" i="77"/>
  <c r="M147" i="59"/>
  <c r="M203" i="59" s="1"/>
  <c r="I90" i="44" s="1"/>
  <c r="M53" i="59"/>
  <c r="M148" i="59" s="1"/>
  <c r="M204" i="59" s="1"/>
  <c r="I91" i="44" s="1"/>
  <c r="K149" i="73"/>
  <c r="K205" i="73" s="1"/>
  <c r="G188" i="44" s="1"/>
  <c r="K55" i="73"/>
  <c r="K150" i="73" s="1"/>
  <c r="K206" i="73" s="1"/>
  <c r="G189" i="44" s="1"/>
  <c r="K143" i="75"/>
  <c r="K199" i="75" s="1"/>
  <c r="G214" i="44" s="1"/>
  <c r="K49" i="75"/>
  <c r="K144" i="75" s="1"/>
  <c r="K200" i="75" s="1"/>
  <c r="G215" i="44" s="1"/>
  <c r="N145" i="69"/>
  <c r="N201" i="69" s="1"/>
  <c r="J104" i="44" s="1"/>
  <c r="N51" i="69"/>
  <c r="N146" i="69" s="1"/>
  <c r="N202" i="69" s="1"/>
  <c r="J105" i="44" s="1"/>
  <c r="M147" i="76"/>
  <c r="M203" i="76" s="1"/>
  <c r="I234" i="44" s="1"/>
  <c r="M53" i="76"/>
  <c r="M148" i="76" s="1"/>
  <c r="M204" i="76" s="1"/>
  <c r="I235" i="44" s="1"/>
  <c r="H54" i="62"/>
  <c r="J149" i="62"/>
  <c r="J55" i="62"/>
  <c r="K151" i="72"/>
  <c r="K207" i="72" s="1"/>
  <c r="G174" i="44" s="1"/>
  <c r="K57" i="72"/>
  <c r="K152" i="72" s="1"/>
  <c r="K208" i="72" s="1"/>
  <c r="G175" i="44" s="1"/>
  <c r="J145" i="76"/>
  <c r="H50" i="76"/>
  <c r="J51" i="76"/>
  <c r="N151" i="69"/>
  <c r="N207" i="69" s="1"/>
  <c r="J110" i="44" s="1"/>
  <c r="N57" i="69"/>
  <c r="N152" i="69" s="1"/>
  <c r="N208" i="69" s="1"/>
  <c r="J111" i="44" s="1"/>
  <c r="L141" i="76"/>
  <c r="L197" i="76" s="1"/>
  <c r="H228" i="44" s="1"/>
  <c r="L47" i="76"/>
  <c r="L142" i="76" s="1"/>
  <c r="L198" i="76" s="1"/>
  <c r="H229" i="44" s="1"/>
  <c r="N147" i="67"/>
  <c r="N203" i="67" s="1"/>
  <c r="J58" i="44" s="1"/>
  <c r="N53" i="67"/>
  <c r="N148" i="67" s="1"/>
  <c r="N204" i="67" s="1"/>
  <c r="J59" i="44" s="1"/>
  <c r="K151" i="62"/>
  <c r="K207" i="62" s="1"/>
  <c r="G46" i="44" s="1"/>
  <c r="K57" i="62"/>
  <c r="K152" i="62" s="1"/>
  <c r="K208" i="62" s="1"/>
  <c r="G47" i="44" s="1"/>
  <c r="K145" i="62"/>
  <c r="K201" i="62" s="1"/>
  <c r="G40" i="44" s="1"/>
  <c r="K51" i="62"/>
  <c r="K146" i="62" s="1"/>
  <c r="K202" i="62" s="1"/>
  <c r="G41" i="44" s="1"/>
  <c r="L147" i="69"/>
  <c r="L203" i="69" s="1"/>
  <c r="H106" i="44" s="1"/>
  <c r="L53" i="69"/>
  <c r="L148" i="69" s="1"/>
  <c r="L204" i="69" s="1"/>
  <c r="H107" i="44" s="1"/>
  <c r="L149" i="61"/>
  <c r="L205" i="61" s="1"/>
  <c r="H28" i="44" s="1"/>
  <c r="L55" i="61"/>
  <c r="L150" i="61" s="1"/>
  <c r="L206" i="61" s="1"/>
  <c r="H29" i="44" s="1"/>
  <c r="K145" i="59"/>
  <c r="K201" i="59" s="1"/>
  <c r="G88" i="44" s="1"/>
  <c r="K51" i="59"/>
  <c r="K146" i="59" s="1"/>
  <c r="K202" i="59" s="1"/>
  <c r="G89" i="44" s="1"/>
  <c r="N145" i="77"/>
  <c r="N201" i="77" s="1"/>
  <c r="J248" i="44" s="1"/>
  <c r="N51" i="77"/>
  <c r="N146" i="77" s="1"/>
  <c r="N202" i="77" s="1"/>
  <c r="J249" i="44" s="1"/>
  <c r="M149" i="72"/>
  <c r="M205" i="72" s="1"/>
  <c r="I172" i="44" s="1"/>
  <c r="M55" i="72"/>
  <c r="M150" i="72" s="1"/>
  <c r="M206" i="72" s="1"/>
  <c r="I173" i="44" s="1"/>
  <c r="K143" i="69"/>
  <c r="K199" i="69" s="1"/>
  <c r="G102" i="44" s="1"/>
  <c r="K49" i="69"/>
  <c r="K144" i="69" s="1"/>
  <c r="K200" i="69" s="1"/>
  <c r="G103" i="44" s="1"/>
  <c r="N147" i="74"/>
  <c r="N203" i="74" s="1"/>
  <c r="J202" i="44" s="1"/>
  <c r="N53" i="74"/>
  <c r="N148" i="74" s="1"/>
  <c r="N204" i="74" s="1"/>
  <c r="J203" i="44" s="1"/>
  <c r="M143" i="61"/>
  <c r="M199" i="61" s="1"/>
  <c r="I22" i="44" s="1"/>
  <c r="M49" i="61"/>
  <c r="M144" i="61" s="1"/>
  <c r="M200" i="61" s="1"/>
  <c r="I23" i="44" s="1"/>
  <c r="L143" i="77"/>
  <c r="L199" i="77" s="1"/>
  <c r="H246" i="44" s="1"/>
  <c r="L49" i="77"/>
  <c r="L144" i="77" s="1"/>
  <c r="L200" i="77" s="1"/>
  <c r="H247" i="44" s="1"/>
  <c r="M149" i="67"/>
  <c r="M205" i="67" s="1"/>
  <c r="I60" i="44" s="1"/>
  <c r="M55" i="67"/>
  <c r="M150" i="67" s="1"/>
  <c r="M206" i="67" s="1"/>
  <c r="I61" i="44" s="1"/>
  <c r="M141" i="61"/>
  <c r="M197" i="61" s="1"/>
  <c r="I20" i="44" s="1"/>
  <c r="M47" i="61"/>
  <c r="M142" i="61" s="1"/>
  <c r="M198" i="61" s="1"/>
  <c r="I21" i="44" s="1"/>
  <c r="H50" i="67"/>
  <c r="J145" i="67"/>
  <c r="J51" i="67"/>
  <c r="J151" i="67"/>
  <c r="H56" i="67"/>
  <c r="J57" i="67"/>
  <c r="N149" i="69"/>
  <c r="N205" i="69" s="1"/>
  <c r="J108" i="44" s="1"/>
  <c r="N55" i="69"/>
  <c r="N150" i="69" s="1"/>
  <c r="N206" i="69" s="1"/>
  <c r="J109" i="44" s="1"/>
  <c r="K151" i="70"/>
  <c r="K207" i="70" s="1"/>
  <c r="G142" i="44" s="1"/>
  <c r="K57" i="70"/>
  <c r="K152" i="70" s="1"/>
  <c r="K208" i="70" s="1"/>
  <c r="G143" i="44" s="1"/>
  <c r="L141" i="74"/>
  <c r="L197" i="74" s="1"/>
  <c r="H196" i="44" s="1"/>
  <c r="L47" i="74"/>
  <c r="L142" i="74" s="1"/>
  <c r="L198" i="74" s="1"/>
  <c r="H197" i="44" s="1"/>
  <c r="H53" i="62"/>
  <c r="J148" i="62"/>
  <c r="L143" i="68"/>
  <c r="L199" i="68" s="1"/>
  <c r="H70" i="44" s="1"/>
  <c r="L49" i="68"/>
  <c r="L144" i="68" s="1"/>
  <c r="L200" i="68" s="1"/>
  <c r="H71" i="44" s="1"/>
  <c r="M141" i="59"/>
  <c r="M197" i="59" s="1"/>
  <c r="I84" i="44" s="1"/>
  <c r="M47" i="59"/>
  <c r="M142" i="59" s="1"/>
  <c r="M198" i="59" s="1"/>
  <c r="I85" i="44" s="1"/>
  <c r="K147" i="73"/>
  <c r="K203" i="73" s="1"/>
  <c r="G186" i="44" s="1"/>
  <c r="K53" i="73"/>
  <c r="K148" i="73" s="1"/>
  <c r="K204" i="73" s="1"/>
  <c r="G187" i="44" s="1"/>
  <c r="N141" i="75"/>
  <c r="N197" i="75" s="1"/>
  <c r="J212" i="44" s="1"/>
  <c r="N47" i="75"/>
  <c r="N142" i="75" s="1"/>
  <c r="N198" i="75" s="1"/>
  <c r="J213" i="44" s="1"/>
  <c r="K143" i="72"/>
  <c r="K199" i="72" s="1"/>
  <c r="G166" i="44" s="1"/>
  <c r="K49" i="72"/>
  <c r="K144" i="72" s="1"/>
  <c r="K200" i="72" s="1"/>
  <c r="G167" i="44" s="1"/>
  <c r="L141" i="69"/>
  <c r="L197" i="69" s="1"/>
  <c r="H100" i="44" s="1"/>
  <c r="L47" i="69"/>
  <c r="L142" i="69" s="1"/>
  <c r="L198" i="69" s="1"/>
  <c r="H101" i="44" s="1"/>
  <c r="N149" i="71"/>
  <c r="N205" i="71" s="1"/>
  <c r="J156" i="44" s="1"/>
  <c r="N55" i="71"/>
  <c r="N150" i="71" s="1"/>
  <c r="N206" i="71" s="1"/>
  <c r="J157" i="44" s="1"/>
  <c r="L143" i="75"/>
  <c r="L199" i="75" s="1"/>
  <c r="H214" i="44" s="1"/>
  <c r="L49" i="75"/>
  <c r="L144" i="75" s="1"/>
  <c r="L200" i="75" s="1"/>
  <c r="H215" i="44" s="1"/>
  <c r="J145" i="69"/>
  <c r="H50" i="69"/>
  <c r="J51" i="69"/>
  <c r="M145" i="61"/>
  <c r="M201" i="61" s="1"/>
  <c r="I24" i="44" s="1"/>
  <c r="M51" i="61"/>
  <c r="M146" i="61" s="1"/>
  <c r="M202" i="61" s="1"/>
  <c r="I25" i="44" s="1"/>
  <c r="K149" i="62"/>
  <c r="K205" i="62" s="1"/>
  <c r="G44" i="44" s="1"/>
  <c r="K55" i="62"/>
  <c r="K150" i="62" s="1"/>
  <c r="K206" i="62" s="1"/>
  <c r="G45" i="44" s="1"/>
  <c r="L151" i="72"/>
  <c r="L207" i="72" s="1"/>
  <c r="H174" i="44" s="1"/>
  <c r="L57" i="72"/>
  <c r="L152" i="72" s="1"/>
  <c r="L208" i="72" s="1"/>
  <c r="H175" i="44" s="1"/>
  <c r="N143" i="76"/>
  <c r="N199" i="76" s="1"/>
  <c r="J230" i="44" s="1"/>
  <c r="N49" i="76"/>
  <c r="N144" i="76" s="1"/>
  <c r="N200" i="76" s="1"/>
  <c r="J231" i="44" s="1"/>
  <c r="J151" i="69"/>
  <c r="H56" i="69"/>
  <c r="J57" i="69"/>
  <c r="M141" i="76"/>
  <c r="M197" i="76" s="1"/>
  <c r="I228" i="44" s="1"/>
  <c r="M47" i="76"/>
  <c r="M142" i="76" s="1"/>
  <c r="M198" i="76" s="1"/>
  <c r="I229" i="44" s="1"/>
  <c r="J145" i="75"/>
  <c r="H50" i="75"/>
  <c r="J51" i="75"/>
  <c r="M151" i="62"/>
  <c r="M207" i="62" s="1"/>
  <c r="I46" i="44" s="1"/>
  <c r="M57" i="62"/>
  <c r="M152" i="62" s="1"/>
  <c r="M208" i="62" s="1"/>
  <c r="I47" i="44" s="1"/>
  <c r="M145" i="62"/>
  <c r="M201" i="62" s="1"/>
  <c r="I40" i="44" s="1"/>
  <c r="M51" i="62"/>
  <c r="M146" i="62" s="1"/>
  <c r="M202" i="62" s="1"/>
  <c r="I41" i="44" s="1"/>
  <c r="J147" i="61"/>
  <c r="H52" i="61"/>
  <c r="J53" i="61"/>
  <c r="M147" i="69"/>
  <c r="M203" i="69" s="1"/>
  <c r="I106" i="44" s="1"/>
  <c r="M53" i="69"/>
  <c r="M148" i="69" s="1"/>
  <c r="M204" i="69" s="1"/>
  <c r="I107" i="44" s="1"/>
  <c r="H221" i="67"/>
  <c r="H225" i="67" s="1"/>
  <c r="H228" i="67" s="1"/>
  <c r="L145" i="59"/>
  <c r="L201" i="59" s="1"/>
  <c r="H88" i="44" s="1"/>
  <c r="L51" i="59"/>
  <c r="L146" i="59" s="1"/>
  <c r="L202" i="59" s="1"/>
  <c r="H89" i="44" s="1"/>
  <c r="H50" i="77"/>
  <c r="J145" i="77"/>
  <c r="J51" i="77"/>
  <c r="L143" i="69"/>
  <c r="L199" i="69" s="1"/>
  <c r="H102" i="44" s="1"/>
  <c r="L49" i="69"/>
  <c r="L144" i="69" s="1"/>
  <c r="L200" i="69" s="1"/>
  <c r="H103" i="44" s="1"/>
  <c r="K151" i="76"/>
  <c r="K207" i="76" s="1"/>
  <c r="G238" i="44" s="1"/>
  <c r="K57" i="76"/>
  <c r="K152" i="76" s="1"/>
  <c r="K208" i="76" s="1"/>
  <c r="G239" i="44" s="1"/>
  <c r="N143" i="61"/>
  <c r="N199" i="61" s="1"/>
  <c r="J22" i="44" s="1"/>
  <c r="N49" i="61"/>
  <c r="N144" i="61" s="1"/>
  <c r="N200" i="61" s="1"/>
  <c r="J23" i="44" s="1"/>
  <c r="K143" i="77"/>
  <c r="K199" i="77" s="1"/>
  <c r="G246" i="44" s="1"/>
  <c r="K49" i="77"/>
  <c r="K144" i="77" s="1"/>
  <c r="K200" i="77" s="1"/>
  <c r="G247" i="44" s="1"/>
  <c r="N149" i="67"/>
  <c r="N205" i="67" s="1"/>
  <c r="J60" i="44" s="1"/>
  <c r="N55" i="67"/>
  <c r="N150" i="67" s="1"/>
  <c r="N206" i="67" s="1"/>
  <c r="J61" i="44" s="1"/>
  <c r="N141" i="61"/>
  <c r="N197" i="61" s="1"/>
  <c r="J20" i="44" s="1"/>
  <c r="N47" i="61"/>
  <c r="N142" i="61" s="1"/>
  <c r="N198" i="61" s="1"/>
  <c r="J21" i="44" s="1"/>
  <c r="K145" i="67"/>
  <c r="K201" i="67" s="1"/>
  <c r="G56" i="44" s="1"/>
  <c r="K51" i="67"/>
  <c r="K146" i="67" s="1"/>
  <c r="K202" i="67" s="1"/>
  <c r="G57" i="44" s="1"/>
  <c r="K151" i="67"/>
  <c r="K207" i="67" s="1"/>
  <c r="G62" i="44" s="1"/>
  <c r="K57" i="67"/>
  <c r="K152" i="67" s="1"/>
  <c r="K208" i="67" s="1"/>
  <c r="G63" i="44" s="1"/>
  <c r="K149" i="69"/>
  <c r="K205" i="69" s="1"/>
  <c r="G108" i="44" s="1"/>
  <c r="K55" i="69"/>
  <c r="K150" i="69" s="1"/>
  <c r="K206" i="69" s="1"/>
  <c r="G109" i="44" s="1"/>
  <c r="N141" i="72"/>
  <c r="N197" i="72" s="1"/>
  <c r="J164" i="44" s="1"/>
  <c r="N47" i="72"/>
  <c r="N142" i="72" s="1"/>
  <c r="N198" i="72" s="1"/>
  <c r="J165" i="44" s="1"/>
  <c r="N143" i="68"/>
  <c r="N199" i="68" s="1"/>
  <c r="J70" i="44" s="1"/>
  <c r="N49" i="68"/>
  <c r="N144" i="68" s="1"/>
  <c r="N200" i="68" s="1"/>
  <c r="J71" i="44" s="1"/>
  <c r="N141" i="59"/>
  <c r="N197" i="59" s="1"/>
  <c r="J84" i="44" s="1"/>
  <c r="N47" i="59"/>
  <c r="N142" i="59" s="1"/>
  <c r="N198" i="59" s="1"/>
  <c r="J85" i="44" s="1"/>
  <c r="L147" i="73"/>
  <c r="L203" i="73" s="1"/>
  <c r="H186" i="44" s="1"/>
  <c r="L53" i="73"/>
  <c r="L148" i="73" s="1"/>
  <c r="L204" i="73" s="1"/>
  <c r="H187" i="44" s="1"/>
  <c r="L143" i="72"/>
  <c r="L199" i="72" s="1"/>
  <c r="H166" i="44" s="1"/>
  <c r="L49" i="72"/>
  <c r="L144" i="72" s="1"/>
  <c r="L200" i="72" s="1"/>
  <c r="H167" i="44" s="1"/>
  <c r="M141" i="69"/>
  <c r="M197" i="69" s="1"/>
  <c r="I100" i="44" s="1"/>
  <c r="M47" i="69"/>
  <c r="M142" i="69" s="1"/>
  <c r="M198" i="69" s="1"/>
  <c r="I101" i="44" s="1"/>
  <c r="N143" i="59"/>
  <c r="N199" i="59" s="1"/>
  <c r="J86" i="44" s="1"/>
  <c r="N49" i="59"/>
  <c r="N144" i="59" s="1"/>
  <c r="N200" i="59" s="1"/>
  <c r="J87" i="44" s="1"/>
  <c r="H46" i="67"/>
  <c r="J141" i="67"/>
  <c r="J47" i="67"/>
  <c r="M151" i="77"/>
  <c r="M207" i="77" s="1"/>
  <c r="I254" i="44" s="1"/>
  <c r="M57" i="77"/>
  <c r="M152" i="77" s="1"/>
  <c r="M208" i="77" s="1"/>
  <c r="I255" i="44" s="1"/>
  <c r="L143" i="70"/>
  <c r="L199" i="70" s="1"/>
  <c r="H134" i="44" s="1"/>
  <c r="L49" i="70"/>
  <c r="L144" i="70" s="1"/>
  <c r="L200" i="70" s="1"/>
  <c r="H135" i="44" s="1"/>
  <c r="M143" i="73"/>
  <c r="M199" i="73" s="1"/>
  <c r="I182" i="44" s="1"/>
  <c r="M49" i="73"/>
  <c r="M144" i="73" s="1"/>
  <c r="M200" i="73" s="1"/>
  <c r="I183" i="44" s="1"/>
  <c r="N143" i="62"/>
  <c r="N199" i="62" s="1"/>
  <c r="J38" i="44" s="1"/>
  <c r="N49" i="62"/>
  <c r="N144" i="62" s="1"/>
  <c r="N200" i="62" s="1"/>
  <c r="J39" i="44" s="1"/>
  <c r="M147" i="70"/>
  <c r="M203" i="70" s="1"/>
  <c r="I138" i="44" s="1"/>
  <c r="M53" i="70"/>
  <c r="M148" i="70" s="1"/>
  <c r="M204" i="70" s="1"/>
  <c r="I139" i="44" s="1"/>
  <c r="L149" i="75"/>
  <c r="L205" i="75" s="1"/>
  <c r="H220" i="44" s="1"/>
  <c r="L55" i="75"/>
  <c r="L150" i="75" s="1"/>
  <c r="L206" i="75" s="1"/>
  <c r="H221" i="44" s="1"/>
  <c r="L151" i="68"/>
  <c r="L207" i="68" s="1"/>
  <c r="H78" i="44" s="1"/>
  <c r="L57" i="68"/>
  <c r="L152" i="68" s="1"/>
  <c r="L208" i="68" s="1"/>
  <c r="H79" i="44" s="1"/>
  <c r="L149" i="73"/>
  <c r="L205" i="73" s="1"/>
  <c r="H188" i="44" s="1"/>
  <c r="L55" i="73"/>
  <c r="L150" i="73" s="1"/>
  <c r="L206" i="73" s="1"/>
  <c r="H189" i="44" s="1"/>
  <c r="M141" i="70"/>
  <c r="M197" i="70" s="1"/>
  <c r="I132" i="44" s="1"/>
  <c r="M47" i="70"/>
  <c r="M142" i="70" s="1"/>
  <c r="M198" i="70" s="1"/>
  <c r="I133" i="44" s="1"/>
  <c r="J143" i="73"/>
  <c r="H48" i="73"/>
  <c r="J49" i="73"/>
  <c r="M149" i="75"/>
  <c r="M205" i="75" s="1"/>
  <c r="I220" i="44" s="1"/>
  <c r="M55" i="75"/>
  <c r="M150" i="75" s="1"/>
  <c r="M206" i="75" s="1"/>
  <c r="I221" i="44" s="1"/>
  <c r="L149" i="77"/>
  <c r="L205" i="77" s="1"/>
  <c r="H252" i="44" s="1"/>
  <c r="L55" i="77"/>
  <c r="L150" i="77" s="1"/>
  <c r="L206" i="77" s="1"/>
  <c r="H253" i="44" s="1"/>
  <c r="M149" i="73"/>
  <c r="M205" i="73" s="1"/>
  <c r="I188" i="44" s="1"/>
  <c r="M55" i="73"/>
  <c r="M150" i="73" s="1"/>
  <c r="M206" i="73" s="1"/>
  <c r="I189" i="44" s="1"/>
  <c r="N145" i="61"/>
  <c r="N201" i="61" s="1"/>
  <c r="J24" i="44" s="1"/>
  <c r="N51" i="61"/>
  <c r="N146" i="61" s="1"/>
  <c r="N202" i="61" s="1"/>
  <c r="J25" i="44" s="1"/>
  <c r="M151" i="72"/>
  <c r="M207" i="72" s="1"/>
  <c r="I174" i="44" s="1"/>
  <c r="M57" i="72"/>
  <c r="M152" i="72" s="1"/>
  <c r="M208" i="72" s="1"/>
  <c r="I175" i="44" s="1"/>
  <c r="J143" i="76"/>
  <c r="H48" i="76"/>
  <c r="J49" i="76"/>
  <c r="N151" i="62"/>
  <c r="N207" i="62" s="1"/>
  <c r="J46" i="44" s="1"/>
  <c r="N57" i="62"/>
  <c r="N152" i="62" s="1"/>
  <c r="N208" i="62" s="1"/>
  <c r="J47" i="44" s="1"/>
  <c r="K147" i="61"/>
  <c r="K203" i="61" s="1"/>
  <c r="G26" i="44" s="1"/>
  <c r="K53" i="61"/>
  <c r="K148" i="61" s="1"/>
  <c r="K204" i="61" s="1"/>
  <c r="G27" i="44" s="1"/>
  <c r="M145" i="59"/>
  <c r="M201" i="59" s="1"/>
  <c r="I88" i="44" s="1"/>
  <c r="M51" i="59"/>
  <c r="M146" i="59" s="1"/>
  <c r="M202" i="59" s="1"/>
  <c r="I89" i="44" s="1"/>
  <c r="K145" i="77"/>
  <c r="K201" i="77" s="1"/>
  <c r="G248" i="44" s="1"/>
  <c r="K51" i="77"/>
  <c r="K146" i="77" s="1"/>
  <c r="K202" i="77" s="1"/>
  <c r="G249" i="44" s="1"/>
  <c r="L147" i="68"/>
  <c r="L203" i="68" s="1"/>
  <c r="H74" i="44" s="1"/>
  <c r="L53" i="68"/>
  <c r="L148" i="68" s="1"/>
  <c r="L204" i="68" s="1"/>
  <c r="H75" i="44" s="1"/>
  <c r="M143" i="69"/>
  <c r="M199" i="69" s="1"/>
  <c r="I102" i="44" s="1"/>
  <c r="M49" i="69"/>
  <c r="M144" i="69" s="1"/>
  <c r="M200" i="69" s="1"/>
  <c r="I103" i="44" s="1"/>
  <c r="M143" i="77"/>
  <c r="M199" i="77" s="1"/>
  <c r="I246" i="44" s="1"/>
  <c r="M49" i="77"/>
  <c r="M144" i="77" s="1"/>
  <c r="M200" i="77" s="1"/>
  <c r="I247" i="44" s="1"/>
  <c r="L141" i="62"/>
  <c r="L197" i="62" s="1"/>
  <c r="H36" i="44" s="1"/>
  <c r="L47" i="62"/>
  <c r="L142" i="62" s="1"/>
  <c r="L198" i="62" s="1"/>
  <c r="H37" i="44" s="1"/>
  <c r="H54" i="67"/>
  <c r="J149" i="67"/>
  <c r="J55" i="67"/>
  <c r="J141" i="61"/>
  <c r="H46" i="61"/>
  <c r="J47" i="61"/>
  <c r="H56" i="73"/>
  <c r="J151" i="73"/>
  <c r="J57" i="73"/>
  <c r="L151" i="67"/>
  <c r="L207" i="67" s="1"/>
  <c r="H62" i="44" s="1"/>
  <c r="L57" i="67"/>
  <c r="L152" i="67" s="1"/>
  <c r="L208" i="67" s="1"/>
  <c r="H63" i="44" s="1"/>
  <c r="J141" i="72"/>
  <c r="H46" i="72"/>
  <c r="J47" i="72"/>
  <c r="H48" i="68"/>
  <c r="J143" i="68"/>
  <c r="J49" i="68"/>
  <c r="J141" i="71"/>
  <c r="H46" i="71"/>
  <c r="J47" i="71"/>
  <c r="M147" i="73"/>
  <c r="M203" i="73" s="1"/>
  <c r="I186" i="44" s="1"/>
  <c r="M53" i="73"/>
  <c r="M148" i="73" s="1"/>
  <c r="M204" i="73" s="1"/>
  <c r="I187" i="44" s="1"/>
  <c r="M143" i="72"/>
  <c r="M199" i="72" s="1"/>
  <c r="I166" i="44" s="1"/>
  <c r="M49" i="72"/>
  <c r="M144" i="72" s="1"/>
  <c r="M200" i="72" s="1"/>
  <c r="I167" i="44" s="1"/>
  <c r="M149" i="70"/>
  <c r="M205" i="70" s="1"/>
  <c r="I140" i="44" s="1"/>
  <c r="M55" i="70"/>
  <c r="M150" i="70" s="1"/>
  <c r="M206" i="70" s="1"/>
  <c r="I141" i="44" s="1"/>
  <c r="N141" i="69"/>
  <c r="N197" i="69" s="1"/>
  <c r="J100" i="44" s="1"/>
  <c r="N47" i="69"/>
  <c r="N142" i="69" s="1"/>
  <c r="N198" i="69" s="1"/>
  <c r="J101" i="44" s="1"/>
  <c r="M147" i="77"/>
  <c r="M203" i="77" s="1"/>
  <c r="I250" i="44" s="1"/>
  <c r="M53" i="77"/>
  <c r="M148" i="77" s="1"/>
  <c r="M204" i="77" s="1"/>
  <c r="I251" i="44" s="1"/>
  <c r="J151" i="77"/>
  <c r="H56" i="77"/>
  <c r="J57" i="77"/>
  <c r="M143" i="67"/>
  <c r="M199" i="67" s="1"/>
  <c r="I54" i="44" s="1"/>
  <c r="M49" i="67"/>
  <c r="M144" i="67" s="1"/>
  <c r="M200" i="67" s="1"/>
  <c r="I55" i="44" s="1"/>
  <c r="J143" i="74"/>
  <c r="H48" i="74"/>
  <c r="J49" i="74"/>
  <c r="H46" i="73"/>
  <c r="J141" i="73"/>
  <c r="J47" i="73"/>
  <c r="N145" i="72"/>
  <c r="N201" i="72" s="1"/>
  <c r="J168" i="44" s="1"/>
  <c r="N51" i="72"/>
  <c r="N146" i="72" s="1"/>
  <c r="N202" i="72" s="1"/>
  <c r="J169" i="44" s="1"/>
  <c r="K149" i="77"/>
  <c r="K205" i="77" s="1"/>
  <c r="G252" i="44" s="1"/>
  <c r="K55" i="77"/>
  <c r="K150" i="77" s="1"/>
  <c r="K206" i="77" s="1"/>
  <c r="G253" i="44" s="1"/>
  <c r="M145" i="73"/>
  <c r="M201" i="73" s="1"/>
  <c r="I184" i="44" s="1"/>
  <c r="M51" i="73"/>
  <c r="M146" i="73" s="1"/>
  <c r="M202" i="73" s="1"/>
  <c r="I185" i="44" s="1"/>
  <c r="M145" i="71"/>
  <c r="M201" i="71" s="1"/>
  <c r="I152" i="44" s="1"/>
  <c r="M51" i="71"/>
  <c r="M146" i="71" s="1"/>
  <c r="M202" i="71" s="1"/>
  <c r="I153" i="44" s="1"/>
  <c r="M143" i="70"/>
  <c r="M199" i="70" s="1"/>
  <c r="I134" i="44" s="1"/>
  <c r="M49" i="70"/>
  <c r="M144" i="70" s="1"/>
  <c r="M200" i="70" s="1"/>
  <c r="I135" i="44" s="1"/>
  <c r="L147" i="75"/>
  <c r="L203" i="75" s="1"/>
  <c r="H218" i="44" s="1"/>
  <c r="L53" i="75"/>
  <c r="L148" i="75" s="1"/>
  <c r="L204" i="75" s="1"/>
  <c r="H219" i="44" s="1"/>
  <c r="N151" i="76"/>
  <c r="N207" i="76" s="1"/>
  <c r="J238" i="44" s="1"/>
  <c r="N57" i="76"/>
  <c r="N152" i="76" s="1"/>
  <c r="N208" i="76" s="1"/>
  <c r="J239" i="44" s="1"/>
  <c r="N145" i="73"/>
  <c r="N201" i="73" s="1"/>
  <c r="J184" i="44" s="1"/>
  <c r="N51" i="73"/>
  <c r="N146" i="73" s="1"/>
  <c r="N202" i="73" s="1"/>
  <c r="J185" i="44" s="1"/>
  <c r="M141" i="67"/>
  <c r="M197" i="67" s="1"/>
  <c r="I52" i="44" s="1"/>
  <c r="M47" i="67"/>
  <c r="M142" i="67" s="1"/>
  <c r="M198" i="67" s="1"/>
  <c r="I53" i="44" s="1"/>
  <c r="K145" i="70"/>
  <c r="K201" i="70" s="1"/>
  <c r="G136" i="44" s="1"/>
  <c r="K51" i="70"/>
  <c r="K146" i="70" s="1"/>
  <c r="K202" i="70" s="1"/>
  <c r="G137" i="44" s="1"/>
  <c r="H54" i="59"/>
  <c r="J149" i="59"/>
  <c r="J55" i="59"/>
  <c r="J147" i="72"/>
  <c r="H52" i="72"/>
  <c r="J53" i="72"/>
  <c r="L2" i="77"/>
  <c r="L2" i="76"/>
  <c r="L2" i="75"/>
  <c r="L2" i="74"/>
  <c r="L2" i="73"/>
  <c r="L2" i="72"/>
  <c r="L2" i="71"/>
  <c r="L2" i="70"/>
  <c r="L2" i="59"/>
  <c r="L2" i="60"/>
  <c r="L2" i="69"/>
  <c r="L2" i="62"/>
  <c r="L2" i="68"/>
  <c r="L2" i="67"/>
  <c r="L2" i="48"/>
  <c r="L2" i="28"/>
  <c r="L24" i="28"/>
  <c r="L26" i="28" s="1"/>
  <c r="L43" i="28"/>
  <c r="L2" i="61"/>
  <c r="L35" i="28"/>
  <c r="L143" i="74"/>
  <c r="L199" i="74" s="1"/>
  <c r="H198" i="44" s="1"/>
  <c r="L49" i="74"/>
  <c r="L144" i="74" s="1"/>
  <c r="L200" i="74" s="1"/>
  <c r="H199" i="44" s="1"/>
  <c r="K151" i="68"/>
  <c r="K207" i="68" s="1"/>
  <c r="G78" i="44" s="1"/>
  <c r="K57" i="68"/>
  <c r="K152" i="68" s="1"/>
  <c r="K208" i="68" s="1"/>
  <c r="G79" i="44" s="1"/>
  <c r="K145" i="72"/>
  <c r="K201" i="72" s="1"/>
  <c r="G168" i="44" s="1"/>
  <c r="K51" i="72"/>
  <c r="K146" i="72" s="1"/>
  <c r="K202" i="72" s="1"/>
  <c r="G169" i="44" s="1"/>
  <c r="J151" i="61"/>
  <c r="H56" i="61"/>
  <c r="J57" i="61"/>
  <c r="K147" i="59"/>
  <c r="K203" i="59" s="1"/>
  <c r="G90" i="44" s="1"/>
  <c r="K53" i="59"/>
  <c r="K148" i="59" s="1"/>
  <c r="K204" i="59" s="1"/>
  <c r="G91" i="44" s="1"/>
  <c r="N149" i="73"/>
  <c r="N205" i="73" s="1"/>
  <c r="J188" i="44" s="1"/>
  <c r="N55" i="73"/>
  <c r="N150" i="73" s="1"/>
  <c r="N206" i="73" s="1"/>
  <c r="J189" i="44" s="1"/>
  <c r="N145" i="74"/>
  <c r="N201" i="74" s="1"/>
  <c r="J200" i="44" s="1"/>
  <c r="N51" i="74"/>
  <c r="N146" i="74" s="1"/>
  <c r="N202" i="74" s="1"/>
  <c r="J201" i="44" s="1"/>
  <c r="K145" i="69"/>
  <c r="K201" i="69" s="1"/>
  <c r="G104" i="44" s="1"/>
  <c r="K51" i="69"/>
  <c r="K146" i="69" s="1"/>
  <c r="K202" i="69" s="1"/>
  <c r="G105" i="44" s="1"/>
  <c r="H50" i="61"/>
  <c r="J145" i="61"/>
  <c r="J51" i="61"/>
  <c r="M151" i="75"/>
  <c r="M207" i="75" s="1"/>
  <c r="I222" i="44" s="1"/>
  <c r="M57" i="75"/>
  <c r="M152" i="75" s="1"/>
  <c r="M208" i="75" s="1"/>
  <c r="I223" i="44" s="1"/>
  <c r="J151" i="74"/>
  <c r="H56" i="74"/>
  <c r="J57" i="74"/>
  <c r="N147" i="71"/>
  <c r="N203" i="71" s="1"/>
  <c r="J154" i="44" s="1"/>
  <c r="N53" i="71"/>
  <c r="N148" i="71" s="1"/>
  <c r="N204" i="71" s="1"/>
  <c r="J155" i="44" s="1"/>
  <c r="N151" i="72"/>
  <c r="N207" i="72" s="1"/>
  <c r="J174" i="44" s="1"/>
  <c r="N57" i="72"/>
  <c r="N152" i="72" s="1"/>
  <c r="N208" i="72" s="1"/>
  <c r="J175" i="44" s="1"/>
  <c r="K143" i="76"/>
  <c r="K199" i="76" s="1"/>
  <c r="G230" i="44" s="1"/>
  <c r="K49" i="76"/>
  <c r="K144" i="76" s="1"/>
  <c r="K200" i="76" s="1"/>
  <c r="G231" i="44" s="1"/>
  <c r="L151" i="69"/>
  <c r="L207" i="69" s="1"/>
  <c r="H110" i="44" s="1"/>
  <c r="L57" i="69"/>
  <c r="L152" i="69" s="1"/>
  <c r="L208" i="69" s="1"/>
  <c r="H111" i="44" s="1"/>
  <c r="L145" i="75"/>
  <c r="L201" i="75" s="1"/>
  <c r="H216" i="44" s="1"/>
  <c r="L51" i="75"/>
  <c r="L146" i="75" s="1"/>
  <c r="L202" i="75" s="1"/>
  <c r="H217" i="44" s="1"/>
  <c r="L147" i="61"/>
  <c r="L203" i="61" s="1"/>
  <c r="H26" i="44" s="1"/>
  <c r="L53" i="61"/>
  <c r="L148" i="61" s="1"/>
  <c r="L204" i="61" s="1"/>
  <c r="H27" i="44" s="1"/>
  <c r="L145" i="68"/>
  <c r="L201" i="68" s="1"/>
  <c r="H72" i="44" s="1"/>
  <c r="L51" i="68"/>
  <c r="L146" i="68" s="1"/>
  <c r="L202" i="68" s="1"/>
  <c r="H73" i="44" s="1"/>
  <c r="N145" i="59"/>
  <c r="N201" i="59" s="1"/>
  <c r="J88" i="44" s="1"/>
  <c r="N51" i="59"/>
  <c r="N146" i="59" s="1"/>
  <c r="N202" i="59" s="1"/>
  <c r="J89" i="44" s="1"/>
  <c r="N147" i="68"/>
  <c r="N203" i="68" s="1"/>
  <c r="J74" i="44" s="1"/>
  <c r="N53" i="68"/>
  <c r="N148" i="68" s="1"/>
  <c r="N204" i="68" s="1"/>
  <c r="J75" i="44" s="1"/>
  <c r="N143" i="69"/>
  <c r="N199" i="69" s="1"/>
  <c r="J102" i="44" s="1"/>
  <c r="N49" i="69"/>
  <c r="N144" i="69" s="1"/>
  <c r="N200" i="69" s="1"/>
  <c r="J103" i="44" s="1"/>
  <c r="L151" i="76"/>
  <c r="L207" i="76" s="1"/>
  <c r="H238" i="44" s="1"/>
  <c r="L57" i="76"/>
  <c r="L152" i="76" s="1"/>
  <c r="L208" i="76" s="1"/>
  <c r="H239" i="44" s="1"/>
  <c r="M151" i="59"/>
  <c r="M207" i="59" s="1"/>
  <c r="I94" i="44" s="1"/>
  <c r="M57" i="59"/>
  <c r="M152" i="59" s="1"/>
  <c r="M208" i="59" s="1"/>
  <c r="I95" i="44" s="1"/>
  <c r="N141" i="62"/>
  <c r="N197" i="62" s="1"/>
  <c r="J36" i="44" s="1"/>
  <c r="N47" i="62"/>
  <c r="N142" i="62" s="1"/>
  <c r="N198" i="62" s="1"/>
  <c r="J37" i="44" s="1"/>
  <c r="K149" i="67"/>
  <c r="K205" i="67" s="1"/>
  <c r="G60" i="44" s="1"/>
  <c r="K55" i="67"/>
  <c r="K150" i="67" s="1"/>
  <c r="K206" i="67" s="1"/>
  <c r="G61" i="44" s="1"/>
  <c r="K141" i="61"/>
  <c r="K197" i="61" s="1"/>
  <c r="G20" i="44" s="1"/>
  <c r="K47" i="61"/>
  <c r="K142" i="61" s="1"/>
  <c r="K198" i="61" s="1"/>
  <c r="G21" i="44" s="1"/>
  <c r="K151" i="73"/>
  <c r="K207" i="73" s="1"/>
  <c r="G190" i="44" s="1"/>
  <c r="K57" i="73"/>
  <c r="K152" i="73" s="1"/>
  <c r="K208" i="73" s="1"/>
  <c r="G191" i="44" s="1"/>
  <c r="M151" i="67"/>
  <c r="M207" i="67" s="1"/>
  <c r="I62" i="44" s="1"/>
  <c r="M57" i="67"/>
  <c r="M152" i="67" s="1"/>
  <c r="M208" i="67" s="1"/>
  <c r="I63" i="44" s="1"/>
  <c r="K141" i="72"/>
  <c r="K197" i="72" s="1"/>
  <c r="G164" i="44" s="1"/>
  <c r="K47" i="72"/>
  <c r="K142" i="72" s="1"/>
  <c r="K198" i="72" s="1"/>
  <c r="G165" i="44" s="1"/>
  <c r="K143" i="68"/>
  <c r="K199" i="68" s="1"/>
  <c r="G70" i="44" s="1"/>
  <c r="K49" i="68"/>
  <c r="K144" i="68" s="1"/>
  <c r="K200" i="68" s="1"/>
  <c r="G71" i="44" s="1"/>
  <c r="K141" i="71"/>
  <c r="K197" i="71" s="1"/>
  <c r="G148" i="44" s="1"/>
  <c r="K47" i="71"/>
  <c r="K142" i="71" s="1"/>
  <c r="K198" i="71" s="1"/>
  <c r="G149" i="44" s="1"/>
  <c r="N147" i="73"/>
  <c r="N203" i="73" s="1"/>
  <c r="J186" i="44" s="1"/>
  <c r="N53" i="73"/>
  <c r="N148" i="73" s="1"/>
  <c r="N204" i="73" s="1"/>
  <c r="J187" i="44" s="1"/>
  <c r="N143" i="72"/>
  <c r="N199" i="72" s="1"/>
  <c r="J166" i="44" s="1"/>
  <c r="N49" i="72"/>
  <c r="N144" i="72" s="1"/>
  <c r="N200" i="72" s="1"/>
  <c r="J167" i="44" s="1"/>
  <c r="N149" i="70"/>
  <c r="N205" i="70" s="1"/>
  <c r="J140" i="44" s="1"/>
  <c r="N55" i="70"/>
  <c r="N150" i="70" s="1"/>
  <c r="N206" i="70" s="1"/>
  <c r="J141" i="44" s="1"/>
  <c r="K141" i="69"/>
  <c r="K197" i="69" s="1"/>
  <c r="G100" i="44" s="1"/>
  <c r="K47" i="69"/>
  <c r="K142" i="69" s="1"/>
  <c r="K198" i="69" s="1"/>
  <c r="G101" i="44" s="1"/>
  <c r="M149" i="74"/>
  <c r="M205" i="74" s="1"/>
  <c r="I204" i="44" s="1"/>
  <c r="M55" i="74"/>
  <c r="M150" i="74" s="1"/>
  <c r="M206" i="74" s="1"/>
  <c r="I205" i="44" s="1"/>
  <c r="J147" i="77"/>
  <c r="H52" i="77"/>
  <c r="J53" i="77"/>
  <c r="L149" i="59"/>
  <c r="L205" i="59" s="1"/>
  <c r="H92" i="44" s="1"/>
  <c r="L55" i="59"/>
  <c r="L150" i="59" s="1"/>
  <c r="L206" i="59" s="1"/>
  <c r="H93" i="44" s="1"/>
  <c r="L145" i="73"/>
  <c r="L201" i="73" s="1"/>
  <c r="H184" i="44" s="1"/>
  <c r="L51" i="73"/>
  <c r="L146" i="73" s="1"/>
  <c r="L202" i="73" s="1"/>
  <c r="H185" i="44" s="1"/>
  <c r="L141" i="70"/>
  <c r="L197" i="70" s="1"/>
  <c r="H132" i="44" s="1"/>
  <c r="L47" i="70"/>
  <c r="L142" i="70" s="1"/>
  <c r="L198" i="70" s="1"/>
  <c r="H133" i="44" s="1"/>
  <c r="L145" i="71"/>
  <c r="L201" i="71" s="1"/>
  <c r="H152" i="44" s="1"/>
  <c r="L51" i="71"/>
  <c r="L146" i="71" s="1"/>
  <c r="L202" i="71" s="1"/>
  <c r="H153" i="44" s="1"/>
  <c r="M143" i="71"/>
  <c r="M199" i="71" s="1"/>
  <c r="I150" i="44" s="1"/>
  <c r="M49" i="71"/>
  <c r="M144" i="71" s="1"/>
  <c r="M200" i="71" s="1"/>
  <c r="I151" i="44" s="1"/>
  <c r="K147" i="75"/>
  <c r="K203" i="75" s="1"/>
  <c r="G218" i="44" s="1"/>
  <c r="K53" i="75"/>
  <c r="K148" i="75" s="1"/>
  <c r="K204" i="75" s="1"/>
  <c r="G219" i="44" s="1"/>
  <c r="N147" i="59"/>
  <c r="N203" i="59" s="1"/>
  <c r="J90" i="44" s="1"/>
  <c r="N53" i="59"/>
  <c r="N148" i="59" s="1"/>
  <c r="N204" i="59" s="1"/>
  <c r="J91" i="44" s="1"/>
  <c r="L141" i="67"/>
  <c r="L197" i="67" s="1"/>
  <c r="H52" i="44" s="1"/>
  <c r="L47" i="67"/>
  <c r="L142" i="67" s="1"/>
  <c r="L198" i="67" s="1"/>
  <c r="H53" i="44" s="1"/>
  <c r="J145" i="70"/>
  <c r="H50" i="70"/>
  <c r="J51" i="70"/>
  <c r="L151" i="77"/>
  <c r="L207" i="77" s="1"/>
  <c r="H254" i="44" s="1"/>
  <c r="L57" i="77"/>
  <c r="L152" i="77" s="1"/>
  <c r="L208" i="77" s="1"/>
  <c r="H255" i="44" s="1"/>
  <c r="N143" i="67"/>
  <c r="N199" i="67" s="1"/>
  <c r="J54" i="44" s="1"/>
  <c r="N49" i="67"/>
  <c r="N144" i="67" s="1"/>
  <c r="N200" i="67" s="1"/>
  <c r="J55" i="44" s="1"/>
  <c r="N147" i="70"/>
  <c r="N203" i="70" s="1"/>
  <c r="J138" i="44" s="1"/>
  <c r="N53" i="70"/>
  <c r="N148" i="70" s="1"/>
  <c r="N204" i="70" s="1"/>
  <c r="J139" i="44" s="1"/>
  <c r="N143" i="71"/>
  <c r="N199" i="71" s="1"/>
  <c r="J150" i="44" s="1"/>
  <c r="N49" i="71"/>
  <c r="N144" i="71" s="1"/>
  <c r="N200" i="71" s="1"/>
  <c r="J151" i="44" s="1"/>
  <c r="H54" i="68"/>
  <c r="J149" i="68"/>
  <c r="J55" i="68"/>
  <c r="M151" i="71"/>
  <c r="M207" i="71" s="1"/>
  <c r="I158" i="44" s="1"/>
  <c r="M57" i="71"/>
  <c r="M152" i="71" s="1"/>
  <c r="M208" i="71" s="1"/>
  <c r="I159" i="44" s="1"/>
  <c r="K143" i="74"/>
  <c r="K199" i="74" s="1"/>
  <c r="G198" i="44" s="1"/>
  <c r="K49" i="74"/>
  <c r="K144" i="74" s="1"/>
  <c r="K200" i="74" s="1"/>
  <c r="G199" i="44" s="1"/>
  <c r="H56" i="68"/>
  <c r="J151" i="68"/>
  <c r="J57" i="68"/>
  <c r="J145" i="72"/>
  <c r="H50" i="72"/>
  <c r="J51" i="72"/>
  <c r="H52" i="59"/>
  <c r="J147" i="59"/>
  <c r="J53" i="59"/>
  <c r="M145" i="74"/>
  <c r="M201" i="74" s="1"/>
  <c r="I200" i="44" s="1"/>
  <c r="M51" i="74"/>
  <c r="M146" i="74" s="1"/>
  <c r="M202" i="74" s="1"/>
  <c r="I201" i="44" s="1"/>
  <c r="L145" i="69"/>
  <c r="L201" i="69" s="1"/>
  <c r="H104" i="44" s="1"/>
  <c r="L51" i="69"/>
  <c r="L146" i="69" s="1"/>
  <c r="L202" i="69" s="1"/>
  <c r="H105" i="44" s="1"/>
  <c r="M149" i="62"/>
  <c r="M205" i="62" s="1"/>
  <c r="I44" i="44" s="1"/>
  <c r="M55" i="62"/>
  <c r="M150" i="62" s="1"/>
  <c r="M206" i="62" s="1"/>
  <c r="I45" i="44" s="1"/>
  <c r="M147" i="71"/>
  <c r="M203" i="71" s="1"/>
  <c r="I154" i="44" s="1"/>
  <c r="M53" i="71"/>
  <c r="M148" i="71" s="1"/>
  <c r="M204" i="71" s="1"/>
  <c r="I155" i="44" s="1"/>
  <c r="K151" i="69"/>
  <c r="K207" i="69" s="1"/>
  <c r="G110" i="44" s="1"/>
  <c r="K57" i="69"/>
  <c r="K152" i="69" s="1"/>
  <c r="K208" i="69" s="1"/>
  <c r="G111" i="44" s="1"/>
  <c r="N141" i="76"/>
  <c r="N197" i="76" s="1"/>
  <c r="J228" i="44" s="1"/>
  <c r="N47" i="76"/>
  <c r="N142" i="76" s="1"/>
  <c r="N198" i="76" s="1"/>
  <c r="J229" i="44" s="1"/>
  <c r="K145" i="75"/>
  <c r="K201" i="75" s="1"/>
  <c r="G216" i="44" s="1"/>
  <c r="K51" i="75"/>
  <c r="K146" i="75" s="1"/>
  <c r="K202" i="75" s="1"/>
  <c r="G217" i="44" s="1"/>
  <c r="N147" i="69"/>
  <c r="N203" i="69" s="1"/>
  <c r="J106" i="44" s="1"/>
  <c r="N53" i="69"/>
  <c r="N148" i="69" s="1"/>
  <c r="N204" i="69" s="1"/>
  <c r="J107" i="44" s="1"/>
  <c r="H50" i="68"/>
  <c r="J145" i="68"/>
  <c r="J51" i="68"/>
  <c r="L151" i="59"/>
  <c r="L207" i="59" s="1"/>
  <c r="H94" i="44" s="1"/>
  <c r="L57" i="59"/>
  <c r="L152" i="59" s="1"/>
  <c r="L208" i="59" s="1"/>
  <c r="H95" i="44" s="1"/>
  <c r="L143" i="59"/>
  <c r="L199" i="59" s="1"/>
  <c r="H86" i="44" s="1"/>
  <c r="L49" i="59"/>
  <c r="L144" i="59" s="1"/>
  <c r="L200" i="59" s="1"/>
  <c r="H87" i="44" s="1"/>
  <c r="N141" i="70"/>
  <c r="N197" i="70" s="1"/>
  <c r="J132" i="44" s="1"/>
  <c r="N47" i="70"/>
  <c r="N142" i="70" s="1"/>
  <c r="N198" i="70" s="1"/>
  <c r="J133" i="44" s="1"/>
  <c r="N145" i="71"/>
  <c r="N201" i="71" s="1"/>
  <c r="J152" i="44" s="1"/>
  <c r="N51" i="71"/>
  <c r="N146" i="71" s="1"/>
  <c r="N202" i="71" s="1"/>
  <c r="J153" i="44" s="1"/>
  <c r="N151" i="77"/>
  <c r="N207" i="77" s="1"/>
  <c r="J254" i="44" s="1"/>
  <c r="N57" i="77"/>
  <c r="N152" i="77" s="1"/>
  <c r="N208" i="77" s="1"/>
  <c r="J255" i="44" s="1"/>
  <c r="N143" i="70"/>
  <c r="N199" i="70" s="1"/>
  <c r="J134" i="44" s="1"/>
  <c r="N49" i="70"/>
  <c r="N144" i="70" s="1"/>
  <c r="N200" i="70" s="1"/>
  <c r="J135" i="44" s="1"/>
  <c r="K147" i="70"/>
  <c r="K203" i="70" s="1"/>
  <c r="G138" i="44" s="1"/>
  <c r="K53" i="70"/>
  <c r="K148" i="70" s="1"/>
  <c r="K204" i="70" s="1"/>
  <c r="G139" i="44" s="1"/>
  <c r="K143" i="73"/>
  <c r="K199" i="73" s="1"/>
  <c r="G182" i="44" s="1"/>
  <c r="K49" i="73"/>
  <c r="K144" i="73" s="1"/>
  <c r="K200" i="73" s="1"/>
  <c r="G183" i="44" s="1"/>
  <c r="N149" i="75"/>
  <c r="N205" i="75" s="1"/>
  <c r="J220" i="44" s="1"/>
  <c r="N55" i="75"/>
  <c r="N150" i="75" s="1"/>
  <c r="N206" i="75" s="1"/>
  <c r="J221" i="44" s="1"/>
  <c r="J143" i="71"/>
  <c r="H48" i="71"/>
  <c r="J49" i="71"/>
  <c r="L149" i="68"/>
  <c r="L205" i="68" s="1"/>
  <c r="H76" i="44" s="1"/>
  <c r="L55" i="68"/>
  <c r="L150" i="68" s="1"/>
  <c r="L206" i="68" s="1"/>
  <c r="H77" i="44" s="1"/>
  <c r="N151" i="71"/>
  <c r="N207" i="71" s="1"/>
  <c r="J158" i="44" s="1"/>
  <c r="N57" i="71"/>
  <c r="N152" i="71" s="1"/>
  <c r="N208" i="71" s="1"/>
  <c r="J159" i="44" s="1"/>
  <c r="N141" i="77"/>
  <c r="N197" i="77" s="1"/>
  <c r="J244" i="44" s="1"/>
  <c r="N47" i="77"/>
  <c r="N142" i="77" s="1"/>
  <c r="N198" i="77" s="1"/>
  <c r="J245" i="44" s="1"/>
  <c r="M149" i="77"/>
  <c r="M205" i="77" s="1"/>
  <c r="I252" i="44" s="1"/>
  <c r="M55" i="77"/>
  <c r="M150" i="77" s="1"/>
  <c r="M206" i="77" s="1"/>
  <c r="I253" i="44" s="1"/>
  <c r="M143" i="59"/>
  <c r="M199" i="59" s="1"/>
  <c r="I86" i="44" s="1"/>
  <c r="M49" i="59"/>
  <c r="M144" i="59" s="1"/>
  <c r="M200" i="59" s="1"/>
  <c r="I87" i="44" s="1"/>
  <c r="H50" i="73"/>
  <c r="J145" i="73"/>
  <c r="J51" i="73"/>
  <c r="N141" i="67"/>
  <c r="N197" i="67" s="1"/>
  <c r="J52" i="44" s="1"/>
  <c r="N47" i="67"/>
  <c r="N142" i="67" s="1"/>
  <c r="N198" i="67" s="1"/>
  <c r="J53" i="44" s="1"/>
  <c r="L145" i="70"/>
  <c r="L201" i="70" s="1"/>
  <c r="H136" i="44" s="1"/>
  <c r="L51" i="70"/>
  <c r="L146" i="70" s="1"/>
  <c r="L202" i="70" s="1"/>
  <c r="H137" i="44" s="1"/>
  <c r="N149" i="76"/>
  <c r="N205" i="76" s="1"/>
  <c r="J236" i="44" s="1"/>
  <c r="N55" i="76"/>
  <c r="N150" i="76" s="1"/>
  <c r="N206" i="76" s="1"/>
  <c r="J237" i="44" s="1"/>
  <c r="K151" i="77"/>
  <c r="K207" i="77" s="1"/>
  <c r="G254" i="44" s="1"/>
  <c r="K57" i="77"/>
  <c r="K152" i="77" s="1"/>
  <c r="K208" i="77" s="1"/>
  <c r="G255" i="44" s="1"/>
  <c r="K149" i="59"/>
  <c r="K205" i="59" s="1"/>
  <c r="G92" i="44" s="1"/>
  <c r="K55" i="59"/>
  <c r="K150" i="59" s="1"/>
  <c r="K206" i="59" s="1"/>
  <c r="G93" i="44" s="1"/>
  <c r="J143" i="70"/>
  <c r="H48" i="70"/>
  <c r="J49" i="70"/>
  <c r="K147" i="72"/>
  <c r="K203" i="72" s="1"/>
  <c r="G170" i="44" s="1"/>
  <c r="K53" i="72"/>
  <c r="K148" i="72" s="1"/>
  <c r="K204" i="72" s="1"/>
  <c r="G171" i="44" s="1"/>
  <c r="L143" i="73"/>
  <c r="L199" i="73" s="1"/>
  <c r="H182" i="44" s="1"/>
  <c r="L49" i="73"/>
  <c r="L144" i="73" s="1"/>
  <c r="L200" i="73" s="1"/>
  <c r="H183" i="44" s="1"/>
  <c r="K143" i="71"/>
  <c r="K199" i="71" s="1"/>
  <c r="G150" i="44" s="1"/>
  <c r="K49" i="71"/>
  <c r="K144" i="71" s="1"/>
  <c r="K200" i="71" s="1"/>
  <c r="G151" i="44" s="1"/>
  <c r="K149" i="68"/>
  <c r="K205" i="68" s="1"/>
  <c r="G76" i="44" s="1"/>
  <c r="K55" i="68"/>
  <c r="K150" i="68" s="1"/>
  <c r="K206" i="68" s="1"/>
  <c r="G77" i="44" s="1"/>
  <c r="J151" i="71"/>
  <c r="H56" i="71"/>
  <c r="J57" i="71"/>
  <c r="M143" i="74"/>
  <c r="M199" i="74" s="1"/>
  <c r="I198" i="44" s="1"/>
  <c r="M49" i="74"/>
  <c r="M144" i="74" s="1"/>
  <c r="M200" i="74" s="1"/>
  <c r="I199" i="44" s="1"/>
  <c r="H46" i="77"/>
  <c r="J141" i="77"/>
  <c r="J47" i="77"/>
  <c r="H46" i="68"/>
  <c r="J141" i="68"/>
  <c r="J47" i="68"/>
  <c r="M151" i="68"/>
  <c r="M207" i="68" s="1"/>
  <c r="I78" i="44" s="1"/>
  <c r="M57" i="68"/>
  <c r="M152" i="68" s="1"/>
  <c r="M208" i="68" s="1"/>
  <c r="I79" i="44" s="1"/>
  <c r="L145" i="72"/>
  <c r="L201" i="72" s="1"/>
  <c r="H168" i="44" s="1"/>
  <c r="L51" i="72"/>
  <c r="L146" i="72" s="1"/>
  <c r="L202" i="72" s="1"/>
  <c r="H169" i="44" s="1"/>
  <c r="K151" i="61"/>
  <c r="K207" i="61" s="1"/>
  <c r="G30" i="44" s="1"/>
  <c r="K57" i="61"/>
  <c r="K152" i="61" s="1"/>
  <c r="K208" i="61" s="1"/>
  <c r="G31" i="44" s="1"/>
  <c r="N149" i="77"/>
  <c r="N205" i="77" s="1"/>
  <c r="J252" i="44" s="1"/>
  <c r="N55" i="77"/>
  <c r="N150" i="77" s="1"/>
  <c r="N206" i="77" s="1"/>
  <c r="J253" i="44" s="1"/>
  <c r="H54" i="73"/>
  <c r="J149" i="73"/>
  <c r="J55" i="73"/>
  <c r="H50" i="74"/>
  <c r="J145" i="74"/>
  <c r="J51" i="74"/>
  <c r="J147" i="76"/>
  <c r="H52" i="76"/>
  <c r="J53" i="76"/>
  <c r="K145" i="61"/>
  <c r="K201" i="61" s="1"/>
  <c r="G24" i="44" s="1"/>
  <c r="K51" i="61"/>
  <c r="K146" i="61" s="1"/>
  <c r="K202" i="61" s="1"/>
  <c r="G25" i="44" s="1"/>
  <c r="N151" i="75"/>
  <c r="N207" i="75" s="1"/>
  <c r="J222" i="44" s="1"/>
  <c r="N57" i="75"/>
  <c r="N152" i="75" s="1"/>
  <c r="N208" i="75" s="1"/>
  <c r="J223" i="44" s="1"/>
  <c r="K151" i="74"/>
  <c r="K207" i="74" s="1"/>
  <c r="G206" i="44" s="1"/>
  <c r="K57" i="74"/>
  <c r="K152" i="74" s="1"/>
  <c r="K208" i="74" s="1"/>
  <c r="G207" i="44" s="1"/>
  <c r="J147" i="71"/>
  <c r="H52" i="71"/>
  <c r="J53" i="71"/>
  <c r="K145" i="76"/>
  <c r="K201" i="76" s="1"/>
  <c r="G232" i="44" s="1"/>
  <c r="K51" i="76"/>
  <c r="K146" i="76" s="1"/>
  <c r="K202" i="76" s="1"/>
  <c r="G233" i="44" s="1"/>
  <c r="L143" i="76"/>
  <c r="L199" i="76" s="1"/>
  <c r="H230" i="44" s="1"/>
  <c r="L49" i="76"/>
  <c r="L144" i="76" s="1"/>
  <c r="L200" i="76" s="1"/>
  <c r="H231" i="44" s="1"/>
  <c r="J147" i="67"/>
  <c r="H52" i="67"/>
  <c r="J53" i="67"/>
  <c r="M145" i="75"/>
  <c r="M201" i="75" s="1"/>
  <c r="I216" i="44" s="1"/>
  <c r="M51" i="75"/>
  <c r="M146" i="75" s="1"/>
  <c r="M202" i="75" s="1"/>
  <c r="I217" i="44" s="1"/>
  <c r="M147" i="61"/>
  <c r="M203" i="61" s="1"/>
  <c r="I26" i="44" s="1"/>
  <c r="M53" i="61"/>
  <c r="M148" i="61" s="1"/>
  <c r="M204" i="61" s="1"/>
  <c r="I27" i="44" s="1"/>
  <c r="M149" i="61"/>
  <c r="M205" i="61" s="1"/>
  <c r="I28" i="44" s="1"/>
  <c r="M55" i="61"/>
  <c r="M150" i="61" s="1"/>
  <c r="M206" i="61" s="1"/>
  <c r="I29" i="44" s="1"/>
  <c r="K145" i="68"/>
  <c r="K201" i="68" s="1"/>
  <c r="G72" i="44" s="1"/>
  <c r="K51" i="68"/>
  <c r="K146" i="68" s="1"/>
  <c r="K202" i="68" s="1"/>
  <c r="G73" i="44" s="1"/>
  <c r="N149" i="72"/>
  <c r="N205" i="72" s="1"/>
  <c r="J172" i="44" s="1"/>
  <c r="N55" i="72"/>
  <c r="N150" i="72" s="1"/>
  <c r="N206" i="72" s="1"/>
  <c r="J173" i="44" s="1"/>
  <c r="H52" i="68"/>
  <c r="J147" i="68"/>
  <c r="J53" i="68"/>
  <c r="J147" i="74"/>
  <c r="H52" i="74"/>
  <c r="J53" i="74"/>
  <c r="J151" i="76"/>
  <c r="H56" i="76"/>
  <c r="J57" i="76"/>
  <c r="N151" i="59"/>
  <c r="N207" i="59" s="1"/>
  <c r="J94" i="44" s="1"/>
  <c r="N57" i="59"/>
  <c r="N152" i="59" s="1"/>
  <c r="N208" i="59" s="1"/>
  <c r="J95" i="44" s="1"/>
  <c r="H46" i="62"/>
  <c r="J141" i="62"/>
  <c r="J47" i="62"/>
  <c r="L141" i="61"/>
  <c r="L197" i="61" s="1"/>
  <c r="H20" i="44" s="1"/>
  <c r="L47" i="61"/>
  <c r="L142" i="61" s="1"/>
  <c r="L198" i="61" s="1"/>
  <c r="H21" i="44" s="1"/>
  <c r="L151" i="73"/>
  <c r="L207" i="73" s="1"/>
  <c r="H190" i="44" s="1"/>
  <c r="L57" i="73"/>
  <c r="L152" i="73" s="1"/>
  <c r="L208" i="73" s="1"/>
  <c r="H191" i="44" s="1"/>
  <c r="N151" i="67"/>
  <c r="N207" i="67" s="1"/>
  <c r="J62" i="44" s="1"/>
  <c r="N57" i="67"/>
  <c r="N152" i="67" s="1"/>
  <c r="N208" i="67" s="1"/>
  <c r="J63" i="44" s="1"/>
  <c r="J151" i="70"/>
  <c r="H56" i="70"/>
  <c r="J57" i="70"/>
  <c r="L141" i="72"/>
  <c r="L197" i="72" s="1"/>
  <c r="H164" i="44" s="1"/>
  <c r="L47" i="72"/>
  <c r="L142" i="72" s="1"/>
  <c r="L198" i="72" s="1"/>
  <c r="H165" i="44" s="1"/>
  <c r="M141" i="74"/>
  <c r="M197" i="74" s="1"/>
  <c r="I196" i="44" s="1"/>
  <c r="M47" i="74"/>
  <c r="M142" i="74" s="1"/>
  <c r="M198" i="74" s="1"/>
  <c r="I197" i="44" s="1"/>
  <c r="M143" i="68"/>
  <c r="M199" i="68" s="1"/>
  <c r="I70" i="44" s="1"/>
  <c r="M49" i="68"/>
  <c r="M144" i="68" s="1"/>
  <c r="M200" i="68" s="1"/>
  <c r="I71" i="44" s="1"/>
  <c r="L141" i="71"/>
  <c r="L197" i="71" s="1"/>
  <c r="H148" i="44" s="1"/>
  <c r="L47" i="71"/>
  <c r="L142" i="71" s="1"/>
  <c r="L198" i="71" s="1"/>
  <c r="H149" i="44" s="1"/>
  <c r="J141" i="75"/>
  <c r="H46" i="75"/>
  <c r="J47" i="75"/>
  <c r="J149" i="70"/>
  <c r="H54" i="70"/>
  <c r="J55" i="70"/>
  <c r="J149" i="71"/>
  <c r="H54" i="71"/>
  <c r="J55" i="71"/>
  <c r="N149" i="74"/>
  <c r="N205" i="74" s="1"/>
  <c r="J204" i="44" s="1"/>
  <c r="N55" i="74"/>
  <c r="N150" i="74" s="1"/>
  <c r="N206" i="74" s="1"/>
  <c r="J205" i="44" s="1"/>
  <c r="K151" i="48"/>
  <c r="K57" i="48"/>
  <c r="K152" i="48" s="1"/>
  <c r="M149" i="60"/>
  <c r="M205" i="60" s="1"/>
  <c r="I124" i="44" s="1"/>
  <c r="M55" i="60"/>
  <c r="M150" i="60" s="1"/>
  <c r="M206" i="60" s="1"/>
  <c r="I125" i="44" s="1"/>
  <c r="N141" i="60"/>
  <c r="N197" i="60" s="1"/>
  <c r="J116" i="44" s="1"/>
  <c r="N47" i="60"/>
  <c r="N142" i="60" s="1"/>
  <c r="N198" i="60" s="1"/>
  <c r="J117" i="44" s="1"/>
  <c r="L149" i="48"/>
  <c r="L219" i="48" s="1"/>
  <c r="L55" i="48"/>
  <c r="L150" i="48" s="1"/>
  <c r="L220" i="48" s="1"/>
  <c r="L147" i="60"/>
  <c r="L203" i="60" s="1"/>
  <c r="H122" i="44" s="1"/>
  <c r="L53" i="60"/>
  <c r="L148" i="60" s="1"/>
  <c r="L204" i="60" s="1"/>
  <c r="H123" i="44" s="1"/>
  <c r="N149" i="60"/>
  <c r="N205" i="60" s="1"/>
  <c r="J124" i="44" s="1"/>
  <c r="N55" i="60"/>
  <c r="N150" i="60" s="1"/>
  <c r="N206" i="60" s="1"/>
  <c r="J125" i="44" s="1"/>
  <c r="J141" i="48"/>
  <c r="J211" i="48" s="1"/>
  <c r="H46" i="48"/>
  <c r="J47" i="48"/>
  <c r="M149" i="48"/>
  <c r="M219" i="48" s="1"/>
  <c r="M55" i="48"/>
  <c r="M150" i="48" s="1"/>
  <c r="M220" i="48" s="1"/>
  <c r="K47" i="48"/>
  <c r="K142" i="48" s="1"/>
  <c r="K212" i="48" s="1"/>
  <c r="K141" i="48"/>
  <c r="K211" i="48" s="1"/>
  <c r="K143" i="60"/>
  <c r="K199" i="60" s="1"/>
  <c r="G118" i="44" s="1"/>
  <c r="K49" i="60"/>
  <c r="K144" i="60" s="1"/>
  <c r="K200" i="60" s="1"/>
  <c r="G119" i="44" s="1"/>
  <c r="M147" i="48"/>
  <c r="M217" i="48" s="1"/>
  <c r="M53" i="48"/>
  <c r="M148" i="48" s="1"/>
  <c r="M218" i="48" s="1"/>
  <c r="N147" i="60"/>
  <c r="N203" i="60" s="1"/>
  <c r="J122" i="44" s="1"/>
  <c r="N53" i="60"/>
  <c r="N148" i="60" s="1"/>
  <c r="N204" i="60" s="1"/>
  <c r="J123" i="44" s="1"/>
  <c r="N145" i="60"/>
  <c r="N201" i="60" s="1"/>
  <c r="J120" i="44" s="1"/>
  <c r="N51" i="60"/>
  <c r="N146" i="60" s="1"/>
  <c r="N202" i="60" s="1"/>
  <c r="J121" i="44" s="1"/>
  <c r="M143" i="60"/>
  <c r="M199" i="60" s="1"/>
  <c r="I118" i="44" s="1"/>
  <c r="M49" i="60"/>
  <c r="M144" i="60" s="1"/>
  <c r="M200" i="60" s="1"/>
  <c r="I119" i="44" s="1"/>
  <c r="H235" i="48"/>
  <c r="H239" i="48" s="1"/>
  <c r="H242" i="48" s="1"/>
  <c r="H52" i="60"/>
  <c r="J147" i="60"/>
  <c r="J53" i="60"/>
  <c r="J141" i="60"/>
  <c r="H46" i="60"/>
  <c r="J47" i="60"/>
  <c r="M141" i="48"/>
  <c r="M211" i="48" s="1"/>
  <c r="M47" i="48"/>
  <c r="M142" i="48" s="1"/>
  <c r="M212" i="48" s="1"/>
  <c r="N143" i="60"/>
  <c r="N199" i="60" s="1"/>
  <c r="J118" i="44" s="1"/>
  <c r="N49" i="60"/>
  <c r="N144" i="60" s="1"/>
  <c r="N200" i="60" s="1"/>
  <c r="J119" i="44" s="1"/>
  <c r="J147" i="48"/>
  <c r="J217" i="48" s="1"/>
  <c r="H52" i="48"/>
  <c r="J53" i="48"/>
  <c r="H143" i="48"/>
  <c r="M151" i="48"/>
  <c r="M57" i="48"/>
  <c r="M152" i="48" s="1"/>
  <c r="J149" i="60"/>
  <c r="H54" i="60"/>
  <c r="J55" i="60"/>
  <c r="H221" i="60"/>
  <c r="H227" i="60" s="1"/>
  <c r="H230" i="60" s="1"/>
  <c r="K141" i="60"/>
  <c r="K197" i="60" s="1"/>
  <c r="G116" i="44" s="1"/>
  <c r="K47" i="60"/>
  <c r="K142" i="60" s="1"/>
  <c r="K198" i="60" s="1"/>
  <c r="G117" i="44" s="1"/>
  <c r="N141" i="48"/>
  <c r="N211" i="48" s="1"/>
  <c r="N47" i="48"/>
  <c r="N142" i="48" s="1"/>
  <c r="N212" i="48" s="1"/>
  <c r="H48" i="60"/>
  <c r="J143" i="60"/>
  <c r="J49" i="60"/>
  <c r="K147" i="48"/>
  <c r="K217" i="48" s="1"/>
  <c r="K53" i="48"/>
  <c r="K148" i="48" s="1"/>
  <c r="K218" i="48" s="1"/>
  <c r="K147" i="60"/>
  <c r="K203" i="60" s="1"/>
  <c r="G122" i="44" s="1"/>
  <c r="K53" i="60"/>
  <c r="K148" i="60" s="1"/>
  <c r="K204" i="60" s="1"/>
  <c r="G123" i="44" s="1"/>
  <c r="L151" i="60"/>
  <c r="L207" i="60" s="1"/>
  <c r="H126" i="44" s="1"/>
  <c r="L57" i="60"/>
  <c r="L152" i="60" s="1"/>
  <c r="L208" i="60" s="1"/>
  <c r="H127" i="44" s="1"/>
  <c r="K145" i="60"/>
  <c r="K201" i="60" s="1"/>
  <c r="G120" i="44" s="1"/>
  <c r="K51" i="60"/>
  <c r="K146" i="60" s="1"/>
  <c r="K202" i="60" s="1"/>
  <c r="G121" i="44" s="1"/>
  <c r="L151" i="48"/>
  <c r="L57" i="48"/>
  <c r="L152" i="48" s="1"/>
  <c r="N151" i="60"/>
  <c r="N207" i="60" s="1"/>
  <c r="J126" i="44" s="1"/>
  <c r="N57" i="60"/>
  <c r="N152" i="60" s="1"/>
  <c r="N208" i="60" s="1"/>
  <c r="J127" i="44" s="1"/>
  <c r="L145" i="60"/>
  <c r="L201" i="60" s="1"/>
  <c r="H120" i="44" s="1"/>
  <c r="L51" i="60"/>
  <c r="L146" i="60" s="1"/>
  <c r="L202" i="60" s="1"/>
  <c r="H121" i="44" s="1"/>
  <c r="L143" i="60"/>
  <c r="L199" i="60" s="1"/>
  <c r="H118" i="44" s="1"/>
  <c r="L49" i="60"/>
  <c r="L144" i="60" s="1"/>
  <c r="L200" i="60" s="1"/>
  <c r="H119" i="44" s="1"/>
  <c r="H145" i="48"/>
  <c r="M147" i="60"/>
  <c r="M203" i="60" s="1"/>
  <c r="I122" i="44" s="1"/>
  <c r="M53" i="60"/>
  <c r="M148" i="60" s="1"/>
  <c r="M204" i="60" s="1"/>
  <c r="I123" i="44" s="1"/>
  <c r="J151" i="60"/>
  <c r="H56" i="60"/>
  <c r="J57" i="60"/>
  <c r="M145" i="60"/>
  <c r="M201" i="60" s="1"/>
  <c r="I120" i="44" s="1"/>
  <c r="M51" i="60"/>
  <c r="M146" i="60" s="1"/>
  <c r="M202" i="60" s="1"/>
  <c r="I121" i="44" s="1"/>
  <c r="N149" i="48"/>
  <c r="N219" i="48" s="1"/>
  <c r="N55" i="48"/>
  <c r="N150" i="48" s="1"/>
  <c r="N220" i="48" s="1"/>
  <c r="J144" i="48"/>
  <c r="J214" i="48" s="1"/>
  <c r="L141" i="48"/>
  <c r="L211" i="48" s="1"/>
  <c r="L47" i="48"/>
  <c r="L142" i="48" s="1"/>
  <c r="L212" i="48" s="1"/>
  <c r="N147" i="48"/>
  <c r="N217" i="48" s="1"/>
  <c r="N53" i="48"/>
  <c r="N148" i="48" s="1"/>
  <c r="N218" i="48" s="1"/>
  <c r="N151" i="48"/>
  <c r="N57" i="48"/>
  <c r="N152" i="48" s="1"/>
  <c r="M151" i="60"/>
  <c r="M207" i="60" s="1"/>
  <c r="I126" i="44" s="1"/>
  <c r="M57" i="60"/>
  <c r="M152" i="60" s="1"/>
  <c r="M208" i="60" s="1"/>
  <c r="I127" i="44" s="1"/>
  <c r="K149" i="60"/>
  <c r="K205" i="60" s="1"/>
  <c r="G124" i="44" s="1"/>
  <c r="K55" i="60"/>
  <c r="K150" i="60" s="1"/>
  <c r="K206" i="60" s="1"/>
  <c r="G125" i="44" s="1"/>
  <c r="L141" i="60"/>
  <c r="L197" i="60" s="1"/>
  <c r="H116" i="44" s="1"/>
  <c r="L47" i="60"/>
  <c r="L142" i="60" s="1"/>
  <c r="L198" i="60" s="1"/>
  <c r="H117" i="44" s="1"/>
  <c r="L147" i="48"/>
  <c r="L217" i="48" s="1"/>
  <c r="L53" i="48"/>
  <c r="L148" i="48" s="1"/>
  <c r="L218" i="48" s="1"/>
  <c r="J149" i="48"/>
  <c r="J219" i="48" s="1"/>
  <c r="H54" i="48"/>
  <c r="J55" i="48"/>
  <c r="J151" i="48"/>
  <c r="J221" i="48" s="1"/>
  <c r="J57" i="48"/>
  <c r="H56" i="48"/>
  <c r="K151" i="60"/>
  <c r="K207" i="60" s="1"/>
  <c r="G126" i="44" s="1"/>
  <c r="K57" i="60"/>
  <c r="K152" i="60" s="1"/>
  <c r="K208" i="60" s="1"/>
  <c r="G127" i="44" s="1"/>
  <c r="L149" i="60"/>
  <c r="L205" i="60" s="1"/>
  <c r="H124" i="44" s="1"/>
  <c r="L55" i="60"/>
  <c r="L150" i="60" s="1"/>
  <c r="L206" i="60" s="1"/>
  <c r="H125" i="44" s="1"/>
  <c r="J145" i="60"/>
  <c r="H50" i="60"/>
  <c r="J51" i="60"/>
  <c r="M141" i="60"/>
  <c r="M197" i="60" s="1"/>
  <c r="I116" i="44" s="1"/>
  <c r="M47" i="60"/>
  <c r="M142" i="60" s="1"/>
  <c r="M198" i="60" s="1"/>
  <c r="I117" i="44" s="1"/>
  <c r="K149" i="48"/>
  <c r="K219" i="48" s="1"/>
  <c r="K55" i="48"/>
  <c r="K150" i="48" s="1"/>
  <c r="K220" i="48" s="1"/>
  <c r="J146" i="48"/>
  <c r="J216" i="48" s="1"/>
  <c r="H51" i="48" l="1"/>
  <c r="H49" i="48"/>
  <c r="N221" i="48"/>
  <c r="J14" i="44" s="1"/>
  <c r="M222" i="48"/>
  <c r="I15" i="44" s="1"/>
  <c r="M221" i="48"/>
  <c r="I14" i="44" s="1"/>
  <c r="N222" i="48"/>
  <c r="J15" i="44" s="1"/>
  <c r="L222" i="48"/>
  <c r="H15" i="44" s="1"/>
  <c r="L221" i="48"/>
  <c r="H14" i="44" s="1"/>
  <c r="K222" i="48"/>
  <c r="G15" i="44" s="1"/>
  <c r="K221" i="48"/>
  <c r="G14" i="44" s="1"/>
  <c r="G10" i="44"/>
  <c r="J10" i="44"/>
  <c r="H5" i="44"/>
  <c r="H4" i="44"/>
  <c r="I12" i="44"/>
  <c r="H13" i="44"/>
  <c r="J5" i="44"/>
  <c r="I11" i="44"/>
  <c r="H12" i="44"/>
  <c r="J11" i="44"/>
  <c r="G4" i="44"/>
  <c r="I13" i="44"/>
  <c r="G13" i="44"/>
  <c r="J4" i="44"/>
  <c r="I5" i="44"/>
  <c r="I10" i="44"/>
  <c r="J13" i="44"/>
  <c r="I4" i="44"/>
  <c r="H10" i="44"/>
  <c r="J12" i="44"/>
  <c r="G11" i="44"/>
  <c r="G12" i="44"/>
  <c r="H11" i="44"/>
  <c r="G5" i="44"/>
  <c r="J205" i="70"/>
  <c r="H149" i="70"/>
  <c r="J207" i="74"/>
  <c r="H151" i="74"/>
  <c r="J207" i="61"/>
  <c r="H151" i="61"/>
  <c r="H47" i="61"/>
  <c r="J142" i="61"/>
  <c r="J144" i="75"/>
  <c r="H49" i="75"/>
  <c r="H47" i="70"/>
  <c r="J142" i="70"/>
  <c r="J203" i="62"/>
  <c r="H147" i="62"/>
  <c r="H55" i="61"/>
  <c r="J150" i="61"/>
  <c r="H57" i="62"/>
  <c r="J152" i="62"/>
  <c r="H141" i="59"/>
  <c r="J197" i="59"/>
  <c r="H47" i="75"/>
  <c r="J142" i="75"/>
  <c r="J203" i="68"/>
  <c r="H147" i="68"/>
  <c r="J201" i="74"/>
  <c r="H145" i="74"/>
  <c r="J142" i="77"/>
  <c r="H47" i="77"/>
  <c r="H145" i="73"/>
  <c r="J201" i="73"/>
  <c r="J197" i="67"/>
  <c r="H141" i="67"/>
  <c r="H151" i="67"/>
  <c r="J207" i="67"/>
  <c r="J205" i="77"/>
  <c r="H149" i="77"/>
  <c r="H147" i="75"/>
  <c r="J203" i="75"/>
  <c r="J205" i="74"/>
  <c r="H149" i="74"/>
  <c r="H147" i="73"/>
  <c r="J203" i="73"/>
  <c r="J144" i="77"/>
  <c r="H49" i="77"/>
  <c r="H143" i="75"/>
  <c r="J199" i="75"/>
  <c r="J205" i="69"/>
  <c r="H149" i="69"/>
  <c r="J150" i="72"/>
  <c r="H55" i="72"/>
  <c r="J207" i="62"/>
  <c r="H151" i="62"/>
  <c r="H57" i="59"/>
  <c r="J152" i="59"/>
  <c r="J146" i="74"/>
  <c r="H51" i="74"/>
  <c r="J152" i="76"/>
  <c r="H57" i="76"/>
  <c r="J197" i="77"/>
  <c r="H141" i="77"/>
  <c r="J144" i="70"/>
  <c r="H49" i="70"/>
  <c r="H51" i="68"/>
  <c r="J146" i="68"/>
  <c r="J201" i="72"/>
  <c r="H145" i="72"/>
  <c r="H55" i="68"/>
  <c r="J150" i="68"/>
  <c r="J203" i="77"/>
  <c r="H147" i="77"/>
  <c r="L3" i="77"/>
  <c r="L3" i="76"/>
  <c r="L3" i="75"/>
  <c r="L3" i="74"/>
  <c r="L3" i="73"/>
  <c r="L3" i="72"/>
  <c r="L3" i="71"/>
  <c r="L3" i="60"/>
  <c r="L3" i="69"/>
  <c r="L3" i="70"/>
  <c r="L3" i="59"/>
  <c r="L3" i="67"/>
  <c r="L3" i="62"/>
  <c r="L3" i="68"/>
  <c r="L41" i="28"/>
  <c r="L45" i="28" s="1"/>
  <c r="L48" i="28" s="1"/>
  <c r="L49" i="28" s="1"/>
  <c r="L3" i="61"/>
  <c r="L37" i="28"/>
  <c r="L3" i="48"/>
  <c r="L3" i="28"/>
  <c r="J199" i="74"/>
  <c r="H143" i="74"/>
  <c r="H47" i="71"/>
  <c r="J142" i="71"/>
  <c r="J197" i="72"/>
  <c r="H141" i="72"/>
  <c r="H141" i="61"/>
  <c r="J197" i="61"/>
  <c r="J207" i="69"/>
  <c r="H151" i="69"/>
  <c r="H51" i="67"/>
  <c r="J146" i="67"/>
  <c r="H55" i="62"/>
  <c r="J150" i="62"/>
  <c r="J197" i="69"/>
  <c r="H141" i="69"/>
  <c r="J199" i="69"/>
  <c r="H143" i="69"/>
  <c r="J148" i="70"/>
  <c r="H53" i="70"/>
  <c r="J197" i="70"/>
  <c r="H141" i="70"/>
  <c r="J142" i="74"/>
  <c r="H47" i="74"/>
  <c r="H149" i="61"/>
  <c r="J205" i="61"/>
  <c r="J207" i="59"/>
  <c r="H151" i="59"/>
  <c r="J152" i="75"/>
  <c r="H57" i="75"/>
  <c r="J207" i="71"/>
  <c r="H151" i="71"/>
  <c r="J146" i="73"/>
  <c r="H51" i="73"/>
  <c r="J144" i="74"/>
  <c r="H49" i="74"/>
  <c r="J142" i="72"/>
  <c r="H47" i="72"/>
  <c r="H47" i="67"/>
  <c r="J142" i="67"/>
  <c r="J148" i="75"/>
  <c r="H53" i="75"/>
  <c r="J142" i="69"/>
  <c r="H47" i="69"/>
  <c r="H49" i="69"/>
  <c r="J144" i="69"/>
  <c r="H145" i="59"/>
  <c r="J201" i="59"/>
  <c r="H55" i="71"/>
  <c r="J150" i="71"/>
  <c r="J197" i="75"/>
  <c r="H141" i="75"/>
  <c r="J150" i="73"/>
  <c r="H55" i="73"/>
  <c r="J201" i="68"/>
  <c r="H145" i="68"/>
  <c r="H57" i="68"/>
  <c r="J152" i="68"/>
  <c r="J205" i="68"/>
  <c r="H149" i="68"/>
  <c r="J146" i="61"/>
  <c r="H51" i="61"/>
  <c r="J148" i="72"/>
  <c r="H53" i="72"/>
  <c r="J150" i="67"/>
  <c r="H55" i="67"/>
  <c r="J144" i="73"/>
  <c r="H49" i="73"/>
  <c r="J146" i="75"/>
  <c r="H51" i="75"/>
  <c r="H145" i="67"/>
  <c r="J201" i="67"/>
  <c r="J205" i="62"/>
  <c r="H149" i="62"/>
  <c r="J144" i="72"/>
  <c r="H49" i="72"/>
  <c r="J199" i="77"/>
  <c r="H143" i="77"/>
  <c r="J152" i="72"/>
  <c r="H57" i="72"/>
  <c r="K48" i="28"/>
  <c r="K49" i="28" s="1"/>
  <c r="N5" i="77"/>
  <c r="N5" i="76"/>
  <c r="N5" i="75"/>
  <c r="N5" i="74"/>
  <c r="N5" i="73"/>
  <c r="N5" i="71"/>
  <c r="N5" i="70"/>
  <c r="N5" i="72"/>
  <c r="N5" i="60"/>
  <c r="N5" i="59"/>
  <c r="N5" i="69"/>
  <c r="N5" i="68"/>
  <c r="N5" i="67"/>
  <c r="N5" i="28"/>
  <c r="N5" i="62"/>
  <c r="O15" i="28"/>
  <c r="N5" i="61"/>
  <c r="N5" i="48"/>
  <c r="N18" i="28"/>
  <c r="N21" i="28" s="1"/>
  <c r="J205" i="72"/>
  <c r="H149" i="72"/>
  <c r="H53" i="69"/>
  <c r="J148" i="69"/>
  <c r="H151" i="75"/>
  <c r="J207" i="75"/>
  <c r="H53" i="68"/>
  <c r="J148" i="68"/>
  <c r="J146" i="72"/>
  <c r="H51" i="72"/>
  <c r="J148" i="77"/>
  <c r="H53" i="77"/>
  <c r="J199" i="76"/>
  <c r="H143" i="76"/>
  <c r="H57" i="69"/>
  <c r="J152" i="69"/>
  <c r="J150" i="74"/>
  <c r="H55" i="74"/>
  <c r="J199" i="62"/>
  <c r="H143" i="62"/>
  <c r="J148" i="73"/>
  <c r="H53" i="73"/>
  <c r="J152" i="70"/>
  <c r="H57" i="70"/>
  <c r="H151" i="76"/>
  <c r="J207" i="76"/>
  <c r="J148" i="71"/>
  <c r="H53" i="71"/>
  <c r="H149" i="73"/>
  <c r="J205" i="73"/>
  <c r="J199" i="70"/>
  <c r="H143" i="70"/>
  <c r="J207" i="68"/>
  <c r="H151" i="68"/>
  <c r="H145" i="61"/>
  <c r="J201" i="61"/>
  <c r="H141" i="71"/>
  <c r="J197" i="71"/>
  <c r="J205" i="67"/>
  <c r="H149" i="67"/>
  <c r="J146" i="77"/>
  <c r="H51" i="77"/>
  <c r="H53" i="61"/>
  <c r="J148" i="61"/>
  <c r="J146" i="69"/>
  <c r="H51" i="69"/>
  <c r="J203" i="70"/>
  <c r="H147" i="70"/>
  <c r="J144" i="61"/>
  <c r="H49" i="61"/>
  <c r="H141" i="74"/>
  <c r="J197" i="74"/>
  <c r="J150" i="76"/>
  <c r="H55" i="76"/>
  <c r="H149" i="71"/>
  <c r="J205" i="71"/>
  <c r="H47" i="62"/>
  <c r="J142" i="62"/>
  <c r="J148" i="74"/>
  <c r="H53" i="74"/>
  <c r="H53" i="67"/>
  <c r="J148" i="67"/>
  <c r="J148" i="76"/>
  <c r="H53" i="76"/>
  <c r="H49" i="71"/>
  <c r="J144" i="71"/>
  <c r="H53" i="59"/>
  <c r="J148" i="59"/>
  <c r="H51" i="70"/>
  <c r="J146" i="70"/>
  <c r="J203" i="72"/>
  <c r="H147" i="72"/>
  <c r="J142" i="73"/>
  <c r="H47" i="73"/>
  <c r="J152" i="77"/>
  <c r="H57" i="77"/>
  <c r="H49" i="68"/>
  <c r="J144" i="68"/>
  <c r="J152" i="73"/>
  <c r="H57" i="73"/>
  <c r="H143" i="73"/>
  <c r="J199" i="73"/>
  <c r="H145" i="77"/>
  <c r="J201" i="77"/>
  <c r="J201" i="75"/>
  <c r="H145" i="75"/>
  <c r="J146" i="76"/>
  <c r="H51" i="76"/>
  <c r="H49" i="59"/>
  <c r="J144" i="59"/>
  <c r="J199" i="72"/>
  <c r="H143" i="72"/>
  <c r="J207" i="72"/>
  <c r="H151" i="72"/>
  <c r="M2" i="77"/>
  <c r="M2" i="76"/>
  <c r="M2" i="75"/>
  <c r="M2" i="74"/>
  <c r="M2" i="73"/>
  <c r="M2" i="71"/>
  <c r="M2" i="70"/>
  <c r="M2" i="60"/>
  <c r="M2" i="59"/>
  <c r="M2" i="72"/>
  <c r="M2" i="69"/>
  <c r="M2" i="68"/>
  <c r="M2" i="67"/>
  <c r="M2" i="62"/>
  <c r="M24" i="28"/>
  <c r="M26" i="28" s="1"/>
  <c r="M35" i="28"/>
  <c r="M43" i="28"/>
  <c r="M2" i="61"/>
  <c r="M2" i="28"/>
  <c r="M2" i="48"/>
  <c r="H55" i="75"/>
  <c r="J150" i="75"/>
  <c r="J146" i="71"/>
  <c r="H51" i="71"/>
  <c r="J203" i="69"/>
  <c r="H147" i="69"/>
  <c r="H47" i="76"/>
  <c r="J142" i="76"/>
  <c r="J152" i="74"/>
  <c r="H57" i="74"/>
  <c r="J152" i="61"/>
  <c r="H57" i="61"/>
  <c r="H55" i="59"/>
  <c r="J150" i="59"/>
  <c r="H141" i="73"/>
  <c r="J197" i="73"/>
  <c r="J199" i="68"/>
  <c r="H143" i="68"/>
  <c r="H151" i="73"/>
  <c r="J207" i="73"/>
  <c r="J144" i="76"/>
  <c r="H49" i="76"/>
  <c r="J203" i="61"/>
  <c r="H147" i="61"/>
  <c r="J201" i="69"/>
  <c r="H145" i="69"/>
  <c r="H49" i="67"/>
  <c r="J144" i="67"/>
  <c r="J199" i="59"/>
  <c r="H143" i="59"/>
  <c r="H51" i="62"/>
  <c r="J146" i="62"/>
  <c r="J199" i="61"/>
  <c r="H143" i="61"/>
  <c r="J205" i="76"/>
  <c r="H149" i="76"/>
  <c r="H55" i="70"/>
  <c r="J150" i="70"/>
  <c r="J207" i="70"/>
  <c r="H151" i="70"/>
  <c r="J197" i="62"/>
  <c r="H141" i="62"/>
  <c r="J203" i="71"/>
  <c r="H147" i="71"/>
  <c r="H47" i="68"/>
  <c r="J142" i="68"/>
  <c r="H57" i="71"/>
  <c r="J152" i="71"/>
  <c r="J203" i="59"/>
  <c r="H147" i="59"/>
  <c r="J203" i="74"/>
  <c r="H147" i="74"/>
  <c r="H147" i="67"/>
  <c r="J203" i="67"/>
  <c r="J203" i="76"/>
  <c r="H147" i="76"/>
  <c r="J197" i="68"/>
  <c r="H141" i="68"/>
  <c r="J199" i="71"/>
  <c r="H143" i="71"/>
  <c r="J201" i="70"/>
  <c r="H145" i="70"/>
  <c r="L38" i="28"/>
  <c r="H149" i="59"/>
  <c r="J205" i="59"/>
  <c r="J207" i="77"/>
  <c r="H151" i="77"/>
  <c r="J204" i="62"/>
  <c r="H148" i="62"/>
  <c r="H57" i="67"/>
  <c r="J152" i="67"/>
  <c r="J201" i="76"/>
  <c r="H145" i="76"/>
  <c r="J150" i="77"/>
  <c r="H55" i="77"/>
  <c r="H143" i="67"/>
  <c r="J199" i="67"/>
  <c r="H49" i="62"/>
  <c r="J144" i="62"/>
  <c r="H51" i="59"/>
  <c r="J146" i="59"/>
  <c r="J201" i="62"/>
  <c r="H145" i="62"/>
  <c r="J205" i="75"/>
  <c r="H149" i="75"/>
  <c r="H145" i="71"/>
  <c r="J201" i="71"/>
  <c r="J150" i="69"/>
  <c r="H55" i="69"/>
  <c r="J197" i="76"/>
  <c r="H141" i="76"/>
  <c r="H47" i="59"/>
  <c r="J142" i="59"/>
  <c r="H147" i="60"/>
  <c r="J203" i="60"/>
  <c r="H146" i="48"/>
  <c r="H144" i="48"/>
  <c r="H151" i="60"/>
  <c r="J207" i="60"/>
  <c r="J142" i="48"/>
  <c r="J212" i="48" s="1"/>
  <c r="H47" i="48"/>
  <c r="H141" i="48"/>
  <c r="J201" i="60"/>
  <c r="H145" i="60"/>
  <c r="J205" i="60"/>
  <c r="H149" i="60"/>
  <c r="H149" i="48"/>
  <c r="F6" i="44"/>
  <c r="H213" i="48"/>
  <c r="J142" i="60"/>
  <c r="H47" i="60"/>
  <c r="H151" i="48"/>
  <c r="J150" i="48"/>
  <c r="J220" i="48" s="1"/>
  <c r="H55" i="48"/>
  <c r="F8" i="44"/>
  <c r="H215" i="48"/>
  <c r="J148" i="48"/>
  <c r="J218" i="48" s="1"/>
  <c r="H53" i="48"/>
  <c r="J146" i="60"/>
  <c r="H51" i="60"/>
  <c r="J152" i="48"/>
  <c r="J222" i="48" s="1"/>
  <c r="H57" i="48"/>
  <c r="J144" i="60"/>
  <c r="H49" i="60"/>
  <c r="J150" i="60"/>
  <c r="H55" i="60"/>
  <c r="J197" i="60"/>
  <c r="H141" i="60"/>
  <c r="J152" i="60"/>
  <c r="H57" i="60"/>
  <c r="H143" i="60"/>
  <c r="J199" i="60"/>
  <c r="H147" i="48"/>
  <c r="J148" i="60"/>
  <c r="H53" i="60"/>
  <c r="F150" i="44" l="1"/>
  <c r="H199" i="71"/>
  <c r="F170" i="44"/>
  <c r="H203" i="72"/>
  <c r="F134" i="44"/>
  <c r="H199" i="70"/>
  <c r="J202" i="61"/>
  <c r="H146" i="61"/>
  <c r="J208" i="75"/>
  <c r="H152" i="75"/>
  <c r="F40" i="44"/>
  <c r="H201" i="62"/>
  <c r="J202" i="70"/>
  <c r="H146" i="70"/>
  <c r="H148" i="67"/>
  <c r="J204" i="67"/>
  <c r="F148" i="44"/>
  <c r="H197" i="71"/>
  <c r="F188" i="44"/>
  <c r="H205" i="73"/>
  <c r="F222" i="44"/>
  <c r="H207" i="75"/>
  <c r="H146" i="67"/>
  <c r="J202" i="67"/>
  <c r="J198" i="71"/>
  <c r="H142" i="71"/>
  <c r="L4" i="77"/>
  <c r="L4" i="75"/>
  <c r="L4" i="74"/>
  <c r="L4" i="76"/>
  <c r="L4" i="73"/>
  <c r="L4" i="72"/>
  <c r="L4" i="71"/>
  <c r="L4" i="70"/>
  <c r="L4" i="60"/>
  <c r="L4" i="59"/>
  <c r="L4" i="69"/>
  <c r="L4" i="68"/>
  <c r="L4" i="67"/>
  <c r="L4" i="62"/>
  <c r="L4" i="61"/>
  <c r="L4" i="48"/>
  <c r="L4" i="28"/>
  <c r="F250" i="44"/>
  <c r="H203" i="77"/>
  <c r="J200" i="70"/>
  <c r="H144" i="70"/>
  <c r="F184" i="44"/>
  <c r="H201" i="73"/>
  <c r="J198" i="75"/>
  <c r="H142" i="75"/>
  <c r="F92" i="44"/>
  <c r="H205" i="59"/>
  <c r="O18" i="28"/>
  <c r="O21" i="28" s="1"/>
  <c r="P15" i="28"/>
  <c r="O5" i="28"/>
  <c r="J200" i="72"/>
  <c r="H144" i="72"/>
  <c r="H144" i="73"/>
  <c r="J200" i="73"/>
  <c r="F76" i="44"/>
  <c r="H205" i="68"/>
  <c r="F212" i="44"/>
  <c r="H197" i="75"/>
  <c r="J198" i="69"/>
  <c r="H142" i="69"/>
  <c r="J200" i="74"/>
  <c r="H144" i="74"/>
  <c r="F94" i="44"/>
  <c r="H207" i="59"/>
  <c r="J204" i="70"/>
  <c r="H148" i="70"/>
  <c r="J206" i="68"/>
  <c r="H150" i="68"/>
  <c r="F42" i="44"/>
  <c r="H203" i="62"/>
  <c r="F30" i="44"/>
  <c r="H207" i="61"/>
  <c r="F202" i="44"/>
  <c r="H203" i="74"/>
  <c r="H150" i="73"/>
  <c r="J206" i="73"/>
  <c r="J208" i="59"/>
  <c r="H152" i="59"/>
  <c r="F214" i="44"/>
  <c r="H199" i="75"/>
  <c r="F218" i="44"/>
  <c r="H203" i="75"/>
  <c r="F52" i="44"/>
  <c r="H197" i="67"/>
  <c r="F228" i="44"/>
  <c r="H197" i="76"/>
  <c r="F254" i="44"/>
  <c r="H207" i="77"/>
  <c r="M38" i="28"/>
  <c r="J202" i="59"/>
  <c r="H146" i="59"/>
  <c r="F68" i="44"/>
  <c r="H197" i="68"/>
  <c r="F90" i="44"/>
  <c r="H203" i="59"/>
  <c r="F36" i="44"/>
  <c r="H197" i="62"/>
  <c r="F22" i="44"/>
  <c r="H199" i="61"/>
  <c r="M3" i="77"/>
  <c r="M3" i="76"/>
  <c r="M3" i="75"/>
  <c r="M3" i="74"/>
  <c r="M3" i="72"/>
  <c r="M3" i="71"/>
  <c r="M3" i="73"/>
  <c r="M3" i="60"/>
  <c r="M3" i="70"/>
  <c r="M3" i="59"/>
  <c r="M3" i="68"/>
  <c r="M3" i="67"/>
  <c r="M3" i="69"/>
  <c r="M3" i="61"/>
  <c r="M37" i="28"/>
  <c r="M3" i="48"/>
  <c r="M3" i="28"/>
  <c r="M3" i="62"/>
  <c r="M41" i="28"/>
  <c r="M45" i="28" s="1"/>
  <c r="F174" i="44"/>
  <c r="H207" i="72"/>
  <c r="J206" i="76"/>
  <c r="H150" i="76"/>
  <c r="J202" i="69"/>
  <c r="H146" i="69"/>
  <c r="H148" i="73"/>
  <c r="J204" i="73"/>
  <c r="F230" i="44"/>
  <c r="H199" i="76"/>
  <c r="J206" i="69"/>
  <c r="H150" i="69"/>
  <c r="F232" i="44"/>
  <c r="H201" i="76"/>
  <c r="H152" i="71"/>
  <c r="J208" i="71"/>
  <c r="H146" i="62"/>
  <c r="J202" i="62"/>
  <c r="F104" i="44"/>
  <c r="H201" i="69"/>
  <c r="F70" i="44"/>
  <c r="H199" i="68"/>
  <c r="J208" i="74"/>
  <c r="H152" i="74"/>
  <c r="H150" i="75"/>
  <c r="J206" i="75"/>
  <c r="F248" i="44"/>
  <c r="H201" i="77"/>
  <c r="J204" i="59"/>
  <c r="H148" i="59"/>
  <c r="F196" i="44"/>
  <c r="H197" i="74"/>
  <c r="H148" i="61"/>
  <c r="J204" i="61"/>
  <c r="F24" i="44"/>
  <c r="H201" i="61"/>
  <c r="J204" i="69"/>
  <c r="H148" i="69"/>
  <c r="K4" i="77"/>
  <c r="K4" i="76"/>
  <c r="K4" i="75"/>
  <c r="K4" i="74"/>
  <c r="K4" i="73"/>
  <c r="K4" i="71"/>
  <c r="K4" i="72"/>
  <c r="K4" i="70"/>
  <c r="K4" i="60"/>
  <c r="K4" i="59"/>
  <c r="K4" i="69"/>
  <c r="K4" i="68"/>
  <c r="K4" i="67"/>
  <c r="K4" i="62"/>
  <c r="K4" i="28"/>
  <c r="K4" i="61"/>
  <c r="K4" i="48"/>
  <c r="H152" i="68"/>
  <c r="J208" i="68"/>
  <c r="J206" i="71"/>
  <c r="H150" i="71"/>
  <c r="F28" i="44"/>
  <c r="H205" i="61"/>
  <c r="F244" i="44"/>
  <c r="H197" i="77"/>
  <c r="F46" i="44"/>
  <c r="H207" i="62"/>
  <c r="J200" i="77"/>
  <c r="H144" i="77"/>
  <c r="F252" i="44"/>
  <c r="H205" i="77"/>
  <c r="F84" i="44"/>
  <c r="H197" i="59"/>
  <c r="J198" i="70"/>
  <c r="H142" i="70"/>
  <c r="F154" i="44"/>
  <c r="H203" i="71"/>
  <c r="F236" i="44"/>
  <c r="H205" i="76"/>
  <c r="H148" i="76"/>
  <c r="J204" i="76"/>
  <c r="F138" i="44"/>
  <c r="H203" i="70"/>
  <c r="J208" i="70"/>
  <c r="H152" i="70"/>
  <c r="F164" i="44"/>
  <c r="H197" i="72"/>
  <c r="F74" i="44"/>
  <c r="H203" i="68"/>
  <c r="H150" i="77"/>
  <c r="J206" i="77"/>
  <c r="J202" i="71"/>
  <c r="H146" i="71"/>
  <c r="F216" i="44"/>
  <c r="H201" i="75"/>
  <c r="F152" i="44"/>
  <c r="H201" i="71"/>
  <c r="J200" i="62"/>
  <c r="H144" i="62"/>
  <c r="J208" i="67"/>
  <c r="H152" i="67"/>
  <c r="F234" i="44"/>
  <c r="H203" i="76"/>
  <c r="F142" i="44"/>
  <c r="H207" i="70"/>
  <c r="F180" i="44"/>
  <c r="H197" i="73"/>
  <c r="H142" i="76"/>
  <c r="J198" i="76"/>
  <c r="F166" i="44"/>
  <c r="H199" i="72"/>
  <c r="J208" i="77"/>
  <c r="H152" i="77"/>
  <c r="J204" i="74"/>
  <c r="H148" i="74"/>
  <c r="H148" i="71"/>
  <c r="J204" i="71"/>
  <c r="F38" i="44"/>
  <c r="H199" i="62"/>
  <c r="J204" i="77"/>
  <c r="H148" i="77"/>
  <c r="F44" i="44"/>
  <c r="H205" i="62"/>
  <c r="H150" i="67"/>
  <c r="J206" i="67"/>
  <c r="J204" i="75"/>
  <c r="H148" i="75"/>
  <c r="H146" i="73"/>
  <c r="J202" i="73"/>
  <c r="F102" i="44"/>
  <c r="H199" i="69"/>
  <c r="F110" i="44"/>
  <c r="H207" i="69"/>
  <c r="F198" i="44"/>
  <c r="H199" i="74"/>
  <c r="F186" i="44"/>
  <c r="H203" i="73"/>
  <c r="F62" i="44"/>
  <c r="H207" i="67"/>
  <c r="H142" i="77"/>
  <c r="J198" i="77"/>
  <c r="F206" i="44"/>
  <c r="H207" i="74"/>
  <c r="H144" i="67"/>
  <c r="J200" i="67"/>
  <c r="H152" i="73"/>
  <c r="J208" i="73"/>
  <c r="F60" i="44"/>
  <c r="H205" i="67"/>
  <c r="H146" i="75"/>
  <c r="J202" i="75"/>
  <c r="J198" i="72"/>
  <c r="H142" i="72"/>
  <c r="F132" i="44"/>
  <c r="H197" i="70"/>
  <c r="H152" i="61"/>
  <c r="J208" i="61"/>
  <c r="H144" i="68"/>
  <c r="J200" i="68"/>
  <c r="F58" i="44"/>
  <c r="H203" i="67"/>
  <c r="J198" i="68"/>
  <c r="H142" i="68"/>
  <c r="J206" i="70"/>
  <c r="H150" i="70"/>
  <c r="F26" i="44"/>
  <c r="H203" i="61"/>
  <c r="J200" i="59"/>
  <c r="H144" i="59"/>
  <c r="F182" i="44"/>
  <c r="H199" i="73"/>
  <c r="H144" i="71"/>
  <c r="J200" i="71"/>
  <c r="H142" i="62"/>
  <c r="J198" i="62"/>
  <c r="F238" i="44"/>
  <c r="H207" i="76"/>
  <c r="J208" i="72"/>
  <c r="H152" i="72"/>
  <c r="F56" i="44"/>
  <c r="H201" i="67"/>
  <c r="F88" i="44"/>
  <c r="H201" i="59"/>
  <c r="H142" i="67"/>
  <c r="J198" i="67"/>
  <c r="F20" i="44"/>
  <c r="H197" i="61"/>
  <c r="F168" i="44"/>
  <c r="H201" i="72"/>
  <c r="H152" i="76"/>
  <c r="J208" i="76"/>
  <c r="J206" i="72"/>
  <c r="H150" i="72"/>
  <c r="J208" i="62"/>
  <c r="H152" i="62"/>
  <c r="J202" i="76"/>
  <c r="H146" i="76"/>
  <c r="F136" i="44"/>
  <c r="H201" i="70"/>
  <c r="J206" i="59"/>
  <c r="H150" i="59"/>
  <c r="H142" i="73"/>
  <c r="J198" i="73"/>
  <c r="H144" i="61"/>
  <c r="J200" i="61"/>
  <c r="J202" i="77"/>
  <c r="H146" i="77"/>
  <c r="F78" i="44"/>
  <c r="H207" i="68"/>
  <c r="J206" i="74"/>
  <c r="H150" i="74"/>
  <c r="J202" i="72"/>
  <c r="H146" i="72"/>
  <c r="F172" i="44"/>
  <c r="H205" i="72"/>
  <c r="J204" i="72"/>
  <c r="H148" i="72"/>
  <c r="F72" i="44"/>
  <c r="H201" i="68"/>
  <c r="F158" i="44"/>
  <c r="H207" i="71"/>
  <c r="J198" i="74"/>
  <c r="H142" i="74"/>
  <c r="F100" i="44"/>
  <c r="H197" i="69"/>
  <c r="J202" i="68"/>
  <c r="H146" i="68"/>
  <c r="F200" i="44"/>
  <c r="H201" i="74"/>
  <c r="J200" i="75"/>
  <c r="H144" i="75"/>
  <c r="F140" i="44"/>
  <c r="H205" i="70"/>
  <c r="F190" i="44"/>
  <c r="H207" i="73"/>
  <c r="J198" i="59"/>
  <c r="H142" i="59"/>
  <c r="F54" i="44"/>
  <c r="H199" i="67"/>
  <c r="F220" i="44"/>
  <c r="H205" i="75"/>
  <c r="F43" i="44"/>
  <c r="H204" i="62"/>
  <c r="F86" i="44"/>
  <c r="H199" i="59"/>
  <c r="H144" i="76"/>
  <c r="J200" i="76"/>
  <c r="F106" i="44"/>
  <c r="H203" i="69"/>
  <c r="F156" i="44"/>
  <c r="H205" i="71"/>
  <c r="J208" i="69"/>
  <c r="H152" i="69"/>
  <c r="H148" i="68"/>
  <c r="J204" i="68"/>
  <c r="N2" i="77"/>
  <c r="N2" i="76"/>
  <c r="N2" i="75"/>
  <c r="N2" i="74"/>
  <c r="N2" i="73"/>
  <c r="N2" i="72"/>
  <c r="N2" i="71"/>
  <c r="N2" i="70"/>
  <c r="N2" i="60"/>
  <c r="N2" i="59"/>
  <c r="N2" i="69"/>
  <c r="N2" i="67"/>
  <c r="N2" i="62"/>
  <c r="N24" i="28"/>
  <c r="N26" i="28" s="1"/>
  <c r="N35" i="28"/>
  <c r="N2" i="61"/>
  <c r="N2" i="48"/>
  <c r="N2" i="28"/>
  <c r="N43" i="28"/>
  <c r="N2" i="68"/>
  <c r="F246" i="44"/>
  <c r="H199" i="77"/>
  <c r="J200" i="69"/>
  <c r="H144" i="69"/>
  <c r="H150" i="62"/>
  <c r="J206" i="62"/>
  <c r="J202" i="74"/>
  <c r="H146" i="74"/>
  <c r="F108" i="44"/>
  <c r="H205" i="69"/>
  <c r="F204" i="44"/>
  <c r="H205" i="74"/>
  <c r="H150" i="61"/>
  <c r="J206" i="61"/>
  <c r="H142" i="61"/>
  <c r="J198" i="61"/>
  <c r="F14" i="44"/>
  <c r="H221" i="48"/>
  <c r="H207" i="60"/>
  <c r="F126" i="44"/>
  <c r="F10" i="44"/>
  <c r="H217" i="48"/>
  <c r="J206" i="60"/>
  <c r="H150" i="60"/>
  <c r="H148" i="48"/>
  <c r="F124" i="44"/>
  <c r="H205" i="60"/>
  <c r="J204" i="60"/>
  <c r="H148" i="60"/>
  <c r="J202" i="60"/>
  <c r="H146" i="60"/>
  <c r="F7" i="44"/>
  <c r="H214" i="48"/>
  <c r="F12" i="44"/>
  <c r="H219" i="48"/>
  <c r="H199" i="60"/>
  <c r="F118" i="44"/>
  <c r="J200" i="60"/>
  <c r="H144" i="60"/>
  <c r="J208" i="60"/>
  <c r="H152" i="60"/>
  <c r="F4" i="44"/>
  <c r="H211" i="48"/>
  <c r="F9" i="44"/>
  <c r="H216" i="48"/>
  <c r="F116" i="44"/>
  <c r="H197" i="60"/>
  <c r="H142" i="48"/>
  <c r="J198" i="60"/>
  <c r="H142" i="60"/>
  <c r="F120" i="44"/>
  <c r="H201" i="60"/>
  <c r="H152" i="48"/>
  <c r="H150" i="48"/>
  <c r="F122" i="44"/>
  <c r="H203" i="60"/>
  <c r="F245" i="44" l="1"/>
  <c r="H198" i="77"/>
  <c r="F155" i="44"/>
  <c r="H204" i="71"/>
  <c r="F25" i="44"/>
  <c r="H202" i="61"/>
  <c r="F111" i="44"/>
  <c r="H208" i="69"/>
  <c r="F85" i="44"/>
  <c r="H198" i="59"/>
  <c r="H233" i="59" s="1"/>
  <c r="H240" i="59" s="1"/>
  <c r="H243" i="59" s="1"/>
  <c r="F2" i="59" s="1"/>
  <c r="F169" i="44"/>
  <c r="H202" i="72"/>
  <c r="F233" i="44"/>
  <c r="H202" i="76"/>
  <c r="F141" i="44"/>
  <c r="H206" i="70"/>
  <c r="F63" i="44"/>
  <c r="H208" i="67"/>
  <c r="F153" i="44"/>
  <c r="H202" i="71"/>
  <c r="F143" i="44"/>
  <c r="H208" i="70"/>
  <c r="F247" i="44"/>
  <c r="H200" i="77"/>
  <c r="H231" i="77" s="1"/>
  <c r="H235" i="77" s="1"/>
  <c r="H238" i="77" s="1"/>
  <c r="F2" i="77" s="1"/>
  <c r="F157" i="44"/>
  <c r="H206" i="71"/>
  <c r="F27" i="44"/>
  <c r="H204" i="61"/>
  <c r="F221" i="44"/>
  <c r="H206" i="75"/>
  <c r="F41" i="44"/>
  <c r="H202" i="62"/>
  <c r="O35" i="28"/>
  <c r="O43" i="28"/>
  <c r="O2" i="28"/>
  <c r="O24" i="28"/>
  <c r="O26" i="28" s="1"/>
  <c r="F135" i="44"/>
  <c r="H200" i="70"/>
  <c r="F103" i="44"/>
  <c r="H200" i="69"/>
  <c r="H232" i="69" s="1"/>
  <c r="H236" i="69" s="1"/>
  <c r="H239" i="69" s="1"/>
  <c r="F2" i="69" s="1"/>
  <c r="F215" i="44"/>
  <c r="H200" i="75"/>
  <c r="H231" i="75" s="1"/>
  <c r="H235" i="75" s="1"/>
  <c r="H238" i="75" s="1"/>
  <c r="F2" i="75" s="1"/>
  <c r="N3" i="77"/>
  <c r="N3" i="76"/>
  <c r="N3" i="75"/>
  <c r="N3" i="73"/>
  <c r="N3" i="74"/>
  <c r="N3" i="72"/>
  <c r="N3" i="71"/>
  <c r="N3" i="60"/>
  <c r="N3" i="70"/>
  <c r="N3" i="59"/>
  <c r="N3" i="69"/>
  <c r="N3" i="68"/>
  <c r="N3" i="61"/>
  <c r="N37" i="28"/>
  <c r="N3" i="48"/>
  <c r="N3" i="67"/>
  <c r="N3" i="62"/>
  <c r="N41" i="28"/>
  <c r="N45" i="28" s="1"/>
  <c r="N48" i="28" s="1"/>
  <c r="N49" i="28" s="1"/>
  <c r="N3" i="28"/>
  <c r="F237" i="44"/>
  <c r="H206" i="76"/>
  <c r="Q15" i="28"/>
  <c r="P18" i="28"/>
  <c r="P21" i="28" s="1"/>
  <c r="P5" i="28"/>
  <c r="F21" i="44"/>
  <c r="H198" i="61"/>
  <c r="F181" i="44"/>
  <c r="H198" i="73"/>
  <c r="H231" i="73" s="1"/>
  <c r="H235" i="73" s="1"/>
  <c r="H238" i="73" s="1"/>
  <c r="F2" i="73" s="1"/>
  <c r="F191" i="44"/>
  <c r="H208" i="73"/>
  <c r="F253" i="44"/>
  <c r="H206" i="77"/>
  <c r="F79" i="44"/>
  <c r="H208" i="68"/>
  <c r="F137" i="44"/>
  <c r="H202" i="70"/>
  <c r="F197" i="44"/>
  <c r="H198" i="74"/>
  <c r="F23" i="44"/>
  <c r="H200" i="61"/>
  <c r="F151" i="44"/>
  <c r="H200" i="71"/>
  <c r="F61" i="44"/>
  <c r="H206" i="67"/>
  <c r="F229" i="44"/>
  <c r="H198" i="76"/>
  <c r="F109" i="44"/>
  <c r="H206" i="69"/>
  <c r="F201" i="44"/>
  <c r="H202" i="74"/>
  <c r="F73" i="44"/>
  <c r="H202" i="68"/>
  <c r="F205" i="44"/>
  <c r="H206" i="74"/>
  <c r="F47" i="44"/>
  <c r="H208" i="62"/>
  <c r="F175" i="44"/>
  <c r="H208" i="72"/>
  <c r="F69" i="44"/>
  <c r="H198" i="68"/>
  <c r="F203" i="44"/>
  <c r="H204" i="74"/>
  <c r="F39" i="44"/>
  <c r="H200" i="62"/>
  <c r="F133" i="44"/>
  <c r="H198" i="70"/>
  <c r="H233" i="74"/>
  <c r="H238" i="74" s="1"/>
  <c r="H241" i="74" s="1"/>
  <c r="F2" i="74" s="1"/>
  <c r="F159" i="44"/>
  <c r="H208" i="71"/>
  <c r="F187" i="44"/>
  <c r="H204" i="73"/>
  <c r="M48" i="28"/>
  <c r="M49" i="28" s="1"/>
  <c r="F183" i="44"/>
  <c r="H200" i="73"/>
  <c r="N38" i="28"/>
  <c r="F249" i="44"/>
  <c r="H202" i="77"/>
  <c r="F31" i="44"/>
  <c r="H208" i="61"/>
  <c r="F139" i="44"/>
  <c r="H204" i="70"/>
  <c r="H231" i="70" s="1"/>
  <c r="H235" i="70" s="1"/>
  <c r="H238" i="70" s="1"/>
  <c r="F2" i="70" s="1"/>
  <c r="F29" i="44"/>
  <c r="H206" i="61"/>
  <c r="H231" i="61" s="1"/>
  <c r="H235" i="61" s="1"/>
  <c r="H238" i="61" s="1"/>
  <c r="F2" i="61" s="1"/>
  <c r="F45" i="44"/>
  <c r="H206" i="62"/>
  <c r="F53" i="44"/>
  <c r="H198" i="67"/>
  <c r="H231" i="67" s="1"/>
  <c r="H235" i="67" s="1"/>
  <c r="H238" i="67" s="1"/>
  <c r="F2" i="67" s="1"/>
  <c r="F55" i="44"/>
  <c r="H200" i="67"/>
  <c r="F185" i="44"/>
  <c r="H202" i="73"/>
  <c r="F235" i="44"/>
  <c r="H204" i="76"/>
  <c r="F207" i="44"/>
  <c r="H208" i="74"/>
  <c r="H231" i="68"/>
  <c r="H235" i="68" s="1"/>
  <c r="H238" i="68" s="1"/>
  <c r="F2" i="68" s="1"/>
  <c r="F95" i="44"/>
  <c r="H208" i="59"/>
  <c r="F199" i="44"/>
  <c r="H200" i="74"/>
  <c r="F171" i="44"/>
  <c r="H204" i="72"/>
  <c r="F93" i="44"/>
  <c r="H206" i="59"/>
  <c r="F173" i="44"/>
  <c r="H206" i="72"/>
  <c r="F87" i="44"/>
  <c r="H200" i="59"/>
  <c r="F165" i="44"/>
  <c r="H198" i="72"/>
  <c r="H232" i="72" s="1"/>
  <c r="H236" i="72" s="1"/>
  <c r="H239" i="72" s="1"/>
  <c r="F2" i="72" s="1"/>
  <c r="F251" i="44"/>
  <c r="H204" i="77"/>
  <c r="F255" i="44"/>
  <c r="H208" i="77"/>
  <c r="F189" i="44"/>
  <c r="H206" i="73"/>
  <c r="F213" i="44"/>
  <c r="H198" i="75"/>
  <c r="H231" i="71"/>
  <c r="H235" i="71" s="1"/>
  <c r="H238" i="71" s="1"/>
  <c r="F2" i="71" s="1"/>
  <c r="F75" i="44"/>
  <c r="H204" i="68"/>
  <c r="F231" i="44"/>
  <c r="H200" i="76"/>
  <c r="F239" i="44"/>
  <c r="H208" i="76"/>
  <c r="H231" i="76" s="1"/>
  <c r="H235" i="76" s="1"/>
  <c r="H238" i="76" s="1"/>
  <c r="F2" i="76" s="1"/>
  <c r="F37" i="44"/>
  <c r="H198" i="62"/>
  <c r="H231" i="62" s="1"/>
  <c r="H235" i="62" s="1"/>
  <c r="H238" i="62" s="1"/>
  <c r="F2" i="62" s="1"/>
  <c r="F71" i="44"/>
  <c r="H200" i="68"/>
  <c r="F217" i="44"/>
  <c r="H202" i="75"/>
  <c r="F107" i="44"/>
  <c r="H204" i="69"/>
  <c r="F91" i="44"/>
  <c r="H204" i="59"/>
  <c r="F105" i="44"/>
  <c r="H202" i="69"/>
  <c r="F77" i="44"/>
  <c r="H206" i="68"/>
  <c r="F101" i="44"/>
  <c r="H198" i="69"/>
  <c r="F167" i="44"/>
  <c r="H200" i="72"/>
  <c r="F149" i="44"/>
  <c r="H198" i="71"/>
  <c r="F223" i="44"/>
  <c r="H208" i="75"/>
  <c r="F219" i="44"/>
  <c r="H204" i="75"/>
  <c r="F89" i="44"/>
  <c r="H202" i="59"/>
  <c r="F57" i="44"/>
  <c r="H202" i="67"/>
  <c r="F59" i="44"/>
  <c r="H204" i="67"/>
  <c r="F5" i="44"/>
  <c r="H212" i="48"/>
  <c r="H222" i="48"/>
  <c r="F15" i="44"/>
  <c r="H200" i="60"/>
  <c r="F119" i="44"/>
  <c r="F121" i="44"/>
  <c r="H202" i="60"/>
  <c r="F125" i="44"/>
  <c r="H206" i="60"/>
  <c r="H208" i="60"/>
  <c r="F127" i="44"/>
  <c r="F123" i="44"/>
  <c r="H204" i="60"/>
  <c r="F11" i="44"/>
  <c r="H218" i="48"/>
  <c r="F13" i="44"/>
  <c r="H220" i="48"/>
  <c r="F117" i="44"/>
  <c r="H198" i="60"/>
  <c r="H245" i="48" l="1"/>
  <c r="H249" i="48" s="1"/>
  <c r="H252" i="48" s="1"/>
  <c r="F2" i="48" s="1"/>
  <c r="R15" i="28"/>
  <c r="Q5" i="28"/>
  <c r="Q18" i="28"/>
  <c r="Q21" i="28" s="1"/>
  <c r="M4" i="77"/>
  <c r="M4" i="76"/>
  <c r="M4" i="75"/>
  <c r="M4" i="73"/>
  <c r="M4" i="74"/>
  <c r="M4" i="71"/>
  <c r="M4" i="72"/>
  <c r="M4" i="70"/>
  <c r="M4" i="60"/>
  <c r="M4" i="59"/>
  <c r="M4" i="69"/>
  <c r="M4" i="68"/>
  <c r="M4" i="67"/>
  <c r="M4" i="28"/>
  <c r="M4" i="62"/>
  <c r="M4" i="61"/>
  <c r="M4" i="48"/>
  <c r="N4" i="77"/>
  <c r="N4" i="76"/>
  <c r="N4" i="74"/>
  <c r="N4" i="75"/>
  <c r="N4" i="73"/>
  <c r="N4" i="72"/>
  <c r="N4" i="70"/>
  <c r="N4" i="60"/>
  <c r="N4" i="71"/>
  <c r="N4" i="68"/>
  <c r="N4" i="69"/>
  <c r="N4" i="59"/>
  <c r="N4" i="67"/>
  <c r="N4" i="62"/>
  <c r="N4" i="28"/>
  <c r="N4" i="61"/>
  <c r="N4" i="48"/>
  <c r="O3" i="28"/>
  <c r="O41" i="28"/>
  <c r="O45" i="28" s="1"/>
  <c r="O37" i="28"/>
  <c r="O38" i="28" s="1"/>
  <c r="H233" i="60"/>
  <c r="H238" i="60" s="1"/>
  <c r="H241" i="60" s="1"/>
  <c r="F2" i="60" s="1"/>
  <c r="P35" i="28"/>
  <c r="P43" i="28"/>
  <c r="P24" i="28"/>
  <c r="P26" i="28" s="1"/>
  <c r="P2" i="28"/>
  <c r="O48" i="28" l="1"/>
  <c r="O49" i="28" s="1"/>
  <c r="O4" i="28" s="1"/>
  <c r="S15" i="28"/>
  <c r="R18" i="28"/>
  <c r="R21" i="28" s="1"/>
  <c r="R5" i="28"/>
  <c r="P3" i="28"/>
  <c r="P37" i="28"/>
  <c r="P38" i="28" s="1"/>
  <c r="P41" i="28"/>
  <c r="P45" i="28" s="1"/>
  <c r="P48" i="28" s="1"/>
  <c r="P49" i="28" s="1"/>
  <c r="P4" i="28" s="1"/>
  <c r="Q43" i="28"/>
  <c r="Q2" i="28"/>
  <c r="Q24" i="28"/>
  <c r="Q26" i="28" s="1"/>
  <c r="Q35" i="28"/>
  <c r="R43" i="28" l="1"/>
  <c r="R2" i="28"/>
  <c r="R35" i="28"/>
  <c r="R24" i="28"/>
  <c r="R26" i="28" s="1"/>
  <c r="Q3" i="28"/>
  <c r="Q41" i="28"/>
  <c r="Q45" i="28" s="1"/>
  <c r="Q48" i="28" s="1"/>
  <c r="Q49" i="28" s="1"/>
  <c r="Q4" i="28" s="1"/>
  <c r="Q37" i="28"/>
  <c r="Q38" i="28" s="1"/>
  <c r="S18" i="28"/>
  <c r="S21" i="28" s="1"/>
  <c r="S5" i="28"/>
  <c r="R3" i="28" l="1"/>
  <c r="R41" i="28"/>
  <c r="R45" i="28" s="1"/>
  <c r="R48" i="28" s="1"/>
  <c r="R49" i="28" s="1"/>
  <c r="R4" i="28" s="1"/>
  <c r="R37" i="28"/>
  <c r="R38" i="28" s="1"/>
  <c r="S2" i="28"/>
  <c r="S24" i="28"/>
  <c r="S26" i="28" s="1"/>
  <c r="S35" i="28"/>
  <c r="S43" i="28"/>
  <c r="S41" i="28" l="1"/>
  <c r="S45" i="28" s="1"/>
  <c r="S37" i="28"/>
  <c r="S38" i="28" s="1"/>
  <c r="H38" i="28" s="1"/>
  <c r="S3" i="28"/>
  <c r="S48" i="28" l="1"/>
  <c r="S49" i="28" s="1"/>
  <c r="S4" i="28" s="1"/>
  <c r="H45" i="28"/>
  <c r="H48" i="28" s="1"/>
</calcChain>
</file>

<file path=xl/sharedStrings.xml><?xml version="1.0" encoding="utf-8"?>
<sst xmlns="http://schemas.openxmlformats.org/spreadsheetml/2006/main" count="57494" uniqueCount="697">
  <si>
    <t>PR24 Opex capex split model</t>
  </si>
  <si>
    <t>Model code:</t>
  </si>
  <si>
    <t>PR24CA22</t>
  </si>
  <si>
    <t>Version number:</t>
  </si>
  <si>
    <t>File name:</t>
  </si>
  <si>
    <t>Date:</t>
  </si>
  <si>
    <t>December 2024</t>
  </si>
  <si>
    <t>For enquiries please contact:</t>
  </si>
  <si>
    <t>PR24@ofwat.gov.uk</t>
  </si>
  <si>
    <t xml:space="preserve">Conceptual model </t>
  </si>
  <si>
    <t>Other sheets</t>
  </si>
  <si>
    <t>End of sheet</t>
  </si>
  <si>
    <t>Schemes included by companies as DPC but assessed within enhancement</t>
  </si>
  <si>
    <t>Company</t>
  </si>
  <si>
    <t>Scheme</t>
  </si>
  <si>
    <t>In house cost uplift, 25-30 (£m)</t>
  </si>
  <si>
    <t>Cost profile</t>
  </si>
  <si>
    <t>Control</t>
  </si>
  <si>
    <t>Annual WR</t>
  </si>
  <si>
    <t>Annual WN+</t>
  </si>
  <si>
    <t>Annual WWN+</t>
  </si>
  <si>
    <t>Annual BIO</t>
  </si>
  <si>
    <t>Water</t>
  </si>
  <si>
    <t>SVE</t>
  </si>
  <si>
    <t>Minworth reuse</t>
  </si>
  <si>
    <t>Evenly over AMP</t>
  </si>
  <si>
    <t>Water resources</t>
  </si>
  <si>
    <t>Carsington to Tittesworth main</t>
  </si>
  <si>
    <t>Total</t>
  </si>
  <si>
    <t>PR24CA22_BP_IN</t>
  </si>
  <si>
    <t>Run on 30 Sep 2024 12:39</t>
  </si>
  <si>
    <t>Acronym</t>
  </si>
  <si>
    <t>Reference</t>
  </si>
  <si>
    <t>Item description</t>
  </si>
  <si>
    <t>Unit</t>
  </si>
  <si>
    <t>Model</t>
  </si>
  <si>
    <t>2025-26</t>
  </si>
  <si>
    <t>2026-27</t>
  </si>
  <si>
    <t>2027-28</t>
  </si>
  <si>
    <t>2028-29</t>
  </si>
  <si>
    <t>2029-30</t>
  </si>
  <si>
    <t>Price Review 2024</t>
  </si>
  <si>
    <t>Run 11 - PR24 FD Data</t>
  </si>
  <si>
    <t>Latest</t>
  </si>
  <si>
    <t>ANH</t>
  </si>
  <si>
    <t>W3038WR_PR24</t>
  </si>
  <si>
    <t>Operating expenditure - Base operating expenditure - Water resources</t>
  </si>
  <si>
    <t>£m</t>
  </si>
  <si>
    <t>W3038RWD_PR24</t>
  </si>
  <si>
    <t>Operating expenditure - Base operating expenditure - Raw water transport - Network+</t>
  </si>
  <si>
    <t>W3038RWS_PR24</t>
  </si>
  <si>
    <t>Operating expenditure - Base operating expenditure - Raw water storage - Network+</t>
  </si>
  <si>
    <t>W3038WT_PR24</t>
  </si>
  <si>
    <t>Operating expenditure - Base operating expenditure - Water treatment - Network+</t>
  </si>
  <si>
    <t>W3038TWD_PR24</t>
  </si>
  <si>
    <t>Operating expenditure - Base operating expenditure - Treated water distribution - Network+</t>
  </si>
  <si>
    <t>B0203TAS_PR24</t>
  </si>
  <si>
    <t>Operating expenditure - Base operating expenditure - Total</t>
  </si>
  <si>
    <t>B0291TEO_WR_PR24</t>
  </si>
  <si>
    <t>Operating expenditure - Enhancement operating expenditure - Water resources</t>
  </si>
  <si>
    <t>B0291TEO_RWT_PR24</t>
  </si>
  <si>
    <t>Operating expenditure - Enhancement operating expenditure - Raw water transport - Network+</t>
  </si>
  <si>
    <t>B0291TEO_RWS_PR24</t>
  </si>
  <si>
    <t>Operating expenditure - Enhancement operating expenditure - Raw water storage - Network+</t>
  </si>
  <si>
    <t>B0291TEO_WT_PR24</t>
  </si>
  <si>
    <t>Operating expenditure - Enhancement operating expenditure - Water treatment - Network+</t>
  </si>
  <si>
    <t>B0291TEO_TWD_PR24</t>
  </si>
  <si>
    <t>Operating expenditure - Enhancement operating expenditure - Treated water distribution - Network+</t>
  </si>
  <si>
    <t>B0204TAS_PR24</t>
  </si>
  <si>
    <t>Operating expenditure - Enhancement operating expenditure - Total</t>
  </si>
  <si>
    <t>W3039WR_PR24</t>
  </si>
  <si>
    <t>Capital expenditure - Base capital expenditure - Water resources</t>
  </si>
  <si>
    <t>W3039RWD_PR24</t>
  </si>
  <si>
    <t>Capital expenditure - Base capital expenditure - Raw water transport - Network+</t>
  </si>
  <si>
    <t>W3039RWS_PR24</t>
  </si>
  <si>
    <t>Capital expenditure - Base capital expenditure - Raw water storage - Network+</t>
  </si>
  <si>
    <t>W3039WT_PR24</t>
  </si>
  <si>
    <t>Capital expenditure - Base capital expenditure - Water treatment - Network+</t>
  </si>
  <si>
    <t>W3039TWD_PR24</t>
  </si>
  <si>
    <t>Capital expenditure - Base capital expenditure - Treated water distribution - Network+</t>
  </si>
  <si>
    <t>B0207TAS_PR24</t>
  </si>
  <si>
    <t>Capital expenditure - Base capital expenditure - Total</t>
  </si>
  <si>
    <t>B0290TEC_WR_PR24</t>
  </si>
  <si>
    <t>Capital expenditure - Enhancement capital expenditure - Water resources</t>
  </si>
  <si>
    <t>B0290TEC_RWT_PR24</t>
  </si>
  <si>
    <t>Capital expenditure - Enhancement capital expenditure - Raw water transport - Network+</t>
  </si>
  <si>
    <t>B0290TEC_RWS_PR24</t>
  </si>
  <si>
    <t>Capital expenditure - Enhancement capital expenditure - Raw water storage - Network+</t>
  </si>
  <si>
    <t>B0290TEC_WT_PR24</t>
  </si>
  <si>
    <t>Capital expenditure - Enhancement capital expenditure - Water treatment - Network+</t>
  </si>
  <si>
    <t>B0290TEC_TWD_PR24</t>
  </si>
  <si>
    <t>Capital expenditure - Enhancement capital expenditure - Treated water distribution - Network+</t>
  </si>
  <si>
    <t>B0208TAS_PR24</t>
  </si>
  <si>
    <t>Capital expenditure - Enhancement capital expenditure - Total</t>
  </si>
  <si>
    <t>WWS1106FL_PR24</t>
  </si>
  <si>
    <t>Operating expenditure - Base operating expenditure - Foul - Network+ 
Sewage collection</t>
  </si>
  <si>
    <t>WWS1106SWD_PR24</t>
  </si>
  <si>
    <t>Operating expenditure - Base operating expenditure - Surface water drainage - Network+ 
Sewage collection</t>
  </si>
  <si>
    <t>WWS1106HD_PR24</t>
  </si>
  <si>
    <t>Operating expenditure - Base operating expenditure - Highway drainage - Network+ 
Sewage collection</t>
  </si>
  <si>
    <t>WWS1106STD_PR24</t>
  </si>
  <si>
    <t>Operating expenditure - Base operating expenditure - Sewage treatment and disposal - Network+ 
Sewage treatment</t>
  </si>
  <si>
    <t>WWS1106SLT_PR24</t>
  </si>
  <si>
    <t>Operating expenditure - Base operating expenditure - Imported sludge liquor treatment - Network+ 
Sewage treatment</t>
  </si>
  <si>
    <t>WWS1106STP_PR24</t>
  </si>
  <si>
    <t>Operating expenditure - Base operating expenditure - Sludge transport - Bioresources</t>
  </si>
  <si>
    <t>WWS1106SDT_PR24</t>
  </si>
  <si>
    <t>Operating expenditure - Base operating expenditure - Sludge treatment - Bioresources</t>
  </si>
  <si>
    <t>WWS1106SDD_PR24</t>
  </si>
  <si>
    <t>Operating expenditure - Base operating expenditure - Sludge disposal - Bioresources</t>
  </si>
  <si>
    <t>WWS1106ADDN1_PR24</t>
  </si>
  <si>
    <t>Operating expenditure - Base operating expenditure - Additional control 1</t>
  </si>
  <si>
    <t>WWS1106ADDN2_PR24</t>
  </si>
  <si>
    <t>Operating expenditure - Base operating expenditure - Additional control 2</t>
  </si>
  <si>
    <t>B0501TAS_PR24</t>
  </si>
  <si>
    <t>B0372TEO_F_PR24</t>
  </si>
  <si>
    <t>Operating expenditure - Enhancement operating expenditure - Foul - Network+ 
Sewage collection</t>
  </si>
  <si>
    <t>B0372TEO_SWD_PR24</t>
  </si>
  <si>
    <t>Operating expenditure - Enhancement operating expenditure - Surface water drainage - Network+ 
Sewage collection</t>
  </si>
  <si>
    <t>B0372TEO_HD_PR24</t>
  </si>
  <si>
    <t>Operating expenditure - Enhancement operating expenditure - Highway drainage - Network+ 
Sewage collection</t>
  </si>
  <si>
    <t>B0372TEO_STD_PR24</t>
  </si>
  <si>
    <t>Operating expenditure - Enhancement operating expenditure - Sewage treatment and disposal - Network+ 
Sewage treatment</t>
  </si>
  <si>
    <t>B0372TEO_SLT_PR24</t>
  </si>
  <si>
    <t>Operating expenditure - Enhancement operating expenditure - Imported sludge liquor treatment - Network+ 
Sewage treatment</t>
  </si>
  <si>
    <t>B0372TEO_STP_PR24</t>
  </si>
  <si>
    <t>Operating expenditure - Enhancement operating expenditure - Sludge transport - Bioresources</t>
  </si>
  <si>
    <t>B0372TEO_SDT_PR24</t>
  </si>
  <si>
    <t>Operating expenditure - Enhancement operating expenditure - Sludge treatment - Bioresources</t>
  </si>
  <si>
    <t>B0372TEO_SD_PR24</t>
  </si>
  <si>
    <t>Operating expenditure - Enhancement operating expenditure - Sludge disposal - Bioresources</t>
  </si>
  <si>
    <t>B0372TEO_ADDN1_PR24</t>
  </si>
  <si>
    <t>Operating expenditure - Enhancement operating expenditure - Additional control 1</t>
  </si>
  <si>
    <t>B0372TEO_ADDN2_PR24</t>
  </si>
  <si>
    <t>Operating expenditure - Enhancement operating expenditure - Additional control 2</t>
  </si>
  <si>
    <t>B0502TAS_PR24</t>
  </si>
  <si>
    <t>WWS1107FL_PR24</t>
  </si>
  <si>
    <t>Capital expenditure - Base capital expenditure - Foul - Network+ 
Sewage collection</t>
  </si>
  <si>
    <t>WWS1107SWD_PR24</t>
  </si>
  <si>
    <t>Capital expenditure - Base capital expenditure - Surface water drainage - Network+ 
Sewage collection</t>
  </si>
  <si>
    <t>WWS1107HD_PR24</t>
  </si>
  <si>
    <t>Capital expenditure - Base capital expenditure - Highway drainage - Network+ 
Sewage collection</t>
  </si>
  <si>
    <t>WWS1107STD_PR24</t>
  </si>
  <si>
    <t>Capital expenditure - Base capital expenditure - Sewage treatment and disposal - Network+ 
Sewage treatment</t>
  </si>
  <si>
    <t>WWS1107SLT_PR24</t>
  </si>
  <si>
    <t>Capital expenditure - Base capital expenditure - Imported sludge liquor treatment - Network+ 
Sewage treatment</t>
  </si>
  <si>
    <t>WWS1107STP_PR24</t>
  </si>
  <si>
    <t>Capital expenditure - Base capital expenditure - Sludge transport - Bioresources</t>
  </si>
  <si>
    <t>WWS1107SDT_PR24</t>
  </si>
  <si>
    <t>Capital expenditure - Base capital expenditure - Sludge treatment - Bioresources</t>
  </si>
  <si>
    <t>WWS1107SDD_PR24</t>
  </si>
  <si>
    <t>Capital expenditure - Base capital expenditure - Sludge disposal - Bioresources</t>
  </si>
  <si>
    <t>WWS1107ADDN1_PR24</t>
  </si>
  <si>
    <t>Capital expenditure - Base capital expenditure - Additional control 1</t>
  </si>
  <si>
    <t>WWS1107ADDN2_PR24</t>
  </si>
  <si>
    <t>Capital expenditure - Base capital expenditure - Additional control 2</t>
  </si>
  <si>
    <t>B0505TAS_PR24</t>
  </si>
  <si>
    <t>B0371TEC_F_PR24</t>
  </si>
  <si>
    <t>Capital expenditure - Enhancement capital expenditure - Foul - Network+ 
Sewage collection</t>
  </si>
  <si>
    <t>B0371TEC_SWD_PR24</t>
  </si>
  <si>
    <t>Capital expenditure - Enhancement capital expenditure - Surface water drainage - Network+ 
Sewage collection</t>
  </si>
  <si>
    <t>B0371TEC_HD_PR24</t>
  </si>
  <si>
    <t>Capital expenditure - Enhancement capital expenditure - Highway drainage - Network+ 
Sewage collection</t>
  </si>
  <si>
    <t>B0371TEC_STD_PR24</t>
  </si>
  <si>
    <t>Capital expenditure - Enhancement capital expenditure - Sewage treatment and disposal - Network+ 
Sewage treatment</t>
  </si>
  <si>
    <t>B0371TEC_SLT_PR24</t>
  </si>
  <si>
    <t>Capital expenditure - Enhancement capital expenditure - Imported sludge liquor treatment - Network+ 
Sewage treatment</t>
  </si>
  <si>
    <t>B0371TEC_STP_PR24</t>
  </si>
  <si>
    <t>Capital expenditure - Enhancement capital expenditure - Sludge transport - Bioresources</t>
  </si>
  <si>
    <t>B0371TEC_SDT_PR24</t>
  </si>
  <si>
    <t>Capital expenditure - Enhancement capital expenditure - Sludge treatment - Bioresources</t>
  </si>
  <si>
    <t>B0371TEC_SD_PR24</t>
  </si>
  <si>
    <t>Capital expenditure - Enhancement capital expenditure - Sludge disposal - Bioresources</t>
  </si>
  <si>
    <t>B0371TEC_ADDN1_PR24</t>
  </si>
  <si>
    <t>Capital expenditure - Enhancement capital expenditure - Additional control 1</t>
  </si>
  <si>
    <t>B0371TEC_ADDN2_PR24</t>
  </si>
  <si>
    <t>Capital expenditure - Enhancement capital expenditure - Additional control 2</t>
  </si>
  <si>
    <t>B0506TAS_PR24</t>
  </si>
  <si>
    <t>CWW3_156FL_PR24_POSTFS</t>
  </si>
  <si>
    <t>Other enhancement - Reduce flooding risk for properties; enhancement capex - Foul - Wastewater network+</t>
  </si>
  <si>
    <t>CWW3_156SWD_PR24_POSTFS</t>
  </si>
  <si>
    <t>Other enhancement - Reduce flooding risk for properties; enhancement capex - Surface water drainage - Wastewater network+</t>
  </si>
  <si>
    <t>CWW3_156HD_PR24_POSTFS</t>
  </si>
  <si>
    <t>Other enhancement - Reduce flooding risk for properties; enhancement capex - Highway drainage - Wastewater network+</t>
  </si>
  <si>
    <t>CWW3_156STD_PR24_POSTFS</t>
  </si>
  <si>
    <t>Other enhancement - Reduce flooding risk for properties; enhancement capex - Sewage treatment and disposal - Wastewater network+</t>
  </si>
  <si>
    <t>CWW3_156SLT_PR24_POSTFS</t>
  </si>
  <si>
    <t>Other enhancement - Reduce flooding risk for properties; enhancement capex - Sludge liquor treatment - Wastewater network+</t>
  </si>
  <si>
    <t>CWW3_156STP_PR24_POSTFS</t>
  </si>
  <si>
    <t>Other enhancement - Reduce flooding risk for properties; enhancement capex - Sludge transport - Bioresources</t>
  </si>
  <si>
    <t>CWW3_156SDT_PR24_POSTFS</t>
  </si>
  <si>
    <t>Other enhancement - Reduce flooding risk for properties; enhancement capex - Sludge treatment - Bioresources</t>
  </si>
  <si>
    <t>CWW3_156SDD_PR24_POSTFS</t>
  </si>
  <si>
    <t>Other enhancement - Reduce flooding risk for properties; enhancement capex - Sludge disposal - Bioresources</t>
  </si>
  <si>
    <t>CWW3_156ADDN1_PR24_POSTFS</t>
  </si>
  <si>
    <t>Other enhancement - Reduce flooding risk for properties; enhancement capex - Additional control 1</t>
  </si>
  <si>
    <t>CWW3_156ADDN2_PR24_POSTFS</t>
  </si>
  <si>
    <t>Other enhancement - Reduce flooding risk for properties; enhancement capex - Additional control 2</t>
  </si>
  <si>
    <t>CWW3_156TOT_PR24_POSTFS</t>
  </si>
  <si>
    <t>Other enhancement - Reduce flooding risk for properties; enhancement capex - Total</t>
  </si>
  <si>
    <t>CWW3_157FL_PR24_POSTFS</t>
  </si>
  <si>
    <t>Other enhancement - Reduce flooding risk for properties; enhancement opex - Foul - Wastewater network+</t>
  </si>
  <si>
    <t>CWW3_157SWD_PR24_POSTFS</t>
  </si>
  <si>
    <t>Other enhancement - Reduce flooding risk for properties; enhancement opex - Surface water drainage - Wastewater network+</t>
  </si>
  <si>
    <t>CWW3_157HD_PR24_POSTFS</t>
  </si>
  <si>
    <t>Other enhancement - Reduce flooding risk for properties; enhancement opex - Highway drainage - Wastewater network+</t>
  </si>
  <si>
    <t>CWW3_157STD_PR24_POSTFS</t>
  </si>
  <si>
    <t>Other enhancement - Reduce flooding risk for properties; enhancement opex - Sewage treatment and disposal - Wastewater network+</t>
  </si>
  <si>
    <t>CWW3_157SLT_PR24_POSTFS</t>
  </si>
  <si>
    <t>Other enhancement - Reduce flooding risk for properties; enhancement opex - Sludge liquor treatment - Wastewater network+</t>
  </si>
  <si>
    <t>CWW3_157STP_PR24_POSTFS</t>
  </si>
  <si>
    <t>Other enhancement - Reduce flooding risk for properties; enhancement opex - Sludge transport - Bioresources</t>
  </si>
  <si>
    <t>CWW3_157SDT_PR24_POSTFS</t>
  </si>
  <si>
    <t>Other enhancement - Reduce flooding risk for properties; enhancement opex - Sludge treatment - Bioresources</t>
  </si>
  <si>
    <t>CWW3_157SDD_PR24_POSTFS</t>
  </si>
  <si>
    <t>Other enhancement - Reduce flooding risk for properties; enhancement opex - Sludge disposal - Bioresources</t>
  </si>
  <si>
    <t>CWW3_157ADDN1_PR24_POSTFS</t>
  </si>
  <si>
    <t>Other enhancement - Reduce flooding risk for properties; enhancement opex - Additional control 1</t>
  </si>
  <si>
    <t>CWW3_157ADDN2_PR24_POSTFS</t>
  </si>
  <si>
    <t>Other enhancement - Reduce flooding risk for properties; enhancement opex - Additional control 2</t>
  </si>
  <si>
    <t>CWW3_157TOT_PR24_POSTFS</t>
  </si>
  <si>
    <t>Other enhancement - Reduce flooding risk for properties; enhancement opex - Total</t>
  </si>
  <si>
    <t>CWW3_158FL_PR24_POSTFS</t>
  </si>
  <si>
    <t>Other enhancement - Reduce flooding risk for properties; enhancement totex - Foul - Wastewater network+</t>
  </si>
  <si>
    <t>CWW3_158SWD_PR24_POSTFS</t>
  </si>
  <si>
    <t>Other enhancement - Reduce flooding risk for properties; enhancement totex - Surface water drainage - Wastewater network+</t>
  </si>
  <si>
    <t>CWW3_158HD_PR24_POSTFS</t>
  </si>
  <si>
    <t>Other enhancement - Reduce flooding risk for properties; enhancement totex - Highway drainage - Wastewater network+</t>
  </si>
  <si>
    <t>CWW3_158STD_PR24_POSTFS</t>
  </si>
  <si>
    <t>Other enhancement - Reduce flooding risk for properties; enhancement totex - Sewage treatment and disposal - Wastewater network+</t>
  </si>
  <si>
    <t>CWW3_158SLT_PR24_POSTFS</t>
  </si>
  <si>
    <t>Other enhancement - Reduce flooding risk for properties; enhancement totex - Sludge liquor treatment - Wastewater network+</t>
  </si>
  <si>
    <t>CWW3_158STP_PR24_POSTFS</t>
  </si>
  <si>
    <t>Other enhancement - Reduce flooding risk for properties; enhancement totex - Sludge transport - Bioresources</t>
  </si>
  <si>
    <t>CWW3_158SDT_PR24_POSTFS</t>
  </si>
  <si>
    <t>Other enhancement - Reduce flooding risk for properties; enhancement totex - Sludge treatment - Bioresources</t>
  </si>
  <si>
    <t>CWW3_158SDD_PR24_POSTFS</t>
  </si>
  <si>
    <t>Other enhancement - Reduce flooding risk for properties; enhancement totex - Sludge disposal - Bioresources</t>
  </si>
  <si>
    <t>CWW3_158ADDN1_PR24_POSTFS</t>
  </si>
  <si>
    <t>Other enhancement - Reduce flooding risk for properties; enhancement totex - Additional control 1</t>
  </si>
  <si>
    <t>CWW3_158ADDN2_PR24_POSTFS</t>
  </si>
  <si>
    <t>Other enhancement - Reduce flooding risk for properties; enhancement totex - Additional control 2</t>
  </si>
  <si>
    <t>CWW3_158TOT_PR24_POSTFS</t>
  </si>
  <si>
    <t>Other enhancement - Reduce flooding risk for properties; enhancement totex - Total</t>
  </si>
  <si>
    <t>CWW3_162FL_PR24_POSTFS</t>
  </si>
  <si>
    <t>Other enhancement - Sludge enhancement (growth); enhancement capex - Foul - Wastewater network+</t>
  </si>
  <si>
    <t>CWW3_162SWD_PR24_POSTFS</t>
  </si>
  <si>
    <t>Other enhancement - Sludge enhancement (growth); enhancement capex - Surface water drainage - Wastewater network+</t>
  </si>
  <si>
    <t>CWW3_162HD_PR24_POSTFS</t>
  </si>
  <si>
    <t>Other enhancement - Sludge enhancement (growth); enhancement capex - Highway drainage - Wastewater network+</t>
  </si>
  <si>
    <t>CWW3_162STD_PR24_POSTFS</t>
  </si>
  <si>
    <t>Other enhancement - Sludge enhancement (growth); enhancement capex - Sewage treatment and disposal - Wastewater network+</t>
  </si>
  <si>
    <t>CWW3_162SLT_PR24_POSTFS</t>
  </si>
  <si>
    <t>Other enhancement - Sludge enhancement (growth); enhancement capex - Sludge liquor treatment - Wastewater network+</t>
  </si>
  <si>
    <t>CWW3_162STP_PR24_POSTFS</t>
  </si>
  <si>
    <t>Other enhancement - Sludge enhancement (growth); enhancement capex - Sludge transport - Bioresources</t>
  </si>
  <si>
    <t>CWW3_162SDT_PR24_POSTFS</t>
  </si>
  <si>
    <t>Other enhancement - Sludge enhancement (growth); enhancement capex - Sludge treatment - Bioresources</t>
  </si>
  <si>
    <t>CWW3_162SDD_PR24_POSTFS</t>
  </si>
  <si>
    <t>Other enhancement - Sludge enhancement (growth); enhancement capex - Sludge disposal - Bioresources</t>
  </si>
  <si>
    <t>CWW3_162ADDN1_PR24_POSTFS</t>
  </si>
  <si>
    <t>Other enhancement - Sludge enhancement (growth); enhancement capex - Additional control 1</t>
  </si>
  <si>
    <t>CWW3_162ADDN2_PR24_POSTFS</t>
  </si>
  <si>
    <t>Other enhancement - Sludge enhancement (growth); enhancement capex - Additional control 2</t>
  </si>
  <si>
    <t>CWW3_162TOT_PR24_POSTFS</t>
  </si>
  <si>
    <t>Other enhancement - Sludge enhancement (growth); enhancement capex - Total</t>
  </si>
  <si>
    <t>CWW3_163FL_PR24_POSTFS</t>
  </si>
  <si>
    <t>Other enhancement - Sludge enhancement (growth); enhancement opex - Foul - Wastewater network+</t>
  </si>
  <si>
    <t>CWW3_163SWD_PR24_POSTFS</t>
  </si>
  <si>
    <t>Other enhancement - Sludge enhancement (growth); enhancement opex - Surface water drainage - Wastewater network+</t>
  </si>
  <si>
    <t>CWW3_163HD_PR24_POSTFS</t>
  </si>
  <si>
    <t>Other enhancement - Sludge enhancement (growth); enhancement opex - Highway drainage - Wastewater network+</t>
  </si>
  <si>
    <t>CWW3_163STD_PR24_POSTFS</t>
  </si>
  <si>
    <t>Other enhancement - Sludge enhancement (growth); enhancement opex - Sewage treatment and disposal - Wastewater network+</t>
  </si>
  <si>
    <t>CWW3_163SLT_PR24_POSTFS</t>
  </si>
  <si>
    <t>Other enhancement - Sludge enhancement (growth); enhancement opex - Sludge liquor treatment - Wastewater network+</t>
  </si>
  <si>
    <t>CWW3_163STP_PR24_POSTFS</t>
  </si>
  <si>
    <t>Other enhancement - Sludge enhancement (growth); enhancement opex - Sludge transport - Bioresources</t>
  </si>
  <si>
    <t>CWW3_163SDT_PR24_POSTFS</t>
  </si>
  <si>
    <t>Other enhancement - Sludge enhancement (growth); enhancement opex - Sludge treatment - Bioresources</t>
  </si>
  <si>
    <t>CWW3_163SDD_PR24_POSTFS</t>
  </si>
  <si>
    <t>Other enhancement - Sludge enhancement (growth); enhancement opex - Sludge disposal - Bioresources</t>
  </si>
  <si>
    <t>CWW3_163ADDN1_PR24_POSTFS</t>
  </si>
  <si>
    <t>Other enhancement - Sludge enhancement (growth); enhancement opex - Additional control 1</t>
  </si>
  <si>
    <t>CWW3_163ADDN2_PR24_POSTFS</t>
  </si>
  <si>
    <t>Other enhancement - Sludge enhancement (growth); enhancement opex - Additional control 2</t>
  </si>
  <si>
    <t>CWW3_163TOT_PR24_POSTFS</t>
  </si>
  <si>
    <t>Other enhancement - Sludge enhancement (growth); enhancement opex - Total</t>
  </si>
  <si>
    <t>CWW3_164FL_PR24_POSTFS</t>
  </si>
  <si>
    <t>Other enhancement - Sludge enhancement (growth); enhancement totex - Foul - Wastewater network+</t>
  </si>
  <si>
    <t>CWW3_164SWD_PR24_POSTFS</t>
  </si>
  <si>
    <t>Other enhancement - Sludge enhancement (growth); enhancement totex - Surface water drainage - Wastewater network+</t>
  </si>
  <si>
    <t>CWW3_164HD_PR24_POSTFS</t>
  </si>
  <si>
    <t>Other enhancement - Sludge enhancement (growth); enhancement totex - Highway drainage - Wastewater network+</t>
  </si>
  <si>
    <t>CWW3_164STD_PR24_POSTFS</t>
  </si>
  <si>
    <t>Other enhancement - Sludge enhancement (growth); enhancement totex - Sewage treatment and disposal - Wastewater network+</t>
  </si>
  <si>
    <t>CWW3_164SLT_PR24_POSTFS</t>
  </si>
  <si>
    <t>Other enhancement - Sludge enhancement (growth); enhancement totex - Sludge liquor treatment - Wastewater network+</t>
  </si>
  <si>
    <t>CWW3_164STP_PR24_POSTFS</t>
  </si>
  <si>
    <t>Other enhancement - Sludge enhancement (growth); enhancement totex - Sludge transport - Bioresources</t>
  </si>
  <si>
    <t>CWW3_164SDT_PR24_POSTFS</t>
  </si>
  <si>
    <t>Other enhancement - Sludge enhancement (growth); enhancement totex - Sludge treatment - Bioresources</t>
  </si>
  <si>
    <t>CWW3_164SDD_PR24_POSTFS</t>
  </si>
  <si>
    <t>Other enhancement - Sludge enhancement (growth); enhancement totex - Sludge disposal - Bioresources</t>
  </si>
  <si>
    <t>CWW3_164ADDN1_PR24_POSTFS</t>
  </si>
  <si>
    <t>Other enhancement - Sludge enhancement (growth); enhancement totex - Additional control 1</t>
  </si>
  <si>
    <t>CWW3_164ADDN2_PR24_POSTFS</t>
  </si>
  <si>
    <t>Other enhancement - Sludge enhancement (growth); enhancement totex - Additional control 2</t>
  </si>
  <si>
    <t>CWW3_164TOT_PR24_POSTFS</t>
  </si>
  <si>
    <t>Other enhancement - Sludge enhancement (growth); enhancement totex - Total</t>
  </si>
  <si>
    <t>DS2E_001C_PR24_POSTFS</t>
  </si>
  <si>
    <t>Water developer services expenditure (excluding diversions) - price control - Infrastructure network reinforcement - Capex - Treated water distribution</t>
  </si>
  <si>
    <t>DS2E_001O_PR24_POSTFS</t>
  </si>
  <si>
    <t>Water developer services expenditure (excluding diversions) - price control - Infrastructure network reinforcement - Opex - Treated water distribution</t>
  </si>
  <si>
    <t>DS2E_001T_PR24_POSTFS</t>
  </si>
  <si>
    <t>Water developer services expenditure (excluding diversions) - price control - Infrastructure network reinforcement - Totex - Treated water distribution</t>
  </si>
  <si>
    <t>DS2W_006_C_PR24_POSTFS</t>
  </si>
  <si>
    <t>Water developer services expenditure (excluding diversions) -price control; Network reinforcement and asset payments - Infrastructure network reinforcement - Capex - Treated water distribution</t>
  </si>
  <si>
    <t/>
  </si>
  <si>
    <t>DS2W_006_O_PR24_POSTFS</t>
  </si>
  <si>
    <t>Water developer services expenditure (excluding diversions) -price control; Network reinforcement and asset payments - Infrastructure network reinforcement - Opex - Treated water distribution</t>
  </si>
  <si>
    <t>DS2W_006_T_PR24_POSTFS</t>
  </si>
  <si>
    <t>Water developer services expenditure (excluding diversions) -price control; Network reinforcement and asset payments - Infrastructure network reinforcement - Totex - Treated water distribution</t>
  </si>
  <si>
    <t>DS3_001F_PR24_POSTFS</t>
  </si>
  <si>
    <t>Wastewater developer services expenditure (excluding diversions) -price control - Infrastructure network reinforcement - capex - Foul - Wastewater network+</t>
  </si>
  <si>
    <t>DS3_001SWD_PR24_POSTFS</t>
  </si>
  <si>
    <t>Wastewater developer services expenditure (excluding diversions) -price control - Infrastructure network reinforcement - capex - Surface water drainage - Wastewater network+</t>
  </si>
  <si>
    <t>DS3_001HD_PR24_POSTFS</t>
  </si>
  <si>
    <t>Wastewater developer services expenditure (excluding diversions) -price control - Infrastructure network reinforcement - capex - Highway drainage - Wastewater network+</t>
  </si>
  <si>
    <t>DS3_001STD_PR24_POSTFS</t>
  </si>
  <si>
    <t>Wastewater developer services expenditure (excluding diversions) -price control - Infrastructure network reinforcement - capex - Sewage treatment and disposal - Wastewater network+</t>
  </si>
  <si>
    <t>DS3_001SLT_PR24_POSTFS</t>
  </si>
  <si>
    <t>Wastewater developer services expenditure (excluding diversions) -price control - Infrastructure network reinforcement - capex - Sludge liquor treatment - Wastewater network+</t>
  </si>
  <si>
    <t>DS3_001TOT_PR24_POSTFS</t>
  </si>
  <si>
    <t>Wastewater developer services expenditure (excluding diversions) -price control - Infrastructure network reinforcement - capex - Total</t>
  </si>
  <si>
    <t>DS3_002F_PR24_POSTFS</t>
  </si>
  <si>
    <t>Wastewater developer services expenditure (excluding diversions) -price control - Infrastructure network reinforcement - opex - Foul - Wastewater network+</t>
  </si>
  <si>
    <t>DS3_002SWD_PR24_POSTFS</t>
  </si>
  <si>
    <t>Wastewater developer services expenditure (excluding diversions) -price control - Infrastructure network reinforcement - opex - Surface water drainage - Wastewater network+</t>
  </si>
  <si>
    <t>DS3_002HD_PR24_POSTFS</t>
  </si>
  <si>
    <t>Wastewater developer services expenditure (excluding diversions) -price control - Infrastructure network reinforcement - opex - Highway drainage - Wastewater network+</t>
  </si>
  <si>
    <t>DS3_002STD_PR24_POSTFS</t>
  </si>
  <si>
    <t>Wastewater developer services expenditure (excluding diversions) -price control - Infrastructure network reinforcement - opex - Sewage treatment and disposal - Wastewater network+</t>
  </si>
  <si>
    <t>DS3_002SLT_PR24_POSTFS</t>
  </si>
  <si>
    <t>Wastewater developer services expenditure (excluding diversions) -price control - Infrastructure network reinforcement - opex - Sludge liquor treatment - Wastewater network+</t>
  </si>
  <si>
    <t>DS3_002TOT_PR24_POSTFS</t>
  </si>
  <si>
    <t>Wastewater developer services expenditure (excluding diversions) -price control - Infrastructure network reinforcement - opex - Total</t>
  </si>
  <si>
    <t>WSH</t>
  </si>
  <si>
    <t>NES</t>
  </si>
  <si>
    <t>SWB</t>
  </si>
  <si>
    <t>HDD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</si>
  <si>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</si>
  <si>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</si>
  <si>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</si>
  <si>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</si>
  <si>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</si>
  <si>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</si>
  <si>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</si>
  <si>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</si>
  <si>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</si>
  <si>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</si>
  <si>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</si>
  <si>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Adding ANH's SRO to water resources - updated view</t>
  </si>
  <si>
    <t>Removing ANH SRO from wastewater - 28 August view</t>
  </si>
  <si>
    <t>Transferring costs requested as DPC to in-house delivery</t>
  </si>
  <si>
    <t>Reinstating company DD capital maintenance opex capex splits</t>
  </si>
  <si>
    <t>Totex check</t>
  </si>
  <si>
    <t>ADDN check</t>
  </si>
  <si>
    <t>PR24CA22_ALLOWANCES_IN</t>
  </si>
  <si>
    <t>Run on 19 Nov 2024 9:32</t>
  </si>
  <si>
    <t>2022-23</t>
  </si>
  <si>
    <t>2023-24</t>
  </si>
  <si>
    <t>2024-25</t>
  </si>
  <si>
    <t>Run 11 TMS SRN only excl DM</t>
  </si>
  <si>
    <t>PR24CA02_BASE_WR</t>
  </si>
  <si>
    <t>Final modelled base cost allowance for Water Resources</t>
  </si>
  <si>
    <t>PR24CA02_BASE_WNP</t>
  </si>
  <si>
    <t>Final modelled base cost allowance for Network Plus Water</t>
  </si>
  <si>
    <t>PR24CA02_BASE_WWNP</t>
  </si>
  <si>
    <t>Final modelled base cost allowance for Wastewater Network Plus</t>
  </si>
  <si>
    <t>PR24CA02_BASE_BIO</t>
  </si>
  <si>
    <t>Final modelled base cost allowance for Bioresources</t>
  </si>
  <si>
    <t>PR24CA14_WW_TOTAL_ENHANCEMENT_ALLOW_TOT</t>
  </si>
  <si>
    <t>PR24 final wastewater enhancement totex allowance- total enhancement expenditure</t>
  </si>
  <si>
    <t>PR24CA14_W_TOTAL_ENHANCEMENT_ALLOW_TOT</t>
  </si>
  <si>
    <t>PR24 final water enhancement totex allowance- total enhancement expenditure</t>
  </si>
  <si>
    <t>C_PR24CA_RR2_001ADDN1_PR24</t>
  </si>
  <si>
    <t>Ofwat - Gross capital expenditure - including g&amp;c and cost sharing - real (ADDN1)</t>
  </si>
  <si>
    <t>C_PR24CA_RR2_002ADDN1_PR24</t>
  </si>
  <si>
    <t>Ofwat - Total gross operational expenditure including cost sharing - real (ADDN1)</t>
  </si>
  <si>
    <t>C_PR24CA15_DSDIVCAPEX_PC_WN</t>
  </si>
  <si>
    <t>DS &amp; diversions costs -WN - capex - price control total</t>
  </si>
  <si>
    <t>C_PR24CA15_DSDIVOPEX_PC_WN</t>
  </si>
  <si>
    <t>DS &amp; diversions costs -WN - opex - price control total</t>
  </si>
  <si>
    <t>C_PR24CA15_DSDIVCAPEX_PC_WWN</t>
  </si>
  <si>
    <t>DS &amp; diversions costs -WWN - capex - price control total</t>
  </si>
  <si>
    <t>C_PR24CA15_DSDIVOPEX_PC_WWN</t>
  </si>
  <si>
    <t>DS &amp; diversions costs -WWN - opex - price control total</t>
  </si>
  <si>
    <t>C_PR24CA15_DSDIVCAPEX_NPC_WN</t>
  </si>
  <si>
    <t>DS &amp; diversions costs -WN - capex - non-price control total</t>
  </si>
  <si>
    <t>C_PR24CA15_DSDIVOPEX_NPC_WN</t>
  </si>
  <si>
    <t>DS &amp; diversions costs -WN - opex - non-price control total</t>
  </si>
  <si>
    <t>C_PR24CA15_DSDIVCAPEX_NPC_WWN</t>
  </si>
  <si>
    <t>DS &amp; diversions costs -WWN - capex - non-price control total</t>
  </si>
  <si>
    <t>C_PR24CA15_DSDIVOPEX_NPC_WWN</t>
  </si>
  <si>
    <t>DS &amp; diversions costs -WWN - opex - non-price control total</t>
  </si>
  <si>
    <t>C_PR24CA15_3PCAPEX_PC_WR</t>
  </si>
  <si>
    <t>Third party services costs - WR - capex - price control</t>
  </si>
  <si>
    <t>C_PR24CA15_3POPEX_PC_WR</t>
  </si>
  <si>
    <t>Third party services costs - WR - opex - price control</t>
  </si>
  <si>
    <t>C_PR24CA15_3PCAPEX_PC_WN</t>
  </si>
  <si>
    <t>Third party services costs - WN - capex - price control</t>
  </si>
  <si>
    <t>C_PR24CA15_3POPEX_PC_WN</t>
  </si>
  <si>
    <t>Third party services costs - WN - opex - price control</t>
  </si>
  <si>
    <t>C_PR24CA15_3PCAPEX_PC_WWN</t>
  </si>
  <si>
    <t>Third party services costs - WWN - capex - price control</t>
  </si>
  <si>
    <t>C_PR24CA15_3POPEX_PC_WWN</t>
  </si>
  <si>
    <t>Third party services costs - WWN - opex - price control</t>
  </si>
  <si>
    <t>C_PR24CA15_3PCAPEX_NPC_WR</t>
  </si>
  <si>
    <t>Third party services costs - WR - capex - non-price control</t>
  </si>
  <si>
    <t>C_PR24CA15_3POPEX_NPC_WR</t>
  </si>
  <si>
    <t>Third party services costs - WR - opex - non-price control</t>
  </si>
  <si>
    <t>C_PR24CA15_3PCAPEX_NPC_WN</t>
  </si>
  <si>
    <t>Third party services costs - WN - capex - non-price control</t>
  </si>
  <si>
    <t>C_PR24CA15_3POPEX_NPC_WN</t>
  </si>
  <si>
    <t>Third party services costs - WN - opex - non-price control</t>
  </si>
  <si>
    <t>C_PR24CA15_3PCAPEX_NPC_WWN</t>
  </si>
  <si>
    <t>Third party services costs - WWN - capex - non-price control</t>
  </si>
  <si>
    <t>C_PR24CA15_3POPEX_NPC_WWN</t>
  </si>
  <si>
    <t>Third party services costs - WWN - opex - non-price control</t>
  </si>
  <si>
    <t>C_PR24CA15_REVCAPEX_PC_WN</t>
  </si>
  <si>
    <t>DS &amp; diversions - revenues for capex spend - price control - WN</t>
  </si>
  <si>
    <t>C_PR24CA15_REVCAPEX_NPC_WN</t>
  </si>
  <si>
    <t>DS &amp; diversions - revenues for capex spend - non-price control - WN</t>
  </si>
  <si>
    <t>C_PR24CA15_REVOPEX_PC_WN</t>
  </si>
  <si>
    <t>DS &amp; diversions - revenues for opex spend - price control - WN</t>
  </si>
  <si>
    <t>C_PR24CA15_REVOPEX_NPC_WN</t>
  </si>
  <si>
    <t>DS &amp; diversions - revenues for opex spend - non-price control - WN</t>
  </si>
  <si>
    <t>C_PR24CA15_REVCAPEX_PC_WWN</t>
  </si>
  <si>
    <t>DS &amp; diversions - revenues for capex spend - price control - WWN</t>
  </si>
  <si>
    <t>C_PR24CA15_REVCAPEX_NPC_WWN</t>
  </si>
  <si>
    <t>DS &amp; diversions - revenues for capex spend - non-price control - WWN</t>
  </si>
  <si>
    <t>C_PR24CA15_REVOPEX_PC_WWN</t>
  </si>
  <si>
    <t>DS &amp; diversions - revenues for opex spend - price control - WWN</t>
  </si>
  <si>
    <t>C_PR24CA15_REVOPEX_NPC_WWN</t>
  </si>
  <si>
    <t>DS &amp; diversions - revenues for opex spend - non-price control - WWN</t>
  </si>
  <si>
    <t>C_PR24CA25_WR</t>
  </si>
  <si>
    <t>Pension deficit recovery payments - Calculated allowance - Water resources</t>
  </si>
  <si>
    <t>C_PR24CA25_WN</t>
  </si>
  <si>
    <t>Pension deficit recovery payments - Calculated allowance - Water network plus</t>
  </si>
  <si>
    <t>C_PR24CA25_W_TOT</t>
  </si>
  <si>
    <t>Pension deficit recovery payments - Calculated allowance - Water total</t>
  </si>
  <si>
    <t>C_PR24CA25_WWN</t>
  </si>
  <si>
    <t>Pension deficit recovery payments - Calculated allowance - Wastewater network plus</t>
  </si>
  <si>
    <t>C_PR24CA25_BIO</t>
  </si>
  <si>
    <t>Pension deficit recovery payments - Calculated allowance - Bioresources</t>
  </si>
  <si>
    <t>C_PR24CA25_WW_TOT</t>
  </si>
  <si>
    <t>Pension deficit recovery payments - Calculated allowance - Wastewater total</t>
  </si>
  <si>
    <t>C_PR24CA25_ADDN1</t>
  </si>
  <si>
    <t>Pension deficit recovery payments - Calculated allowance - Additional control 1</t>
  </si>
  <si>
    <t>C_PR24CA25_ADDN2</t>
  </si>
  <si>
    <t>Pension deficit recovery payments - Calculated allowance - Additional control 2</t>
  </si>
  <si>
    <t>PDRC</t>
  </si>
  <si>
    <t>Ex-ante allowances for forecast AMP8 overspend</t>
  </si>
  <si>
    <t xml:space="preserve">Price control </t>
  </si>
  <si>
    <t>Opex/capex</t>
  </si>
  <si>
    <t>Amount of overspend</t>
  </si>
  <si>
    <t>Proportion to allow up-front</t>
  </si>
  <si>
    <t>Customer share</t>
  </si>
  <si>
    <t>WN+</t>
  </si>
  <si>
    <t>Capex</t>
  </si>
  <si>
    <t>WN+ - Capex</t>
  </si>
  <si>
    <t>PR19 interconnector overspend in AMP8</t>
  </si>
  <si>
    <t>WR - Base opex</t>
  </si>
  <si>
    <t>WR - Ofwat base allowance</t>
  </si>
  <si>
    <t>WN+ - Base opex</t>
  </si>
  <si>
    <t>WN+ - Ofwat base allowance</t>
  </si>
  <si>
    <t>WWN+ - Ofwat base allowance</t>
  </si>
  <si>
    <t>BIO - Ofwat base allowance</t>
  </si>
  <si>
    <t>Wastewater - Ofwat enhancement allowance</t>
  </si>
  <si>
    <t>Total - Base opex</t>
  </si>
  <si>
    <t>Water - Ofwat enhancement allowance</t>
  </si>
  <si>
    <t>WR - Enh opex</t>
  </si>
  <si>
    <t>ADDN1 - Ofwat enhancement allowance</t>
  </si>
  <si>
    <t>WN+ - Enh opex</t>
  </si>
  <si>
    <t>WN - DSDIV capex</t>
  </si>
  <si>
    <t>WN - DSDIV opex</t>
  </si>
  <si>
    <t>WWN - DSDIV capex</t>
  </si>
  <si>
    <t>Total - Enh opex</t>
  </si>
  <si>
    <t>WWN - DSDIV opex</t>
  </si>
  <si>
    <t>WR - Base capex</t>
  </si>
  <si>
    <t>WN+ - Base capex</t>
  </si>
  <si>
    <t>WR - 3P capex</t>
  </si>
  <si>
    <t>Total - Base capex</t>
  </si>
  <si>
    <t>WR - 3P opex</t>
  </si>
  <si>
    <t>WR - Enh capex</t>
  </si>
  <si>
    <t>WN - 3P capex</t>
  </si>
  <si>
    <t>WN+ - Enh capex</t>
  </si>
  <si>
    <t>WN - 3P opex</t>
  </si>
  <si>
    <t>WWN - 3P capex</t>
  </si>
  <si>
    <t>WWN - 3P opex</t>
  </si>
  <si>
    <t>Total W - Enh capex</t>
  </si>
  <si>
    <t>WWN+ - Base opex</t>
  </si>
  <si>
    <t>WN - DSDIV REV</t>
  </si>
  <si>
    <t>BIO - Base opex</t>
  </si>
  <si>
    <t>ADDN1 - Base opex</t>
  </si>
  <si>
    <t>WWN - DSDIV REV</t>
  </si>
  <si>
    <t>ADDN2 - Base opex</t>
  </si>
  <si>
    <t>Total WW - Base opex</t>
  </si>
  <si>
    <t>WWN+ - Enh opex</t>
  </si>
  <si>
    <t>WR - PDRC</t>
  </si>
  <si>
    <t>WN - PDRC</t>
  </si>
  <si>
    <t>W - PDRC</t>
  </si>
  <si>
    <t>WWN - PDRC</t>
  </si>
  <si>
    <t>BIO - Enh opex</t>
  </si>
  <si>
    <t>BIO - PDRC</t>
  </si>
  <si>
    <t>WW - PDRC</t>
  </si>
  <si>
    <t>ADDN1 - PDRC</t>
  </si>
  <si>
    <t>ADDN1 - Enh opex</t>
  </si>
  <si>
    <t>ADDN2 - Enh opex</t>
  </si>
  <si>
    <t>Total WW - Enh opex</t>
  </si>
  <si>
    <t>WWN+ - Base capex</t>
  </si>
  <si>
    <t>BIO - Base capex</t>
  </si>
  <si>
    <t>ADDN1 - Base capex</t>
  </si>
  <si>
    <t>ADDN2 - Base capex</t>
  </si>
  <si>
    <t>Total WW - Base capex</t>
  </si>
  <si>
    <t>WWN+ - Enh capex</t>
  </si>
  <si>
    <t>BIO - Enh capex</t>
  </si>
  <si>
    <t>ADDN1 - Enh capex</t>
  </si>
  <si>
    <t>ADDN2 - Enh capex</t>
  </si>
  <si>
    <t>Total WW - Enh capex</t>
  </si>
  <si>
    <t>Plus capex WWN+</t>
  </si>
  <si>
    <t>Plus capex BIO</t>
  </si>
  <si>
    <t>Plus capex ADDN1</t>
  </si>
  <si>
    <t>Plus capex ADDN2</t>
  </si>
  <si>
    <t>Plus capex Total</t>
  </si>
  <si>
    <t>Plus opex WWN+</t>
  </si>
  <si>
    <t>Plus opex BIO</t>
  </si>
  <si>
    <t>Plus opex ADDN1</t>
  </si>
  <si>
    <t>Plus opex ADDN2</t>
  </si>
  <si>
    <t>Plus opex Total</t>
  </si>
  <si>
    <t>Plus totex WWN+</t>
  </si>
  <si>
    <t>Plus totex BIO</t>
  </si>
  <si>
    <t>Plus totex ADDN1</t>
  </si>
  <si>
    <t>Plus totex ADDN2</t>
  </si>
  <si>
    <t>Plus totex Total</t>
  </si>
  <si>
    <t>WN+ - DS capex</t>
  </si>
  <si>
    <t>WN+ - DS opex</t>
  </si>
  <si>
    <t>WN+ - DS totex</t>
  </si>
  <si>
    <t>WWN+ - DS capex</t>
  </si>
  <si>
    <t>WWN+ - Total DS capex</t>
  </si>
  <si>
    <t>WWN+ - DS opex</t>
  </si>
  <si>
    <t>WWN+ - Total DS opex</t>
  </si>
  <si>
    <t>Time</t>
  </si>
  <si>
    <t>Model year beginning</t>
  </si>
  <si>
    <t>Model year end</t>
  </si>
  <si>
    <t>Time label bar</t>
  </si>
  <si>
    <t>Model column counter</t>
  </si>
  <si>
    <t>Constant</t>
  </si>
  <si>
    <t>HEADERS</t>
  </si>
  <si>
    <t>Time inputs</t>
  </si>
  <si>
    <t>Start date</t>
  </si>
  <si>
    <t>date</t>
  </si>
  <si>
    <t>AMP duration</t>
  </si>
  <si>
    <t>years</t>
  </si>
  <si>
    <t>Months per period</t>
  </si>
  <si>
    <t>months</t>
  </si>
  <si>
    <t>Period number</t>
  </si>
  <si>
    <t>Counter</t>
  </si>
  <si>
    <t>AMP end period flag date</t>
  </si>
  <si>
    <t>AMP end period flag</t>
  </si>
  <si>
    <t>flag</t>
  </si>
  <si>
    <t>AMP period flag</t>
  </si>
  <si>
    <t>Timeline label</t>
  </si>
  <si>
    <t>label</t>
  </si>
  <si>
    <t>END</t>
  </si>
  <si>
    <t>Error chks</t>
  </si>
  <si>
    <t>Company acronym</t>
  </si>
  <si>
    <t>Base costs</t>
  </si>
  <si>
    <t>Company view of Base cost split</t>
  </si>
  <si>
    <t>WR - Base Opex</t>
  </si>
  <si>
    <t>WR - Base Capex</t>
  </si>
  <si>
    <t>WN+ - Base Opex</t>
  </si>
  <si>
    <t>WN+ - Base Capex</t>
  </si>
  <si>
    <t>WWN+ - Base Opex</t>
  </si>
  <si>
    <t>WWN+ - Base Capex</t>
  </si>
  <si>
    <t>BIO - Base Opex</t>
  </si>
  <si>
    <t>BIO - Base Capex</t>
  </si>
  <si>
    <t>ADDN1 - Base Opex</t>
  </si>
  <si>
    <t>ADDN1 - Base Capex</t>
  </si>
  <si>
    <t xml:space="preserve">ADDN2 - Base Opex </t>
  </si>
  <si>
    <t>ADDN2 - Base Capex</t>
  </si>
  <si>
    <t>Company 5-year opex/totex profile %</t>
  </si>
  <si>
    <t>WR - Opex</t>
  </si>
  <si>
    <t>%</t>
  </si>
  <si>
    <t>WR - Capex</t>
  </si>
  <si>
    <t>WN+ - Opex</t>
  </si>
  <si>
    <t>WWN+ - Opex</t>
  </si>
  <si>
    <t>WWN+ - Capex</t>
  </si>
  <si>
    <t>BIO - Opex</t>
  </si>
  <si>
    <t>BIO - Capex</t>
  </si>
  <si>
    <t>ADDN1 - Opex</t>
  </si>
  <si>
    <t>ADDN1 - Capex</t>
  </si>
  <si>
    <t xml:space="preserve">ADDN2 - Opex </t>
  </si>
  <si>
    <t>ADDN2 - Capex</t>
  </si>
  <si>
    <t>Ofwat view of base totex</t>
  </si>
  <si>
    <t>ADDN1 - Ofwat base allowance</t>
  </si>
  <si>
    <t>ADDN2 - ofwat base allowance</t>
  </si>
  <si>
    <t>Ofwat base allowance by opex and capex</t>
  </si>
  <si>
    <t>Enhancement costs</t>
  </si>
  <si>
    <t>Company view of Enhancement cost split</t>
  </si>
  <si>
    <t>WR - Enh Opex</t>
  </si>
  <si>
    <t>WR - Enh Capex</t>
  </si>
  <si>
    <t>WN+ - Enh Opex</t>
  </si>
  <si>
    <t>WN+ - Enh Capex</t>
  </si>
  <si>
    <t>WWN+ - Enh Opex</t>
  </si>
  <si>
    <t>WWN+ - Enh Capex</t>
  </si>
  <si>
    <t>BIO - Enh Opex</t>
  </si>
  <si>
    <t>BIO - Enh Capex</t>
  </si>
  <si>
    <t>ADDN1 - Enh Opex</t>
  </si>
  <si>
    <t>ADDN1 - Enh Capex</t>
  </si>
  <si>
    <t xml:space="preserve">ADDN2 - Enh Opex </t>
  </si>
  <si>
    <t>ADDN2 - Enh Capex</t>
  </si>
  <si>
    <t>Company Opex/Capex split %</t>
  </si>
  <si>
    <t>Ofwat view of Enhancement totex</t>
  </si>
  <si>
    <t>Ofwat enhancement allowance by opex and capex</t>
  </si>
  <si>
    <t>Developer services, diversions and third party services</t>
  </si>
  <si>
    <t>Ofwat allowance - Developer services and diversions</t>
  </si>
  <si>
    <t>Ofwat allowance - Third party services</t>
  </si>
  <si>
    <t>Ofwat allowance - Ex-ante allowance</t>
  </si>
  <si>
    <t>Total ofwat allowance</t>
  </si>
  <si>
    <t>Checks</t>
  </si>
  <si>
    <t>Tolerance check</t>
  </si>
  <si>
    <t>tolerance</t>
  </si>
  <si>
    <t>Overall company view</t>
  </si>
  <si>
    <t>Sum of Inputs - BP final</t>
  </si>
  <si>
    <t>Difference</t>
  </si>
  <si>
    <t>Company view check</t>
  </si>
  <si>
    <t>check</t>
  </si>
  <si>
    <t>Sum of Inputs - allowance final</t>
  </si>
  <si>
    <t>Allowance check</t>
  </si>
  <si>
    <t>SWB WR</t>
  </si>
  <si>
    <t>SWB WN+</t>
  </si>
  <si>
    <t>SWB WWN+</t>
  </si>
  <si>
    <t>SWB BIO</t>
  </si>
  <si>
    <t>BRL WR</t>
  </si>
  <si>
    <t>BRL WN+</t>
  </si>
  <si>
    <t>SWB WR and WN+</t>
  </si>
  <si>
    <t>SWB WN+ and BIO</t>
  </si>
  <si>
    <t>ADDN - Ofwat enhancement allowance</t>
  </si>
  <si>
    <t>BRL WR and WN+</t>
  </si>
  <si>
    <t>Sum of Inputs - BP final - SWB</t>
  </si>
  <si>
    <t>Sum of Inputs - BP final - BRL</t>
  </si>
  <si>
    <t>Sum of Inputs - BP final - Total</t>
  </si>
  <si>
    <t>Sum of Inputs - allowance final - SBB</t>
  </si>
  <si>
    <t>Sum of Inputs - allowance final - SWB</t>
  </si>
  <si>
    <t>Sum of Inputs - allowance final - BRL</t>
  </si>
  <si>
    <t>Sum of Inputs - allowance final - Total</t>
  </si>
  <si>
    <t>DPC schemes assessed as in house</t>
  </si>
  <si>
    <t>ADDN inputs - BP final</t>
  </si>
  <si>
    <t>less ADDN control double count</t>
  </si>
  <si>
    <t>Less ADDN control double count</t>
  </si>
  <si>
    <t>PR24CA22_OPEXCAPEX_OUT</t>
  </si>
  <si>
    <t>C_PR24CA_BM351WRT_PR24</t>
  </si>
  <si>
    <t xml:space="preserve">Ofwat - Total gross operational expenditure including cost sharing - real (WR) </t>
  </si>
  <si>
    <t>Price review 2024</t>
  </si>
  <si>
    <t>C_PR24CA_BA1070WR_4D_PR24</t>
  </si>
  <si>
    <t xml:space="preserve">Ofwat - Gross capital expenditure incl DS, Divrns other Conts &amp; cost sharing - real (WR) </t>
  </si>
  <si>
    <t>C_PR24CA_BM351WN_PR24</t>
  </si>
  <si>
    <t xml:space="preserve">Ofwat - Total gross operational expenditure including cost sharing - real (WN) </t>
  </si>
  <si>
    <t>C_PR24CA_BA1070WN_PR24</t>
  </si>
  <si>
    <t xml:space="preserve">Ofwat - Gross capital expenditure incl DS, Divrns other Conts &amp; cost sharing - real (WN) </t>
  </si>
  <si>
    <t>C_PR24CA_BM850WWN_PR24</t>
  </si>
  <si>
    <t xml:space="preserve">Ofwat - Total gross operational expenditure including cost sharing - real (WWN) </t>
  </si>
  <si>
    <t>C_PR24CA_BA2120WWN_PR24</t>
  </si>
  <si>
    <t xml:space="preserve">Ofwat - Gross capital expenditure incl DS, Divrns other Conts &amp; cost sharing - real (WWN) </t>
  </si>
  <si>
    <t>C_PR24CA_BM850BR_PR24</t>
  </si>
  <si>
    <t xml:space="preserve">Ofwat - Total gross operational expenditure including cost sharing - real (BR) </t>
  </si>
  <si>
    <t>C_PR24CA_BA2120BR_PR24</t>
  </si>
  <si>
    <t xml:space="preserve">Ofwat - Gross capital expenditure incl DS, Divrns other Conts &amp; cost sharing - real (BR) </t>
  </si>
  <si>
    <t xml:space="preserve">Ofwat - Total gross operational expenditure including cost sharing - real (ADDN1) </t>
  </si>
  <si>
    <t xml:space="preserve">Ofwat - Gross capital expenditure incl DS, Divrns other Conts &amp; cost sharing - real (ADDN1) </t>
  </si>
  <si>
    <t>C_PR24CA_RR2_002ADDN2_PR24</t>
  </si>
  <si>
    <t xml:space="preserve">Ofwat - Total gross operational expenditure including cost sharing - real (ADDN2) </t>
  </si>
  <si>
    <t>C_PR24CA_RR2_001ADDN2_PR24</t>
  </si>
  <si>
    <t xml:space="preserve">Ofwat - Gross capital expenditure incl DS, Divrns other Conts &amp; cost sharing - real (ADDN2) </t>
  </si>
  <si>
    <t>PR24QA_PR24CA22_OUT1</t>
  </si>
  <si>
    <t>Date &amp; Time for Model - PR24CA22</t>
  </si>
  <si>
    <t>Text</t>
  </si>
  <si>
    <t>PR24QA_PR24CA22_OUT2</t>
  </si>
  <si>
    <t>Name of Model - PR24CA22</t>
  </si>
  <si>
    <t>PR24QA_PR24CA22_OUT3</t>
  </si>
  <si>
    <t>F_Inputs time stamp - PR24CA22</t>
  </si>
  <si>
    <t>PR24QA_PR24CA22_OUT4</t>
  </si>
  <si>
    <t>Model override switch for - PR24CA22</t>
  </si>
  <si>
    <t>nr</t>
  </si>
  <si>
    <t>SBB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</si>
</sst>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#,##0_);\(#,##0\);&quot;-  &quot;;&quot; &quot;@&quot; &quot;"/>
    <numFmt numFmtId="165" formatCode="_(* #,##0.0_);_(* \(#,##0.0\);_(* &quot;-&quot;??_);_(@_)"/>
    <numFmt numFmtId="166" formatCode="#,##0_);\(#,##0\);&quot;-  &quot;;&quot; &quot;@"/>
    <numFmt numFmtId="167" formatCode="dd\ mmm\ yyyy_);;&quot;-  &quot;;&quot; &quot;@&quot; &quot;"/>
    <numFmt numFmtId="168" formatCode="dd\ mmm\ yy_);;&quot;-  &quot;;&quot; &quot;@&quot; &quot;"/>
    <numFmt numFmtId="169" formatCode="#,##0.0000_);\(#,##0.0000\);&quot;-  &quot;;&quot; &quot;@&quot; &quot;"/>
    <numFmt numFmtId="170" formatCode="0.000"/>
    <numFmt numFmtId="171" formatCode="_(* #,##0.00_);_(* \(#,##0.00\);_(* &quot;-&quot;??_);_(@_)"/>
    <numFmt numFmtId="172" formatCode="_(* #,##0_);_(* \(#,##0\);_(* &quot;-&quot;??_);_(@_)"/>
    <numFmt numFmtId="173" formatCode="0.0"/>
    <numFmt numFmtId="174" formatCode="0.0%"/>
    <numFmt numFmtId="175" formatCode="dd\ mmm\ yy_);\(###0\);&quot;-  &quot;;&quot; &quot;@&quot; &quot;"/>
    <numFmt numFmtId="176" formatCode="#,##0.000"/>
    <numFmt numFmtId="177" formatCode="0;0;&quot;-&quot;"/>
    <numFmt numFmtId="178" formatCode="#,##0.000_);\(#,##0.000\);&quot;-  &quot;;&quot; &quot;@&quot; &quot;"/>
    <numFmt numFmtId="179" formatCode="#,##0.0_);\(#,##0.0\);&quot;-  &quot;;&quot; &quot;@&quot; &quot;"/>
    <numFmt numFmtId="180" formatCode="###0_);\(###0\);&quot;-  &quot;;&quot; &quot;@&quot; &quot;"/>
    <numFmt numFmtId="181" formatCode="_(* #,##0.000_);_(* \(#,##0.000\);_(* &quot;-&quot;??_);_(@_)"/>
  </numFmts>
  <fonts count="63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Krub SemiBold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6"/>
      <color rgb="FF002664"/>
      <name val="Arial Rounded MT Bold"/>
      <family val="2"/>
    </font>
    <font>
      <sz val="14"/>
      <color rgb="FF002664"/>
      <name val="Arial Rounded MT Bold"/>
      <family val="2"/>
    </font>
    <font>
      <sz val="12"/>
      <color rgb="FF002664"/>
      <name val="Arial Rounded MT Bold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i/>
      <sz val="10"/>
      <color rgb="FF00B050"/>
      <name val="Arial"/>
      <family val="2"/>
    </font>
    <font>
      <sz val="11"/>
      <color theme="1"/>
      <name val="Arial"/>
      <family val="2"/>
    </font>
    <font>
      <sz val="24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</font>
    <font>
      <sz val="10"/>
      <color theme="0"/>
      <name val="Franklin Gothic Demi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i/>
      <sz val="20"/>
      <color rgb="FF00B050"/>
      <name val="Arial"/>
      <family val="2"/>
    </font>
    <font>
      <i/>
      <sz val="10"/>
      <color theme="7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sz val="20"/>
      <color theme="0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i/>
      <sz val="20"/>
      <color theme="7"/>
      <name val="Arial"/>
      <family val="2"/>
    </font>
    <font>
      <sz val="12"/>
      <color rgb="FF000000"/>
      <name val="Arial"/>
      <family val="2"/>
    </font>
    <font>
      <i/>
      <sz val="10"/>
      <name val="Arial"/>
      <family val="2"/>
    </font>
    <font>
      <sz val="10"/>
      <color rgb="FF000000"/>
      <name val="Calibri"/>
      <family val="2"/>
    </font>
    <font>
      <sz val="8"/>
      <color theme="1"/>
      <name val="Tahoma"/>
      <family val="2"/>
    </font>
    <font>
      <sz val="24"/>
      <color theme="0"/>
      <name val="Krub"/>
      <family val="2"/>
      <scheme val="minor"/>
    </font>
    <font>
      <sz val="10"/>
      <name val="Krub"/>
      <family val="2"/>
      <scheme val="minor"/>
    </font>
    <font>
      <u/>
      <sz val="8"/>
      <color theme="10"/>
      <name val="Tahoma"/>
      <family val="2"/>
    </font>
    <font>
      <sz val="18"/>
      <name val="Calibri"/>
      <family val="2"/>
    </font>
    <font>
      <b/>
      <sz val="18"/>
      <name val="Calibri"/>
      <family val="2"/>
    </font>
    <font>
      <u/>
      <sz val="8"/>
      <color theme="10"/>
      <name val="Calibri"/>
      <family val="2"/>
    </font>
    <font>
      <b/>
      <sz val="10"/>
      <name val="Krub"/>
      <family val="2"/>
      <scheme val="minor"/>
    </font>
    <font>
      <b/>
      <sz val="10"/>
      <color rgb="FF0071CE"/>
      <name val="Calibri"/>
      <family val="2"/>
    </font>
    <font>
      <b/>
      <sz val="10"/>
      <color indexed="8"/>
      <name val="Krub"/>
      <family val="2"/>
      <scheme val="minor"/>
    </font>
    <font>
      <sz val="10"/>
      <color indexed="8"/>
      <name val="Krub"/>
      <family val="2"/>
      <scheme val="minor"/>
    </font>
    <font>
      <sz val="10"/>
      <color indexed="9"/>
      <name val="Krub"/>
      <family val="2"/>
      <scheme val="minor"/>
    </font>
    <font>
      <b/>
      <sz val="10"/>
      <color theme="1"/>
      <name val="Krub"/>
      <family val="2"/>
      <scheme val="minor"/>
    </font>
    <font>
      <b/>
      <sz val="11"/>
      <name val="Calibri"/>
    </font>
    <font>
      <b/>
      <u/>
      <sz val="11"/>
      <name val="Calibri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664"/>
        <bgColor indexed="64"/>
      </patternFill>
    </fill>
    <fill>
      <patternFill patternType="solid">
        <fgColor rgb="FF4B92DB"/>
        <bgColor indexed="64"/>
      </patternFill>
    </fill>
    <fill>
      <patternFill patternType="solid">
        <fgColor rgb="FFADA07A"/>
        <bgColor indexed="64"/>
      </patternFill>
    </fill>
    <fill>
      <patternFill patternType="solid">
        <fgColor rgb="FFF0AB00"/>
        <bgColor indexed="64"/>
      </patternFill>
    </fill>
    <fill>
      <patternFill patternType="solid">
        <fgColor rgb="FF007EA3"/>
        <bgColor indexed="64"/>
      </patternFill>
    </fill>
    <fill>
      <patternFill patternType="solid">
        <fgColor rgb="FFA8B400"/>
        <bgColor indexed="64"/>
      </patternFill>
    </fill>
    <fill>
      <patternFill patternType="solid">
        <fgColor rgb="FF240078"/>
        <bgColor indexed="64"/>
      </patternFill>
    </fill>
    <fill>
      <patternFill patternType="solid">
        <fgColor rgb="FFEA3BAE"/>
        <bgColor indexed="64"/>
      </patternFill>
    </fill>
    <fill>
      <patternFill patternType="solid">
        <fgColor rgb="FFDD3D2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FFDB8E"/>
        <bgColor indexed="64"/>
      </patternFill>
    </fill>
    <fill>
      <patternFill patternType="solid">
        <fgColor rgb="FF00347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</borders>
  <cellStyleXfs count="85">
    <xf numFmtId="0" fontId="0" fillId="0" borderId="0"/>
    <xf numFmtId="43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5" fillId="45" borderId="0" applyNumberFormat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165" fontId="3" fillId="42" borderId="0" applyNumberFormat="0" applyFont="0" applyBorder="0" applyAlignment="0" applyProtection="0"/>
    <xf numFmtId="0" fontId="3" fillId="43" borderId="0" applyNumberFormat="0" applyFont="0" applyBorder="0" applyAlignment="0" applyProtection="0"/>
    <xf numFmtId="166" fontId="25" fillId="0" borderId="0" applyNumberFormat="0" applyProtection="0">
      <alignment vertical="top"/>
    </xf>
    <xf numFmtId="166" fontId="26" fillId="0" borderId="0" applyNumberFormat="0" applyProtection="0">
      <alignment vertical="top"/>
    </xf>
    <xf numFmtId="166" fontId="19" fillId="44" borderId="0" applyNumberFormat="0" applyProtection="0">
      <alignment vertical="top"/>
    </xf>
    <xf numFmtId="9" fontId="3" fillId="0" borderId="0" applyFont="0" applyFill="0" applyBorder="0" applyAlignment="0" applyProtection="0"/>
    <xf numFmtId="0" fontId="27" fillId="0" borderId="0" applyNumberFormat="0" applyFill="0" applyBorder="0" applyProtection="0">
      <alignment vertical="top"/>
    </xf>
    <xf numFmtId="167" fontId="19" fillId="0" borderId="0" applyFont="0" applyFill="0" applyBorder="0" applyProtection="0">
      <alignment vertical="top"/>
    </xf>
    <xf numFmtId="168" fontId="19" fillId="0" borderId="0" applyFont="0" applyFill="0" applyBorder="0" applyProtection="0">
      <alignment vertical="top"/>
    </xf>
    <xf numFmtId="169" fontId="19" fillId="0" borderId="0" applyFont="0" applyFill="0" applyBorder="0" applyProtection="0">
      <alignment vertical="top"/>
    </xf>
    <xf numFmtId="0" fontId="20" fillId="0" borderId="0"/>
    <xf numFmtId="0" fontId="21" fillId="0" borderId="0"/>
    <xf numFmtId="0" fontId="22" fillId="0" borderId="0"/>
    <xf numFmtId="168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/>
    </xf>
    <xf numFmtId="0" fontId="19" fillId="0" borderId="0" applyNumberFormat="0" applyFill="0" applyBorder="0" applyProtection="0">
      <alignment horizontal="right" vertical="top"/>
    </xf>
    <xf numFmtId="0" fontId="19" fillId="0" borderId="0"/>
    <xf numFmtId="0" fontId="28" fillId="0" borderId="0"/>
    <xf numFmtId="164" fontId="2" fillId="0" borderId="0" applyFont="0" applyFill="0" applyBorder="0" applyProtection="0">
      <alignment vertical="top"/>
    </xf>
    <xf numFmtId="0" fontId="33" fillId="48" borderId="0" applyNumberFormat="0" applyAlignment="0" applyProtection="0"/>
    <xf numFmtId="171" fontId="3" fillId="0" borderId="0" applyFont="0" applyFill="0" applyBorder="0" applyAlignment="0" applyProtection="0"/>
    <xf numFmtId="0" fontId="2" fillId="0" borderId="0"/>
    <xf numFmtId="175" fontId="19" fillId="0" borderId="0" applyFont="0" applyFill="0" applyBorder="0" applyProtection="0">
      <alignment vertical="top"/>
    </xf>
    <xf numFmtId="164" fontId="47" fillId="47" borderId="10" applyProtection="0">
      <alignment vertical="top"/>
    </xf>
    <xf numFmtId="164" fontId="48" fillId="0" borderId="0" applyFont="0" applyFill="0" applyBorder="0" applyProtection="0">
      <alignment vertical="top"/>
    </xf>
    <xf numFmtId="164" fontId="31" fillId="0" borderId="0" applyFill="0" applyBorder="0" applyProtection="0">
      <alignment vertical="top"/>
    </xf>
    <xf numFmtId="180" fontId="31" fillId="0" borderId="0" applyFont="0" applyFill="0" applyBorder="0" applyProtection="0">
      <alignment vertical="top"/>
    </xf>
    <xf numFmtId="0" fontId="51" fillId="0" borderId="0" applyNumberFormat="0" applyFill="0" applyBorder="0" applyAlignment="0" applyProtection="0"/>
    <xf numFmtId="164" fontId="48" fillId="0" borderId="0" applyFont="0" applyFill="0" applyBorder="0" applyProtection="0">
      <alignment vertical="top"/>
    </xf>
    <xf numFmtId="0" fontId="1" fillId="0" borderId="0"/>
    <xf numFmtId="0" fontId="1" fillId="0" borderId="0"/>
    <xf numFmtId="0" fontId="30" fillId="0" borderId="0"/>
  </cellStyleXfs>
  <cellXfs count="129">
    <xf numFmtId="0" fontId="0" fillId="0" borderId="0" xfId="0"/>
    <xf numFmtId="0" fontId="3" fillId="0" borderId="0" xfId="0" applyFont="1"/>
    <xf numFmtId="164" fontId="34" fillId="33" borderId="0" xfId="71" applyFont="1" applyFill="1">
      <alignment vertical="top"/>
    </xf>
    <xf numFmtId="164" fontId="35" fillId="33" borderId="0" xfId="71" applyFont="1" applyFill="1">
      <alignment vertical="top"/>
    </xf>
    <xf numFmtId="164" fontId="36" fillId="33" borderId="0" xfId="71" applyFont="1" applyFill="1">
      <alignment vertical="top"/>
    </xf>
    <xf numFmtId="171" fontId="35" fillId="33" borderId="0" xfId="73" applyFont="1" applyFill="1"/>
    <xf numFmtId="0" fontId="24" fillId="0" borderId="0" xfId="67">
      <alignment vertical="top"/>
    </xf>
    <xf numFmtId="0" fontId="27" fillId="0" borderId="0" xfId="67" applyFont="1">
      <alignment vertical="top"/>
    </xf>
    <xf numFmtId="0" fontId="19" fillId="0" borderId="0" xfId="68">
      <alignment horizontal="right" vertical="top"/>
    </xf>
    <xf numFmtId="171" fontId="3" fillId="0" borderId="0" xfId="73" applyFont="1"/>
    <xf numFmtId="172" fontId="19" fillId="0" borderId="0" xfId="71" applyNumberFormat="1" applyFont="1" applyBorder="1">
      <alignment vertical="top"/>
    </xf>
    <xf numFmtId="164" fontId="3" fillId="0" borderId="0" xfId="71" applyFont="1">
      <alignment vertical="top"/>
    </xf>
    <xf numFmtId="1" fontId="3" fillId="0" borderId="0" xfId="71" applyNumberFormat="1" applyFont="1">
      <alignment vertical="top"/>
    </xf>
    <xf numFmtId="0" fontId="3" fillId="0" borderId="0" xfId="0" applyFont="1" applyAlignment="1">
      <alignment vertical="center" wrapText="1"/>
    </xf>
    <xf numFmtId="0" fontId="23" fillId="49" borderId="0" xfId="74" applyFont="1" applyFill="1" applyAlignment="1">
      <alignment vertical="top"/>
    </xf>
    <xf numFmtId="0" fontId="19" fillId="49" borderId="0" xfId="74" applyFont="1" applyFill="1" applyAlignment="1">
      <alignment vertical="top"/>
    </xf>
    <xf numFmtId="164" fontId="24" fillId="0" borderId="0" xfId="71" applyFont="1" applyFill="1">
      <alignment vertical="top"/>
    </xf>
    <xf numFmtId="164" fontId="19" fillId="0" borderId="0" xfId="71" applyFont="1" applyAlignment="1">
      <alignment horizontal="right" vertical="top"/>
    </xf>
    <xf numFmtId="171" fontId="19" fillId="0" borderId="0" xfId="73" applyFont="1" applyAlignment="1">
      <alignment vertical="top"/>
    </xf>
    <xf numFmtId="164" fontId="19" fillId="0" borderId="0" xfId="71" applyFont="1">
      <alignment vertical="top"/>
    </xf>
    <xf numFmtId="164" fontId="23" fillId="0" borderId="0" xfId="71" applyFont="1" applyAlignment="1">
      <alignment horizontal="left" vertical="top"/>
    </xf>
    <xf numFmtId="164" fontId="37" fillId="0" borderId="0" xfId="71" applyFont="1" applyAlignment="1">
      <alignment horizontal="left" vertical="top"/>
    </xf>
    <xf numFmtId="170" fontId="3" fillId="0" borderId="0" xfId="0" applyNumberFormat="1" applyFont="1"/>
    <xf numFmtId="172" fontId="23" fillId="0" borderId="0" xfId="71" applyNumberFormat="1" applyFont="1">
      <alignment vertical="top"/>
    </xf>
    <xf numFmtId="172" fontId="24" fillId="0" borderId="0" xfId="71" applyNumberFormat="1" applyFont="1" applyFill="1">
      <alignment vertical="top"/>
    </xf>
    <xf numFmtId="0" fontId="3" fillId="0" borderId="0" xfId="0" applyFont="1" applyAlignment="1">
      <alignment horizontal="left" vertical="top" wrapText="1"/>
    </xf>
    <xf numFmtId="173" fontId="19" fillId="0" borderId="0" xfId="61" applyNumberFormat="1" applyFont="1" applyFill="1" applyAlignment="1">
      <alignment horizontal="right" vertical="top"/>
    </xf>
    <xf numFmtId="0" fontId="19" fillId="0" borderId="0" xfId="0" applyFont="1" applyAlignment="1">
      <alignment vertical="center" wrapText="1"/>
    </xf>
    <xf numFmtId="165" fontId="19" fillId="0" borderId="0" xfId="71" applyNumberFormat="1" applyFont="1" applyFill="1">
      <alignment vertical="top"/>
    </xf>
    <xf numFmtId="0" fontId="17" fillId="0" borderId="0" xfId="0" applyFont="1"/>
    <xf numFmtId="0" fontId="19" fillId="0" borderId="0" xfId="0" applyFont="1"/>
    <xf numFmtId="164" fontId="17" fillId="43" borderId="0" xfId="71" applyFont="1" applyFill="1">
      <alignment vertical="top"/>
    </xf>
    <xf numFmtId="164" fontId="40" fillId="33" borderId="0" xfId="71" applyFont="1" applyFill="1">
      <alignment vertical="top"/>
    </xf>
    <xf numFmtId="172" fontId="23" fillId="0" borderId="0" xfId="71" applyNumberFormat="1" applyFont="1" applyFill="1">
      <alignment vertical="top"/>
    </xf>
    <xf numFmtId="171" fontId="3" fillId="0" borderId="0" xfId="0" applyNumberFormat="1" applyFont="1"/>
    <xf numFmtId="171" fontId="38" fillId="0" borderId="0" xfId="0" applyNumberFormat="1" applyFont="1" applyAlignment="1">
      <alignment vertical="center" wrapText="1"/>
    </xf>
    <xf numFmtId="171" fontId="19" fillId="0" borderId="0" xfId="0" applyNumberFormat="1" applyFont="1" applyAlignment="1">
      <alignment vertical="center" wrapText="1"/>
    </xf>
    <xf numFmtId="0" fontId="3" fillId="0" borderId="0" xfId="71" applyNumberFormat="1" applyFont="1">
      <alignment vertical="top"/>
    </xf>
    <xf numFmtId="171" fontId="19" fillId="0" borderId="0" xfId="0" applyNumberFormat="1" applyFont="1"/>
    <xf numFmtId="171" fontId="23" fillId="0" borderId="0" xfId="71" applyNumberFormat="1" applyFont="1" applyFill="1">
      <alignment vertical="top"/>
    </xf>
    <xf numFmtId="171" fontId="19" fillId="0" borderId="0" xfId="71" applyNumberFormat="1" applyFont="1" applyAlignment="1">
      <alignment horizontal="right" vertical="top"/>
    </xf>
    <xf numFmtId="171" fontId="19" fillId="0" borderId="0" xfId="71" applyNumberFormat="1" applyFont="1">
      <alignment vertical="top"/>
    </xf>
    <xf numFmtId="171" fontId="23" fillId="0" borderId="0" xfId="71" applyNumberFormat="1" applyFont="1" applyAlignment="1">
      <alignment horizontal="left" vertical="top"/>
    </xf>
    <xf numFmtId="171" fontId="24" fillId="0" borderId="0" xfId="71" applyNumberFormat="1" applyFont="1" applyFill="1">
      <alignment vertical="top"/>
    </xf>
    <xf numFmtId="171" fontId="37" fillId="0" borderId="0" xfId="71" applyNumberFormat="1" applyFont="1" applyAlignment="1">
      <alignment horizontal="left" vertical="top"/>
    </xf>
    <xf numFmtId="171" fontId="19" fillId="0" borderId="0" xfId="71" applyNumberFormat="1" applyFont="1" applyFill="1">
      <alignment vertical="top"/>
    </xf>
    <xf numFmtId="0" fontId="17" fillId="0" borderId="0" xfId="0" applyFont="1" applyAlignment="1">
      <alignment vertical="center" wrapText="1"/>
    </xf>
    <xf numFmtId="175" fontId="3" fillId="0" borderId="0" xfId="71" applyNumberFormat="1" applyFont="1">
      <alignment vertical="top"/>
    </xf>
    <xf numFmtId="0" fontId="39" fillId="0" borderId="0" xfId="0" applyFont="1"/>
    <xf numFmtId="175" fontId="0" fillId="0" borderId="0" xfId="0" applyNumberFormat="1"/>
    <xf numFmtId="175" fontId="39" fillId="0" borderId="0" xfId="0" applyNumberFormat="1" applyFont="1"/>
    <xf numFmtId="171" fontId="23" fillId="0" borderId="0" xfId="0" applyNumberFormat="1" applyFont="1"/>
    <xf numFmtId="170" fontId="19" fillId="0" borderId="0" xfId="0" applyNumberFormat="1" applyFont="1"/>
    <xf numFmtId="171" fontId="19" fillId="0" borderId="0" xfId="71" applyNumberFormat="1" applyFont="1" applyAlignment="1">
      <alignment horizontal="left" vertical="top"/>
    </xf>
    <xf numFmtId="171" fontId="19" fillId="0" borderId="0" xfId="0" applyNumberFormat="1" applyFont="1" applyAlignment="1">
      <alignment horizontal="left" vertical="center" wrapText="1"/>
    </xf>
    <xf numFmtId="0" fontId="42" fillId="50" borderId="0" xfId="0" applyFont="1" applyFill="1"/>
    <xf numFmtId="0" fontId="0" fillId="51" borderId="0" xfId="0" applyFill="1"/>
    <xf numFmtId="0" fontId="43" fillId="0" borderId="0" xfId="0" applyFont="1"/>
    <xf numFmtId="176" fontId="0" fillId="51" borderId="0" xfId="0" applyNumberFormat="1" applyFill="1"/>
    <xf numFmtId="0" fontId="42" fillId="0" borderId="0" xfId="0" applyFont="1"/>
    <xf numFmtId="0" fontId="3" fillId="52" borderId="0" xfId="0" applyFont="1" applyFill="1" applyAlignment="1">
      <alignment vertical="center" wrapText="1"/>
    </xf>
    <xf numFmtId="174" fontId="19" fillId="0" borderId="0" xfId="2" applyNumberFormat="1" applyFont="1"/>
    <xf numFmtId="164" fontId="44" fillId="33" borderId="0" xfId="71" applyFont="1" applyFill="1">
      <alignment vertical="top"/>
    </xf>
    <xf numFmtId="0" fontId="37" fillId="0" borderId="0" xfId="66" applyNumberFormat="1" applyFont="1">
      <alignment vertical="top"/>
    </xf>
    <xf numFmtId="0" fontId="37" fillId="0" borderId="0" xfId="0" applyFont="1"/>
    <xf numFmtId="164" fontId="37" fillId="0" borderId="0" xfId="71" applyFont="1">
      <alignment vertical="top"/>
    </xf>
    <xf numFmtId="172" fontId="37" fillId="0" borderId="0" xfId="71" applyNumberFormat="1" applyFont="1">
      <alignment vertical="top"/>
    </xf>
    <xf numFmtId="164" fontId="23" fillId="43" borderId="0" xfId="71" applyFont="1" applyFill="1">
      <alignment vertical="top"/>
    </xf>
    <xf numFmtId="0" fontId="19" fillId="0" borderId="0" xfId="0" applyFont="1" applyAlignment="1">
      <alignment vertical="top"/>
    </xf>
    <xf numFmtId="0" fontId="32" fillId="0" borderId="0" xfId="0" applyFont="1"/>
    <xf numFmtId="170" fontId="0" fillId="0" borderId="0" xfId="0" applyNumberFormat="1"/>
    <xf numFmtId="0" fontId="19" fillId="0" borderId="0" xfId="0" applyFont="1" applyAlignment="1">
      <alignment vertical="center"/>
    </xf>
    <xf numFmtId="171" fontId="37" fillId="0" borderId="0" xfId="0" applyNumberFormat="1" applyFont="1"/>
    <xf numFmtId="171" fontId="37" fillId="0" borderId="0" xfId="0" applyNumberFormat="1" applyFont="1" applyAlignment="1">
      <alignment vertical="center"/>
    </xf>
    <xf numFmtId="171" fontId="23" fillId="0" borderId="0" xfId="71" applyNumberFormat="1" applyFont="1">
      <alignment vertical="top"/>
    </xf>
    <xf numFmtId="177" fontId="19" fillId="53" borderId="0" xfId="0" applyNumberFormat="1" applyFont="1" applyFill="1" applyAlignment="1">
      <alignment horizontal="center" vertical="top"/>
    </xf>
    <xf numFmtId="172" fontId="46" fillId="0" borderId="0" xfId="71" applyNumberFormat="1" applyFont="1" applyBorder="1">
      <alignment vertical="top"/>
    </xf>
    <xf numFmtId="172" fontId="24" fillId="0" borderId="0" xfId="71" applyNumberFormat="1" applyFont="1">
      <alignment vertical="top"/>
    </xf>
    <xf numFmtId="165" fontId="19" fillId="0" borderId="0" xfId="71" applyNumberFormat="1" applyFont="1">
      <alignment vertical="top"/>
    </xf>
    <xf numFmtId="164" fontId="24" fillId="0" borderId="0" xfId="71" applyFont="1">
      <alignment vertical="top"/>
    </xf>
    <xf numFmtId="171" fontId="24" fillId="0" borderId="0" xfId="71" applyNumberFormat="1" applyFont="1">
      <alignment vertical="top"/>
    </xf>
    <xf numFmtId="171" fontId="0" fillId="0" borderId="0" xfId="0" applyNumberFormat="1"/>
    <xf numFmtId="172" fontId="46" fillId="0" borderId="0" xfId="71" applyNumberFormat="1" applyFo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43" fontId="19" fillId="0" borderId="0" xfId="0" applyNumberFormat="1" applyFont="1"/>
    <xf numFmtId="9" fontId="19" fillId="0" borderId="0" xfId="2" applyNumberFormat="1" applyFont="1"/>
    <xf numFmtId="164" fontId="29" fillId="55" borderId="0" xfId="77" applyFont="1" applyFill="1">
      <alignment vertical="top"/>
    </xf>
    <xf numFmtId="164" fontId="31" fillId="55" borderId="0" xfId="78" applyFill="1">
      <alignment vertical="top"/>
    </xf>
    <xf numFmtId="164" fontId="31" fillId="0" borderId="0" xfId="78" applyFill="1">
      <alignment vertical="top"/>
    </xf>
    <xf numFmtId="164" fontId="52" fillId="0" borderId="0" xfId="78" applyFont="1" applyFill="1">
      <alignment vertical="top"/>
    </xf>
    <xf numFmtId="164" fontId="53" fillId="0" borderId="0" xfId="78" applyFont="1" applyFill="1">
      <alignment vertical="top"/>
    </xf>
    <xf numFmtId="179" fontId="31" fillId="0" borderId="0" xfId="78" applyNumberFormat="1" applyFill="1" applyAlignment="1">
      <alignment horizontal="left" vertical="top"/>
    </xf>
    <xf numFmtId="164" fontId="31" fillId="0" borderId="0" xfId="78" applyFill="1" applyAlignment="1">
      <alignment horizontal="left" vertical="center"/>
    </xf>
    <xf numFmtId="164" fontId="54" fillId="0" borderId="0" xfId="80" applyNumberFormat="1" applyFont="1" applyFill="1" applyAlignment="1">
      <alignment vertical="top"/>
    </xf>
    <xf numFmtId="164" fontId="30" fillId="0" borderId="0" xfId="77" applyFont="1" applyAlignment="1"/>
    <xf numFmtId="164" fontId="49" fillId="55" borderId="0" xfId="81" applyFont="1" applyFill="1">
      <alignment vertical="top"/>
    </xf>
    <xf numFmtId="0" fontId="1" fillId="0" borderId="0" xfId="82"/>
    <xf numFmtId="0" fontId="55" fillId="0" borderId="0" xfId="83" applyFont="1" applyAlignment="1">
      <alignment vertical="top"/>
    </xf>
    <xf numFmtId="0" fontId="50" fillId="0" borderId="0" xfId="83" applyFont="1" applyAlignment="1">
      <alignment vertical="top"/>
    </xf>
    <xf numFmtId="0" fontId="50" fillId="0" borderId="0" xfId="83" applyFont="1" applyAlignment="1">
      <alignment horizontal="center" vertical="top"/>
    </xf>
    <xf numFmtId="0" fontId="56" fillId="46" borderId="0" xfId="84" applyFont="1" applyFill="1" applyAlignment="1">
      <alignment vertical="center"/>
    </xf>
    <xf numFmtId="0" fontId="56" fillId="0" borderId="0" xfId="84" applyFont="1" applyAlignment="1">
      <alignment vertical="center"/>
    </xf>
    <xf numFmtId="0" fontId="57" fillId="0" borderId="0" xfId="83" applyFont="1" applyAlignment="1">
      <alignment vertical="top"/>
    </xf>
    <xf numFmtId="0" fontId="58" fillId="0" borderId="0" xfId="83" applyFont="1" applyAlignment="1">
      <alignment vertical="top"/>
    </xf>
    <xf numFmtId="0" fontId="55" fillId="0" borderId="0" xfId="83" applyFont="1" applyAlignment="1">
      <alignment horizontal="centerContinuous" vertical="top"/>
    </xf>
    <xf numFmtId="0" fontId="59" fillId="0" borderId="0" xfId="83" applyFont="1" applyAlignment="1">
      <alignment horizontal="centerContinuous" vertical="top"/>
    </xf>
    <xf numFmtId="0" fontId="55" fillId="0" borderId="0" xfId="83" applyFont="1" applyAlignment="1">
      <alignment horizontal="center" vertical="top"/>
    </xf>
    <xf numFmtId="0" fontId="57" fillId="0" borderId="0" xfId="83" applyFont="1" applyAlignment="1">
      <alignment horizontal="centerContinuous" vertical="top"/>
    </xf>
    <xf numFmtId="0" fontId="58" fillId="0" borderId="0" xfId="83" applyFont="1" applyAlignment="1">
      <alignment horizontal="centerContinuous" vertical="top"/>
    </xf>
    <xf numFmtId="0" fontId="60" fillId="56" borderId="0" xfId="83" applyFont="1" applyFill="1" applyAlignment="1">
      <alignment vertical="top"/>
    </xf>
    <xf numFmtId="0" fontId="60" fillId="56" borderId="0" xfId="83" applyFont="1" applyFill="1" applyAlignment="1">
      <alignment wrapText="1"/>
    </xf>
    <xf numFmtId="0" fontId="60" fillId="56" borderId="0" xfId="83" applyFont="1" applyFill="1" applyAlignment="1">
      <alignment horizontal="left" vertical="center" wrapText="1"/>
    </xf>
    <xf numFmtId="0" fontId="60" fillId="56" borderId="0" xfId="83" applyFont="1" applyFill="1" applyAlignment="1">
      <alignment vertical="top" wrapText="1"/>
    </xf>
    <xf numFmtId="164" fontId="1" fillId="43" borderId="0" xfId="71" applyFont="1" applyFill="1">
      <alignment vertical="top"/>
    </xf>
    <xf numFmtId="178" fontId="47" fillId="54" borderId="10" xfId="76" applyNumberFormat="1" applyFill="1" applyProtection="1">
      <alignment vertical="top"/>
      <protection locked="0"/>
    </xf>
    <xf numFmtId="170" fontId="0" fillId="51" borderId="0" xfId="0" applyNumberFormat="1" applyFill="1"/>
    <xf numFmtId="170" fontId="0" fillId="0" borderId="0" xfId="0" applyNumberFormat="1" applyAlignment="1">
      <alignment vertical="center" wrapText="1"/>
    </xf>
    <xf numFmtId="176" fontId="0" fillId="0" borderId="0" xfId="0" applyNumberFormat="1"/>
    <xf numFmtId="0" fontId="45" fillId="0" borderId="0" xfId="0" applyFont="1" applyAlignment="1">
      <alignment horizontal="center" vertical="center" wrapText="1"/>
    </xf>
    <xf numFmtId="10" fontId="19" fillId="0" borderId="0" xfId="2" applyFont="1"/>
    <xf numFmtId="181" fontId="19" fillId="0" borderId="0" xfId="0" applyNumberFormat="1" applyFont="1"/>
    <xf numFmtId="0" fontId="61" fillId="50" borderId="0" xfId="0" applyFont="1" applyFill="1"/>
    <xf numFmtId="0" fontId="62" fillId="0" borderId="0" xfId="0" applyFont="1"/>
    <xf numFmtId="0" fontId="0" fillId="0" borderId="0" xfId="0" applyAlignment="1">
      <alignment wrapText="1"/>
    </xf>
    <xf numFmtId="9" fontId="0" fillId="0" borderId="0" xfId="2" applyNumberFormat="1" applyFont="1"/>
    <xf numFmtId="171" fontId="37" fillId="0" borderId="0" xfId="0" applyNumberFormat="1" applyFont="1" applyAlignment="1">
      <alignment horizontal="left" vertical="center"/>
    </xf>
    <xf numFmtId="171" fontId="19" fillId="47" borderId="0" xfId="0" applyNumberFormat="1" applyFont="1" applyFill="1"/>
    <xf numFmtId="49" fontId="31" fillId="0" borderId="0" xfId="79" applyNumberFormat="1" applyFont="1" applyFill="1" applyAlignment="1">
      <alignment horizontal="left" vertical="top"/>
    </xf>
  </cellXfs>
  <cellStyles count="85">
    <cellStyle name="20% - Accent1" xfId="21" builtinId="30" hidden="1"/>
    <cellStyle name="20% - Accent2" xfId="25" builtinId="34" hidden="1"/>
    <cellStyle name="20% - Accent3" xfId="29" builtinId="38" hidden="1"/>
    <cellStyle name="20% - Accent4" xfId="33" builtinId="42" hidden="1"/>
    <cellStyle name="20% - Accent5" xfId="37" builtinId="46" hidden="1"/>
    <cellStyle name="20% - Accent6" xfId="41" builtinId="50" hidden="1"/>
    <cellStyle name="40% - Accent1" xfId="22" builtinId="31" hidden="1"/>
    <cellStyle name="40% - Accent2" xfId="26" builtinId="35" hidden="1"/>
    <cellStyle name="40% - Accent3" xfId="30" builtinId="39" hidden="1"/>
    <cellStyle name="40% - Accent4" xfId="34" builtinId="43" hidden="1"/>
    <cellStyle name="40% - Accent5" xfId="38" builtinId="47" hidden="1"/>
    <cellStyle name="40% - Accent6" xfId="42" builtinId="51" hidden="1"/>
    <cellStyle name="60% - Accent1" xfId="23" builtinId="32" hidden="1"/>
    <cellStyle name="60% - Accent2" xfId="27" builtinId="36" hidden="1"/>
    <cellStyle name="60% - Accent3" xfId="31" builtinId="40" hidden="1"/>
    <cellStyle name="60% - Accent4" xfId="35" builtinId="44" hidden="1"/>
    <cellStyle name="60% - Accent5" xfId="39" builtinId="48" hidden="1"/>
    <cellStyle name="60% - Accent6" xfId="43" builtinId="52" hidden="1"/>
    <cellStyle name="Accent1" xfId="20" builtinId="29" hidden="1"/>
    <cellStyle name="Accent2" xfId="24" builtinId="33" hidden="1"/>
    <cellStyle name="Accent3" xfId="28" builtinId="37" hidden="1"/>
    <cellStyle name="Accent4" xfId="32" builtinId="41" hidden="1"/>
    <cellStyle name="Accent5" xfId="36" builtinId="45" hidden="1"/>
    <cellStyle name="Accent6" xfId="40" builtinId="49" hidden="1"/>
    <cellStyle name="Bad" xfId="9" builtinId="27" hidden="1"/>
    <cellStyle name="Calculation" xfId="13" builtinId="22" hidden="1"/>
    <cellStyle name="Check Cell" xfId="15" builtinId="23" hidden="1"/>
    <cellStyle name="Column 1" xfId="66" xr:uid="{00000000-0005-0000-0000-00001B000000}"/>
    <cellStyle name="Column 2 + 3" xfId="67" xr:uid="{00000000-0005-0000-0000-00001C000000}"/>
    <cellStyle name="Column 4" xfId="68" xr:uid="{00000000-0005-0000-0000-00001D000000}"/>
    <cellStyle name="Comma" xfId="1" builtinId="3" customBuiltin="1"/>
    <cellStyle name="Comma 4" xfId="73" xr:uid="{E0D91277-6B7B-4B80-9C77-09695E676E7C}"/>
    <cellStyle name="Counterflow" xfId="54" xr:uid="{00000000-0005-0000-0000-00001F000000}"/>
    <cellStyle name="DateLong" xfId="60" xr:uid="{00000000-0005-0000-0000-000020000000}"/>
    <cellStyle name="DateShort" xfId="61" xr:uid="{00000000-0005-0000-0000-000021000000}"/>
    <cellStyle name="DateShort 2" xfId="75" xr:uid="{B57D9AC2-2053-456F-A428-4D969358DA05}"/>
    <cellStyle name="Documentation" xfId="59" xr:uid="{00000000-0005-0000-0000-000022000000}"/>
    <cellStyle name="End of sheet" xfId="72" xr:uid="{E77BD3B1-467C-4D23-9B6A-19F7B4732C90}"/>
    <cellStyle name="Explanatory Text" xfId="18" builtinId="53" hidden="1"/>
    <cellStyle name="Export" xfId="56" xr:uid="{00000000-0005-0000-0000-000024000000}"/>
    <cellStyle name="Factor" xfId="62" xr:uid="{00000000-0005-0000-0000-000025000000}"/>
    <cellStyle name="Good" xfId="8" builtinId="26" hidden="1"/>
    <cellStyle name="Hard coded" xfId="57" xr:uid="{00000000-0005-0000-0000-000027000000}"/>
    <cellStyle name="Heading 1" xfId="4" builtinId="16" hidden="1"/>
    <cellStyle name="Heading 2" xfId="5" builtinId="17" hidden="1"/>
    <cellStyle name="Heading 3" xfId="6" builtinId="18" hidden="1"/>
    <cellStyle name="Heading 4" xfId="7" builtinId="19" hidden="1"/>
    <cellStyle name="Hyperlink 2" xfId="80" xr:uid="{095BAD5D-B044-4734-80C8-A77EEB5D32E5}"/>
    <cellStyle name="Import" xfId="55" xr:uid="{00000000-0005-0000-0000-00002C000000}"/>
    <cellStyle name="Input" xfId="11" builtinId="20" hidden="1"/>
    <cellStyle name="InputStyle" xfId="76" xr:uid="{59E3B686-A5DF-4CDC-A7CD-B1B8F8B44D6B}"/>
    <cellStyle name="Level 1 Heading" xfId="63" xr:uid="{00000000-0005-0000-0000-00002E000000}"/>
    <cellStyle name="Level 2 Heading" xfId="64" xr:uid="{00000000-0005-0000-0000-00002F000000}"/>
    <cellStyle name="Level 3 Heading" xfId="65" xr:uid="{00000000-0005-0000-0000-000030000000}"/>
    <cellStyle name="Linked Cell" xfId="14" builtinId="24" hidden="1"/>
    <cellStyle name="Neutral" xfId="10" builtinId="28" hidden="1"/>
    <cellStyle name="Normal" xfId="0" builtinId="0"/>
    <cellStyle name="Normal 2" xfId="69" xr:uid="{00000000-0005-0000-0000-000034000000}"/>
    <cellStyle name="Normal 2 2" xfId="78" xr:uid="{CCD21230-6E7B-4BD4-AFCA-012BBE3300ED}"/>
    <cellStyle name="Normal 3" xfId="70" xr:uid="{00000000-0005-0000-0000-000035000000}"/>
    <cellStyle name="Normal 4" xfId="71" xr:uid="{9AF30F0E-9D33-4EF2-A6C8-651F4CA50026}"/>
    <cellStyle name="Normal 5" xfId="77" xr:uid="{CFEA53BC-2443-4CDC-A0AB-15F7A0E009F8}"/>
    <cellStyle name="Normal 6" xfId="74" xr:uid="{78035026-1C51-452F-974D-ADAC10FC959A}"/>
    <cellStyle name="Normal 7" xfId="82" xr:uid="{7A161FD9-EA02-4F39-B434-41007E642C41}"/>
    <cellStyle name="Normal 7 2" xfId="81" xr:uid="{3114592B-7109-4A5F-B7BB-DF54B396D97F}"/>
    <cellStyle name="Normal 7 2 2" xfId="84" xr:uid="{A3247970-360C-411C-B377-536C606C9715}"/>
    <cellStyle name="Normal 8" xfId="83" xr:uid="{2BEA586F-E552-44D7-B452-69F6F0B30D3D}"/>
    <cellStyle name="Note" xfId="17" builtinId="10" hidden="1"/>
    <cellStyle name="Output" xfId="12" builtinId="21" hidden="1"/>
    <cellStyle name="Pantone 130C" xfId="47" xr:uid="{00000000-0005-0000-0000-000038000000}"/>
    <cellStyle name="Pantone 179C" xfId="52" xr:uid="{00000000-0005-0000-0000-000039000000}"/>
    <cellStyle name="Pantone 232C" xfId="51" xr:uid="{00000000-0005-0000-0000-00003A000000}"/>
    <cellStyle name="Pantone 2745C" xfId="50" xr:uid="{00000000-0005-0000-0000-00003B000000}"/>
    <cellStyle name="Pantone 279C" xfId="45" xr:uid="{00000000-0005-0000-0000-00003C000000}"/>
    <cellStyle name="Pantone 281C" xfId="44" xr:uid="{00000000-0005-0000-0000-00003D000000}"/>
    <cellStyle name="Pantone 451C" xfId="46" xr:uid="{00000000-0005-0000-0000-00003E000000}"/>
    <cellStyle name="Pantone 583C" xfId="49" xr:uid="{00000000-0005-0000-0000-00003F000000}"/>
    <cellStyle name="Pantone 633C" xfId="48" xr:uid="{00000000-0005-0000-0000-000040000000}"/>
    <cellStyle name="Percent" xfId="2" builtinId="5" customBuiltin="1"/>
    <cellStyle name="Percent [0]" xfId="58" xr:uid="{00000000-0005-0000-0000-000042000000}"/>
    <cellStyle name="Title" xfId="3" builtinId="15" hidden="1"/>
    <cellStyle name="Total" xfId="19" builtinId="25" hidden="1"/>
    <cellStyle name="Warning Text" xfId="16" builtinId="11" customBuiltin="1"/>
    <cellStyle name="WIP" xfId="53" xr:uid="{00000000-0005-0000-0000-000046000000}"/>
    <cellStyle name="Year" xfId="79" xr:uid="{785A8129-6192-4516-86B3-1362032FB516}"/>
  </cellStyles>
  <dxfs count="96"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colors>
    <mruColors>
      <color rgb="FFFFDB8E"/>
      <color rgb="FF98C561"/>
      <color rgb="FFCCCCCE"/>
      <color rgb="FFFFFFFF"/>
      <color rgb="FF57A1DF"/>
      <color rgb="FFB97BB4"/>
      <color rgb="FFF0F3B3"/>
      <color rgb="FF0071CE"/>
      <color rgb="FFE2E768"/>
      <color rgb="FFDCE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7959</xdr:colOff>
      <xdr:row>13</xdr:row>
      <xdr:rowOff>74840</xdr:rowOff>
    </xdr:from>
    <xdr:to>
      <xdr:col>8</xdr:col>
      <xdr:colOff>524382</xdr:colOff>
      <xdr:row>35</xdr:row>
      <xdr:rowOff>35718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C03CCE3D-0B4C-4C8B-9036-4EA86E4814EC}"/>
            </a:ext>
          </a:extLst>
        </xdr:cNvPr>
        <xdr:cNvSpPr txBox="1"/>
      </xdr:nvSpPr>
      <xdr:spPr>
        <a:xfrm>
          <a:off x="617559" y="2475140"/>
          <a:ext cx="12813198" cy="3737540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Summary of the model:</a:t>
          </a:r>
          <a:endParaRPr lang="en-US" sz="11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 b="1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b="0" i="0" u="none" strike="noStrike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model is used to calculate the split of opex and capex to apply to our allowances.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 b="0" i="0" u="none" strike="noStrike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b="0" i="0" u="none" strike="noStrike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model calculates company proportions of base and enhancement opex and capex by price control using PR24 business plan data, including costs associated</a:t>
          </a:r>
          <a:r>
            <a:rPr lang="en-GB" sz="1000" b="0" i="0" u="none" strike="noStrike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with DPC schemes that have been assessed within the cost assessment models</a:t>
          </a:r>
          <a:r>
            <a:rPr lang="en-GB" sz="1000" b="0" i="0" u="none" strike="noStrike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 The proportions are applied to our base and enhancement allowances.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b="0" i="0" u="none" strike="noStrike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Specific items are added separately</a:t>
          </a:r>
          <a:r>
            <a:rPr lang="en-GB" sz="1000" b="0" i="0" u="none" strike="noStrike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GB" sz="1000" b="0" i="0" u="none" strike="noStrike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(developer services and third party services costs).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 b="0" i="0" u="none" strike="noStrike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b="0" i="0" u="none" strike="noStrike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gives the total £million allocated to opex and capex to feed into the financial model.</a:t>
          </a:r>
          <a:endParaRPr lang="en-GB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Quality assurance: </a:t>
          </a:r>
          <a:r>
            <a:rPr lang="en-US" sz="1000" b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model has been subject to Ofwat internal quality</a:t>
          </a:r>
          <a:r>
            <a:rPr lang="en-US" sz="1000" b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assurance and has been subject to external review.</a:t>
          </a:r>
          <a:endParaRPr lang="en-GB" sz="100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 b="1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100" b="1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Disclaimer: </a:t>
          </a:r>
          <a:r>
            <a:rPr lang="en-US" sz="1100" b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  <a:endParaRPr lang="en-US" sz="1000" b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100" b="1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Changes since previous published model: </a:t>
          </a:r>
          <a:r>
            <a:rPr lang="en-US" sz="1100" b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n/a</a:t>
          </a:r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</xdr:txBody>
    </xdr:sp>
    <xdr:clientData/>
  </xdr:twoCellAnchor>
  <xdr:oneCellAnchor>
    <xdr:from>
      <xdr:col>6</xdr:col>
      <xdr:colOff>514351</xdr:colOff>
      <xdr:row>1</xdr:row>
      <xdr:rowOff>80961</xdr:rowOff>
    </xdr:from>
    <xdr:ext cx="1657797" cy="912558"/>
    <xdr:pic>
      <xdr:nvPicPr>
        <xdr:cNvPr id="3" name="Picture 2">
          <a:extLst>
            <a:ext uri="{FF2B5EF4-FFF2-40B4-BE49-F238E27FC236}">
              <a16:creationId xmlns:a16="http://schemas.microsoft.com/office/drawing/2014/main" id="{701D9E4F-181F-4BF0-BBCB-6B9C20A0A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01526" y="476248"/>
          <a:ext cx="1657797" cy="91255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135729</xdr:colOff>
      <xdr:row>14</xdr:row>
      <xdr:rowOff>66261</xdr:rowOff>
    </xdr:from>
    <xdr:to>
      <xdr:col>11</xdr:col>
      <xdr:colOff>7404</xdr:colOff>
      <xdr:row>18</xdr:row>
      <xdr:rowOff>29511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60E7ED3-F1B2-4D6D-A243-9E5478536137}"/>
            </a:ext>
          </a:extLst>
        </xdr:cNvPr>
        <xdr:cNvSpPr/>
      </xdr:nvSpPr>
      <xdr:spPr>
        <a:xfrm>
          <a:off x="2878929" y="3714336"/>
          <a:ext cx="1243275" cy="649050"/>
        </a:xfrm>
        <a:prstGeom prst="rect">
          <a:avLst/>
        </a:prstGeom>
        <a:solidFill>
          <a:srgbClr val="CCCCC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Individual company sheets</a:t>
          </a:r>
        </a:p>
      </xdr:txBody>
    </xdr:sp>
    <xdr:clientData/>
  </xdr:twoCellAnchor>
  <xdr:twoCellAnchor>
    <xdr:from>
      <xdr:col>6</xdr:col>
      <xdr:colOff>113108</xdr:colOff>
      <xdr:row>9</xdr:row>
      <xdr:rowOff>7143</xdr:rowOff>
    </xdr:from>
    <xdr:to>
      <xdr:col>7</xdr:col>
      <xdr:colOff>675346</xdr:colOff>
      <xdr:row>12</xdr:row>
      <xdr:rowOff>137080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6A96844-F084-4095-A206-723DE5CCA946}"/>
            </a:ext>
          </a:extLst>
        </xdr:cNvPr>
        <xdr:cNvSpPr/>
      </xdr:nvSpPr>
      <xdr:spPr>
        <a:xfrm>
          <a:off x="4256483" y="2138362"/>
          <a:ext cx="1252801" cy="915749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 - BP final</a:t>
          </a:r>
        </a:p>
      </xdr:txBody>
    </xdr:sp>
    <xdr:clientData/>
  </xdr:twoCellAnchor>
  <xdr:twoCellAnchor>
    <xdr:from>
      <xdr:col>7</xdr:col>
      <xdr:colOff>675346</xdr:colOff>
      <xdr:row>18</xdr:row>
      <xdr:rowOff>29511</xdr:rowOff>
    </xdr:from>
    <xdr:to>
      <xdr:col>10</xdr:col>
      <xdr:colOff>71567</xdr:colOff>
      <xdr:row>21</xdr:row>
      <xdr:rowOff>96318</xdr:rowOff>
    </xdr:to>
    <xdr:cxnSp macro="">
      <xdr:nvCxnSpPr>
        <xdr:cNvPr id="4" name="Connector: Elbow 3">
          <a:extLst>
            <a:ext uri="{FF2B5EF4-FFF2-40B4-BE49-F238E27FC236}">
              <a16:creationId xmlns:a16="http://schemas.microsoft.com/office/drawing/2014/main" id="{058D32F8-B387-412A-9B3D-199A6674B5AE}"/>
            </a:ext>
          </a:extLst>
        </xdr:cNvPr>
        <xdr:cNvCxnSpPr>
          <a:stCxn id="9" idx="3"/>
          <a:endCxn id="2" idx="2"/>
        </xdr:cNvCxnSpPr>
      </xdr:nvCxnSpPr>
      <xdr:spPr>
        <a:xfrm flipV="1">
          <a:off x="5509284" y="4518167"/>
          <a:ext cx="1467908" cy="852620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85723</xdr:colOff>
      <xdr:row>10</xdr:row>
      <xdr:rowOff>246047</xdr:rowOff>
    </xdr:from>
    <xdr:to>
      <xdr:col>20</xdr:col>
      <xdr:colOff>307178</xdr:colOff>
      <xdr:row>12</xdr:row>
      <xdr:rowOff>200010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132A072-4AC9-48B5-AAC4-DCCAA0F8A7A1}"/>
            </a:ext>
          </a:extLst>
        </xdr:cNvPr>
        <xdr:cNvSpPr txBox="1"/>
      </xdr:nvSpPr>
      <xdr:spPr>
        <a:xfrm>
          <a:off x="17254536" y="3639328"/>
          <a:ext cx="2150267" cy="477838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Determines timeline. Feeds into all analysis sheets.</a:t>
          </a:r>
        </a:p>
      </xdr:txBody>
    </xdr:sp>
    <xdr:clientData/>
  </xdr:twoCellAnchor>
  <xdr:twoCellAnchor>
    <xdr:from>
      <xdr:col>6</xdr:col>
      <xdr:colOff>113108</xdr:colOff>
      <xdr:row>19</xdr:row>
      <xdr:rowOff>114693</xdr:rowOff>
    </xdr:from>
    <xdr:to>
      <xdr:col>7</xdr:col>
      <xdr:colOff>675346</xdr:colOff>
      <xdr:row>23</xdr:row>
      <xdr:rowOff>77943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6E66D91-276C-4DFB-8405-A7EFE2810781}"/>
            </a:ext>
          </a:extLst>
        </xdr:cNvPr>
        <xdr:cNvSpPr/>
      </xdr:nvSpPr>
      <xdr:spPr>
        <a:xfrm>
          <a:off x="4256483" y="4865287"/>
          <a:ext cx="1252801" cy="1011000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 - allow final</a:t>
          </a:r>
        </a:p>
      </xdr:txBody>
    </xdr:sp>
    <xdr:clientData/>
  </xdr:twoCellAnchor>
  <xdr:twoCellAnchor>
    <xdr:from>
      <xdr:col>15</xdr:col>
      <xdr:colOff>8332</xdr:colOff>
      <xdr:row>10</xdr:row>
      <xdr:rowOff>169842</xdr:rowOff>
    </xdr:from>
    <xdr:to>
      <xdr:col>16</xdr:col>
      <xdr:colOff>572893</xdr:colOff>
      <xdr:row>13</xdr:row>
      <xdr:rowOff>46202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E956740C-14DE-4C23-8CF2-0E69163E72EF}"/>
            </a:ext>
          </a:extLst>
        </xdr:cNvPr>
        <xdr:cNvSpPr/>
      </xdr:nvSpPr>
      <xdr:spPr>
        <a:xfrm>
          <a:off x="15891270" y="3563123"/>
          <a:ext cx="1207498" cy="662173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Time</a:t>
          </a:r>
        </a:p>
      </xdr:txBody>
    </xdr:sp>
    <xdr:clientData/>
  </xdr:twoCellAnchor>
  <xdr:twoCellAnchor>
    <xdr:from>
      <xdr:col>7</xdr:col>
      <xdr:colOff>675346</xdr:colOff>
      <xdr:row>10</xdr:row>
      <xdr:rowOff>207843</xdr:rowOff>
    </xdr:from>
    <xdr:to>
      <xdr:col>10</xdr:col>
      <xdr:colOff>71567</xdr:colOff>
      <xdr:row>14</xdr:row>
      <xdr:rowOff>66261</xdr:rowOff>
    </xdr:to>
    <xdr:cxnSp macro="">
      <xdr:nvCxnSpPr>
        <xdr:cNvPr id="11" name="Connector: Elbow 10">
          <a:extLst>
            <a:ext uri="{FF2B5EF4-FFF2-40B4-BE49-F238E27FC236}">
              <a16:creationId xmlns:a16="http://schemas.microsoft.com/office/drawing/2014/main" id="{DC27EBB2-E0D1-4516-AD2A-BE7A05383280}"/>
            </a:ext>
          </a:extLst>
        </xdr:cNvPr>
        <xdr:cNvCxnSpPr>
          <a:stCxn id="3" idx="3"/>
          <a:endCxn id="2" idx="0"/>
        </xdr:cNvCxnSpPr>
      </xdr:nvCxnSpPr>
      <xdr:spPr>
        <a:xfrm>
          <a:off x="5509284" y="2600999"/>
          <a:ext cx="1467908" cy="906168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631021</xdr:colOff>
      <xdr:row>14</xdr:row>
      <xdr:rowOff>66261</xdr:rowOff>
    </xdr:from>
    <xdr:to>
      <xdr:col>13</xdr:col>
      <xdr:colOff>502696</xdr:colOff>
      <xdr:row>18</xdr:row>
      <xdr:rowOff>29511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6AB3C1A7-5C42-4259-86DA-2B5E0C2B5282}"/>
            </a:ext>
          </a:extLst>
        </xdr:cNvPr>
        <xdr:cNvSpPr/>
      </xdr:nvSpPr>
      <xdr:spPr>
        <a:xfrm>
          <a:off x="4745821" y="3714336"/>
          <a:ext cx="1243275" cy="649050"/>
        </a:xfrm>
        <a:prstGeom prst="rect">
          <a:avLst/>
        </a:prstGeom>
        <a:solidFill>
          <a:srgbClr val="98C561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F_Outputs</a:t>
          </a:r>
        </a:p>
      </xdr:txBody>
    </xdr:sp>
    <xdr:clientData/>
  </xdr:twoCellAnchor>
  <xdr:twoCellAnchor>
    <xdr:from>
      <xdr:col>11</xdr:col>
      <xdr:colOff>7404</xdr:colOff>
      <xdr:row>16</xdr:row>
      <xdr:rowOff>47886</xdr:rowOff>
    </xdr:from>
    <xdr:to>
      <xdr:col>11</xdr:col>
      <xdr:colOff>631021</xdr:colOff>
      <xdr:row>16</xdr:row>
      <xdr:rowOff>47886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C7C09371-C948-47C3-8820-20E3169AA52E}"/>
            </a:ext>
          </a:extLst>
        </xdr:cNvPr>
        <xdr:cNvCxnSpPr>
          <a:stCxn id="2" idx="3"/>
          <a:endCxn id="19" idx="1"/>
        </xdr:cNvCxnSpPr>
      </xdr:nvCxnSpPr>
      <xdr:spPr>
        <a:xfrm>
          <a:off x="4122204" y="4038861"/>
          <a:ext cx="623617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20238</xdr:colOff>
      <xdr:row>13</xdr:row>
      <xdr:rowOff>210320</xdr:rowOff>
    </xdr:from>
    <xdr:to>
      <xdr:col>16</xdr:col>
      <xdr:colOff>594323</xdr:colOff>
      <xdr:row>17</xdr:row>
      <xdr:rowOff>77159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D58E00B2-F961-4E4E-9400-B98C9374BCBE}"/>
            </a:ext>
          </a:extLst>
        </xdr:cNvPr>
        <xdr:cNvSpPr/>
      </xdr:nvSpPr>
      <xdr:spPr>
        <a:xfrm>
          <a:off x="10378676" y="3389289"/>
          <a:ext cx="1217022" cy="914589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PC lookup</a:t>
          </a:r>
        </a:p>
      </xdr:txBody>
    </xdr:sp>
    <xdr:clientData/>
  </xdr:twoCellAnchor>
  <xdr:twoCellAnchor>
    <xdr:from>
      <xdr:col>17</xdr:col>
      <xdr:colOff>16668</xdr:colOff>
      <xdr:row>13</xdr:row>
      <xdr:rowOff>210325</xdr:rowOff>
    </xdr:from>
    <xdr:to>
      <xdr:col>20</xdr:col>
      <xdr:colOff>247647</xdr:colOff>
      <xdr:row>17</xdr:row>
      <xdr:rowOff>49992</xdr:rowOff>
    </xdr:to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26A9384-A054-4666-9E89-DB39968AFB47}"/>
            </a:ext>
          </a:extLst>
        </xdr:cNvPr>
        <xdr:cNvSpPr txBox="1"/>
      </xdr:nvSpPr>
      <xdr:spPr>
        <a:xfrm>
          <a:off x="11660981" y="3389294"/>
          <a:ext cx="2159791" cy="887417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Lookup table</a:t>
          </a:r>
          <a:r>
            <a:rPr lang="en-GB" sz="1100" baseline="0"/>
            <a:t> used identifying cost items in each price control</a:t>
          </a:r>
          <a:endParaRPr lang="en-GB" sz="1100"/>
        </a:p>
      </xdr:txBody>
    </xdr:sp>
    <xdr:clientData/>
  </xdr:twoCellAnchor>
  <xdr:twoCellAnchor>
    <xdr:from>
      <xdr:col>0</xdr:col>
      <xdr:colOff>345282</xdr:colOff>
      <xdr:row>4</xdr:row>
      <xdr:rowOff>28575</xdr:rowOff>
    </xdr:from>
    <xdr:to>
      <xdr:col>2</xdr:col>
      <xdr:colOff>221720</xdr:colOff>
      <xdr:row>8</xdr:row>
      <xdr:rowOff>130969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1F2AD07C-CE2E-4E23-90B4-0C815CA1A1A0}"/>
            </a:ext>
          </a:extLst>
        </xdr:cNvPr>
        <xdr:cNvSpPr/>
      </xdr:nvSpPr>
      <xdr:spPr>
        <a:xfrm>
          <a:off x="345282" y="1231106"/>
          <a:ext cx="1257563" cy="769144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 - DPC schemes</a:t>
          </a:r>
        </a:p>
      </xdr:txBody>
    </xdr:sp>
    <xdr:clientData/>
  </xdr:twoCellAnchor>
  <xdr:twoCellAnchor>
    <xdr:from>
      <xdr:col>0</xdr:col>
      <xdr:colOff>350044</xdr:colOff>
      <xdr:row>9</xdr:row>
      <xdr:rowOff>24486</xdr:rowOff>
    </xdr:from>
    <xdr:to>
      <xdr:col>2</xdr:col>
      <xdr:colOff>216958</xdr:colOff>
      <xdr:row>12</xdr:row>
      <xdr:rowOff>119737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FD7C8EA6-4BF8-42F8-84D4-9427260F7654}"/>
            </a:ext>
          </a:extLst>
        </xdr:cNvPr>
        <xdr:cNvSpPr/>
      </xdr:nvSpPr>
      <xdr:spPr>
        <a:xfrm>
          <a:off x="350044" y="2155705"/>
          <a:ext cx="1248039" cy="881063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 - BP</a:t>
          </a:r>
        </a:p>
      </xdr:txBody>
    </xdr:sp>
    <xdr:clientData/>
  </xdr:twoCellAnchor>
  <xdr:twoCellAnchor>
    <xdr:from>
      <xdr:col>3</xdr:col>
      <xdr:colOff>17860</xdr:colOff>
      <xdr:row>9</xdr:row>
      <xdr:rowOff>0</xdr:rowOff>
    </xdr:from>
    <xdr:to>
      <xdr:col>4</xdr:col>
      <xdr:colOff>580099</xdr:colOff>
      <xdr:row>12</xdr:row>
      <xdr:rowOff>144223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FE0E3BBF-8EFA-46A7-9F44-7D5BD10E4FFF}"/>
            </a:ext>
          </a:extLst>
        </xdr:cNvPr>
        <xdr:cNvSpPr/>
      </xdr:nvSpPr>
      <xdr:spPr>
        <a:xfrm>
          <a:off x="2089548" y="2131219"/>
          <a:ext cx="1252801" cy="930035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 - BP Override</a:t>
          </a:r>
        </a:p>
      </xdr:txBody>
    </xdr:sp>
    <xdr:clientData/>
  </xdr:twoCellAnchor>
  <xdr:twoCellAnchor>
    <xdr:from>
      <xdr:col>2</xdr:col>
      <xdr:colOff>216958</xdr:colOff>
      <xdr:row>10</xdr:row>
      <xdr:rowOff>203081</xdr:rowOff>
    </xdr:from>
    <xdr:to>
      <xdr:col>3</xdr:col>
      <xdr:colOff>17860</xdr:colOff>
      <xdr:row>10</xdr:row>
      <xdr:rowOff>207843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D7464FDF-BA9A-4D0C-8F3F-EA236D14934A}"/>
            </a:ext>
          </a:extLst>
        </xdr:cNvPr>
        <xdr:cNvCxnSpPr>
          <a:stCxn id="95" idx="3"/>
          <a:endCxn id="96" idx="1"/>
        </xdr:cNvCxnSpPr>
      </xdr:nvCxnSpPr>
      <xdr:spPr>
        <a:xfrm flipV="1">
          <a:off x="1598083" y="2596237"/>
          <a:ext cx="491465" cy="476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580099</xdr:colOff>
      <xdr:row>10</xdr:row>
      <xdr:rowOff>203081</xdr:rowOff>
    </xdr:from>
    <xdr:to>
      <xdr:col>6</xdr:col>
      <xdr:colOff>113108</xdr:colOff>
      <xdr:row>10</xdr:row>
      <xdr:rowOff>207843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7BC1D6B0-B42B-4C23-9A59-002D3ACA4D72}"/>
            </a:ext>
          </a:extLst>
        </xdr:cNvPr>
        <xdr:cNvCxnSpPr>
          <a:stCxn id="96" idx="3"/>
          <a:endCxn id="3" idx="1"/>
        </xdr:cNvCxnSpPr>
      </xdr:nvCxnSpPr>
      <xdr:spPr>
        <a:xfrm>
          <a:off x="3342349" y="2596237"/>
          <a:ext cx="914134" cy="476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226482</xdr:colOff>
      <xdr:row>6</xdr:row>
      <xdr:rowOff>79772</xdr:rowOff>
    </xdr:from>
    <xdr:to>
      <xdr:col>3</xdr:col>
      <xdr:colOff>17860</xdr:colOff>
      <xdr:row>10</xdr:row>
      <xdr:rowOff>203081</xdr:rowOff>
    </xdr:to>
    <xdr:cxnSp macro="">
      <xdr:nvCxnSpPr>
        <xdr:cNvPr id="104" name="Connector: Elbow 103">
          <a:extLst>
            <a:ext uri="{FF2B5EF4-FFF2-40B4-BE49-F238E27FC236}">
              <a16:creationId xmlns:a16="http://schemas.microsoft.com/office/drawing/2014/main" id="{0A8C8DF3-BF50-46E3-8C0C-2F3661241970}"/>
            </a:ext>
          </a:extLst>
        </xdr:cNvPr>
        <xdr:cNvCxnSpPr>
          <a:stCxn id="94" idx="3"/>
          <a:endCxn id="96" idx="1"/>
        </xdr:cNvCxnSpPr>
      </xdr:nvCxnSpPr>
      <xdr:spPr>
        <a:xfrm>
          <a:off x="1607607" y="1615678"/>
          <a:ext cx="481941" cy="980559"/>
        </a:xfrm>
        <a:prstGeom prst="bentConnector3">
          <a:avLst>
            <a:gd name="adj1" fmla="val 50000"/>
          </a:avLst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345282</xdr:colOff>
      <xdr:row>19</xdr:row>
      <xdr:rowOff>114693</xdr:rowOff>
    </xdr:from>
    <xdr:to>
      <xdr:col>2</xdr:col>
      <xdr:colOff>221720</xdr:colOff>
      <xdr:row>23</xdr:row>
      <xdr:rowOff>77943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987C88A4-45BA-40D7-9D37-3DABEE30F7B9}"/>
            </a:ext>
          </a:extLst>
        </xdr:cNvPr>
        <xdr:cNvSpPr/>
      </xdr:nvSpPr>
      <xdr:spPr>
        <a:xfrm>
          <a:off x="345282" y="4865287"/>
          <a:ext cx="1257563" cy="1011000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F_Inputs allow</a:t>
          </a:r>
        </a:p>
      </xdr:txBody>
    </xdr:sp>
    <xdr:clientData/>
  </xdr:twoCellAnchor>
  <xdr:twoCellAnchor>
    <xdr:from>
      <xdr:col>3</xdr:col>
      <xdr:colOff>17860</xdr:colOff>
      <xdr:row>19</xdr:row>
      <xdr:rowOff>152795</xdr:rowOff>
    </xdr:from>
    <xdr:to>
      <xdr:col>4</xdr:col>
      <xdr:colOff>580099</xdr:colOff>
      <xdr:row>23</xdr:row>
      <xdr:rowOff>39842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579915B9-7978-4F91-A8AB-DA94AD24A803}"/>
            </a:ext>
          </a:extLst>
        </xdr:cNvPr>
        <xdr:cNvSpPr/>
      </xdr:nvSpPr>
      <xdr:spPr>
        <a:xfrm>
          <a:off x="2089548" y="4903389"/>
          <a:ext cx="1252801" cy="934797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 - allowance Override</a:t>
          </a:r>
        </a:p>
      </xdr:txBody>
    </xdr:sp>
    <xdr:clientData/>
  </xdr:twoCellAnchor>
  <xdr:twoCellAnchor>
    <xdr:from>
      <xdr:col>2</xdr:col>
      <xdr:colOff>226482</xdr:colOff>
      <xdr:row>21</xdr:row>
      <xdr:rowOff>96318</xdr:rowOff>
    </xdr:from>
    <xdr:to>
      <xdr:col>3</xdr:col>
      <xdr:colOff>17860</xdr:colOff>
      <xdr:row>21</xdr:row>
      <xdr:rowOff>96319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6C2A537E-339F-4892-AB4C-5E47BA94DDAF}"/>
            </a:ext>
          </a:extLst>
        </xdr:cNvPr>
        <xdr:cNvCxnSpPr>
          <a:stCxn id="107" idx="3"/>
          <a:endCxn id="108" idx="1"/>
        </xdr:cNvCxnSpPr>
      </xdr:nvCxnSpPr>
      <xdr:spPr>
        <a:xfrm>
          <a:off x="1607607" y="5370787"/>
          <a:ext cx="481941" cy="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580099</xdr:colOff>
      <xdr:row>21</xdr:row>
      <xdr:rowOff>96318</xdr:rowOff>
    </xdr:from>
    <xdr:to>
      <xdr:col>6</xdr:col>
      <xdr:colOff>113108</xdr:colOff>
      <xdr:row>21</xdr:row>
      <xdr:rowOff>96319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DB476EE3-2143-4716-99BE-A0121B59AD74}"/>
            </a:ext>
          </a:extLst>
        </xdr:cNvPr>
        <xdr:cNvCxnSpPr>
          <a:stCxn id="108" idx="3"/>
          <a:endCxn id="9" idx="1"/>
        </xdr:cNvCxnSpPr>
      </xdr:nvCxnSpPr>
      <xdr:spPr>
        <a:xfrm flipV="1">
          <a:off x="3342349" y="5370787"/>
          <a:ext cx="914134" cy="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wat">
  <a:themeElements>
    <a:clrScheme name="Ofwat">
      <a:dk1>
        <a:sysClr val="windowText" lastClr="000000"/>
      </a:dk1>
      <a:lt1>
        <a:sysClr val="window" lastClr="FFFFFF"/>
      </a:lt1>
      <a:dk2>
        <a:srgbClr val="003595"/>
      </a:dk2>
      <a:lt2>
        <a:srgbClr val="DCECF5"/>
      </a:lt2>
      <a:accent1>
        <a:srgbClr val="0071CE"/>
      </a:accent1>
      <a:accent2>
        <a:srgbClr val="63656A"/>
      </a:accent2>
      <a:accent3>
        <a:srgbClr val="FFB81D"/>
      </a:accent3>
      <a:accent4>
        <a:srgbClr val="62A70F"/>
      </a:accent4>
      <a:accent5>
        <a:srgbClr val="FF8772"/>
      </a:accent5>
      <a:accent6>
        <a:srgbClr val="D60037"/>
      </a:accent6>
      <a:hlink>
        <a:srgbClr val="0071CE"/>
      </a:hlink>
      <a:folHlink>
        <a:srgbClr val="94368D"/>
      </a:folHlink>
    </a:clrScheme>
    <a:fontScheme name="Ofwat">
      <a:majorFont>
        <a:latin typeface="Krub SemiBold"/>
        <a:ea typeface=""/>
        <a:cs typeface=""/>
      </a:majorFont>
      <a:minorFont>
        <a:latin typeface="Krub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wat 2016" id="{A420DE61-A4E8-4DB5-890E-1E2F09860D19}" vid="{7B41E948-0C9A-4054-BED8-27FCA73304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0418-367D-4FD6-86AF-F3FF98181DF3}">
  <sheetPr>
    <tabColor rgb="FFCCCCCE"/>
    <outlinePr summaryBelow="0" summaryRight="0"/>
  </sheetPr>
  <dimension ref="A1:O92"/>
  <sheetViews>
    <sheetView showGridLines="0" tabSelected="1" zoomScale="80" zoomScaleNormal="80" workbookViewId="0"/>
  </sheetViews>
  <sheetFormatPr defaultColWidth="0" defaultRowHeight="0" customHeight="1" zeroHeight="1"/>
  <cols>
    <col min="1" max="1" width="8.5703125" style="89" customWidth="1"/>
    <col min="2" max="2" width="61.42578125" style="89" bestFit="1" customWidth="1"/>
    <col min="3" max="3" width="68" style="89" bestFit="1" customWidth="1"/>
    <col min="4" max="10" width="8.5703125" style="89" customWidth="1"/>
    <col min="11" max="13" width="8.5703125" style="89" hidden="1" customWidth="1"/>
    <col min="14" max="15" width="0" style="89" hidden="1" customWidth="1"/>
    <col min="16" max="16384" width="8.5703125" style="89" hidden="1"/>
  </cols>
  <sheetData>
    <row r="1" spans="1:10" ht="30.75">
      <c r="A1" s="87" t="e">
        <f ca="1" xml:space="preserve"> RIGHT(CELL("filename", $A$1), LEN(CELL("filename", $A$1)) - SEARCH("]", CELL("filename", $A$1)))</f>
        <v>#VALUE!</v>
      </c>
      <c r="B1" s="87"/>
      <c r="C1" s="88"/>
      <c r="D1" s="88"/>
      <c r="E1" s="88"/>
      <c r="F1" s="88"/>
      <c r="G1" s="88"/>
      <c r="H1" s="88"/>
      <c r="I1" s="88"/>
      <c r="J1" s="88"/>
    </row>
    <row r="2" spans="1:10" ht="13.15"/>
    <row r="3" spans="1:10" s="90" customFormat="1" ht="23.25">
      <c r="B3" s="91" t="s">
        <v>0</v>
      </c>
    </row>
    <row r="4" spans="1:10" ht="13.15"/>
    <row r="5" spans="1:10" ht="13.15">
      <c r="B5" s="89" t="s">
        <v>1</v>
      </c>
      <c r="C5" s="89" t="s">
        <v>2</v>
      </c>
    </row>
    <row r="6" spans="1:10" ht="13.15">
      <c r="B6" s="89" t="s">
        <v>3</v>
      </c>
      <c r="C6" s="92">
        <v>1</v>
      </c>
    </row>
    <row r="7" spans="1:10" ht="13.15">
      <c r="B7" s="89" t="s">
        <v>4</v>
      </c>
      <c r="C7" s="93" t="e">
        <f ca="1" xml:space="preserve"> MID(CELL("filename"), FIND("[", CELL("filename"), 1) + 1, FIND("]", CELL("filename"), 1) - FIND("[", CELL("filename"), 1) - 1)</f>
        <v>#VALUE!</v>
      </c>
    </row>
    <row r="8" spans="1:10" ht="13.15">
      <c r="B8" s="89" t="s">
        <v>5</v>
      </c>
      <c r="C8" s="128" t="s">
        <v>6</v>
      </c>
    </row>
    <row r="9" spans="1:10" ht="13.15"/>
    <row r="10" spans="1:10" ht="13.15">
      <c r="B10" s="89" t="s">
        <v>7</v>
      </c>
      <c r="C10" s="94" t="s">
        <v>8</v>
      </c>
    </row>
    <row r="11" spans="1:10" ht="13.15"/>
    <row r="12" spans="1:10" ht="13.15">
      <c r="C12" s="95"/>
    </row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ht="13.15"/>
    <row r="34" ht="13.15"/>
    <row r="35" ht="13.15"/>
    <row r="36" ht="13.15"/>
    <row r="37" ht="13.15"/>
    <row r="38" ht="13.15"/>
    <row r="39" ht="13.15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</sheetData>
  <hyperlinks>
    <hyperlink ref="C10" r:id="rId1" xr:uid="{EAAD2143-771C-4046-A92D-61BDFDA44D09}"/>
  </hyperlinks>
  <pageMargins left="0.7" right="0.7" top="0.75" bottom="0.75" header="0.3" footer="0.3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B52A-33E3-4539-8B6D-B5B42DB6D518}">
  <sheetPr codeName="Sheet15">
    <tabColor rgb="FFFFDB8E"/>
  </sheetPr>
  <dimension ref="A2:P754"/>
  <sheetViews>
    <sheetView zoomScale="80" zoomScaleNormal="80" workbookViewId="0"/>
  </sheetViews>
  <sheetFormatPr defaultRowHeight="12.75"/>
  <cols>
    <col min="2" max="2" width="48.5703125" bestFit="1" customWidth="1"/>
    <col min="3" max="3" width="70.28515625" bestFit="1" customWidth="1"/>
    <col min="14" max="14" width="9.7109375" style="64" bestFit="1" customWidth="1"/>
  </cols>
  <sheetData>
    <row r="2" spans="1:14">
      <c r="A2" t="str">
        <f>'Inp - allowance override'!A2</f>
        <v>Acronym</v>
      </c>
      <c r="B2" t="str">
        <f>'Inp - allowance override'!B2</f>
        <v>Reference</v>
      </c>
      <c r="C2" t="str">
        <f>'Inp - allowance override'!C2</f>
        <v>Item description</v>
      </c>
      <c r="D2" t="str">
        <f>'Inp - allowance override'!D2</f>
        <v>Unit</v>
      </c>
      <c r="E2" t="str">
        <f>'Inp - allowance override'!E2</f>
        <v>Model</v>
      </c>
      <c r="F2" t="str">
        <f>'Inp - allowance override'!F2</f>
        <v>2022-23</v>
      </c>
      <c r="G2" t="str">
        <f>'Inp - allowance override'!G2</f>
        <v>2023-24</v>
      </c>
      <c r="H2" t="str">
        <f>'Inp - allowance override'!H2</f>
        <v>2024-25</v>
      </c>
      <c r="I2" t="str">
        <f>'Inp - allowance override'!I2</f>
        <v>2025-26</v>
      </c>
      <c r="J2" t="str">
        <f>'Inp - allowance override'!J2</f>
        <v>2026-27</v>
      </c>
      <c r="K2" t="str">
        <f>'Inp - allowance override'!K2</f>
        <v>2027-28</v>
      </c>
      <c r="L2" t="str">
        <f>'Inp - allowance override'!L2</f>
        <v>2028-29</v>
      </c>
      <c r="M2" t="str">
        <f>'Inp - allowance override'!M2</f>
        <v>2029-30</v>
      </c>
    </row>
    <row r="7" spans="1:14">
      <c r="A7" t="str">
        <f>'Inp - allowance override'!A7</f>
        <v>ANH</v>
      </c>
      <c r="B7" t="str">
        <f>'Inp - allowance override'!B7</f>
        <v>PR24CA02_BASE_WR</v>
      </c>
      <c r="C7" t="str">
        <f>'Inp - allowance override'!C7</f>
        <v>Final modelled base cost allowance for Water Resources</v>
      </c>
      <c r="D7" t="str">
        <f>'Inp - allowance override'!D7</f>
        <v>£m</v>
      </c>
      <c r="E7" t="str">
        <f>'Inp - allowance override'!E7</f>
        <v>Price Review 2024</v>
      </c>
      <c r="F7" t="str">
        <f xml:space="preserve"> IF( ISNA( 'Inp - allowance override'!F7 ), "", IF( ISBLANK( 'Inp - allowance override'!F7 ), 'F_Inputs - allowance'!F7, 'Inp - allowance override'!F7 ) )</f>
        <v/>
      </c>
      <c r="G7" t="str">
        <f xml:space="preserve"> IF( ISNA( 'Inp - allowance override'!G7 ), "", IF( ISBLANK( 'Inp - allowance override'!G7 ), 'F_Inputs - allowance'!G7, 'Inp - allowance override'!G7 ) )</f>
        <v/>
      </c>
      <c r="H7" t="str">
        <f xml:space="preserve"> IF( ISNA( 'Inp - allowance override'!H7 ), "", IF( ISBLANK( 'Inp - allowance override'!H7 ), 'F_Inputs - allowance'!H7, 'Inp - allowance override'!H7 ) )</f>
        <v/>
      </c>
      <c r="I7">
        <f xml:space="preserve"> IF( ISNA( 'Inp - allowance override'!I7 ), "", IF( ISBLANK( 'Inp - allowance override'!I7 ), 'F_Inputs - allowance'!I7, 'Inp - allowance override'!I7 ) )</f>
        <v>50.468154252664753</v>
      </c>
      <c r="J7">
        <f xml:space="preserve"> IF( ISNA( 'Inp - allowance override'!J7 ), "", IF( ISBLANK( 'Inp - allowance override'!J7 ), 'F_Inputs - allowance'!J7, 'Inp - allowance override'!J7 ) )</f>
        <v>50.417021644978313</v>
      </c>
      <c r="K7">
        <f xml:space="preserve"> IF( ISNA( 'Inp - allowance override'!K7 ), "", IF( ISBLANK( 'Inp - allowance override'!K7 ), 'F_Inputs - allowance'!K7, 'Inp - allowance override'!K7 ) )</f>
        <v>49.045096685127383</v>
      </c>
      <c r="L7">
        <f xml:space="preserve"> IF( ISNA( 'Inp - allowance override'!L7 ), "", IF( ISBLANK( 'Inp - allowance override'!L7 ), 'F_Inputs - allowance'!L7, 'Inp - allowance override'!L7 ) )</f>
        <v>47.72567281448589</v>
      </c>
      <c r="M7">
        <f xml:space="preserve"> IF( ISNA( 'Inp - allowance override'!M7 ), "", IF( ISBLANK( 'Inp - allowance override'!M7 ), 'F_Inputs - allowance'!M7, 'Inp - allowance override'!M7 ) )</f>
        <v>46.967019712372171</v>
      </c>
      <c r="N7" s="64" t="str">
        <f xml:space="preserve"> INDEX(Lookup!G:G, MATCH(B7, Lookup!F:F, 0),)</f>
        <v>WR - Ofwat base allowance</v>
      </c>
    </row>
    <row r="8" spans="1:14">
      <c r="A8" t="str">
        <f>'Inp - allowance override'!A8</f>
        <v>ANH</v>
      </c>
      <c r="B8" t="str">
        <f>'Inp - allowance override'!B8</f>
        <v>PR24CA02_BASE_WNP</v>
      </c>
      <c r="C8" t="str">
        <f>'Inp - allowance override'!C8</f>
        <v>Final modelled base cost allowance for Network Plus Water</v>
      </c>
      <c r="D8" t="str">
        <f>'Inp - allowance override'!D8</f>
        <v>£m</v>
      </c>
      <c r="E8" t="str">
        <f>'Inp - allowance override'!E8</f>
        <v>Price Review 2024</v>
      </c>
      <c r="F8" t="str">
        <f xml:space="preserve"> IF( ISNA( 'Inp - allowance override'!F8 ), "", IF( ISBLANK( 'Inp - allowance override'!F8 ), 'F_Inputs - allowance'!F8, 'Inp - allowance override'!F8 ) )</f>
        <v/>
      </c>
      <c r="G8" t="str">
        <f xml:space="preserve"> IF( ISNA( 'Inp - allowance override'!G8 ), "", IF( ISBLANK( 'Inp - allowance override'!G8 ), 'F_Inputs - allowance'!G8, 'Inp - allowance override'!G8 ) )</f>
        <v/>
      </c>
      <c r="H8" t="str">
        <f xml:space="preserve"> IF( ISNA( 'Inp - allowance override'!H8 ), "", IF( ISBLANK( 'Inp - allowance override'!H8 ), 'F_Inputs - allowance'!H8, 'Inp - allowance override'!H8 ) )</f>
        <v/>
      </c>
      <c r="I8">
        <f xml:space="preserve"> IF( ISNA( 'Inp - allowance override'!I8 ), "", IF( ISBLANK( 'Inp - allowance override'!I8 ), 'F_Inputs - allowance'!I8, 'Inp - allowance override'!I8 ) )</f>
        <v>422.41162588815303</v>
      </c>
      <c r="J8">
        <f xml:space="preserve"> IF( ISNA( 'Inp - allowance override'!J8 ), "", IF( ISBLANK( 'Inp - allowance override'!J8 ), 'F_Inputs - allowance'!J8, 'Inp - allowance override'!J8 ) )</f>
        <v>434.92437712914574</v>
      </c>
      <c r="K8">
        <f xml:space="preserve"> IF( ISNA( 'Inp - allowance override'!K8 ), "", IF( ISBLANK( 'Inp - allowance override'!K8 ), 'F_Inputs - allowance'!K8, 'Inp - allowance override'!K8 ) )</f>
        <v>428.43869056738839</v>
      </c>
      <c r="L8">
        <f xml:space="preserve"> IF( ISNA( 'Inp - allowance override'!L8 ), "", IF( ISBLANK( 'Inp - allowance override'!L8 ), 'F_Inputs - allowance'!L8, 'Inp - allowance override'!L8 ) )</f>
        <v>423.19434075783192</v>
      </c>
      <c r="M8">
        <f xml:space="preserve"> IF( ISNA( 'Inp - allowance override'!M8 ), "", IF( ISBLANK( 'Inp - allowance override'!M8 ), 'F_Inputs - allowance'!M8, 'Inp - allowance override'!M8 ) )</f>
        <v>418.77712191061869</v>
      </c>
      <c r="N8" s="64" t="str">
        <f xml:space="preserve"> INDEX(Lookup!G:G, MATCH(B8, Lookup!F:F, 0),)</f>
        <v>WN+ - Ofwat base allowance</v>
      </c>
    </row>
    <row r="9" spans="1:14">
      <c r="A9" t="str">
        <f>'Inp - allowance override'!A9</f>
        <v>ANH</v>
      </c>
      <c r="B9" t="str">
        <f>'Inp - allowance override'!B9</f>
        <v>PR24CA02_BASE_WWNP</v>
      </c>
      <c r="C9" t="str">
        <f>'Inp - allowance override'!C9</f>
        <v>Final modelled base cost allowance for Wastewater Network Plus</v>
      </c>
      <c r="D9" t="str">
        <f>'Inp - allowance override'!D9</f>
        <v>£m</v>
      </c>
      <c r="E9" t="str">
        <f>'Inp - allowance override'!E9</f>
        <v>Price Review 2024</v>
      </c>
      <c r="F9" t="str">
        <f xml:space="preserve"> IF( ISNA( 'Inp - allowance override'!F9 ), "", IF( ISBLANK( 'Inp - allowance override'!F9 ), 'F_Inputs - allowance'!F9, 'Inp - allowance override'!F9 ) )</f>
        <v/>
      </c>
      <c r="G9" t="str">
        <f xml:space="preserve"> IF( ISNA( 'Inp - allowance override'!G9 ), "", IF( ISBLANK( 'Inp - allowance override'!G9 ), 'F_Inputs - allowance'!G9, 'Inp - allowance override'!G9 ) )</f>
        <v/>
      </c>
      <c r="H9" t="str">
        <f xml:space="preserve"> IF( ISNA( 'Inp - allowance override'!H9 ), "", IF( ISBLANK( 'Inp - allowance override'!H9 ), 'F_Inputs - allowance'!H9, 'Inp - allowance override'!H9 ) )</f>
        <v/>
      </c>
      <c r="I9">
        <f xml:space="preserve"> IF( ISNA( 'Inp - allowance override'!I9 ), "", IF( ISBLANK( 'Inp - allowance override'!I9 ), 'F_Inputs - allowance'!I9, 'Inp - allowance override'!I9 ) )</f>
        <v>469.72617752773738</v>
      </c>
      <c r="J9">
        <f xml:space="preserve"> IF( ISNA( 'Inp - allowance override'!J9 ), "", IF( ISBLANK( 'Inp - allowance override'!J9 ), 'F_Inputs - allowance'!J9, 'Inp - allowance override'!J9 ) )</f>
        <v>461.25406315901677</v>
      </c>
      <c r="K9">
        <f xml:space="preserve"> IF( ISNA( 'Inp - allowance override'!K9 ), "", IF( ISBLANK( 'Inp - allowance override'!K9 ), 'F_Inputs - allowance'!K9, 'Inp - allowance override'!K9 ) )</f>
        <v>454.1053586726685</v>
      </c>
      <c r="L9">
        <f xml:space="preserve"> IF( ISNA( 'Inp - allowance override'!L9 ), "", IF( ISBLANK( 'Inp - allowance override'!L9 ), 'F_Inputs - allowance'!L9, 'Inp - allowance override'!L9 ) )</f>
        <v>446.91015657094806</v>
      </c>
      <c r="M9">
        <f xml:space="preserve"> IF( ISNA( 'Inp - allowance override'!M9 ), "", IF( ISBLANK( 'Inp - allowance override'!M9 ), 'F_Inputs - allowance'!M9, 'Inp - allowance override'!M9 ) )</f>
        <v>441.29066605263506</v>
      </c>
      <c r="N9" s="64" t="str">
        <f xml:space="preserve"> INDEX(Lookup!G:G, MATCH(B9, Lookup!F:F, 0),)</f>
        <v>WWN+ - Ofwat base allowance</v>
      </c>
    </row>
    <row r="10" spans="1:14">
      <c r="A10" t="str">
        <f>'Inp - allowance override'!A10</f>
        <v>ANH</v>
      </c>
      <c r="B10" t="str">
        <f>'Inp - allowance override'!B10</f>
        <v>PR24CA02_BASE_BIO</v>
      </c>
      <c r="C10" t="str">
        <f>'Inp - allowance override'!C10</f>
        <v>Final modelled base cost allowance for Bioresources</v>
      </c>
      <c r="D10" t="str">
        <f>'Inp - allowance override'!D10</f>
        <v>£m</v>
      </c>
      <c r="E10" t="str">
        <f>'Inp - allowance override'!E10</f>
        <v>Price Review 2024</v>
      </c>
      <c r="F10" t="str">
        <f xml:space="preserve"> IF( ISNA( 'Inp - allowance override'!F10 ), "", IF( ISBLANK( 'Inp - allowance override'!F10 ), 'F_Inputs - allowance'!F10, 'Inp - allowance override'!F10 ) )</f>
        <v/>
      </c>
      <c r="G10" t="str">
        <f xml:space="preserve"> IF( ISNA( 'Inp - allowance override'!G10 ), "", IF( ISBLANK( 'Inp - allowance override'!G10 ), 'F_Inputs - allowance'!G10, 'Inp - allowance override'!G10 ) )</f>
        <v/>
      </c>
      <c r="H10" t="str">
        <f xml:space="preserve"> IF( ISNA( 'Inp - allowance override'!H10 ), "", IF( ISBLANK( 'Inp - allowance override'!H10 ), 'F_Inputs - allowance'!H10, 'Inp - allowance override'!H10 ) )</f>
        <v/>
      </c>
      <c r="I10">
        <f xml:space="preserve"> IF( ISNA( 'Inp - allowance override'!I10 ), "", IF( ISBLANK( 'Inp - allowance override'!I10 ), 'F_Inputs - allowance'!I10, 'Inp - allowance override'!I10 ) )</f>
        <v>88.354023686716275</v>
      </c>
      <c r="J10">
        <f xml:space="preserve"> IF( ISNA( 'Inp - allowance override'!J10 ), "", IF( ISBLANK( 'Inp - allowance override'!J10 ), 'F_Inputs - allowance'!J10, 'Inp - allowance override'!J10 ) )</f>
        <v>89.175554491377952</v>
      </c>
      <c r="K10">
        <f xml:space="preserve"> IF( ISNA( 'Inp - allowance override'!K10 ), "", IF( ISBLANK( 'Inp - allowance override'!K10 ), 'F_Inputs - allowance'!K10, 'Inp - allowance override'!K10 ) )</f>
        <v>89.454760760528018</v>
      </c>
      <c r="L10">
        <f xml:space="preserve"> IF( ISNA( 'Inp - allowance override'!L10 ), "", IF( ISBLANK( 'Inp - allowance override'!L10 ), 'F_Inputs - allowance'!L10, 'Inp - allowance override'!L10 ) )</f>
        <v>90.748811954816219</v>
      </c>
      <c r="M10">
        <f xml:space="preserve"> IF( ISNA( 'Inp - allowance override'!M10 ), "", IF( ISBLANK( 'Inp - allowance override'!M10 ), 'F_Inputs - allowance'!M10, 'Inp - allowance override'!M10 ) )</f>
        <v>92.327859120007943</v>
      </c>
      <c r="N10" s="64" t="str">
        <f xml:space="preserve"> INDEX(Lookup!G:G, MATCH(B10, Lookup!F:F, 0),)</f>
        <v>BIO - Ofwat base allowance</v>
      </c>
    </row>
    <row r="11" spans="1:14">
      <c r="A11" t="str">
        <f>'Inp - allowance override'!A11</f>
        <v>ANH</v>
      </c>
      <c r="B11" t="str">
        <f>'Inp - allowance override'!B11</f>
        <v>PR24CA14_WW_TOTAL_ENHANCEMENT_ALLOW_TOT</v>
      </c>
      <c r="C11" t="str">
        <f>'Inp - allowance override'!C11</f>
        <v>PR24 final wastewater enhancement totex allowance- total enhancement expenditure</v>
      </c>
      <c r="D11" t="str">
        <f>'Inp - allowance override'!D11</f>
        <v>£m</v>
      </c>
      <c r="E11" t="str">
        <f>'Inp - allowance override'!E11</f>
        <v>Price Review 2024</v>
      </c>
      <c r="F11" t="str">
        <f xml:space="preserve"> IF( ISNA( 'Inp - allowance override'!F11 ), "", IF( ISBLANK( 'Inp - allowance override'!F11 ), 'F_Inputs - allowance'!F11, 'Inp - allowance override'!F11 ) )</f>
        <v/>
      </c>
      <c r="G11">
        <f xml:space="preserve"> IF( ISNA( 'Inp - allowance override'!G11 ), "", IF( ISBLANK( 'Inp - allowance override'!G11 ), 'F_Inputs - allowance'!G11, 'Inp - allowance override'!G11 ) )</f>
        <v>2.6006707295150466</v>
      </c>
      <c r="H11">
        <f xml:space="preserve"> IF( ISNA( 'Inp - allowance override'!H11 ), "", IF( ISBLANK( 'Inp - allowance override'!H11 ), 'F_Inputs - allowance'!H11, 'Inp - allowance override'!H11 ) )</f>
        <v>49.761716703240708</v>
      </c>
      <c r="I11">
        <f xml:space="preserve"> IF( ISNA( 'Inp - allowance override'!I11 ), "", IF( ISBLANK( 'Inp - allowance override'!I11 ), 'F_Inputs - allowance'!I11, 'Inp - allowance override'!I11 ) )</f>
        <v>294.71861771174355</v>
      </c>
      <c r="J11">
        <f xml:space="preserve"> IF( ISNA( 'Inp - allowance override'!J11 ), "", IF( ISBLANK( 'Inp - allowance override'!J11 ), 'F_Inputs - allowance'!J11, 'Inp - allowance override'!J11 ) )</f>
        <v>578.99972985522754</v>
      </c>
      <c r="K11">
        <f xml:space="preserve"> IF( ISNA( 'Inp - allowance override'!K11 ), "", IF( ISBLANK( 'Inp - allowance override'!K11 ), 'F_Inputs - allowance'!K11, 'Inp - allowance override'!K11 ) )</f>
        <v>672.22880136540618</v>
      </c>
      <c r="L11">
        <f xml:space="preserve"> IF( ISNA( 'Inp - allowance override'!L11 ), "", IF( ISBLANK( 'Inp - allowance override'!L11 ), 'F_Inputs - allowance'!L11, 'Inp - allowance override'!L11 ) )</f>
        <v>754.70198850771737</v>
      </c>
      <c r="M11">
        <f xml:space="preserve"> IF( ISNA( 'Inp - allowance override'!M11 ), "", IF( ISBLANK( 'Inp - allowance override'!M11 ), 'F_Inputs - allowance'!M11, 'Inp - allowance override'!M11 ) )</f>
        <v>457.11422546866174</v>
      </c>
      <c r="N11" s="64" t="str">
        <f xml:space="preserve"> INDEX(Lookup!G:G, MATCH(B11, Lookup!F:F, 0),)</f>
        <v>Wastewater - Ofwat enhancement allowance</v>
      </c>
    </row>
    <row r="12" spans="1:14">
      <c r="A12" t="str">
        <f>'Inp - allowance override'!A12</f>
        <v>ANH</v>
      </c>
      <c r="B12" t="str">
        <f>'Inp - allowance override'!B12</f>
        <v>PR24CA14_W_TOTAL_ENHANCEMENT_ALLOW_TOT</v>
      </c>
      <c r="C12" t="str">
        <f>'Inp - allowance override'!C12</f>
        <v>PR24 final water enhancement totex allowance- total enhancement expenditure</v>
      </c>
      <c r="D12" t="str">
        <f>'Inp - allowance override'!D12</f>
        <v>£m</v>
      </c>
      <c r="E12" t="str">
        <f>'Inp - allowance override'!E12</f>
        <v>Price Review 2024</v>
      </c>
      <c r="F12" t="str">
        <f xml:space="preserve"> IF( ISNA( 'Inp - allowance override'!F12 ), "", IF( ISBLANK( 'Inp - allowance override'!F12 ), 'F_Inputs - allowance'!F12, 'Inp - allowance override'!F12 ) )</f>
        <v/>
      </c>
      <c r="G12">
        <f xml:space="preserve"> IF( ISNA( 'Inp - allowance override'!G12 ), "", IF( ISBLANK( 'Inp - allowance override'!G12 ), 'F_Inputs - allowance'!G12, 'Inp - allowance override'!G12 ) )</f>
        <v>3.0014840914681091</v>
      </c>
      <c r="H12">
        <f xml:space="preserve"> IF( ISNA( 'Inp - allowance override'!H12 ), "", IF( ISBLANK( 'Inp - allowance override'!H12 ), 'F_Inputs - allowance'!H12, 'Inp - allowance override'!H12 ) )</f>
        <v>25.673510350120281</v>
      </c>
      <c r="I12">
        <f xml:space="preserve"> IF( ISNA( 'Inp - allowance override'!I12 ), "", IF( ISBLANK( 'Inp - allowance override'!I12 ), 'F_Inputs - allowance'!I12, 'Inp - allowance override'!I12 ) )</f>
        <v>301.22552147391383</v>
      </c>
      <c r="J12">
        <f xml:space="preserve"> IF( ISNA( 'Inp - allowance override'!J12 ), "", IF( ISBLANK( 'Inp - allowance override'!J12 ), 'F_Inputs - allowance'!J12, 'Inp - allowance override'!J12 ) )</f>
        <v>374.16483937972606</v>
      </c>
      <c r="K12">
        <f xml:space="preserve"> IF( ISNA( 'Inp - allowance override'!K12 ), "", IF( ISBLANK( 'Inp - allowance override'!K12 ), 'F_Inputs - allowance'!K12, 'Inp - allowance override'!K12 ) )</f>
        <v>474.52196436634944</v>
      </c>
      <c r="L12">
        <f xml:space="preserve"> IF( ISNA( 'Inp - allowance override'!L12 ), "", IF( ISBLANK( 'Inp - allowance override'!L12 ), 'F_Inputs - allowance'!L12, 'Inp - allowance override'!L12 ) )</f>
        <v>486.75808917946785</v>
      </c>
      <c r="M12">
        <f xml:space="preserve"> IF( ISNA( 'Inp - allowance override'!M12 ), "", IF( ISBLANK( 'Inp - allowance override'!M12 ), 'F_Inputs - allowance'!M12, 'Inp - allowance override'!M12 ) )</f>
        <v>447.67203237642326</v>
      </c>
      <c r="N12" s="64" t="str">
        <f xml:space="preserve"> INDEX(Lookup!G:G, MATCH(B12, Lookup!F:F, 0),)</f>
        <v>Water - Ofwat enhancement allowance</v>
      </c>
    </row>
    <row r="13" spans="1:14">
      <c r="A13" t="str">
        <f>'Inp - allowance override'!A13</f>
        <v>ANH</v>
      </c>
      <c r="B13" t="str">
        <f>'Inp - allowance override'!B13</f>
        <v>C_PR24CA_RR2_001ADDN1_PR24</v>
      </c>
      <c r="C13" t="str">
        <f>'Inp - allowance override'!C13</f>
        <v>Ofwat - Gross capital expenditure - including g&amp;c and cost sharing - real (ADDN1)</v>
      </c>
      <c r="D13" t="str">
        <f>'Inp - allowance override'!D13</f>
        <v>£m</v>
      </c>
      <c r="E13" t="str">
        <f>'Inp - allowance override'!E13</f>
        <v>Price Review 2024</v>
      </c>
      <c r="F13" t="str">
        <f xml:space="preserve"> IF( ISNA( 'Inp - allowance override'!F13 ), "", IF( ISBLANK( 'Inp - allowance override'!F13 ), 'F_Inputs - allowance'!F13, 'Inp - allowance override'!F13 ) )</f>
        <v/>
      </c>
      <c r="G13" t="str">
        <f xml:space="preserve"> IF( ISNA( 'Inp - allowance override'!G13 ), "", IF( ISBLANK( 'Inp - allowance override'!G13 ), 'F_Inputs - allowance'!G13, 'Inp - allowance override'!G13 ) )</f>
        <v/>
      </c>
      <c r="H13" t="str">
        <f xml:space="preserve"> IF( ISNA( 'Inp - allowance override'!H13 ), "", IF( ISBLANK( 'Inp - allowance override'!H13 ), 'F_Inputs - allowance'!H13, 'Inp - allowance override'!H13 ) )</f>
        <v/>
      </c>
      <c r="I13">
        <f xml:space="preserve"> IF( ISNA( 'Inp - allowance override'!I13 ), "", IF( ISBLANK( 'Inp - allowance override'!I13 ), 'F_Inputs - allowance'!I13, 'Inp - allowance override'!I13 ) )</f>
        <v>0</v>
      </c>
      <c r="J13">
        <f xml:space="preserve"> IF( ISNA( 'Inp - allowance override'!J13 ), "", IF( ISBLANK( 'Inp - allowance override'!J13 ), 'F_Inputs - allowance'!J13, 'Inp - allowance override'!J13 ) )</f>
        <v>0</v>
      </c>
      <c r="K13">
        <f xml:space="preserve"> IF( ISNA( 'Inp - allowance override'!K13 ), "", IF( ISBLANK( 'Inp - allowance override'!K13 ), 'F_Inputs - allowance'!K13, 'Inp - allowance override'!K13 ) )</f>
        <v>0</v>
      </c>
      <c r="L13">
        <f xml:space="preserve"> IF( ISNA( 'Inp - allowance override'!L13 ), "", IF( ISBLANK( 'Inp - allowance override'!L13 ), 'F_Inputs - allowance'!L13, 'Inp - allowance override'!L13 ) )</f>
        <v>0</v>
      </c>
      <c r="M13">
        <f xml:space="preserve"> IF( ISNA( 'Inp - allowance override'!M13 ), "", IF( ISBLANK( 'Inp - allowance override'!M13 ), 'F_Inputs - allowance'!M13, 'Inp - allowance override'!M13 ) )</f>
        <v>0</v>
      </c>
      <c r="N13" s="64" t="str">
        <f xml:space="preserve"> INDEX(Lookup!G:G, MATCH(B13, Lookup!F:F, 0),)</f>
        <v>ADDN1 - Ofwat enhancement allowance</v>
      </c>
    </row>
    <row r="14" spans="1:14">
      <c r="A14" t="str">
        <f>'Inp - allowance override'!A14</f>
        <v>ANH</v>
      </c>
      <c r="B14" t="str">
        <f>'Inp - allowance override'!B14</f>
        <v>C_PR24CA_RR2_002ADDN1_PR24</v>
      </c>
      <c r="C14" t="str">
        <f>'Inp - allowance override'!C14</f>
        <v>Ofwat - Total gross operational expenditure including cost sharing - real (ADDN1)</v>
      </c>
      <c r="D14" t="str">
        <f>'Inp - allowance override'!D14</f>
        <v>£m</v>
      </c>
      <c r="E14" t="str">
        <f>'Inp - allowance override'!E14</f>
        <v>Price Review 2024</v>
      </c>
      <c r="F14" t="str">
        <f xml:space="preserve"> IF( ISNA( 'Inp - allowance override'!F14 ), "", IF( ISBLANK( 'Inp - allowance override'!F14 ), 'F_Inputs - allowance'!F14, 'Inp - allowance override'!F14 ) )</f>
        <v/>
      </c>
      <c r="G14" t="str">
        <f xml:space="preserve"> IF( ISNA( 'Inp - allowance override'!G14 ), "", IF( ISBLANK( 'Inp - allowance override'!G14 ), 'F_Inputs - allowance'!G14, 'Inp - allowance override'!G14 ) )</f>
        <v/>
      </c>
      <c r="H14" t="str">
        <f xml:space="preserve"> IF( ISNA( 'Inp - allowance override'!H14 ), "", IF( ISBLANK( 'Inp - allowance override'!H14 ), 'F_Inputs - allowance'!H14, 'Inp - allowance override'!H14 ) )</f>
        <v/>
      </c>
      <c r="I14">
        <f xml:space="preserve"> IF( ISNA( 'Inp - allowance override'!I14 ), "", IF( ISBLANK( 'Inp - allowance override'!I14 ), 'F_Inputs - allowance'!I14, 'Inp - allowance override'!I14 ) )</f>
        <v>0</v>
      </c>
      <c r="J14">
        <f xml:space="preserve"> IF( ISNA( 'Inp - allowance override'!J14 ), "", IF( ISBLANK( 'Inp - allowance override'!J14 ), 'F_Inputs - allowance'!J14, 'Inp - allowance override'!J14 ) )</f>
        <v>0</v>
      </c>
      <c r="K14">
        <f xml:space="preserve"> IF( ISNA( 'Inp - allowance override'!K14 ), "", IF( ISBLANK( 'Inp - allowance override'!K14 ), 'F_Inputs - allowance'!K14, 'Inp - allowance override'!K14 ) )</f>
        <v>0</v>
      </c>
      <c r="L14">
        <f xml:space="preserve"> IF( ISNA( 'Inp - allowance override'!L14 ), "", IF( ISBLANK( 'Inp - allowance override'!L14 ), 'F_Inputs - allowance'!L14, 'Inp - allowance override'!L14 ) )</f>
        <v>0</v>
      </c>
      <c r="M14">
        <f xml:space="preserve"> IF( ISNA( 'Inp - allowance override'!M14 ), "", IF( ISBLANK( 'Inp - allowance override'!M14 ), 'F_Inputs - allowance'!M14, 'Inp - allowance override'!M14 ) )</f>
        <v>0</v>
      </c>
      <c r="N14" s="64" t="str">
        <f xml:space="preserve"> INDEX(Lookup!G:G, MATCH(B14, Lookup!F:F, 0),)</f>
        <v>ADDN1 - Ofwat enhancement allowance</v>
      </c>
    </row>
    <row r="15" spans="1:14">
      <c r="A15" t="str">
        <f>'Inp - allowance override'!A15</f>
        <v>ANH</v>
      </c>
      <c r="B15" t="str">
        <f>'Inp - allowance override'!B15</f>
        <v>C_PR24CA15_DSDIVCAPEX_PC_WN</v>
      </c>
      <c r="C15" t="str">
        <f>'Inp - allowance override'!C15</f>
        <v>DS &amp; diversions costs -WN - capex - price control total</v>
      </c>
      <c r="D15" t="str">
        <f>'Inp - allowance override'!D15</f>
        <v>£m</v>
      </c>
      <c r="E15" t="str">
        <f>'Inp - allowance override'!E15</f>
        <v>Price Review 2024</v>
      </c>
      <c r="F15" s="70">
        <f xml:space="preserve"> IF( ISNA( 'Inp - allowance override'!F15 ), "", IF( ISBLANK( 'Inp - allowance override'!F15 ), 'F_Inputs - allowance'!F15, 'Inp - allowance override'!F15 ) )</f>
        <v>0</v>
      </c>
      <c r="G15" s="70">
        <f xml:space="preserve"> IF( ISNA( 'Inp - allowance override'!G15 ), "", IF( ISBLANK( 'Inp - allowance override'!G15 ), 'F_Inputs - allowance'!G15, 'Inp - allowance override'!G15 ) )</f>
        <v>0</v>
      </c>
      <c r="H15" s="70">
        <f xml:space="preserve"> IF( ISNA( 'Inp - allowance override'!H15 ), "", IF( ISBLANK( 'Inp - allowance override'!H15 ), 'F_Inputs - allowance'!H15, 'Inp - allowance override'!H15 ) )</f>
        <v>0</v>
      </c>
      <c r="I15" s="70">
        <f xml:space="preserve"> IF( ISNA( 'Inp - allowance override'!I15 ), "", IF( ISBLANK( 'Inp - allowance override'!I15 ), 'F_Inputs - allowance'!I15, 'Inp - allowance override'!I15 ) )</f>
        <v>10.452999999999999</v>
      </c>
      <c r="J15" s="70">
        <f xml:space="preserve"> IF( ISNA( 'Inp - allowance override'!J15 ), "", IF( ISBLANK( 'Inp - allowance override'!J15 ), 'F_Inputs - allowance'!J15, 'Inp - allowance override'!J15 ) )</f>
        <v>10.452999999999999</v>
      </c>
      <c r="K15" s="70">
        <f xml:space="preserve"> IF( ISNA( 'Inp - allowance override'!K15 ), "", IF( ISBLANK( 'Inp - allowance override'!K15 ), 'F_Inputs - allowance'!K15, 'Inp - allowance override'!K15 ) )</f>
        <v>10.452999999999999</v>
      </c>
      <c r="L15" s="70">
        <f xml:space="preserve"> IF( ISNA( 'Inp - allowance override'!L15 ), "", IF( ISBLANK( 'Inp - allowance override'!L15 ), 'F_Inputs - allowance'!L15, 'Inp - allowance override'!L15 ) )</f>
        <v>10.452999999999999</v>
      </c>
      <c r="M15" s="70">
        <f xml:space="preserve"> IF( ISNA( 'Inp - allowance override'!M15 ), "", IF( ISBLANK( 'Inp - allowance override'!M15 ), 'F_Inputs - allowance'!M15, 'Inp - allowance override'!M15 ) )</f>
        <v>10.452999999999999</v>
      </c>
      <c r="N15" s="64" t="str">
        <f xml:space="preserve"> INDEX(Lookup!G:G, MATCH(B15, Lookup!F:F, 0),)</f>
        <v>WN - DSDIV capex</v>
      </c>
    </row>
    <row r="16" spans="1:14">
      <c r="A16" t="str">
        <f>'Inp - allowance override'!A16</f>
        <v>ANH</v>
      </c>
      <c r="B16" t="str">
        <f>'Inp - allowance override'!B16</f>
        <v>C_PR24CA15_DSDIVOPEX_PC_WN</v>
      </c>
      <c r="C16" t="str">
        <f>'Inp - allowance override'!C16</f>
        <v>DS &amp; diversions costs -WN - opex - price control total</v>
      </c>
      <c r="D16" t="str">
        <f>'Inp - allowance override'!D16</f>
        <v>£m</v>
      </c>
      <c r="E16" t="str">
        <f>'Inp - allowance override'!E16</f>
        <v>Price Review 2024</v>
      </c>
      <c r="F16" s="70">
        <f xml:space="preserve"> IF( ISNA( 'Inp - allowance override'!F16 ), "", IF( ISBLANK( 'Inp - allowance override'!F16 ), 'F_Inputs - allowance'!F16, 'Inp - allowance override'!F16 ) )</f>
        <v>0</v>
      </c>
      <c r="G16" s="70">
        <f xml:space="preserve"> IF( ISNA( 'Inp - allowance override'!G16 ), "", IF( ISBLANK( 'Inp - allowance override'!G16 ), 'F_Inputs - allowance'!G16, 'Inp - allowance override'!G16 ) )</f>
        <v>0</v>
      </c>
      <c r="H16" s="70">
        <f xml:space="preserve"> IF( ISNA( 'Inp - allowance override'!H16 ), "", IF( ISBLANK( 'Inp - allowance override'!H16 ), 'F_Inputs - allowance'!H16, 'Inp - allowance override'!H16 ) )</f>
        <v>0</v>
      </c>
      <c r="I16" s="70">
        <f xml:space="preserve"> IF( ISNA( 'Inp - allowance override'!I16 ), "", IF( ISBLANK( 'Inp - allowance override'!I16 ), 'F_Inputs - allowance'!I16, 'Inp - allowance override'!I16 ) )</f>
        <v>0.22</v>
      </c>
      <c r="J16" s="70">
        <f xml:space="preserve"> IF( ISNA( 'Inp - allowance override'!J16 ), "", IF( ISBLANK( 'Inp - allowance override'!J16 ), 'F_Inputs - allowance'!J16, 'Inp - allowance override'!J16 ) )</f>
        <v>0.22</v>
      </c>
      <c r="K16" s="70">
        <f xml:space="preserve"> IF( ISNA( 'Inp - allowance override'!K16 ), "", IF( ISBLANK( 'Inp - allowance override'!K16 ), 'F_Inputs - allowance'!K16, 'Inp - allowance override'!K16 ) )</f>
        <v>0.22</v>
      </c>
      <c r="L16" s="70">
        <f xml:space="preserve"> IF( ISNA( 'Inp - allowance override'!L16 ), "", IF( ISBLANK( 'Inp - allowance override'!L16 ), 'F_Inputs - allowance'!L16, 'Inp - allowance override'!L16 ) )</f>
        <v>0.22</v>
      </c>
      <c r="M16" s="70">
        <f xml:space="preserve"> IF( ISNA( 'Inp - allowance override'!M16 ), "", IF( ISBLANK( 'Inp - allowance override'!M16 ), 'F_Inputs - allowance'!M16, 'Inp - allowance override'!M16 ) )</f>
        <v>0.22</v>
      </c>
      <c r="N16" s="64" t="str">
        <f xml:space="preserve"> INDEX(Lookup!G:G, MATCH(B16, Lookup!F:F, 0),)</f>
        <v>WN - DSDIV opex</v>
      </c>
    </row>
    <row r="17" spans="1:14">
      <c r="A17" t="str">
        <f>'Inp - allowance override'!A17</f>
        <v>ANH</v>
      </c>
      <c r="B17" t="str">
        <f>'Inp - allowance override'!B17</f>
        <v>C_PR24CA15_DSDIVCAPEX_PC_WWN</v>
      </c>
      <c r="C17" t="str">
        <f>'Inp - allowance override'!C17</f>
        <v>DS &amp; diversions costs -WWN - capex - price control total</v>
      </c>
      <c r="D17" t="str">
        <f>'Inp - allowance override'!D17</f>
        <v>£m</v>
      </c>
      <c r="E17" t="str">
        <f>'Inp - allowance override'!E17</f>
        <v>Price Review 2024</v>
      </c>
      <c r="F17" s="70">
        <f xml:space="preserve"> IF( ISNA( 'Inp - allowance override'!F17 ), "", IF( ISBLANK( 'Inp - allowance override'!F17 ), 'F_Inputs - allowance'!F17, 'Inp - allowance override'!F17 ) )</f>
        <v>0</v>
      </c>
      <c r="G17" s="70">
        <f xml:space="preserve"> IF( ISNA( 'Inp - allowance override'!G17 ), "", IF( ISBLANK( 'Inp - allowance override'!G17 ), 'F_Inputs - allowance'!G17, 'Inp - allowance override'!G17 ) )</f>
        <v>0</v>
      </c>
      <c r="H17" s="70">
        <f xml:space="preserve"> IF( ISNA( 'Inp - allowance override'!H17 ), "", IF( ISBLANK( 'Inp - allowance override'!H17 ), 'F_Inputs - allowance'!H17, 'Inp - allowance override'!H17 ) )</f>
        <v>0</v>
      </c>
      <c r="I17" s="70">
        <f xml:space="preserve"> IF( ISNA( 'Inp - allowance override'!I17 ), "", IF( ISBLANK( 'Inp - allowance override'!I17 ), 'F_Inputs - allowance'!I17, 'Inp - allowance override'!I17 ) )</f>
        <v>2.4909999999999997</v>
      </c>
      <c r="J17" s="70">
        <f xml:space="preserve"> IF( ISNA( 'Inp - allowance override'!J17 ), "", IF( ISBLANK( 'Inp - allowance override'!J17 ), 'F_Inputs - allowance'!J17, 'Inp - allowance override'!J17 ) )</f>
        <v>2.4909999999999997</v>
      </c>
      <c r="K17" s="70">
        <f xml:space="preserve"> IF( ISNA( 'Inp - allowance override'!K17 ), "", IF( ISBLANK( 'Inp - allowance override'!K17 ), 'F_Inputs - allowance'!K17, 'Inp - allowance override'!K17 ) )</f>
        <v>2.4909999999999997</v>
      </c>
      <c r="L17" s="70">
        <f xml:space="preserve"> IF( ISNA( 'Inp - allowance override'!L17 ), "", IF( ISBLANK( 'Inp - allowance override'!L17 ), 'F_Inputs - allowance'!L17, 'Inp - allowance override'!L17 ) )</f>
        <v>2.4909999999999997</v>
      </c>
      <c r="M17" s="70">
        <f xml:space="preserve"> IF( ISNA( 'Inp - allowance override'!M17 ), "", IF( ISBLANK( 'Inp - allowance override'!M17 ), 'F_Inputs - allowance'!M17, 'Inp - allowance override'!M17 ) )</f>
        <v>2.4909999999999997</v>
      </c>
      <c r="N17" s="64" t="str">
        <f xml:space="preserve"> INDEX(Lookup!G:G, MATCH(B17, Lookup!F:F, 0),)</f>
        <v>WWN - DSDIV capex</v>
      </c>
    </row>
    <row r="18" spans="1:14">
      <c r="A18" t="str">
        <f>'Inp - allowance override'!A18</f>
        <v>ANH</v>
      </c>
      <c r="B18" t="str">
        <f>'Inp - allowance override'!B18</f>
        <v>C_PR24CA15_DSDIVOPEX_PC_WWN</v>
      </c>
      <c r="C18" t="str">
        <f>'Inp - allowance override'!C18</f>
        <v>DS &amp; diversions costs -WWN - opex - price control total</v>
      </c>
      <c r="D18" t="str">
        <f>'Inp - allowance override'!D18</f>
        <v>£m</v>
      </c>
      <c r="E18" t="str">
        <f>'Inp - allowance override'!E18</f>
        <v>Price Review 2024</v>
      </c>
      <c r="F18" s="70">
        <f xml:space="preserve"> IF( ISNA( 'Inp - allowance override'!F18 ), "", IF( ISBLANK( 'Inp - allowance override'!F18 ), 'F_Inputs - allowance'!F18, 'Inp - allowance override'!F18 ) )</f>
        <v>0</v>
      </c>
      <c r="G18" s="70">
        <f xml:space="preserve"> IF( ISNA( 'Inp - allowance override'!G18 ), "", IF( ISBLANK( 'Inp - allowance override'!G18 ), 'F_Inputs - allowance'!G18, 'Inp - allowance override'!G18 ) )</f>
        <v>0</v>
      </c>
      <c r="H18" s="70">
        <f xml:space="preserve"> IF( ISNA( 'Inp - allowance override'!H18 ), "", IF( ISBLANK( 'Inp - allowance override'!H18 ), 'F_Inputs - allowance'!H18, 'Inp - allowance override'!H18 ) )</f>
        <v>0</v>
      </c>
      <c r="I18" s="70">
        <f xml:space="preserve"> IF( ISNA( 'Inp - allowance override'!I18 ), "", IF( ISBLANK( 'Inp - allowance override'!I18 ), 'F_Inputs - allowance'!I18, 'Inp - allowance override'!I18 ) )</f>
        <v>6.7000000000000004E-2</v>
      </c>
      <c r="J18" s="70">
        <f xml:space="preserve"> IF( ISNA( 'Inp - allowance override'!J18 ), "", IF( ISBLANK( 'Inp - allowance override'!J18 ), 'F_Inputs - allowance'!J18, 'Inp - allowance override'!J18 ) )</f>
        <v>6.7000000000000004E-2</v>
      </c>
      <c r="K18" s="70">
        <f xml:space="preserve"> IF( ISNA( 'Inp - allowance override'!K18 ), "", IF( ISBLANK( 'Inp - allowance override'!K18 ), 'F_Inputs - allowance'!K18, 'Inp - allowance override'!K18 ) )</f>
        <v>6.7000000000000004E-2</v>
      </c>
      <c r="L18" s="70">
        <f xml:space="preserve"> IF( ISNA( 'Inp - allowance override'!L18 ), "", IF( ISBLANK( 'Inp - allowance override'!L18 ), 'F_Inputs - allowance'!L18, 'Inp - allowance override'!L18 ) )</f>
        <v>6.7000000000000004E-2</v>
      </c>
      <c r="M18" s="70">
        <f xml:space="preserve"> IF( ISNA( 'Inp - allowance override'!M18 ), "", IF( ISBLANK( 'Inp - allowance override'!M18 ), 'F_Inputs - allowance'!M18, 'Inp - allowance override'!M18 ) )</f>
        <v>6.7000000000000004E-2</v>
      </c>
      <c r="N18" s="64" t="str">
        <f xml:space="preserve"> INDEX(Lookup!G:G, MATCH(B18, Lookup!F:F, 0),)</f>
        <v>WWN - DSDIV opex</v>
      </c>
    </row>
    <row r="19" spans="1:14">
      <c r="A19" t="str">
        <f>'Inp - allowance override'!A19</f>
        <v>ANH</v>
      </c>
      <c r="B19" t="str">
        <f>'Inp - allowance override'!B19</f>
        <v>C_PR24CA15_DSDIVCAPEX_NPC_WN</v>
      </c>
      <c r="C19" t="str">
        <f>'Inp - allowance override'!C19</f>
        <v>DS &amp; diversions costs -WN - capex - non-price control total</v>
      </c>
      <c r="D19" t="str">
        <f>'Inp - allowance override'!D19</f>
        <v>£m</v>
      </c>
      <c r="E19" t="str">
        <f>'Inp - allowance override'!E19</f>
        <v>Price Review 2024</v>
      </c>
      <c r="F19" s="70">
        <f xml:space="preserve"> IF( ISNA( 'Inp - allowance override'!F19 ), "", IF( ISBLANK( 'Inp - allowance override'!F19 ), 'F_Inputs - allowance'!F19, 'Inp - allowance override'!F19 ) )</f>
        <v>0</v>
      </c>
      <c r="G19" s="70">
        <f xml:space="preserve"> IF( ISNA( 'Inp - allowance override'!G19 ), "", IF( ISBLANK( 'Inp - allowance override'!G19 ), 'F_Inputs - allowance'!G19, 'Inp - allowance override'!G19 ) )</f>
        <v>0</v>
      </c>
      <c r="H19" s="70">
        <f xml:space="preserve"> IF( ISNA( 'Inp - allowance override'!H19 ), "", IF( ISBLANK( 'Inp - allowance override'!H19 ), 'F_Inputs - allowance'!H19, 'Inp - allowance override'!H19 ) )</f>
        <v>0</v>
      </c>
      <c r="I19" s="70">
        <f xml:space="preserve"> IF( ISNA( 'Inp - allowance override'!I19 ), "", IF( ISBLANK( 'Inp - allowance override'!I19 ), 'F_Inputs - allowance'!I19, 'Inp - allowance override'!I19 ) )</f>
        <v>23.853000000000002</v>
      </c>
      <c r="J19" s="70">
        <f xml:space="preserve"> IF( ISNA( 'Inp - allowance override'!J19 ), "", IF( ISBLANK( 'Inp - allowance override'!J19 ), 'F_Inputs - allowance'!J19, 'Inp - allowance override'!J19 ) )</f>
        <v>23.892000000000003</v>
      </c>
      <c r="K19" s="70">
        <f xml:space="preserve"> IF( ISNA( 'Inp - allowance override'!K19 ), "", IF( ISBLANK( 'Inp - allowance override'!K19 ), 'F_Inputs - allowance'!K19, 'Inp - allowance override'!K19 ) )</f>
        <v>24.265000000000001</v>
      </c>
      <c r="L19" s="70">
        <f xml:space="preserve"> IF( ISNA( 'Inp - allowance override'!L19 ), "", IF( ISBLANK( 'Inp - allowance override'!L19 ), 'F_Inputs - allowance'!L19, 'Inp - allowance override'!L19 ) )</f>
        <v>24.670999999999999</v>
      </c>
      <c r="M19" s="70">
        <f xml:space="preserve"> IF( ISNA( 'Inp - allowance override'!M19 ), "", IF( ISBLANK( 'Inp - allowance override'!M19 ), 'F_Inputs - allowance'!M19, 'Inp - allowance override'!M19 ) )</f>
        <v>24.046000000000003</v>
      </c>
      <c r="N19" s="64" t="str">
        <f xml:space="preserve"> INDEX(Lookup!G:G, MATCH(B19, Lookup!F:F, 0),)</f>
        <v>WN - DSDIV capex</v>
      </c>
    </row>
    <row r="20" spans="1:14">
      <c r="A20" t="str">
        <f>'Inp - allowance override'!A20</f>
        <v>ANH</v>
      </c>
      <c r="B20" t="str">
        <f>'Inp - allowance override'!B20</f>
        <v>C_PR24CA15_DSDIVOPEX_NPC_WN</v>
      </c>
      <c r="C20" t="str">
        <f>'Inp - allowance override'!C20</f>
        <v>DS &amp; diversions costs -WN - opex - non-price control total</v>
      </c>
      <c r="D20" t="str">
        <f>'Inp - allowance override'!D20</f>
        <v>£m</v>
      </c>
      <c r="E20" t="str">
        <f>'Inp - allowance override'!E20</f>
        <v>Price Review 2024</v>
      </c>
      <c r="F20" s="70">
        <f xml:space="preserve"> IF( ISNA( 'Inp - allowance override'!F20 ), "", IF( ISBLANK( 'Inp - allowance override'!F20 ), 'F_Inputs - allowance'!F20, 'Inp - allowance override'!F20 ) )</f>
        <v>0</v>
      </c>
      <c r="G20" s="70">
        <f xml:space="preserve"> IF( ISNA( 'Inp - allowance override'!G20 ), "", IF( ISBLANK( 'Inp - allowance override'!G20 ), 'F_Inputs - allowance'!G20, 'Inp - allowance override'!G20 ) )</f>
        <v>0</v>
      </c>
      <c r="H20" s="70">
        <f xml:space="preserve"> IF( ISNA( 'Inp - allowance override'!H20 ), "", IF( ISBLANK( 'Inp - allowance override'!H20 ), 'F_Inputs - allowance'!H20, 'Inp - allowance override'!H20 ) )</f>
        <v>0</v>
      </c>
      <c r="I20" s="70">
        <f xml:space="preserve"> IF( ISNA( 'Inp - allowance override'!I20 ), "", IF( ISBLANK( 'Inp - allowance override'!I20 ), 'F_Inputs - allowance'!I20, 'Inp - allowance override'!I20 ) )</f>
        <v>0.41300000000000003</v>
      </c>
      <c r="J20" s="70">
        <f xml:space="preserve"> IF( ISNA( 'Inp - allowance override'!J20 ), "", IF( ISBLANK( 'Inp - allowance override'!J20 ), 'F_Inputs - allowance'!J20, 'Inp - allowance override'!J20 ) )</f>
        <v>0.41000000000000003</v>
      </c>
      <c r="K20" s="70">
        <f xml:space="preserve"> IF( ISNA( 'Inp - allowance override'!K20 ), "", IF( ISBLANK( 'Inp - allowance override'!K20 ), 'F_Inputs - allowance'!K20, 'Inp - allowance override'!K20 ) )</f>
        <v>0.40600000000000003</v>
      </c>
      <c r="L20" s="70">
        <f xml:space="preserve"> IF( ISNA( 'Inp - allowance override'!L20 ), "", IF( ISBLANK( 'Inp - allowance override'!L20 ), 'F_Inputs - allowance'!L20, 'Inp - allowance override'!L20 ) )</f>
        <v>0.40300000000000002</v>
      </c>
      <c r="M20" s="70">
        <f xml:space="preserve"> IF( ISNA( 'Inp - allowance override'!M20 ), "", IF( ISBLANK( 'Inp - allowance override'!M20 ), 'F_Inputs - allowance'!M20, 'Inp - allowance override'!M20 ) )</f>
        <v>0.55500000000000005</v>
      </c>
      <c r="N20" s="64" t="str">
        <f xml:space="preserve"> INDEX(Lookup!G:G, MATCH(B20, Lookup!F:F, 0),)</f>
        <v>WN - DSDIV opex</v>
      </c>
    </row>
    <row r="21" spans="1:14">
      <c r="A21" t="str">
        <f>'Inp - allowance override'!A21</f>
        <v>ANH</v>
      </c>
      <c r="B21" t="str">
        <f>'Inp - allowance override'!B21</f>
        <v>C_PR24CA15_DSDIVCAPEX_NPC_WWN</v>
      </c>
      <c r="C21" t="str">
        <f>'Inp - allowance override'!C21</f>
        <v>DS &amp; diversions costs -WWN - capex - non-price control total</v>
      </c>
      <c r="D21" t="str">
        <f>'Inp - allowance override'!D21</f>
        <v>£m</v>
      </c>
      <c r="E21" t="str">
        <f>'Inp - allowance override'!E21</f>
        <v>Price Review 2024</v>
      </c>
      <c r="F21" s="70">
        <f xml:space="preserve"> IF( ISNA( 'Inp - allowance override'!F21 ), "", IF( ISBLANK( 'Inp - allowance override'!F21 ), 'F_Inputs - allowance'!F21, 'Inp - allowance override'!F21 ) )</f>
        <v>0</v>
      </c>
      <c r="G21" s="70">
        <f xml:space="preserve"> IF( ISNA( 'Inp - allowance override'!G21 ), "", IF( ISBLANK( 'Inp - allowance override'!G21 ), 'F_Inputs - allowance'!G21, 'Inp - allowance override'!G21 ) )</f>
        <v>0</v>
      </c>
      <c r="H21" s="70">
        <f xml:space="preserve"> IF( ISNA( 'Inp - allowance override'!H21 ), "", IF( ISBLANK( 'Inp - allowance override'!H21 ), 'F_Inputs - allowance'!H21, 'Inp - allowance override'!H21 ) )</f>
        <v>0</v>
      </c>
      <c r="I21" s="70">
        <f xml:space="preserve"> IF( ISNA( 'Inp - allowance override'!I21 ), "", IF( ISBLANK( 'Inp - allowance override'!I21 ), 'F_Inputs - allowance'!I21, 'Inp - allowance override'!I21 ) )</f>
        <v>7.3129999999999997</v>
      </c>
      <c r="J21" s="70">
        <f xml:space="preserve"> IF( ISNA( 'Inp - allowance override'!J21 ), "", IF( ISBLANK( 'Inp - allowance override'!J21 ), 'F_Inputs - allowance'!J21, 'Inp - allowance override'!J21 ) )</f>
        <v>7.2530000000000001</v>
      </c>
      <c r="K21" s="70">
        <f xml:space="preserve"> IF( ISNA( 'Inp - allowance override'!K21 ), "", IF( ISBLANK( 'Inp - allowance override'!K21 ), 'F_Inputs - allowance'!K21, 'Inp - allowance override'!K21 ) )</f>
        <v>7.194</v>
      </c>
      <c r="L21" s="70">
        <f xml:space="preserve"> IF( ISNA( 'Inp - allowance override'!L21 ), "", IF( ISBLANK( 'Inp - allowance override'!L21 ), 'F_Inputs - allowance'!L21, 'Inp - allowance override'!L21 ) )</f>
        <v>7.141</v>
      </c>
      <c r="M21" s="70">
        <f xml:space="preserve"> IF( ISNA( 'Inp - allowance override'!M21 ), "", IF( ISBLANK( 'Inp - allowance override'!M21 ), 'F_Inputs - allowance'!M21, 'Inp - allowance override'!M21 ) )</f>
        <v>7.093</v>
      </c>
      <c r="N21" s="64" t="str">
        <f xml:space="preserve"> INDEX(Lookup!G:G, MATCH(B21, Lookup!F:F, 0),)</f>
        <v>WWN - DSDIV capex</v>
      </c>
    </row>
    <row r="22" spans="1:14">
      <c r="A22" t="str">
        <f>'Inp - allowance override'!A22</f>
        <v>ANH</v>
      </c>
      <c r="B22" t="str">
        <f>'Inp - allowance override'!B22</f>
        <v>C_PR24CA15_DSDIVOPEX_NPC_WWN</v>
      </c>
      <c r="C22" t="str">
        <f>'Inp - allowance override'!C22</f>
        <v>DS &amp; diversions costs -WWN - opex - non-price control total</v>
      </c>
      <c r="D22" t="str">
        <f>'Inp - allowance override'!D22</f>
        <v>£m</v>
      </c>
      <c r="E22" t="str">
        <f>'Inp - allowance override'!E22</f>
        <v>Price Review 2024</v>
      </c>
      <c r="F22" s="70">
        <f xml:space="preserve"> IF( ISNA( 'Inp - allowance override'!F22 ), "", IF( ISBLANK( 'Inp - allowance override'!F22 ), 'F_Inputs - allowance'!F22, 'Inp - allowance override'!F22 ) )</f>
        <v>0</v>
      </c>
      <c r="G22" s="70">
        <f xml:space="preserve"> IF( ISNA( 'Inp - allowance override'!G22 ), "", IF( ISBLANK( 'Inp - allowance override'!G22 ), 'F_Inputs - allowance'!G22, 'Inp - allowance override'!G22 ) )</f>
        <v>0</v>
      </c>
      <c r="H22" s="70">
        <f xml:space="preserve"> IF( ISNA( 'Inp - allowance override'!H22 ), "", IF( ISBLANK( 'Inp - allowance override'!H22 ), 'F_Inputs - allowance'!H22, 'Inp - allowance override'!H22 ) )</f>
        <v>0</v>
      </c>
      <c r="I22" s="70">
        <f xml:space="preserve"> IF( ISNA( 'Inp - allowance override'!I22 ), "", IF( ISBLANK( 'Inp - allowance override'!I22 ), 'F_Inputs - allowance'!I22, 'Inp - allowance override'!I22 ) )</f>
        <v>7.0000000000000001E-3</v>
      </c>
      <c r="J22" s="70">
        <f xml:space="preserve"> IF( ISNA( 'Inp - allowance override'!J22 ), "", IF( ISBLANK( 'Inp - allowance override'!J22 ), 'F_Inputs - allowance'!J22, 'Inp - allowance override'!J22 ) )</f>
        <v>7.0000000000000001E-3</v>
      </c>
      <c r="K22" s="70">
        <f xml:space="preserve"> IF( ISNA( 'Inp - allowance override'!K22 ), "", IF( ISBLANK( 'Inp - allowance override'!K22 ), 'F_Inputs - allowance'!K22, 'Inp - allowance override'!K22 ) )</f>
        <v>7.0000000000000001E-3</v>
      </c>
      <c r="L22" s="70">
        <f xml:space="preserve"> IF( ISNA( 'Inp - allowance override'!L22 ), "", IF( ISBLANK( 'Inp - allowance override'!L22 ), 'F_Inputs - allowance'!L22, 'Inp - allowance override'!L22 ) )</f>
        <v>7.0000000000000001E-3</v>
      </c>
      <c r="M22" s="70">
        <f xml:space="preserve"> IF( ISNA( 'Inp - allowance override'!M22 ), "", IF( ISBLANK( 'Inp - allowance override'!M22 ), 'F_Inputs - allowance'!M22, 'Inp - allowance override'!M22 ) )</f>
        <v>0.30200000000000005</v>
      </c>
      <c r="N22" s="64" t="str">
        <f xml:space="preserve"> INDEX(Lookup!G:G, MATCH(B22, Lookup!F:F, 0),)</f>
        <v>WWN - DSDIV opex</v>
      </c>
    </row>
    <row r="23" spans="1:14">
      <c r="A23" t="str">
        <f>'Inp - allowance override'!A23</f>
        <v>ANH</v>
      </c>
      <c r="B23" t="str">
        <f>'Inp - allowance override'!B23</f>
        <v>C_PR24CA15_3PCAPEX_PC_WR</v>
      </c>
      <c r="C23" t="str">
        <f>'Inp - allowance override'!C23</f>
        <v>Third party services costs - WR - capex - price control</v>
      </c>
      <c r="D23" t="str">
        <f>'Inp - allowance override'!D23</f>
        <v>£m</v>
      </c>
      <c r="E23" t="str">
        <f>'Inp - allowance override'!E23</f>
        <v>Price Review 2024</v>
      </c>
      <c r="F23" s="70">
        <f xml:space="preserve"> IF( ISNA( 'Inp - allowance override'!F23 ), "", IF( ISBLANK( 'Inp - allowance override'!F23 ), 'F_Inputs - allowance'!F23, 'Inp - allowance override'!F23 ) )</f>
        <v>0</v>
      </c>
      <c r="G23" s="70">
        <f xml:space="preserve"> IF( ISNA( 'Inp - allowance override'!G23 ), "", IF( ISBLANK( 'Inp - allowance override'!G23 ), 'F_Inputs - allowance'!G23, 'Inp - allowance override'!G23 ) )</f>
        <v>0</v>
      </c>
      <c r="H23" s="70">
        <f xml:space="preserve"> IF( ISNA( 'Inp - allowance override'!H23 ), "", IF( ISBLANK( 'Inp - allowance override'!H23 ), 'F_Inputs - allowance'!H23, 'Inp - allowance override'!H23 ) )</f>
        <v>0</v>
      </c>
      <c r="I23" s="70">
        <f xml:space="preserve"> IF( ISNA( 'Inp - allowance override'!I23 ), "", IF( ISBLANK( 'Inp - allowance override'!I23 ), 'F_Inputs - allowance'!I23, 'Inp - allowance override'!I23 ) )</f>
        <v>0</v>
      </c>
      <c r="J23" s="70">
        <f xml:space="preserve"> IF( ISNA( 'Inp - allowance override'!J23 ), "", IF( ISBLANK( 'Inp - allowance override'!J23 ), 'F_Inputs - allowance'!J23, 'Inp - allowance override'!J23 ) )</f>
        <v>0</v>
      </c>
      <c r="K23" s="70">
        <f xml:space="preserve"> IF( ISNA( 'Inp - allowance override'!K23 ), "", IF( ISBLANK( 'Inp - allowance override'!K23 ), 'F_Inputs - allowance'!K23, 'Inp - allowance override'!K23 ) )</f>
        <v>0</v>
      </c>
      <c r="L23" s="70">
        <f xml:space="preserve"> IF( ISNA( 'Inp - allowance override'!L23 ), "", IF( ISBLANK( 'Inp - allowance override'!L23 ), 'F_Inputs - allowance'!L23, 'Inp - allowance override'!L23 ) )</f>
        <v>0</v>
      </c>
      <c r="M23" s="70">
        <f xml:space="preserve"> IF( ISNA( 'Inp - allowance override'!M23 ), "", IF( ISBLANK( 'Inp - allowance override'!M23 ), 'F_Inputs - allowance'!M23, 'Inp - allowance override'!M23 ) )</f>
        <v>0</v>
      </c>
      <c r="N23" s="64" t="str">
        <f xml:space="preserve"> INDEX(Lookup!G:G, MATCH(B23, Lookup!F:F, 0),)</f>
        <v>WR - 3P capex</v>
      </c>
    </row>
    <row r="24" spans="1:14">
      <c r="A24" t="str">
        <f>'Inp - allowance override'!A24</f>
        <v>ANH</v>
      </c>
      <c r="B24" t="str">
        <f>'Inp - allowance override'!B24</f>
        <v>C_PR24CA15_3POPEX_PC_WR</v>
      </c>
      <c r="C24" t="str">
        <f>'Inp - allowance override'!C24</f>
        <v>Third party services costs - WR - opex - price control</v>
      </c>
      <c r="D24" t="str">
        <f>'Inp - allowance override'!D24</f>
        <v>£m</v>
      </c>
      <c r="E24" t="str">
        <f>'Inp - allowance override'!E24</f>
        <v>Price Review 2024</v>
      </c>
      <c r="F24" s="70">
        <f xml:space="preserve"> IF( ISNA( 'Inp - allowance override'!F24 ), "", IF( ISBLANK( 'Inp - allowance override'!F24 ), 'F_Inputs - allowance'!F24, 'Inp - allowance override'!F24 ) )</f>
        <v>0</v>
      </c>
      <c r="G24" s="70">
        <f xml:space="preserve"> IF( ISNA( 'Inp - allowance override'!G24 ), "", IF( ISBLANK( 'Inp - allowance override'!G24 ), 'F_Inputs - allowance'!G24, 'Inp - allowance override'!G24 ) )</f>
        <v>0</v>
      </c>
      <c r="H24" s="70">
        <f xml:space="preserve"> IF( ISNA( 'Inp - allowance override'!H24 ), "", IF( ISBLANK( 'Inp - allowance override'!H24 ), 'F_Inputs - allowance'!H24, 'Inp - allowance override'!H24 ) )</f>
        <v>0</v>
      </c>
      <c r="I24" s="70">
        <f xml:space="preserve"> IF( ISNA( 'Inp - allowance override'!I24 ), "", IF( ISBLANK( 'Inp - allowance override'!I24 ), 'F_Inputs - allowance'!I24, 'Inp - allowance override'!I24 ) )</f>
        <v>2.7509999999999999</v>
      </c>
      <c r="J24" s="70">
        <f xml:space="preserve"> IF( ISNA( 'Inp - allowance override'!J24 ), "", IF( ISBLANK( 'Inp - allowance override'!J24 ), 'F_Inputs - allowance'!J24, 'Inp - allowance override'!J24 ) )</f>
        <v>2.7509999999999999</v>
      </c>
      <c r="K24" s="70">
        <f xml:space="preserve"> IF( ISNA( 'Inp - allowance override'!K24 ), "", IF( ISBLANK( 'Inp - allowance override'!K24 ), 'F_Inputs - allowance'!K24, 'Inp - allowance override'!K24 ) )</f>
        <v>2.7509999999999999</v>
      </c>
      <c r="L24" s="70">
        <f xml:space="preserve"> IF( ISNA( 'Inp - allowance override'!L24 ), "", IF( ISBLANK( 'Inp - allowance override'!L24 ), 'F_Inputs - allowance'!L24, 'Inp - allowance override'!L24 ) )</f>
        <v>2.7509999999999999</v>
      </c>
      <c r="M24" s="70">
        <f xml:space="preserve"> IF( ISNA( 'Inp - allowance override'!M24 ), "", IF( ISBLANK( 'Inp - allowance override'!M24 ), 'F_Inputs - allowance'!M24, 'Inp - allowance override'!M24 ) )</f>
        <v>2.7509999999999999</v>
      </c>
      <c r="N24" s="64" t="str">
        <f xml:space="preserve"> INDEX(Lookup!G:G, MATCH(B24, Lookup!F:F, 0),)</f>
        <v>WR - 3P opex</v>
      </c>
    </row>
    <row r="25" spans="1:14">
      <c r="A25" t="str">
        <f>'Inp - allowance override'!A25</f>
        <v>ANH</v>
      </c>
      <c r="B25" t="str">
        <f>'Inp - allowance override'!B25</f>
        <v>C_PR24CA15_3PCAPEX_PC_WN</v>
      </c>
      <c r="C25" t="str">
        <f>'Inp - allowance override'!C25</f>
        <v>Third party services costs - WN - capex - price control</v>
      </c>
      <c r="D25" t="str">
        <f>'Inp - allowance override'!D25</f>
        <v>£m</v>
      </c>
      <c r="E25" t="str">
        <f>'Inp - allowance override'!E25</f>
        <v>Price Review 2024</v>
      </c>
      <c r="F25" s="70">
        <f xml:space="preserve"> IF( ISNA( 'Inp - allowance override'!F25 ), "", IF( ISBLANK( 'Inp - allowance override'!F25 ), 'F_Inputs - allowance'!F25, 'Inp - allowance override'!F25 ) )</f>
        <v>0</v>
      </c>
      <c r="G25" s="70">
        <f xml:space="preserve"> IF( ISNA( 'Inp - allowance override'!G25 ), "", IF( ISBLANK( 'Inp - allowance override'!G25 ), 'F_Inputs - allowance'!G25, 'Inp - allowance override'!G25 ) )</f>
        <v>0</v>
      </c>
      <c r="H25" s="70">
        <f xml:space="preserve"> IF( ISNA( 'Inp - allowance override'!H25 ), "", IF( ISBLANK( 'Inp - allowance override'!H25 ), 'F_Inputs - allowance'!H25, 'Inp - allowance override'!H25 ) )</f>
        <v>0</v>
      </c>
      <c r="I25" s="70">
        <f xml:space="preserve"> IF( ISNA( 'Inp - allowance override'!I25 ), "", IF( ISBLANK( 'Inp - allowance override'!I25 ), 'F_Inputs - allowance'!I25, 'Inp - allowance override'!I25 ) )</f>
        <v>0</v>
      </c>
      <c r="J25" s="70">
        <f xml:space="preserve"> IF( ISNA( 'Inp - allowance override'!J25 ), "", IF( ISBLANK( 'Inp - allowance override'!J25 ), 'F_Inputs - allowance'!J25, 'Inp - allowance override'!J25 ) )</f>
        <v>0</v>
      </c>
      <c r="K25" s="70">
        <f xml:space="preserve"> IF( ISNA( 'Inp - allowance override'!K25 ), "", IF( ISBLANK( 'Inp - allowance override'!K25 ), 'F_Inputs - allowance'!K25, 'Inp - allowance override'!K25 ) )</f>
        <v>0</v>
      </c>
      <c r="L25" s="70">
        <f xml:space="preserve"> IF( ISNA( 'Inp - allowance override'!L25 ), "", IF( ISBLANK( 'Inp - allowance override'!L25 ), 'F_Inputs - allowance'!L25, 'Inp - allowance override'!L25 ) )</f>
        <v>0</v>
      </c>
      <c r="M25" s="70">
        <f xml:space="preserve"> IF( ISNA( 'Inp - allowance override'!M25 ), "", IF( ISBLANK( 'Inp - allowance override'!M25 ), 'F_Inputs - allowance'!M25, 'Inp - allowance override'!M25 ) )</f>
        <v>0</v>
      </c>
      <c r="N25" s="64" t="str">
        <f xml:space="preserve"> INDEX(Lookup!G:G, MATCH(B25, Lookup!F:F, 0),)</f>
        <v>WN - 3P capex</v>
      </c>
    </row>
    <row r="26" spans="1:14">
      <c r="A26" t="str">
        <f>'Inp - allowance override'!A26</f>
        <v>ANH</v>
      </c>
      <c r="B26" t="str">
        <f>'Inp - allowance override'!B26</f>
        <v>C_PR24CA15_3POPEX_PC_WN</v>
      </c>
      <c r="C26" t="str">
        <f>'Inp - allowance override'!C26</f>
        <v>Third party services costs - WN - opex - price control</v>
      </c>
      <c r="D26" t="str">
        <f>'Inp - allowance override'!D26</f>
        <v>£m</v>
      </c>
      <c r="E26" t="str">
        <f>'Inp - allowance override'!E26</f>
        <v>Price Review 2024</v>
      </c>
      <c r="F26" s="70">
        <f xml:space="preserve"> IF( ISNA( 'Inp - allowance override'!F26 ), "", IF( ISBLANK( 'Inp - allowance override'!F26 ), 'F_Inputs - allowance'!F26, 'Inp - allowance override'!F26 ) )</f>
        <v>0</v>
      </c>
      <c r="G26" s="70">
        <f xml:space="preserve"> IF( ISNA( 'Inp - allowance override'!G26 ), "", IF( ISBLANK( 'Inp - allowance override'!G26 ), 'F_Inputs - allowance'!G26, 'Inp - allowance override'!G26 ) )</f>
        <v>0</v>
      </c>
      <c r="H26" s="70">
        <f xml:space="preserve"> IF( ISNA( 'Inp - allowance override'!H26 ), "", IF( ISBLANK( 'Inp - allowance override'!H26 ), 'F_Inputs - allowance'!H26, 'Inp - allowance override'!H26 ) )</f>
        <v>0</v>
      </c>
      <c r="I26" s="70">
        <f xml:space="preserve"> IF( ISNA( 'Inp - allowance override'!I26 ), "", IF( ISBLANK( 'Inp - allowance override'!I26 ), 'F_Inputs - allowance'!I26, 'Inp - allowance override'!I26 ) )</f>
        <v>9.261000000000001</v>
      </c>
      <c r="J26" s="70">
        <f xml:space="preserve"> IF( ISNA( 'Inp - allowance override'!J26 ), "", IF( ISBLANK( 'Inp - allowance override'!J26 ), 'F_Inputs - allowance'!J26, 'Inp - allowance override'!J26 ) )</f>
        <v>9.261000000000001</v>
      </c>
      <c r="K26" s="70">
        <f xml:space="preserve"> IF( ISNA( 'Inp - allowance override'!K26 ), "", IF( ISBLANK( 'Inp - allowance override'!K26 ), 'F_Inputs - allowance'!K26, 'Inp - allowance override'!K26 ) )</f>
        <v>9.261000000000001</v>
      </c>
      <c r="L26" s="70">
        <f xml:space="preserve"> IF( ISNA( 'Inp - allowance override'!L26 ), "", IF( ISBLANK( 'Inp - allowance override'!L26 ), 'F_Inputs - allowance'!L26, 'Inp - allowance override'!L26 ) )</f>
        <v>9.261000000000001</v>
      </c>
      <c r="M26" s="70">
        <f xml:space="preserve"> IF( ISNA( 'Inp - allowance override'!M26 ), "", IF( ISBLANK( 'Inp - allowance override'!M26 ), 'F_Inputs - allowance'!M26, 'Inp - allowance override'!M26 ) )</f>
        <v>9.261000000000001</v>
      </c>
      <c r="N26" s="64" t="str">
        <f xml:space="preserve"> INDEX(Lookup!G:G, MATCH(B26, Lookup!F:F, 0),)</f>
        <v>WN - 3P opex</v>
      </c>
    </row>
    <row r="27" spans="1:14">
      <c r="A27" t="str">
        <f>'Inp - allowance override'!A27</f>
        <v>ANH</v>
      </c>
      <c r="B27" t="str">
        <f>'Inp - allowance override'!B27</f>
        <v>C_PR24CA15_3PCAPEX_PC_WWN</v>
      </c>
      <c r="C27" t="str">
        <f>'Inp - allowance override'!C27</f>
        <v>Third party services costs - WWN - capex - price control</v>
      </c>
      <c r="D27" t="str">
        <f>'Inp - allowance override'!D27</f>
        <v>£m</v>
      </c>
      <c r="E27" t="str">
        <f>'Inp - allowance override'!E27</f>
        <v>Price Review 2024</v>
      </c>
      <c r="F27" s="70">
        <f xml:space="preserve"> IF( ISNA( 'Inp - allowance override'!F27 ), "", IF( ISBLANK( 'Inp - allowance override'!F27 ), 'F_Inputs - allowance'!F27, 'Inp - allowance override'!F27 ) )</f>
        <v>0</v>
      </c>
      <c r="G27" s="70">
        <f xml:space="preserve"> IF( ISNA( 'Inp - allowance override'!G27 ), "", IF( ISBLANK( 'Inp - allowance override'!G27 ), 'F_Inputs - allowance'!G27, 'Inp - allowance override'!G27 ) )</f>
        <v>0</v>
      </c>
      <c r="H27" s="70">
        <f xml:space="preserve"> IF( ISNA( 'Inp - allowance override'!H27 ), "", IF( ISBLANK( 'Inp - allowance override'!H27 ), 'F_Inputs - allowance'!H27, 'Inp - allowance override'!H27 ) )</f>
        <v>0</v>
      </c>
      <c r="I27" s="70">
        <f xml:space="preserve"> IF( ISNA( 'Inp - allowance override'!I27 ), "", IF( ISBLANK( 'Inp - allowance override'!I27 ), 'F_Inputs - allowance'!I27, 'Inp - allowance override'!I27 ) )</f>
        <v>0</v>
      </c>
      <c r="J27" s="70">
        <f xml:space="preserve"> IF( ISNA( 'Inp - allowance override'!J27 ), "", IF( ISBLANK( 'Inp - allowance override'!J27 ), 'F_Inputs - allowance'!J27, 'Inp - allowance override'!J27 ) )</f>
        <v>0</v>
      </c>
      <c r="K27" s="70">
        <f xml:space="preserve"> IF( ISNA( 'Inp - allowance override'!K27 ), "", IF( ISBLANK( 'Inp - allowance override'!K27 ), 'F_Inputs - allowance'!K27, 'Inp - allowance override'!K27 ) )</f>
        <v>0</v>
      </c>
      <c r="L27" s="70">
        <f xml:space="preserve"> IF( ISNA( 'Inp - allowance override'!L27 ), "", IF( ISBLANK( 'Inp - allowance override'!L27 ), 'F_Inputs - allowance'!L27, 'Inp - allowance override'!L27 ) )</f>
        <v>0</v>
      </c>
      <c r="M27" s="70">
        <f xml:space="preserve"> IF( ISNA( 'Inp - allowance override'!M27 ), "", IF( ISBLANK( 'Inp - allowance override'!M27 ), 'F_Inputs - allowance'!M27, 'Inp - allowance override'!M27 ) )</f>
        <v>0</v>
      </c>
      <c r="N27" s="64" t="str">
        <f xml:space="preserve"> INDEX(Lookup!G:G, MATCH(B27, Lookup!F:F, 0),)</f>
        <v>WWN - 3P capex</v>
      </c>
    </row>
    <row r="28" spans="1:14">
      <c r="A28" t="str">
        <f>'Inp - allowance override'!A28</f>
        <v>ANH</v>
      </c>
      <c r="B28" t="str">
        <f>'Inp - allowance override'!B28</f>
        <v>C_PR24CA15_3POPEX_PC_WWN</v>
      </c>
      <c r="C28" t="str">
        <f>'Inp - allowance override'!C28</f>
        <v>Third party services costs - WWN - opex - price control</v>
      </c>
      <c r="D28" t="str">
        <f>'Inp - allowance override'!D28</f>
        <v>£m</v>
      </c>
      <c r="E28" t="str">
        <f>'Inp - allowance override'!E28</f>
        <v>Price Review 2024</v>
      </c>
      <c r="F28" s="70">
        <f xml:space="preserve"> IF( ISNA( 'Inp - allowance override'!F28 ), "", IF( ISBLANK( 'Inp - allowance override'!F28 ), 'F_Inputs - allowance'!F28, 'Inp - allowance override'!F28 ) )</f>
        <v>0</v>
      </c>
      <c r="G28" s="70">
        <f xml:space="preserve"> IF( ISNA( 'Inp - allowance override'!G28 ), "", IF( ISBLANK( 'Inp - allowance override'!G28 ), 'F_Inputs - allowance'!G28, 'Inp - allowance override'!G28 ) )</f>
        <v>0</v>
      </c>
      <c r="H28" s="70">
        <f xml:space="preserve"> IF( ISNA( 'Inp - allowance override'!H28 ), "", IF( ISBLANK( 'Inp - allowance override'!H28 ), 'F_Inputs - allowance'!H28, 'Inp - allowance override'!H28 ) )</f>
        <v>0</v>
      </c>
      <c r="I28" s="70">
        <f xml:space="preserve"> IF( ISNA( 'Inp - allowance override'!I28 ), "", IF( ISBLANK( 'Inp - allowance override'!I28 ), 'F_Inputs - allowance'!I28, 'Inp - allowance override'!I28 ) )</f>
        <v>0.5</v>
      </c>
      <c r="J28" s="70">
        <f xml:space="preserve"> IF( ISNA( 'Inp - allowance override'!J28 ), "", IF( ISBLANK( 'Inp - allowance override'!J28 ), 'F_Inputs - allowance'!J28, 'Inp - allowance override'!J28 ) )</f>
        <v>0.5</v>
      </c>
      <c r="K28" s="70">
        <f xml:space="preserve"> IF( ISNA( 'Inp - allowance override'!K28 ), "", IF( ISBLANK( 'Inp - allowance override'!K28 ), 'F_Inputs - allowance'!K28, 'Inp - allowance override'!K28 ) )</f>
        <v>0.5</v>
      </c>
      <c r="L28" s="70">
        <f xml:space="preserve"> IF( ISNA( 'Inp - allowance override'!L28 ), "", IF( ISBLANK( 'Inp - allowance override'!L28 ), 'F_Inputs - allowance'!L28, 'Inp - allowance override'!L28 ) )</f>
        <v>0.5</v>
      </c>
      <c r="M28" s="70">
        <f xml:space="preserve"> IF( ISNA( 'Inp - allowance override'!M28 ), "", IF( ISBLANK( 'Inp - allowance override'!M28 ), 'F_Inputs - allowance'!M28, 'Inp - allowance override'!M28 ) )</f>
        <v>0.81824340000000007</v>
      </c>
      <c r="N28" s="64" t="str">
        <f xml:space="preserve"> INDEX(Lookup!G:G, MATCH(B28, Lookup!F:F, 0),)</f>
        <v>WWN - 3P opex</v>
      </c>
    </row>
    <row r="29" spans="1:14">
      <c r="A29" t="str">
        <f>'Inp - allowance override'!A29</f>
        <v>ANH</v>
      </c>
      <c r="B29" t="str">
        <f>'Inp - allowance override'!B29</f>
        <v>C_PR24CA15_3PCAPEX_NPC_WR</v>
      </c>
      <c r="C29" t="str">
        <f>'Inp - allowance override'!C29</f>
        <v>Third party services costs - WR - capex - non-price control</v>
      </c>
      <c r="D29" t="str">
        <f>'Inp - allowance override'!D29</f>
        <v>£m</v>
      </c>
      <c r="E29" t="str">
        <f>'Inp - allowance override'!E29</f>
        <v>Price Review 2024</v>
      </c>
      <c r="F29" s="70">
        <f xml:space="preserve"> IF( ISNA( 'Inp - allowance override'!F29 ), "", IF( ISBLANK( 'Inp - allowance override'!F29 ), 'F_Inputs - allowance'!F29, 'Inp - allowance override'!F29 ) )</f>
        <v>0</v>
      </c>
      <c r="G29" s="70">
        <f xml:space="preserve"> IF( ISNA( 'Inp - allowance override'!G29 ), "", IF( ISBLANK( 'Inp - allowance override'!G29 ), 'F_Inputs - allowance'!G29, 'Inp - allowance override'!G29 ) )</f>
        <v>0</v>
      </c>
      <c r="H29" s="70">
        <f xml:space="preserve"> IF( ISNA( 'Inp - allowance override'!H29 ), "", IF( ISBLANK( 'Inp - allowance override'!H29 ), 'F_Inputs - allowance'!H29, 'Inp - allowance override'!H29 ) )</f>
        <v>0</v>
      </c>
      <c r="I29" s="70">
        <f xml:space="preserve"> IF( ISNA( 'Inp - allowance override'!I29 ), "", IF( ISBLANK( 'Inp - allowance override'!I29 ), 'F_Inputs - allowance'!I29, 'Inp - allowance override'!I29 ) )</f>
        <v>0.19383508999999999</v>
      </c>
      <c r="J29" s="70">
        <f xml:space="preserve"> IF( ISNA( 'Inp - allowance override'!J29 ), "", IF( ISBLANK( 'Inp - allowance override'!J29 ), 'F_Inputs - allowance'!J29, 'Inp - allowance override'!J29 ) )</f>
        <v>0.29845944000000002</v>
      </c>
      <c r="K29" s="70">
        <f xml:space="preserve"> IF( ISNA( 'Inp - allowance override'!K29 ), "", IF( ISBLANK( 'Inp - allowance override'!K29 ), 'F_Inputs - allowance'!K29, 'Inp - allowance override'!K29 ) )</f>
        <v>0.17017435</v>
      </c>
      <c r="L29" s="70">
        <f xml:space="preserve"> IF( ISNA( 'Inp - allowance override'!L29 ), "", IF( ISBLANK( 'Inp - allowance override'!L29 ), 'F_Inputs - allowance'!L29, 'Inp - allowance override'!L29 ) )</f>
        <v>0</v>
      </c>
      <c r="M29" s="70">
        <f xml:space="preserve"> IF( ISNA( 'Inp - allowance override'!M29 ), "", IF( ISBLANK( 'Inp - allowance override'!M29 ), 'F_Inputs - allowance'!M29, 'Inp - allowance override'!M29 ) )</f>
        <v>0</v>
      </c>
      <c r="N29" s="64" t="str">
        <f xml:space="preserve"> INDEX(Lookup!G:G, MATCH(B29, Lookup!F:F, 0),)</f>
        <v>WR - 3P capex</v>
      </c>
    </row>
    <row r="30" spans="1:14">
      <c r="A30" t="str">
        <f>'Inp - allowance override'!A30</f>
        <v>ANH</v>
      </c>
      <c r="B30" t="str">
        <f>'Inp - allowance override'!B30</f>
        <v>C_PR24CA15_3POPEX_NPC_WR</v>
      </c>
      <c r="C30" t="str">
        <f>'Inp - allowance override'!C30</f>
        <v>Third party services costs - WR - opex - non-price control</v>
      </c>
      <c r="D30" t="str">
        <f>'Inp - allowance override'!D30</f>
        <v>£m</v>
      </c>
      <c r="E30" t="str">
        <f>'Inp - allowance override'!E30</f>
        <v>Price Review 2024</v>
      </c>
      <c r="F30" s="70">
        <f xml:space="preserve"> IF( ISNA( 'Inp - allowance override'!F30 ), "", IF( ISBLANK( 'Inp - allowance override'!F30 ), 'F_Inputs - allowance'!F30, 'Inp - allowance override'!F30 ) )</f>
        <v>0</v>
      </c>
      <c r="G30" s="70">
        <f xml:space="preserve"> IF( ISNA( 'Inp - allowance override'!G30 ), "", IF( ISBLANK( 'Inp - allowance override'!G30 ), 'F_Inputs - allowance'!G30, 'Inp - allowance override'!G30 ) )</f>
        <v>0</v>
      </c>
      <c r="H30" s="70">
        <f xml:space="preserve"> IF( ISNA( 'Inp - allowance override'!H30 ), "", IF( ISBLANK( 'Inp - allowance override'!H30 ), 'F_Inputs - allowance'!H30, 'Inp - allowance override'!H30 ) )</f>
        <v>0</v>
      </c>
      <c r="I30" s="70">
        <f xml:space="preserve"> IF( ISNA( 'Inp - allowance override'!I30 ), "", IF( ISBLANK( 'Inp - allowance override'!I30 ), 'F_Inputs - allowance'!I30, 'Inp - allowance override'!I30 ) )</f>
        <v>2.8370000000000002</v>
      </c>
      <c r="J30" s="70">
        <f xml:space="preserve"> IF( ISNA( 'Inp - allowance override'!J30 ), "", IF( ISBLANK( 'Inp - allowance override'!J30 ), 'F_Inputs - allowance'!J30, 'Inp - allowance override'!J30 ) )</f>
        <v>2.9049999999999998</v>
      </c>
      <c r="K30" s="70">
        <f xml:space="preserve"> IF( ISNA( 'Inp - allowance override'!K30 ), "", IF( ISBLANK( 'Inp - allowance override'!K30 ), 'F_Inputs - allowance'!K30, 'Inp - allowance override'!K30 ) )</f>
        <v>2.972</v>
      </c>
      <c r="L30" s="70">
        <f xml:space="preserve"> IF( ISNA( 'Inp - allowance override'!L30 ), "", IF( ISBLANK( 'Inp - allowance override'!L30 ), 'F_Inputs - allowance'!L30, 'Inp - allowance override'!L30 ) )</f>
        <v>3.0350000000000001</v>
      </c>
      <c r="M30" s="70">
        <f xml:space="preserve"> IF( ISNA( 'Inp - allowance override'!M30 ), "", IF( ISBLANK( 'Inp - allowance override'!M30 ), 'F_Inputs - allowance'!M30, 'Inp - allowance override'!M30 ) )</f>
        <v>3.097</v>
      </c>
      <c r="N30" s="64" t="str">
        <f xml:space="preserve"> INDEX(Lookup!G:G, MATCH(B30, Lookup!F:F, 0),)</f>
        <v>WR - 3P opex</v>
      </c>
    </row>
    <row r="31" spans="1:14">
      <c r="A31" t="str">
        <f>'Inp - allowance override'!A31</f>
        <v>ANH</v>
      </c>
      <c r="B31" t="str">
        <f>'Inp - allowance override'!B31</f>
        <v>C_PR24CA15_3PCAPEX_NPC_WN</v>
      </c>
      <c r="C31" t="str">
        <f>'Inp - allowance override'!C31</f>
        <v>Third party services costs - WN - capex - non-price control</v>
      </c>
      <c r="D31" t="str">
        <f>'Inp - allowance override'!D31</f>
        <v>£m</v>
      </c>
      <c r="E31" t="str">
        <f>'Inp - allowance override'!E31</f>
        <v>Price Review 2024</v>
      </c>
      <c r="F31" s="70">
        <f xml:space="preserve"> IF( ISNA( 'Inp - allowance override'!F31 ), "", IF( ISBLANK( 'Inp - allowance override'!F31 ), 'F_Inputs - allowance'!F31, 'Inp - allowance override'!F31 ) )</f>
        <v>0</v>
      </c>
      <c r="G31" s="70">
        <f xml:space="preserve"> IF( ISNA( 'Inp - allowance override'!G31 ), "", IF( ISBLANK( 'Inp - allowance override'!G31 ), 'F_Inputs - allowance'!G31, 'Inp - allowance override'!G31 ) )</f>
        <v>0</v>
      </c>
      <c r="H31" s="70">
        <f xml:space="preserve"> IF( ISNA( 'Inp - allowance override'!H31 ), "", IF( ISBLANK( 'Inp - allowance override'!H31 ), 'F_Inputs - allowance'!H31, 'Inp - allowance override'!H31 ) )</f>
        <v>0</v>
      </c>
      <c r="I31" s="70">
        <f xml:space="preserve"> IF( ISNA( 'Inp - allowance override'!I31 ), "", IF( ISBLANK( 'Inp - allowance override'!I31 ), 'F_Inputs - allowance'!I31, 'Inp - allowance override'!I31 ) )</f>
        <v>0.26867085000000002</v>
      </c>
      <c r="J31" s="70">
        <f xml:space="preserve"> IF( ISNA( 'Inp - allowance override'!J31 ), "", IF( ISBLANK( 'Inp - allowance override'!J31 ), 'F_Inputs - allowance'!J31, 'Inp - allowance override'!J31 ) )</f>
        <v>0.47095336999999998</v>
      </c>
      <c r="K31" s="70">
        <f xml:space="preserve"> IF( ISNA( 'Inp - allowance override'!K31 ), "", IF( ISBLANK( 'Inp - allowance override'!K31 ), 'F_Inputs - allowance'!K31, 'Inp - allowance override'!K31 ) )</f>
        <v>0.33949219000000003</v>
      </c>
      <c r="L31" s="70">
        <f xml:space="preserve"> IF( ISNA( 'Inp - allowance override'!L31 ), "", IF( ISBLANK( 'Inp - allowance override'!L31 ), 'F_Inputs - allowance'!L31, 'Inp - allowance override'!L31 ) )</f>
        <v>5.5823971200000004</v>
      </c>
      <c r="M31" s="70">
        <f xml:space="preserve"> IF( ISNA( 'Inp - allowance override'!M31 ), "", IF( ISBLANK( 'Inp - allowance override'!M31 ), 'F_Inputs - allowance'!M31, 'Inp - allowance override'!M31 ) )</f>
        <v>13.025593560000001</v>
      </c>
      <c r="N31" s="64" t="str">
        <f xml:space="preserve"> INDEX(Lookup!G:G, MATCH(B31, Lookup!F:F, 0),)</f>
        <v>WN - 3P capex</v>
      </c>
    </row>
    <row r="32" spans="1:14">
      <c r="A32" t="str">
        <f>'Inp - allowance override'!A32</f>
        <v>ANH</v>
      </c>
      <c r="B32" t="str">
        <f>'Inp - allowance override'!B32</f>
        <v>C_PR24CA15_3POPEX_NPC_WN</v>
      </c>
      <c r="C32" t="str">
        <f>'Inp - allowance override'!C32</f>
        <v>Third party services costs - WN - opex - non-price control</v>
      </c>
      <c r="D32" t="str">
        <f>'Inp - allowance override'!D32</f>
        <v>£m</v>
      </c>
      <c r="E32" t="str">
        <f>'Inp - allowance override'!E32</f>
        <v>Price Review 2024</v>
      </c>
      <c r="F32" s="70">
        <f xml:space="preserve"> IF( ISNA( 'Inp - allowance override'!F32 ), "", IF( ISBLANK( 'Inp - allowance override'!F32 ), 'F_Inputs - allowance'!F32, 'Inp - allowance override'!F32 ) )</f>
        <v>0</v>
      </c>
      <c r="G32" s="70">
        <f xml:space="preserve"> IF( ISNA( 'Inp - allowance override'!G32 ), "", IF( ISBLANK( 'Inp - allowance override'!G32 ), 'F_Inputs - allowance'!G32, 'Inp - allowance override'!G32 ) )</f>
        <v>0</v>
      </c>
      <c r="H32" s="70">
        <f xml:space="preserve"> IF( ISNA( 'Inp - allowance override'!H32 ), "", IF( ISBLANK( 'Inp - allowance override'!H32 ), 'F_Inputs - allowance'!H32, 'Inp - allowance override'!H32 ) )</f>
        <v>0</v>
      </c>
      <c r="I32" s="70">
        <f xml:space="preserve"> IF( ISNA( 'Inp - allowance override'!I32 ), "", IF( ISBLANK( 'Inp - allowance override'!I32 ), 'F_Inputs - allowance'!I32, 'Inp - allowance override'!I32 ) )</f>
        <v>8.0600301543283841</v>
      </c>
      <c r="J32" s="70">
        <f xml:space="preserve"> IF( ISNA( 'Inp - allowance override'!J32 ), "", IF( ISBLANK( 'Inp - allowance override'!J32 ), 'F_Inputs - allowance'!J32, 'Inp - allowance override'!J32 ) )</f>
        <v>8.2380301543283849</v>
      </c>
      <c r="K32" s="70">
        <f xml:space="preserve"> IF( ISNA( 'Inp - allowance override'!K32 ), "", IF( ISBLANK( 'Inp - allowance override'!K32 ), 'F_Inputs - allowance'!K32, 'Inp - allowance override'!K32 ) )</f>
        <v>8.410605863192183</v>
      </c>
      <c r="L32" s="70">
        <f xml:space="preserve"> IF( ISNA( 'Inp - allowance override'!L32 ), "", IF( ISBLANK( 'Inp - allowance override'!L32 ), 'F_Inputs - allowance'!L32, 'Inp - allowance override'!L32 ) )</f>
        <v>8.572605863192182</v>
      </c>
      <c r="M32" s="70">
        <f xml:space="preserve"> IF( ISNA( 'Inp - allowance override'!M32 ), "", IF( ISBLANK( 'Inp - allowance override'!M32 ), 'F_Inputs - allowance'!M32, 'Inp - allowance override'!M32 ) )</f>
        <v>8.7366058631921817</v>
      </c>
      <c r="N32" s="64" t="str">
        <f xml:space="preserve"> INDEX(Lookup!G:G, MATCH(B32, Lookup!F:F, 0),)</f>
        <v>WN - 3P opex</v>
      </c>
    </row>
    <row r="33" spans="1:16">
      <c r="A33" t="str">
        <f>'Inp - allowance override'!A33</f>
        <v>ANH</v>
      </c>
      <c r="B33" t="str">
        <f>'Inp - allowance override'!B33</f>
        <v>C_PR24CA15_3PCAPEX_NPC_WWN</v>
      </c>
      <c r="C33" t="str">
        <f>'Inp - allowance override'!C33</f>
        <v>Third party services costs - WWN - capex - non-price control</v>
      </c>
      <c r="D33" t="str">
        <f>'Inp - allowance override'!D33</f>
        <v>£m</v>
      </c>
      <c r="E33" t="str">
        <f>'Inp - allowance override'!E33</f>
        <v>Price Review 2024</v>
      </c>
      <c r="F33" s="70">
        <f xml:space="preserve"> IF( ISNA( 'Inp - allowance override'!F33 ), "", IF( ISBLANK( 'Inp - allowance override'!F33 ), 'F_Inputs - allowance'!F33, 'Inp - allowance override'!F33 ) )</f>
        <v>0</v>
      </c>
      <c r="G33" s="70">
        <f xml:space="preserve"> IF( ISNA( 'Inp - allowance override'!G33 ), "", IF( ISBLANK( 'Inp - allowance override'!G33 ), 'F_Inputs - allowance'!G33, 'Inp - allowance override'!G33 ) )</f>
        <v>0</v>
      </c>
      <c r="H33" s="70">
        <f xml:space="preserve"> IF( ISNA( 'Inp - allowance override'!H33 ), "", IF( ISBLANK( 'Inp - allowance override'!H33 ), 'F_Inputs - allowance'!H33, 'Inp - allowance override'!H33 ) )</f>
        <v>0</v>
      </c>
      <c r="I33" s="70">
        <f xml:space="preserve"> IF( ISNA( 'Inp - allowance override'!I33 ), "", IF( ISBLANK( 'Inp - allowance override'!I33 ), 'F_Inputs - allowance'!I33, 'Inp - allowance override'!I33 ) )</f>
        <v>9.5356799999999995E-3</v>
      </c>
      <c r="J33" s="70">
        <f xml:space="preserve"> IF( ISNA( 'Inp - allowance override'!J33 ), "", IF( ISBLANK( 'Inp - allowance override'!J33 ), 'F_Inputs - allowance'!J33, 'Inp - allowance override'!J33 ) )</f>
        <v>1.2504265999999999</v>
      </c>
      <c r="K33" s="70">
        <f xml:space="preserve"> IF( ISNA( 'Inp - allowance override'!K33 ), "", IF( ISBLANK( 'Inp - allowance override'!K33 ), 'F_Inputs - allowance'!K33, 'Inp - allowance override'!K33 ) )</f>
        <v>3.7337395899999999</v>
      </c>
      <c r="L33" s="70">
        <f xml:space="preserve"> IF( ISNA( 'Inp - allowance override'!L33 ), "", IF( ISBLANK( 'Inp - allowance override'!L33 ), 'F_Inputs - allowance'!L33, 'Inp - allowance override'!L33 ) )</f>
        <v>6.7221845699999996</v>
      </c>
      <c r="M33" s="70">
        <f xml:space="preserve"> IF( ISNA( 'Inp - allowance override'!M33 ), "", IF( ISBLANK( 'Inp - allowance override'!M33 ), 'F_Inputs - allowance'!M33, 'Inp - allowance override'!M33 ) )</f>
        <v>4.8564505999999996</v>
      </c>
      <c r="N33" s="64" t="str">
        <f xml:space="preserve"> INDEX(Lookup!G:G, MATCH(B33, Lookup!F:F, 0),)</f>
        <v>WWN - 3P capex</v>
      </c>
    </row>
    <row r="34" spans="1:16">
      <c r="A34" t="str">
        <f>'Inp - allowance override'!A34</f>
        <v>ANH</v>
      </c>
      <c r="B34" t="str">
        <f>'Inp - allowance override'!B34</f>
        <v>C_PR24CA15_3POPEX_NPC_WWN</v>
      </c>
      <c r="C34" t="str">
        <f>'Inp - allowance override'!C34</f>
        <v>Third party services costs - WWN - opex - non-price control</v>
      </c>
      <c r="D34" t="str">
        <f>'Inp - allowance override'!D34</f>
        <v>£m</v>
      </c>
      <c r="E34" t="str">
        <f>'Inp - allowance override'!E34</f>
        <v>Price Review 2024</v>
      </c>
      <c r="F34" s="70">
        <f xml:space="preserve"> IF( ISNA( 'Inp - allowance override'!F34 ), "", IF( ISBLANK( 'Inp - allowance override'!F34 ), 'F_Inputs - allowance'!F34, 'Inp - allowance override'!F34 ) )</f>
        <v>0</v>
      </c>
      <c r="G34" s="70">
        <f xml:space="preserve"> IF( ISNA( 'Inp - allowance override'!G34 ), "", IF( ISBLANK( 'Inp - allowance override'!G34 ), 'F_Inputs - allowance'!G34, 'Inp - allowance override'!G34 ) )</f>
        <v>0</v>
      </c>
      <c r="H34" s="70">
        <f xml:space="preserve"> IF( ISNA( 'Inp - allowance override'!H34 ), "", IF( ISBLANK( 'Inp - allowance override'!H34 ), 'F_Inputs - allowance'!H34, 'Inp - allowance override'!H34 ) )</f>
        <v>0</v>
      </c>
      <c r="I34" s="70">
        <f xml:space="preserve"> IF( ISNA( 'Inp - allowance override'!I34 ), "", IF( ISBLANK( 'Inp - allowance override'!I34 ), 'F_Inputs - allowance'!I34, 'Inp - allowance override'!I34 ) )</f>
        <v>2.7869999999999999</v>
      </c>
      <c r="J34" s="70">
        <f xml:space="preserve"> IF( ISNA( 'Inp - allowance override'!J34 ), "", IF( ISBLANK( 'Inp - allowance override'!J34 ), 'F_Inputs - allowance'!J34, 'Inp - allowance override'!J34 ) )</f>
        <v>2.984</v>
      </c>
      <c r="K34" s="70">
        <f xml:space="preserve"> IF( ISNA( 'Inp - allowance override'!K34 ), "", IF( ISBLANK( 'Inp - allowance override'!K34 ), 'F_Inputs - allowance'!K34, 'Inp - allowance override'!K34 ) )</f>
        <v>3.205000000000001</v>
      </c>
      <c r="L34" s="70">
        <f xml:space="preserve"> IF( ISNA( 'Inp - allowance override'!L34 ), "", IF( ISBLANK( 'Inp - allowance override'!L34 ), 'F_Inputs - allowance'!L34, 'Inp - allowance override'!L34 ) )</f>
        <v>3.6520000000000001</v>
      </c>
      <c r="M34" s="70">
        <f xml:space="preserve"> IF( ISNA( 'Inp - allowance override'!M34 ), "", IF( ISBLANK( 'Inp - allowance override'!M34 ), 'F_Inputs - allowance'!M34, 'Inp - allowance override'!M34 ) )</f>
        <v>4.101</v>
      </c>
      <c r="N34" s="64" t="str">
        <f xml:space="preserve"> INDEX(Lookup!G:G, MATCH(B34, Lookup!F:F, 0),)</f>
        <v>WWN - 3P opex</v>
      </c>
    </row>
    <row r="35" spans="1:16">
      <c r="A35" t="str">
        <f>'Inp - allowance override'!A35</f>
        <v>ANH</v>
      </c>
      <c r="B35" t="str">
        <f>'Inp - allowance override'!B35</f>
        <v>C_PR24CA15_REVCAPEX_PC_WN</v>
      </c>
      <c r="C35" t="str">
        <f>'Inp - allowance override'!C35</f>
        <v>DS &amp; diversions - revenues for capex spend - price control - WN</v>
      </c>
      <c r="D35" t="str">
        <f>'Inp - allowance override'!D35</f>
        <v>£m</v>
      </c>
      <c r="E35" t="str">
        <f>'Inp - allowance override'!E35</f>
        <v>Price Review 2024</v>
      </c>
      <c r="F35" s="70" t="str">
        <f xml:space="preserve"> IF( ISNA( 'Inp - allowance override'!F35 ), "", IF( ISBLANK( 'Inp - allowance override'!F35 ), 'F_Inputs - allowance'!F35, 'Inp - allowance override'!F35 ) )</f>
        <v/>
      </c>
      <c r="G35" s="70" t="str">
        <f xml:space="preserve"> IF( ISNA( 'Inp - allowance override'!G35 ), "", IF( ISBLANK( 'Inp - allowance override'!G35 ), 'F_Inputs - allowance'!G35, 'Inp - allowance override'!G35 ) )</f>
        <v/>
      </c>
      <c r="H35" s="70" t="str">
        <f xml:space="preserve"> IF( ISNA( 'Inp - allowance override'!H35 ), "", IF( ISBLANK( 'Inp - allowance override'!H35 ), 'F_Inputs - allowance'!H35, 'Inp - allowance override'!H35 ) )</f>
        <v/>
      </c>
      <c r="I35" s="70">
        <f xml:space="preserve"> IF( ISNA( 'Inp - allowance override'!I35 ), "", IF( ISBLANK( 'Inp - allowance override'!I35 ), 'F_Inputs - allowance'!I35, 'Inp - allowance override'!I35 ) )</f>
        <v>17.595582440028174</v>
      </c>
      <c r="J35" s="70">
        <f xml:space="preserve"> IF( ISNA( 'Inp - allowance override'!J35 ), "", IF( ISBLANK( 'Inp - allowance override'!J35 ), 'F_Inputs - allowance'!J35, 'Inp - allowance override'!J35 ) )</f>
        <v>19.52260058686889</v>
      </c>
      <c r="K35" s="70">
        <f xml:space="preserve"> IF( ISNA( 'Inp - allowance override'!K35 ), "", IF( ISBLANK( 'Inp - allowance override'!K35 ), 'F_Inputs - allowance'!K35, 'Inp - allowance override'!K35 ) )</f>
        <v>19.52260058686889</v>
      </c>
      <c r="L35" s="70">
        <f xml:space="preserve"> IF( ISNA( 'Inp - allowance override'!L35 ), "", IF( ISBLANK( 'Inp - allowance override'!L35 ), 'F_Inputs - allowance'!L35, 'Inp - allowance override'!L35 ) )</f>
        <v>19.52260058686889</v>
      </c>
      <c r="M35" s="70">
        <f xml:space="preserve"> IF( ISNA( 'Inp - allowance override'!M35 ), "", IF( ISBLANK( 'Inp - allowance override'!M35 ), 'F_Inputs - allowance'!M35, 'Inp - allowance override'!M35 ) )</f>
        <v>19.52260058686889</v>
      </c>
      <c r="N35" s="64" t="str">
        <f xml:space="preserve"> INDEX(Lookup!G:G, MATCH(B35, Lookup!F:F, 0),)</f>
        <v>WN - DSDIV REV</v>
      </c>
    </row>
    <row r="36" spans="1:16">
      <c r="A36" t="str">
        <f>'Inp - allowance override'!A36</f>
        <v>ANH</v>
      </c>
      <c r="B36" t="str">
        <f>'Inp - allowance override'!B36</f>
        <v>C_PR24CA15_REVCAPEX_NPC_WN</v>
      </c>
      <c r="C36" t="str">
        <f>'Inp - allowance override'!C36</f>
        <v>DS &amp; diversions - revenues for capex spend - non-price control - WN</v>
      </c>
      <c r="D36" t="str">
        <f>'Inp - allowance override'!D36</f>
        <v>£m</v>
      </c>
      <c r="E36" t="str">
        <f>'Inp - allowance override'!E36</f>
        <v>Price Review 2024</v>
      </c>
      <c r="F36" s="70" t="str">
        <f xml:space="preserve"> IF( ISNA( 'Inp - allowance override'!F36 ), "", IF( ISBLANK( 'Inp - allowance override'!F36 ), 'F_Inputs - allowance'!F36, 'Inp - allowance override'!F36 ) )</f>
        <v/>
      </c>
      <c r="G36" s="70" t="str">
        <f xml:space="preserve"> IF( ISNA( 'Inp - allowance override'!G36 ), "", IF( ISBLANK( 'Inp - allowance override'!G36 ), 'F_Inputs - allowance'!G36, 'Inp - allowance override'!G36 ) )</f>
        <v/>
      </c>
      <c r="H36" s="70" t="str">
        <f xml:space="preserve"> IF( ISNA( 'Inp - allowance override'!H36 ), "", IF( ISBLANK( 'Inp - allowance override'!H36 ), 'F_Inputs - allowance'!H36, 'Inp - allowance override'!H36 ) )</f>
        <v/>
      </c>
      <c r="I36" s="70">
        <f xml:space="preserve"> IF( ISNA( 'Inp - allowance override'!I36 ), "", IF( ISBLANK( 'Inp - allowance override'!I36 ), 'F_Inputs - allowance'!I36, 'Inp - allowance override'!I36 ) )</f>
        <v>23.925826963153934</v>
      </c>
      <c r="J36" s="70">
        <f xml:space="preserve"> IF( ISNA( 'Inp - allowance override'!J36 ), "", IF( ISBLANK( 'Inp - allowance override'!J36 ), 'F_Inputs - allowance'!J36, 'Inp - allowance override'!J36 ) )</f>
        <v>23.963295804060579</v>
      </c>
      <c r="K36" s="70">
        <f xml:space="preserve"> IF( ISNA( 'Inp - allowance override'!K36 ), "", IF( ISBLANK( 'Inp - allowance override'!K36 ), 'F_Inputs - allowance'!K36, 'Inp - allowance override'!K36 ) )</f>
        <v>24.326151947577607</v>
      </c>
      <c r="L36" s="70">
        <f xml:space="preserve"> IF( ISNA( 'Inp - allowance override'!L36 ), "", IF( ISBLANK( 'Inp - allowance override'!L36 ), 'F_Inputs - allowance'!L36, 'Inp - allowance override'!L36 ) )</f>
        <v>24.723518865613915</v>
      </c>
      <c r="M36" s="70">
        <f xml:space="preserve"> IF( ISNA( 'Inp - allowance override'!M36 ), "", IF( ISBLANK( 'Inp - allowance override'!M36 ), 'F_Inputs - allowance'!M36, 'Inp - allowance override'!M36 ) )</f>
        <v>24.257130398539044</v>
      </c>
      <c r="N36" s="64" t="str">
        <f xml:space="preserve"> INDEX(Lookup!G:G, MATCH(B36, Lookup!F:F, 0),)</f>
        <v>WN - DSDIV REV</v>
      </c>
    </row>
    <row r="37" spans="1:16">
      <c r="A37" t="str">
        <f>'Inp - allowance override'!A37</f>
        <v>ANH</v>
      </c>
      <c r="B37" t="str">
        <f>'Inp - allowance override'!B37</f>
        <v>C_PR24CA15_REVOPEX_PC_WN</v>
      </c>
      <c r="C37" t="str">
        <f>'Inp - allowance override'!C37</f>
        <v>DS &amp; diversions - revenues for opex spend - price control - WN</v>
      </c>
      <c r="D37" t="str">
        <f>'Inp - allowance override'!D37</f>
        <v>£m</v>
      </c>
      <c r="E37" t="str">
        <f>'Inp - allowance override'!E37</f>
        <v>Price Review 2024</v>
      </c>
      <c r="F37" s="70" t="str">
        <f xml:space="preserve"> IF( ISNA( 'Inp - allowance override'!F37 ), "", IF( ISBLANK( 'Inp - allowance override'!F37 ), 'F_Inputs - allowance'!F37, 'Inp - allowance override'!F37 ) )</f>
        <v/>
      </c>
      <c r="G37" s="70" t="str">
        <f xml:space="preserve"> IF( ISNA( 'Inp - allowance override'!G37 ), "", IF( ISBLANK( 'Inp - allowance override'!G37 ), 'F_Inputs - allowance'!G37, 'Inp - allowance override'!G37 ) )</f>
        <v/>
      </c>
      <c r="H37" s="70" t="str">
        <f xml:space="preserve"> IF( ISNA( 'Inp - allowance override'!H37 ), "", IF( ISBLANK( 'Inp - allowance override'!H37 ), 'F_Inputs - allowance'!H37, 'Inp - allowance override'!H37 ) )</f>
        <v/>
      </c>
      <c r="I37" s="70">
        <f xml:space="preserve"> IF( ISNA( 'Inp - allowance override'!I37 ), "", IF( ISBLANK( 'Inp - allowance override'!I37 ), 'F_Inputs - allowance'!I37, 'Inp - allowance override'!I37 ) )</f>
        <v>0.2494353545417814</v>
      </c>
      <c r="J37" s="70">
        <f xml:space="preserve"> IF( ISNA( 'Inp - allowance override'!J37 ), "", IF( ISBLANK( 'Inp - allowance override'!J37 ), 'F_Inputs - allowance'!J37, 'Inp - allowance override'!J37 ) )</f>
        <v>0.27675280517485579</v>
      </c>
      <c r="K37" s="70">
        <f xml:space="preserve"> IF( ISNA( 'Inp - allowance override'!K37 ), "", IF( ISBLANK( 'Inp - allowance override'!K37 ), 'F_Inputs - allowance'!K37, 'Inp - allowance override'!K37 ) )</f>
        <v>0.27675280517485579</v>
      </c>
      <c r="L37" s="70">
        <f xml:space="preserve"> IF( ISNA( 'Inp - allowance override'!L37 ), "", IF( ISBLANK( 'Inp - allowance override'!L37 ), 'F_Inputs - allowance'!L37, 'Inp - allowance override'!L37 ) )</f>
        <v>0.27675280517485579</v>
      </c>
      <c r="M37" s="70">
        <f xml:space="preserve"> IF( ISNA( 'Inp - allowance override'!M37 ), "", IF( ISBLANK( 'Inp - allowance override'!M37 ), 'F_Inputs - allowance'!M37, 'Inp - allowance override'!M37 ) )</f>
        <v>0.27675280517485579</v>
      </c>
      <c r="N37" s="64" t="str">
        <f xml:space="preserve"> INDEX(Lookup!G:G, MATCH(B37, Lookup!F:F, 0),)</f>
        <v>WN - DSDIV REV</v>
      </c>
    </row>
    <row r="38" spans="1:16">
      <c r="A38" t="str">
        <f>'Inp - allowance override'!A38</f>
        <v>ANH</v>
      </c>
      <c r="B38" t="str">
        <f>'Inp - allowance override'!B38</f>
        <v>C_PR24CA15_REVOPEX_NPC_WN</v>
      </c>
      <c r="C38" t="str">
        <f>'Inp - allowance override'!C38</f>
        <v>DS &amp; diversions - revenues for opex spend - non-price control - WN</v>
      </c>
      <c r="D38" t="str">
        <f>'Inp - allowance override'!D38</f>
        <v>£m</v>
      </c>
      <c r="E38" t="str">
        <f>'Inp - allowance override'!E38</f>
        <v>Price Review 2024</v>
      </c>
      <c r="F38" s="70" t="str">
        <f xml:space="preserve"> IF( ISNA( 'Inp - allowance override'!F38 ), "", IF( ISBLANK( 'Inp - allowance override'!F38 ), 'F_Inputs - allowance'!F38, 'Inp - allowance override'!F38 ) )</f>
        <v/>
      </c>
      <c r="G38" s="70" t="str">
        <f xml:space="preserve"> IF( ISNA( 'Inp - allowance override'!G38 ), "", IF( ISBLANK( 'Inp - allowance override'!G38 ), 'F_Inputs - allowance'!G38, 'Inp - allowance override'!G38 ) )</f>
        <v/>
      </c>
      <c r="H38" s="70" t="str">
        <f xml:space="preserve"> IF( ISNA( 'Inp - allowance override'!H38 ), "", IF( ISBLANK( 'Inp - allowance override'!H38 ), 'F_Inputs - allowance'!H38, 'Inp - allowance override'!H38 ) )</f>
        <v/>
      </c>
      <c r="I38" s="70">
        <f xml:space="preserve"> IF( ISNA( 'Inp - allowance override'!I38 ), "", IF( ISBLANK( 'Inp - allowance override'!I38 ), 'F_Inputs - allowance'!I38, 'Inp - allowance override'!I38 ) )</f>
        <v>0.33917303684606298</v>
      </c>
      <c r="J38" s="70">
        <f xml:space="preserve"> IF( ISNA( 'Inp - allowance override'!J38 ), "", IF( ISBLANK( 'Inp - allowance override'!J38 ), 'F_Inputs - allowance'!J38, 'Inp - allowance override'!J38 ) )</f>
        <v>0.33970419593941342</v>
      </c>
      <c r="K38" s="70">
        <f xml:space="preserve"> IF( ISNA( 'Inp - allowance override'!K38 ), "", IF( ISBLANK( 'Inp - allowance override'!K38 ), 'F_Inputs - allowance'!K38, 'Inp - allowance override'!K38 ) )</f>
        <v>0.34484805242238692</v>
      </c>
      <c r="L38" s="70">
        <f xml:space="preserve"> IF( ISNA( 'Inp - allowance override'!L38 ), "", IF( ISBLANK( 'Inp - allowance override'!L38 ), 'F_Inputs - allowance'!L38, 'Inp - allowance override'!L38 ) )</f>
        <v>0.35048113438607797</v>
      </c>
      <c r="M38" s="70">
        <f xml:space="preserve"> IF( ISNA( 'Inp - allowance override'!M38 ), "", IF( ISBLANK( 'Inp - allowance override'!M38 ), 'F_Inputs - allowance'!M38, 'Inp - allowance override'!M38 ) )</f>
        <v>0.34386960146095175</v>
      </c>
      <c r="N38" s="64" t="str">
        <f xml:space="preserve"> INDEX(Lookup!G:G, MATCH(B38, Lookup!F:F, 0),)</f>
        <v>WN - DSDIV REV</v>
      </c>
    </row>
    <row r="39" spans="1:16">
      <c r="A39" t="str">
        <f>'Inp - allowance override'!A39</f>
        <v>ANH</v>
      </c>
      <c r="B39" t="str">
        <f>'Inp - allowance override'!B39</f>
        <v>C_PR24CA15_REVCAPEX_PC_WWN</v>
      </c>
      <c r="C39" t="str">
        <f>'Inp - allowance override'!C39</f>
        <v>DS &amp; diversions - revenues for capex spend - price control - WWN</v>
      </c>
      <c r="D39" t="str">
        <f>'Inp - allowance override'!D39</f>
        <v>£m</v>
      </c>
      <c r="E39" t="str">
        <f>'Inp - allowance override'!E39</f>
        <v>Price Review 2024</v>
      </c>
      <c r="F39" s="70" t="str">
        <f xml:space="preserve"> IF( ISNA( 'Inp - allowance override'!F39 ), "", IF( ISBLANK( 'Inp - allowance override'!F39 ), 'F_Inputs - allowance'!F39, 'Inp - allowance override'!F39 ) )</f>
        <v/>
      </c>
      <c r="G39" s="70" t="str">
        <f xml:space="preserve"> IF( ISNA( 'Inp - allowance override'!G39 ), "", IF( ISBLANK( 'Inp - allowance override'!G39 ), 'F_Inputs - allowance'!G39, 'Inp - allowance override'!G39 ) )</f>
        <v/>
      </c>
      <c r="H39" s="70" t="str">
        <f xml:space="preserve"> IF( ISNA( 'Inp - allowance override'!H39 ), "", IF( ISBLANK( 'Inp - allowance override'!H39 ), 'F_Inputs - allowance'!H39, 'Inp - allowance override'!H39 ) )</f>
        <v/>
      </c>
      <c r="I39" s="70">
        <f xml:space="preserve"> IF( ISNA( 'Inp - allowance override'!I39 ), "", IF( ISBLANK( 'Inp - allowance override'!I39 ), 'F_Inputs - allowance'!I39, 'Inp - allowance override'!I39 ) )</f>
        <v>18.693755910687315</v>
      </c>
      <c r="J39" s="70">
        <f xml:space="preserve"> IF( ISNA( 'Inp - allowance override'!J39 ), "", IF( ISBLANK( 'Inp - allowance override'!J39 ), 'F_Inputs - allowance'!J39, 'Inp - allowance override'!J39 ) )</f>
        <v>18.693755910687315</v>
      </c>
      <c r="K39" s="70">
        <f xml:space="preserve"> IF( ISNA( 'Inp - allowance override'!K39 ), "", IF( ISBLANK( 'Inp - allowance override'!K39 ), 'F_Inputs - allowance'!K39, 'Inp - allowance override'!K39 ) )</f>
        <v>18.693755910687315</v>
      </c>
      <c r="L39" s="70">
        <f xml:space="preserve"> IF( ISNA( 'Inp - allowance override'!L39 ), "", IF( ISBLANK( 'Inp - allowance override'!L39 ), 'F_Inputs - allowance'!L39, 'Inp - allowance override'!L39 ) )</f>
        <v>18.693755910687315</v>
      </c>
      <c r="M39" s="70">
        <f xml:space="preserve"> IF( ISNA( 'Inp - allowance override'!M39 ), "", IF( ISBLANK( 'Inp - allowance override'!M39 ), 'F_Inputs - allowance'!M39, 'Inp - allowance override'!M39 ) )</f>
        <v>18.693755910687315</v>
      </c>
      <c r="N39" s="64" t="str">
        <f xml:space="preserve"> INDEX(Lookup!G:G, MATCH(B39, Lookup!F:F, 0),)</f>
        <v>WWN - DSDIV REV</v>
      </c>
    </row>
    <row r="40" spans="1:16">
      <c r="A40" t="str">
        <f>'Inp - allowance override'!A40</f>
        <v>ANH</v>
      </c>
      <c r="B40" t="str">
        <f>'Inp - allowance override'!B40</f>
        <v>C_PR24CA15_REVCAPEX_NPC_WWN</v>
      </c>
      <c r="C40" t="str">
        <f>'Inp - allowance override'!C40</f>
        <v>DS &amp; diversions - revenues for capex spend - non-price control - WWN</v>
      </c>
      <c r="D40" t="str">
        <f>'Inp - allowance override'!D40</f>
        <v>£m</v>
      </c>
      <c r="E40" t="str">
        <f>'Inp - allowance override'!E40</f>
        <v>Price Review 2024</v>
      </c>
      <c r="F40" s="70" t="str">
        <f xml:space="preserve"> IF( ISNA( 'Inp - allowance override'!F40 ), "", IF( ISBLANK( 'Inp - allowance override'!F40 ), 'F_Inputs - allowance'!F40, 'Inp - allowance override'!F40 ) )</f>
        <v/>
      </c>
      <c r="G40" s="70" t="str">
        <f xml:space="preserve"> IF( ISNA( 'Inp - allowance override'!G40 ), "", IF( ISBLANK( 'Inp - allowance override'!G40 ), 'F_Inputs - allowance'!G40, 'Inp - allowance override'!G40 ) )</f>
        <v/>
      </c>
      <c r="H40" s="70" t="str">
        <f xml:space="preserve"> IF( ISNA( 'Inp - allowance override'!H40 ), "", IF( ISBLANK( 'Inp - allowance override'!H40 ), 'F_Inputs - allowance'!H40, 'Inp - allowance override'!H40 ) )</f>
        <v/>
      </c>
      <c r="I40" s="70">
        <f xml:space="preserve"> IF( ISNA( 'Inp - allowance override'!I40 ), "", IF( ISBLANK( 'Inp - allowance override'!I40 ), 'F_Inputs - allowance'!I40, 'Inp - allowance override'!I40 ) )</f>
        <v>7.2874616670081771</v>
      </c>
      <c r="J40" s="70">
        <f xml:space="preserve"> IF( ISNA( 'Inp - allowance override'!J40 ), "", IF( ISBLANK( 'Inp - allowance override'!J40 ), 'F_Inputs - allowance'!J40, 'Inp - allowance override'!J40 ) )</f>
        <v>7.2287239295281926</v>
      </c>
      <c r="K40" s="70">
        <f xml:space="preserve"> IF( ISNA( 'Inp - allowance override'!K40 ), "", IF( ISBLANK( 'Inp - allowance override'!K40 ), 'F_Inputs - allowance'!K40, 'Inp - allowance override'!K40 ) )</f>
        <v>7.1689906371756669</v>
      </c>
      <c r="L40" s="70">
        <f xml:space="preserve"> IF( ISNA( 'Inp - allowance override'!L40 ), "", IF( ISBLANK( 'Inp - allowance override'!L40 ), 'F_Inputs - allowance'!L40, 'Inp - allowance override'!L40 ) )</f>
        <v>7.1162262289309357</v>
      </c>
      <c r="M40" s="70">
        <f xml:space="preserve"> IF( ISNA( 'Inp - allowance override'!M40 ), "", IF( ISBLANK( 'Inp - allowance override'!M40 ), 'F_Inputs - allowance'!M40, 'Inp - allowance override'!M40 ) )</f>
        <v>7.3621282824488343</v>
      </c>
      <c r="N40" s="64" t="str">
        <f xml:space="preserve"> INDEX(Lookup!G:G, MATCH(B40, Lookup!F:F, 0),)</f>
        <v>WWN - DSDIV REV</v>
      </c>
    </row>
    <row r="41" spans="1:16">
      <c r="A41" t="str">
        <f>'Inp - allowance override'!A41</f>
        <v>ANH</v>
      </c>
      <c r="B41" t="str">
        <f>'Inp - allowance override'!B41</f>
        <v>C_PR24CA15_REVOPEX_PC_WWN</v>
      </c>
      <c r="C41" t="str">
        <f>'Inp - allowance override'!C41</f>
        <v>DS &amp; diversions - revenues for opex spend - price control - WWN</v>
      </c>
      <c r="D41" t="str">
        <f>'Inp - allowance override'!D41</f>
        <v>£m</v>
      </c>
      <c r="E41" t="str">
        <f>'Inp - allowance override'!E41</f>
        <v>Price Review 2024</v>
      </c>
      <c r="F41" s="70" t="str">
        <f xml:space="preserve"> IF( ISNA( 'Inp - allowance override'!F41 ), "", IF( ISBLANK( 'Inp - allowance override'!F41 ), 'F_Inputs - allowance'!F41, 'Inp - allowance override'!F41 ) )</f>
        <v/>
      </c>
      <c r="G41" s="70" t="str">
        <f xml:space="preserve"> IF( ISNA( 'Inp - allowance override'!G41 ), "", IF( ISBLANK( 'Inp - allowance override'!G41 ), 'F_Inputs - allowance'!G41, 'Inp - allowance override'!G41 ) )</f>
        <v/>
      </c>
      <c r="H41" s="70" t="str">
        <f xml:space="preserve"> IF( ISNA( 'Inp - allowance override'!H41 ), "", IF( ISBLANK( 'Inp - allowance override'!H41 ), 'F_Inputs - allowance'!H41, 'Inp - allowance override'!H41 ) )</f>
        <v/>
      </c>
      <c r="I41" s="70">
        <f xml:space="preserve"> IF( ISNA( 'Inp - allowance override'!I41 ), "", IF( ISBLANK( 'Inp - allowance override'!I41 ), 'F_Inputs - allowance'!I41, 'Inp - allowance override'!I41 ) )</f>
        <v>8.3467149809313815E-2</v>
      </c>
      <c r="J41" s="70">
        <f xml:space="preserve"> IF( ISNA( 'Inp - allowance override'!J41 ), "", IF( ISBLANK( 'Inp - allowance override'!J41 ), 'F_Inputs - allowance'!J41, 'Inp - allowance override'!J41 ) )</f>
        <v>8.3467149809313815E-2</v>
      </c>
      <c r="K41" s="70">
        <f xml:space="preserve"> IF( ISNA( 'Inp - allowance override'!K41 ), "", IF( ISBLANK( 'Inp - allowance override'!K41 ), 'F_Inputs - allowance'!K41, 'Inp - allowance override'!K41 ) )</f>
        <v>8.3467149809313815E-2</v>
      </c>
      <c r="L41" s="70">
        <f xml:space="preserve"> IF( ISNA( 'Inp - allowance override'!L41 ), "", IF( ISBLANK( 'Inp - allowance override'!L41 ), 'F_Inputs - allowance'!L41, 'Inp - allowance override'!L41 ) )</f>
        <v>8.3467149809313815E-2</v>
      </c>
      <c r="M41" s="70">
        <f xml:space="preserve"> IF( ISNA( 'Inp - allowance override'!M41 ), "", IF( ISBLANK( 'Inp - allowance override'!M41 ), 'F_Inputs - allowance'!M41, 'Inp - allowance override'!M41 ) )</f>
        <v>8.3467149809313815E-2</v>
      </c>
      <c r="N41" s="64" t="str">
        <f xml:space="preserve"> INDEX(Lookup!G:G, MATCH(B41, Lookup!F:F, 0),)</f>
        <v>WWN - DSDIV REV</v>
      </c>
    </row>
    <row r="42" spans="1:16">
      <c r="A42" t="str">
        <f>'Inp - allowance override'!A42</f>
        <v>ANH</v>
      </c>
      <c r="B42" t="str">
        <f>'Inp - allowance override'!B42</f>
        <v>C_PR24CA15_REVOPEX_NPC_WWN</v>
      </c>
      <c r="C42" t="str">
        <f>'Inp - allowance override'!C42</f>
        <v>DS &amp; diversions - revenues for opex spend - non-price control - WWN</v>
      </c>
      <c r="D42" t="str">
        <f>'Inp - allowance override'!D42</f>
        <v>£m</v>
      </c>
      <c r="E42" t="str">
        <f>'Inp - allowance override'!E42</f>
        <v>Price Review 2024</v>
      </c>
      <c r="F42" s="70" t="str">
        <f xml:space="preserve"> IF( ISNA( 'Inp - allowance override'!F42 ), "", IF( ISBLANK( 'Inp - allowance override'!F42 ), 'F_Inputs - allowance'!F42, 'Inp - allowance override'!F42 ) )</f>
        <v/>
      </c>
      <c r="G42" s="70" t="str">
        <f xml:space="preserve"> IF( ISNA( 'Inp - allowance override'!G42 ), "", IF( ISBLANK( 'Inp - allowance override'!G42 ), 'F_Inputs - allowance'!G42, 'Inp - allowance override'!G42 ) )</f>
        <v/>
      </c>
      <c r="H42" s="70" t="str">
        <f xml:space="preserve"> IF( ISNA( 'Inp - allowance override'!H42 ), "", IF( ISBLANK( 'Inp - allowance override'!H42 ), 'F_Inputs - allowance'!H42, 'Inp - allowance override'!H42 ) )</f>
        <v/>
      </c>
      <c r="I42" s="70">
        <f xml:space="preserve"> IF( ISNA( 'Inp - allowance override'!I42 ), "", IF( ISBLANK( 'Inp - allowance override'!I42 ), 'F_Inputs - allowance'!I42, 'Inp - allowance override'!I42 ) )</f>
        <v>3.2538332991823002E-2</v>
      </c>
      <c r="J42" s="70">
        <f xml:space="preserve"> IF( ISNA( 'Inp - allowance override'!J42 ), "", IF( ISBLANK( 'Inp - allowance override'!J42 ), 'F_Inputs - allowance'!J42, 'Inp - allowance override'!J42 ) )</f>
        <v>3.2276070471806938E-2</v>
      </c>
      <c r="K42" s="70">
        <f xml:space="preserve"> IF( ISNA( 'Inp - allowance override'!K42 ), "", IF( ISBLANK( 'Inp - allowance override'!K42 ), 'F_Inputs - allowance'!K42, 'Inp - allowance override'!K42 ) )</f>
        <v>3.2009362824332983E-2</v>
      </c>
      <c r="L42" s="70">
        <f xml:space="preserve"> IF( ISNA( 'Inp - allowance override'!L42 ), "", IF( ISBLANK( 'Inp - allowance override'!L42 ), 'F_Inputs - allowance'!L42, 'Inp - allowance override'!L42 ) )</f>
        <v>3.1773771069064323E-2</v>
      </c>
      <c r="M42" s="70">
        <f xml:space="preserve"> IF( ISNA( 'Inp - allowance override'!M42 ), "", IF( ISBLANK( 'Inp - allowance override'!M42 ), 'F_Inputs - allowance'!M42, 'Inp - allowance override'!M42 ) )</f>
        <v>3.2871717551165448E-2</v>
      </c>
      <c r="N42" s="64" t="str">
        <f xml:space="preserve"> INDEX(Lookup!G:G, MATCH(B42, Lookup!F:F, 0),)</f>
        <v>WWN - DSDIV REV</v>
      </c>
    </row>
    <row r="43" spans="1:16">
      <c r="A43" t="str">
        <f>'Inp - allowance override'!A43</f>
        <v>ANH</v>
      </c>
      <c r="B43" t="str">
        <f>'Inp - allowance override'!B43</f>
        <v>C_PR24CA25_WR</v>
      </c>
      <c r="C43" t="str">
        <f>'Inp - allowance override'!C43</f>
        <v>Pension deficit recovery payments - Calculated allowance - Water resources</v>
      </c>
      <c r="D43" t="str">
        <f>'Inp - allowance override'!D43</f>
        <v>£m</v>
      </c>
      <c r="E43" t="str">
        <f>'Inp - allowance override'!E43</f>
        <v>Price Review 2024</v>
      </c>
      <c r="F43" s="70" t="str">
        <f xml:space="preserve"> IF( ISNA( 'Inp - allowance override'!F43 ), "", IF( ISBLANK( 'Inp - allowance override'!F43 ), 'F_Inputs - allowance'!F43, 'Inp - allowance override'!F43 ) )</f>
        <v/>
      </c>
      <c r="G43" s="70" t="str">
        <f xml:space="preserve"> IF( ISNA( 'Inp - allowance override'!G43 ), "", IF( ISBLANK( 'Inp - allowance override'!G43 ), 'F_Inputs - allowance'!G43, 'Inp - allowance override'!G43 ) )</f>
        <v/>
      </c>
      <c r="H43" s="70" t="str">
        <f xml:space="preserve"> IF( ISNA( 'Inp - allowance override'!H43 ), "", IF( ISBLANK( 'Inp - allowance override'!H43 ), 'F_Inputs - allowance'!H43, 'Inp - allowance override'!H43 ) )</f>
        <v/>
      </c>
      <c r="I43" s="70" t="str">
        <f xml:space="preserve"> IF( ISNA( 'Inp - allowance override'!I43 ), "", IF( ISBLANK( 'Inp - allowance override'!I43 ), 'F_Inputs - allowance'!I43, 'Inp - allowance override'!I43 ) )</f>
        <v/>
      </c>
      <c r="J43" s="70" t="str">
        <f xml:space="preserve"> IF( ISNA( 'Inp - allowance override'!J43 ), "", IF( ISBLANK( 'Inp - allowance override'!J43 ), 'F_Inputs - allowance'!J43, 'Inp - allowance override'!J43 ) )</f>
        <v/>
      </c>
      <c r="K43" s="70" t="str">
        <f xml:space="preserve"> IF( ISNA( 'Inp - allowance override'!K43 ), "", IF( ISBLANK( 'Inp - allowance override'!K43 ), 'F_Inputs - allowance'!K43, 'Inp - allowance override'!K43 ) )</f>
        <v/>
      </c>
      <c r="L43" s="70" t="str">
        <f xml:space="preserve"> IF( ISNA( 'Inp - allowance override'!L43 ), "", IF( ISBLANK( 'Inp - allowance override'!L43 ), 'F_Inputs - allowance'!L43, 'Inp - allowance override'!L43 ) )</f>
        <v/>
      </c>
      <c r="M43" s="70" t="str">
        <f xml:space="preserve"> IF( ISNA( 'Inp - allowance override'!M43 ), "", IF( ISBLANK( 'Inp - allowance override'!M43 ), 'F_Inputs - allowance'!M43, 'Inp - allowance override'!M43 ) )</f>
        <v/>
      </c>
      <c r="N43" s="64" t="str">
        <f xml:space="preserve"> INDEX(Lookup!G:G, MATCH(B43, Lookup!F:F, 0),)</f>
        <v>WR - PDRC</v>
      </c>
      <c r="P43" t="s">
        <v>462</v>
      </c>
    </row>
    <row r="44" spans="1:16">
      <c r="A44" t="str">
        <f>'Inp - allowance override'!A44</f>
        <v>ANH</v>
      </c>
      <c r="B44" t="str">
        <f>'Inp - allowance override'!B44</f>
        <v>C_PR24CA25_WN</v>
      </c>
      <c r="C44" t="str">
        <f>'Inp - allowance override'!C44</f>
        <v>Pension deficit recovery payments - Calculated allowance - Water network plus</v>
      </c>
      <c r="D44" t="str">
        <f>'Inp - allowance override'!D44</f>
        <v>£m</v>
      </c>
      <c r="E44" t="str">
        <f>'Inp - allowance override'!E44</f>
        <v>Price Review 2024</v>
      </c>
      <c r="F44" s="70" t="str">
        <f xml:space="preserve"> IF( ISNA( 'Inp - allowance override'!F44 ), "", IF( ISBLANK( 'Inp - allowance override'!F44 ), 'F_Inputs - allowance'!F44, 'Inp - allowance override'!F44 ) )</f>
        <v/>
      </c>
      <c r="G44" s="70" t="str">
        <f xml:space="preserve"> IF( ISNA( 'Inp - allowance override'!G44 ), "", IF( ISBLANK( 'Inp - allowance override'!G44 ), 'F_Inputs - allowance'!G44, 'Inp - allowance override'!G44 ) )</f>
        <v/>
      </c>
      <c r="H44" s="70" t="str">
        <f xml:space="preserve"> IF( ISNA( 'Inp - allowance override'!H44 ), "", IF( ISBLANK( 'Inp - allowance override'!H44 ), 'F_Inputs - allowance'!H44, 'Inp - allowance override'!H44 ) )</f>
        <v/>
      </c>
      <c r="I44" s="70" t="str">
        <f xml:space="preserve"> IF( ISNA( 'Inp - allowance override'!I44 ), "", IF( ISBLANK( 'Inp - allowance override'!I44 ), 'F_Inputs - allowance'!I44, 'Inp - allowance override'!I44 ) )</f>
        <v/>
      </c>
      <c r="J44" s="70" t="str">
        <f xml:space="preserve"> IF( ISNA( 'Inp - allowance override'!J44 ), "", IF( ISBLANK( 'Inp - allowance override'!J44 ), 'F_Inputs - allowance'!J44, 'Inp - allowance override'!J44 ) )</f>
        <v/>
      </c>
      <c r="K44" s="70" t="str">
        <f xml:space="preserve"> IF( ISNA( 'Inp - allowance override'!K44 ), "", IF( ISBLANK( 'Inp - allowance override'!K44 ), 'F_Inputs - allowance'!K44, 'Inp - allowance override'!K44 ) )</f>
        <v/>
      </c>
      <c r="L44" s="70" t="str">
        <f xml:space="preserve"> IF( ISNA( 'Inp - allowance override'!L44 ), "", IF( ISBLANK( 'Inp - allowance override'!L44 ), 'F_Inputs - allowance'!L44, 'Inp - allowance override'!L44 ) )</f>
        <v/>
      </c>
      <c r="M44" s="70" t="str">
        <f xml:space="preserve"> IF( ISNA( 'Inp - allowance override'!M44 ), "", IF( ISBLANK( 'Inp - allowance override'!M44 ), 'F_Inputs - allowance'!M44, 'Inp - allowance override'!M44 ) )</f>
        <v/>
      </c>
      <c r="N44" s="64" t="str">
        <f xml:space="preserve"> INDEX(Lookup!G:G, MATCH(B44, Lookup!F:F, 0),)</f>
        <v>WN - PDRC</v>
      </c>
      <c r="P44" t="s">
        <v>462</v>
      </c>
    </row>
    <row r="45" spans="1:16">
      <c r="A45" t="str">
        <f>'Inp - allowance override'!A45</f>
        <v>ANH</v>
      </c>
      <c r="B45" t="str">
        <f>'Inp - allowance override'!B45</f>
        <v>C_PR24CA25_W_TOT</v>
      </c>
      <c r="C45" t="str">
        <f>'Inp - allowance override'!C45</f>
        <v>Pension deficit recovery payments - Calculated allowance - Water total</v>
      </c>
      <c r="D45" t="str">
        <f>'Inp - allowance override'!D45</f>
        <v>£m</v>
      </c>
      <c r="E45" t="str">
        <f>'Inp - allowance override'!E45</f>
        <v>Price Review 2024</v>
      </c>
      <c r="F45" s="70" t="str">
        <f xml:space="preserve"> IF( ISNA( 'Inp - allowance override'!F45 ), "", IF( ISBLANK( 'Inp - allowance override'!F45 ), 'F_Inputs - allowance'!F45, 'Inp - allowance override'!F45 ) )</f>
        <v/>
      </c>
      <c r="G45" s="70" t="str">
        <f xml:space="preserve"> IF( ISNA( 'Inp - allowance override'!G45 ), "", IF( ISBLANK( 'Inp - allowance override'!G45 ), 'F_Inputs - allowance'!G45, 'Inp - allowance override'!G45 ) )</f>
        <v/>
      </c>
      <c r="H45" s="70" t="str">
        <f xml:space="preserve"> IF( ISNA( 'Inp - allowance override'!H45 ), "", IF( ISBLANK( 'Inp - allowance override'!H45 ), 'F_Inputs - allowance'!H45, 'Inp - allowance override'!H45 ) )</f>
        <v/>
      </c>
      <c r="I45" s="70" t="str">
        <f xml:space="preserve"> IF( ISNA( 'Inp - allowance override'!I45 ), "", IF( ISBLANK( 'Inp - allowance override'!I45 ), 'F_Inputs - allowance'!I45, 'Inp - allowance override'!I45 ) )</f>
        <v/>
      </c>
      <c r="J45" s="70" t="str">
        <f xml:space="preserve"> IF( ISNA( 'Inp - allowance override'!J45 ), "", IF( ISBLANK( 'Inp - allowance override'!J45 ), 'F_Inputs - allowance'!J45, 'Inp - allowance override'!J45 ) )</f>
        <v/>
      </c>
      <c r="K45" s="70" t="str">
        <f xml:space="preserve"> IF( ISNA( 'Inp - allowance override'!K45 ), "", IF( ISBLANK( 'Inp - allowance override'!K45 ), 'F_Inputs - allowance'!K45, 'Inp - allowance override'!K45 ) )</f>
        <v/>
      </c>
      <c r="L45" s="70" t="str">
        <f xml:space="preserve"> IF( ISNA( 'Inp - allowance override'!L45 ), "", IF( ISBLANK( 'Inp - allowance override'!L45 ), 'F_Inputs - allowance'!L45, 'Inp - allowance override'!L45 ) )</f>
        <v/>
      </c>
      <c r="M45" s="70" t="str">
        <f xml:space="preserve"> IF( ISNA( 'Inp - allowance override'!M45 ), "", IF( ISBLANK( 'Inp - allowance override'!M45 ), 'F_Inputs - allowance'!M45, 'Inp - allowance override'!M45 ) )</f>
        <v/>
      </c>
      <c r="N45" s="64" t="str">
        <f xml:space="preserve"> INDEX(Lookup!G:G, MATCH(B45, Lookup!F:F, 0),)</f>
        <v>W - PDRC</v>
      </c>
      <c r="P45" t="s">
        <v>462</v>
      </c>
    </row>
    <row r="46" spans="1:16">
      <c r="A46" t="str">
        <f>'Inp - allowance override'!A46</f>
        <v>ANH</v>
      </c>
      <c r="B46" t="str">
        <f>'Inp - allowance override'!B46</f>
        <v>C_PR24CA25_WWN</v>
      </c>
      <c r="C46" t="str">
        <f>'Inp - allowance override'!C46</f>
        <v>Pension deficit recovery payments - Calculated allowance - Wastewater network plus</v>
      </c>
      <c r="D46" t="str">
        <f>'Inp - allowance override'!D46</f>
        <v>£m</v>
      </c>
      <c r="E46" t="str">
        <f>'Inp - allowance override'!E46</f>
        <v>Price Review 2024</v>
      </c>
      <c r="F46" s="70" t="str">
        <f xml:space="preserve"> IF( ISNA( 'Inp - allowance override'!F46 ), "", IF( ISBLANK( 'Inp - allowance override'!F46 ), 'F_Inputs - allowance'!F46, 'Inp - allowance override'!F46 ) )</f>
        <v/>
      </c>
      <c r="G46" s="70" t="str">
        <f xml:space="preserve"> IF( ISNA( 'Inp - allowance override'!G46 ), "", IF( ISBLANK( 'Inp - allowance override'!G46 ), 'F_Inputs - allowance'!G46, 'Inp - allowance override'!G46 ) )</f>
        <v/>
      </c>
      <c r="H46" s="70" t="str">
        <f xml:space="preserve"> IF( ISNA( 'Inp - allowance override'!H46 ), "", IF( ISBLANK( 'Inp - allowance override'!H46 ), 'F_Inputs - allowance'!H46, 'Inp - allowance override'!H46 ) )</f>
        <v/>
      </c>
      <c r="I46" s="70" t="str">
        <f xml:space="preserve"> IF( ISNA( 'Inp - allowance override'!I46 ), "", IF( ISBLANK( 'Inp - allowance override'!I46 ), 'F_Inputs - allowance'!I46, 'Inp - allowance override'!I46 ) )</f>
        <v/>
      </c>
      <c r="J46" s="70" t="str">
        <f xml:space="preserve"> IF( ISNA( 'Inp - allowance override'!J46 ), "", IF( ISBLANK( 'Inp - allowance override'!J46 ), 'F_Inputs - allowance'!J46, 'Inp - allowance override'!J46 ) )</f>
        <v/>
      </c>
      <c r="K46" s="70" t="str">
        <f xml:space="preserve"> IF( ISNA( 'Inp - allowance override'!K46 ), "", IF( ISBLANK( 'Inp - allowance override'!K46 ), 'F_Inputs - allowance'!K46, 'Inp - allowance override'!K46 ) )</f>
        <v/>
      </c>
      <c r="L46" s="70" t="str">
        <f xml:space="preserve"> IF( ISNA( 'Inp - allowance override'!L46 ), "", IF( ISBLANK( 'Inp - allowance override'!L46 ), 'F_Inputs - allowance'!L46, 'Inp - allowance override'!L46 ) )</f>
        <v/>
      </c>
      <c r="M46" s="70" t="str">
        <f xml:space="preserve"> IF( ISNA( 'Inp - allowance override'!M46 ), "", IF( ISBLANK( 'Inp - allowance override'!M46 ), 'F_Inputs - allowance'!M46, 'Inp - allowance override'!M46 ) )</f>
        <v/>
      </c>
      <c r="N46" s="64" t="str">
        <f xml:space="preserve"> INDEX(Lookup!G:G, MATCH(B46, Lookup!F:F, 0),)</f>
        <v>WWN - PDRC</v>
      </c>
      <c r="P46" t="s">
        <v>462</v>
      </c>
    </row>
    <row r="47" spans="1:16">
      <c r="A47" t="str">
        <f>'Inp - allowance override'!A47</f>
        <v>ANH</v>
      </c>
      <c r="B47" t="str">
        <f>'Inp - allowance override'!B47</f>
        <v>C_PR24CA25_BIO</v>
      </c>
      <c r="C47" t="str">
        <f>'Inp - allowance override'!C47</f>
        <v>Pension deficit recovery payments - Calculated allowance - Bioresources</v>
      </c>
      <c r="D47" t="str">
        <f>'Inp - allowance override'!D47</f>
        <v>£m</v>
      </c>
      <c r="E47" t="str">
        <f>'Inp - allowance override'!E47</f>
        <v>Price Review 2024</v>
      </c>
      <c r="F47" s="70" t="str">
        <f xml:space="preserve"> IF( ISNA( 'Inp - allowance override'!F47 ), "", IF( ISBLANK( 'Inp - allowance override'!F47 ), 'F_Inputs - allowance'!F47, 'Inp - allowance override'!F47 ) )</f>
        <v/>
      </c>
      <c r="G47" s="70" t="str">
        <f xml:space="preserve"> IF( ISNA( 'Inp - allowance override'!G47 ), "", IF( ISBLANK( 'Inp - allowance override'!G47 ), 'F_Inputs - allowance'!G47, 'Inp - allowance override'!G47 ) )</f>
        <v/>
      </c>
      <c r="H47" s="70" t="str">
        <f xml:space="preserve"> IF( ISNA( 'Inp - allowance override'!H47 ), "", IF( ISBLANK( 'Inp - allowance override'!H47 ), 'F_Inputs - allowance'!H47, 'Inp - allowance override'!H47 ) )</f>
        <v/>
      </c>
      <c r="I47" s="70" t="str">
        <f xml:space="preserve"> IF( ISNA( 'Inp - allowance override'!I47 ), "", IF( ISBLANK( 'Inp - allowance override'!I47 ), 'F_Inputs - allowance'!I47, 'Inp - allowance override'!I47 ) )</f>
        <v/>
      </c>
      <c r="J47" s="70" t="str">
        <f xml:space="preserve"> IF( ISNA( 'Inp - allowance override'!J47 ), "", IF( ISBLANK( 'Inp - allowance override'!J47 ), 'F_Inputs - allowance'!J47, 'Inp - allowance override'!J47 ) )</f>
        <v/>
      </c>
      <c r="K47" s="70" t="str">
        <f xml:space="preserve"> IF( ISNA( 'Inp - allowance override'!K47 ), "", IF( ISBLANK( 'Inp - allowance override'!K47 ), 'F_Inputs - allowance'!K47, 'Inp - allowance override'!K47 ) )</f>
        <v/>
      </c>
      <c r="L47" s="70" t="str">
        <f xml:space="preserve"> IF( ISNA( 'Inp - allowance override'!L47 ), "", IF( ISBLANK( 'Inp - allowance override'!L47 ), 'F_Inputs - allowance'!L47, 'Inp - allowance override'!L47 ) )</f>
        <v/>
      </c>
      <c r="M47" s="70" t="str">
        <f xml:space="preserve"> IF( ISNA( 'Inp - allowance override'!M47 ), "", IF( ISBLANK( 'Inp - allowance override'!M47 ), 'F_Inputs - allowance'!M47, 'Inp - allowance override'!M47 ) )</f>
        <v/>
      </c>
      <c r="N47" s="64" t="str">
        <f xml:space="preserve"> INDEX(Lookup!G:G, MATCH(B47, Lookup!F:F, 0),)</f>
        <v>BIO - PDRC</v>
      </c>
      <c r="P47" t="s">
        <v>462</v>
      </c>
    </row>
    <row r="48" spans="1:16">
      <c r="A48" t="str">
        <f>'Inp - allowance override'!A48</f>
        <v>ANH</v>
      </c>
      <c r="B48" t="str">
        <f>'Inp - allowance override'!B48</f>
        <v>C_PR24CA25_WW_TOT</v>
      </c>
      <c r="C48" t="str">
        <f>'Inp - allowance override'!C48</f>
        <v>Pension deficit recovery payments - Calculated allowance - Wastewater total</v>
      </c>
      <c r="D48" t="str">
        <f>'Inp - allowance override'!D48</f>
        <v>£m</v>
      </c>
      <c r="E48" t="str">
        <f>'Inp - allowance override'!E48</f>
        <v>Price Review 2024</v>
      </c>
      <c r="F48" s="70" t="str">
        <f xml:space="preserve"> IF( ISNA( 'Inp - allowance override'!F48 ), "", IF( ISBLANK( 'Inp - allowance override'!F48 ), 'F_Inputs - allowance'!F48, 'Inp - allowance override'!F48 ) )</f>
        <v/>
      </c>
      <c r="G48" s="70" t="str">
        <f xml:space="preserve"> IF( ISNA( 'Inp - allowance override'!G48 ), "", IF( ISBLANK( 'Inp - allowance override'!G48 ), 'F_Inputs - allowance'!G48, 'Inp - allowance override'!G48 ) )</f>
        <v/>
      </c>
      <c r="H48" s="70" t="str">
        <f xml:space="preserve"> IF( ISNA( 'Inp - allowance override'!H48 ), "", IF( ISBLANK( 'Inp - allowance override'!H48 ), 'F_Inputs - allowance'!H48, 'Inp - allowance override'!H48 ) )</f>
        <v/>
      </c>
      <c r="I48" s="70" t="str">
        <f xml:space="preserve"> IF( ISNA( 'Inp - allowance override'!I48 ), "", IF( ISBLANK( 'Inp - allowance override'!I48 ), 'F_Inputs - allowance'!I48, 'Inp - allowance override'!I48 ) )</f>
        <v/>
      </c>
      <c r="J48" s="70" t="str">
        <f xml:space="preserve"> IF( ISNA( 'Inp - allowance override'!J48 ), "", IF( ISBLANK( 'Inp - allowance override'!J48 ), 'F_Inputs - allowance'!J48, 'Inp - allowance override'!J48 ) )</f>
        <v/>
      </c>
      <c r="K48" s="70" t="str">
        <f xml:space="preserve"> IF( ISNA( 'Inp - allowance override'!K48 ), "", IF( ISBLANK( 'Inp - allowance override'!K48 ), 'F_Inputs - allowance'!K48, 'Inp - allowance override'!K48 ) )</f>
        <v/>
      </c>
      <c r="L48" s="70" t="str">
        <f xml:space="preserve"> IF( ISNA( 'Inp - allowance override'!L48 ), "", IF( ISBLANK( 'Inp - allowance override'!L48 ), 'F_Inputs - allowance'!L48, 'Inp - allowance override'!L48 ) )</f>
        <v/>
      </c>
      <c r="M48" s="70" t="str">
        <f xml:space="preserve"> IF( ISNA( 'Inp - allowance override'!M48 ), "", IF( ISBLANK( 'Inp - allowance override'!M48 ), 'F_Inputs - allowance'!M48, 'Inp - allowance override'!M48 ) )</f>
        <v/>
      </c>
      <c r="N48" s="64" t="str">
        <f xml:space="preserve"> INDEX(Lookup!G:G, MATCH(B48, Lookup!F:F, 0),)</f>
        <v>WW - PDRC</v>
      </c>
      <c r="P48" t="s">
        <v>462</v>
      </c>
    </row>
    <row r="49" spans="1:16">
      <c r="A49" t="str">
        <f>'Inp - allowance override'!A49</f>
        <v>ANH</v>
      </c>
      <c r="B49" t="str">
        <f>'Inp - allowance override'!B49</f>
        <v>C_PR24CA25_ADDN1</v>
      </c>
      <c r="C49" t="str">
        <f>'Inp - allowance override'!C49</f>
        <v>Pension deficit recovery payments - Calculated allowance - Additional control 1</v>
      </c>
      <c r="D49" t="str">
        <f>'Inp - allowance override'!D49</f>
        <v>£m</v>
      </c>
      <c r="E49" t="str">
        <f>'Inp - allowance override'!E49</f>
        <v>Price Review 2024</v>
      </c>
      <c r="F49" s="70" t="str">
        <f xml:space="preserve"> IF( ISNA( 'Inp - allowance override'!F49 ), "", IF( ISBLANK( 'Inp - allowance override'!F49 ), 'F_Inputs - allowance'!F49, 'Inp - allowance override'!F49 ) )</f>
        <v/>
      </c>
      <c r="G49" s="70" t="str">
        <f xml:space="preserve"> IF( ISNA( 'Inp - allowance override'!G49 ), "", IF( ISBLANK( 'Inp - allowance override'!G49 ), 'F_Inputs - allowance'!G49, 'Inp - allowance override'!G49 ) )</f>
        <v/>
      </c>
      <c r="H49" s="70" t="str">
        <f xml:space="preserve"> IF( ISNA( 'Inp - allowance override'!H49 ), "", IF( ISBLANK( 'Inp - allowance override'!H49 ), 'F_Inputs - allowance'!H49, 'Inp - allowance override'!H49 ) )</f>
        <v/>
      </c>
      <c r="I49" s="70" t="str">
        <f xml:space="preserve"> IF( ISNA( 'Inp - allowance override'!I49 ), "", IF( ISBLANK( 'Inp - allowance override'!I49 ), 'F_Inputs - allowance'!I49, 'Inp - allowance override'!I49 ) )</f>
        <v/>
      </c>
      <c r="J49" s="70" t="str">
        <f xml:space="preserve"> IF( ISNA( 'Inp - allowance override'!J49 ), "", IF( ISBLANK( 'Inp - allowance override'!J49 ), 'F_Inputs - allowance'!J49, 'Inp - allowance override'!J49 ) )</f>
        <v/>
      </c>
      <c r="K49" s="70" t="str">
        <f xml:space="preserve"> IF( ISNA( 'Inp - allowance override'!K49 ), "", IF( ISBLANK( 'Inp - allowance override'!K49 ), 'F_Inputs - allowance'!K49, 'Inp - allowance override'!K49 ) )</f>
        <v/>
      </c>
      <c r="L49" s="70" t="str">
        <f xml:space="preserve"> IF( ISNA( 'Inp - allowance override'!L49 ), "", IF( ISBLANK( 'Inp - allowance override'!L49 ), 'F_Inputs - allowance'!L49, 'Inp - allowance override'!L49 ) )</f>
        <v/>
      </c>
      <c r="M49" s="70" t="str">
        <f xml:space="preserve"> IF( ISNA( 'Inp - allowance override'!M49 ), "", IF( ISBLANK( 'Inp - allowance override'!M49 ), 'F_Inputs - allowance'!M49, 'Inp - allowance override'!M49 ) )</f>
        <v/>
      </c>
      <c r="N49" s="64" t="str">
        <f xml:space="preserve"> INDEX(Lookup!G:G, MATCH(B49, Lookup!F:F, 0),)</f>
        <v>ADDN1 - PDRC</v>
      </c>
      <c r="P49" t="s">
        <v>462</v>
      </c>
    </row>
    <row r="50" spans="1:16">
      <c r="A50" t="str">
        <f>'Inp - allowance override'!A50</f>
        <v>ANH</v>
      </c>
      <c r="B50" t="str">
        <f>'Inp - allowance override'!B50</f>
        <v>C_PR24CA25_ADDN2</v>
      </c>
      <c r="C50" t="str">
        <f>'Inp - allowance override'!C50</f>
        <v>Pension deficit recovery payments - Calculated allowance - Additional control 2</v>
      </c>
      <c r="D50" t="str">
        <f>'Inp - allowance override'!D50</f>
        <v>£m</v>
      </c>
      <c r="E50" t="str">
        <f>'Inp - allowance override'!E50</f>
        <v>Price Review 2024</v>
      </c>
      <c r="F50" s="70" t="str">
        <f xml:space="preserve"> IF( ISNA( 'Inp - allowance override'!F50 ), "", IF( ISBLANK( 'Inp - allowance override'!F50 ), 'F_Inputs - allowance'!F50, 'Inp - allowance override'!F50 ) )</f>
        <v/>
      </c>
      <c r="G50" s="70" t="str">
        <f xml:space="preserve"> IF( ISNA( 'Inp - allowance override'!G50 ), "", IF( ISBLANK( 'Inp - allowance override'!G50 ), 'F_Inputs - allowance'!G50, 'Inp - allowance override'!G50 ) )</f>
        <v/>
      </c>
      <c r="H50" s="70" t="str">
        <f xml:space="preserve"> IF( ISNA( 'Inp - allowance override'!H50 ), "", IF( ISBLANK( 'Inp - allowance override'!H50 ), 'F_Inputs - allowance'!H50, 'Inp - allowance override'!H50 ) )</f>
        <v/>
      </c>
      <c r="I50" s="70" t="str">
        <f xml:space="preserve"> IF( ISNA( 'Inp - allowance override'!I50 ), "", IF( ISBLANK( 'Inp - allowance override'!I50 ), 'F_Inputs - allowance'!I50, 'Inp - allowance override'!I50 ) )</f>
        <v/>
      </c>
      <c r="J50" s="70" t="str">
        <f xml:space="preserve"> IF( ISNA( 'Inp - allowance override'!J50 ), "", IF( ISBLANK( 'Inp - allowance override'!J50 ), 'F_Inputs - allowance'!J50, 'Inp - allowance override'!J50 ) )</f>
        <v/>
      </c>
      <c r="K50" s="70" t="str">
        <f xml:space="preserve"> IF( ISNA( 'Inp - allowance override'!K50 ), "", IF( ISBLANK( 'Inp - allowance override'!K50 ), 'F_Inputs - allowance'!K50, 'Inp - allowance override'!K50 ) )</f>
        <v/>
      </c>
      <c r="L50" s="70" t="str">
        <f xml:space="preserve"> IF( ISNA( 'Inp - allowance override'!L50 ), "", IF( ISBLANK( 'Inp - allowance override'!L50 ), 'F_Inputs - allowance'!L50, 'Inp - allowance override'!L50 ) )</f>
        <v/>
      </c>
      <c r="M50" s="70" t="str">
        <f xml:space="preserve"> IF( ISNA( 'Inp - allowance override'!M50 ), "", IF( ISBLANK( 'Inp - allowance override'!M50 ), 'F_Inputs - allowance'!M50, 'Inp - allowance override'!M50 ) )</f>
        <v/>
      </c>
      <c r="N50" s="64" t="str">
        <f xml:space="preserve"> INDEX(Lookup!G:G, MATCH(B50, Lookup!F:F, 0),)</f>
        <v>ADDN1 - PDRC</v>
      </c>
      <c r="P50" t="s">
        <v>462</v>
      </c>
    </row>
    <row r="51" spans="1:16">
      <c r="A51" t="str">
        <f>'Inp - allowance override'!A51</f>
        <v>WSH</v>
      </c>
      <c r="B51" t="str">
        <f>'Inp - allowance override'!B51</f>
        <v>PR24CA02_BASE_WR</v>
      </c>
      <c r="C51" t="str">
        <f>'Inp - allowance override'!C51</f>
        <v>Final modelled base cost allowance for Water Resources</v>
      </c>
      <c r="D51" t="str">
        <f>'Inp - allowance override'!D51</f>
        <v>£m</v>
      </c>
      <c r="E51" t="str">
        <f>'Inp - allowance override'!E51</f>
        <v>Price Review 2024</v>
      </c>
      <c r="F51" s="70" t="str">
        <f xml:space="preserve"> IF( ISNA( 'Inp - allowance override'!F51 ), "", IF( ISBLANK( 'Inp - allowance override'!F51 ), 'F_Inputs - allowance'!F51, 'Inp - allowance override'!F51 ) )</f>
        <v/>
      </c>
      <c r="G51" s="70" t="str">
        <f xml:space="preserve"> IF( ISNA( 'Inp - allowance override'!G51 ), "", IF( ISBLANK( 'Inp - allowance override'!G51 ), 'F_Inputs - allowance'!G51, 'Inp - allowance override'!G51 ) )</f>
        <v/>
      </c>
      <c r="H51" s="70" t="str">
        <f xml:space="preserve"> IF( ISNA( 'Inp - allowance override'!H51 ), "", IF( ISBLANK( 'Inp - allowance override'!H51 ), 'F_Inputs - allowance'!H51, 'Inp - allowance override'!H51 ) )</f>
        <v/>
      </c>
      <c r="I51" s="70">
        <f xml:space="preserve"> IF( ISNA( 'Inp - allowance override'!I51 ), "", IF( ISBLANK( 'Inp - allowance override'!I51 ), 'F_Inputs - allowance'!I51, 'Inp - allowance override'!I51 ) )</f>
        <v>50.251553279341508</v>
      </c>
      <c r="J51" s="70">
        <f xml:space="preserve"> IF( ISNA( 'Inp - allowance override'!J51 ), "", IF( ISBLANK( 'Inp - allowance override'!J51 ), 'F_Inputs - allowance'!J51, 'Inp - allowance override'!J51 ) )</f>
        <v>51.179742638831996</v>
      </c>
      <c r="K51" s="70">
        <f xml:space="preserve"> IF( ISNA( 'Inp - allowance override'!K51 ), "", IF( ISBLANK( 'Inp - allowance override'!K51 ), 'F_Inputs - allowance'!K51, 'Inp - allowance override'!K51 ) )</f>
        <v>49.762510249370806</v>
      </c>
      <c r="L51" s="70">
        <f xml:space="preserve"> IF( ISNA( 'Inp - allowance override'!L51 ), "", IF( ISBLANK( 'Inp - allowance override'!L51 ), 'F_Inputs - allowance'!L51, 'Inp - allowance override'!L51 ) )</f>
        <v>48.658180172267912</v>
      </c>
      <c r="M51" s="70">
        <f xml:space="preserve"> IF( ISNA( 'Inp - allowance override'!M51 ), "", IF( ISBLANK( 'Inp - allowance override'!M51 ), 'F_Inputs - allowance'!M51, 'Inp - allowance override'!M51 ) )</f>
        <v>47.987307651679515</v>
      </c>
      <c r="N51" s="64" t="str">
        <f xml:space="preserve"> INDEX(Lookup!G:G, MATCH(B51, Lookup!F:F, 0),)</f>
        <v>WR - Ofwat base allowance</v>
      </c>
    </row>
    <row r="52" spans="1:16">
      <c r="A52" t="str">
        <f>'Inp - allowance override'!A52</f>
        <v>WSH</v>
      </c>
      <c r="B52" t="str">
        <f>'Inp - allowance override'!B52</f>
        <v>PR24CA02_BASE_WNP</v>
      </c>
      <c r="C52" t="str">
        <f>'Inp - allowance override'!C52</f>
        <v>Final modelled base cost allowance for Network Plus Water</v>
      </c>
      <c r="D52" t="str">
        <f>'Inp - allowance override'!D52</f>
        <v>£m</v>
      </c>
      <c r="E52" t="str">
        <f>'Inp - allowance override'!E52</f>
        <v>Price Review 2024</v>
      </c>
      <c r="F52" s="70" t="str">
        <f xml:space="preserve"> IF( ISNA( 'Inp - allowance override'!F52 ), "", IF( ISBLANK( 'Inp - allowance override'!F52 ), 'F_Inputs - allowance'!F52, 'Inp - allowance override'!F52 ) )</f>
        <v/>
      </c>
      <c r="G52" s="70" t="str">
        <f xml:space="preserve"> IF( ISNA( 'Inp - allowance override'!G52 ), "", IF( ISBLANK( 'Inp - allowance override'!G52 ), 'F_Inputs - allowance'!G52, 'Inp - allowance override'!G52 ) )</f>
        <v/>
      </c>
      <c r="H52" s="70" t="str">
        <f xml:space="preserve"> IF( ISNA( 'Inp - allowance override'!H52 ), "", IF( ISBLANK( 'Inp - allowance override'!H52 ), 'F_Inputs - allowance'!H52, 'Inp - allowance override'!H52 ) )</f>
        <v/>
      </c>
      <c r="I52" s="70">
        <f xml:space="preserve"> IF( ISNA( 'Inp - allowance override'!I52 ), "", IF( ISBLANK( 'Inp - allowance override'!I52 ), 'F_Inputs - allowance'!I52, 'Inp - allowance override'!I52 ) )</f>
        <v>250.98031223653106</v>
      </c>
      <c r="J52" s="70">
        <f xml:space="preserve"> IF( ISNA( 'Inp - allowance override'!J52 ), "", IF( ISBLANK( 'Inp - allowance override'!J52 ), 'F_Inputs - allowance'!J52, 'Inp - allowance override'!J52 ) )</f>
        <v>260.56963579652967</v>
      </c>
      <c r="K52" s="70">
        <f xml:space="preserve"> IF( ISNA( 'Inp - allowance override'!K52 ), "", IF( ISBLANK( 'Inp - allowance override'!K52 ), 'F_Inputs - allowance'!K52, 'Inp - allowance override'!K52 ) )</f>
        <v>257.53435135238789</v>
      </c>
      <c r="L52" s="70">
        <f xml:space="preserve"> IF( ISNA( 'Inp - allowance override'!L52 ), "", IF( ISBLANK( 'Inp - allowance override'!L52 ), 'F_Inputs - allowance'!L52, 'Inp - allowance override'!L52 ) )</f>
        <v>253.63084406359991</v>
      </c>
      <c r="M52" s="70">
        <f xml:space="preserve"> IF( ISNA( 'Inp - allowance override'!M52 ), "", IF( ISBLANK( 'Inp - allowance override'!M52 ), 'F_Inputs - allowance'!M52, 'Inp - allowance override'!M52 ) )</f>
        <v>254.16696412918219</v>
      </c>
      <c r="N52" s="64" t="str">
        <f xml:space="preserve"> INDEX(Lookup!G:G, MATCH(B52, Lookup!F:F, 0),)</f>
        <v>WN+ - Ofwat base allowance</v>
      </c>
    </row>
    <row r="53" spans="1:16">
      <c r="A53" t="str">
        <f>'Inp - allowance override'!A53</f>
        <v>WSH</v>
      </c>
      <c r="B53" t="str">
        <f>'Inp - allowance override'!B53</f>
        <v>PR24CA02_BASE_WWNP</v>
      </c>
      <c r="C53" t="str">
        <f>'Inp - allowance override'!C53</f>
        <v>Final modelled base cost allowance for Wastewater Network Plus</v>
      </c>
      <c r="D53" t="str">
        <f>'Inp - allowance override'!D53</f>
        <v>£m</v>
      </c>
      <c r="E53" t="str">
        <f>'Inp - allowance override'!E53</f>
        <v>Price Review 2024</v>
      </c>
      <c r="F53" s="70" t="str">
        <f xml:space="preserve"> IF( ISNA( 'Inp - allowance override'!F53 ), "", IF( ISBLANK( 'Inp - allowance override'!F53 ), 'F_Inputs - allowance'!F53, 'Inp - allowance override'!F53 ) )</f>
        <v/>
      </c>
      <c r="G53" s="70" t="str">
        <f xml:space="preserve"> IF( ISNA( 'Inp - allowance override'!G53 ), "", IF( ISBLANK( 'Inp - allowance override'!G53 ), 'F_Inputs - allowance'!G53, 'Inp - allowance override'!G53 ) )</f>
        <v/>
      </c>
      <c r="H53" s="70" t="str">
        <f xml:space="preserve"> IF( ISNA( 'Inp - allowance override'!H53 ), "", IF( ISBLANK( 'Inp - allowance override'!H53 ), 'F_Inputs - allowance'!H53, 'Inp - allowance override'!H53 ) )</f>
        <v/>
      </c>
      <c r="I53" s="70">
        <f xml:space="preserve"> IF( ISNA( 'Inp - allowance override'!I53 ), "", IF( ISBLANK( 'Inp - allowance override'!I53 ), 'F_Inputs - allowance'!I53, 'Inp - allowance override'!I53 ) )</f>
        <v>266.55926411953993</v>
      </c>
      <c r="J53" s="70">
        <f xml:space="preserve"> IF( ISNA( 'Inp - allowance override'!J53 ), "", IF( ISBLANK( 'Inp - allowance override'!J53 ), 'F_Inputs - allowance'!J53, 'Inp - allowance override'!J53 ) )</f>
        <v>262.14055458278409</v>
      </c>
      <c r="K53" s="70">
        <f xml:space="preserve"> IF( ISNA( 'Inp - allowance override'!K53 ), "", IF( ISBLANK( 'Inp - allowance override'!K53 ), 'F_Inputs - allowance'!K53, 'Inp - allowance override'!K53 ) )</f>
        <v>256.6778907852912</v>
      </c>
      <c r="L53" s="70">
        <f xml:space="preserve"> IF( ISNA( 'Inp - allowance override'!L53 ), "", IF( ISBLANK( 'Inp - allowance override'!L53 ), 'F_Inputs - allowance'!L53, 'Inp - allowance override'!L53 ) )</f>
        <v>250.94723587332578</v>
      </c>
      <c r="M53" s="70">
        <f xml:space="preserve"> IF( ISNA( 'Inp - allowance override'!M53 ), "", IF( ISBLANK( 'Inp - allowance override'!M53 ), 'F_Inputs - allowance'!M53, 'Inp - allowance override'!M53 ) )</f>
        <v>245.76229330355378</v>
      </c>
      <c r="N53" s="64" t="str">
        <f xml:space="preserve"> INDEX(Lookup!G:G, MATCH(B53, Lookup!F:F, 0),)</f>
        <v>WWN+ - Ofwat base allowance</v>
      </c>
    </row>
    <row r="54" spans="1:16">
      <c r="A54" t="str">
        <f>'Inp - allowance override'!A54</f>
        <v>WSH</v>
      </c>
      <c r="B54" t="str">
        <f>'Inp - allowance override'!B54</f>
        <v>PR24CA02_BASE_BIO</v>
      </c>
      <c r="C54" t="str">
        <f>'Inp - allowance override'!C54</f>
        <v>Final modelled base cost allowance for Bioresources</v>
      </c>
      <c r="D54" t="str">
        <f>'Inp - allowance override'!D54</f>
        <v>£m</v>
      </c>
      <c r="E54" t="str">
        <f>'Inp - allowance override'!E54</f>
        <v>Price Review 2024</v>
      </c>
      <c r="F54" s="70" t="str">
        <f xml:space="preserve"> IF( ISNA( 'Inp - allowance override'!F54 ), "", IF( ISBLANK( 'Inp - allowance override'!F54 ), 'F_Inputs - allowance'!F54, 'Inp - allowance override'!F54 ) )</f>
        <v/>
      </c>
      <c r="G54" s="70" t="str">
        <f xml:space="preserve"> IF( ISNA( 'Inp - allowance override'!G54 ), "", IF( ISBLANK( 'Inp - allowance override'!G54 ), 'F_Inputs - allowance'!G54, 'Inp - allowance override'!G54 ) )</f>
        <v/>
      </c>
      <c r="H54" s="70" t="str">
        <f xml:space="preserve"> IF( ISNA( 'Inp - allowance override'!H54 ), "", IF( ISBLANK( 'Inp - allowance override'!H54 ), 'F_Inputs - allowance'!H54, 'Inp - allowance override'!H54 ) )</f>
        <v/>
      </c>
      <c r="I54" s="70">
        <f xml:space="preserve"> IF( ISNA( 'Inp - allowance override'!I54 ), "", IF( ISBLANK( 'Inp - allowance override'!I54 ), 'F_Inputs - allowance'!I54, 'Inp - allowance override'!I54 ) )</f>
        <v>44.913216083505695</v>
      </c>
      <c r="J54" s="70">
        <f xml:space="preserve"> IF( ISNA( 'Inp - allowance override'!J54 ), "", IF( ISBLANK( 'Inp - allowance override'!J54 ), 'F_Inputs - allowance'!J54, 'Inp - allowance override'!J54 ) )</f>
        <v>45.032481822950331</v>
      </c>
      <c r="K54" s="70">
        <f xml:space="preserve"> IF( ISNA( 'Inp - allowance override'!K54 ), "", IF( ISBLANK( 'Inp - allowance override'!K54 ), 'F_Inputs - allowance'!K54, 'Inp - allowance override'!K54 ) )</f>
        <v>45.026858813919517</v>
      </c>
      <c r="L54" s="70">
        <f xml:space="preserve"> IF( ISNA( 'Inp - allowance override'!L54 ), "", IF( ISBLANK( 'Inp - allowance override'!L54 ), 'F_Inputs - allowance'!L54, 'Inp - allowance override'!L54 ) )</f>
        <v>45.00953211018718</v>
      </c>
      <c r="M54" s="70">
        <f xml:space="preserve"> IF( ISNA( 'Inp - allowance override'!M54 ), "", IF( ISBLANK( 'Inp - allowance override'!M54 ), 'F_Inputs - allowance'!M54, 'Inp - allowance override'!M54 ) )</f>
        <v>45.04555833807062</v>
      </c>
      <c r="N54" s="64" t="str">
        <f xml:space="preserve"> INDEX(Lookup!G:G, MATCH(B54, Lookup!F:F, 0),)</f>
        <v>BIO - Ofwat base allowance</v>
      </c>
    </row>
    <row r="55" spans="1:16">
      <c r="A55" t="str">
        <f>'Inp - allowance override'!A55</f>
        <v>WSH</v>
      </c>
      <c r="B55" t="str">
        <f>'Inp - allowance override'!B55</f>
        <v>PR24CA14_WW_TOTAL_ENHANCEMENT_ALLOW_TOT</v>
      </c>
      <c r="C55" t="str">
        <f>'Inp - allowance override'!C55</f>
        <v>PR24 final wastewater enhancement totex allowance- total enhancement expenditure</v>
      </c>
      <c r="D55" t="str">
        <f>'Inp - allowance override'!D55</f>
        <v>£m</v>
      </c>
      <c r="E55" t="str">
        <f>'Inp - allowance override'!E55</f>
        <v>Price Review 2024</v>
      </c>
      <c r="F55" s="70" t="str">
        <f xml:space="preserve"> IF( ISNA( 'Inp - allowance override'!F55 ), "", IF( ISBLANK( 'Inp - allowance override'!F55 ), 'F_Inputs - allowance'!F55, 'Inp - allowance override'!F55 ) )</f>
        <v/>
      </c>
      <c r="G55" s="70">
        <f xml:space="preserve"> IF( ISNA( 'Inp - allowance override'!G55 ), "", IF( ISBLANK( 'Inp - allowance override'!G55 ), 'F_Inputs - allowance'!G55, 'Inp - allowance override'!G55 ) )</f>
        <v>0</v>
      </c>
      <c r="H55" s="70">
        <f xml:space="preserve"> IF( ISNA( 'Inp - allowance override'!H55 ), "", IF( ISBLANK( 'Inp - allowance override'!H55 ), 'F_Inputs - allowance'!H55, 'Inp - allowance override'!H55 ) )</f>
        <v>0</v>
      </c>
      <c r="I55" s="70">
        <f xml:space="preserve"> IF( ISNA( 'Inp - allowance override'!I55 ), "", IF( ISBLANK( 'Inp - allowance override'!I55 ), 'F_Inputs - allowance'!I55, 'Inp - allowance override'!I55 ) )</f>
        <v>245.05218233216024</v>
      </c>
      <c r="J55" s="70">
        <f xml:space="preserve"> IF( ISNA( 'Inp - allowance override'!J55 ), "", IF( ISBLANK( 'Inp - allowance override'!J55 ), 'F_Inputs - allowance'!J55, 'Inp - allowance override'!J55 ) )</f>
        <v>375.5950399137518</v>
      </c>
      <c r="K55" s="70">
        <f xml:space="preserve"> IF( ISNA( 'Inp - allowance override'!K55 ), "", IF( ISBLANK( 'Inp - allowance override'!K55 ), 'F_Inputs - allowance'!K55, 'Inp - allowance override'!K55 ) )</f>
        <v>464.10447148957854</v>
      </c>
      <c r="L55" s="70">
        <f xml:space="preserve"> IF( ISNA( 'Inp - allowance override'!L55 ), "", IF( ISBLANK( 'Inp - allowance override'!L55 ), 'F_Inputs - allowance'!L55, 'Inp - allowance override'!L55 ) )</f>
        <v>440.16799365815331</v>
      </c>
      <c r="M55" s="70">
        <f xml:space="preserve"> IF( ISNA( 'Inp - allowance override'!M55 ), "", IF( ISBLANK( 'Inp - allowance override'!M55 ), 'F_Inputs - allowance'!M55, 'Inp - allowance override'!M55 ) )</f>
        <v>296.02944640673411</v>
      </c>
      <c r="N55" s="64" t="str">
        <f xml:space="preserve"> INDEX(Lookup!G:G, MATCH(B55, Lookup!F:F, 0),)</f>
        <v>Wastewater - Ofwat enhancement allowance</v>
      </c>
    </row>
    <row r="56" spans="1:16">
      <c r="A56" t="str">
        <f>'Inp - allowance override'!A56</f>
        <v>WSH</v>
      </c>
      <c r="B56" t="str">
        <f>'Inp - allowance override'!B56</f>
        <v>PR24CA14_W_TOTAL_ENHANCEMENT_ALLOW_TOT</v>
      </c>
      <c r="C56" t="str">
        <f>'Inp - allowance override'!C56</f>
        <v>PR24 final water enhancement totex allowance- total enhancement expenditure</v>
      </c>
      <c r="D56" t="str">
        <f>'Inp - allowance override'!D56</f>
        <v>£m</v>
      </c>
      <c r="E56" t="str">
        <f>'Inp - allowance override'!E56</f>
        <v>Price Review 2024</v>
      </c>
      <c r="F56" s="70" t="str">
        <f xml:space="preserve"> IF( ISNA( 'Inp - allowance override'!F56 ), "", IF( ISBLANK( 'Inp - allowance override'!F56 ), 'F_Inputs - allowance'!F56, 'Inp - allowance override'!F56 ) )</f>
        <v/>
      </c>
      <c r="G56" s="70">
        <f xml:space="preserve"> IF( ISNA( 'Inp - allowance override'!G56 ), "", IF( ISBLANK( 'Inp - allowance override'!G56 ), 'F_Inputs - allowance'!G56, 'Inp - allowance override'!G56 ) )</f>
        <v>0</v>
      </c>
      <c r="H56" s="70">
        <f xml:space="preserve"> IF( ISNA( 'Inp - allowance override'!H56 ), "", IF( ISBLANK( 'Inp - allowance override'!H56 ), 'F_Inputs - allowance'!H56, 'Inp - allowance override'!H56 ) )</f>
        <v>0</v>
      </c>
      <c r="I56" s="70">
        <f xml:space="preserve"> IF( ISNA( 'Inp - allowance override'!I56 ), "", IF( ISBLANK( 'Inp - allowance override'!I56 ), 'F_Inputs - allowance'!I56, 'Inp - allowance override'!I56 ) )</f>
        <v>119.23510718353062</v>
      </c>
      <c r="J56" s="70">
        <f xml:space="preserve"> IF( ISNA( 'Inp - allowance override'!J56 ), "", IF( ISBLANK( 'Inp - allowance override'!J56 ), 'F_Inputs - allowance'!J56, 'Inp - allowance override'!J56 ) )</f>
        <v>125.32700067927834</v>
      </c>
      <c r="K56" s="70">
        <f xml:space="preserve"> IF( ISNA( 'Inp - allowance override'!K56 ), "", IF( ISBLANK( 'Inp - allowance override'!K56 ), 'F_Inputs - allowance'!K56, 'Inp - allowance override'!K56 ) )</f>
        <v>124.85833473423855</v>
      </c>
      <c r="L56" s="70">
        <f xml:space="preserve"> IF( ISNA( 'Inp - allowance override'!L56 ), "", IF( ISBLANK( 'Inp - allowance override'!L56 ), 'F_Inputs - allowance'!L56, 'Inp - allowance override'!L56 ) )</f>
        <v>112.88909558645292</v>
      </c>
      <c r="M56" s="70">
        <f xml:space="preserve"> IF( ISNA( 'Inp - allowance override'!M56 ), "", IF( ISBLANK( 'Inp - allowance override'!M56 ), 'F_Inputs - allowance'!M56, 'Inp - allowance override'!M56 ) )</f>
        <v>103.56963633279543</v>
      </c>
      <c r="N56" s="64" t="str">
        <f xml:space="preserve"> INDEX(Lookup!G:G, MATCH(B56, Lookup!F:F, 0),)</f>
        <v>Water - Ofwat enhancement allowance</v>
      </c>
    </row>
    <row r="57" spans="1:16">
      <c r="A57" t="str">
        <f>'Inp - allowance override'!A57</f>
        <v>WSH</v>
      </c>
      <c r="B57" t="str">
        <f>'Inp - allowance override'!B57</f>
        <v>C_PR24CA_RR2_001ADDN1_PR24</v>
      </c>
      <c r="C57" t="str">
        <f>'Inp - allowance override'!C57</f>
        <v>Ofwat - Gross capital expenditure - including g&amp;c and cost sharing - real (ADDN1)</v>
      </c>
      <c r="D57" t="str">
        <f>'Inp - allowance override'!D57</f>
        <v>£m</v>
      </c>
      <c r="E57" t="str">
        <f>'Inp - allowance override'!E57</f>
        <v>Price Review 2024</v>
      </c>
      <c r="F57" s="70" t="str">
        <f xml:space="preserve"> IF( ISNA( 'Inp - allowance override'!F57 ), "", IF( ISBLANK( 'Inp - allowance override'!F57 ), 'F_Inputs - allowance'!F57, 'Inp - allowance override'!F57 ) )</f>
        <v/>
      </c>
      <c r="G57" s="70" t="str">
        <f xml:space="preserve"> IF( ISNA( 'Inp - allowance override'!G57 ), "", IF( ISBLANK( 'Inp - allowance override'!G57 ), 'F_Inputs - allowance'!G57, 'Inp - allowance override'!G57 ) )</f>
        <v/>
      </c>
      <c r="H57" s="70" t="str">
        <f xml:space="preserve"> IF( ISNA( 'Inp - allowance override'!H57 ), "", IF( ISBLANK( 'Inp - allowance override'!H57 ), 'F_Inputs - allowance'!H57, 'Inp - allowance override'!H57 ) )</f>
        <v/>
      </c>
      <c r="I57" s="70">
        <f xml:space="preserve"> IF( ISNA( 'Inp - allowance override'!I57 ), "", IF( ISBLANK( 'Inp - allowance override'!I57 ), 'F_Inputs - allowance'!I57, 'Inp - allowance override'!I57 ) )</f>
        <v>0</v>
      </c>
      <c r="J57" s="70">
        <f xml:space="preserve"> IF( ISNA( 'Inp - allowance override'!J57 ), "", IF( ISBLANK( 'Inp - allowance override'!J57 ), 'F_Inputs - allowance'!J57, 'Inp - allowance override'!J57 ) )</f>
        <v>0</v>
      </c>
      <c r="K57" s="70">
        <f xml:space="preserve"> IF( ISNA( 'Inp - allowance override'!K57 ), "", IF( ISBLANK( 'Inp - allowance override'!K57 ), 'F_Inputs - allowance'!K57, 'Inp - allowance override'!K57 ) )</f>
        <v>0</v>
      </c>
      <c r="L57" s="70">
        <f xml:space="preserve"> IF( ISNA( 'Inp - allowance override'!L57 ), "", IF( ISBLANK( 'Inp - allowance override'!L57 ), 'F_Inputs - allowance'!L57, 'Inp - allowance override'!L57 ) )</f>
        <v>0</v>
      </c>
      <c r="M57" s="70">
        <f xml:space="preserve"> IF( ISNA( 'Inp - allowance override'!M57 ), "", IF( ISBLANK( 'Inp - allowance override'!M57 ), 'F_Inputs - allowance'!M57, 'Inp - allowance override'!M57 ) )</f>
        <v>0</v>
      </c>
      <c r="N57" s="64" t="str">
        <f xml:space="preserve"> INDEX(Lookup!G:G, MATCH(B57, Lookup!F:F, 0),)</f>
        <v>ADDN1 - Ofwat enhancement allowance</v>
      </c>
    </row>
    <row r="58" spans="1:16">
      <c r="A58" t="str">
        <f>'Inp - allowance override'!A58</f>
        <v>WSH</v>
      </c>
      <c r="B58" t="str">
        <f>'Inp - allowance override'!B58</f>
        <v>C_PR24CA_RR2_002ADDN1_PR24</v>
      </c>
      <c r="C58" t="str">
        <f>'Inp - allowance override'!C58</f>
        <v>Ofwat - Total gross operational expenditure including cost sharing - real (ADDN1)</v>
      </c>
      <c r="D58" t="str">
        <f>'Inp - allowance override'!D58</f>
        <v>£m</v>
      </c>
      <c r="E58" t="str">
        <f>'Inp - allowance override'!E58</f>
        <v>Price Review 2024</v>
      </c>
      <c r="F58" s="70" t="str">
        <f xml:space="preserve"> IF( ISNA( 'Inp - allowance override'!F58 ), "", IF( ISBLANK( 'Inp - allowance override'!F58 ), 'F_Inputs - allowance'!F58, 'Inp - allowance override'!F58 ) )</f>
        <v/>
      </c>
      <c r="G58" s="70" t="str">
        <f xml:space="preserve"> IF( ISNA( 'Inp - allowance override'!G58 ), "", IF( ISBLANK( 'Inp - allowance override'!G58 ), 'F_Inputs - allowance'!G58, 'Inp - allowance override'!G58 ) )</f>
        <v/>
      </c>
      <c r="H58" s="70" t="str">
        <f xml:space="preserve"> IF( ISNA( 'Inp - allowance override'!H58 ), "", IF( ISBLANK( 'Inp - allowance override'!H58 ), 'F_Inputs - allowance'!H58, 'Inp - allowance override'!H58 ) )</f>
        <v/>
      </c>
      <c r="I58" s="70">
        <f xml:space="preserve"> IF( ISNA( 'Inp - allowance override'!I58 ), "", IF( ISBLANK( 'Inp - allowance override'!I58 ), 'F_Inputs - allowance'!I58, 'Inp - allowance override'!I58 ) )</f>
        <v>0</v>
      </c>
      <c r="J58" s="70">
        <f xml:space="preserve"> IF( ISNA( 'Inp - allowance override'!J58 ), "", IF( ISBLANK( 'Inp - allowance override'!J58 ), 'F_Inputs - allowance'!J58, 'Inp - allowance override'!J58 ) )</f>
        <v>0</v>
      </c>
      <c r="K58" s="70">
        <f xml:space="preserve"> IF( ISNA( 'Inp - allowance override'!K58 ), "", IF( ISBLANK( 'Inp - allowance override'!K58 ), 'F_Inputs - allowance'!K58, 'Inp - allowance override'!K58 ) )</f>
        <v>0</v>
      </c>
      <c r="L58" s="70">
        <f xml:space="preserve"> IF( ISNA( 'Inp - allowance override'!L58 ), "", IF( ISBLANK( 'Inp - allowance override'!L58 ), 'F_Inputs - allowance'!L58, 'Inp - allowance override'!L58 ) )</f>
        <v>0</v>
      </c>
      <c r="M58" s="70">
        <f xml:space="preserve"> IF( ISNA( 'Inp - allowance override'!M58 ), "", IF( ISBLANK( 'Inp - allowance override'!M58 ), 'F_Inputs - allowance'!M58, 'Inp - allowance override'!M58 ) )</f>
        <v>0</v>
      </c>
      <c r="N58" s="64" t="str">
        <f xml:space="preserve"> INDEX(Lookup!G:G, MATCH(B58, Lookup!F:F, 0),)</f>
        <v>ADDN1 - Ofwat enhancement allowance</v>
      </c>
    </row>
    <row r="59" spans="1:16">
      <c r="A59" t="str">
        <f>'Inp - allowance override'!A59</f>
        <v>WSH</v>
      </c>
      <c r="B59" t="str">
        <f>'Inp - allowance override'!B59</f>
        <v>C_PR24CA15_DSDIVCAPEX_PC_WN</v>
      </c>
      <c r="C59" t="str">
        <f>'Inp - allowance override'!C59</f>
        <v>DS &amp; diversions costs -WN - capex - price control total</v>
      </c>
      <c r="D59" t="str">
        <f>'Inp - allowance override'!D59</f>
        <v>£m</v>
      </c>
      <c r="E59" t="str">
        <f>'Inp - allowance override'!E59</f>
        <v>Price Review 2024</v>
      </c>
      <c r="F59" s="70" t="str">
        <f xml:space="preserve"> IF( ISNA( 'Inp - allowance override'!F59 ), "", IF( ISBLANK( 'Inp - allowance override'!F59 ), 'F_Inputs - allowance'!F59, 'Inp - allowance override'!F59 ) )</f>
        <v/>
      </c>
      <c r="G59" s="70" t="str">
        <f xml:space="preserve"> IF( ISNA( 'Inp - allowance override'!G59 ), "", IF( ISBLANK( 'Inp - allowance override'!G59 ), 'F_Inputs - allowance'!G59, 'Inp - allowance override'!G59 ) )</f>
        <v/>
      </c>
      <c r="H59" s="70" t="str">
        <f xml:space="preserve"> IF( ISNA( 'Inp - allowance override'!H59 ), "", IF( ISBLANK( 'Inp - allowance override'!H59 ), 'F_Inputs - allowance'!H59, 'Inp - allowance override'!H59 ) )</f>
        <v/>
      </c>
      <c r="I59" s="70">
        <f xml:space="preserve"> IF( ISNA( 'Inp - allowance override'!I59 ), "", IF( ISBLANK( 'Inp - allowance override'!I59 ), 'F_Inputs - allowance'!I59, 'Inp - allowance override'!I59 ) )</f>
        <v>6.9365760923990623</v>
      </c>
      <c r="J59" s="70">
        <f xml:space="preserve"> IF( ISNA( 'Inp - allowance override'!J59 ), "", IF( ISBLANK( 'Inp - allowance override'!J59 ), 'F_Inputs - allowance'!J59, 'Inp - allowance override'!J59 ) )</f>
        <v>6.7678271033166579</v>
      </c>
      <c r="K59" s="70">
        <f xml:space="preserve"> IF( ISNA( 'Inp - allowance override'!K59 ), "", IF( ISBLANK( 'Inp - allowance override'!K59 ), 'F_Inputs - allowance'!K59, 'Inp - allowance override'!K59 ) )</f>
        <v>6.8025695422453882</v>
      </c>
      <c r="L59" s="70">
        <f xml:space="preserve"> IF( ISNA( 'Inp - allowance override'!L59 ), "", IF( ISBLANK( 'Inp - allowance override'!L59 ), 'F_Inputs - allowance'!L59, 'Inp - allowance override'!L59 ) )</f>
        <v>6.6904010965612031</v>
      </c>
      <c r="M59" s="70">
        <f xml:space="preserve"> IF( ISNA( 'Inp - allowance override'!M59 ), "", IF( ISBLANK( 'Inp - allowance override'!M59 ), 'F_Inputs - allowance'!M59, 'Inp - allowance override'!M59 ) )</f>
        <v>6.5812105742137641</v>
      </c>
      <c r="N59" s="64" t="str">
        <f xml:space="preserve"> INDEX(Lookup!G:G, MATCH(B59, Lookup!F:F, 0),)</f>
        <v>WN - DSDIV capex</v>
      </c>
    </row>
    <row r="60" spans="1:16">
      <c r="A60" t="str">
        <f>'Inp - allowance override'!A60</f>
        <v>WSH</v>
      </c>
      <c r="B60" t="str">
        <f>'Inp - allowance override'!B60</f>
        <v>C_PR24CA15_DSDIVOPEX_PC_WN</v>
      </c>
      <c r="C60" t="str">
        <f>'Inp - allowance override'!C60</f>
        <v>DS &amp; diversions costs -WN - opex - price control total</v>
      </c>
      <c r="D60" t="str">
        <f>'Inp - allowance override'!D60</f>
        <v>£m</v>
      </c>
      <c r="E60" t="str">
        <f>'Inp - allowance override'!E60</f>
        <v>Price Review 2024</v>
      </c>
      <c r="F60" s="70" t="str">
        <f xml:space="preserve"> IF( ISNA( 'Inp - allowance override'!F60 ), "", IF( ISBLANK( 'Inp - allowance override'!F60 ), 'F_Inputs - allowance'!F60, 'Inp - allowance override'!F60 ) )</f>
        <v/>
      </c>
      <c r="G60" s="70" t="str">
        <f xml:space="preserve"> IF( ISNA( 'Inp - allowance override'!G60 ), "", IF( ISBLANK( 'Inp - allowance override'!G60 ), 'F_Inputs - allowance'!G60, 'Inp - allowance override'!G60 ) )</f>
        <v/>
      </c>
      <c r="H60" s="70" t="str">
        <f xml:space="preserve"> IF( ISNA( 'Inp - allowance override'!H60 ), "", IF( ISBLANK( 'Inp - allowance override'!H60 ), 'F_Inputs - allowance'!H60, 'Inp - allowance override'!H60 ) )</f>
        <v/>
      </c>
      <c r="I60" s="70">
        <f xml:space="preserve"> IF( ISNA( 'Inp - allowance override'!I60 ), "", IF( ISBLANK( 'Inp - allowance override'!I60 ), 'F_Inputs - allowance'!I60, 'Inp - allowance override'!I60 ) )</f>
        <v>14.652645798168304</v>
      </c>
      <c r="J60" s="70">
        <f xml:space="preserve"> IF( ISNA( 'Inp - allowance override'!J60 ), "", IF( ISBLANK( 'Inp - allowance override'!J60 ), 'F_Inputs - allowance'!J60, 'Inp - allowance override'!J60 ) )</f>
        <v>14.296485520105946</v>
      </c>
      <c r="K60" s="70">
        <f xml:space="preserve"> IF( ISNA( 'Inp - allowance override'!K60 ), "", IF( ISBLANK( 'Inp - allowance override'!K60 ), 'F_Inputs - allowance'!K60, 'Inp - allowance override'!K60 ) )</f>
        <v>14.350124934606168</v>
      </c>
      <c r="L60" s="70">
        <f xml:space="preserve"> IF( ISNA( 'Inp - allowance override'!L60 ), "", IF( ISBLANK( 'Inp - allowance override'!L60 ), 'F_Inputs - allowance'!L60, 'Inp - allowance override'!L60 ) )</f>
        <v>13.928810928635125</v>
      </c>
      <c r="M60" s="70">
        <f xml:space="preserve"> IF( ISNA( 'Inp - allowance override'!M60 ), "", IF( ISBLANK( 'Inp - allowance override'!M60 ), 'F_Inputs - allowance'!M60, 'Inp - allowance override'!M60 ) )</f>
        <v>13.907546008676105</v>
      </c>
      <c r="N60" s="64" t="str">
        <f xml:space="preserve"> INDEX(Lookup!G:G, MATCH(B60, Lookup!F:F, 0),)</f>
        <v>WN - DSDIV opex</v>
      </c>
    </row>
    <row r="61" spans="1:16">
      <c r="A61" t="str">
        <f>'Inp - allowance override'!A61</f>
        <v>WSH</v>
      </c>
      <c r="B61" t="str">
        <f>'Inp - allowance override'!B61</f>
        <v>C_PR24CA15_DSDIVCAPEX_PC_WWN</v>
      </c>
      <c r="C61" t="str">
        <f>'Inp - allowance override'!C61</f>
        <v>DS &amp; diversions costs -WWN - capex - price control total</v>
      </c>
      <c r="D61" t="str">
        <f>'Inp - allowance override'!D61</f>
        <v>£m</v>
      </c>
      <c r="E61" t="str">
        <f>'Inp - allowance override'!E61</f>
        <v>Price Review 2024</v>
      </c>
      <c r="F61" s="70" t="str">
        <f xml:space="preserve"> IF( ISNA( 'Inp - allowance override'!F61 ), "", IF( ISBLANK( 'Inp - allowance override'!F61 ), 'F_Inputs - allowance'!F61, 'Inp - allowance override'!F61 ) )</f>
        <v/>
      </c>
      <c r="G61" s="70" t="str">
        <f xml:space="preserve"> IF( ISNA( 'Inp - allowance override'!G61 ), "", IF( ISBLANK( 'Inp - allowance override'!G61 ), 'F_Inputs - allowance'!G61, 'Inp - allowance override'!G61 ) )</f>
        <v/>
      </c>
      <c r="H61" s="70" t="str">
        <f xml:space="preserve"> IF( ISNA( 'Inp - allowance override'!H61 ), "", IF( ISBLANK( 'Inp - allowance override'!H61 ), 'F_Inputs - allowance'!H61, 'Inp - allowance override'!H61 ) )</f>
        <v/>
      </c>
      <c r="I61" s="70">
        <f xml:space="preserve"> IF( ISNA( 'Inp - allowance override'!I61 ), "", IF( ISBLANK( 'Inp - allowance override'!I61 ), 'F_Inputs - allowance'!I61, 'Inp - allowance override'!I61 ) )</f>
        <v>0</v>
      </c>
      <c r="J61" s="70">
        <f xml:space="preserve"> IF( ISNA( 'Inp - allowance override'!J61 ), "", IF( ISBLANK( 'Inp - allowance override'!J61 ), 'F_Inputs - allowance'!J61, 'Inp - allowance override'!J61 ) )</f>
        <v>0</v>
      </c>
      <c r="K61" s="70">
        <f xml:space="preserve"> IF( ISNA( 'Inp - allowance override'!K61 ), "", IF( ISBLANK( 'Inp - allowance override'!K61 ), 'F_Inputs - allowance'!K61, 'Inp - allowance override'!K61 ) )</f>
        <v>0</v>
      </c>
      <c r="L61" s="70">
        <f xml:space="preserve"> IF( ISNA( 'Inp - allowance override'!L61 ), "", IF( ISBLANK( 'Inp - allowance override'!L61 ), 'F_Inputs - allowance'!L61, 'Inp - allowance override'!L61 ) )</f>
        <v>0</v>
      </c>
      <c r="M61" s="70">
        <f xml:space="preserve"> IF( ISNA( 'Inp - allowance override'!M61 ), "", IF( ISBLANK( 'Inp - allowance override'!M61 ), 'F_Inputs - allowance'!M61, 'Inp - allowance override'!M61 ) )</f>
        <v>0</v>
      </c>
      <c r="N61" s="64" t="str">
        <f xml:space="preserve"> INDEX(Lookup!G:G, MATCH(B61, Lookup!F:F, 0),)</f>
        <v>WWN - DSDIV capex</v>
      </c>
    </row>
    <row r="62" spans="1:16">
      <c r="A62" t="str">
        <f>'Inp - allowance override'!A62</f>
        <v>WSH</v>
      </c>
      <c r="B62" t="str">
        <f>'Inp - allowance override'!B62</f>
        <v>C_PR24CA15_DSDIVOPEX_PC_WWN</v>
      </c>
      <c r="C62" t="str">
        <f>'Inp - allowance override'!C62</f>
        <v>DS &amp; diversions costs -WWN - opex - price control total</v>
      </c>
      <c r="D62" t="str">
        <f>'Inp - allowance override'!D62</f>
        <v>£m</v>
      </c>
      <c r="E62" t="str">
        <f>'Inp - allowance override'!E62</f>
        <v>Price Review 2024</v>
      </c>
      <c r="F62" s="70" t="str">
        <f xml:space="preserve"> IF( ISNA( 'Inp - allowance override'!F62 ), "", IF( ISBLANK( 'Inp - allowance override'!F62 ), 'F_Inputs - allowance'!F62, 'Inp - allowance override'!F62 ) )</f>
        <v/>
      </c>
      <c r="G62" s="70" t="str">
        <f xml:space="preserve"> IF( ISNA( 'Inp - allowance override'!G62 ), "", IF( ISBLANK( 'Inp - allowance override'!G62 ), 'F_Inputs - allowance'!G62, 'Inp - allowance override'!G62 ) )</f>
        <v/>
      </c>
      <c r="H62" s="70" t="str">
        <f xml:space="preserve"> IF( ISNA( 'Inp - allowance override'!H62 ), "", IF( ISBLANK( 'Inp - allowance override'!H62 ), 'F_Inputs - allowance'!H62, 'Inp - allowance override'!H62 ) )</f>
        <v/>
      </c>
      <c r="I62" s="70">
        <f xml:space="preserve"> IF( ISNA( 'Inp - allowance override'!I62 ), "", IF( ISBLANK( 'Inp - allowance override'!I62 ), 'F_Inputs - allowance'!I62, 'Inp - allowance override'!I62 ) )</f>
        <v>1.5209999999999999</v>
      </c>
      <c r="J62" s="70">
        <f xml:space="preserve"> IF( ISNA( 'Inp - allowance override'!J62 ), "", IF( ISBLANK( 'Inp - allowance override'!J62 ), 'F_Inputs - allowance'!J62, 'Inp - allowance override'!J62 ) )</f>
        <v>1.484</v>
      </c>
      <c r="K62" s="70">
        <f xml:space="preserve"> IF( ISNA( 'Inp - allowance override'!K62 ), "", IF( ISBLANK( 'Inp - allowance override'!K62 ), 'F_Inputs - allowance'!K62, 'Inp - allowance override'!K62 ) )</f>
        <v>1.4870000000000001</v>
      </c>
      <c r="L62" s="70">
        <f xml:space="preserve"> IF( ISNA( 'Inp - allowance override'!L62 ), "", IF( ISBLANK( 'Inp - allowance override'!L62 ), 'F_Inputs - allowance'!L62, 'Inp - allowance override'!L62 ) )</f>
        <v>1.4670000000000001</v>
      </c>
      <c r="M62" s="70">
        <f xml:space="preserve"> IF( ISNA( 'Inp - allowance override'!M62 ), "", IF( ISBLANK( 'Inp - allowance override'!M62 ), 'F_Inputs - allowance'!M62, 'Inp - allowance override'!M62 ) )</f>
        <v>1.448</v>
      </c>
      <c r="N62" s="64" t="str">
        <f xml:space="preserve"> INDEX(Lookup!G:G, MATCH(B62, Lookup!F:F, 0),)</f>
        <v>WWN - DSDIV opex</v>
      </c>
    </row>
    <row r="63" spans="1:16">
      <c r="A63" t="str">
        <f>'Inp - allowance override'!A63</f>
        <v>WSH</v>
      </c>
      <c r="B63" t="str">
        <f>'Inp - allowance override'!B63</f>
        <v>C_PR24CA15_DSDIVCAPEX_NPC_WN</v>
      </c>
      <c r="C63" t="str">
        <f>'Inp - allowance override'!C63</f>
        <v>DS &amp; diversions costs -WN - capex - non-price control total</v>
      </c>
      <c r="D63" t="str">
        <f>'Inp - allowance override'!D63</f>
        <v>£m</v>
      </c>
      <c r="E63" t="str">
        <f>'Inp - allowance override'!E63</f>
        <v>Price Review 2024</v>
      </c>
      <c r="F63" s="70" t="str">
        <f xml:space="preserve"> IF( ISNA( 'Inp - allowance override'!F63 ), "", IF( ISBLANK( 'Inp - allowance override'!F63 ), 'F_Inputs - allowance'!F63, 'Inp - allowance override'!F63 ) )</f>
        <v/>
      </c>
      <c r="G63" s="70" t="str">
        <f xml:space="preserve"> IF( ISNA( 'Inp - allowance override'!G63 ), "", IF( ISBLANK( 'Inp - allowance override'!G63 ), 'F_Inputs - allowance'!G63, 'Inp - allowance override'!G63 ) )</f>
        <v/>
      </c>
      <c r="H63" s="70" t="str">
        <f xml:space="preserve"> IF( ISNA( 'Inp - allowance override'!H63 ), "", IF( ISBLANK( 'Inp - allowance override'!H63 ), 'F_Inputs - allowance'!H63, 'Inp - allowance override'!H63 ) )</f>
        <v/>
      </c>
      <c r="I63" s="70">
        <f xml:space="preserve"> IF( ISNA( 'Inp - allowance override'!I63 ), "", IF( ISBLANK( 'Inp - allowance override'!I63 ), 'F_Inputs - allowance'!I63, 'Inp - allowance override'!I63 ) )</f>
        <v>0</v>
      </c>
      <c r="J63" s="70">
        <f xml:space="preserve"> IF( ISNA( 'Inp - allowance override'!J63 ), "", IF( ISBLANK( 'Inp - allowance override'!J63 ), 'F_Inputs - allowance'!J63, 'Inp - allowance override'!J63 ) )</f>
        <v>0</v>
      </c>
      <c r="K63" s="70">
        <f xml:space="preserve"> IF( ISNA( 'Inp - allowance override'!K63 ), "", IF( ISBLANK( 'Inp - allowance override'!K63 ), 'F_Inputs - allowance'!K63, 'Inp - allowance override'!K63 ) )</f>
        <v>0</v>
      </c>
      <c r="L63" s="70">
        <f xml:space="preserve"> IF( ISNA( 'Inp - allowance override'!L63 ), "", IF( ISBLANK( 'Inp - allowance override'!L63 ), 'F_Inputs - allowance'!L63, 'Inp - allowance override'!L63 ) )</f>
        <v>0</v>
      </c>
      <c r="M63" s="70">
        <f xml:space="preserve"> IF( ISNA( 'Inp - allowance override'!M63 ), "", IF( ISBLANK( 'Inp - allowance override'!M63 ), 'F_Inputs - allowance'!M63, 'Inp - allowance override'!M63 ) )</f>
        <v>0</v>
      </c>
      <c r="N63" s="64" t="str">
        <f xml:space="preserve"> INDEX(Lookup!G:G, MATCH(B63, Lookup!F:F, 0),)</f>
        <v>WN - DSDIV capex</v>
      </c>
    </row>
    <row r="64" spans="1:16">
      <c r="A64" t="str">
        <f>'Inp - allowance override'!A64</f>
        <v>WSH</v>
      </c>
      <c r="B64" t="str">
        <f>'Inp - allowance override'!B64</f>
        <v>C_PR24CA15_DSDIVOPEX_NPC_WN</v>
      </c>
      <c r="C64" t="str">
        <f>'Inp - allowance override'!C64</f>
        <v>DS &amp; diversions costs -WN - opex - non-price control total</v>
      </c>
      <c r="D64" t="str">
        <f>'Inp - allowance override'!D64</f>
        <v>£m</v>
      </c>
      <c r="E64" t="str">
        <f>'Inp - allowance override'!E64</f>
        <v>Price Review 2024</v>
      </c>
      <c r="F64" s="70" t="str">
        <f xml:space="preserve"> IF( ISNA( 'Inp - allowance override'!F64 ), "", IF( ISBLANK( 'Inp - allowance override'!F64 ), 'F_Inputs - allowance'!F64, 'Inp - allowance override'!F64 ) )</f>
        <v/>
      </c>
      <c r="G64" s="70" t="str">
        <f xml:space="preserve"> IF( ISNA( 'Inp - allowance override'!G64 ), "", IF( ISBLANK( 'Inp - allowance override'!G64 ), 'F_Inputs - allowance'!G64, 'Inp - allowance override'!G64 ) )</f>
        <v/>
      </c>
      <c r="H64" s="70" t="str">
        <f xml:space="preserve"> IF( ISNA( 'Inp - allowance override'!H64 ), "", IF( ISBLANK( 'Inp - allowance override'!H64 ), 'F_Inputs - allowance'!H64, 'Inp - allowance override'!H64 ) )</f>
        <v/>
      </c>
      <c r="I64" s="70">
        <f xml:space="preserve"> IF( ISNA( 'Inp - allowance override'!I64 ), "", IF( ISBLANK( 'Inp - allowance override'!I64 ), 'F_Inputs - allowance'!I64, 'Inp - allowance override'!I64 ) )</f>
        <v>0</v>
      </c>
      <c r="J64" s="70">
        <f xml:space="preserve"> IF( ISNA( 'Inp - allowance override'!J64 ), "", IF( ISBLANK( 'Inp - allowance override'!J64 ), 'F_Inputs - allowance'!J64, 'Inp - allowance override'!J64 ) )</f>
        <v>0</v>
      </c>
      <c r="K64" s="70">
        <f xml:space="preserve"> IF( ISNA( 'Inp - allowance override'!K64 ), "", IF( ISBLANK( 'Inp - allowance override'!K64 ), 'F_Inputs - allowance'!K64, 'Inp - allowance override'!K64 ) )</f>
        <v>0</v>
      </c>
      <c r="L64" s="70">
        <f xml:space="preserve"> IF( ISNA( 'Inp - allowance override'!L64 ), "", IF( ISBLANK( 'Inp - allowance override'!L64 ), 'F_Inputs - allowance'!L64, 'Inp - allowance override'!L64 ) )</f>
        <v>0</v>
      </c>
      <c r="M64" s="70">
        <f xml:space="preserve"> IF( ISNA( 'Inp - allowance override'!M64 ), "", IF( ISBLANK( 'Inp - allowance override'!M64 ), 'F_Inputs - allowance'!M64, 'Inp - allowance override'!M64 ) )</f>
        <v>0</v>
      </c>
      <c r="N64" s="64" t="str">
        <f xml:space="preserve"> INDEX(Lookup!G:G, MATCH(B64, Lookup!F:F, 0),)</f>
        <v>WN - DSDIV opex</v>
      </c>
    </row>
    <row r="65" spans="1:14">
      <c r="A65" t="str">
        <f>'Inp - allowance override'!A65</f>
        <v>WSH</v>
      </c>
      <c r="B65" t="str">
        <f>'Inp - allowance override'!B65</f>
        <v>C_PR24CA15_DSDIVCAPEX_NPC_WWN</v>
      </c>
      <c r="C65" t="str">
        <f>'Inp - allowance override'!C65</f>
        <v>DS &amp; diversions costs -WWN - capex - non-price control total</v>
      </c>
      <c r="D65" t="str">
        <f>'Inp - allowance override'!D65</f>
        <v>£m</v>
      </c>
      <c r="E65" t="str">
        <f>'Inp - allowance override'!E65</f>
        <v>Price Review 2024</v>
      </c>
      <c r="F65" s="70" t="str">
        <f xml:space="preserve"> IF( ISNA( 'Inp - allowance override'!F65 ), "", IF( ISBLANK( 'Inp - allowance override'!F65 ), 'F_Inputs - allowance'!F65, 'Inp - allowance override'!F65 ) )</f>
        <v/>
      </c>
      <c r="G65" s="70" t="str">
        <f xml:space="preserve"> IF( ISNA( 'Inp - allowance override'!G65 ), "", IF( ISBLANK( 'Inp - allowance override'!G65 ), 'F_Inputs - allowance'!G65, 'Inp - allowance override'!G65 ) )</f>
        <v/>
      </c>
      <c r="H65" s="70" t="str">
        <f xml:space="preserve"> IF( ISNA( 'Inp - allowance override'!H65 ), "", IF( ISBLANK( 'Inp - allowance override'!H65 ), 'F_Inputs - allowance'!H65, 'Inp - allowance override'!H65 ) )</f>
        <v/>
      </c>
      <c r="I65" s="70">
        <f xml:space="preserve"> IF( ISNA( 'Inp - allowance override'!I65 ), "", IF( ISBLANK( 'Inp - allowance override'!I65 ), 'F_Inputs - allowance'!I65, 'Inp - allowance override'!I65 ) )</f>
        <v>5.0170000000000003</v>
      </c>
      <c r="J65" s="70">
        <f xml:space="preserve"> IF( ISNA( 'Inp - allowance override'!J65 ), "", IF( ISBLANK( 'Inp - allowance override'!J65 ), 'F_Inputs - allowance'!J65, 'Inp - allowance override'!J65 ) )</f>
        <v>4.8959999999999999</v>
      </c>
      <c r="K65" s="70">
        <f xml:space="preserve"> IF( ISNA( 'Inp - allowance override'!K65 ), "", IF( ISBLANK( 'Inp - allowance override'!K65 ), 'F_Inputs - allowance'!K65, 'Inp - allowance override'!K65 ) )</f>
        <v>4.8689999999999998</v>
      </c>
      <c r="L65" s="70">
        <f xml:space="preserve"> IF( ISNA( 'Inp - allowance override'!L65 ), "", IF( ISBLANK( 'Inp - allowance override'!L65 ), 'F_Inputs - allowance'!L65, 'Inp - allowance override'!L65 ) )</f>
        <v>4.7869999999999999</v>
      </c>
      <c r="M65" s="70">
        <f xml:space="preserve"> IF( ISNA( 'Inp - allowance override'!M65 ), "", IF( ISBLANK( 'Inp - allowance override'!M65 ), 'F_Inputs - allowance'!M65, 'Inp - allowance override'!M65 ) )</f>
        <v>4.7050000000000001</v>
      </c>
      <c r="N65" s="64" t="str">
        <f xml:space="preserve"> INDEX(Lookup!G:G, MATCH(B65, Lookup!F:F, 0),)</f>
        <v>WWN - DSDIV capex</v>
      </c>
    </row>
    <row r="66" spans="1:14">
      <c r="A66" t="str">
        <f>'Inp - allowance override'!A66</f>
        <v>WSH</v>
      </c>
      <c r="B66" t="str">
        <f>'Inp - allowance override'!B66</f>
        <v>C_PR24CA15_DSDIVOPEX_NPC_WWN</v>
      </c>
      <c r="C66" t="str">
        <f>'Inp - allowance override'!C66</f>
        <v>DS &amp; diversions costs -WWN - opex - non-price control total</v>
      </c>
      <c r="D66" t="str">
        <f>'Inp - allowance override'!D66</f>
        <v>£m</v>
      </c>
      <c r="E66" t="str">
        <f>'Inp - allowance override'!E66</f>
        <v>Price Review 2024</v>
      </c>
      <c r="F66" s="70" t="str">
        <f xml:space="preserve"> IF( ISNA( 'Inp - allowance override'!F66 ), "", IF( ISBLANK( 'Inp - allowance override'!F66 ), 'F_Inputs - allowance'!F66, 'Inp - allowance override'!F66 ) )</f>
        <v/>
      </c>
      <c r="G66" s="70" t="str">
        <f xml:space="preserve"> IF( ISNA( 'Inp - allowance override'!G66 ), "", IF( ISBLANK( 'Inp - allowance override'!G66 ), 'F_Inputs - allowance'!G66, 'Inp - allowance override'!G66 ) )</f>
        <v/>
      </c>
      <c r="H66" s="70" t="str">
        <f xml:space="preserve"> IF( ISNA( 'Inp - allowance override'!H66 ), "", IF( ISBLANK( 'Inp - allowance override'!H66 ), 'F_Inputs - allowance'!H66, 'Inp - allowance override'!H66 ) )</f>
        <v/>
      </c>
      <c r="I66" s="70">
        <f xml:space="preserve"> IF( ISNA( 'Inp - allowance override'!I66 ), "", IF( ISBLANK( 'Inp - allowance override'!I66 ), 'F_Inputs - allowance'!I66, 'Inp - allowance override'!I66 ) )</f>
        <v>1.41</v>
      </c>
      <c r="J66" s="70">
        <f xml:space="preserve"> IF( ISNA( 'Inp - allowance override'!J66 ), "", IF( ISBLANK( 'Inp - allowance override'!J66 ), 'F_Inputs - allowance'!J66, 'Inp - allowance override'!J66 ) )</f>
        <v>1.385</v>
      </c>
      <c r="K66" s="70">
        <f xml:space="preserve"> IF( ISNA( 'Inp - allowance override'!K66 ), "", IF( ISBLANK( 'Inp - allowance override'!K66 ), 'F_Inputs - allowance'!K66, 'Inp - allowance override'!K66 ) )</f>
        <v>1.3879999999999999</v>
      </c>
      <c r="L66" s="70">
        <f xml:space="preserve"> IF( ISNA( 'Inp - allowance override'!L66 ), "", IF( ISBLANK( 'Inp - allowance override'!L66 ), 'F_Inputs - allowance'!L66, 'Inp - allowance override'!L66 ) )</f>
        <v>1.3759999999999999</v>
      </c>
      <c r="M66" s="70">
        <f xml:space="preserve"> IF( ISNA( 'Inp - allowance override'!M66 ), "", IF( ISBLANK( 'Inp - allowance override'!M66 ), 'F_Inputs - allowance'!M66, 'Inp - allowance override'!M66 ) )</f>
        <v>1.3639999999999999</v>
      </c>
      <c r="N66" s="64" t="str">
        <f xml:space="preserve"> INDEX(Lookup!G:G, MATCH(B66, Lookup!F:F, 0),)</f>
        <v>WWN - DSDIV opex</v>
      </c>
    </row>
    <row r="67" spans="1:14">
      <c r="A67" t="str">
        <f>'Inp - allowance override'!A67</f>
        <v>WSH</v>
      </c>
      <c r="B67" t="str">
        <f>'Inp - allowance override'!B67</f>
        <v>C_PR24CA15_3PCAPEX_PC_WR</v>
      </c>
      <c r="C67" t="str">
        <f>'Inp - allowance override'!C67</f>
        <v>Third party services costs - WR - capex - price control</v>
      </c>
      <c r="D67" t="str">
        <f>'Inp - allowance override'!D67</f>
        <v>£m</v>
      </c>
      <c r="E67" t="str">
        <f>'Inp - allowance override'!E67</f>
        <v>Price Review 2024</v>
      </c>
      <c r="F67" s="70" t="str">
        <f xml:space="preserve"> IF( ISNA( 'Inp - allowance override'!F67 ), "", IF( ISBLANK( 'Inp - allowance override'!F67 ), 'F_Inputs - allowance'!F67, 'Inp - allowance override'!F67 ) )</f>
        <v/>
      </c>
      <c r="G67" s="70" t="str">
        <f xml:space="preserve"> IF( ISNA( 'Inp - allowance override'!G67 ), "", IF( ISBLANK( 'Inp - allowance override'!G67 ), 'F_Inputs - allowance'!G67, 'Inp - allowance override'!G67 ) )</f>
        <v/>
      </c>
      <c r="H67" s="70" t="str">
        <f xml:space="preserve"> IF( ISNA( 'Inp - allowance override'!H67 ), "", IF( ISBLANK( 'Inp - allowance override'!H67 ), 'F_Inputs - allowance'!H67, 'Inp - allowance override'!H67 ) )</f>
        <v/>
      </c>
      <c r="I67" s="70">
        <f xml:space="preserve"> IF( ISNA( 'Inp - allowance override'!I67 ), "", IF( ISBLANK( 'Inp - allowance override'!I67 ), 'F_Inputs - allowance'!I67, 'Inp - allowance override'!I67 ) )</f>
        <v>0</v>
      </c>
      <c r="J67" s="70">
        <f xml:space="preserve"> IF( ISNA( 'Inp - allowance override'!J67 ), "", IF( ISBLANK( 'Inp - allowance override'!J67 ), 'F_Inputs - allowance'!J67, 'Inp - allowance override'!J67 ) )</f>
        <v>0</v>
      </c>
      <c r="K67" s="70">
        <f xml:space="preserve"> IF( ISNA( 'Inp - allowance override'!K67 ), "", IF( ISBLANK( 'Inp - allowance override'!K67 ), 'F_Inputs - allowance'!K67, 'Inp - allowance override'!K67 ) )</f>
        <v>0</v>
      </c>
      <c r="L67" s="70">
        <f xml:space="preserve"> IF( ISNA( 'Inp - allowance override'!L67 ), "", IF( ISBLANK( 'Inp - allowance override'!L67 ), 'F_Inputs - allowance'!L67, 'Inp - allowance override'!L67 ) )</f>
        <v>0</v>
      </c>
      <c r="M67" s="70">
        <f xml:space="preserve"> IF( ISNA( 'Inp - allowance override'!M67 ), "", IF( ISBLANK( 'Inp - allowance override'!M67 ), 'F_Inputs - allowance'!M67, 'Inp - allowance override'!M67 ) )</f>
        <v>0</v>
      </c>
      <c r="N67" s="64" t="str">
        <f xml:space="preserve"> INDEX(Lookup!G:G, MATCH(B67, Lookup!F:F, 0),)</f>
        <v>WR - 3P capex</v>
      </c>
    </row>
    <row r="68" spans="1:14">
      <c r="A68" t="str">
        <f>'Inp - allowance override'!A68</f>
        <v>WSH</v>
      </c>
      <c r="B68" t="str">
        <f>'Inp - allowance override'!B68</f>
        <v>C_PR24CA15_3POPEX_PC_WR</v>
      </c>
      <c r="C68" t="str">
        <f>'Inp - allowance override'!C68</f>
        <v>Third party services costs - WR - opex - price control</v>
      </c>
      <c r="D68" t="str">
        <f>'Inp - allowance override'!D68</f>
        <v>£m</v>
      </c>
      <c r="E68" t="str">
        <f>'Inp - allowance override'!E68</f>
        <v>Price Review 2024</v>
      </c>
      <c r="F68" s="70" t="str">
        <f xml:space="preserve"> IF( ISNA( 'Inp - allowance override'!F68 ), "", IF( ISBLANK( 'Inp - allowance override'!F68 ), 'F_Inputs - allowance'!F68, 'Inp - allowance override'!F68 ) )</f>
        <v/>
      </c>
      <c r="G68" s="70" t="str">
        <f xml:space="preserve"> IF( ISNA( 'Inp - allowance override'!G68 ), "", IF( ISBLANK( 'Inp - allowance override'!G68 ), 'F_Inputs - allowance'!G68, 'Inp - allowance override'!G68 ) )</f>
        <v/>
      </c>
      <c r="H68" s="70" t="str">
        <f xml:space="preserve"> IF( ISNA( 'Inp - allowance override'!H68 ), "", IF( ISBLANK( 'Inp - allowance override'!H68 ), 'F_Inputs - allowance'!H68, 'Inp - allowance override'!H68 ) )</f>
        <v/>
      </c>
      <c r="I68" s="70">
        <f xml:space="preserve"> IF( ISNA( 'Inp - allowance override'!I68 ), "", IF( ISBLANK( 'Inp - allowance override'!I68 ), 'F_Inputs - allowance'!I68, 'Inp - allowance override'!I68 ) )</f>
        <v>1.3380000000000001</v>
      </c>
      <c r="J68" s="70">
        <f xml:space="preserve"> IF( ISNA( 'Inp - allowance override'!J68 ), "", IF( ISBLANK( 'Inp - allowance override'!J68 ), 'F_Inputs - allowance'!J68, 'Inp - allowance override'!J68 ) )</f>
        <v>1.3280000000000001</v>
      </c>
      <c r="K68" s="70">
        <f xml:space="preserve"> IF( ISNA( 'Inp - allowance override'!K68 ), "", IF( ISBLANK( 'Inp - allowance override'!K68 ), 'F_Inputs - allowance'!K68, 'Inp - allowance override'!K68 ) )</f>
        <v>1.3320000000000001</v>
      </c>
      <c r="L68" s="70">
        <f xml:space="preserve"> IF( ISNA( 'Inp - allowance override'!L68 ), "", IF( ISBLANK( 'Inp - allowance override'!L68 ), 'F_Inputs - allowance'!L68, 'Inp - allowance override'!L68 ) )</f>
        <v>1.3360000000000001</v>
      </c>
      <c r="M68" s="70">
        <f xml:space="preserve"> IF( ISNA( 'Inp - allowance override'!M68 ), "", IF( ISBLANK( 'Inp - allowance override'!M68 ), 'F_Inputs - allowance'!M68, 'Inp - allowance override'!M68 ) )</f>
        <v>1.343</v>
      </c>
      <c r="N68" s="64" t="str">
        <f xml:space="preserve"> INDEX(Lookup!G:G, MATCH(B68, Lookup!F:F, 0),)</f>
        <v>WR - 3P opex</v>
      </c>
    </row>
    <row r="69" spans="1:14">
      <c r="A69" t="str">
        <f>'Inp - allowance override'!A69</f>
        <v>WSH</v>
      </c>
      <c r="B69" t="str">
        <f>'Inp - allowance override'!B69</f>
        <v>C_PR24CA15_3PCAPEX_PC_WN</v>
      </c>
      <c r="C69" t="str">
        <f>'Inp - allowance override'!C69</f>
        <v>Third party services costs - WN - capex - price control</v>
      </c>
      <c r="D69" t="str">
        <f>'Inp - allowance override'!D69</f>
        <v>£m</v>
      </c>
      <c r="E69" t="str">
        <f>'Inp - allowance override'!E69</f>
        <v>Price Review 2024</v>
      </c>
      <c r="F69" s="70" t="str">
        <f xml:space="preserve"> IF( ISNA( 'Inp - allowance override'!F69 ), "", IF( ISBLANK( 'Inp - allowance override'!F69 ), 'F_Inputs - allowance'!F69, 'Inp - allowance override'!F69 ) )</f>
        <v/>
      </c>
      <c r="G69" s="70" t="str">
        <f xml:space="preserve"> IF( ISNA( 'Inp - allowance override'!G69 ), "", IF( ISBLANK( 'Inp - allowance override'!G69 ), 'F_Inputs - allowance'!G69, 'Inp - allowance override'!G69 ) )</f>
        <v/>
      </c>
      <c r="H69" s="70" t="str">
        <f xml:space="preserve"> IF( ISNA( 'Inp - allowance override'!H69 ), "", IF( ISBLANK( 'Inp - allowance override'!H69 ), 'F_Inputs - allowance'!H69, 'Inp - allowance override'!H69 ) )</f>
        <v/>
      </c>
      <c r="I69" s="70">
        <f xml:space="preserve"> IF( ISNA( 'Inp - allowance override'!I69 ), "", IF( ISBLANK( 'Inp - allowance override'!I69 ), 'F_Inputs - allowance'!I69, 'Inp - allowance override'!I69 ) )</f>
        <v>5.7000000000000002E-2</v>
      </c>
      <c r="J69" s="70">
        <f xml:space="preserve"> IF( ISNA( 'Inp - allowance override'!J69 ), "", IF( ISBLANK( 'Inp - allowance override'!J69 ), 'F_Inputs - allowance'!J69, 'Inp - allowance override'!J69 ) )</f>
        <v>5.7000000000000002E-2</v>
      </c>
      <c r="K69" s="70">
        <f xml:space="preserve"> IF( ISNA( 'Inp - allowance override'!K69 ), "", IF( ISBLANK( 'Inp - allowance override'!K69 ), 'F_Inputs - allowance'!K69, 'Inp - allowance override'!K69 ) )</f>
        <v>5.7000000000000002E-2</v>
      </c>
      <c r="L69" s="70">
        <f xml:space="preserve"> IF( ISNA( 'Inp - allowance override'!L69 ), "", IF( ISBLANK( 'Inp - allowance override'!L69 ), 'F_Inputs - allowance'!L69, 'Inp - allowance override'!L69 ) )</f>
        <v>5.8000000000000003E-2</v>
      </c>
      <c r="M69" s="70">
        <f xml:space="preserve"> IF( ISNA( 'Inp - allowance override'!M69 ), "", IF( ISBLANK( 'Inp - allowance override'!M69 ), 'F_Inputs - allowance'!M69, 'Inp - allowance override'!M69 ) )</f>
        <v>5.8000000000000003E-2</v>
      </c>
      <c r="N69" s="64" t="str">
        <f xml:space="preserve"> INDEX(Lookup!G:G, MATCH(B69, Lookup!F:F, 0),)</f>
        <v>WN - 3P capex</v>
      </c>
    </row>
    <row r="70" spans="1:14">
      <c r="A70" t="str">
        <f>'Inp - allowance override'!A70</f>
        <v>WSH</v>
      </c>
      <c r="B70" t="str">
        <f>'Inp - allowance override'!B70</f>
        <v>C_PR24CA15_3POPEX_PC_WN</v>
      </c>
      <c r="C70" t="str">
        <f>'Inp - allowance override'!C70</f>
        <v>Third party services costs - WN - opex - price control</v>
      </c>
      <c r="D70" t="str">
        <f>'Inp - allowance override'!D70</f>
        <v>£m</v>
      </c>
      <c r="E70" t="str">
        <f>'Inp - allowance override'!E70</f>
        <v>Price Review 2024</v>
      </c>
      <c r="F70" s="70" t="str">
        <f xml:space="preserve"> IF( ISNA( 'Inp - allowance override'!F70 ), "", IF( ISBLANK( 'Inp - allowance override'!F70 ), 'F_Inputs - allowance'!F70, 'Inp - allowance override'!F70 ) )</f>
        <v/>
      </c>
      <c r="G70" s="70" t="str">
        <f xml:space="preserve"> IF( ISNA( 'Inp - allowance override'!G70 ), "", IF( ISBLANK( 'Inp - allowance override'!G70 ), 'F_Inputs - allowance'!G70, 'Inp - allowance override'!G70 ) )</f>
        <v/>
      </c>
      <c r="H70" s="70" t="str">
        <f xml:space="preserve"> IF( ISNA( 'Inp - allowance override'!H70 ), "", IF( ISBLANK( 'Inp - allowance override'!H70 ), 'F_Inputs - allowance'!H70, 'Inp - allowance override'!H70 ) )</f>
        <v/>
      </c>
      <c r="I70" s="70">
        <f xml:space="preserve"> IF( ISNA( 'Inp - allowance override'!I70 ), "", IF( ISBLANK( 'Inp - allowance override'!I70 ), 'F_Inputs - allowance'!I70, 'Inp - allowance override'!I70 ) )</f>
        <v>2.956</v>
      </c>
      <c r="J70" s="70">
        <f xml:space="preserve"> IF( ISNA( 'Inp - allowance override'!J70 ), "", IF( ISBLANK( 'Inp - allowance override'!J70 ), 'F_Inputs - allowance'!J70, 'Inp - allowance override'!J70 ) )</f>
        <v>2.9530000000000003</v>
      </c>
      <c r="K70" s="70">
        <f xml:space="preserve"> IF( ISNA( 'Inp - allowance override'!K70 ), "", IF( ISBLANK( 'Inp - allowance override'!K70 ), 'F_Inputs - allowance'!K70, 'Inp - allowance override'!K70 ) )</f>
        <v>2.9729999999999999</v>
      </c>
      <c r="L70" s="70">
        <f xml:space="preserve"> IF( ISNA( 'Inp - allowance override'!L70 ), "", IF( ISBLANK( 'Inp - allowance override'!L70 ), 'F_Inputs - allowance'!L70, 'Inp - allowance override'!L70 ) )</f>
        <v>2.984</v>
      </c>
      <c r="M70" s="70">
        <f xml:space="preserve"> IF( ISNA( 'Inp - allowance override'!M70 ), "", IF( ISBLANK( 'Inp - allowance override'!M70 ), 'F_Inputs - allowance'!M70, 'Inp - allowance override'!M70 ) )</f>
        <v>2.9930000000000003</v>
      </c>
      <c r="N70" s="64" t="str">
        <f xml:space="preserve"> INDEX(Lookup!G:G, MATCH(B70, Lookup!F:F, 0),)</f>
        <v>WN - 3P opex</v>
      </c>
    </row>
    <row r="71" spans="1:14">
      <c r="A71" t="str">
        <f>'Inp - allowance override'!A71</f>
        <v>WSH</v>
      </c>
      <c r="B71" t="str">
        <f>'Inp - allowance override'!B71</f>
        <v>C_PR24CA15_3PCAPEX_PC_WWN</v>
      </c>
      <c r="C71" t="str">
        <f>'Inp - allowance override'!C71</f>
        <v>Third party services costs - WWN - capex - price control</v>
      </c>
      <c r="D71" t="str">
        <f>'Inp - allowance override'!D71</f>
        <v>£m</v>
      </c>
      <c r="E71" t="str">
        <f>'Inp - allowance override'!E71</f>
        <v>Price Review 2024</v>
      </c>
      <c r="F71" s="70" t="str">
        <f xml:space="preserve"> IF( ISNA( 'Inp - allowance override'!F71 ), "", IF( ISBLANK( 'Inp - allowance override'!F71 ), 'F_Inputs - allowance'!F71, 'Inp - allowance override'!F71 ) )</f>
        <v/>
      </c>
      <c r="G71" s="70" t="str">
        <f xml:space="preserve"> IF( ISNA( 'Inp - allowance override'!G71 ), "", IF( ISBLANK( 'Inp - allowance override'!G71 ), 'F_Inputs - allowance'!G71, 'Inp - allowance override'!G71 ) )</f>
        <v/>
      </c>
      <c r="H71" s="70" t="str">
        <f xml:space="preserve"> IF( ISNA( 'Inp - allowance override'!H71 ), "", IF( ISBLANK( 'Inp - allowance override'!H71 ), 'F_Inputs - allowance'!H71, 'Inp - allowance override'!H71 ) )</f>
        <v/>
      </c>
      <c r="I71" s="70">
        <f xml:space="preserve"> IF( ISNA( 'Inp - allowance override'!I71 ), "", IF( ISBLANK( 'Inp - allowance override'!I71 ), 'F_Inputs - allowance'!I71, 'Inp - allowance override'!I71 ) )</f>
        <v>0</v>
      </c>
      <c r="J71" s="70">
        <f xml:space="preserve"> IF( ISNA( 'Inp - allowance override'!J71 ), "", IF( ISBLANK( 'Inp - allowance override'!J71 ), 'F_Inputs - allowance'!J71, 'Inp - allowance override'!J71 ) )</f>
        <v>0</v>
      </c>
      <c r="K71" s="70">
        <f xml:space="preserve"> IF( ISNA( 'Inp - allowance override'!K71 ), "", IF( ISBLANK( 'Inp - allowance override'!K71 ), 'F_Inputs - allowance'!K71, 'Inp - allowance override'!K71 ) )</f>
        <v>0</v>
      </c>
      <c r="L71" s="70">
        <f xml:space="preserve"> IF( ISNA( 'Inp - allowance override'!L71 ), "", IF( ISBLANK( 'Inp - allowance override'!L71 ), 'F_Inputs - allowance'!L71, 'Inp - allowance override'!L71 ) )</f>
        <v>0</v>
      </c>
      <c r="M71" s="70">
        <f xml:space="preserve"> IF( ISNA( 'Inp - allowance override'!M71 ), "", IF( ISBLANK( 'Inp - allowance override'!M71 ), 'F_Inputs - allowance'!M71, 'Inp - allowance override'!M71 ) )</f>
        <v>0</v>
      </c>
      <c r="N71" s="64" t="str">
        <f xml:space="preserve"> INDEX(Lookup!G:G, MATCH(B71, Lookup!F:F, 0),)</f>
        <v>WWN - 3P capex</v>
      </c>
    </row>
    <row r="72" spans="1:14">
      <c r="A72" t="str">
        <f>'Inp - allowance override'!A72</f>
        <v>WSH</v>
      </c>
      <c r="B72" t="str">
        <f>'Inp - allowance override'!B72</f>
        <v>C_PR24CA15_3POPEX_PC_WWN</v>
      </c>
      <c r="C72" t="str">
        <f>'Inp - allowance override'!C72</f>
        <v>Third party services costs - WWN - opex - price control</v>
      </c>
      <c r="D72" t="str">
        <f>'Inp - allowance override'!D72</f>
        <v>£m</v>
      </c>
      <c r="E72" t="str">
        <f>'Inp - allowance override'!E72</f>
        <v>Price Review 2024</v>
      </c>
      <c r="F72" s="70" t="str">
        <f xml:space="preserve"> IF( ISNA( 'Inp - allowance override'!F72 ), "", IF( ISBLANK( 'Inp - allowance override'!F72 ), 'F_Inputs - allowance'!F72, 'Inp - allowance override'!F72 ) )</f>
        <v/>
      </c>
      <c r="G72" s="70" t="str">
        <f xml:space="preserve"> IF( ISNA( 'Inp - allowance override'!G72 ), "", IF( ISBLANK( 'Inp - allowance override'!G72 ), 'F_Inputs - allowance'!G72, 'Inp - allowance override'!G72 ) )</f>
        <v/>
      </c>
      <c r="H72" s="70" t="str">
        <f xml:space="preserve"> IF( ISNA( 'Inp - allowance override'!H72 ), "", IF( ISBLANK( 'Inp - allowance override'!H72 ), 'F_Inputs - allowance'!H72, 'Inp - allowance override'!H72 ) )</f>
        <v/>
      </c>
      <c r="I72" s="70">
        <f xml:space="preserve"> IF( ISNA( 'Inp - allowance override'!I72 ), "", IF( ISBLANK( 'Inp - allowance override'!I72 ), 'F_Inputs - allowance'!I72, 'Inp - allowance override'!I72 ) )</f>
        <v>0.46399999999999997</v>
      </c>
      <c r="J72" s="70">
        <f xml:space="preserve"> IF( ISNA( 'Inp - allowance override'!J72 ), "", IF( ISBLANK( 'Inp - allowance override'!J72 ), 'F_Inputs - allowance'!J72, 'Inp - allowance override'!J72 ) )</f>
        <v>0.45799999999999996</v>
      </c>
      <c r="K72" s="70">
        <f xml:space="preserve"> IF( ISNA( 'Inp - allowance override'!K72 ), "", IF( ISBLANK( 'Inp - allowance override'!K72 ), 'F_Inputs - allowance'!K72, 'Inp - allowance override'!K72 ) )</f>
        <v>0.46099999999999997</v>
      </c>
      <c r="L72" s="70">
        <f xml:space="preserve"> IF( ISNA( 'Inp - allowance override'!L72 ), "", IF( ISBLANK( 'Inp - allowance override'!L72 ), 'F_Inputs - allowance'!L72, 'Inp - allowance override'!L72 ) )</f>
        <v>0.45999999999999996</v>
      </c>
      <c r="M72" s="70">
        <f xml:space="preserve"> IF( ISNA( 'Inp - allowance override'!M72 ), "", IF( ISBLANK( 'Inp - allowance override'!M72 ), 'F_Inputs - allowance'!M72, 'Inp - allowance override'!M72 ) )</f>
        <v>0.45899999999999996</v>
      </c>
      <c r="N72" s="64" t="str">
        <f xml:space="preserve"> INDEX(Lookup!G:G, MATCH(B72, Lookup!F:F, 0),)</f>
        <v>WWN - 3P opex</v>
      </c>
    </row>
    <row r="73" spans="1:14">
      <c r="A73" t="str">
        <f>'Inp - allowance override'!A73</f>
        <v>WSH</v>
      </c>
      <c r="B73" t="str">
        <f>'Inp - allowance override'!B73</f>
        <v>C_PR24CA15_3PCAPEX_NPC_WR</v>
      </c>
      <c r="C73" t="str">
        <f>'Inp - allowance override'!C73</f>
        <v>Third party services costs - WR - capex - non-price control</v>
      </c>
      <c r="D73" t="str">
        <f>'Inp - allowance override'!D73</f>
        <v>£m</v>
      </c>
      <c r="E73" t="str">
        <f>'Inp - allowance override'!E73</f>
        <v>Price Review 2024</v>
      </c>
      <c r="F73" s="70" t="str">
        <f xml:space="preserve"> IF( ISNA( 'Inp - allowance override'!F73 ), "", IF( ISBLANK( 'Inp - allowance override'!F73 ), 'F_Inputs - allowance'!F73, 'Inp - allowance override'!F73 ) )</f>
        <v/>
      </c>
      <c r="G73" s="70" t="str">
        <f xml:space="preserve"> IF( ISNA( 'Inp - allowance override'!G73 ), "", IF( ISBLANK( 'Inp - allowance override'!G73 ), 'F_Inputs - allowance'!G73, 'Inp - allowance override'!G73 ) )</f>
        <v/>
      </c>
      <c r="H73" s="70" t="str">
        <f xml:space="preserve"> IF( ISNA( 'Inp - allowance override'!H73 ), "", IF( ISBLANK( 'Inp - allowance override'!H73 ), 'F_Inputs - allowance'!H73, 'Inp - allowance override'!H73 ) )</f>
        <v/>
      </c>
      <c r="I73" s="70">
        <f xml:space="preserve"> IF( ISNA( 'Inp - allowance override'!I73 ), "", IF( ISBLANK( 'Inp - allowance override'!I73 ), 'F_Inputs - allowance'!I73, 'Inp - allowance override'!I73 ) )</f>
        <v>6.0890000000000004</v>
      </c>
      <c r="J73" s="70">
        <f xml:space="preserve"> IF( ISNA( 'Inp - allowance override'!J73 ), "", IF( ISBLANK( 'Inp - allowance override'!J73 ), 'F_Inputs - allowance'!J73, 'Inp - allowance override'!J73 ) )</f>
        <v>5.9969999999999999</v>
      </c>
      <c r="K73" s="70">
        <f xml:space="preserve"> IF( ISNA( 'Inp - allowance override'!K73 ), "", IF( ISBLANK( 'Inp - allowance override'!K73 ), 'F_Inputs - allowance'!K73, 'Inp - allowance override'!K73 ) )</f>
        <v>6.0380000000000003</v>
      </c>
      <c r="L73" s="70">
        <f xml:space="preserve"> IF( ISNA( 'Inp - allowance override'!L73 ), "", IF( ISBLANK( 'Inp - allowance override'!L73 ), 'F_Inputs - allowance'!L73, 'Inp - allowance override'!L73 ) )</f>
        <v>6.0969999999999995</v>
      </c>
      <c r="M73" s="70">
        <f xml:space="preserve"> IF( ISNA( 'Inp - allowance override'!M73 ), "", IF( ISBLANK( 'Inp - allowance override'!M73 ), 'F_Inputs - allowance'!M73, 'Inp - allowance override'!M73 ) )</f>
        <v>6.1859999999999999</v>
      </c>
      <c r="N73" s="64" t="str">
        <f xml:space="preserve"> INDEX(Lookup!G:G, MATCH(B73, Lookup!F:F, 0),)</f>
        <v>WR - 3P capex</v>
      </c>
    </row>
    <row r="74" spans="1:14">
      <c r="A74" t="str">
        <f>'Inp - allowance override'!A74</f>
        <v>WSH</v>
      </c>
      <c r="B74" t="str">
        <f>'Inp - allowance override'!B74</f>
        <v>C_PR24CA15_3POPEX_NPC_WR</v>
      </c>
      <c r="C74" t="str">
        <f>'Inp - allowance override'!C74</f>
        <v>Third party services costs - WR - opex - non-price control</v>
      </c>
      <c r="D74" t="str">
        <f>'Inp - allowance override'!D74</f>
        <v>£m</v>
      </c>
      <c r="E74" t="str">
        <f>'Inp - allowance override'!E74</f>
        <v>Price Review 2024</v>
      </c>
      <c r="F74" s="70" t="str">
        <f xml:space="preserve"> IF( ISNA( 'Inp - allowance override'!F74 ), "", IF( ISBLANK( 'Inp - allowance override'!F74 ), 'F_Inputs - allowance'!F74, 'Inp - allowance override'!F74 ) )</f>
        <v/>
      </c>
      <c r="G74" s="70" t="str">
        <f xml:space="preserve"> IF( ISNA( 'Inp - allowance override'!G74 ), "", IF( ISBLANK( 'Inp - allowance override'!G74 ), 'F_Inputs - allowance'!G74, 'Inp - allowance override'!G74 ) )</f>
        <v/>
      </c>
      <c r="H74" s="70" t="str">
        <f xml:space="preserve"> IF( ISNA( 'Inp - allowance override'!H74 ), "", IF( ISBLANK( 'Inp - allowance override'!H74 ), 'F_Inputs - allowance'!H74, 'Inp - allowance override'!H74 ) )</f>
        <v/>
      </c>
      <c r="I74" s="70">
        <f xml:space="preserve"> IF( ISNA( 'Inp - allowance override'!I74 ), "", IF( ISBLANK( 'Inp - allowance override'!I74 ), 'F_Inputs - allowance'!I74, 'Inp - allowance override'!I74 ) )</f>
        <v>3.2370000000000001</v>
      </c>
      <c r="J74" s="70">
        <f xml:space="preserve"> IF( ISNA( 'Inp - allowance override'!J74 ), "", IF( ISBLANK( 'Inp - allowance override'!J74 ), 'F_Inputs - allowance'!J74, 'Inp - allowance override'!J74 ) )</f>
        <v>3.4279999999999999</v>
      </c>
      <c r="K74" s="70">
        <f xml:space="preserve"> IF( ISNA( 'Inp - allowance override'!K74 ), "", IF( ISBLANK( 'Inp - allowance override'!K74 ), 'F_Inputs - allowance'!K74, 'Inp - allowance override'!K74 ) )</f>
        <v>3.4290000000000003</v>
      </c>
      <c r="L74" s="70">
        <f xml:space="preserve"> IF( ISNA( 'Inp - allowance override'!L74 ), "", IF( ISBLANK( 'Inp - allowance override'!L74 ), 'F_Inputs - allowance'!L74, 'Inp - allowance override'!L74 ) )</f>
        <v>3.427</v>
      </c>
      <c r="M74" s="70">
        <f xml:space="preserve"> IF( ISNA( 'Inp - allowance override'!M74 ), "", IF( ISBLANK( 'Inp - allowance override'!M74 ), 'F_Inputs - allowance'!M74, 'Inp - allowance override'!M74 ) )</f>
        <v>3.46</v>
      </c>
      <c r="N74" s="64" t="str">
        <f xml:space="preserve"> INDEX(Lookup!G:G, MATCH(B74, Lookup!F:F, 0),)</f>
        <v>WR - 3P opex</v>
      </c>
    </row>
    <row r="75" spans="1:14">
      <c r="A75" t="str">
        <f>'Inp - allowance override'!A75</f>
        <v>WSH</v>
      </c>
      <c r="B75" t="str">
        <f>'Inp - allowance override'!B75</f>
        <v>C_PR24CA15_3PCAPEX_NPC_WN</v>
      </c>
      <c r="C75" t="str">
        <f>'Inp - allowance override'!C75</f>
        <v>Third party services costs - WN - capex - non-price control</v>
      </c>
      <c r="D75" t="str">
        <f>'Inp - allowance override'!D75</f>
        <v>£m</v>
      </c>
      <c r="E75" t="str">
        <f>'Inp - allowance override'!E75</f>
        <v>Price Review 2024</v>
      </c>
      <c r="F75" s="70" t="str">
        <f xml:space="preserve"> IF( ISNA( 'Inp - allowance override'!F75 ), "", IF( ISBLANK( 'Inp - allowance override'!F75 ), 'F_Inputs - allowance'!F75, 'Inp - allowance override'!F75 ) )</f>
        <v/>
      </c>
      <c r="G75" s="70" t="str">
        <f xml:space="preserve"> IF( ISNA( 'Inp - allowance override'!G75 ), "", IF( ISBLANK( 'Inp - allowance override'!G75 ), 'F_Inputs - allowance'!G75, 'Inp - allowance override'!G75 ) )</f>
        <v/>
      </c>
      <c r="H75" s="70" t="str">
        <f xml:space="preserve"> IF( ISNA( 'Inp - allowance override'!H75 ), "", IF( ISBLANK( 'Inp - allowance override'!H75 ), 'F_Inputs - allowance'!H75, 'Inp - allowance override'!H75 ) )</f>
        <v/>
      </c>
      <c r="I75" s="70">
        <f xml:space="preserve"> IF( ISNA( 'Inp - allowance override'!I75 ), "", IF( ISBLANK( 'Inp - allowance override'!I75 ), 'F_Inputs - allowance'!I75, 'Inp - allowance override'!I75 ) )</f>
        <v>0</v>
      </c>
      <c r="J75" s="70">
        <f xml:space="preserve"> IF( ISNA( 'Inp - allowance override'!J75 ), "", IF( ISBLANK( 'Inp - allowance override'!J75 ), 'F_Inputs - allowance'!J75, 'Inp - allowance override'!J75 ) )</f>
        <v>6.585</v>
      </c>
      <c r="K75" s="70">
        <f xml:space="preserve"> IF( ISNA( 'Inp - allowance override'!K75 ), "", IF( ISBLANK( 'Inp - allowance override'!K75 ), 'F_Inputs - allowance'!K75, 'Inp - allowance override'!K75 ) )</f>
        <v>6.6289999999999996</v>
      </c>
      <c r="L75" s="70">
        <f xml:space="preserve"> IF( ISNA( 'Inp - allowance override'!L75 ), "", IF( ISBLANK( 'Inp - allowance override'!L75 ), 'F_Inputs - allowance'!L75, 'Inp - allowance override'!L75 ) )</f>
        <v>6.6520000000000001</v>
      </c>
      <c r="M75" s="70">
        <f xml:space="preserve"> IF( ISNA( 'Inp - allowance override'!M75 ), "", IF( ISBLANK( 'Inp - allowance override'!M75 ), 'F_Inputs - allowance'!M75, 'Inp - allowance override'!M75 ) )</f>
        <v>2.593</v>
      </c>
      <c r="N75" s="64" t="str">
        <f xml:space="preserve"> INDEX(Lookup!G:G, MATCH(B75, Lookup!F:F, 0),)</f>
        <v>WN - 3P capex</v>
      </c>
    </row>
    <row r="76" spans="1:14">
      <c r="A76" t="str">
        <f>'Inp - allowance override'!A76</f>
        <v>WSH</v>
      </c>
      <c r="B76" t="str">
        <f>'Inp - allowance override'!B76</f>
        <v>C_PR24CA15_3POPEX_NPC_WN</v>
      </c>
      <c r="C76" t="str">
        <f>'Inp - allowance override'!C76</f>
        <v>Third party services costs - WN - opex - non-price control</v>
      </c>
      <c r="D76" t="str">
        <f>'Inp - allowance override'!D76</f>
        <v>£m</v>
      </c>
      <c r="E76" t="str">
        <f>'Inp - allowance override'!E76</f>
        <v>Price Review 2024</v>
      </c>
      <c r="F76" s="70" t="str">
        <f xml:space="preserve"> IF( ISNA( 'Inp - allowance override'!F76 ), "", IF( ISBLANK( 'Inp - allowance override'!F76 ), 'F_Inputs - allowance'!F76, 'Inp - allowance override'!F76 ) )</f>
        <v/>
      </c>
      <c r="G76" s="70" t="str">
        <f xml:space="preserve"> IF( ISNA( 'Inp - allowance override'!G76 ), "", IF( ISBLANK( 'Inp - allowance override'!G76 ), 'F_Inputs - allowance'!G76, 'Inp - allowance override'!G76 ) )</f>
        <v/>
      </c>
      <c r="H76" s="70" t="str">
        <f xml:space="preserve"> IF( ISNA( 'Inp - allowance override'!H76 ), "", IF( ISBLANK( 'Inp - allowance override'!H76 ), 'F_Inputs - allowance'!H76, 'Inp - allowance override'!H76 ) )</f>
        <v/>
      </c>
      <c r="I76" s="70">
        <f xml:space="preserve"> IF( ISNA( 'Inp - allowance override'!I76 ), "", IF( ISBLANK( 'Inp - allowance override'!I76 ), 'F_Inputs - allowance'!I76, 'Inp - allowance override'!I76 ) )</f>
        <v>7.3999999999999996E-2</v>
      </c>
      <c r="J76" s="70">
        <f xml:space="preserve"> IF( ISNA( 'Inp - allowance override'!J76 ), "", IF( ISBLANK( 'Inp - allowance override'!J76 ), 'F_Inputs - allowance'!J76, 'Inp - allowance override'!J76 ) )</f>
        <v>7.2999999999999995E-2</v>
      </c>
      <c r="K76" s="70">
        <f xml:space="preserve"> IF( ISNA( 'Inp - allowance override'!K76 ), "", IF( ISBLANK( 'Inp - allowance override'!K76 ), 'F_Inputs - allowance'!K76, 'Inp - allowance override'!K76 ) )</f>
        <v>7.3999999999999996E-2</v>
      </c>
      <c r="L76" s="70">
        <f xml:space="preserve"> IF( ISNA( 'Inp - allowance override'!L76 ), "", IF( ISBLANK( 'Inp - allowance override'!L76 ), 'F_Inputs - allowance'!L76, 'Inp - allowance override'!L76 ) )</f>
        <v>7.3999999999999996E-2</v>
      </c>
      <c r="M76" s="70">
        <f xml:space="preserve"> IF( ISNA( 'Inp - allowance override'!M76 ), "", IF( ISBLANK( 'Inp - allowance override'!M76 ), 'F_Inputs - allowance'!M76, 'Inp - allowance override'!M76 ) )</f>
        <v>7.3999999999999996E-2</v>
      </c>
      <c r="N76" s="64" t="str">
        <f xml:space="preserve"> INDEX(Lookup!G:G, MATCH(B76, Lookup!F:F, 0),)</f>
        <v>WN - 3P opex</v>
      </c>
    </row>
    <row r="77" spans="1:14">
      <c r="A77" t="str">
        <f>'Inp - allowance override'!A77</f>
        <v>WSH</v>
      </c>
      <c r="B77" t="str">
        <f>'Inp - allowance override'!B77</f>
        <v>C_PR24CA15_3PCAPEX_NPC_WWN</v>
      </c>
      <c r="C77" t="str">
        <f>'Inp - allowance override'!C77</f>
        <v>Third party services costs - WWN - capex - non-price control</v>
      </c>
      <c r="D77" t="str">
        <f>'Inp - allowance override'!D77</f>
        <v>£m</v>
      </c>
      <c r="E77" t="str">
        <f>'Inp - allowance override'!E77</f>
        <v>Price Review 2024</v>
      </c>
      <c r="F77" s="70" t="str">
        <f xml:space="preserve"> IF( ISNA( 'Inp - allowance override'!F77 ), "", IF( ISBLANK( 'Inp - allowance override'!F77 ), 'F_Inputs - allowance'!F77, 'Inp - allowance override'!F77 ) )</f>
        <v/>
      </c>
      <c r="G77" s="70" t="str">
        <f xml:space="preserve"> IF( ISNA( 'Inp - allowance override'!G77 ), "", IF( ISBLANK( 'Inp - allowance override'!G77 ), 'F_Inputs - allowance'!G77, 'Inp - allowance override'!G77 ) )</f>
        <v/>
      </c>
      <c r="H77" s="70" t="str">
        <f xml:space="preserve"> IF( ISNA( 'Inp - allowance override'!H77 ), "", IF( ISBLANK( 'Inp - allowance override'!H77 ), 'F_Inputs - allowance'!H77, 'Inp - allowance override'!H77 ) )</f>
        <v/>
      </c>
      <c r="I77" s="70">
        <f xml:space="preserve"> IF( ISNA( 'Inp - allowance override'!I77 ), "", IF( ISBLANK( 'Inp - allowance override'!I77 ), 'F_Inputs - allowance'!I77, 'Inp - allowance override'!I77 ) )</f>
        <v>0</v>
      </c>
      <c r="J77" s="70">
        <f xml:space="preserve"> IF( ISNA( 'Inp - allowance override'!J77 ), "", IF( ISBLANK( 'Inp - allowance override'!J77 ), 'F_Inputs - allowance'!J77, 'Inp - allowance override'!J77 ) )</f>
        <v>0</v>
      </c>
      <c r="K77" s="70">
        <f xml:space="preserve"> IF( ISNA( 'Inp - allowance override'!K77 ), "", IF( ISBLANK( 'Inp - allowance override'!K77 ), 'F_Inputs - allowance'!K77, 'Inp - allowance override'!K77 ) )</f>
        <v>0</v>
      </c>
      <c r="L77" s="70">
        <f xml:space="preserve"> IF( ISNA( 'Inp - allowance override'!L77 ), "", IF( ISBLANK( 'Inp - allowance override'!L77 ), 'F_Inputs - allowance'!L77, 'Inp - allowance override'!L77 ) )</f>
        <v>0</v>
      </c>
      <c r="M77" s="70">
        <f xml:space="preserve"> IF( ISNA( 'Inp - allowance override'!M77 ), "", IF( ISBLANK( 'Inp - allowance override'!M77 ), 'F_Inputs - allowance'!M77, 'Inp - allowance override'!M77 ) )</f>
        <v>0</v>
      </c>
      <c r="N77" s="64" t="str">
        <f xml:space="preserve"> INDEX(Lookup!G:G, MATCH(B77, Lookup!F:F, 0),)</f>
        <v>WWN - 3P capex</v>
      </c>
    </row>
    <row r="78" spans="1:14">
      <c r="A78" t="str">
        <f>'Inp - allowance override'!A78</f>
        <v>WSH</v>
      </c>
      <c r="B78" t="str">
        <f>'Inp - allowance override'!B78</f>
        <v>C_PR24CA15_3POPEX_NPC_WWN</v>
      </c>
      <c r="C78" t="str">
        <f>'Inp - allowance override'!C78</f>
        <v>Third party services costs - WWN - opex - non-price control</v>
      </c>
      <c r="D78" t="str">
        <f>'Inp - allowance override'!D78</f>
        <v>£m</v>
      </c>
      <c r="E78" t="str">
        <f>'Inp - allowance override'!E78</f>
        <v>Price Review 2024</v>
      </c>
      <c r="F78" s="70" t="str">
        <f xml:space="preserve"> IF( ISNA( 'Inp - allowance override'!F78 ), "", IF( ISBLANK( 'Inp - allowance override'!F78 ), 'F_Inputs - allowance'!F78, 'Inp - allowance override'!F78 ) )</f>
        <v/>
      </c>
      <c r="G78" s="70" t="str">
        <f xml:space="preserve"> IF( ISNA( 'Inp - allowance override'!G78 ), "", IF( ISBLANK( 'Inp - allowance override'!G78 ), 'F_Inputs - allowance'!G78, 'Inp - allowance override'!G78 ) )</f>
        <v/>
      </c>
      <c r="H78" s="70" t="str">
        <f xml:space="preserve"> IF( ISNA( 'Inp - allowance override'!H78 ), "", IF( ISBLANK( 'Inp - allowance override'!H78 ), 'F_Inputs - allowance'!H78, 'Inp - allowance override'!H78 ) )</f>
        <v/>
      </c>
      <c r="I78" s="70">
        <f xml:space="preserve"> IF( ISNA( 'Inp - allowance override'!I78 ), "", IF( ISBLANK( 'Inp - allowance override'!I78 ), 'F_Inputs - allowance'!I78, 'Inp - allowance override'!I78 ) )</f>
        <v>0</v>
      </c>
      <c r="J78" s="70">
        <f xml:space="preserve"> IF( ISNA( 'Inp - allowance override'!J78 ), "", IF( ISBLANK( 'Inp - allowance override'!J78 ), 'F_Inputs - allowance'!J78, 'Inp - allowance override'!J78 ) )</f>
        <v>0</v>
      </c>
      <c r="K78" s="70">
        <f xml:space="preserve"> IF( ISNA( 'Inp - allowance override'!K78 ), "", IF( ISBLANK( 'Inp - allowance override'!K78 ), 'F_Inputs - allowance'!K78, 'Inp - allowance override'!K78 ) )</f>
        <v>0</v>
      </c>
      <c r="L78" s="70">
        <f xml:space="preserve"> IF( ISNA( 'Inp - allowance override'!L78 ), "", IF( ISBLANK( 'Inp - allowance override'!L78 ), 'F_Inputs - allowance'!L78, 'Inp - allowance override'!L78 ) )</f>
        <v>0</v>
      </c>
      <c r="M78" s="70">
        <f xml:space="preserve"> IF( ISNA( 'Inp - allowance override'!M78 ), "", IF( ISBLANK( 'Inp - allowance override'!M78 ), 'F_Inputs - allowance'!M78, 'Inp - allowance override'!M78 ) )</f>
        <v>0</v>
      </c>
      <c r="N78" s="64" t="str">
        <f xml:space="preserve"> INDEX(Lookup!G:G, MATCH(B78, Lookup!F:F, 0),)</f>
        <v>WWN - 3P opex</v>
      </c>
    </row>
    <row r="79" spans="1:14">
      <c r="A79" t="str">
        <f>'Inp - allowance override'!A79</f>
        <v>WSH</v>
      </c>
      <c r="B79" t="str">
        <f>'Inp - allowance override'!B79</f>
        <v>C_PR24CA15_REVCAPEX_PC_WN</v>
      </c>
      <c r="C79" t="str">
        <f>'Inp - allowance override'!C79</f>
        <v>DS &amp; diversions - revenues for capex spend - price control - WN</v>
      </c>
      <c r="D79" t="str">
        <f>'Inp - allowance override'!D79</f>
        <v>£m</v>
      </c>
      <c r="E79" t="str">
        <f>'Inp - allowance override'!E79</f>
        <v>Price Review 2024</v>
      </c>
      <c r="F79" s="70" t="str">
        <f xml:space="preserve"> IF( ISNA( 'Inp - allowance override'!F79 ), "", IF( ISBLANK( 'Inp - allowance override'!F79 ), 'F_Inputs - allowance'!F79, 'Inp - allowance override'!F79 ) )</f>
        <v/>
      </c>
      <c r="G79" s="70" t="str">
        <f xml:space="preserve"> IF( ISNA( 'Inp - allowance override'!G79 ), "", IF( ISBLANK( 'Inp - allowance override'!G79 ), 'F_Inputs - allowance'!G79, 'Inp - allowance override'!G79 ) )</f>
        <v/>
      </c>
      <c r="H79" s="70" t="str">
        <f xml:space="preserve"> IF( ISNA( 'Inp - allowance override'!H79 ), "", IF( ISBLANK( 'Inp - allowance override'!H79 ), 'F_Inputs - allowance'!H79, 'Inp - allowance override'!H79 ) )</f>
        <v/>
      </c>
      <c r="I79" s="70">
        <f xml:space="preserve"> IF( ISNA( 'Inp - allowance override'!I79 ), "", IF( ISBLANK( 'Inp - allowance override'!I79 ), 'F_Inputs - allowance'!I79, 'Inp - allowance override'!I79 ) )</f>
        <v>6.4577572802566099</v>
      </c>
      <c r="J79" s="70">
        <f xml:space="preserve"> IF( ISNA( 'Inp - allowance override'!J79 ), "", IF( ISBLANK( 'Inp - allowance override'!J79 ), 'F_Inputs - allowance'!J79, 'Inp - allowance override'!J79 ) )</f>
        <v>6.3073576472426938</v>
      </c>
      <c r="K79" s="70">
        <f xml:space="preserve"> IF( ISNA( 'Inp - allowance override'!K79 ), "", IF( ISBLANK( 'Inp - allowance override'!K79 ), 'F_Inputs - allowance'!K79, 'Inp - allowance override'!K79 ) )</f>
        <v>6.3104837329967634</v>
      </c>
      <c r="L79" s="70">
        <f xml:space="preserve"> IF( ISNA( 'Inp - allowance override'!L79 ), "", IF( ISBLANK( 'Inp - allowance override'!L79 ), 'F_Inputs - allowance'!L79, 'Inp - allowance override'!L79 ) )</f>
        <v>6.1594919272746855</v>
      </c>
      <c r="M79" s="70">
        <f xml:space="preserve"> IF( ISNA( 'Inp - allowance override'!M79 ), "", IF( ISBLANK( 'Inp - allowance override'!M79 ), 'F_Inputs - allowance'!M79, 'Inp - allowance override'!M79 ) )</f>
        <v>6.1136894954014833</v>
      </c>
      <c r="N79" s="64" t="str">
        <f xml:space="preserve"> INDEX(Lookup!G:G, MATCH(B79, Lookup!F:F, 0),)</f>
        <v>WN - DSDIV REV</v>
      </c>
    </row>
    <row r="80" spans="1:14">
      <c r="A80" t="str">
        <f>'Inp - allowance override'!A80</f>
        <v>WSH</v>
      </c>
      <c r="B80" t="str">
        <f>'Inp - allowance override'!B80</f>
        <v>C_PR24CA15_REVCAPEX_NPC_WN</v>
      </c>
      <c r="C80" t="str">
        <f>'Inp - allowance override'!C80</f>
        <v>DS &amp; diversions - revenues for capex spend - non-price control - WN</v>
      </c>
      <c r="D80" t="str">
        <f>'Inp - allowance override'!D80</f>
        <v>£m</v>
      </c>
      <c r="E80" t="str">
        <f>'Inp - allowance override'!E80</f>
        <v>Price Review 2024</v>
      </c>
      <c r="F80" s="70" t="str">
        <f xml:space="preserve"> IF( ISNA( 'Inp - allowance override'!F80 ), "", IF( ISBLANK( 'Inp - allowance override'!F80 ), 'F_Inputs - allowance'!F80, 'Inp - allowance override'!F80 ) )</f>
        <v/>
      </c>
      <c r="G80" s="70" t="str">
        <f xml:space="preserve"> IF( ISNA( 'Inp - allowance override'!G80 ), "", IF( ISBLANK( 'Inp - allowance override'!G80 ), 'F_Inputs - allowance'!G80, 'Inp - allowance override'!G80 ) )</f>
        <v/>
      </c>
      <c r="H80" s="70" t="str">
        <f xml:space="preserve"> IF( ISNA( 'Inp - allowance override'!H80 ), "", IF( ISBLANK( 'Inp - allowance override'!H80 ), 'F_Inputs - allowance'!H80, 'Inp - allowance override'!H80 ) )</f>
        <v/>
      </c>
      <c r="I80" s="70">
        <f xml:space="preserve"> IF( ISNA( 'Inp - allowance override'!I80 ), "", IF( ISBLANK( 'Inp - allowance override'!I80 ), 'F_Inputs - allowance'!I80, 'Inp - allowance override'!I80 ) )</f>
        <v>0</v>
      </c>
      <c r="J80" s="70">
        <f xml:space="preserve"> IF( ISNA( 'Inp - allowance override'!J80 ), "", IF( ISBLANK( 'Inp - allowance override'!J80 ), 'F_Inputs - allowance'!J80, 'Inp - allowance override'!J80 ) )</f>
        <v>0</v>
      </c>
      <c r="K80" s="70">
        <f xml:space="preserve"> IF( ISNA( 'Inp - allowance override'!K80 ), "", IF( ISBLANK( 'Inp - allowance override'!K80 ), 'F_Inputs - allowance'!K80, 'Inp - allowance override'!K80 ) )</f>
        <v>0</v>
      </c>
      <c r="L80" s="70">
        <f xml:space="preserve"> IF( ISNA( 'Inp - allowance override'!L80 ), "", IF( ISBLANK( 'Inp - allowance override'!L80 ), 'F_Inputs - allowance'!L80, 'Inp - allowance override'!L80 ) )</f>
        <v>0</v>
      </c>
      <c r="M80" s="70">
        <f xml:space="preserve"> IF( ISNA( 'Inp - allowance override'!M80 ), "", IF( ISBLANK( 'Inp - allowance override'!M80 ), 'F_Inputs - allowance'!M80, 'Inp - allowance override'!M80 ) )</f>
        <v>0</v>
      </c>
      <c r="N80" s="64" t="str">
        <f xml:space="preserve"> INDEX(Lookup!G:G, MATCH(B80, Lookup!F:F, 0),)</f>
        <v>WN - DSDIV REV</v>
      </c>
    </row>
    <row r="81" spans="1:16">
      <c r="A81" t="str">
        <f>'Inp - allowance override'!A81</f>
        <v>WSH</v>
      </c>
      <c r="B81" t="str">
        <f>'Inp - allowance override'!B81</f>
        <v>C_PR24CA15_REVOPEX_PC_WN</v>
      </c>
      <c r="C81" t="str">
        <f>'Inp - allowance override'!C81</f>
        <v>DS &amp; diversions - revenues for opex spend - price control - WN</v>
      </c>
      <c r="D81" t="str">
        <f>'Inp - allowance override'!D81</f>
        <v>£m</v>
      </c>
      <c r="E81" t="str">
        <f>'Inp - allowance override'!E81</f>
        <v>Price Review 2024</v>
      </c>
      <c r="F81" s="70" t="str">
        <f xml:space="preserve"> IF( ISNA( 'Inp - allowance override'!F81 ), "", IF( ISBLANK( 'Inp - allowance override'!F81 ), 'F_Inputs - allowance'!F81, 'Inp - allowance override'!F81 ) )</f>
        <v/>
      </c>
      <c r="G81" s="70" t="str">
        <f xml:space="preserve"> IF( ISNA( 'Inp - allowance override'!G81 ), "", IF( ISBLANK( 'Inp - allowance override'!G81 ), 'F_Inputs - allowance'!G81, 'Inp - allowance override'!G81 ) )</f>
        <v/>
      </c>
      <c r="H81" s="70" t="str">
        <f xml:space="preserve"> IF( ISNA( 'Inp - allowance override'!H81 ), "", IF( ISBLANK( 'Inp - allowance override'!H81 ), 'F_Inputs - allowance'!H81, 'Inp - allowance override'!H81 ) )</f>
        <v/>
      </c>
      <c r="I81" s="70">
        <f xml:space="preserve"> IF( ISNA( 'Inp - allowance override'!I81 ), "", IF( ISBLANK( 'Inp - allowance override'!I81 ), 'F_Inputs - allowance'!I81, 'Inp - allowance override'!I81 ) )</f>
        <v>10.737001692651138</v>
      </c>
      <c r="J81" s="70">
        <f xml:space="preserve"> IF( ISNA( 'Inp - allowance override'!J81 ), "", IF( ISBLANK( 'Inp - allowance override'!J81 ), 'F_Inputs - allowance'!J81, 'Inp - allowance override'!J81 ) )</f>
        <v>10.486939473809064</v>
      </c>
      <c r="K81" s="70">
        <f xml:space="preserve"> IF( ISNA( 'Inp - allowance override'!K81 ), "", IF( ISBLANK( 'Inp - allowance override'!K81 ), 'F_Inputs - allowance'!K81, 'Inp - allowance override'!K81 ) )</f>
        <v>10.492137065879525</v>
      </c>
      <c r="L81" s="70">
        <f xml:space="preserve"> IF( ISNA( 'Inp - allowance override'!L81 ), "", IF( ISBLANK( 'Inp - allowance override'!L81 ), 'F_Inputs - allowance'!L81, 'Inp - allowance override'!L81 ) )</f>
        <v>10.241090270025039</v>
      </c>
      <c r="M81" s="70">
        <f xml:space="preserve"> IF( ISNA( 'Inp - allowance override'!M81 ), "", IF( ISBLANK( 'Inp - allowance override'!M81 ), 'F_Inputs - allowance'!M81, 'Inp - allowance override'!M81 ) )</f>
        <v>10.164936774746788</v>
      </c>
      <c r="N81" s="64" t="str">
        <f xml:space="preserve"> INDEX(Lookup!G:G, MATCH(B81, Lookup!F:F, 0),)</f>
        <v>WN - DSDIV REV</v>
      </c>
    </row>
    <row r="82" spans="1:16">
      <c r="A82" t="str">
        <f>'Inp - allowance override'!A82</f>
        <v>WSH</v>
      </c>
      <c r="B82" t="str">
        <f>'Inp - allowance override'!B82</f>
        <v>C_PR24CA15_REVOPEX_NPC_WN</v>
      </c>
      <c r="C82" t="str">
        <f>'Inp - allowance override'!C82</f>
        <v>DS &amp; diversions - revenues for opex spend - non-price control - WN</v>
      </c>
      <c r="D82" t="str">
        <f>'Inp - allowance override'!D82</f>
        <v>£m</v>
      </c>
      <c r="E82" t="str">
        <f>'Inp - allowance override'!E82</f>
        <v>Price Review 2024</v>
      </c>
      <c r="F82" s="70" t="str">
        <f xml:space="preserve"> IF( ISNA( 'Inp - allowance override'!F82 ), "", IF( ISBLANK( 'Inp - allowance override'!F82 ), 'F_Inputs - allowance'!F82, 'Inp - allowance override'!F82 ) )</f>
        <v/>
      </c>
      <c r="G82" s="70" t="str">
        <f xml:space="preserve"> IF( ISNA( 'Inp - allowance override'!G82 ), "", IF( ISBLANK( 'Inp - allowance override'!G82 ), 'F_Inputs - allowance'!G82, 'Inp - allowance override'!G82 ) )</f>
        <v/>
      </c>
      <c r="H82" s="70" t="str">
        <f xml:space="preserve"> IF( ISNA( 'Inp - allowance override'!H82 ), "", IF( ISBLANK( 'Inp - allowance override'!H82 ), 'F_Inputs - allowance'!H82, 'Inp - allowance override'!H82 ) )</f>
        <v/>
      </c>
      <c r="I82" s="70">
        <f xml:space="preserve"> IF( ISNA( 'Inp - allowance override'!I82 ), "", IF( ISBLANK( 'Inp - allowance override'!I82 ), 'F_Inputs - allowance'!I82, 'Inp - allowance override'!I82 ) )</f>
        <v>0</v>
      </c>
      <c r="J82" s="70">
        <f xml:space="preserve"> IF( ISNA( 'Inp - allowance override'!J82 ), "", IF( ISBLANK( 'Inp - allowance override'!J82 ), 'F_Inputs - allowance'!J82, 'Inp - allowance override'!J82 ) )</f>
        <v>0</v>
      </c>
      <c r="K82" s="70">
        <f xml:space="preserve"> IF( ISNA( 'Inp - allowance override'!K82 ), "", IF( ISBLANK( 'Inp - allowance override'!K82 ), 'F_Inputs - allowance'!K82, 'Inp - allowance override'!K82 ) )</f>
        <v>0</v>
      </c>
      <c r="L82" s="70">
        <f xml:space="preserve"> IF( ISNA( 'Inp - allowance override'!L82 ), "", IF( ISBLANK( 'Inp - allowance override'!L82 ), 'F_Inputs - allowance'!L82, 'Inp - allowance override'!L82 ) )</f>
        <v>0</v>
      </c>
      <c r="M82" s="70">
        <f xml:space="preserve"> IF( ISNA( 'Inp - allowance override'!M82 ), "", IF( ISBLANK( 'Inp - allowance override'!M82 ), 'F_Inputs - allowance'!M82, 'Inp - allowance override'!M82 ) )</f>
        <v>0</v>
      </c>
      <c r="N82" s="64" t="str">
        <f xml:space="preserve"> INDEX(Lookup!G:G, MATCH(B82, Lookup!F:F, 0),)</f>
        <v>WN - DSDIV REV</v>
      </c>
    </row>
    <row r="83" spans="1:16">
      <c r="A83" t="str">
        <f>'Inp - allowance override'!A83</f>
        <v>WSH</v>
      </c>
      <c r="B83" t="str">
        <f>'Inp - allowance override'!B83</f>
        <v>C_PR24CA15_REVCAPEX_PC_WWN</v>
      </c>
      <c r="C83" t="str">
        <f>'Inp - allowance override'!C83</f>
        <v>DS &amp; diversions - revenues for capex spend - price control - WWN</v>
      </c>
      <c r="D83" t="str">
        <f>'Inp - allowance override'!D83</f>
        <v>£m</v>
      </c>
      <c r="E83" t="str">
        <f>'Inp - allowance override'!E83</f>
        <v>Price Review 2024</v>
      </c>
      <c r="F83" s="70" t="str">
        <f xml:space="preserve"> IF( ISNA( 'Inp - allowance override'!F83 ), "", IF( ISBLANK( 'Inp - allowance override'!F83 ), 'F_Inputs - allowance'!F83, 'Inp - allowance override'!F83 ) )</f>
        <v/>
      </c>
      <c r="G83" s="70" t="str">
        <f xml:space="preserve"> IF( ISNA( 'Inp - allowance override'!G83 ), "", IF( ISBLANK( 'Inp - allowance override'!G83 ), 'F_Inputs - allowance'!G83, 'Inp - allowance override'!G83 ) )</f>
        <v/>
      </c>
      <c r="H83" s="70" t="str">
        <f xml:space="preserve"> IF( ISNA( 'Inp - allowance override'!H83 ), "", IF( ISBLANK( 'Inp - allowance override'!H83 ), 'F_Inputs - allowance'!H83, 'Inp - allowance override'!H83 ) )</f>
        <v/>
      </c>
      <c r="I83" s="70">
        <f xml:space="preserve"> IF( ISNA( 'Inp - allowance override'!I83 ), "", IF( ISBLANK( 'Inp - allowance override'!I83 ), 'F_Inputs - allowance'!I83, 'Inp - allowance override'!I83 ) )</f>
        <v>3.8577387240908116</v>
      </c>
      <c r="J83" s="70">
        <f xml:space="preserve"> IF( ISNA( 'Inp - allowance override'!J83 ), "", IF( ISBLANK( 'Inp - allowance override'!J83 ), 'F_Inputs - allowance'!J83, 'Inp - allowance override'!J83 ) )</f>
        <v>3.7613075741262079</v>
      </c>
      <c r="K83" s="70">
        <f xml:space="preserve"> IF( ISNA( 'Inp - allowance override'!K83 ), "", IF( ISBLANK( 'Inp - allowance override'!K83 ), 'F_Inputs - allowance'!K83, 'Inp - allowance override'!K83 ) )</f>
        <v>3.7481629291582292</v>
      </c>
      <c r="L83" s="70">
        <f xml:space="preserve"> IF( ISNA( 'Inp - allowance override'!L83 ), "", IF( ISBLANK( 'Inp - allowance override'!L83 ), 'F_Inputs - allowance'!L83, 'Inp - allowance override'!L83 ) )</f>
        <v>3.6842675570043295</v>
      </c>
      <c r="M83" s="70">
        <f xml:space="preserve"> IF( ISNA( 'Inp - allowance override'!M83 ), "", IF( ISBLANK( 'Inp - allowance override'!M83 ), 'F_Inputs - allowance'!M83, 'Inp - allowance override'!M83 ) )</f>
        <v>3.624997446864556</v>
      </c>
      <c r="N83" s="64" t="str">
        <f xml:space="preserve"> INDEX(Lookup!G:G, MATCH(B83, Lookup!F:F, 0),)</f>
        <v>WWN - DSDIV REV</v>
      </c>
    </row>
    <row r="84" spans="1:16">
      <c r="A84" t="str">
        <f>'Inp - allowance override'!A84</f>
        <v>WSH</v>
      </c>
      <c r="B84" t="str">
        <f>'Inp - allowance override'!B84</f>
        <v>C_PR24CA15_REVCAPEX_NPC_WWN</v>
      </c>
      <c r="C84" t="str">
        <f>'Inp - allowance override'!C84</f>
        <v>DS &amp; diversions - revenues for capex spend - non-price control - WWN</v>
      </c>
      <c r="D84" t="str">
        <f>'Inp - allowance override'!D84</f>
        <v>£m</v>
      </c>
      <c r="E84" t="str">
        <f>'Inp - allowance override'!E84</f>
        <v>Price Review 2024</v>
      </c>
      <c r="F84" s="70" t="str">
        <f xml:space="preserve"> IF( ISNA( 'Inp - allowance override'!F84 ), "", IF( ISBLANK( 'Inp - allowance override'!F84 ), 'F_Inputs - allowance'!F84, 'Inp - allowance override'!F84 ) )</f>
        <v/>
      </c>
      <c r="G84" s="70" t="str">
        <f xml:space="preserve"> IF( ISNA( 'Inp - allowance override'!G84 ), "", IF( ISBLANK( 'Inp - allowance override'!G84 ), 'F_Inputs - allowance'!G84, 'Inp - allowance override'!G84 ) )</f>
        <v/>
      </c>
      <c r="H84" s="70" t="str">
        <f xml:space="preserve"> IF( ISNA( 'Inp - allowance override'!H84 ), "", IF( ISBLANK( 'Inp - allowance override'!H84 ), 'F_Inputs - allowance'!H84, 'Inp - allowance override'!H84 ) )</f>
        <v/>
      </c>
      <c r="I84" s="70">
        <f xml:space="preserve"> IF( ISNA( 'Inp - allowance override'!I84 ), "", IF( ISBLANK( 'Inp - allowance override'!I84 ), 'F_Inputs - allowance'!I84, 'Inp - allowance override'!I84 ) )</f>
        <v>6.3350167988376409</v>
      </c>
      <c r="J84" s="70">
        <f xml:space="preserve"> IF( ISNA( 'Inp - allowance override'!J84 ), "", IF( ISBLANK( 'Inp - allowance override'!J84 ), 'F_Inputs - allowance'!J84, 'Inp - allowance override'!J84 ) )</f>
        <v>6.1941197214737098</v>
      </c>
      <c r="K84" s="70">
        <f xml:space="preserve"> IF( ISNA( 'Inp - allowance override'!K84 ), "", IF( ISBLANK( 'Inp - allowance override'!K84 ), 'F_Inputs - allowance'!K84, 'Inp - allowance override'!K84 ) )</f>
        <v>6.164203736022265</v>
      </c>
      <c r="L84" s="70">
        <f xml:space="preserve"> IF( ISNA( 'Inp - allowance override'!L84 ), "", IF( ISBLANK( 'Inp - allowance override'!L84 ), 'F_Inputs - allowance'!L84, 'Inp - allowance override'!L84 ) )</f>
        <v>6.0682481183176531</v>
      </c>
      <c r="M84" s="70">
        <f xml:space="preserve"> IF( ISNA( 'Inp - allowance override'!M84 ), "", IF( ISBLANK( 'Inp - allowance override'!M84 ), 'F_Inputs - allowance'!M84, 'Inp - allowance override'!M84 ) )</f>
        <v>5.9729734448828475</v>
      </c>
      <c r="N84" s="64" t="str">
        <f xml:space="preserve"> INDEX(Lookup!G:G, MATCH(B84, Lookup!F:F, 0),)</f>
        <v>WWN - DSDIV REV</v>
      </c>
    </row>
    <row r="85" spans="1:16">
      <c r="A85" t="str">
        <f>'Inp - allowance override'!A85</f>
        <v>WSH</v>
      </c>
      <c r="B85" t="str">
        <f>'Inp - allowance override'!B85</f>
        <v>C_PR24CA15_REVOPEX_PC_WWN</v>
      </c>
      <c r="C85" t="str">
        <f>'Inp - allowance override'!C85</f>
        <v>DS &amp; diversions - revenues for opex spend - price control - WWN</v>
      </c>
      <c r="D85" t="str">
        <f>'Inp - allowance override'!D85</f>
        <v>£m</v>
      </c>
      <c r="E85" t="str">
        <f>'Inp - allowance override'!E85</f>
        <v>Price Review 2024</v>
      </c>
      <c r="F85" s="70" t="str">
        <f xml:space="preserve"> IF( ISNA( 'Inp - allowance override'!F85 ), "", IF( ISBLANK( 'Inp - allowance override'!F85 ), 'F_Inputs - allowance'!F85, 'Inp - allowance override'!F85 ) )</f>
        <v/>
      </c>
      <c r="G85" s="70" t="str">
        <f xml:space="preserve"> IF( ISNA( 'Inp - allowance override'!G85 ), "", IF( ISBLANK( 'Inp - allowance override'!G85 ), 'F_Inputs - allowance'!G85, 'Inp - allowance override'!G85 ) )</f>
        <v/>
      </c>
      <c r="H85" s="70" t="str">
        <f xml:space="preserve"> IF( ISNA( 'Inp - allowance override'!H85 ), "", IF( ISBLANK( 'Inp - allowance override'!H85 ), 'F_Inputs - allowance'!H85, 'Inp - allowance override'!H85 ) )</f>
        <v/>
      </c>
      <c r="I85" s="70">
        <f xml:space="preserve"> IF( ISNA( 'Inp - allowance override'!I85 ), "", IF( ISBLANK( 'Inp - allowance override'!I85 ), 'F_Inputs - allowance'!I85, 'Inp - allowance override'!I85 ) )</f>
        <v>0.99648127590918811</v>
      </c>
      <c r="J85" s="70">
        <f xml:space="preserve"> IF( ISNA( 'Inp - allowance override'!J85 ), "", IF( ISBLANK( 'Inp - allowance override'!J85 ), 'F_Inputs - allowance'!J85, 'Inp - allowance override'!J85 ) )</f>
        <v>0.97157242587379189</v>
      </c>
      <c r="K85" s="70">
        <f xml:space="preserve"> IF( ISNA( 'Inp - allowance override'!K85 ), "", IF( ISBLANK( 'Inp - allowance override'!K85 ), 'F_Inputs - allowance'!K85, 'Inp - allowance override'!K85 ) )</f>
        <v>0.96817707084177063</v>
      </c>
      <c r="L85" s="70">
        <f xml:space="preserve"> IF( ISNA( 'Inp - allowance override'!L85 ), "", IF( ISBLANK( 'Inp - allowance override'!L85 ), 'F_Inputs - allowance'!L85, 'Inp - allowance override'!L85 ) )</f>
        <v>0.95167244299567</v>
      </c>
      <c r="M85" s="70">
        <f xml:space="preserve"> IF( ISNA( 'Inp - allowance override'!M85 ), "", IF( ISBLANK( 'Inp - allowance override'!M85 ), 'F_Inputs - allowance'!M85, 'Inp - allowance override'!M85 ) )</f>
        <v>0.93636255313544381</v>
      </c>
      <c r="N85" s="64" t="str">
        <f xml:space="preserve"> INDEX(Lookup!G:G, MATCH(B85, Lookup!F:F, 0),)</f>
        <v>WWN - DSDIV REV</v>
      </c>
    </row>
    <row r="86" spans="1:16">
      <c r="A86" t="str">
        <f>'Inp - allowance override'!A86</f>
        <v>WSH</v>
      </c>
      <c r="B86" t="str">
        <f>'Inp - allowance override'!B86</f>
        <v>C_PR24CA15_REVOPEX_NPC_WWN</v>
      </c>
      <c r="C86" t="str">
        <f>'Inp - allowance override'!C86</f>
        <v>DS &amp; diversions - revenues for opex spend - non-price control - WWN</v>
      </c>
      <c r="D86" t="str">
        <f>'Inp - allowance override'!D86</f>
        <v>£m</v>
      </c>
      <c r="E86" t="str">
        <f>'Inp - allowance override'!E86</f>
        <v>Price Review 2024</v>
      </c>
      <c r="F86" s="70" t="str">
        <f xml:space="preserve"> IF( ISNA( 'Inp - allowance override'!F86 ), "", IF( ISBLANK( 'Inp - allowance override'!F86 ), 'F_Inputs - allowance'!F86, 'Inp - allowance override'!F86 ) )</f>
        <v/>
      </c>
      <c r="G86" s="70" t="str">
        <f xml:space="preserve"> IF( ISNA( 'Inp - allowance override'!G86 ), "", IF( ISBLANK( 'Inp - allowance override'!G86 ), 'F_Inputs - allowance'!G86, 'Inp - allowance override'!G86 ) )</f>
        <v/>
      </c>
      <c r="H86" s="70" t="str">
        <f xml:space="preserve"> IF( ISNA( 'Inp - allowance override'!H86 ), "", IF( ISBLANK( 'Inp - allowance override'!H86 ), 'F_Inputs - allowance'!H86, 'Inp - allowance override'!H86 ) )</f>
        <v/>
      </c>
      <c r="I86" s="70">
        <f xml:space="preserve"> IF( ISNA( 'Inp - allowance override'!I86 ), "", IF( ISBLANK( 'Inp - allowance override'!I86 ), 'F_Inputs - allowance'!I86, 'Inp - allowance override'!I86 ) )</f>
        <v>1.6363797742937216</v>
      </c>
      <c r="J86" s="70">
        <f xml:space="preserve"> IF( ISNA( 'Inp - allowance override'!J86 ), "", IF( ISBLANK( 'Inp - allowance override'!J86 ), 'F_Inputs - allowance'!J86, 'Inp - allowance override'!J86 ) )</f>
        <v>1.5999850598080807</v>
      </c>
      <c r="K86" s="70">
        <f xml:space="preserve"> IF( ISNA( 'Inp - allowance override'!K86 ), "", IF( ISBLANK( 'Inp - allowance override'!K86 ), 'F_Inputs - allowance'!K86, 'Inp - allowance override'!K86 ) )</f>
        <v>1.592257548567733</v>
      </c>
      <c r="L86" s="70">
        <f xml:space="preserve"> IF( ISNA( 'Inp - allowance override'!L86 ), "", IF( ISBLANK( 'Inp - allowance override'!L86 ), 'F_Inputs - allowance'!L86, 'Inp - allowance override'!L86 ) )</f>
        <v>1.5674715318881092</v>
      </c>
      <c r="M86" s="70">
        <f xml:space="preserve"> IF( ISNA( 'Inp - allowance override'!M86 ), "", IF( ISBLANK( 'Inp - allowance override'!M86 ), 'F_Inputs - allowance'!M86, 'Inp - allowance override'!M86 ) )</f>
        <v>1.5428614079434086</v>
      </c>
      <c r="N86" s="64" t="str">
        <f xml:space="preserve"> INDEX(Lookup!G:G, MATCH(B86, Lookup!F:F, 0),)</f>
        <v>WWN - DSDIV REV</v>
      </c>
    </row>
    <row r="87" spans="1:16">
      <c r="A87" t="str">
        <f>'Inp - allowance override'!A87</f>
        <v>WSH</v>
      </c>
      <c r="B87" t="str">
        <f>'Inp - allowance override'!B87</f>
        <v>C_PR24CA25_WR</v>
      </c>
      <c r="C87" t="str">
        <f>'Inp - allowance override'!C87</f>
        <v>Pension deficit recovery payments - Calculated allowance - Water resources</v>
      </c>
      <c r="D87" t="str">
        <f>'Inp - allowance override'!D87</f>
        <v>£m</v>
      </c>
      <c r="E87" t="str">
        <f>'Inp - allowance override'!E87</f>
        <v>Price Review 2024</v>
      </c>
      <c r="F87" s="70" t="str">
        <f xml:space="preserve"> IF( ISNA( 'Inp - allowance override'!F87 ), "", IF( ISBLANK( 'Inp - allowance override'!F87 ), 'F_Inputs - allowance'!F87, 'Inp - allowance override'!F87 ) )</f>
        <v/>
      </c>
      <c r="G87" s="70" t="str">
        <f xml:space="preserve"> IF( ISNA( 'Inp - allowance override'!G87 ), "", IF( ISBLANK( 'Inp - allowance override'!G87 ), 'F_Inputs - allowance'!G87, 'Inp - allowance override'!G87 ) )</f>
        <v/>
      </c>
      <c r="H87" s="70" t="str">
        <f xml:space="preserve"> IF( ISNA( 'Inp - allowance override'!H87 ), "", IF( ISBLANK( 'Inp - allowance override'!H87 ), 'F_Inputs - allowance'!H87, 'Inp - allowance override'!H87 ) )</f>
        <v/>
      </c>
      <c r="I87" s="70" t="str">
        <f xml:space="preserve"> IF( ISNA( 'Inp - allowance override'!I87 ), "", IF( ISBLANK( 'Inp - allowance override'!I87 ), 'F_Inputs - allowance'!I87, 'Inp - allowance override'!I87 ) )</f>
        <v/>
      </c>
      <c r="J87" s="70" t="str">
        <f xml:space="preserve"> IF( ISNA( 'Inp - allowance override'!J87 ), "", IF( ISBLANK( 'Inp - allowance override'!J87 ), 'F_Inputs - allowance'!J87, 'Inp - allowance override'!J87 ) )</f>
        <v/>
      </c>
      <c r="K87" s="70" t="str">
        <f xml:space="preserve"> IF( ISNA( 'Inp - allowance override'!K87 ), "", IF( ISBLANK( 'Inp - allowance override'!K87 ), 'F_Inputs - allowance'!K87, 'Inp - allowance override'!K87 ) )</f>
        <v/>
      </c>
      <c r="L87" s="70" t="str">
        <f xml:space="preserve"> IF( ISNA( 'Inp - allowance override'!L87 ), "", IF( ISBLANK( 'Inp - allowance override'!L87 ), 'F_Inputs - allowance'!L87, 'Inp - allowance override'!L87 ) )</f>
        <v/>
      </c>
      <c r="M87" s="70" t="str">
        <f xml:space="preserve"> IF( ISNA( 'Inp - allowance override'!M87 ), "", IF( ISBLANK( 'Inp - allowance override'!M87 ), 'F_Inputs - allowance'!M87, 'Inp - allowance override'!M87 ) )</f>
        <v/>
      </c>
      <c r="N87" s="64" t="str">
        <f xml:space="preserve"> INDEX(Lookup!G:G, MATCH(B87, Lookup!F:F, 0),)</f>
        <v>WR - PDRC</v>
      </c>
      <c r="P87" t="s">
        <v>462</v>
      </c>
    </row>
    <row r="88" spans="1:16">
      <c r="A88" t="str">
        <f>'Inp - allowance override'!A88</f>
        <v>WSH</v>
      </c>
      <c r="B88" t="str">
        <f>'Inp - allowance override'!B88</f>
        <v>C_PR24CA25_WN</v>
      </c>
      <c r="C88" t="str">
        <f>'Inp - allowance override'!C88</f>
        <v>Pension deficit recovery payments - Calculated allowance - Water network plus</v>
      </c>
      <c r="D88" t="str">
        <f>'Inp - allowance override'!D88</f>
        <v>£m</v>
      </c>
      <c r="E88" t="str">
        <f>'Inp - allowance override'!E88</f>
        <v>Price Review 2024</v>
      </c>
      <c r="F88" s="70" t="str">
        <f xml:space="preserve"> IF( ISNA( 'Inp - allowance override'!F88 ), "", IF( ISBLANK( 'Inp - allowance override'!F88 ), 'F_Inputs - allowance'!F88, 'Inp - allowance override'!F88 ) )</f>
        <v/>
      </c>
      <c r="G88" s="70" t="str">
        <f xml:space="preserve"> IF( ISNA( 'Inp - allowance override'!G88 ), "", IF( ISBLANK( 'Inp - allowance override'!G88 ), 'F_Inputs - allowance'!G88, 'Inp - allowance override'!G88 ) )</f>
        <v/>
      </c>
      <c r="H88" s="70" t="str">
        <f xml:space="preserve"> IF( ISNA( 'Inp - allowance override'!H88 ), "", IF( ISBLANK( 'Inp - allowance override'!H88 ), 'F_Inputs - allowance'!H88, 'Inp - allowance override'!H88 ) )</f>
        <v/>
      </c>
      <c r="I88" s="70" t="str">
        <f xml:space="preserve"> IF( ISNA( 'Inp - allowance override'!I88 ), "", IF( ISBLANK( 'Inp - allowance override'!I88 ), 'F_Inputs - allowance'!I88, 'Inp - allowance override'!I88 ) )</f>
        <v/>
      </c>
      <c r="J88" s="70" t="str">
        <f xml:space="preserve"> IF( ISNA( 'Inp - allowance override'!J88 ), "", IF( ISBLANK( 'Inp - allowance override'!J88 ), 'F_Inputs - allowance'!J88, 'Inp - allowance override'!J88 ) )</f>
        <v/>
      </c>
      <c r="K88" s="70" t="str">
        <f xml:space="preserve"> IF( ISNA( 'Inp - allowance override'!K88 ), "", IF( ISBLANK( 'Inp - allowance override'!K88 ), 'F_Inputs - allowance'!K88, 'Inp - allowance override'!K88 ) )</f>
        <v/>
      </c>
      <c r="L88" s="70" t="str">
        <f xml:space="preserve"> IF( ISNA( 'Inp - allowance override'!L88 ), "", IF( ISBLANK( 'Inp - allowance override'!L88 ), 'F_Inputs - allowance'!L88, 'Inp - allowance override'!L88 ) )</f>
        <v/>
      </c>
      <c r="M88" s="70" t="str">
        <f xml:space="preserve"> IF( ISNA( 'Inp - allowance override'!M88 ), "", IF( ISBLANK( 'Inp - allowance override'!M88 ), 'F_Inputs - allowance'!M88, 'Inp - allowance override'!M88 ) )</f>
        <v/>
      </c>
      <c r="N88" s="64" t="str">
        <f xml:space="preserve"> INDEX(Lookup!G:G, MATCH(B88, Lookup!F:F, 0),)</f>
        <v>WN - PDRC</v>
      </c>
      <c r="P88" t="s">
        <v>462</v>
      </c>
    </row>
    <row r="89" spans="1:16">
      <c r="A89" t="str">
        <f>'Inp - allowance override'!A89</f>
        <v>WSH</v>
      </c>
      <c r="B89" t="str">
        <f>'Inp - allowance override'!B89</f>
        <v>C_PR24CA25_W_TOT</v>
      </c>
      <c r="C89" t="str">
        <f>'Inp - allowance override'!C89</f>
        <v>Pension deficit recovery payments - Calculated allowance - Water total</v>
      </c>
      <c r="D89" t="str">
        <f>'Inp - allowance override'!D89</f>
        <v>£m</v>
      </c>
      <c r="E89" t="str">
        <f>'Inp - allowance override'!E89</f>
        <v>Price Review 2024</v>
      </c>
      <c r="F89" s="70" t="str">
        <f xml:space="preserve"> IF( ISNA( 'Inp - allowance override'!F89 ), "", IF( ISBLANK( 'Inp - allowance override'!F89 ), 'F_Inputs - allowance'!F89, 'Inp - allowance override'!F89 ) )</f>
        <v/>
      </c>
      <c r="G89" s="70" t="str">
        <f xml:space="preserve"> IF( ISNA( 'Inp - allowance override'!G89 ), "", IF( ISBLANK( 'Inp - allowance override'!G89 ), 'F_Inputs - allowance'!G89, 'Inp - allowance override'!G89 ) )</f>
        <v/>
      </c>
      <c r="H89" s="70" t="str">
        <f xml:space="preserve"> IF( ISNA( 'Inp - allowance override'!H89 ), "", IF( ISBLANK( 'Inp - allowance override'!H89 ), 'F_Inputs - allowance'!H89, 'Inp - allowance override'!H89 ) )</f>
        <v/>
      </c>
      <c r="I89" s="70" t="str">
        <f xml:space="preserve"> IF( ISNA( 'Inp - allowance override'!I89 ), "", IF( ISBLANK( 'Inp - allowance override'!I89 ), 'F_Inputs - allowance'!I89, 'Inp - allowance override'!I89 ) )</f>
        <v/>
      </c>
      <c r="J89" s="70" t="str">
        <f xml:space="preserve"> IF( ISNA( 'Inp - allowance override'!J89 ), "", IF( ISBLANK( 'Inp - allowance override'!J89 ), 'F_Inputs - allowance'!J89, 'Inp - allowance override'!J89 ) )</f>
        <v/>
      </c>
      <c r="K89" s="70" t="str">
        <f xml:space="preserve"> IF( ISNA( 'Inp - allowance override'!K89 ), "", IF( ISBLANK( 'Inp - allowance override'!K89 ), 'F_Inputs - allowance'!K89, 'Inp - allowance override'!K89 ) )</f>
        <v/>
      </c>
      <c r="L89" s="70" t="str">
        <f xml:space="preserve"> IF( ISNA( 'Inp - allowance override'!L89 ), "", IF( ISBLANK( 'Inp - allowance override'!L89 ), 'F_Inputs - allowance'!L89, 'Inp - allowance override'!L89 ) )</f>
        <v/>
      </c>
      <c r="M89" s="70" t="str">
        <f xml:space="preserve"> IF( ISNA( 'Inp - allowance override'!M89 ), "", IF( ISBLANK( 'Inp - allowance override'!M89 ), 'F_Inputs - allowance'!M89, 'Inp - allowance override'!M89 ) )</f>
        <v/>
      </c>
      <c r="N89" s="64" t="str">
        <f xml:space="preserve"> INDEX(Lookup!G:G, MATCH(B89, Lookup!F:F, 0),)</f>
        <v>W - PDRC</v>
      </c>
      <c r="P89" t="s">
        <v>462</v>
      </c>
    </row>
    <row r="90" spans="1:16">
      <c r="A90" t="str">
        <f>'Inp - allowance override'!A90</f>
        <v>WSH</v>
      </c>
      <c r="B90" t="str">
        <f>'Inp - allowance override'!B90</f>
        <v>C_PR24CA25_WWN</v>
      </c>
      <c r="C90" t="str">
        <f>'Inp - allowance override'!C90</f>
        <v>Pension deficit recovery payments - Calculated allowance - Wastewater network plus</v>
      </c>
      <c r="D90" t="str">
        <f>'Inp - allowance override'!D90</f>
        <v>£m</v>
      </c>
      <c r="E90" t="str">
        <f>'Inp - allowance override'!E90</f>
        <v>Price Review 2024</v>
      </c>
      <c r="F90" s="70" t="str">
        <f xml:space="preserve"> IF( ISNA( 'Inp - allowance override'!F90 ), "", IF( ISBLANK( 'Inp - allowance override'!F90 ), 'F_Inputs - allowance'!F90, 'Inp - allowance override'!F90 ) )</f>
        <v/>
      </c>
      <c r="G90" s="70" t="str">
        <f xml:space="preserve"> IF( ISNA( 'Inp - allowance override'!G90 ), "", IF( ISBLANK( 'Inp - allowance override'!G90 ), 'F_Inputs - allowance'!G90, 'Inp - allowance override'!G90 ) )</f>
        <v/>
      </c>
      <c r="H90" s="70" t="str">
        <f xml:space="preserve"> IF( ISNA( 'Inp - allowance override'!H90 ), "", IF( ISBLANK( 'Inp - allowance override'!H90 ), 'F_Inputs - allowance'!H90, 'Inp - allowance override'!H90 ) )</f>
        <v/>
      </c>
      <c r="I90" s="70" t="str">
        <f xml:space="preserve"> IF( ISNA( 'Inp - allowance override'!I90 ), "", IF( ISBLANK( 'Inp - allowance override'!I90 ), 'F_Inputs - allowance'!I90, 'Inp - allowance override'!I90 ) )</f>
        <v/>
      </c>
      <c r="J90" s="70" t="str">
        <f xml:space="preserve"> IF( ISNA( 'Inp - allowance override'!J90 ), "", IF( ISBLANK( 'Inp - allowance override'!J90 ), 'F_Inputs - allowance'!J90, 'Inp - allowance override'!J90 ) )</f>
        <v/>
      </c>
      <c r="K90" s="70" t="str">
        <f xml:space="preserve"> IF( ISNA( 'Inp - allowance override'!K90 ), "", IF( ISBLANK( 'Inp - allowance override'!K90 ), 'F_Inputs - allowance'!K90, 'Inp - allowance override'!K90 ) )</f>
        <v/>
      </c>
      <c r="L90" s="70" t="str">
        <f xml:space="preserve"> IF( ISNA( 'Inp - allowance override'!L90 ), "", IF( ISBLANK( 'Inp - allowance override'!L90 ), 'F_Inputs - allowance'!L90, 'Inp - allowance override'!L90 ) )</f>
        <v/>
      </c>
      <c r="M90" s="70" t="str">
        <f xml:space="preserve"> IF( ISNA( 'Inp - allowance override'!M90 ), "", IF( ISBLANK( 'Inp - allowance override'!M90 ), 'F_Inputs - allowance'!M90, 'Inp - allowance override'!M90 ) )</f>
        <v/>
      </c>
      <c r="N90" s="64" t="str">
        <f xml:space="preserve"> INDEX(Lookup!G:G, MATCH(B90, Lookup!F:F, 0),)</f>
        <v>WWN - PDRC</v>
      </c>
      <c r="P90" t="s">
        <v>462</v>
      </c>
    </row>
    <row r="91" spans="1:16">
      <c r="A91" t="str">
        <f>'Inp - allowance override'!A91</f>
        <v>WSH</v>
      </c>
      <c r="B91" t="str">
        <f>'Inp - allowance override'!B91</f>
        <v>C_PR24CA25_BIO</v>
      </c>
      <c r="C91" t="str">
        <f>'Inp - allowance override'!C91</f>
        <v>Pension deficit recovery payments - Calculated allowance - Bioresources</v>
      </c>
      <c r="D91" t="str">
        <f>'Inp - allowance override'!D91</f>
        <v>£m</v>
      </c>
      <c r="E91" t="str">
        <f>'Inp - allowance override'!E91</f>
        <v>Price Review 2024</v>
      </c>
      <c r="F91" s="70" t="str">
        <f xml:space="preserve"> IF( ISNA( 'Inp - allowance override'!F91 ), "", IF( ISBLANK( 'Inp - allowance override'!F91 ), 'F_Inputs - allowance'!F91, 'Inp - allowance override'!F91 ) )</f>
        <v/>
      </c>
      <c r="G91" s="70" t="str">
        <f xml:space="preserve"> IF( ISNA( 'Inp - allowance override'!G91 ), "", IF( ISBLANK( 'Inp - allowance override'!G91 ), 'F_Inputs - allowance'!G91, 'Inp - allowance override'!G91 ) )</f>
        <v/>
      </c>
      <c r="H91" s="70" t="str">
        <f xml:space="preserve"> IF( ISNA( 'Inp - allowance override'!H91 ), "", IF( ISBLANK( 'Inp - allowance override'!H91 ), 'F_Inputs - allowance'!H91, 'Inp - allowance override'!H91 ) )</f>
        <v/>
      </c>
      <c r="I91" s="70" t="str">
        <f xml:space="preserve"> IF( ISNA( 'Inp - allowance override'!I91 ), "", IF( ISBLANK( 'Inp - allowance override'!I91 ), 'F_Inputs - allowance'!I91, 'Inp - allowance override'!I91 ) )</f>
        <v/>
      </c>
      <c r="J91" s="70" t="str">
        <f xml:space="preserve"> IF( ISNA( 'Inp - allowance override'!J91 ), "", IF( ISBLANK( 'Inp - allowance override'!J91 ), 'F_Inputs - allowance'!J91, 'Inp - allowance override'!J91 ) )</f>
        <v/>
      </c>
      <c r="K91" s="70" t="str">
        <f xml:space="preserve"> IF( ISNA( 'Inp - allowance override'!K91 ), "", IF( ISBLANK( 'Inp - allowance override'!K91 ), 'F_Inputs - allowance'!K91, 'Inp - allowance override'!K91 ) )</f>
        <v/>
      </c>
      <c r="L91" s="70" t="str">
        <f xml:space="preserve"> IF( ISNA( 'Inp - allowance override'!L91 ), "", IF( ISBLANK( 'Inp - allowance override'!L91 ), 'F_Inputs - allowance'!L91, 'Inp - allowance override'!L91 ) )</f>
        <v/>
      </c>
      <c r="M91" s="70" t="str">
        <f xml:space="preserve"> IF( ISNA( 'Inp - allowance override'!M91 ), "", IF( ISBLANK( 'Inp - allowance override'!M91 ), 'F_Inputs - allowance'!M91, 'Inp - allowance override'!M91 ) )</f>
        <v/>
      </c>
      <c r="N91" s="64" t="str">
        <f xml:space="preserve"> INDEX(Lookup!G:G, MATCH(B91, Lookup!F:F, 0),)</f>
        <v>BIO - PDRC</v>
      </c>
      <c r="P91" t="s">
        <v>462</v>
      </c>
    </row>
    <row r="92" spans="1:16">
      <c r="A92" t="str">
        <f>'Inp - allowance override'!A92</f>
        <v>WSH</v>
      </c>
      <c r="B92" t="str">
        <f>'Inp - allowance override'!B92</f>
        <v>C_PR24CA25_WW_TOT</v>
      </c>
      <c r="C92" t="str">
        <f>'Inp - allowance override'!C92</f>
        <v>Pension deficit recovery payments - Calculated allowance - Wastewater total</v>
      </c>
      <c r="D92" t="str">
        <f>'Inp - allowance override'!D92</f>
        <v>£m</v>
      </c>
      <c r="E92" t="str">
        <f>'Inp - allowance override'!E92</f>
        <v>Price Review 2024</v>
      </c>
      <c r="F92" s="70" t="str">
        <f xml:space="preserve"> IF( ISNA( 'Inp - allowance override'!F92 ), "", IF( ISBLANK( 'Inp - allowance override'!F92 ), 'F_Inputs - allowance'!F92, 'Inp - allowance override'!F92 ) )</f>
        <v/>
      </c>
      <c r="G92" s="70" t="str">
        <f xml:space="preserve"> IF( ISNA( 'Inp - allowance override'!G92 ), "", IF( ISBLANK( 'Inp - allowance override'!G92 ), 'F_Inputs - allowance'!G92, 'Inp - allowance override'!G92 ) )</f>
        <v/>
      </c>
      <c r="H92" s="70" t="str">
        <f xml:space="preserve"> IF( ISNA( 'Inp - allowance override'!H92 ), "", IF( ISBLANK( 'Inp - allowance override'!H92 ), 'F_Inputs - allowance'!H92, 'Inp - allowance override'!H92 ) )</f>
        <v/>
      </c>
      <c r="I92" s="70" t="str">
        <f xml:space="preserve"> IF( ISNA( 'Inp - allowance override'!I92 ), "", IF( ISBLANK( 'Inp - allowance override'!I92 ), 'F_Inputs - allowance'!I92, 'Inp - allowance override'!I92 ) )</f>
        <v/>
      </c>
      <c r="J92" s="70" t="str">
        <f xml:space="preserve"> IF( ISNA( 'Inp - allowance override'!J92 ), "", IF( ISBLANK( 'Inp - allowance override'!J92 ), 'F_Inputs - allowance'!J92, 'Inp - allowance override'!J92 ) )</f>
        <v/>
      </c>
      <c r="K92" s="70" t="str">
        <f xml:space="preserve"> IF( ISNA( 'Inp - allowance override'!K92 ), "", IF( ISBLANK( 'Inp - allowance override'!K92 ), 'F_Inputs - allowance'!K92, 'Inp - allowance override'!K92 ) )</f>
        <v/>
      </c>
      <c r="L92" s="70" t="str">
        <f xml:space="preserve"> IF( ISNA( 'Inp - allowance override'!L92 ), "", IF( ISBLANK( 'Inp - allowance override'!L92 ), 'F_Inputs - allowance'!L92, 'Inp - allowance override'!L92 ) )</f>
        <v/>
      </c>
      <c r="M92" s="70" t="str">
        <f xml:space="preserve"> IF( ISNA( 'Inp - allowance override'!M92 ), "", IF( ISBLANK( 'Inp - allowance override'!M92 ), 'F_Inputs - allowance'!M92, 'Inp - allowance override'!M92 ) )</f>
        <v/>
      </c>
      <c r="N92" s="64" t="str">
        <f xml:space="preserve"> INDEX(Lookup!G:G, MATCH(B92, Lookup!F:F, 0),)</f>
        <v>WW - PDRC</v>
      </c>
      <c r="P92" t="s">
        <v>462</v>
      </c>
    </row>
    <row r="93" spans="1:16">
      <c r="A93" t="str">
        <f>'Inp - allowance override'!A93</f>
        <v>WSH</v>
      </c>
      <c r="B93" t="str">
        <f>'Inp - allowance override'!B93</f>
        <v>C_PR24CA25_ADDN1</v>
      </c>
      <c r="C93" t="str">
        <f>'Inp - allowance override'!C93</f>
        <v>Pension deficit recovery payments - Calculated allowance - Additional control 1</v>
      </c>
      <c r="D93" t="str">
        <f>'Inp - allowance override'!D93</f>
        <v>£m</v>
      </c>
      <c r="E93" t="str">
        <f>'Inp - allowance override'!E93</f>
        <v>Price Review 2024</v>
      </c>
      <c r="F93" s="70" t="str">
        <f xml:space="preserve"> IF( ISNA( 'Inp - allowance override'!F93 ), "", IF( ISBLANK( 'Inp - allowance override'!F93 ), 'F_Inputs - allowance'!F93, 'Inp - allowance override'!F93 ) )</f>
        <v/>
      </c>
      <c r="G93" s="70" t="str">
        <f xml:space="preserve"> IF( ISNA( 'Inp - allowance override'!G93 ), "", IF( ISBLANK( 'Inp - allowance override'!G93 ), 'F_Inputs - allowance'!G93, 'Inp - allowance override'!G93 ) )</f>
        <v/>
      </c>
      <c r="H93" s="70" t="str">
        <f xml:space="preserve"> IF( ISNA( 'Inp - allowance override'!H93 ), "", IF( ISBLANK( 'Inp - allowance override'!H93 ), 'F_Inputs - allowance'!H93, 'Inp - allowance override'!H93 ) )</f>
        <v/>
      </c>
      <c r="I93" s="70" t="str">
        <f xml:space="preserve"> IF( ISNA( 'Inp - allowance override'!I93 ), "", IF( ISBLANK( 'Inp - allowance override'!I93 ), 'F_Inputs - allowance'!I93, 'Inp - allowance override'!I93 ) )</f>
        <v/>
      </c>
      <c r="J93" s="70" t="str">
        <f xml:space="preserve"> IF( ISNA( 'Inp - allowance override'!J93 ), "", IF( ISBLANK( 'Inp - allowance override'!J93 ), 'F_Inputs - allowance'!J93, 'Inp - allowance override'!J93 ) )</f>
        <v/>
      </c>
      <c r="K93" s="70" t="str">
        <f xml:space="preserve"> IF( ISNA( 'Inp - allowance override'!K93 ), "", IF( ISBLANK( 'Inp - allowance override'!K93 ), 'F_Inputs - allowance'!K93, 'Inp - allowance override'!K93 ) )</f>
        <v/>
      </c>
      <c r="L93" s="70" t="str">
        <f xml:space="preserve"> IF( ISNA( 'Inp - allowance override'!L93 ), "", IF( ISBLANK( 'Inp - allowance override'!L93 ), 'F_Inputs - allowance'!L93, 'Inp - allowance override'!L93 ) )</f>
        <v/>
      </c>
      <c r="M93" s="70" t="str">
        <f xml:space="preserve"> IF( ISNA( 'Inp - allowance override'!M93 ), "", IF( ISBLANK( 'Inp - allowance override'!M93 ), 'F_Inputs - allowance'!M93, 'Inp - allowance override'!M93 ) )</f>
        <v/>
      </c>
      <c r="N93" s="64" t="str">
        <f xml:space="preserve"> INDEX(Lookup!G:G, MATCH(B93, Lookup!F:F, 0),)</f>
        <v>ADDN1 - PDRC</v>
      </c>
      <c r="P93" t="s">
        <v>462</v>
      </c>
    </row>
    <row r="94" spans="1:16">
      <c r="A94" t="str">
        <f>'Inp - allowance override'!A94</f>
        <v>WSH</v>
      </c>
      <c r="B94" t="str">
        <f>'Inp - allowance override'!B94</f>
        <v>C_PR24CA25_ADDN2</v>
      </c>
      <c r="C94" t="str">
        <f>'Inp - allowance override'!C94</f>
        <v>Pension deficit recovery payments - Calculated allowance - Additional control 2</v>
      </c>
      <c r="D94" t="str">
        <f>'Inp - allowance override'!D94</f>
        <v>£m</v>
      </c>
      <c r="E94" t="str">
        <f>'Inp - allowance override'!E94</f>
        <v>Price Review 2024</v>
      </c>
      <c r="F94" s="70" t="str">
        <f xml:space="preserve"> IF( ISNA( 'Inp - allowance override'!F94 ), "", IF( ISBLANK( 'Inp - allowance override'!F94 ), 'F_Inputs - allowance'!F94, 'Inp - allowance override'!F94 ) )</f>
        <v/>
      </c>
      <c r="G94" s="70" t="str">
        <f xml:space="preserve"> IF( ISNA( 'Inp - allowance override'!G94 ), "", IF( ISBLANK( 'Inp - allowance override'!G94 ), 'F_Inputs - allowance'!G94, 'Inp - allowance override'!G94 ) )</f>
        <v/>
      </c>
      <c r="H94" s="70" t="str">
        <f xml:space="preserve"> IF( ISNA( 'Inp - allowance override'!H94 ), "", IF( ISBLANK( 'Inp - allowance override'!H94 ), 'F_Inputs - allowance'!H94, 'Inp - allowance override'!H94 ) )</f>
        <v/>
      </c>
      <c r="I94" s="70" t="str">
        <f xml:space="preserve"> IF( ISNA( 'Inp - allowance override'!I94 ), "", IF( ISBLANK( 'Inp - allowance override'!I94 ), 'F_Inputs - allowance'!I94, 'Inp - allowance override'!I94 ) )</f>
        <v/>
      </c>
      <c r="J94" s="70" t="str">
        <f xml:space="preserve"> IF( ISNA( 'Inp - allowance override'!J94 ), "", IF( ISBLANK( 'Inp - allowance override'!J94 ), 'F_Inputs - allowance'!J94, 'Inp - allowance override'!J94 ) )</f>
        <v/>
      </c>
      <c r="K94" s="70" t="str">
        <f xml:space="preserve"> IF( ISNA( 'Inp - allowance override'!K94 ), "", IF( ISBLANK( 'Inp - allowance override'!K94 ), 'F_Inputs - allowance'!K94, 'Inp - allowance override'!K94 ) )</f>
        <v/>
      </c>
      <c r="L94" s="70" t="str">
        <f xml:space="preserve"> IF( ISNA( 'Inp - allowance override'!L94 ), "", IF( ISBLANK( 'Inp - allowance override'!L94 ), 'F_Inputs - allowance'!L94, 'Inp - allowance override'!L94 ) )</f>
        <v/>
      </c>
      <c r="M94" s="70" t="str">
        <f xml:space="preserve"> IF( ISNA( 'Inp - allowance override'!M94 ), "", IF( ISBLANK( 'Inp - allowance override'!M94 ), 'F_Inputs - allowance'!M94, 'Inp - allowance override'!M94 ) )</f>
        <v/>
      </c>
      <c r="N94" s="64" t="str">
        <f xml:space="preserve"> INDEX(Lookup!G:G, MATCH(B94, Lookup!F:F, 0),)</f>
        <v>ADDN1 - PDRC</v>
      </c>
      <c r="P94" t="s">
        <v>462</v>
      </c>
    </row>
    <row r="95" spans="1:16">
      <c r="A95" t="str">
        <f>'Inp - allowance override'!A95</f>
        <v>HDD</v>
      </c>
      <c r="B95" t="str">
        <f>'Inp - allowance override'!B95</f>
        <v>PR24CA02_BASE_WR</v>
      </c>
      <c r="C95" t="str">
        <f>'Inp - allowance override'!C95</f>
        <v>Final modelled base cost allowance for Water Resources</v>
      </c>
      <c r="D95" t="str">
        <f>'Inp - allowance override'!D95</f>
        <v>£m</v>
      </c>
      <c r="E95" t="str">
        <f>'Inp - allowance override'!E95</f>
        <v>Price Review 2024</v>
      </c>
      <c r="F95" s="70" t="str">
        <f xml:space="preserve"> IF( ISNA( 'Inp - allowance override'!F95 ), "", IF( ISBLANK( 'Inp - allowance override'!F95 ), 'F_Inputs - allowance'!F95, 'Inp - allowance override'!F95 ) )</f>
        <v/>
      </c>
      <c r="G95" s="70" t="str">
        <f xml:space="preserve"> IF( ISNA( 'Inp - allowance override'!G95 ), "", IF( ISBLANK( 'Inp - allowance override'!G95 ), 'F_Inputs - allowance'!G95, 'Inp - allowance override'!G95 ) )</f>
        <v/>
      </c>
      <c r="H95" s="70" t="str">
        <f xml:space="preserve"> IF( ISNA( 'Inp - allowance override'!H95 ), "", IF( ISBLANK( 'Inp - allowance override'!H95 ), 'F_Inputs - allowance'!H95, 'Inp - allowance override'!H95 ) )</f>
        <v/>
      </c>
      <c r="I95" s="70">
        <f xml:space="preserve"> IF( ISNA( 'Inp - allowance override'!I95 ), "", IF( ISBLANK( 'Inp - allowance override'!I95 ), 'F_Inputs - allowance'!I95, 'Inp - allowance override'!I95 ) )</f>
        <v>6.0736504374995102</v>
      </c>
      <c r="J95" s="70">
        <f xml:space="preserve"> IF( ISNA( 'Inp - allowance override'!J95 ), "", IF( ISBLANK( 'Inp - allowance override'!J95 ), 'F_Inputs - allowance'!J95, 'Inp - allowance override'!J95 ) )</f>
        <v>6.3981168419632235</v>
      </c>
      <c r="K95" s="70">
        <f xml:space="preserve"> IF( ISNA( 'Inp - allowance override'!K95 ), "", IF( ISBLANK( 'Inp - allowance override'!K95 ), 'F_Inputs - allowance'!K95, 'Inp - allowance override'!K95 ) )</f>
        <v>6.3052977323883521</v>
      </c>
      <c r="L95" s="70">
        <f xml:space="preserve"> IF( ISNA( 'Inp - allowance override'!L95 ), "", IF( ISBLANK( 'Inp - allowance override'!L95 ), 'F_Inputs - allowance'!L95, 'Inp - allowance override'!L95 ) )</f>
        <v>6.2562123748248659</v>
      </c>
      <c r="M95" s="70">
        <f xml:space="preserve"> IF( ISNA( 'Inp - allowance override'!M95 ), "", IF( ISBLANK( 'Inp - allowance override'!M95 ), 'F_Inputs - allowance'!M95, 'Inp - allowance override'!M95 ) )</f>
        <v>6.2195370317010781</v>
      </c>
      <c r="N95" s="64" t="str">
        <f xml:space="preserve"> INDEX(Lookup!G:G, MATCH(B95, Lookup!F:F, 0),)</f>
        <v>WR - Ofwat base allowance</v>
      </c>
    </row>
    <row r="96" spans="1:16">
      <c r="A96" t="str">
        <f>'Inp - allowance override'!A96</f>
        <v>HDD</v>
      </c>
      <c r="B96" t="str">
        <f>'Inp - allowance override'!B96</f>
        <v>PR24CA02_BASE_WNP</v>
      </c>
      <c r="C96" t="str">
        <f>'Inp - allowance override'!C96</f>
        <v>Final modelled base cost allowance for Network Plus Water</v>
      </c>
      <c r="D96" t="str">
        <f>'Inp - allowance override'!D96</f>
        <v>£m</v>
      </c>
      <c r="E96" t="str">
        <f>'Inp - allowance override'!E96</f>
        <v>Price Review 2024</v>
      </c>
      <c r="F96" s="70" t="str">
        <f xml:space="preserve"> IF( ISNA( 'Inp - allowance override'!F96 ), "", IF( ISBLANK( 'Inp - allowance override'!F96 ), 'F_Inputs - allowance'!F96, 'Inp - allowance override'!F96 ) )</f>
        <v/>
      </c>
      <c r="G96" s="70" t="str">
        <f xml:space="preserve"> IF( ISNA( 'Inp - allowance override'!G96 ), "", IF( ISBLANK( 'Inp - allowance override'!G96 ), 'F_Inputs - allowance'!G96, 'Inp - allowance override'!G96 ) )</f>
        <v/>
      </c>
      <c r="H96" s="70" t="str">
        <f xml:space="preserve"> IF( ISNA( 'Inp - allowance override'!H96 ), "", IF( ISBLANK( 'Inp - allowance override'!H96 ), 'F_Inputs - allowance'!H96, 'Inp - allowance override'!H96 ) )</f>
        <v/>
      </c>
      <c r="I96" s="70">
        <f xml:space="preserve"> IF( ISNA( 'Inp - allowance override'!I96 ), "", IF( ISBLANK( 'Inp - allowance override'!I96 ), 'F_Inputs - allowance'!I96, 'Inp - allowance override'!I96 ) )</f>
        <v>24.219706591248595</v>
      </c>
      <c r="J96" s="70">
        <f xml:space="preserve"> IF( ISNA( 'Inp - allowance override'!J96 ), "", IF( ISBLANK( 'Inp - allowance override'!J96 ), 'F_Inputs - allowance'!J96, 'Inp - allowance override'!J96 ) )</f>
        <v>25.395396163508149</v>
      </c>
      <c r="K96" s="70">
        <f xml:space="preserve"> IF( ISNA( 'Inp - allowance override'!K96 ), "", IF( ISBLANK( 'Inp - allowance override'!K96 ), 'F_Inputs - allowance'!K96, 'Inp - allowance override'!K96 ) )</f>
        <v>25.578227913392723</v>
      </c>
      <c r="L96" s="70">
        <f xml:space="preserve"> IF( ISNA( 'Inp - allowance override'!L96 ), "", IF( ISBLANK( 'Inp - allowance override'!L96 ), 'F_Inputs - allowance'!L96, 'Inp - allowance override'!L96 ) )</f>
        <v>23.624027722192949</v>
      </c>
      <c r="M96" s="70">
        <f xml:space="preserve"> IF( ISNA( 'Inp - allowance override'!M96 ), "", IF( ISBLANK( 'Inp - allowance override'!M96 ), 'F_Inputs - allowance'!M96, 'Inp - allowance override'!M96 ) )</f>
        <v>24.167813210979954</v>
      </c>
      <c r="N96" s="64" t="str">
        <f xml:space="preserve"> INDEX(Lookup!G:G, MATCH(B96, Lookup!F:F, 0),)</f>
        <v>WN+ - Ofwat base allowance</v>
      </c>
    </row>
    <row r="97" spans="1:14">
      <c r="A97" t="str">
        <f>'Inp - allowance override'!A97</f>
        <v>HDD</v>
      </c>
      <c r="B97" t="str">
        <f>'Inp - allowance override'!B97</f>
        <v>PR24CA02_BASE_WWNP</v>
      </c>
      <c r="C97" t="str">
        <f>'Inp - allowance override'!C97</f>
        <v>Final modelled base cost allowance for Wastewater Network Plus</v>
      </c>
      <c r="D97" t="str">
        <f>'Inp - allowance override'!D97</f>
        <v>£m</v>
      </c>
      <c r="E97" t="str">
        <f>'Inp - allowance override'!E97</f>
        <v>Price Review 2024</v>
      </c>
      <c r="F97" s="70" t="str">
        <f xml:space="preserve"> IF( ISNA( 'Inp - allowance override'!F97 ), "", IF( ISBLANK( 'Inp - allowance override'!F97 ), 'F_Inputs - allowance'!F97, 'Inp - allowance override'!F97 ) )</f>
        <v/>
      </c>
      <c r="G97" s="70" t="str">
        <f xml:space="preserve"> IF( ISNA( 'Inp - allowance override'!G97 ), "", IF( ISBLANK( 'Inp - allowance override'!G97 ), 'F_Inputs - allowance'!G97, 'Inp - allowance override'!G97 ) )</f>
        <v/>
      </c>
      <c r="H97" s="70" t="str">
        <f xml:space="preserve"> IF( ISNA( 'Inp - allowance override'!H97 ), "", IF( ISBLANK( 'Inp - allowance override'!H97 ), 'F_Inputs - allowance'!H97, 'Inp - allowance override'!H97 ) )</f>
        <v/>
      </c>
      <c r="I97" s="70">
        <f xml:space="preserve"> IF( ISNA( 'Inp - allowance override'!I97 ), "", IF( ISBLANK( 'Inp - allowance override'!I97 ), 'F_Inputs - allowance'!I97, 'Inp - allowance override'!I97 ) )</f>
        <v>5.9538252052765106</v>
      </c>
      <c r="J97" s="70">
        <f xml:space="preserve"> IF( ISNA( 'Inp - allowance override'!J97 ), "", IF( ISBLANK( 'Inp - allowance override'!J97 ), 'F_Inputs - allowance'!J97, 'Inp - allowance override'!J97 ) )</f>
        <v>5.825371758579525</v>
      </c>
      <c r="K97" s="70">
        <f xml:space="preserve"> IF( ISNA( 'Inp - allowance override'!K97 ), "", IF( ISBLANK( 'Inp - allowance override'!K97 ), 'F_Inputs - allowance'!K97, 'Inp - allowance override'!K97 ) )</f>
        <v>5.7128199015002297</v>
      </c>
      <c r="L97" s="70">
        <f xml:space="preserve"> IF( ISNA( 'Inp - allowance override'!L97 ), "", IF( ISBLANK( 'Inp - allowance override'!L97 ), 'F_Inputs - allowance'!L97, 'Inp - allowance override'!L97 ) )</f>
        <v>5.5928161775357799</v>
      </c>
      <c r="M97" s="70">
        <f xml:space="preserve"> IF( ISNA( 'Inp - allowance override'!M97 ), "", IF( ISBLANK( 'Inp - allowance override'!M97 ), 'F_Inputs - allowance'!M97, 'Inp - allowance override'!M97 ) )</f>
        <v>5.4939722796516834</v>
      </c>
      <c r="N97" s="64" t="str">
        <f xml:space="preserve"> INDEX(Lookup!G:G, MATCH(B97, Lookup!F:F, 0),)</f>
        <v>WWN+ - Ofwat base allowance</v>
      </c>
    </row>
    <row r="98" spans="1:14">
      <c r="A98" t="str">
        <f>'Inp - allowance override'!A98</f>
        <v>HDD</v>
      </c>
      <c r="B98" t="str">
        <f>'Inp - allowance override'!B98</f>
        <v>PR24CA02_BASE_BIO</v>
      </c>
      <c r="C98" t="str">
        <f>'Inp - allowance override'!C98</f>
        <v>Final modelled base cost allowance for Bioresources</v>
      </c>
      <c r="D98" t="str">
        <f>'Inp - allowance override'!D98</f>
        <v>£m</v>
      </c>
      <c r="E98" t="str">
        <f>'Inp - allowance override'!E98</f>
        <v>Price Review 2024</v>
      </c>
      <c r="F98" s="70" t="str">
        <f xml:space="preserve"> IF( ISNA( 'Inp - allowance override'!F98 ), "", IF( ISBLANK( 'Inp - allowance override'!F98 ), 'F_Inputs - allowance'!F98, 'Inp - allowance override'!F98 ) )</f>
        <v/>
      </c>
      <c r="G98" s="70" t="str">
        <f xml:space="preserve"> IF( ISNA( 'Inp - allowance override'!G98 ), "", IF( ISBLANK( 'Inp - allowance override'!G98 ), 'F_Inputs - allowance'!G98, 'Inp - allowance override'!G98 ) )</f>
        <v/>
      </c>
      <c r="H98" s="70" t="str">
        <f xml:space="preserve"> IF( ISNA( 'Inp - allowance override'!H98 ), "", IF( ISBLANK( 'Inp - allowance override'!H98 ), 'F_Inputs - allowance'!H98, 'Inp - allowance override'!H98 ) )</f>
        <v/>
      </c>
      <c r="I98" s="70">
        <f xml:space="preserve"> IF( ISNA( 'Inp - allowance override'!I98 ), "", IF( ISBLANK( 'Inp - allowance override'!I98 ), 'F_Inputs - allowance'!I98, 'Inp - allowance override'!I98 ) )</f>
        <v>0.71022696415644748</v>
      </c>
      <c r="J98" s="70">
        <f xml:space="preserve"> IF( ISNA( 'Inp - allowance override'!J98 ), "", IF( ISBLANK( 'Inp - allowance override'!J98 ), 'F_Inputs - allowance'!J98, 'Inp - allowance override'!J98 ) )</f>
        <v>0.71894099166680048</v>
      </c>
      <c r="K98" s="70">
        <f xml:space="preserve"> IF( ISNA( 'Inp - allowance override'!K98 ), "", IF( ISBLANK( 'Inp - allowance override'!K98 ), 'F_Inputs - allowance'!K98, 'Inp - allowance override'!K98 ) )</f>
        <v>0.72963563517319097</v>
      </c>
      <c r="L98" s="70">
        <f xml:space="preserve"> IF( ISNA( 'Inp - allowance override'!L98 ), "", IF( ISBLANK( 'Inp - allowance override'!L98 ), 'F_Inputs - allowance'!L98, 'Inp - allowance override'!L98 ) )</f>
        <v>0.74211105121697685</v>
      </c>
      <c r="M98" s="70">
        <f xml:space="preserve"> IF( ISNA( 'Inp - allowance override'!M98 ), "", IF( ISBLANK( 'Inp - allowance override'!M98 ), 'F_Inputs - allowance'!M98, 'Inp - allowance override'!M98 ) )</f>
        <v>0.75625747527259723</v>
      </c>
      <c r="N98" s="64" t="str">
        <f xml:space="preserve"> INDEX(Lookup!G:G, MATCH(B98, Lookup!F:F, 0),)</f>
        <v>BIO - Ofwat base allowance</v>
      </c>
    </row>
    <row r="99" spans="1:14">
      <c r="A99" t="str">
        <f>'Inp - allowance override'!A99</f>
        <v>HDD</v>
      </c>
      <c r="B99" t="str">
        <f>'Inp - allowance override'!B99</f>
        <v>PR24CA14_WW_TOTAL_ENHANCEMENT_ALLOW_TOT</v>
      </c>
      <c r="C99" t="str">
        <f>'Inp - allowance override'!C99</f>
        <v>PR24 final wastewater enhancement totex allowance- total enhancement expenditure</v>
      </c>
      <c r="D99" t="str">
        <f>'Inp - allowance override'!D99</f>
        <v>£m</v>
      </c>
      <c r="E99" t="str">
        <f>'Inp - allowance override'!E99</f>
        <v>Price Review 2024</v>
      </c>
      <c r="F99" s="70" t="str">
        <f xml:space="preserve"> IF( ISNA( 'Inp - allowance override'!F99 ), "", IF( ISBLANK( 'Inp - allowance override'!F99 ), 'F_Inputs - allowance'!F99, 'Inp - allowance override'!F99 ) )</f>
        <v/>
      </c>
      <c r="G99" s="70">
        <f xml:space="preserve"> IF( ISNA( 'Inp - allowance override'!G99 ), "", IF( ISBLANK( 'Inp - allowance override'!G99 ), 'F_Inputs - allowance'!G99, 'Inp - allowance override'!G99 ) )</f>
        <v>0</v>
      </c>
      <c r="H99" s="70">
        <f xml:space="preserve"> IF( ISNA( 'Inp - allowance override'!H99 ), "", IF( ISBLANK( 'Inp - allowance override'!H99 ), 'F_Inputs - allowance'!H99, 'Inp - allowance override'!H99 ) )</f>
        <v>0</v>
      </c>
      <c r="I99" s="70">
        <f xml:space="preserve"> IF( ISNA( 'Inp - allowance override'!I99 ), "", IF( ISBLANK( 'Inp - allowance override'!I99 ), 'F_Inputs - allowance'!I99, 'Inp - allowance override'!I99 ) )</f>
        <v>1.7549806302281359</v>
      </c>
      <c r="J99" s="70">
        <f xml:space="preserve"> IF( ISNA( 'Inp - allowance override'!J99 ), "", IF( ISBLANK( 'Inp - allowance override'!J99 ), 'F_Inputs - allowance'!J99, 'Inp - allowance override'!J99 ) )</f>
        <v>3.154733808110731</v>
      </c>
      <c r="K99" s="70">
        <f xml:space="preserve"> IF( ISNA( 'Inp - allowance override'!K99 ), "", IF( ISBLANK( 'Inp - allowance override'!K99 ), 'F_Inputs - allowance'!K99, 'Inp - allowance override'!K99 ) )</f>
        <v>7.2597014913090323</v>
      </c>
      <c r="L99" s="70">
        <f xml:space="preserve"> IF( ISNA( 'Inp - allowance override'!L99 ), "", IF( ISBLANK( 'Inp - allowance override'!L99 ), 'F_Inputs - allowance'!L99, 'Inp - allowance override'!L99 ) )</f>
        <v>10.155491941599223</v>
      </c>
      <c r="M99" s="70">
        <f xml:space="preserve"> IF( ISNA( 'Inp - allowance override'!M99 ), "", IF( ISBLANK( 'Inp - allowance override'!M99 ), 'F_Inputs - allowance'!M99, 'Inp - allowance override'!M99 ) )</f>
        <v>1.9091424302281816</v>
      </c>
      <c r="N99" s="64" t="str">
        <f xml:space="preserve"> INDEX(Lookup!G:G, MATCH(B99, Lookup!F:F, 0),)</f>
        <v>Wastewater - Ofwat enhancement allowance</v>
      </c>
    </row>
    <row r="100" spans="1:14">
      <c r="A100" t="str">
        <f>'Inp - allowance override'!A100</f>
        <v>HDD</v>
      </c>
      <c r="B100" t="str">
        <f>'Inp - allowance override'!B100</f>
        <v>PR24CA14_W_TOTAL_ENHANCEMENT_ALLOW_TOT</v>
      </c>
      <c r="C100" t="str">
        <f>'Inp - allowance override'!C100</f>
        <v>PR24 final water enhancement totex allowance- total enhancement expenditure</v>
      </c>
      <c r="D100" t="str">
        <f>'Inp - allowance override'!D100</f>
        <v>£m</v>
      </c>
      <c r="E100" t="str">
        <f>'Inp - allowance override'!E100</f>
        <v>Price Review 2024</v>
      </c>
      <c r="F100" s="70" t="str">
        <f xml:space="preserve"> IF( ISNA( 'Inp - allowance override'!F100 ), "", IF( ISBLANK( 'Inp - allowance override'!F100 ), 'F_Inputs - allowance'!F100, 'Inp - allowance override'!F100 ) )</f>
        <v/>
      </c>
      <c r="G100" s="70">
        <f xml:space="preserve"> IF( ISNA( 'Inp - allowance override'!G100 ), "", IF( ISBLANK( 'Inp - allowance override'!G100 ), 'F_Inputs - allowance'!G100, 'Inp - allowance override'!G100 ) )</f>
        <v>0</v>
      </c>
      <c r="H100" s="70">
        <f xml:space="preserve"> IF( ISNA( 'Inp - allowance override'!H100 ), "", IF( ISBLANK( 'Inp - allowance override'!H100 ), 'F_Inputs - allowance'!H100, 'Inp - allowance override'!H100 ) )</f>
        <v>0</v>
      </c>
      <c r="I100" s="70">
        <f xml:space="preserve"> IF( ISNA( 'Inp - allowance override'!I100 ), "", IF( ISBLANK( 'Inp - allowance override'!I100 ), 'F_Inputs - allowance'!I100, 'Inp - allowance override'!I100 ) )</f>
        <v>8.6697467385753484</v>
      </c>
      <c r="J100" s="70">
        <f xml:space="preserve"> IF( ISNA( 'Inp - allowance override'!J100 ), "", IF( ISBLANK( 'Inp - allowance override'!J100 ), 'F_Inputs - allowance'!J100, 'Inp - allowance override'!J100 ) )</f>
        <v>6.9760556956021906</v>
      </c>
      <c r="K100" s="70">
        <f xml:space="preserve"> IF( ISNA( 'Inp - allowance override'!K100 ), "", IF( ISBLANK( 'Inp - allowance override'!K100 ), 'F_Inputs - allowance'!K100, 'Inp - allowance override'!K100 ) )</f>
        <v>3.1639338050503585</v>
      </c>
      <c r="L100" s="70">
        <f xml:space="preserve"> IF( ISNA( 'Inp - allowance override'!L100 ), "", IF( ISBLANK( 'Inp - allowance override'!L100 ), 'F_Inputs - allowance'!L100, 'Inp - allowance override'!L100 ) )</f>
        <v>3.720097800362443</v>
      </c>
      <c r="M100" s="70">
        <f xml:space="preserve"> IF( ISNA( 'Inp - allowance override'!M100 ), "", IF( ISBLANK( 'Inp - allowance override'!M100 ), 'F_Inputs - allowance'!M100, 'Inp - allowance override'!M100 ) )</f>
        <v>3.4220596634565887</v>
      </c>
      <c r="N100" s="64" t="str">
        <f xml:space="preserve"> INDEX(Lookup!G:G, MATCH(B100, Lookup!F:F, 0),)</f>
        <v>Water - Ofwat enhancement allowance</v>
      </c>
    </row>
    <row r="101" spans="1:14">
      <c r="A101" t="str">
        <f>'Inp - allowance override'!A101</f>
        <v>HDD</v>
      </c>
      <c r="B101" t="str">
        <f>'Inp - allowance override'!B101</f>
        <v>C_PR24CA_RR2_001ADDN1_PR24</v>
      </c>
      <c r="C101" t="str">
        <f>'Inp - allowance override'!C101</f>
        <v>Ofwat - Gross capital expenditure - including g&amp;c and cost sharing - real (ADDN1)</v>
      </c>
      <c r="D101" t="str">
        <f>'Inp - allowance override'!D101</f>
        <v>£m</v>
      </c>
      <c r="E101" t="str">
        <f>'Inp - allowance override'!E101</f>
        <v>Price Review 2024</v>
      </c>
      <c r="F101" s="70" t="str">
        <f xml:space="preserve"> IF( ISNA( 'Inp - allowance override'!F101 ), "", IF( ISBLANK( 'Inp - allowance override'!F101 ), 'F_Inputs - allowance'!F101, 'Inp - allowance override'!F101 ) )</f>
        <v/>
      </c>
      <c r="G101" s="70" t="str">
        <f xml:space="preserve"> IF( ISNA( 'Inp - allowance override'!G101 ), "", IF( ISBLANK( 'Inp - allowance override'!G101 ), 'F_Inputs - allowance'!G101, 'Inp - allowance override'!G101 ) )</f>
        <v/>
      </c>
      <c r="H101" s="70" t="str">
        <f xml:space="preserve"> IF( ISNA( 'Inp - allowance override'!H101 ), "", IF( ISBLANK( 'Inp - allowance override'!H101 ), 'F_Inputs - allowance'!H101, 'Inp - allowance override'!H101 ) )</f>
        <v/>
      </c>
      <c r="I101" s="70">
        <f xml:space="preserve"> IF( ISNA( 'Inp - allowance override'!I101 ), "", IF( ISBLANK( 'Inp - allowance override'!I101 ), 'F_Inputs - allowance'!I101, 'Inp - allowance override'!I101 ) )</f>
        <v>0</v>
      </c>
      <c r="J101" s="70">
        <f xml:space="preserve"> IF( ISNA( 'Inp - allowance override'!J101 ), "", IF( ISBLANK( 'Inp - allowance override'!J101 ), 'F_Inputs - allowance'!J101, 'Inp - allowance override'!J101 ) )</f>
        <v>0</v>
      </c>
      <c r="K101" s="70">
        <f xml:space="preserve"> IF( ISNA( 'Inp - allowance override'!K101 ), "", IF( ISBLANK( 'Inp - allowance override'!K101 ), 'F_Inputs - allowance'!K101, 'Inp - allowance override'!K101 ) )</f>
        <v>0</v>
      </c>
      <c r="L101" s="70">
        <f xml:space="preserve"> IF( ISNA( 'Inp - allowance override'!L101 ), "", IF( ISBLANK( 'Inp - allowance override'!L101 ), 'F_Inputs - allowance'!L101, 'Inp - allowance override'!L101 ) )</f>
        <v>0</v>
      </c>
      <c r="M101" s="70">
        <f xml:space="preserve"> IF( ISNA( 'Inp - allowance override'!M101 ), "", IF( ISBLANK( 'Inp - allowance override'!M101 ), 'F_Inputs - allowance'!M101, 'Inp - allowance override'!M101 ) )</f>
        <v>0</v>
      </c>
      <c r="N101" s="64" t="str">
        <f xml:space="preserve"> INDEX(Lookup!G:G, MATCH(B101, Lookup!F:F, 0),)</f>
        <v>ADDN1 - Ofwat enhancement allowance</v>
      </c>
    </row>
    <row r="102" spans="1:14">
      <c r="A102" t="str">
        <f>'Inp - allowance override'!A102</f>
        <v>HDD</v>
      </c>
      <c r="B102" t="str">
        <f>'Inp - allowance override'!B102</f>
        <v>C_PR24CA_RR2_002ADDN1_PR24</v>
      </c>
      <c r="C102" t="str">
        <f>'Inp - allowance override'!C102</f>
        <v>Ofwat - Total gross operational expenditure including cost sharing - real (ADDN1)</v>
      </c>
      <c r="D102" t="str">
        <f>'Inp - allowance override'!D102</f>
        <v>£m</v>
      </c>
      <c r="E102" t="str">
        <f>'Inp - allowance override'!E102</f>
        <v>Price Review 2024</v>
      </c>
      <c r="F102" s="70" t="str">
        <f xml:space="preserve"> IF( ISNA( 'Inp - allowance override'!F102 ), "", IF( ISBLANK( 'Inp - allowance override'!F102 ), 'F_Inputs - allowance'!F102, 'Inp - allowance override'!F102 ) )</f>
        <v/>
      </c>
      <c r="G102" s="70" t="str">
        <f xml:space="preserve"> IF( ISNA( 'Inp - allowance override'!G102 ), "", IF( ISBLANK( 'Inp - allowance override'!G102 ), 'F_Inputs - allowance'!G102, 'Inp - allowance override'!G102 ) )</f>
        <v/>
      </c>
      <c r="H102" s="70" t="str">
        <f xml:space="preserve"> IF( ISNA( 'Inp - allowance override'!H102 ), "", IF( ISBLANK( 'Inp - allowance override'!H102 ), 'F_Inputs - allowance'!H102, 'Inp - allowance override'!H102 ) )</f>
        <v/>
      </c>
      <c r="I102" s="70">
        <f xml:space="preserve"> IF( ISNA( 'Inp - allowance override'!I102 ), "", IF( ISBLANK( 'Inp - allowance override'!I102 ), 'F_Inputs - allowance'!I102, 'Inp - allowance override'!I102 ) )</f>
        <v>0</v>
      </c>
      <c r="J102" s="70">
        <f xml:space="preserve"> IF( ISNA( 'Inp - allowance override'!J102 ), "", IF( ISBLANK( 'Inp - allowance override'!J102 ), 'F_Inputs - allowance'!J102, 'Inp - allowance override'!J102 ) )</f>
        <v>0</v>
      </c>
      <c r="K102" s="70">
        <f xml:space="preserve"> IF( ISNA( 'Inp - allowance override'!K102 ), "", IF( ISBLANK( 'Inp - allowance override'!K102 ), 'F_Inputs - allowance'!K102, 'Inp - allowance override'!K102 ) )</f>
        <v>0</v>
      </c>
      <c r="L102" s="70">
        <f xml:space="preserve"> IF( ISNA( 'Inp - allowance override'!L102 ), "", IF( ISBLANK( 'Inp - allowance override'!L102 ), 'F_Inputs - allowance'!L102, 'Inp - allowance override'!L102 ) )</f>
        <v>0</v>
      </c>
      <c r="M102" s="70">
        <f xml:space="preserve"> IF( ISNA( 'Inp - allowance override'!M102 ), "", IF( ISBLANK( 'Inp - allowance override'!M102 ), 'F_Inputs - allowance'!M102, 'Inp - allowance override'!M102 ) )</f>
        <v>0</v>
      </c>
      <c r="N102" s="64" t="str">
        <f xml:space="preserve"> INDEX(Lookup!G:G, MATCH(B102, Lookup!F:F, 0),)</f>
        <v>ADDN1 - Ofwat enhancement allowance</v>
      </c>
    </row>
    <row r="103" spans="1:14">
      <c r="A103" t="str">
        <f>'Inp - allowance override'!A103</f>
        <v>HDD</v>
      </c>
      <c r="B103" t="str">
        <f>'Inp - allowance override'!B103</f>
        <v>C_PR24CA15_DSDIVCAPEX_PC_WN</v>
      </c>
      <c r="C103" t="str">
        <f>'Inp - allowance override'!C103</f>
        <v>DS &amp; diversions costs -WN - capex - price control total</v>
      </c>
      <c r="D103" t="str">
        <f>'Inp - allowance override'!D103</f>
        <v>£m</v>
      </c>
      <c r="E103" t="str">
        <f>'Inp - allowance override'!E103</f>
        <v>Price Review 2024</v>
      </c>
      <c r="F103" s="70" t="str">
        <f xml:space="preserve"> IF( ISNA( 'Inp - allowance override'!F103 ), "", IF( ISBLANK( 'Inp - allowance override'!F103 ), 'F_Inputs - allowance'!F103, 'Inp - allowance override'!F103 ) )</f>
        <v/>
      </c>
      <c r="G103" s="70" t="str">
        <f xml:space="preserve"> IF( ISNA( 'Inp - allowance override'!G103 ), "", IF( ISBLANK( 'Inp - allowance override'!G103 ), 'F_Inputs - allowance'!G103, 'Inp - allowance override'!G103 ) )</f>
        <v/>
      </c>
      <c r="H103" s="70" t="str">
        <f xml:space="preserve"> IF( ISNA( 'Inp - allowance override'!H103 ), "", IF( ISBLANK( 'Inp - allowance override'!H103 ), 'F_Inputs - allowance'!H103, 'Inp - allowance override'!H103 ) )</f>
        <v/>
      </c>
      <c r="I103" s="70">
        <f xml:space="preserve"> IF( ISNA( 'Inp - allowance override'!I103 ), "", IF( ISBLANK( 'Inp - allowance override'!I103 ), 'F_Inputs - allowance'!I103, 'Inp - allowance override'!I103 ) )</f>
        <v>0.78784530789791762</v>
      </c>
      <c r="J103" s="70">
        <f xml:space="preserve"> IF( ISNA( 'Inp - allowance override'!J103 ), "", IF( ISBLANK( 'Inp - allowance override'!J103 ), 'F_Inputs - allowance'!J103, 'Inp - allowance override'!J103 ) )</f>
        <v>0.74385446872823713</v>
      </c>
      <c r="K103" s="70">
        <f xml:space="preserve"> IF( ISNA( 'Inp - allowance override'!K103 ), "", IF( ISBLANK( 'Inp - allowance override'!K103 ), 'F_Inputs - allowance'!K103, 'Inp - allowance override'!K103 ) )</f>
        <v>0.73388730229060439</v>
      </c>
      <c r="L103" s="70">
        <f xml:space="preserve"> IF( ISNA( 'Inp - allowance override'!L103 ), "", IF( ISBLANK( 'Inp - allowance override'!L103 ), 'F_Inputs - allowance'!L103, 'Inp - allowance override'!L103 ) )</f>
        <v>0.72846851515607325</v>
      </c>
      <c r="M103" s="70">
        <f xml:space="preserve"> IF( ISNA( 'Inp - allowance override'!M103 ), "", IF( ISBLANK( 'Inp - allowance override'!M103 ), 'F_Inputs - allowance'!M103, 'Inp - allowance override'!M103 ) )</f>
        <v>0.68920284554592337</v>
      </c>
      <c r="N103" s="64" t="str">
        <f xml:space="preserve"> INDEX(Lookup!G:G, MATCH(B103, Lookup!F:F, 0),)</f>
        <v>WN - DSDIV capex</v>
      </c>
    </row>
    <row r="104" spans="1:14">
      <c r="A104" t="str">
        <f>'Inp - allowance override'!A104</f>
        <v>HDD</v>
      </c>
      <c r="B104" t="str">
        <f>'Inp - allowance override'!B104</f>
        <v>C_PR24CA15_DSDIVOPEX_PC_WN</v>
      </c>
      <c r="C104" t="str">
        <f>'Inp - allowance override'!C104</f>
        <v>DS &amp; diversions costs -WN - opex - price control total</v>
      </c>
      <c r="D104" t="str">
        <f>'Inp - allowance override'!D104</f>
        <v>£m</v>
      </c>
      <c r="E104" t="str">
        <f>'Inp - allowance override'!E104</f>
        <v>Price Review 2024</v>
      </c>
      <c r="F104" s="70" t="str">
        <f xml:space="preserve"> IF( ISNA( 'Inp - allowance override'!F104 ), "", IF( ISBLANK( 'Inp - allowance override'!F104 ), 'F_Inputs - allowance'!F104, 'Inp - allowance override'!F104 ) )</f>
        <v/>
      </c>
      <c r="G104" s="70" t="str">
        <f xml:space="preserve"> IF( ISNA( 'Inp - allowance override'!G104 ), "", IF( ISBLANK( 'Inp - allowance override'!G104 ), 'F_Inputs - allowance'!G104, 'Inp - allowance override'!G104 ) )</f>
        <v/>
      </c>
      <c r="H104" s="70" t="str">
        <f xml:space="preserve"> IF( ISNA( 'Inp - allowance override'!H104 ), "", IF( ISBLANK( 'Inp - allowance override'!H104 ), 'F_Inputs - allowance'!H104, 'Inp - allowance override'!H104 ) )</f>
        <v/>
      </c>
      <c r="I104" s="70">
        <f xml:space="preserve"> IF( ISNA( 'Inp - allowance override'!I104 ), "", IF( ISBLANK( 'Inp - allowance override'!I104 ), 'F_Inputs - allowance'!I104, 'Inp - allowance override'!I104 ) )</f>
        <v>0.21960831470373798</v>
      </c>
      <c r="J104" s="70">
        <f xml:space="preserve"> IF( ISNA( 'Inp - allowance override'!J104 ), "", IF( ISBLANK( 'Inp - allowance override'!J104 ), 'F_Inputs - allowance'!J104, 'Inp - allowance override'!J104 ) )</f>
        <v>0.21973347860055834</v>
      </c>
      <c r="K104" s="70">
        <f xml:space="preserve"> IF( ISNA( 'Inp - allowance override'!K104 ), "", IF( ISBLANK( 'Inp - allowance override'!K104 ), 'F_Inputs - allowance'!K104, 'Inp - allowance override'!K104 ) )</f>
        <v>0.21973198894871798</v>
      </c>
      <c r="L104" s="70">
        <f xml:space="preserve"> IF( ISNA( 'Inp - allowance override'!L104 ), "", IF( ISBLANK( 'Inp - allowance override'!L104 ), 'F_Inputs - allowance'!L104, 'Inp - allowance override'!L104 ) )</f>
        <v>0.22173124412279779</v>
      </c>
      <c r="M104" s="70">
        <f xml:space="preserve"> IF( ISNA( 'Inp - allowance override'!M104 ), "", IF( ISBLANK( 'Inp - allowance override'!M104 ), 'F_Inputs - allowance'!M104, 'Inp - allowance override'!M104 ) )</f>
        <v>0.2208578976714585</v>
      </c>
      <c r="N104" s="64" t="str">
        <f xml:space="preserve"> INDEX(Lookup!G:G, MATCH(B104, Lookup!F:F, 0),)</f>
        <v>WN - DSDIV opex</v>
      </c>
    </row>
    <row r="105" spans="1:14">
      <c r="A105" t="str">
        <f>'Inp - allowance override'!A105</f>
        <v>HDD</v>
      </c>
      <c r="B105" t="str">
        <f>'Inp - allowance override'!B105</f>
        <v>C_PR24CA15_DSDIVCAPEX_PC_WWN</v>
      </c>
      <c r="C105" t="str">
        <f>'Inp - allowance override'!C105</f>
        <v>DS &amp; diversions costs -WWN - capex - price control total</v>
      </c>
      <c r="D105" t="str">
        <f>'Inp - allowance override'!D105</f>
        <v>£m</v>
      </c>
      <c r="E105" t="str">
        <f>'Inp - allowance override'!E105</f>
        <v>Price Review 2024</v>
      </c>
      <c r="F105" s="70" t="str">
        <f xml:space="preserve"> IF( ISNA( 'Inp - allowance override'!F105 ), "", IF( ISBLANK( 'Inp - allowance override'!F105 ), 'F_Inputs - allowance'!F105, 'Inp - allowance override'!F105 ) )</f>
        <v/>
      </c>
      <c r="G105" s="70" t="str">
        <f xml:space="preserve"> IF( ISNA( 'Inp - allowance override'!G105 ), "", IF( ISBLANK( 'Inp - allowance override'!G105 ), 'F_Inputs - allowance'!G105, 'Inp - allowance override'!G105 ) )</f>
        <v/>
      </c>
      <c r="H105" s="70" t="str">
        <f xml:space="preserve"> IF( ISNA( 'Inp - allowance override'!H105 ), "", IF( ISBLANK( 'Inp - allowance override'!H105 ), 'F_Inputs - allowance'!H105, 'Inp - allowance override'!H105 ) )</f>
        <v/>
      </c>
      <c r="I105" s="70">
        <f xml:space="preserve"> IF( ISNA( 'Inp - allowance override'!I105 ), "", IF( ISBLANK( 'Inp - allowance override'!I105 ), 'F_Inputs - allowance'!I105, 'Inp - allowance override'!I105 ) )</f>
        <v>0</v>
      </c>
      <c r="J105" s="70">
        <f xml:space="preserve"> IF( ISNA( 'Inp - allowance override'!J105 ), "", IF( ISBLANK( 'Inp - allowance override'!J105 ), 'F_Inputs - allowance'!J105, 'Inp - allowance override'!J105 ) )</f>
        <v>0</v>
      </c>
      <c r="K105" s="70">
        <f xml:space="preserve"> IF( ISNA( 'Inp - allowance override'!K105 ), "", IF( ISBLANK( 'Inp - allowance override'!K105 ), 'F_Inputs - allowance'!K105, 'Inp - allowance override'!K105 ) )</f>
        <v>0</v>
      </c>
      <c r="L105" s="70">
        <f xml:space="preserve"> IF( ISNA( 'Inp - allowance override'!L105 ), "", IF( ISBLANK( 'Inp - allowance override'!L105 ), 'F_Inputs - allowance'!L105, 'Inp - allowance override'!L105 ) )</f>
        <v>0</v>
      </c>
      <c r="M105" s="70">
        <f xml:space="preserve"> IF( ISNA( 'Inp - allowance override'!M105 ), "", IF( ISBLANK( 'Inp - allowance override'!M105 ), 'F_Inputs - allowance'!M105, 'Inp - allowance override'!M105 ) )</f>
        <v>0</v>
      </c>
      <c r="N105" s="64" t="str">
        <f xml:space="preserve"> INDEX(Lookup!G:G, MATCH(B105, Lookup!F:F, 0),)</f>
        <v>WWN - DSDIV capex</v>
      </c>
    </row>
    <row r="106" spans="1:14">
      <c r="A106" t="str">
        <f>'Inp - allowance override'!A106</f>
        <v>HDD</v>
      </c>
      <c r="B106" t="str">
        <f>'Inp - allowance override'!B106</f>
        <v>C_PR24CA15_DSDIVOPEX_PC_WWN</v>
      </c>
      <c r="C106" t="str">
        <f>'Inp - allowance override'!C106</f>
        <v>DS &amp; diversions costs -WWN - opex - price control total</v>
      </c>
      <c r="D106" t="str">
        <f>'Inp - allowance override'!D106</f>
        <v>£m</v>
      </c>
      <c r="E106" t="str">
        <f>'Inp - allowance override'!E106</f>
        <v>Price Review 2024</v>
      </c>
      <c r="F106" s="70" t="str">
        <f xml:space="preserve"> IF( ISNA( 'Inp - allowance override'!F106 ), "", IF( ISBLANK( 'Inp - allowance override'!F106 ), 'F_Inputs - allowance'!F106, 'Inp - allowance override'!F106 ) )</f>
        <v/>
      </c>
      <c r="G106" s="70" t="str">
        <f xml:space="preserve"> IF( ISNA( 'Inp - allowance override'!G106 ), "", IF( ISBLANK( 'Inp - allowance override'!G106 ), 'F_Inputs - allowance'!G106, 'Inp - allowance override'!G106 ) )</f>
        <v/>
      </c>
      <c r="H106" s="70" t="str">
        <f xml:space="preserve"> IF( ISNA( 'Inp - allowance override'!H106 ), "", IF( ISBLANK( 'Inp - allowance override'!H106 ), 'F_Inputs - allowance'!H106, 'Inp - allowance override'!H106 ) )</f>
        <v/>
      </c>
      <c r="I106" s="70">
        <f xml:space="preserve"> IF( ISNA( 'Inp - allowance override'!I106 ), "", IF( ISBLANK( 'Inp - allowance override'!I106 ), 'F_Inputs - allowance'!I106, 'Inp - allowance override'!I106 ) )</f>
        <v>0</v>
      </c>
      <c r="J106" s="70">
        <f xml:space="preserve"> IF( ISNA( 'Inp - allowance override'!J106 ), "", IF( ISBLANK( 'Inp - allowance override'!J106 ), 'F_Inputs - allowance'!J106, 'Inp - allowance override'!J106 ) )</f>
        <v>0</v>
      </c>
      <c r="K106" s="70">
        <f xml:space="preserve"> IF( ISNA( 'Inp - allowance override'!K106 ), "", IF( ISBLANK( 'Inp - allowance override'!K106 ), 'F_Inputs - allowance'!K106, 'Inp - allowance override'!K106 ) )</f>
        <v>0</v>
      </c>
      <c r="L106" s="70">
        <f xml:space="preserve"> IF( ISNA( 'Inp - allowance override'!L106 ), "", IF( ISBLANK( 'Inp - allowance override'!L106 ), 'F_Inputs - allowance'!L106, 'Inp - allowance override'!L106 ) )</f>
        <v>0</v>
      </c>
      <c r="M106" s="70">
        <f xml:space="preserve"> IF( ISNA( 'Inp - allowance override'!M106 ), "", IF( ISBLANK( 'Inp - allowance override'!M106 ), 'F_Inputs - allowance'!M106, 'Inp - allowance override'!M106 ) )</f>
        <v>0</v>
      </c>
      <c r="N106" s="64" t="str">
        <f xml:space="preserve"> INDEX(Lookup!G:G, MATCH(B106, Lookup!F:F, 0),)</f>
        <v>WWN - DSDIV opex</v>
      </c>
    </row>
    <row r="107" spans="1:14">
      <c r="A107" t="str">
        <f>'Inp - allowance override'!A107</f>
        <v>HDD</v>
      </c>
      <c r="B107" t="str">
        <f>'Inp - allowance override'!B107</f>
        <v>C_PR24CA15_DSDIVCAPEX_NPC_WN</v>
      </c>
      <c r="C107" t="str">
        <f>'Inp - allowance override'!C107</f>
        <v>DS &amp; diversions costs -WN - capex - non-price control total</v>
      </c>
      <c r="D107" t="str">
        <f>'Inp - allowance override'!D107</f>
        <v>£m</v>
      </c>
      <c r="E107" t="str">
        <f>'Inp - allowance override'!E107</f>
        <v>Price Review 2024</v>
      </c>
      <c r="F107" s="70" t="str">
        <f xml:space="preserve"> IF( ISNA( 'Inp - allowance override'!F107 ), "", IF( ISBLANK( 'Inp - allowance override'!F107 ), 'F_Inputs - allowance'!F107, 'Inp - allowance override'!F107 ) )</f>
        <v/>
      </c>
      <c r="G107" s="70" t="str">
        <f xml:space="preserve"> IF( ISNA( 'Inp - allowance override'!G107 ), "", IF( ISBLANK( 'Inp - allowance override'!G107 ), 'F_Inputs - allowance'!G107, 'Inp - allowance override'!G107 ) )</f>
        <v/>
      </c>
      <c r="H107" s="70" t="str">
        <f xml:space="preserve"> IF( ISNA( 'Inp - allowance override'!H107 ), "", IF( ISBLANK( 'Inp - allowance override'!H107 ), 'F_Inputs - allowance'!H107, 'Inp - allowance override'!H107 ) )</f>
        <v/>
      </c>
      <c r="I107" s="70">
        <f xml:space="preserve"> IF( ISNA( 'Inp - allowance override'!I107 ), "", IF( ISBLANK( 'Inp - allowance override'!I107 ), 'F_Inputs - allowance'!I107, 'Inp - allowance override'!I107 ) )</f>
        <v>0</v>
      </c>
      <c r="J107" s="70">
        <f xml:space="preserve"> IF( ISNA( 'Inp - allowance override'!J107 ), "", IF( ISBLANK( 'Inp - allowance override'!J107 ), 'F_Inputs - allowance'!J107, 'Inp - allowance override'!J107 ) )</f>
        <v>0</v>
      </c>
      <c r="K107" s="70">
        <f xml:space="preserve"> IF( ISNA( 'Inp - allowance override'!K107 ), "", IF( ISBLANK( 'Inp - allowance override'!K107 ), 'F_Inputs - allowance'!K107, 'Inp - allowance override'!K107 ) )</f>
        <v>0</v>
      </c>
      <c r="L107" s="70">
        <f xml:space="preserve"> IF( ISNA( 'Inp - allowance override'!L107 ), "", IF( ISBLANK( 'Inp - allowance override'!L107 ), 'F_Inputs - allowance'!L107, 'Inp - allowance override'!L107 ) )</f>
        <v>0</v>
      </c>
      <c r="M107" s="70">
        <f xml:space="preserve"> IF( ISNA( 'Inp - allowance override'!M107 ), "", IF( ISBLANK( 'Inp - allowance override'!M107 ), 'F_Inputs - allowance'!M107, 'Inp - allowance override'!M107 ) )</f>
        <v>0</v>
      </c>
      <c r="N107" s="64" t="str">
        <f xml:space="preserve"> INDEX(Lookup!G:G, MATCH(B107, Lookup!F:F, 0),)</f>
        <v>WN - DSDIV capex</v>
      </c>
    </row>
    <row r="108" spans="1:14">
      <c r="A108" t="str">
        <f>'Inp - allowance override'!A108</f>
        <v>HDD</v>
      </c>
      <c r="B108" t="str">
        <f>'Inp - allowance override'!B108</f>
        <v>C_PR24CA15_DSDIVOPEX_NPC_WN</v>
      </c>
      <c r="C108" t="str">
        <f>'Inp - allowance override'!C108</f>
        <v>DS &amp; diversions costs -WN - opex - non-price control total</v>
      </c>
      <c r="D108" t="str">
        <f>'Inp - allowance override'!D108</f>
        <v>£m</v>
      </c>
      <c r="E108" t="str">
        <f>'Inp - allowance override'!E108</f>
        <v>Price Review 2024</v>
      </c>
      <c r="F108" s="70" t="str">
        <f xml:space="preserve"> IF( ISNA( 'Inp - allowance override'!F108 ), "", IF( ISBLANK( 'Inp - allowance override'!F108 ), 'F_Inputs - allowance'!F108, 'Inp - allowance override'!F108 ) )</f>
        <v/>
      </c>
      <c r="G108" s="70" t="str">
        <f xml:space="preserve"> IF( ISNA( 'Inp - allowance override'!G108 ), "", IF( ISBLANK( 'Inp - allowance override'!G108 ), 'F_Inputs - allowance'!G108, 'Inp - allowance override'!G108 ) )</f>
        <v/>
      </c>
      <c r="H108" s="70" t="str">
        <f xml:space="preserve"> IF( ISNA( 'Inp - allowance override'!H108 ), "", IF( ISBLANK( 'Inp - allowance override'!H108 ), 'F_Inputs - allowance'!H108, 'Inp - allowance override'!H108 ) )</f>
        <v/>
      </c>
      <c r="I108" s="70">
        <f xml:space="preserve"> IF( ISNA( 'Inp - allowance override'!I108 ), "", IF( ISBLANK( 'Inp - allowance override'!I108 ), 'F_Inputs - allowance'!I108, 'Inp - allowance override'!I108 ) )</f>
        <v>0</v>
      </c>
      <c r="J108" s="70">
        <f xml:space="preserve"> IF( ISNA( 'Inp - allowance override'!J108 ), "", IF( ISBLANK( 'Inp - allowance override'!J108 ), 'F_Inputs - allowance'!J108, 'Inp - allowance override'!J108 ) )</f>
        <v>0</v>
      </c>
      <c r="K108" s="70">
        <f xml:space="preserve"> IF( ISNA( 'Inp - allowance override'!K108 ), "", IF( ISBLANK( 'Inp - allowance override'!K108 ), 'F_Inputs - allowance'!K108, 'Inp - allowance override'!K108 ) )</f>
        <v>0</v>
      </c>
      <c r="L108" s="70">
        <f xml:space="preserve"> IF( ISNA( 'Inp - allowance override'!L108 ), "", IF( ISBLANK( 'Inp - allowance override'!L108 ), 'F_Inputs - allowance'!L108, 'Inp - allowance override'!L108 ) )</f>
        <v>0</v>
      </c>
      <c r="M108" s="70">
        <f xml:space="preserve"> IF( ISNA( 'Inp - allowance override'!M108 ), "", IF( ISBLANK( 'Inp - allowance override'!M108 ), 'F_Inputs - allowance'!M108, 'Inp - allowance override'!M108 ) )</f>
        <v>0</v>
      </c>
      <c r="N108" s="64" t="str">
        <f xml:space="preserve"> INDEX(Lookup!G:G, MATCH(B108, Lookup!F:F, 0),)</f>
        <v>WN - DSDIV opex</v>
      </c>
    </row>
    <row r="109" spans="1:14">
      <c r="A109" t="str">
        <f>'Inp - allowance override'!A109</f>
        <v>HDD</v>
      </c>
      <c r="B109" t="str">
        <f>'Inp - allowance override'!B109</f>
        <v>C_PR24CA15_DSDIVCAPEX_NPC_WWN</v>
      </c>
      <c r="C109" t="str">
        <f>'Inp - allowance override'!C109</f>
        <v>DS &amp; diversions costs -WWN - capex - non-price control total</v>
      </c>
      <c r="D109" t="str">
        <f>'Inp - allowance override'!D109</f>
        <v>£m</v>
      </c>
      <c r="E109" t="str">
        <f>'Inp - allowance override'!E109</f>
        <v>Price Review 2024</v>
      </c>
      <c r="F109" s="70" t="str">
        <f xml:space="preserve"> IF( ISNA( 'Inp - allowance override'!F109 ), "", IF( ISBLANK( 'Inp - allowance override'!F109 ), 'F_Inputs - allowance'!F109, 'Inp - allowance override'!F109 ) )</f>
        <v/>
      </c>
      <c r="G109" s="70" t="str">
        <f xml:space="preserve"> IF( ISNA( 'Inp - allowance override'!G109 ), "", IF( ISBLANK( 'Inp - allowance override'!G109 ), 'F_Inputs - allowance'!G109, 'Inp - allowance override'!G109 ) )</f>
        <v/>
      </c>
      <c r="H109" s="70" t="str">
        <f xml:space="preserve"> IF( ISNA( 'Inp - allowance override'!H109 ), "", IF( ISBLANK( 'Inp - allowance override'!H109 ), 'F_Inputs - allowance'!H109, 'Inp - allowance override'!H109 ) )</f>
        <v/>
      </c>
      <c r="I109" s="70">
        <f xml:space="preserve"> IF( ISNA( 'Inp - allowance override'!I109 ), "", IF( ISBLANK( 'Inp - allowance override'!I109 ), 'F_Inputs - allowance'!I109, 'Inp - allowance override'!I109 ) )</f>
        <v>3.1500000000000007E-2</v>
      </c>
      <c r="J109" s="70">
        <f xml:space="preserve"> IF( ISNA( 'Inp - allowance override'!J109 ), "", IF( ISBLANK( 'Inp - allowance override'!J109 ), 'F_Inputs - allowance'!J109, 'Inp - allowance override'!J109 ) )</f>
        <v>3.1500000000000007E-2</v>
      </c>
      <c r="K109" s="70">
        <f xml:space="preserve"> IF( ISNA( 'Inp - allowance override'!K109 ), "", IF( ISBLANK( 'Inp - allowance override'!K109 ), 'F_Inputs - allowance'!K109, 'Inp - allowance override'!K109 ) )</f>
        <v>3.1500000000000007E-2</v>
      </c>
      <c r="L109" s="70">
        <f xml:space="preserve"> IF( ISNA( 'Inp - allowance override'!L109 ), "", IF( ISBLANK( 'Inp - allowance override'!L109 ), 'F_Inputs - allowance'!L109, 'Inp - allowance override'!L109 ) )</f>
        <v>3.0600000000000002E-2</v>
      </c>
      <c r="M109" s="70">
        <f xml:space="preserve"> IF( ISNA( 'Inp - allowance override'!M109 ), "", IF( ISBLANK( 'Inp - allowance override'!M109 ), 'F_Inputs - allowance'!M109, 'Inp - allowance override'!M109 ) )</f>
        <v>3.0600000000000002E-2</v>
      </c>
      <c r="N109" s="64" t="str">
        <f xml:space="preserve"> INDEX(Lookup!G:G, MATCH(B109, Lookup!F:F, 0),)</f>
        <v>WWN - DSDIV capex</v>
      </c>
    </row>
    <row r="110" spans="1:14">
      <c r="A110" t="str">
        <f>'Inp - allowance override'!A110</f>
        <v>HDD</v>
      </c>
      <c r="B110" t="str">
        <f>'Inp - allowance override'!B110</f>
        <v>C_PR24CA15_DSDIVOPEX_NPC_WWN</v>
      </c>
      <c r="C110" t="str">
        <f>'Inp - allowance override'!C110</f>
        <v>DS &amp; diversions costs -WWN - opex - non-price control total</v>
      </c>
      <c r="D110" t="str">
        <f>'Inp - allowance override'!D110</f>
        <v>£m</v>
      </c>
      <c r="E110" t="str">
        <f>'Inp - allowance override'!E110</f>
        <v>Price Review 2024</v>
      </c>
      <c r="F110" s="70" t="str">
        <f xml:space="preserve"> IF( ISNA( 'Inp - allowance override'!F110 ), "", IF( ISBLANK( 'Inp - allowance override'!F110 ), 'F_Inputs - allowance'!F110, 'Inp - allowance override'!F110 ) )</f>
        <v/>
      </c>
      <c r="G110" s="70" t="str">
        <f xml:space="preserve"> IF( ISNA( 'Inp - allowance override'!G110 ), "", IF( ISBLANK( 'Inp - allowance override'!G110 ), 'F_Inputs - allowance'!G110, 'Inp - allowance override'!G110 ) )</f>
        <v/>
      </c>
      <c r="H110" s="70" t="str">
        <f xml:space="preserve"> IF( ISNA( 'Inp - allowance override'!H110 ), "", IF( ISBLANK( 'Inp - allowance override'!H110 ), 'F_Inputs - allowance'!H110, 'Inp - allowance override'!H110 ) )</f>
        <v/>
      </c>
      <c r="I110" s="70">
        <f xml:space="preserve"> IF( ISNA( 'Inp - allowance override'!I110 ), "", IF( ISBLANK( 'Inp - allowance override'!I110 ), 'F_Inputs - allowance'!I110, 'Inp - allowance override'!I110 ) )</f>
        <v>0</v>
      </c>
      <c r="J110" s="70">
        <f xml:space="preserve"> IF( ISNA( 'Inp - allowance override'!J110 ), "", IF( ISBLANK( 'Inp - allowance override'!J110 ), 'F_Inputs - allowance'!J110, 'Inp - allowance override'!J110 ) )</f>
        <v>0</v>
      </c>
      <c r="K110" s="70">
        <f xml:space="preserve"> IF( ISNA( 'Inp - allowance override'!K110 ), "", IF( ISBLANK( 'Inp - allowance override'!K110 ), 'F_Inputs - allowance'!K110, 'Inp - allowance override'!K110 ) )</f>
        <v>0</v>
      </c>
      <c r="L110" s="70">
        <f xml:space="preserve"> IF( ISNA( 'Inp - allowance override'!L110 ), "", IF( ISBLANK( 'Inp - allowance override'!L110 ), 'F_Inputs - allowance'!L110, 'Inp - allowance override'!L110 ) )</f>
        <v>0</v>
      </c>
      <c r="M110" s="70">
        <f xml:space="preserve"> IF( ISNA( 'Inp - allowance override'!M110 ), "", IF( ISBLANK( 'Inp - allowance override'!M110 ), 'F_Inputs - allowance'!M110, 'Inp - allowance override'!M110 ) )</f>
        <v>0</v>
      </c>
      <c r="N110" s="64" t="str">
        <f xml:space="preserve"> INDEX(Lookup!G:G, MATCH(B110, Lookup!F:F, 0),)</f>
        <v>WWN - DSDIV opex</v>
      </c>
    </row>
    <row r="111" spans="1:14">
      <c r="A111" t="str">
        <f>'Inp - allowance override'!A111</f>
        <v>HDD</v>
      </c>
      <c r="B111" t="str">
        <f>'Inp - allowance override'!B111</f>
        <v>C_PR24CA15_3PCAPEX_PC_WR</v>
      </c>
      <c r="C111" t="str">
        <f>'Inp - allowance override'!C111</f>
        <v>Third party services costs - WR - capex - price control</v>
      </c>
      <c r="D111" t="str">
        <f>'Inp - allowance override'!D111</f>
        <v>£m</v>
      </c>
      <c r="E111" t="str">
        <f>'Inp - allowance override'!E111</f>
        <v>Price Review 2024</v>
      </c>
      <c r="F111" s="70" t="str">
        <f xml:space="preserve"> IF( ISNA( 'Inp - allowance override'!F111 ), "", IF( ISBLANK( 'Inp - allowance override'!F111 ), 'F_Inputs - allowance'!F111, 'Inp - allowance override'!F111 ) )</f>
        <v/>
      </c>
      <c r="G111" s="70" t="str">
        <f xml:space="preserve"> IF( ISNA( 'Inp - allowance override'!G111 ), "", IF( ISBLANK( 'Inp - allowance override'!G111 ), 'F_Inputs - allowance'!G111, 'Inp - allowance override'!G111 ) )</f>
        <v/>
      </c>
      <c r="H111" s="70" t="str">
        <f xml:space="preserve"> IF( ISNA( 'Inp - allowance override'!H111 ), "", IF( ISBLANK( 'Inp - allowance override'!H111 ), 'F_Inputs - allowance'!H111, 'Inp - allowance override'!H111 ) )</f>
        <v/>
      </c>
      <c r="I111" s="70">
        <f xml:space="preserve"> IF( ISNA( 'Inp - allowance override'!I111 ), "", IF( ISBLANK( 'Inp - allowance override'!I111 ), 'F_Inputs - allowance'!I111, 'Inp - allowance override'!I111 ) )</f>
        <v>0</v>
      </c>
      <c r="J111" s="70">
        <f xml:space="preserve"> IF( ISNA( 'Inp - allowance override'!J111 ), "", IF( ISBLANK( 'Inp - allowance override'!J111 ), 'F_Inputs - allowance'!J111, 'Inp - allowance override'!J111 ) )</f>
        <v>0</v>
      </c>
      <c r="K111" s="70">
        <f xml:space="preserve"> IF( ISNA( 'Inp - allowance override'!K111 ), "", IF( ISBLANK( 'Inp - allowance override'!K111 ), 'F_Inputs - allowance'!K111, 'Inp - allowance override'!K111 ) )</f>
        <v>0</v>
      </c>
      <c r="L111" s="70">
        <f xml:space="preserve"> IF( ISNA( 'Inp - allowance override'!L111 ), "", IF( ISBLANK( 'Inp - allowance override'!L111 ), 'F_Inputs - allowance'!L111, 'Inp - allowance override'!L111 ) )</f>
        <v>0</v>
      </c>
      <c r="M111" s="70">
        <f xml:space="preserve"> IF( ISNA( 'Inp - allowance override'!M111 ), "", IF( ISBLANK( 'Inp - allowance override'!M111 ), 'F_Inputs - allowance'!M111, 'Inp - allowance override'!M111 ) )</f>
        <v>0</v>
      </c>
      <c r="N111" s="64" t="str">
        <f xml:space="preserve"> INDEX(Lookup!G:G, MATCH(B111, Lookup!F:F, 0),)</f>
        <v>WR - 3P capex</v>
      </c>
    </row>
    <row r="112" spans="1:14">
      <c r="A112" t="str">
        <f>'Inp - allowance override'!A112</f>
        <v>HDD</v>
      </c>
      <c r="B112" t="str">
        <f>'Inp - allowance override'!B112</f>
        <v>C_PR24CA15_3POPEX_PC_WR</v>
      </c>
      <c r="C112" t="str">
        <f>'Inp - allowance override'!C112</f>
        <v>Third party services costs - WR - opex - price control</v>
      </c>
      <c r="D112" t="str">
        <f>'Inp - allowance override'!D112</f>
        <v>£m</v>
      </c>
      <c r="E112" t="str">
        <f>'Inp - allowance override'!E112</f>
        <v>Price Review 2024</v>
      </c>
      <c r="F112" s="70" t="str">
        <f xml:space="preserve"> IF( ISNA( 'Inp - allowance override'!F112 ), "", IF( ISBLANK( 'Inp - allowance override'!F112 ), 'F_Inputs - allowance'!F112, 'Inp - allowance override'!F112 ) )</f>
        <v/>
      </c>
      <c r="G112" s="70" t="str">
        <f xml:space="preserve"> IF( ISNA( 'Inp - allowance override'!G112 ), "", IF( ISBLANK( 'Inp - allowance override'!G112 ), 'F_Inputs - allowance'!G112, 'Inp - allowance override'!G112 ) )</f>
        <v/>
      </c>
      <c r="H112" s="70" t="str">
        <f xml:space="preserve"> IF( ISNA( 'Inp - allowance override'!H112 ), "", IF( ISBLANK( 'Inp - allowance override'!H112 ), 'F_Inputs - allowance'!H112, 'Inp - allowance override'!H112 ) )</f>
        <v/>
      </c>
      <c r="I112" s="70">
        <f xml:space="preserve"> IF( ISNA( 'Inp - allowance override'!I112 ), "", IF( ISBLANK( 'Inp - allowance override'!I112 ), 'F_Inputs - allowance'!I112, 'Inp - allowance override'!I112 ) )</f>
        <v>0</v>
      </c>
      <c r="J112" s="70">
        <f xml:space="preserve"> IF( ISNA( 'Inp - allowance override'!J112 ), "", IF( ISBLANK( 'Inp - allowance override'!J112 ), 'F_Inputs - allowance'!J112, 'Inp - allowance override'!J112 ) )</f>
        <v>0</v>
      </c>
      <c r="K112" s="70">
        <f xml:space="preserve"> IF( ISNA( 'Inp - allowance override'!K112 ), "", IF( ISBLANK( 'Inp - allowance override'!K112 ), 'F_Inputs - allowance'!K112, 'Inp - allowance override'!K112 ) )</f>
        <v>0</v>
      </c>
      <c r="L112" s="70">
        <f xml:space="preserve"> IF( ISNA( 'Inp - allowance override'!L112 ), "", IF( ISBLANK( 'Inp - allowance override'!L112 ), 'F_Inputs - allowance'!L112, 'Inp - allowance override'!L112 ) )</f>
        <v>0</v>
      </c>
      <c r="M112" s="70">
        <f xml:space="preserve"> IF( ISNA( 'Inp - allowance override'!M112 ), "", IF( ISBLANK( 'Inp - allowance override'!M112 ), 'F_Inputs - allowance'!M112, 'Inp - allowance override'!M112 ) )</f>
        <v>0</v>
      </c>
      <c r="N112" s="64" t="str">
        <f xml:space="preserve"> INDEX(Lookup!G:G, MATCH(B112, Lookup!F:F, 0),)</f>
        <v>WR - 3P opex</v>
      </c>
    </row>
    <row r="113" spans="1:14">
      <c r="A113" t="str">
        <f>'Inp - allowance override'!A113</f>
        <v>HDD</v>
      </c>
      <c r="B113" t="str">
        <f>'Inp - allowance override'!B113</f>
        <v>C_PR24CA15_3PCAPEX_PC_WN</v>
      </c>
      <c r="C113" t="str">
        <f>'Inp - allowance override'!C113</f>
        <v>Third party services costs - WN - capex - price control</v>
      </c>
      <c r="D113" t="str">
        <f>'Inp - allowance override'!D113</f>
        <v>£m</v>
      </c>
      <c r="E113" t="str">
        <f>'Inp - allowance override'!E113</f>
        <v>Price Review 2024</v>
      </c>
      <c r="F113" s="70" t="str">
        <f xml:space="preserve"> IF( ISNA( 'Inp - allowance override'!F113 ), "", IF( ISBLANK( 'Inp - allowance override'!F113 ), 'F_Inputs - allowance'!F113, 'Inp - allowance override'!F113 ) )</f>
        <v/>
      </c>
      <c r="G113" s="70" t="str">
        <f xml:space="preserve"> IF( ISNA( 'Inp - allowance override'!G113 ), "", IF( ISBLANK( 'Inp - allowance override'!G113 ), 'F_Inputs - allowance'!G113, 'Inp - allowance override'!G113 ) )</f>
        <v/>
      </c>
      <c r="H113" s="70" t="str">
        <f xml:space="preserve"> IF( ISNA( 'Inp - allowance override'!H113 ), "", IF( ISBLANK( 'Inp - allowance override'!H113 ), 'F_Inputs - allowance'!H113, 'Inp - allowance override'!H113 ) )</f>
        <v/>
      </c>
      <c r="I113" s="70">
        <f xml:space="preserve"> IF( ISNA( 'Inp - allowance override'!I113 ), "", IF( ISBLANK( 'Inp - allowance override'!I113 ), 'F_Inputs - allowance'!I113, 'Inp - allowance override'!I113 ) )</f>
        <v>0</v>
      </c>
      <c r="J113" s="70">
        <f xml:space="preserve"> IF( ISNA( 'Inp - allowance override'!J113 ), "", IF( ISBLANK( 'Inp - allowance override'!J113 ), 'F_Inputs - allowance'!J113, 'Inp - allowance override'!J113 ) )</f>
        <v>0</v>
      </c>
      <c r="K113" s="70">
        <f xml:space="preserve"> IF( ISNA( 'Inp - allowance override'!K113 ), "", IF( ISBLANK( 'Inp - allowance override'!K113 ), 'F_Inputs - allowance'!K113, 'Inp - allowance override'!K113 ) )</f>
        <v>0</v>
      </c>
      <c r="L113" s="70">
        <f xml:space="preserve"> IF( ISNA( 'Inp - allowance override'!L113 ), "", IF( ISBLANK( 'Inp - allowance override'!L113 ), 'F_Inputs - allowance'!L113, 'Inp - allowance override'!L113 ) )</f>
        <v>0</v>
      </c>
      <c r="M113" s="70">
        <f xml:space="preserve"> IF( ISNA( 'Inp - allowance override'!M113 ), "", IF( ISBLANK( 'Inp - allowance override'!M113 ), 'F_Inputs - allowance'!M113, 'Inp - allowance override'!M113 ) )</f>
        <v>0</v>
      </c>
      <c r="N113" s="64" t="str">
        <f xml:space="preserve"> INDEX(Lookup!G:G, MATCH(B113, Lookup!F:F, 0),)</f>
        <v>WN - 3P capex</v>
      </c>
    </row>
    <row r="114" spans="1:14">
      <c r="A114" t="str">
        <f>'Inp - allowance override'!A114</f>
        <v>HDD</v>
      </c>
      <c r="B114" t="str">
        <f>'Inp - allowance override'!B114</f>
        <v>C_PR24CA15_3POPEX_PC_WN</v>
      </c>
      <c r="C114" t="str">
        <f>'Inp - allowance override'!C114</f>
        <v>Third party services costs - WN - opex - price control</v>
      </c>
      <c r="D114" t="str">
        <f>'Inp - allowance override'!D114</f>
        <v>£m</v>
      </c>
      <c r="E114" t="str">
        <f>'Inp - allowance override'!E114</f>
        <v>Price Review 2024</v>
      </c>
      <c r="F114" s="70" t="str">
        <f xml:space="preserve"> IF( ISNA( 'Inp - allowance override'!F114 ), "", IF( ISBLANK( 'Inp - allowance override'!F114 ), 'F_Inputs - allowance'!F114, 'Inp - allowance override'!F114 ) )</f>
        <v/>
      </c>
      <c r="G114" s="70" t="str">
        <f xml:space="preserve"> IF( ISNA( 'Inp - allowance override'!G114 ), "", IF( ISBLANK( 'Inp - allowance override'!G114 ), 'F_Inputs - allowance'!G114, 'Inp - allowance override'!G114 ) )</f>
        <v/>
      </c>
      <c r="H114" s="70" t="str">
        <f xml:space="preserve"> IF( ISNA( 'Inp - allowance override'!H114 ), "", IF( ISBLANK( 'Inp - allowance override'!H114 ), 'F_Inputs - allowance'!H114, 'Inp - allowance override'!H114 ) )</f>
        <v/>
      </c>
      <c r="I114" s="70">
        <f xml:space="preserve"> IF( ISNA( 'Inp - allowance override'!I114 ), "", IF( ISBLANK( 'Inp - allowance override'!I114 ), 'F_Inputs - allowance'!I114, 'Inp - allowance override'!I114 ) )</f>
        <v>3.3000000000000002E-2</v>
      </c>
      <c r="J114" s="70">
        <f xml:space="preserve"> IF( ISNA( 'Inp - allowance override'!J114 ), "", IF( ISBLANK( 'Inp - allowance override'!J114 ), 'F_Inputs - allowance'!J114, 'Inp - allowance override'!J114 ) )</f>
        <v>3.3000000000000002E-2</v>
      </c>
      <c r="K114" s="70">
        <f xml:space="preserve"> IF( ISNA( 'Inp - allowance override'!K114 ), "", IF( ISBLANK( 'Inp - allowance override'!K114 ), 'F_Inputs - allowance'!K114, 'Inp - allowance override'!K114 ) )</f>
        <v>2.1000000000000001E-2</v>
      </c>
      <c r="L114" s="70">
        <f xml:space="preserve"> IF( ISNA( 'Inp - allowance override'!L114 ), "", IF( ISBLANK( 'Inp - allowance override'!L114 ), 'F_Inputs - allowance'!L114, 'Inp - allowance override'!L114 ) )</f>
        <v>2.1000000000000001E-2</v>
      </c>
      <c r="M114" s="70">
        <f xml:space="preserve"> IF( ISNA( 'Inp - allowance override'!M114 ), "", IF( ISBLANK( 'Inp - allowance override'!M114 ), 'F_Inputs - allowance'!M114, 'Inp - allowance override'!M114 ) )</f>
        <v>2.1999999999999999E-2</v>
      </c>
      <c r="N114" s="64" t="str">
        <f xml:space="preserve"> INDEX(Lookup!G:G, MATCH(B114, Lookup!F:F, 0),)</f>
        <v>WN - 3P opex</v>
      </c>
    </row>
    <row r="115" spans="1:14">
      <c r="A115" t="str">
        <f>'Inp - allowance override'!A115</f>
        <v>HDD</v>
      </c>
      <c r="B115" t="str">
        <f>'Inp - allowance override'!B115</f>
        <v>C_PR24CA15_3PCAPEX_PC_WWN</v>
      </c>
      <c r="C115" t="str">
        <f>'Inp - allowance override'!C115</f>
        <v>Third party services costs - WWN - capex - price control</v>
      </c>
      <c r="D115" t="str">
        <f>'Inp - allowance override'!D115</f>
        <v>£m</v>
      </c>
      <c r="E115" t="str">
        <f>'Inp - allowance override'!E115</f>
        <v>Price Review 2024</v>
      </c>
      <c r="F115" s="70" t="str">
        <f xml:space="preserve"> IF( ISNA( 'Inp - allowance override'!F115 ), "", IF( ISBLANK( 'Inp - allowance override'!F115 ), 'F_Inputs - allowance'!F115, 'Inp - allowance override'!F115 ) )</f>
        <v/>
      </c>
      <c r="G115" s="70" t="str">
        <f xml:space="preserve"> IF( ISNA( 'Inp - allowance override'!G115 ), "", IF( ISBLANK( 'Inp - allowance override'!G115 ), 'F_Inputs - allowance'!G115, 'Inp - allowance override'!G115 ) )</f>
        <v/>
      </c>
      <c r="H115" s="70" t="str">
        <f xml:space="preserve"> IF( ISNA( 'Inp - allowance override'!H115 ), "", IF( ISBLANK( 'Inp - allowance override'!H115 ), 'F_Inputs - allowance'!H115, 'Inp - allowance override'!H115 ) )</f>
        <v/>
      </c>
      <c r="I115" s="70">
        <f xml:space="preserve"> IF( ISNA( 'Inp - allowance override'!I115 ), "", IF( ISBLANK( 'Inp - allowance override'!I115 ), 'F_Inputs - allowance'!I115, 'Inp - allowance override'!I115 ) )</f>
        <v>0</v>
      </c>
      <c r="J115" s="70">
        <f xml:space="preserve"> IF( ISNA( 'Inp - allowance override'!J115 ), "", IF( ISBLANK( 'Inp - allowance override'!J115 ), 'F_Inputs - allowance'!J115, 'Inp - allowance override'!J115 ) )</f>
        <v>0</v>
      </c>
      <c r="K115" s="70">
        <f xml:space="preserve"> IF( ISNA( 'Inp - allowance override'!K115 ), "", IF( ISBLANK( 'Inp - allowance override'!K115 ), 'F_Inputs - allowance'!K115, 'Inp - allowance override'!K115 ) )</f>
        <v>0</v>
      </c>
      <c r="L115" s="70">
        <f xml:space="preserve"> IF( ISNA( 'Inp - allowance override'!L115 ), "", IF( ISBLANK( 'Inp - allowance override'!L115 ), 'F_Inputs - allowance'!L115, 'Inp - allowance override'!L115 ) )</f>
        <v>0</v>
      </c>
      <c r="M115" s="70">
        <f xml:space="preserve"> IF( ISNA( 'Inp - allowance override'!M115 ), "", IF( ISBLANK( 'Inp - allowance override'!M115 ), 'F_Inputs - allowance'!M115, 'Inp - allowance override'!M115 ) )</f>
        <v>0</v>
      </c>
      <c r="N115" s="64" t="str">
        <f xml:space="preserve"> INDEX(Lookup!G:G, MATCH(B115, Lookup!F:F, 0),)</f>
        <v>WWN - 3P capex</v>
      </c>
    </row>
    <row r="116" spans="1:14">
      <c r="A116" t="str">
        <f>'Inp - allowance override'!A116</f>
        <v>HDD</v>
      </c>
      <c r="B116" t="str">
        <f>'Inp - allowance override'!B116</f>
        <v>C_PR24CA15_3POPEX_PC_WWN</v>
      </c>
      <c r="C116" t="str">
        <f>'Inp - allowance override'!C116</f>
        <v>Third party services costs - WWN - opex - price control</v>
      </c>
      <c r="D116" t="str">
        <f>'Inp - allowance override'!D116</f>
        <v>£m</v>
      </c>
      <c r="E116" t="str">
        <f>'Inp - allowance override'!E116</f>
        <v>Price Review 2024</v>
      </c>
      <c r="F116" s="70" t="str">
        <f xml:space="preserve"> IF( ISNA( 'Inp - allowance override'!F116 ), "", IF( ISBLANK( 'Inp - allowance override'!F116 ), 'F_Inputs - allowance'!F116, 'Inp - allowance override'!F116 ) )</f>
        <v/>
      </c>
      <c r="G116" s="70" t="str">
        <f xml:space="preserve"> IF( ISNA( 'Inp - allowance override'!G116 ), "", IF( ISBLANK( 'Inp - allowance override'!G116 ), 'F_Inputs - allowance'!G116, 'Inp - allowance override'!G116 ) )</f>
        <v/>
      </c>
      <c r="H116" s="70" t="str">
        <f xml:space="preserve"> IF( ISNA( 'Inp - allowance override'!H116 ), "", IF( ISBLANK( 'Inp - allowance override'!H116 ), 'F_Inputs - allowance'!H116, 'Inp - allowance override'!H116 ) )</f>
        <v/>
      </c>
      <c r="I116" s="70">
        <f xml:space="preserve"> IF( ISNA( 'Inp - allowance override'!I116 ), "", IF( ISBLANK( 'Inp - allowance override'!I116 ), 'F_Inputs - allowance'!I116, 'Inp - allowance override'!I116 ) )</f>
        <v>0</v>
      </c>
      <c r="J116" s="70">
        <f xml:space="preserve"> IF( ISNA( 'Inp - allowance override'!J116 ), "", IF( ISBLANK( 'Inp - allowance override'!J116 ), 'F_Inputs - allowance'!J116, 'Inp - allowance override'!J116 ) )</f>
        <v>0</v>
      </c>
      <c r="K116" s="70">
        <f xml:space="preserve"> IF( ISNA( 'Inp - allowance override'!K116 ), "", IF( ISBLANK( 'Inp - allowance override'!K116 ), 'F_Inputs - allowance'!K116, 'Inp - allowance override'!K116 ) )</f>
        <v>0</v>
      </c>
      <c r="L116" s="70">
        <f xml:space="preserve"> IF( ISNA( 'Inp - allowance override'!L116 ), "", IF( ISBLANK( 'Inp - allowance override'!L116 ), 'F_Inputs - allowance'!L116, 'Inp - allowance override'!L116 ) )</f>
        <v>0</v>
      </c>
      <c r="M116" s="70">
        <f xml:space="preserve"> IF( ISNA( 'Inp - allowance override'!M116 ), "", IF( ISBLANK( 'Inp - allowance override'!M116 ), 'F_Inputs - allowance'!M116, 'Inp - allowance override'!M116 ) )</f>
        <v>0</v>
      </c>
      <c r="N116" s="64" t="str">
        <f xml:space="preserve"> INDEX(Lookup!G:G, MATCH(B116, Lookup!F:F, 0),)</f>
        <v>WWN - 3P opex</v>
      </c>
    </row>
    <row r="117" spans="1:14">
      <c r="A117" t="str">
        <f>'Inp - allowance override'!A117</f>
        <v>HDD</v>
      </c>
      <c r="B117" t="str">
        <f>'Inp - allowance override'!B117</f>
        <v>C_PR24CA15_3PCAPEX_NPC_WR</v>
      </c>
      <c r="C117" t="str">
        <f>'Inp - allowance override'!C117</f>
        <v>Third party services costs - WR - capex - non-price control</v>
      </c>
      <c r="D117" t="str">
        <f>'Inp - allowance override'!D117</f>
        <v>£m</v>
      </c>
      <c r="E117" t="str">
        <f>'Inp - allowance override'!E117</f>
        <v>Price Review 2024</v>
      </c>
      <c r="F117" s="70" t="str">
        <f xml:space="preserve"> IF( ISNA( 'Inp - allowance override'!F117 ), "", IF( ISBLANK( 'Inp - allowance override'!F117 ), 'F_Inputs - allowance'!F117, 'Inp - allowance override'!F117 ) )</f>
        <v/>
      </c>
      <c r="G117" s="70" t="str">
        <f xml:space="preserve"> IF( ISNA( 'Inp - allowance override'!G117 ), "", IF( ISBLANK( 'Inp - allowance override'!G117 ), 'F_Inputs - allowance'!G117, 'Inp - allowance override'!G117 ) )</f>
        <v/>
      </c>
      <c r="H117" s="70" t="str">
        <f xml:space="preserve"> IF( ISNA( 'Inp - allowance override'!H117 ), "", IF( ISBLANK( 'Inp - allowance override'!H117 ), 'F_Inputs - allowance'!H117, 'Inp - allowance override'!H117 ) )</f>
        <v/>
      </c>
      <c r="I117" s="70">
        <f xml:space="preserve"> IF( ISNA( 'Inp - allowance override'!I117 ), "", IF( ISBLANK( 'Inp - allowance override'!I117 ), 'F_Inputs - allowance'!I117, 'Inp - allowance override'!I117 ) )</f>
        <v>0</v>
      </c>
      <c r="J117" s="70">
        <f xml:space="preserve"> IF( ISNA( 'Inp - allowance override'!J117 ), "", IF( ISBLANK( 'Inp - allowance override'!J117 ), 'F_Inputs - allowance'!J117, 'Inp - allowance override'!J117 ) )</f>
        <v>0</v>
      </c>
      <c r="K117" s="70">
        <f xml:space="preserve"> IF( ISNA( 'Inp - allowance override'!K117 ), "", IF( ISBLANK( 'Inp - allowance override'!K117 ), 'F_Inputs - allowance'!K117, 'Inp - allowance override'!K117 ) )</f>
        <v>0</v>
      </c>
      <c r="L117" s="70">
        <f xml:space="preserve"> IF( ISNA( 'Inp - allowance override'!L117 ), "", IF( ISBLANK( 'Inp - allowance override'!L117 ), 'F_Inputs - allowance'!L117, 'Inp - allowance override'!L117 ) )</f>
        <v>0</v>
      </c>
      <c r="M117" s="70">
        <f xml:space="preserve"> IF( ISNA( 'Inp - allowance override'!M117 ), "", IF( ISBLANK( 'Inp - allowance override'!M117 ), 'F_Inputs - allowance'!M117, 'Inp - allowance override'!M117 ) )</f>
        <v>0</v>
      </c>
      <c r="N117" s="64" t="str">
        <f xml:space="preserve"> INDEX(Lookup!G:G, MATCH(B117, Lookup!F:F, 0),)</f>
        <v>WR - 3P capex</v>
      </c>
    </row>
    <row r="118" spans="1:14">
      <c r="A118" t="str">
        <f>'Inp - allowance override'!A118</f>
        <v>HDD</v>
      </c>
      <c r="B118" t="str">
        <f>'Inp - allowance override'!B118</f>
        <v>C_PR24CA15_3POPEX_NPC_WR</v>
      </c>
      <c r="C118" t="str">
        <f>'Inp - allowance override'!C118</f>
        <v>Third party services costs - WR - opex - non-price control</v>
      </c>
      <c r="D118" t="str">
        <f>'Inp - allowance override'!D118</f>
        <v>£m</v>
      </c>
      <c r="E118" t="str">
        <f>'Inp - allowance override'!E118</f>
        <v>Price Review 2024</v>
      </c>
      <c r="F118" s="70" t="str">
        <f xml:space="preserve"> IF( ISNA( 'Inp - allowance override'!F118 ), "", IF( ISBLANK( 'Inp - allowance override'!F118 ), 'F_Inputs - allowance'!F118, 'Inp - allowance override'!F118 ) )</f>
        <v/>
      </c>
      <c r="G118" s="70" t="str">
        <f xml:space="preserve"> IF( ISNA( 'Inp - allowance override'!G118 ), "", IF( ISBLANK( 'Inp - allowance override'!G118 ), 'F_Inputs - allowance'!G118, 'Inp - allowance override'!G118 ) )</f>
        <v/>
      </c>
      <c r="H118" s="70" t="str">
        <f xml:space="preserve"> IF( ISNA( 'Inp - allowance override'!H118 ), "", IF( ISBLANK( 'Inp - allowance override'!H118 ), 'F_Inputs - allowance'!H118, 'Inp - allowance override'!H118 ) )</f>
        <v/>
      </c>
      <c r="I118" s="70">
        <f xml:space="preserve"> IF( ISNA( 'Inp - allowance override'!I118 ), "", IF( ISBLANK( 'Inp - allowance override'!I118 ), 'F_Inputs - allowance'!I118, 'Inp - allowance override'!I118 ) )</f>
        <v>0.81900000000000006</v>
      </c>
      <c r="J118" s="70">
        <f xml:space="preserve"> IF( ISNA( 'Inp - allowance override'!J118 ), "", IF( ISBLANK( 'Inp - allowance override'!J118 ), 'F_Inputs - allowance'!J118, 'Inp - allowance override'!J118 ) )</f>
        <v>0.82100000000000006</v>
      </c>
      <c r="K118" s="70">
        <f xml:space="preserve"> IF( ISNA( 'Inp - allowance override'!K118 ), "", IF( ISBLANK( 'Inp - allowance override'!K118 ), 'F_Inputs - allowance'!K118, 'Inp - allowance override'!K118 ) )</f>
        <v>0.82200000000000006</v>
      </c>
      <c r="L118" s="70">
        <f xml:space="preserve"> IF( ISNA( 'Inp - allowance override'!L118 ), "", IF( ISBLANK( 'Inp - allowance override'!L118 ), 'F_Inputs - allowance'!L118, 'Inp - allowance override'!L118 ) )</f>
        <v>0.82500000000000007</v>
      </c>
      <c r="M118" s="70">
        <f xml:space="preserve"> IF( ISNA( 'Inp - allowance override'!M118 ), "", IF( ISBLANK( 'Inp - allowance override'!M118 ), 'F_Inputs - allowance'!M118, 'Inp - allowance override'!M118 ) )</f>
        <v>0.86</v>
      </c>
      <c r="N118" s="64" t="str">
        <f xml:space="preserve"> INDEX(Lookup!G:G, MATCH(B118, Lookup!F:F, 0),)</f>
        <v>WR - 3P opex</v>
      </c>
    </row>
    <row r="119" spans="1:14">
      <c r="A119" t="str">
        <f>'Inp - allowance override'!A119</f>
        <v>HDD</v>
      </c>
      <c r="B119" t="str">
        <f>'Inp - allowance override'!B119</f>
        <v>C_PR24CA15_3PCAPEX_NPC_WN</v>
      </c>
      <c r="C119" t="str">
        <f>'Inp - allowance override'!C119</f>
        <v>Third party services costs - WN - capex - non-price control</v>
      </c>
      <c r="D119" t="str">
        <f>'Inp - allowance override'!D119</f>
        <v>£m</v>
      </c>
      <c r="E119" t="str">
        <f>'Inp - allowance override'!E119</f>
        <v>Price Review 2024</v>
      </c>
      <c r="F119" s="70" t="str">
        <f xml:space="preserve"> IF( ISNA( 'Inp - allowance override'!F119 ), "", IF( ISBLANK( 'Inp - allowance override'!F119 ), 'F_Inputs - allowance'!F119, 'Inp - allowance override'!F119 ) )</f>
        <v/>
      </c>
      <c r="G119" s="70" t="str">
        <f xml:space="preserve"> IF( ISNA( 'Inp - allowance override'!G119 ), "", IF( ISBLANK( 'Inp - allowance override'!G119 ), 'F_Inputs - allowance'!G119, 'Inp - allowance override'!G119 ) )</f>
        <v/>
      </c>
      <c r="H119" s="70" t="str">
        <f xml:space="preserve"> IF( ISNA( 'Inp - allowance override'!H119 ), "", IF( ISBLANK( 'Inp - allowance override'!H119 ), 'F_Inputs - allowance'!H119, 'Inp - allowance override'!H119 ) )</f>
        <v/>
      </c>
      <c r="I119" s="70">
        <f xml:space="preserve"> IF( ISNA( 'Inp - allowance override'!I119 ), "", IF( ISBLANK( 'Inp - allowance override'!I119 ), 'F_Inputs - allowance'!I119, 'Inp - allowance override'!I119 ) )</f>
        <v>0</v>
      </c>
      <c r="J119" s="70">
        <f xml:space="preserve"> IF( ISNA( 'Inp - allowance override'!J119 ), "", IF( ISBLANK( 'Inp - allowance override'!J119 ), 'F_Inputs - allowance'!J119, 'Inp - allowance override'!J119 ) )</f>
        <v>0</v>
      </c>
      <c r="K119" s="70">
        <f xml:space="preserve"> IF( ISNA( 'Inp - allowance override'!K119 ), "", IF( ISBLANK( 'Inp - allowance override'!K119 ), 'F_Inputs - allowance'!K119, 'Inp - allowance override'!K119 ) )</f>
        <v>0</v>
      </c>
      <c r="L119" s="70">
        <f xml:space="preserve"> IF( ISNA( 'Inp - allowance override'!L119 ), "", IF( ISBLANK( 'Inp - allowance override'!L119 ), 'F_Inputs - allowance'!L119, 'Inp - allowance override'!L119 ) )</f>
        <v>0</v>
      </c>
      <c r="M119" s="70">
        <f xml:space="preserve"> IF( ISNA( 'Inp - allowance override'!M119 ), "", IF( ISBLANK( 'Inp - allowance override'!M119 ), 'F_Inputs - allowance'!M119, 'Inp - allowance override'!M119 ) )</f>
        <v>0</v>
      </c>
      <c r="N119" s="64" t="str">
        <f xml:space="preserve"> INDEX(Lookup!G:G, MATCH(B119, Lookup!F:F, 0),)</f>
        <v>WN - 3P capex</v>
      </c>
    </row>
    <row r="120" spans="1:14">
      <c r="A120" t="str">
        <f>'Inp - allowance override'!A120</f>
        <v>HDD</v>
      </c>
      <c r="B120" t="str">
        <f>'Inp - allowance override'!B120</f>
        <v>C_PR24CA15_3POPEX_NPC_WN</v>
      </c>
      <c r="C120" t="str">
        <f>'Inp - allowance override'!C120</f>
        <v>Third party services costs - WN - opex - non-price control</v>
      </c>
      <c r="D120" t="str">
        <f>'Inp - allowance override'!D120</f>
        <v>£m</v>
      </c>
      <c r="E120" t="str">
        <f>'Inp - allowance override'!E120</f>
        <v>Price Review 2024</v>
      </c>
      <c r="F120" s="70" t="str">
        <f xml:space="preserve"> IF( ISNA( 'Inp - allowance override'!F120 ), "", IF( ISBLANK( 'Inp - allowance override'!F120 ), 'F_Inputs - allowance'!F120, 'Inp - allowance override'!F120 ) )</f>
        <v/>
      </c>
      <c r="G120" s="70" t="str">
        <f xml:space="preserve"> IF( ISNA( 'Inp - allowance override'!G120 ), "", IF( ISBLANK( 'Inp - allowance override'!G120 ), 'F_Inputs - allowance'!G120, 'Inp - allowance override'!G120 ) )</f>
        <v/>
      </c>
      <c r="H120" s="70" t="str">
        <f xml:space="preserve"> IF( ISNA( 'Inp - allowance override'!H120 ), "", IF( ISBLANK( 'Inp - allowance override'!H120 ), 'F_Inputs - allowance'!H120, 'Inp - allowance override'!H120 ) )</f>
        <v/>
      </c>
      <c r="I120" s="70">
        <f xml:space="preserve"> IF( ISNA( 'Inp - allowance override'!I120 ), "", IF( ISBLANK( 'Inp - allowance override'!I120 ), 'F_Inputs - allowance'!I120, 'Inp - allowance override'!I120 ) )</f>
        <v>0.77799999999999991</v>
      </c>
      <c r="J120" s="70">
        <f xml:space="preserve"> IF( ISNA( 'Inp - allowance override'!J120 ), "", IF( ISBLANK( 'Inp - allowance override'!J120 ), 'F_Inputs - allowance'!J120, 'Inp - allowance override'!J120 ) )</f>
        <v>0.79199999999999993</v>
      </c>
      <c r="K120" s="70">
        <f xml:space="preserve"> IF( ISNA( 'Inp - allowance override'!K120 ), "", IF( ISBLANK( 'Inp - allowance override'!K120 ), 'F_Inputs - allowance'!K120, 'Inp - allowance override'!K120 ) )</f>
        <v>0.65900000000000003</v>
      </c>
      <c r="L120" s="70">
        <f xml:space="preserve"> IF( ISNA( 'Inp - allowance override'!L120 ), "", IF( ISBLANK( 'Inp - allowance override'!L120 ), 'F_Inputs - allowance'!L120, 'Inp - allowance override'!L120 ) )</f>
        <v>0.65600000000000003</v>
      </c>
      <c r="M120" s="70">
        <f xml:space="preserve"> IF( ISNA( 'Inp - allowance override'!M120 ), "", IF( ISBLANK( 'Inp - allowance override'!M120 ), 'F_Inputs - allowance'!M120, 'Inp - allowance override'!M120 ) )</f>
        <v>0.61599999999999999</v>
      </c>
      <c r="N120" s="64" t="str">
        <f xml:space="preserve"> INDEX(Lookup!G:G, MATCH(B120, Lookup!F:F, 0),)</f>
        <v>WN - 3P opex</v>
      </c>
    </row>
    <row r="121" spans="1:14">
      <c r="A121" t="str">
        <f>'Inp - allowance override'!A121</f>
        <v>HDD</v>
      </c>
      <c r="B121" t="str">
        <f>'Inp - allowance override'!B121</f>
        <v>C_PR24CA15_3PCAPEX_NPC_WWN</v>
      </c>
      <c r="C121" t="str">
        <f>'Inp - allowance override'!C121</f>
        <v>Third party services costs - WWN - capex - non-price control</v>
      </c>
      <c r="D121" t="str">
        <f>'Inp - allowance override'!D121</f>
        <v>£m</v>
      </c>
      <c r="E121" t="str">
        <f>'Inp - allowance override'!E121</f>
        <v>Price Review 2024</v>
      </c>
      <c r="F121" s="70" t="str">
        <f xml:space="preserve"> IF( ISNA( 'Inp - allowance override'!F121 ), "", IF( ISBLANK( 'Inp - allowance override'!F121 ), 'F_Inputs - allowance'!F121, 'Inp - allowance override'!F121 ) )</f>
        <v/>
      </c>
      <c r="G121" s="70" t="str">
        <f xml:space="preserve"> IF( ISNA( 'Inp - allowance override'!G121 ), "", IF( ISBLANK( 'Inp - allowance override'!G121 ), 'F_Inputs - allowance'!G121, 'Inp - allowance override'!G121 ) )</f>
        <v/>
      </c>
      <c r="H121" s="70" t="str">
        <f xml:space="preserve"> IF( ISNA( 'Inp - allowance override'!H121 ), "", IF( ISBLANK( 'Inp - allowance override'!H121 ), 'F_Inputs - allowance'!H121, 'Inp - allowance override'!H121 ) )</f>
        <v/>
      </c>
      <c r="I121" s="70">
        <f xml:space="preserve"> IF( ISNA( 'Inp - allowance override'!I121 ), "", IF( ISBLANK( 'Inp - allowance override'!I121 ), 'F_Inputs - allowance'!I121, 'Inp - allowance override'!I121 ) )</f>
        <v>0</v>
      </c>
      <c r="J121" s="70">
        <f xml:space="preserve"> IF( ISNA( 'Inp - allowance override'!J121 ), "", IF( ISBLANK( 'Inp - allowance override'!J121 ), 'F_Inputs - allowance'!J121, 'Inp - allowance override'!J121 ) )</f>
        <v>0</v>
      </c>
      <c r="K121" s="70">
        <f xml:space="preserve"> IF( ISNA( 'Inp - allowance override'!K121 ), "", IF( ISBLANK( 'Inp - allowance override'!K121 ), 'F_Inputs - allowance'!K121, 'Inp - allowance override'!K121 ) )</f>
        <v>0</v>
      </c>
      <c r="L121" s="70">
        <f xml:space="preserve"> IF( ISNA( 'Inp - allowance override'!L121 ), "", IF( ISBLANK( 'Inp - allowance override'!L121 ), 'F_Inputs - allowance'!L121, 'Inp - allowance override'!L121 ) )</f>
        <v>0</v>
      </c>
      <c r="M121" s="70">
        <f xml:space="preserve"> IF( ISNA( 'Inp - allowance override'!M121 ), "", IF( ISBLANK( 'Inp - allowance override'!M121 ), 'F_Inputs - allowance'!M121, 'Inp - allowance override'!M121 ) )</f>
        <v>0</v>
      </c>
      <c r="N121" s="64" t="str">
        <f xml:space="preserve"> INDEX(Lookup!G:G, MATCH(B121, Lookup!F:F, 0),)</f>
        <v>WWN - 3P capex</v>
      </c>
    </row>
    <row r="122" spans="1:14">
      <c r="A122" t="str">
        <f>'Inp - allowance override'!A122</f>
        <v>HDD</v>
      </c>
      <c r="B122" t="str">
        <f>'Inp - allowance override'!B122</f>
        <v>C_PR24CA15_3POPEX_NPC_WWN</v>
      </c>
      <c r="C122" t="str">
        <f>'Inp - allowance override'!C122</f>
        <v>Third party services costs - WWN - opex - non-price control</v>
      </c>
      <c r="D122" t="str">
        <f>'Inp - allowance override'!D122</f>
        <v>£m</v>
      </c>
      <c r="E122" t="str">
        <f>'Inp - allowance override'!E122</f>
        <v>Price Review 2024</v>
      </c>
      <c r="F122" s="70" t="str">
        <f xml:space="preserve"> IF( ISNA( 'Inp - allowance override'!F122 ), "", IF( ISBLANK( 'Inp - allowance override'!F122 ), 'F_Inputs - allowance'!F122, 'Inp - allowance override'!F122 ) )</f>
        <v/>
      </c>
      <c r="G122" s="70" t="str">
        <f xml:space="preserve"> IF( ISNA( 'Inp - allowance override'!G122 ), "", IF( ISBLANK( 'Inp - allowance override'!G122 ), 'F_Inputs - allowance'!G122, 'Inp - allowance override'!G122 ) )</f>
        <v/>
      </c>
      <c r="H122" s="70" t="str">
        <f xml:space="preserve"> IF( ISNA( 'Inp - allowance override'!H122 ), "", IF( ISBLANK( 'Inp - allowance override'!H122 ), 'F_Inputs - allowance'!H122, 'Inp - allowance override'!H122 ) )</f>
        <v/>
      </c>
      <c r="I122" s="70">
        <f xml:space="preserve"> IF( ISNA( 'Inp - allowance override'!I122 ), "", IF( ISBLANK( 'Inp - allowance override'!I122 ), 'F_Inputs - allowance'!I122, 'Inp - allowance override'!I122 ) )</f>
        <v>7.7000000000000013E-2</v>
      </c>
      <c r="J122" s="70">
        <f xml:space="preserve"> IF( ISNA( 'Inp - allowance override'!J122 ), "", IF( ISBLANK( 'Inp - allowance override'!J122 ), 'F_Inputs - allowance'!J122, 'Inp - allowance override'!J122 ) )</f>
        <v>7.8000000000000014E-2</v>
      </c>
      <c r="K122" s="70">
        <f xml:space="preserve"> IF( ISNA( 'Inp - allowance override'!K122 ), "", IF( ISBLANK( 'Inp - allowance override'!K122 ), 'F_Inputs - allowance'!K122, 'Inp - allowance override'!K122 ) )</f>
        <v>7.8000000000000014E-2</v>
      </c>
      <c r="L122" s="70">
        <f xml:space="preserve"> IF( ISNA( 'Inp - allowance override'!L122 ), "", IF( ISBLANK( 'Inp - allowance override'!L122 ), 'F_Inputs - allowance'!L122, 'Inp - allowance override'!L122 ) )</f>
        <v>7.9000000000000015E-2</v>
      </c>
      <c r="M122" s="70">
        <f xml:space="preserve"> IF( ISNA( 'Inp - allowance override'!M122 ), "", IF( ISBLANK( 'Inp - allowance override'!M122 ), 'F_Inputs - allowance'!M122, 'Inp - allowance override'!M122 ) )</f>
        <v>7.9000000000000015E-2</v>
      </c>
      <c r="N122" s="64" t="str">
        <f xml:space="preserve"> INDEX(Lookup!G:G, MATCH(B122, Lookup!F:F, 0),)</f>
        <v>WWN - 3P opex</v>
      </c>
    </row>
    <row r="123" spans="1:14">
      <c r="A123" t="str">
        <f>'Inp - allowance override'!A123</f>
        <v>HDD</v>
      </c>
      <c r="B123" t="str">
        <f>'Inp - allowance override'!B123</f>
        <v>C_PR24CA15_REVCAPEX_PC_WN</v>
      </c>
      <c r="C123" t="str">
        <f>'Inp - allowance override'!C123</f>
        <v>DS &amp; diversions - revenues for capex spend - price control - WN</v>
      </c>
      <c r="D123" t="str">
        <f>'Inp - allowance override'!D123</f>
        <v>£m</v>
      </c>
      <c r="E123" t="str">
        <f>'Inp - allowance override'!E123</f>
        <v>Price Review 2024</v>
      </c>
      <c r="F123" s="70" t="str">
        <f xml:space="preserve"> IF( ISNA( 'Inp - allowance override'!F123 ), "", IF( ISBLANK( 'Inp - allowance override'!F123 ), 'F_Inputs - allowance'!F123, 'Inp - allowance override'!F123 ) )</f>
        <v/>
      </c>
      <c r="G123" s="70" t="str">
        <f xml:space="preserve"> IF( ISNA( 'Inp - allowance override'!G123 ), "", IF( ISBLANK( 'Inp - allowance override'!G123 ), 'F_Inputs - allowance'!G123, 'Inp - allowance override'!G123 ) )</f>
        <v/>
      </c>
      <c r="H123" s="70" t="str">
        <f xml:space="preserve"> IF( ISNA( 'Inp - allowance override'!H123 ), "", IF( ISBLANK( 'Inp - allowance override'!H123 ), 'F_Inputs - allowance'!H123, 'Inp - allowance override'!H123 ) )</f>
        <v/>
      </c>
      <c r="I123" s="70">
        <f xml:space="preserve"> IF( ISNA( 'Inp - allowance override'!I123 ), "", IF( ISBLANK( 'Inp - allowance override'!I123 ), 'F_Inputs - allowance'!I123, 'Inp - allowance override'!I123 ) )</f>
        <v>0.72718599476406975</v>
      </c>
      <c r="J123" s="70">
        <f xml:space="preserve"> IF( ISNA( 'Inp - allowance override'!J123 ), "", IF( ISBLANK( 'Inp - allowance override'!J123 ), 'F_Inputs - allowance'!J123, 'Inp - allowance override'!J123 ) )</f>
        <v>0.68954964122712137</v>
      </c>
      <c r="K123" s="70">
        <f xml:space="preserve"> IF( ISNA( 'Inp - allowance override'!K123 ), "", IF( ISBLANK( 'Inp - allowance override'!K123 ), 'F_Inputs - allowance'!K123, 'Inp - allowance override'!K123 ) )</f>
        <v>0.68491063074617131</v>
      </c>
      <c r="L123" s="70">
        <f xml:space="preserve"> IF( ISNA( 'Inp - allowance override'!L123 ), "", IF( ISBLANK( 'Inp - allowance override'!L123 ), 'F_Inputs - allowance'!L123, 'Inp - allowance override'!L123 ) )</f>
        <v>0.68322660843658711</v>
      </c>
      <c r="M123" s="70">
        <f xml:space="preserve"> IF( ISNA( 'Inp - allowance override'!M123 ), "", IF( ISBLANK( 'Inp - allowance override'!M123 ), 'F_Inputs - allowance'!M123, 'Inp - allowance override'!M123 ) )</f>
        <v>0.64959378244969812</v>
      </c>
      <c r="N123" s="64" t="str">
        <f xml:space="preserve"> INDEX(Lookup!G:G, MATCH(B123, Lookup!F:F, 0),)</f>
        <v>WN - DSDIV REV</v>
      </c>
    </row>
    <row r="124" spans="1:14">
      <c r="A124" t="str">
        <f>'Inp - allowance override'!A124</f>
        <v>HDD</v>
      </c>
      <c r="B124" t="str">
        <f>'Inp - allowance override'!B124</f>
        <v>C_PR24CA15_REVCAPEX_NPC_WN</v>
      </c>
      <c r="C124" t="str">
        <f>'Inp - allowance override'!C124</f>
        <v>DS &amp; diversions - revenues for capex spend - non-price control - WN</v>
      </c>
      <c r="D124" t="str">
        <f>'Inp - allowance override'!D124</f>
        <v>£m</v>
      </c>
      <c r="E124" t="str">
        <f>'Inp - allowance override'!E124</f>
        <v>Price Review 2024</v>
      </c>
      <c r="F124" s="70" t="str">
        <f xml:space="preserve"> IF( ISNA( 'Inp - allowance override'!F124 ), "", IF( ISBLANK( 'Inp - allowance override'!F124 ), 'F_Inputs - allowance'!F124, 'Inp - allowance override'!F124 ) )</f>
        <v/>
      </c>
      <c r="G124" s="70" t="str">
        <f xml:space="preserve"> IF( ISNA( 'Inp - allowance override'!G124 ), "", IF( ISBLANK( 'Inp - allowance override'!G124 ), 'F_Inputs - allowance'!G124, 'Inp - allowance override'!G124 ) )</f>
        <v/>
      </c>
      <c r="H124" s="70" t="str">
        <f xml:space="preserve"> IF( ISNA( 'Inp - allowance override'!H124 ), "", IF( ISBLANK( 'Inp - allowance override'!H124 ), 'F_Inputs - allowance'!H124, 'Inp - allowance override'!H124 ) )</f>
        <v/>
      </c>
      <c r="I124" s="70">
        <f xml:space="preserve"> IF( ISNA( 'Inp - allowance override'!I124 ), "", IF( ISBLANK( 'Inp - allowance override'!I124 ), 'F_Inputs - allowance'!I124, 'Inp - allowance override'!I124 ) )</f>
        <v>0</v>
      </c>
      <c r="J124" s="70">
        <f xml:space="preserve"> IF( ISNA( 'Inp - allowance override'!J124 ), "", IF( ISBLANK( 'Inp - allowance override'!J124 ), 'F_Inputs - allowance'!J124, 'Inp - allowance override'!J124 ) )</f>
        <v>0</v>
      </c>
      <c r="K124" s="70">
        <f xml:space="preserve"> IF( ISNA( 'Inp - allowance override'!K124 ), "", IF( ISBLANK( 'Inp - allowance override'!K124 ), 'F_Inputs - allowance'!K124, 'Inp - allowance override'!K124 ) )</f>
        <v>0</v>
      </c>
      <c r="L124" s="70">
        <f xml:space="preserve"> IF( ISNA( 'Inp - allowance override'!L124 ), "", IF( ISBLANK( 'Inp - allowance override'!L124 ), 'F_Inputs - allowance'!L124, 'Inp - allowance override'!L124 ) )</f>
        <v>0</v>
      </c>
      <c r="M124" s="70">
        <f xml:space="preserve"> IF( ISNA( 'Inp - allowance override'!M124 ), "", IF( ISBLANK( 'Inp - allowance override'!M124 ), 'F_Inputs - allowance'!M124, 'Inp - allowance override'!M124 ) )</f>
        <v>0</v>
      </c>
      <c r="N124" s="64" t="str">
        <f xml:space="preserve"> INDEX(Lookup!G:G, MATCH(B124, Lookup!F:F, 0),)</f>
        <v>WN - DSDIV REV</v>
      </c>
    </row>
    <row r="125" spans="1:14">
      <c r="A125" t="str">
        <f>'Inp - allowance override'!A125</f>
        <v>HDD</v>
      </c>
      <c r="B125" t="str">
        <f>'Inp - allowance override'!B125</f>
        <v>C_PR24CA15_REVOPEX_PC_WN</v>
      </c>
      <c r="C125" t="str">
        <f>'Inp - allowance override'!C125</f>
        <v>DS &amp; diversions - revenues for opex spend - price control - WN</v>
      </c>
      <c r="D125" t="str">
        <f>'Inp - allowance override'!D125</f>
        <v>£m</v>
      </c>
      <c r="E125" t="str">
        <f>'Inp - allowance override'!E125</f>
        <v>Price Review 2024</v>
      </c>
      <c r="F125" s="70" t="str">
        <f xml:space="preserve"> IF( ISNA( 'Inp - allowance override'!F125 ), "", IF( ISBLANK( 'Inp - allowance override'!F125 ), 'F_Inputs - allowance'!F125, 'Inp - allowance override'!F125 ) )</f>
        <v/>
      </c>
      <c r="G125" s="70" t="str">
        <f xml:space="preserve"> IF( ISNA( 'Inp - allowance override'!G125 ), "", IF( ISBLANK( 'Inp - allowance override'!G125 ), 'F_Inputs - allowance'!G125, 'Inp - allowance override'!G125 ) )</f>
        <v/>
      </c>
      <c r="H125" s="70" t="str">
        <f xml:space="preserve"> IF( ISNA( 'Inp - allowance override'!H125 ), "", IF( ISBLANK( 'Inp - allowance override'!H125 ), 'F_Inputs - allowance'!H125, 'Inp - allowance override'!H125 ) )</f>
        <v/>
      </c>
      <c r="I125" s="70">
        <f xml:space="preserve"> IF( ISNA( 'Inp - allowance override'!I125 ), "", IF( ISBLANK( 'Inp - allowance override'!I125 ), 'F_Inputs - allowance'!I125, 'Inp - allowance override'!I125 ) )</f>
        <v>0.21114371752349168</v>
      </c>
      <c r="J125" s="70">
        <f xml:space="preserve"> IF( ISNA( 'Inp - allowance override'!J125 ), "", IF( ISBLANK( 'Inp - allowance override'!J125 ), 'F_Inputs - allowance'!J125, 'Inp - allowance override'!J125 ) )</f>
        <v>0.20021572983253244</v>
      </c>
      <c r="K125" s="70">
        <f xml:space="preserve"> IF( ISNA( 'Inp - allowance override'!K125 ), "", IF( ISBLANK( 'Inp - allowance override'!K125 ), 'F_Inputs - allowance'!K125, 'Inp - allowance override'!K125 ) )</f>
        <v>0.1988687595585848</v>
      </c>
      <c r="L125" s="70">
        <f xml:space="preserve"> IF( ISNA( 'Inp - allowance override'!L125 ), "", IF( ISBLANK( 'Inp - allowance override'!L125 ), 'F_Inputs - allowance'!L125, 'Inp - allowance override'!L125 ) )</f>
        <v>0.19837979149072005</v>
      </c>
      <c r="M125" s="70">
        <f xml:space="preserve"> IF( ISNA( 'Inp - allowance override'!M125 ), "", IF( ISBLANK( 'Inp - allowance override'!M125 ), 'F_Inputs - allowance'!M125, 'Inp - allowance override'!M125 ) )</f>
        <v>0.18861425700459944</v>
      </c>
      <c r="N125" s="64" t="str">
        <f xml:space="preserve"> INDEX(Lookup!G:G, MATCH(B125, Lookup!F:F, 0),)</f>
        <v>WN - DSDIV REV</v>
      </c>
    </row>
    <row r="126" spans="1:14">
      <c r="A126" t="str">
        <f>'Inp - allowance override'!A126</f>
        <v>HDD</v>
      </c>
      <c r="B126" t="str">
        <f>'Inp - allowance override'!B126</f>
        <v>C_PR24CA15_REVOPEX_NPC_WN</v>
      </c>
      <c r="C126" t="str">
        <f>'Inp - allowance override'!C126</f>
        <v>DS &amp; diversions - revenues for opex spend - non-price control - WN</v>
      </c>
      <c r="D126" t="str">
        <f>'Inp - allowance override'!D126</f>
        <v>£m</v>
      </c>
      <c r="E126" t="str">
        <f>'Inp - allowance override'!E126</f>
        <v>Price Review 2024</v>
      </c>
      <c r="F126" s="70" t="str">
        <f xml:space="preserve"> IF( ISNA( 'Inp - allowance override'!F126 ), "", IF( ISBLANK( 'Inp - allowance override'!F126 ), 'F_Inputs - allowance'!F126, 'Inp - allowance override'!F126 ) )</f>
        <v/>
      </c>
      <c r="G126" s="70" t="str">
        <f xml:space="preserve"> IF( ISNA( 'Inp - allowance override'!G126 ), "", IF( ISBLANK( 'Inp - allowance override'!G126 ), 'F_Inputs - allowance'!G126, 'Inp - allowance override'!G126 ) )</f>
        <v/>
      </c>
      <c r="H126" s="70" t="str">
        <f xml:space="preserve"> IF( ISNA( 'Inp - allowance override'!H126 ), "", IF( ISBLANK( 'Inp - allowance override'!H126 ), 'F_Inputs - allowance'!H126, 'Inp - allowance override'!H126 ) )</f>
        <v/>
      </c>
      <c r="I126" s="70">
        <f xml:space="preserve"> IF( ISNA( 'Inp - allowance override'!I126 ), "", IF( ISBLANK( 'Inp - allowance override'!I126 ), 'F_Inputs - allowance'!I126, 'Inp - allowance override'!I126 ) )</f>
        <v>0</v>
      </c>
      <c r="J126" s="70">
        <f xml:space="preserve"> IF( ISNA( 'Inp - allowance override'!J126 ), "", IF( ISBLANK( 'Inp - allowance override'!J126 ), 'F_Inputs - allowance'!J126, 'Inp - allowance override'!J126 ) )</f>
        <v>0</v>
      </c>
      <c r="K126" s="70">
        <f xml:space="preserve"> IF( ISNA( 'Inp - allowance override'!K126 ), "", IF( ISBLANK( 'Inp - allowance override'!K126 ), 'F_Inputs - allowance'!K126, 'Inp - allowance override'!K126 ) )</f>
        <v>0</v>
      </c>
      <c r="L126" s="70">
        <f xml:space="preserve"> IF( ISNA( 'Inp - allowance override'!L126 ), "", IF( ISBLANK( 'Inp - allowance override'!L126 ), 'F_Inputs - allowance'!L126, 'Inp - allowance override'!L126 ) )</f>
        <v>0</v>
      </c>
      <c r="M126" s="70">
        <f xml:space="preserve"> IF( ISNA( 'Inp - allowance override'!M126 ), "", IF( ISBLANK( 'Inp - allowance override'!M126 ), 'F_Inputs - allowance'!M126, 'Inp - allowance override'!M126 ) )</f>
        <v>0</v>
      </c>
      <c r="N126" s="64" t="str">
        <f xml:space="preserve"> INDEX(Lookup!G:G, MATCH(B126, Lookup!F:F, 0),)</f>
        <v>WN - DSDIV REV</v>
      </c>
    </row>
    <row r="127" spans="1:14">
      <c r="A127" t="str">
        <f>'Inp - allowance override'!A127</f>
        <v>HDD</v>
      </c>
      <c r="B127" t="str">
        <f>'Inp - allowance override'!B127</f>
        <v>C_PR24CA15_REVCAPEX_PC_WWN</v>
      </c>
      <c r="C127" t="str">
        <f>'Inp - allowance override'!C127</f>
        <v>DS &amp; diversions - revenues for capex spend - price control - WWN</v>
      </c>
      <c r="D127" t="str">
        <f>'Inp - allowance override'!D127</f>
        <v>£m</v>
      </c>
      <c r="E127" t="str">
        <f>'Inp - allowance override'!E127</f>
        <v>Price Review 2024</v>
      </c>
      <c r="F127" s="70" t="str">
        <f xml:space="preserve"> IF( ISNA( 'Inp - allowance override'!F127 ), "", IF( ISBLANK( 'Inp - allowance override'!F127 ), 'F_Inputs - allowance'!F127, 'Inp - allowance override'!F127 ) )</f>
        <v/>
      </c>
      <c r="G127" s="70" t="str">
        <f xml:space="preserve"> IF( ISNA( 'Inp - allowance override'!G127 ), "", IF( ISBLANK( 'Inp - allowance override'!G127 ), 'F_Inputs - allowance'!G127, 'Inp - allowance override'!G127 ) )</f>
        <v/>
      </c>
      <c r="H127" s="70" t="str">
        <f xml:space="preserve"> IF( ISNA( 'Inp - allowance override'!H127 ), "", IF( ISBLANK( 'Inp - allowance override'!H127 ), 'F_Inputs - allowance'!H127, 'Inp - allowance override'!H127 ) )</f>
        <v/>
      </c>
      <c r="I127" s="70">
        <f xml:space="preserve"> IF( ISNA( 'Inp - allowance override'!I127 ), "", IF( ISBLANK( 'Inp - allowance override'!I127 ), 'F_Inputs - allowance'!I127, 'Inp - allowance override'!I127 ) )</f>
        <v>3.3744142530577594E-2</v>
      </c>
      <c r="J127" s="70">
        <f xml:space="preserve"> IF( ISNA( 'Inp - allowance override'!J127 ), "", IF( ISBLANK( 'Inp - allowance override'!J127 ), 'F_Inputs - allowance'!J127, 'Inp - allowance override'!J127 ) )</f>
        <v>3.3178617154649349E-2</v>
      </c>
      <c r="K127" s="70">
        <f xml:space="preserve"> IF( ISNA( 'Inp - allowance override'!K127 ), "", IF( ISBLANK( 'Inp - allowance override'!K127 ), 'F_Inputs - allowance'!K127, 'Inp - allowance override'!K127 ) )</f>
        <v>3.2285200030960318E-2</v>
      </c>
      <c r="L127" s="70">
        <f xml:space="preserve"> IF( ISNA( 'Inp - allowance override'!L127 ), "", IF( ISBLANK( 'Inp - allowance override'!L127 ), 'F_Inputs - allowance'!L127, 'Inp - allowance override'!L127 ) )</f>
        <v>3.1633548907118898E-2</v>
      </c>
      <c r="M127" s="70">
        <f xml:space="preserve"> IF( ISNA( 'Inp - allowance override'!M127 ), "", IF( ISBLANK( 'Inp - allowance override'!M127 ), 'F_Inputs - allowance'!M127, 'Inp - allowance override'!M127 ) )</f>
        <v>3.0578252095389565E-2</v>
      </c>
      <c r="N127" s="64" t="str">
        <f xml:space="preserve"> INDEX(Lookup!G:G, MATCH(B127, Lookup!F:F, 0),)</f>
        <v>WWN - DSDIV REV</v>
      </c>
    </row>
    <row r="128" spans="1:14">
      <c r="A128" t="str">
        <f>'Inp - allowance override'!A128</f>
        <v>HDD</v>
      </c>
      <c r="B128" t="str">
        <f>'Inp - allowance override'!B128</f>
        <v>C_PR24CA15_REVCAPEX_NPC_WWN</v>
      </c>
      <c r="C128" t="str">
        <f>'Inp - allowance override'!C128</f>
        <v>DS &amp; diversions - revenues for capex spend - non-price control - WWN</v>
      </c>
      <c r="D128" t="str">
        <f>'Inp - allowance override'!D128</f>
        <v>£m</v>
      </c>
      <c r="E128" t="str">
        <f>'Inp - allowance override'!E128</f>
        <v>Price Review 2024</v>
      </c>
      <c r="F128" s="70" t="str">
        <f xml:space="preserve"> IF( ISNA( 'Inp - allowance override'!F128 ), "", IF( ISBLANK( 'Inp - allowance override'!F128 ), 'F_Inputs - allowance'!F128, 'Inp - allowance override'!F128 ) )</f>
        <v/>
      </c>
      <c r="G128" s="70" t="str">
        <f xml:space="preserve"> IF( ISNA( 'Inp - allowance override'!G128 ), "", IF( ISBLANK( 'Inp - allowance override'!G128 ), 'F_Inputs - allowance'!G128, 'Inp - allowance override'!G128 ) )</f>
        <v/>
      </c>
      <c r="H128" s="70" t="str">
        <f xml:space="preserve"> IF( ISNA( 'Inp - allowance override'!H128 ), "", IF( ISBLANK( 'Inp - allowance override'!H128 ), 'F_Inputs - allowance'!H128, 'Inp - allowance override'!H128 ) )</f>
        <v/>
      </c>
      <c r="I128" s="70">
        <f xml:space="preserve"> IF( ISNA( 'Inp - allowance override'!I128 ), "", IF( ISBLANK( 'Inp - allowance override'!I128 ), 'F_Inputs - allowance'!I128, 'Inp - allowance override'!I128 ) )</f>
        <v>3.0994208364471022E-2</v>
      </c>
      <c r="J128" s="70">
        <f xml:space="preserve"> IF( ISNA( 'Inp - allowance override'!J128 ), "", IF( ISBLANK( 'Inp - allowance override'!J128 ), 'F_Inputs - allowance'!J128, 'Inp - allowance override'!J128 ) )</f>
        <v>2.9674572410132841E-2</v>
      </c>
      <c r="K128" s="70">
        <f xml:space="preserve"> IF( ISNA( 'Inp - allowance override'!K128 ), "", IF( ISBLANK( 'Inp - allowance override'!K128 ), 'F_Inputs - allowance'!K128, 'Inp - allowance override'!K128 ) )</f>
        <v>2.9514616536879722E-2</v>
      </c>
      <c r="L128" s="70">
        <f xml:space="preserve"> IF( ISNA( 'Inp - allowance override'!L128 ), "", IF( ISBLANK( 'Inp - allowance override'!L128 ), 'F_Inputs - allowance'!L128, 'Inp - allowance override'!L128 ) )</f>
        <v>2.9434638600253169E-2</v>
      </c>
      <c r="M128" s="70">
        <f xml:space="preserve"> IF( ISNA( 'Inp - allowance override'!M128 ), "", IF( ISBLANK( 'Inp - allowance override'!M128 ), 'F_Inputs - allowance'!M128, 'Inp - allowance override'!M128 ) )</f>
        <v>2.8274958519168111E-2</v>
      </c>
      <c r="N128" s="64" t="str">
        <f xml:space="preserve"> INDEX(Lookup!G:G, MATCH(B128, Lookup!F:F, 0),)</f>
        <v>WWN - DSDIV REV</v>
      </c>
    </row>
    <row r="129" spans="1:16">
      <c r="A129" t="str">
        <f>'Inp - allowance override'!A129</f>
        <v>HDD</v>
      </c>
      <c r="B129" t="str">
        <f>'Inp - allowance override'!B129</f>
        <v>C_PR24CA15_REVOPEX_PC_WWN</v>
      </c>
      <c r="C129" t="str">
        <f>'Inp - allowance override'!C129</f>
        <v>DS &amp; diversions - revenues for opex spend - price control - WWN</v>
      </c>
      <c r="D129" t="str">
        <f>'Inp - allowance override'!D129</f>
        <v>£m</v>
      </c>
      <c r="E129" t="str">
        <f>'Inp - allowance override'!E129</f>
        <v>Price Review 2024</v>
      </c>
      <c r="F129" s="70" t="str">
        <f xml:space="preserve"> IF( ISNA( 'Inp - allowance override'!F129 ), "", IF( ISBLANK( 'Inp - allowance override'!F129 ), 'F_Inputs - allowance'!F129, 'Inp - allowance override'!F129 ) )</f>
        <v/>
      </c>
      <c r="G129" s="70" t="str">
        <f xml:space="preserve"> IF( ISNA( 'Inp - allowance override'!G129 ), "", IF( ISBLANK( 'Inp - allowance override'!G129 ), 'F_Inputs - allowance'!G129, 'Inp - allowance override'!G129 ) )</f>
        <v/>
      </c>
      <c r="H129" s="70" t="str">
        <f xml:space="preserve"> IF( ISNA( 'Inp - allowance override'!H129 ), "", IF( ISBLANK( 'Inp - allowance override'!H129 ), 'F_Inputs - allowance'!H129, 'Inp - allowance override'!H129 ) )</f>
        <v/>
      </c>
      <c r="I129" s="70">
        <f xml:space="preserve"> IF( ISNA( 'Inp - allowance override'!I129 ), "", IF( ISBLANK( 'Inp - allowance override'!I129 ), 'F_Inputs - allowance'!I129, 'Inp - allowance override'!I129 ) )</f>
        <v>0</v>
      </c>
      <c r="J129" s="70">
        <f xml:space="preserve"> IF( ISNA( 'Inp - allowance override'!J129 ), "", IF( ISBLANK( 'Inp - allowance override'!J129 ), 'F_Inputs - allowance'!J129, 'Inp - allowance override'!J129 ) )</f>
        <v>0</v>
      </c>
      <c r="K129" s="70">
        <f xml:space="preserve"> IF( ISNA( 'Inp - allowance override'!K129 ), "", IF( ISBLANK( 'Inp - allowance override'!K129 ), 'F_Inputs - allowance'!K129, 'Inp - allowance override'!K129 ) )</f>
        <v>0</v>
      </c>
      <c r="L129" s="70">
        <f xml:space="preserve"> IF( ISNA( 'Inp - allowance override'!L129 ), "", IF( ISBLANK( 'Inp - allowance override'!L129 ), 'F_Inputs - allowance'!L129, 'Inp - allowance override'!L129 ) )</f>
        <v>0</v>
      </c>
      <c r="M129" s="70">
        <f xml:space="preserve"> IF( ISNA( 'Inp - allowance override'!M129 ), "", IF( ISBLANK( 'Inp - allowance override'!M129 ), 'F_Inputs - allowance'!M129, 'Inp - allowance override'!M129 ) )</f>
        <v>0</v>
      </c>
      <c r="N129" s="64" t="str">
        <f xml:space="preserve"> INDEX(Lookup!G:G, MATCH(B129, Lookup!F:F, 0),)</f>
        <v>WWN - DSDIV REV</v>
      </c>
    </row>
    <row r="130" spans="1:16">
      <c r="A130" t="str">
        <f>'Inp - allowance override'!A130</f>
        <v>HDD</v>
      </c>
      <c r="B130" t="str">
        <f>'Inp - allowance override'!B130</f>
        <v>C_PR24CA15_REVOPEX_NPC_WWN</v>
      </c>
      <c r="C130" t="str">
        <f>'Inp - allowance override'!C130</f>
        <v>DS &amp; diversions - revenues for opex spend - non-price control - WWN</v>
      </c>
      <c r="D130" t="str">
        <f>'Inp - allowance override'!D130</f>
        <v>£m</v>
      </c>
      <c r="E130" t="str">
        <f>'Inp - allowance override'!E130</f>
        <v>Price Review 2024</v>
      </c>
      <c r="F130" s="70" t="str">
        <f xml:space="preserve"> IF( ISNA( 'Inp - allowance override'!F130 ), "", IF( ISBLANK( 'Inp - allowance override'!F130 ), 'F_Inputs - allowance'!F130, 'Inp - allowance override'!F130 ) )</f>
        <v/>
      </c>
      <c r="G130" s="70" t="str">
        <f xml:space="preserve"> IF( ISNA( 'Inp - allowance override'!G130 ), "", IF( ISBLANK( 'Inp - allowance override'!G130 ), 'F_Inputs - allowance'!G130, 'Inp - allowance override'!G130 ) )</f>
        <v/>
      </c>
      <c r="H130" s="70" t="str">
        <f xml:space="preserve"> IF( ISNA( 'Inp - allowance override'!H130 ), "", IF( ISBLANK( 'Inp - allowance override'!H130 ), 'F_Inputs - allowance'!H130, 'Inp - allowance override'!H130 ) )</f>
        <v/>
      </c>
      <c r="I130" s="70">
        <f xml:space="preserve"> IF( ISNA( 'Inp - allowance override'!I130 ), "", IF( ISBLANK( 'Inp - allowance override'!I130 ), 'F_Inputs - allowance'!I130, 'Inp - allowance override'!I130 ) )</f>
        <v>0</v>
      </c>
      <c r="J130" s="70">
        <f xml:space="preserve"> IF( ISNA( 'Inp - allowance override'!J130 ), "", IF( ISBLANK( 'Inp - allowance override'!J130 ), 'F_Inputs - allowance'!J130, 'Inp - allowance override'!J130 ) )</f>
        <v>0</v>
      </c>
      <c r="K130" s="70">
        <f xml:space="preserve"> IF( ISNA( 'Inp - allowance override'!K130 ), "", IF( ISBLANK( 'Inp - allowance override'!K130 ), 'F_Inputs - allowance'!K130, 'Inp - allowance override'!K130 ) )</f>
        <v>0</v>
      </c>
      <c r="L130" s="70">
        <f xml:space="preserve"> IF( ISNA( 'Inp - allowance override'!L130 ), "", IF( ISBLANK( 'Inp - allowance override'!L130 ), 'F_Inputs - allowance'!L130, 'Inp - allowance override'!L130 ) )</f>
        <v>0</v>
      </c>
      <c r="M130" s="70">
        <f xml:space="preserve"> IF( ISNA( 'Inp - allowance override'!M130 ), "", IF( ISBLANK( 'Inp - allowance override'!M130 ), 'F_Inputs - allowance'!M130, 'Inp - allowance override'!M130 ) )</f>
        <v>0</v>
      </c>
      <c r="N130" s="64" t="str">
        <f xml:space="preserve"> INDEX(Lookup!G:G, MATCH(B130, Lookup!F:F, 0),)</f>
        <v>WWN - DSDIV REV</v>
      </c>
    </row>
    <row r="131" spans="1:16">
      <c r="A131" t="str">
        <f>'Inp - allowance override'!A131</f>
        <v>HDD</v>
      </c>
      <c r="B131" t="str">
        <f>'Inp - allowance override'!B131</f>
        <v>C_PR24CA25_WR</v>
      </c>
      <c r="C131" t="str">
        <f>'Inp - allowance override'!C131</f>
        <v>Pension deficit recovery payments - Calculated allowance - Water resources</v>
      </c>
      <c r="D131" t="str">
        <f>'Inp - allowance override'!D131</f>
        <v>£m</v>
      </c>
      <c r="E131" t="str">
        <f>'Inp - allowance override'!E131</f>
        <v>Price Review 2024</v>
      </c>
      <c r="F131" s="70" t="str">
        <f xml:space="preserve"> IF( ISNA( 'Inp - allowance override'!F131 ), "", IF( ISBLANK( 'Inp - allowance override'!F131 ), 'F_Inputs - allowance'!F131, 'Inp - allowance override'!F131 ) )</f>
        <v/>
      </c>
      <c r="G131" s="70" t="str">
        <f xml:space="preserve"> IF( ISNA( 'Inp - allowance override'!G131 ), "", IF( ISBLANK( 'Inp - allowance override'!G131 ), 'F_Inputs - allowance'!G131, 'Inp - allowance override'!G131 ) )</f>
        <v/>
      </c>
      <c r="H131" s="70" t="str">
        <f xml:space="preserve"> IF( ISNA( 'Inp - allowance override'!H131 ), "", IF( ISBLANK( 'Inp - allowance override'!H131 ), 'F_Inputs - allowance'!H131, 'Inp - allowance override'!H131 ) )</f>
        <v/>
      </c>
      <c r="I131" s="70" t="str">
        <f xml:space="preserve"> IF( ISNA( 'Inp - allowance override'!I131 ), "", IF( ISBLANK( 'Inp - allowance override'!I131 ), 'F_Inputs - allowance'!I131, 'Inp - allowance override'!I131 ) )</f>
        <v/>
      </c>
      <c r="J131" s="70" t="str">
        <f xml:space="preserve"> IF( ISNA( 'Inp - allowance override'!J131 ), "", IF( ISBLANK( 'Inp - allowance override'!J131 ), 'F_Inputs - allowance'!J131, 'Inp - allowance override'!J131 ) )</f>
        <v/>
      </c>
      <c r="K131" s="70" t="str">
        <f xml:space="preserve"> IF( ISNA( 'Inp - allowance override'!K131 ), "", IF( ISBLANK( 'Inp - allowance override'!K131 ), 'F_Inputs - allowance'!K131, 'Inp - allowance override'!K131 ) )</f>
        <v/>
      </c>
      <c r="L131" s="70" t="str">
        <f xml:space="preserve"> IF( ISNA( 'Inp - allowance override'!L131 ), "", IF( ISBLANK( 'Inp - allowance override'!L131 ), 'F_Inputs - allowance'!L131, 'Inp - allowance override'!L131 ) )</f>
        <v/>
      </c>
      <c r="M131" s="70" t="str">
        <f xml:space="preserve"> IF( ISNA( 'Inp - allowance override'!M131 ), "", IF( ISBLANK( 'Inp - allowance override'!M131 ), 'F_Inputs - allowance'!M131, 'Inp - allowance override'!M131 ) )</f>
        <v/>
      </c>
      <c r="N131" s="64" t="str">
        <f xml:space="preserve"> INDEX(Lookup!G:G, MATCH(B131, Lookup!F:F, 0),)</f>
        <v>WR - PDRC</v>
      </c>
      <c r="P131" t="s">
        <v>462</v>
      </c>
    </row>
    <row r="132" spans="1:16">
      <c r="A132" t="str">
        <f>'Inp - allowance override'!A132</f>
        <v>HDD</v>
      </c>
      <c r="B132" t="str">
        <f>'Inp - allowance override'!B132</f>
        <v>C_PR24CA25_WN</v>
      </c>
      <c r="C132" t="str">
        <f>'Inp - allowance override'!C132</f>
        <v>Pension deficit recovery payments - Calculated allowance - Water network plus</v>
      </c>
      <c r="D132" t="str">
        <f>'Inp - allowance override'!D132</f>
        <v>£m</v>
      </c>
      <c r="E132" t="str">
        <f>'Inp - allowance override'!E132</f>
        <v>Price Review 2024</v>
      </c>
      <c r="F132" s="70" t="str">
        <f xml:space="preserve"> IF( ISNA( 'Inp - allowance override'!F132 ), "", IF( ISBLANK( 'Inp - allowance override'!F132 ), 'F_Inputs - allowance'!F132, 'Inp - allowance override'!F132 ) )</f>
        <v/>
      </c>
      <c r="G132" s="70" t="str">
        <f xml:space="preserve"> IF( ISNA( 'Inp - allowance override'!G132 ), "", IF( ISBLANK( 'Inp - allowance override'!G132 ), 'F_Inputs - allowance'!G132, 'Inp - allowance override'!G132 ) )</f>
        <v/>
      </c>
      <c r="H132" s="70" t="str">
        <f xml:space="preserve"> IF( ISNA( 'Inp - allowance override'!H132 ), "", IF( ISBLANK( 'Inp - allowance override'!H132 ), 'F_Inputs - allowance'!H132, 'Inp - allowance override'!H132 ) )</f>
        <v/>
      </c>
      <c r="I132" s="70" t="str">
        <f xml:space="preserve"> IF( ISNA( 'Inp - allowance override'!I132 ), "", IF( ISBLANK( 'Inp - allowance override'!I132 ), 'F_Inputs - allowance'!I132, 'Inp - allowance override'!I132 ) )</f>
        <v/>
      </c>
      <c r="J132" s="70" t="str">
        <f xml:space="preserve"> IF( ISNA( 'Inp - allowance override'!J132 ), "", IF( ISBLANK( 'Inp - allowance override'!J132 ), 'F_Inputs - allowance'!J132, 'Inp - allowance override'!J132 ) )</f>
        <v/>
      </c>
      <c r="K132" s="70" t="str">
        <f xml:space="preserve"> IF( ISNA( 'Inp - allowance override'!K132 ), "", IF( ISBLANK( 'Inp - allowance override'!K132 ), 'F_Inputs - allowance'!K132, 'Inp - allowance override'!K132 ) )</f>
        <v/>
      </c>
      <c r="L132" s="70" t="str">
        <f xml:space="preserve"> IF( ISNA( 'Inp - allowance override'!L132 ), "", IF( ISBLANK( 'Inp - allowance override'!L132 ), 'F_Inputs - allowance'!L132, 'Inp - allowance override'!L132 ) )</f>
        <v/>
      </c>
      <c r="M132" s="70" t="str">
        <f xml:space="preserve"> IF( ISNA( 'Inp - allowance override'!M132 ), "", IF( ISBLANK( 'Inp - allowance override'!M132 ), 'F_Inputs - allowance'!M132, 'Inp - allowance override'!M132 ) )</f>
        <v/>
      </c>
      <c r="N132" s="64" t="str">
        <f xml:space="preserve"> INDEX(Lookup!G:G, MATCH(B132, Lookup!F:F, 0),)</f>
        <v>WN - PDRC</v>
      </c>
      <c r="P132" t="s">
        <v>462</v>
      </c>
    </row>
    <row r="133" spans="1:16">
      <c r="A133" t="str">
        <f>'Inp - allowance override'!A133</f>
        <v>HDD</v>
      </c>
      <c r="B133" t="str">
        <f>'Inp - allowance override'!B133</f>
        <v>C_PR24CA25_W_TOT</v>
      </c>
      <c r="C133" t="str">
        <f>'Inp - allowance override'!C133</f>
        <v>Pension deficit recovery payments - Calculated allowance - Water total</v>
      </c>
      <c r="D133" t="str">
        <f>'Inp - allowance override'!D133</f>
        <v>£m</v>
      </c>
      <c r="E133" t="str">
        <f>'Inp - allowance override'!E133</f>
        <v>Price Review 2024</v>
      </c>
      <c r="F133" s="70" t="str">
        <f xml:space="preserve"> IF( ISNA( 'Inp - allowance override'!F133 ), "", IF( ISBLANK( 'Inp - allowance override'!F133 ), 'F_Inputs - allowance'!F133, 'Inp - allowance override'!F133 ) )</f>
        <v/>
      </c>
      <c r="G133" s="70" t="str">
        <f xml:space="preserve"> IF( ISNA( 'Inp - allowance override'!G133 ), "", IF( ISBLANK( 'Inp - allowance override'!G133 ), 'F_Inputs - allowance'!G133, 'Inp - allowance override'!G133 ) )</f>
        <v/>
      </c>
      <c r="H133" s="70" t="str">
        <f xml:space="preserve"> IF( ISNA( 'Inp - allowance override'!H133 ), "", IF( ISBLANK( 'Inp - allowance override'!H133 ), 'F_Inputs - allowance'!H133, 'Inp - allowance override'!H133 ) )</f>
        <v/>
      </c>
      <c r="I133" s="70" t="str">
        <f xml:space="preserve"> IF( ISNA( 'Inp - allowance override'!I133 ), "", IF( ISBLANK( 'Inp - allowance override'!I133 ), 'F_Inputs - allowance'!I133, 'Inp - allowance override'!I133 ) )</f>
        <v/>
      </c>
      <c r="J133" s="70" t="str">
        <f xml:space="preserve"> IF( ISNA( 'Inp - allowance override'!J133 ), "", IF( ISBLANK( 'Inp - allowance override'!J133 ), 'F_Inputs - allowance'!J133, 'Inp - allowance override'!J133 ) )</f>
        <v/>
      </c>
      <c r="K133" s="70" t="str">
        <f xml:space="preserve"> IF( ISNA( 'Inp - allowance override'!K133 ), "", IF( ISBLANK( 'Inp - allowance override'!K133 ), 'F_Inputs - allowance'!K133, 'Inp - allowance override'!K133 ) )</f>
        <v/>
      </c>
      <c r="L133" s="70" t="str">
        <f xml:space="preserve"> IF( ISNA( 'Inp - allowance override'!L133 ), "", IF( ISBLANK( 'Inp - allowance override'!L133 ), 'F_Inputs - allowance'!L133, 'Inp - allowance override'!L133 ) )</f>
        <v/>
      </c>
      <c r="M133" s="70" t="str">
        <f xml:space="preserve"> IF( ISNA( 'Inp - allowance override'!M133 ), "", IF( ISBLANK( 'Inp - allowance override'!M133 ), 'F_Inputs - allowance'!M133, 'Inp - allowance override'!M133 ) )</f>
        <v/>
      </c>
      <c r="N133" s="64" t="str">
        <f xml:space="preserve"> INDEX(Lookup!G:G, MATCH(B133, Lookup!F:F, 0),)</f>
        <v>W - PDRC</v>
      </c>
      <c r="P133" t="s">
        <v>462</v>
      </c>
    </row>
    <row r="134" spans="1:16">
      <c r="A134" t="str">
        <f>'Inp - allowance override'!A134</f>
        <v>HDD</v>
      </c>
      <c r="B134" t="str">
        <f>'Inp - allowance override'!B134</f>
        <v>C_PR24CA25_WWN</v>
      </c>
      <c r="C134" t="str">
        <f>'Inp - allowance override'!C134</f>
        <v>Pension deficit recovery payments - Calculated allowance - Wastewater network plus</v>
      </c>
      <c r="D134" t="str">
        <f>'Inp - allowance override'!D134</f>
        <v>£m</v>
      </c>
      <c r="E134" t="str">
        <f>'Inp - allowance override'!E134</f>
        <v>Price Review 2024</v>
      </c>
      <c r="F134" s="70" t="str">
        <f xml:space="preserve"> IF( ISNA( 'Inp - allowance override'!F134 ), "", IF( ISBLANK( 'Inp - allowance override'!F134 ), 'F_Inputs - allowance'!F134, 'Inp - allowance override'!F134 ) )</f>
        <v/>
      </c>
      <c r="G134" s="70" t="str">
        <f xml:space="preserve"> IF( ISNA( 'Inp - allowance override'!G134 ), "", IF( ISBLANK( 'Inp - allowance override'!G134 ), 'F_Inputs - allowance'!G134, 'Inp - allowance override'!G134 ) )</f>
        <v/>
      </c>
      <c r="H134" s="70" t="str">
        <f xml:space="preserve"> IF( ISNA( 'Inp - allowance override'!H134 ), "", IF( ISBLANK( 'Inp - allowance override'!H134 ), 'F_Inputs - allowance'!H134, 'Inp - allowance override'!H134 ) )</f>
        <v/>
      </c>
      <c r="I134" s="70" t="str">
        <f xml:space="preserve"> IF( ISNA( 'Inp - allowance override'!I134 ), "", IF( ISBLANK( 'Inp - allowance override'!I134 ), 'F_Inputs - allowance'!I134, 'Inp - allowance override'!I134 ) )</f>
        <v/>
      </c>
      <c r="J134" s="70" t="str">
        <f xml:space="preserve"> IF( ISNA( 'Inp - allowance override'!J134 ), "", IF( ISBLANK( 'Inp - allowance override'!J134 ), 'F_Inputs - allowance'!J134, 'Inp - allowance override'!J134 ) )</f>
        <v/>
      </c>
      <c r="K134" s="70" t="str">
        <f xml:space="preserve"> IF( ISNA( 'Inp - allowance override'!K134 ), "", IF( ISBLANK( 'Inp - allowance override'!K134 ), 'F_Inputs - allowance'!K134, 'Inp - allowance override'!K134 ) )</f>
        <v/>
      </c>
      <c r="L134" s="70" t="str">
        <f xml:space="preserve"> IF( ISNA( 'Inp - allowance override'!L134 ), "", IF( ISBLANK( 'Inp - allowance override'!L134 ), 'F_Inputs - allowance'!L134, 'Inp - allowance override'!L134 ) )</f>
        <v/>
      </c>
      <c r="M134" s="70" t="str">
        <f xml:space="preserve"> IF( ISNA( 'Inp - allowance override'!M134 ), "", IF( ISBLANK( 'Inp - allowance override'!M134 ), 'F_Inputs - allowance'!M134, 'Inp - allowance override'!M134 ) )</f>
        <v/>
      </c>
      <c r="N134" s="64" t="str">
        <f xml:space="preserve"> INDEX(Lookup!G:G, MATCH(B134, Lookup!F:F, 0),)</f>
        <v>WWN - PDRC</v>
      </c>
      <c r="P134" t="s">
        <v>462</v>
      </c>
    </row>
    <row r="135" spans="1:16">
      <c r="A135" t="str">
        <f>'Inp - allowance override'!A135</f>
        <v>HDD</v>
      </c>
      <c r="B135" t="str">
        <f>'Inp - allowance override'!B135</f>
        <v>C_PR24CA25_BIO</v>
      </c>
      <c r="C135" t="str">
        <f>'Inp - allowance override'!C135</f>
        <v>Pension deficit recovery payments - Calculated allowance - Bioresources</v>
      </c>
      <c r="D135" t="str">
        <f>'Inp - allowance override'!D135</f>
        <v>£m</v>
      </c>
      <c r="E135" t="str">
        <f>'Inp - allowance override'!E135</f>
        <v>Price Review 2024</v>
      </c>
      <c r="F135" s="70" t="str">
        <f xml:space="preserve"> IF( ISNA( 'Inp - allowance override'!F135 ), "", IF( ISBLANK( 'Inp - allowance override'!F135 ), 'F_Inputs - allowance'!F135, 'Inp - allowance override'!F135 ) )</f>
        <v/>
      </c>
      <c r="G135" s="70" t="str">
        <f xml:space="preserve"> IF( ISNA( 'Inp - allowance override'!G135 ), "", IF( ISBLANK( 'Inp - allowance override'!G135 ), 'F_Inputs - allowance'!G135, 'Inp - allowance override'!G135 ) )</f>
        <v/>
      </c>
      <c r="H135" s="70" t="str">
        <f xml:space="preserve"> IF( ISNA( 'Inp - allowance override'!H135 ), "", IF( ISBLANK( 'Inp - allowance override'!H135 ), 'F_Inputs - allowance'!H135, 'Inp - allowance override'!H135 ) )</f>
        <v/>
      </c>
      <c r="I135" s="70" t="str">
        <f xml:space="preserve"> IF( ISNA( 'Inp - allowance override'!I135 ), "", IF( ISBLANK( 'Inp - allowance override'!I135 ), 'F_Inputs - allowance'!I135, 'Inp - allowance override'!I135 ) )</f>
        <v/>
      </c>
      <c r="J135" s="70" t="str">
        <f xml:space="preserve"> IF( ISNA( 'Inp - allowance override'!J135 ), "", IF( ISBLANK( 'Inp - allowance override'!J135 ), 'F_Inputs - allowance'!J135, 'Inp - allowance override'!J135 ) )</f>
        <v/>
      </c>
      <c r="K135" s="70" t="str">
        <f xml:space="preserve"> IF( ISNA( 'Inp - allowance override'!K135 ), "", IF( ISBLANK( 'Inp - allowance override'!K135 ), 'F_Inputs - allowance'!K135, 'Inp - allowance override'!K135 ) )</f>
        <v/>
      </c>
      <c r="L135" s="70" t="str">
        <f xml:space="preserve"> IF( ISNA( 'Inp - allowance override'!L135 ), "", IF( ISBLANK( 'Inp - allowance override'!L135 ), 'F_Inputs - allowance'!L135, 'Inp - allowance override'!L135 ) )</f>
        <v/>
      </c>
      <c r="M135" s="70" t="str">
        <f xml:space="preserve"> IF( ISNA( 'Inp - allowance override'!M135 ), "", IF( ISBLANK( 'Inp - allowance override'!M135 ), 'F_Inputs - allowance'!M135, 'Inp - allowance override'!M135 ) )</f>
        <v/>
      </c>
      <c r="N135" s="64" t="str">
        <f xml:space="preserve"> INDEX(Lookup!G:G, MATCH(B135, Lookup!F:F, 0),)</f>
        <v>BIO - PDRC</v>
      </c>
      <c r="P135" t="s">
        <v>462</v>
      </c>
    </row>
    <row r="136" spans="1:16">
      <c r="A136" t="str">
        <f>'Inp - allowance override'!A136</f>
        <v>HDD</v>
      </c>
      <c r="B136" t="str">
        <f>'Inp - allowance override'!B136</f>
        <v>C_PR24CA25_WW_TOT</v>
      </c>
      <c r="C136" t="str">
        <f>'Inp - allowance override'!C136</f>
        <v>Pension deficit recovery payments - Calculated allowance - Wastewater total</v>
      </c>
      <c r="D136" t="str">
        <f>'Inp - allowance override'!D136</f>
        <v>£m</v>
      </c>
      <c r="E136" t="str">
        <f>'Inp - allowance override'!E136</f>
        <v>Price Review 2024</v>
      </c>
      <c r="F136" s="70" t="str">
        <f xml:space="preserve"> IF( ISNA( 'Inp - allowance override'!F136 ), "", IF( ISBLANK( 'Inp - allowance override'!F136 ), 'F_Inputs - allowance'!F136, 'Inp - allowance override'!F136 ) )</f>
        <v/>
      </c>
      <c r="G136" s="70" t="str">
        <f xml:space="preserve"> IF( ISNA( 'Inp - allowance override'!G136 ), "", IF( ISBLANK( 'Inp - allowance override'!G136 ), 'F_Inputs - allowance'!G136, 'Inp - allowance override'!G136 ) )</f>
        <v/>
      </c>
      <c r="H136" s="70" t="str">
        <f xml:space="preserve"> IF( ISNA( 'Inp - allowance override'!H136 ), "", IF( ISBLANK( 'Inp - allowance override'!H136 ), 'F_Inputs - allowance'!H136, 'Inp - allowance override'!H136 ) )</f>
        <v/>
      </c>
      <c r="I136" s="70" t="str">
        <f xml:space="preserve"> IF( ISNA( 'Inp - allowance override'!I136 ), "", IF( ISBLANK( 'Inp - allowance override'!I136 ), 'F_Inputs - allowance'!I136, 'Inp - allowance override'!I136 ) )</f>
        <v/>
      </c>
      <c r="J136" s="70" t="str">
        <f xml:space="preserve"> IF( ISNA( 'Inp - allowance override'!J136 ), "", IF( ISBLANK( 'Inp - allowance override'!J136 ), 'F_Inputs - allowance'!J136, 'Inp - allowance override'!J136 ) )</f>
        <v/>
      </c>
      <c r="K136" s="70" t="str">
        <f xml:space="preserve"> IF( ISNA( 'Inp - allowance override'!K136 ), "", IF( ISBLANK( 'Inp - allowance override'!K136 ), 'F_Inputs - allowance'!K136, 'Inp - allowance override'!K136 ) )</f>
        <v/>
      </c>
      <c r="L136" s="70" t="str">
        <f xml:space="preserve"> IF( ISNA( 'Inp - allowance override'!L136 ), "", IF( ISBLANK( 'Inp - allowance override'!L136 ), 'F_Inputs - allowance'!L136, 'Inp - allowance override'!L136 ) )</f>
        <v/>
      </c>
      <c r="M136" s="70" t="str">
        <f xml:space="preserve"> IF( ISNA( 'Inp - allowance override'!M136 ), "", IF( ISBLANK( 'Inp - allowance override'!M136 ), 'F_Inputs - allowance'!M136, 'Inp - allowance override'!M136 ) )</f>
        <v/>
      </c>
      <c r="N136" s="64" t="str">
        <f xml:space="preserve"> INDEX(Lookup!G:G, MATCH(B136, Lookup!F:F, 0),)</f>
        <v>WW - PDRC</v>
      </c>
      <c r="P136" t="s">
        <v>462</v>
      </c>
    </row>
    <row r="137" spans="1:16">
      <c r="A137" t="str">
        <f>'Inp - allowance override'!A137</f>
        <v>HDD</v>
      </c>
      <c r="B137" t="str">
        <f>'Inp - allowance override'!B137</f>
        <v>C_PR24CA25_ADDN1</v>
      </c>
      <c r="C137" t="str">
        <f>'Inp - allowance override'!C137</f>
        <v>Pension deficit recovery payments - Calculated allowance - Additional control 1</v>
      </c>
      <c r="D137" t="str">
        <f>'Inp - allowance override'!D137</f>
        <v>£m</v>
      </c>
      <c r="E137" t="str">
        <f>'Inp - allowance override'!E137</f>
        <v>Price Review 2024</v>
      </c>
      <c r="F137" s="70" t="str">
        <f xml:space="preserve"> IF( ISNA( 'Inp - allowance override'!F137 ), "", IF( ISBLANK( 'Inp - allowance override'!F137 ), 'F_Inputs - allowance'!F137, 'Inp - allowance override'!F137 ) )</f>
        <v/>
      </c>
      <c r="G137" s="70" t="str">
        <f xml:space="preserve"> IF( ISNA( 'Inp - allowance override'!G137 ), "", IF( ISBLANK( 'Inp - allowance override'!G137 ), 'F_Inputs - allowance'!G137, 'Inp - allowance override'!G137 ) )</f>
        <v/>
      </c>
      <c r="H137" s="70" t="str">
        <f xml:space="preserve"> IF( ISNA( 'Inp - allowance override'!H137 ), "", IF( ISBLANK( 'Inp - allowance override'!H137 ), 'F_Inputs - allowance'!H137, 'Inp - allowance override'!H137 ) )</f>
        <v/>
      </c>
      <c r="I137" s="70" t="str">
        <f xml:space="preserve"> IF( ISNA( 'Inp - allowance override'!I137 ), "", IF( ISBLANK( 'Inp - allowance override'!I137 ), 'F_Inputs - allowance'!I137, 'Inp - allowance override'!I137 ) )</f>
        <v/>
      </c>
      <c r="J137" s="70" t="str">
        <f xml:space="preserve"> IF( ISNA( 'Inp - allowance override'!J137 ), "", IF( ISBLANK( 'Inp - allowance override'!J137 ), 'F_Inputs - allowance'!J137, 'Inp - allowance override'!J137 ) )</f>
        <v/>
      </c>
      <c r="K137" s="70" t="str">
        <f xml:space="preserve"> IF( ISNA( 'Inp - allowance override'!K137 ), "", IF( ISBLANK( 'Inp - allowance override'!K137 ), 'F_Inputs - allowance'!K137, 'Inp - allowance override'!K137 ) )</f>
        <v/>
      </c>
      <c r="L137" s="70" t="str">
        <f xml:space="preserve"> IF( ISNA( 'Inp - allowance override'!L137 ), "", IF( ISBLANK( 'Inp - allowance override'!L137 ), 'F_Inputs - allowance'!L137, 'Inp - allowance override'!L137 ) )</f>
        <v/>
      </c>
      <c r="M137" s="70" t="str">
        <f xml:space="preserve"> IF( ISNA( 'Inp - allowance override'!M137 ), "", IF( ISBLANK( 'Inp - allowance override'!M137 ), 'F_Inputs - allowance'!M137, 'Inp - allowance override'!M137 ) )</f>
        <v/>
      </c>
      <c r="N137" s="64" t="str">
        <f xml:space="preserve"> INDEX(Lookup!G:G, MATCH(B137, Lookup!F:F, 0),)</f>
        <v>ADDN1 - PDRC</v>
      </c>
      <c r="P137" t="s">
        <v>462</v>
      </c>
    </row>
    <row r="138" spans="1:16">
      <c r="A138" t="str">
        <f>'Inp - allowance override'!A138</f>
        <v>HDD</v>
      </c>
      <c r="B138" t="str">
        <f>'Inp - allowance override'!B138</f>
        <v>C_PR24CA25_ADDN2</v>
      </c>
      <c r="C138" t="str">
        <f>'Inp - allowance override'!C138</f>
        <v>Pension deficit recovery payments - Calculated allowance - Additional control 2</v>
      </c>
      <c r="D138" t="str">
        <f>'Inp - allowance override'!D138</f>
        <v>£m</v>
      </c>
      <c r="E138" t="str">
        <f>'Inp - allowance override'!E138</f>
        <v>Price Review 2024</v>
      </c>
      <c r="F138" s="70" t="str">
        <f xml:space="preserve"> IF( ISNA( 'Inp - allowance override'!F138 ), "", IF( ISBLANK( 'Inp - allowance override'!F138 ), 'F_Inputs - allowance'!F138, 'Inp - allowance override'!F138 ) )</f>
        <v/>
      </c>
      <c r="G138" s="70" t="str">
        <f xml:space="preserve"> IF( ISNA( 'Inp - allowance override'!G138 ), "", IF( ISBLANK( 'Inp - allowance override'!G138 ), 'F_Inputs - allowance'!G138, 'Inp - allowance override'!G138 ) )</f>
        <v/>
      </c>
      <c r="H138" s="70" t="str">
        <f xml:space="preserve"> IF( ISNA( 'Inp - allowance override'!H138 ), "", IF( ISBLANK( 'Inp - allowance override'!H138 ), 'F_Inputs - allowance'!H138, 'Inp - allowance override'!H138 ) )</f>
        <v/>
      </c>
      <c r="I138" s="70" t="str">
        <f xml:space="preserve"> IF( ISNA( 'Inp - allowance override'!I138 ), "", IF( ISBLANK( 'Inp - allowance override'!I138 ), 'F_Inputs - allowance'!I138, 'Inp - allowance override'!I138 ) )</f>
        <v/>
      </c>
      <c r="J138" s="70" t="str">
        <f xml:space="preserve"> IF( ISNA( 'Inp - allowance override'!J138 ), "", IF( ISBLANK( 'Inp - allowance override'!J138 ), 'F_Inputs - allowance'!J138, 'Inp - allowance override'!J138 ) )</f>
        <v/>
      </c>
      <c r="K138" s="70" t="str">
        <f xml:space="preserve"> IF( ISNA( 'Inp - allowance override'!K138 ), "", IF( ISBLANK( 'Inp - allowance override'!K138 ), 'F_Inputs - allowance'!K138, 'Inp - allowance override'!K138 ) )</f>
        <v/>
      </c>
      <c r="L138" s="70" t="str">
        <f xml:space="preserve"> IF( ISNA( 'Inp - allowance override'!L138 ), "", IF( ISBLANK( 'Inp - allowance override'!L138 ), 'F_Inputs - allowance'!L138, 'Inp - allowance override'!L138 ) )</f>
        <v/>
      </c>
      <c r="M138" s="70" t="str">
        <f xml:space="preserve"> IF( ISNA( 'Inp - allowance override'!M138 ), "", IF( ISBLANK( 'Inp - allowance override'!M138 ), 'F_Inputs - allowance'!M138, 'Inp - allowance override'!M138 ) )</f>
        <v/>
      </c>
      <c r="N138" s="64" t="str">
        <f xml:space="preserve"> INDEX(Lookup!G:G, MATCH(B138, Lookup!F:F, 0),)</f>
        <v>ADDN1 - PDRC</v>
      </c>
      <c r="P138" t="s">
        <v>462</v>
      </c>
    </row>
    <row r="139" spans="1:16">
      <c r="A139" t="str">
        <f>'Inp - allowance override'!A139</f>
        <v>NES</v>
      </c>
      <c r="B139" t="str">
        <f>'Inp - allowance override'!B139</f>
        <v>PR24CA02_BASE_WR</v>
      </c>
      <c r="C139" t="str">
        <f>'Inp - allowance override'!C139</f>
        <v>Final modelled base cost allowance for Water Resources</v>
      </c>
      <c r="D139" t="str">
        <f>'Inp - allowance override'!D139</f>
        <v>£m</v>
      </c>
      <c r="E139" t="str">
        <f>'Inp - allowance override'!E139</f>
        <v>Price Review 2024</v>
      </c>
      <c r="F139" s="70" t="str">
        <f xml:space="preserve"> IF( ISNA( 'Inp - allowance override'!F139 ), "", IF( ISBLANK( 'Inp - allowance override'!F139 ), 'F_Inputs - allowance'!F139, 'Inp - allowance override'!F139 ) )</f>
        <v/>
      </c>
      <c r="G139" s="70" t="str">
        <f xml:space="preserve"> IF( ISNA( 'Inp - allowance override'!G139 ), "", IF( ISBLANK( 'Inp - allowance override'!G139 ), 'F_Inputs - allowance'!G139, 'Inp - allowance override'!G139 ) )</f>
        <v/>
      </c>
      <c r="H139" s="70" t="str">
        <f xml:space="preserve"> IF( ISNA( 'Inp - allowance override'!H139 ), "", IF( ISBLANK( 'Inp - allowance override'!H139 ), 'F_Inputs - allowance'!H139, 'Inp - allowance override'!H139 ) )</f>
        <v/>
      </c>
      <c r="I139" s="70">
        <f xml:space="preserve"> IF( ISNA( 'Inp - allowance override'!I139 ), "", IF( ISBLANK( 'Inp - allowance override'!I139 ), 'F_Inputs - allowance'!I139, 'Inp - allowance override'!I139 ) )</f>
        <v>92.763179014249403</v>
      </c>
      <c r="J139" s="70">
        <f xml:space="preserve"> IF( ISNA( 'Inp - allowance override'!J139 ), "", IF( ISBLANK( 'Inp - allowance override'!J139 ), 'F_Inputs - allowance'!J139, 'Inp - allowance override'!J139 ) )</f>
        <v>92.138723495119422</v>
      </c>
      <c r="K139" s="70">
        <f xml:space="preserve"> IF( ISNA( 'Inp - allowance override'!K139 ), "", IF( ISBLANK( 'Inp - allowance override'!K139 ), 'F_Inputs - allowance'!K139, 'Inp - allowance override'!K139 ) )</f>
        <v>90.56804749059711</v>
      </c>
      <c r="L139" s="70">
        <f xml:space="preserve"> IF( ISNA( 'Inp - allowance override'!L139 ), "", IF( ISBLANK( 'Inp - allowance override'!L139 ), 'F_Inputs - allowance'!L139, 'Inp - allowance override'!L139 ) )</f>
        <v>88.936247680114704</v>
      </c>
      <c r="M139" s="70">
        <f xml:space="preserve"> IF( ISNA( 'Inp - allowance override'!M139 ), "", IF( ISBLANK( 'Inp - allowance override'!M139 ), 'F_Inputs - allowance'!M139, 'Inp - allowance override'!M139 ) )</f>
        <v>87.842293137768124</v>
      </c>
      <c r="N139" s="64" t="str">
        <f xml:space="preserve"> INDEX(Lookup!G:G, MATCH(B139, Lookup!F:F, 0),)</f>
        <v>WR - Ofwat base allowance</v>
      </c>
    </row>
    <row r="140" spans="1:16">
      <c r="A140" t="str">
        <f>'Inp - allowance override'!A140</f>
        <v>NES</v>
      </c>
      <c r="B140" t="str">
        <f>'Inp - allowance override'!B140</f>
        <v>PR24CA02_BASE_WNP</v>
      </c>
      <c r="C140" t="str">
        <f>'Inp - allowance override'!C140</f>
        <v>Final modelled base cost allowance for Network Plus Water</v>
      </c>
      <c r="D140" t="str">
        <f>'Inp - allowance override'!D140</f>
        <v>£m</v>
      </c>
      <c r="E140" t="str">
        <f>'Inp - allowance override'!E140</f>
        <v>Price Review 2024</v>
      </c>
      <c r="F140" s="70" t="str">
        <f xml:space="preserve"> IF( ISNA( 'Inp - allowance override'!F140 ), "", IF( ISBLANK( 'Inp - allowance override'!F140 ), 'F_Inputs - allowance'!F140, 'Inp - allowance override'!F140 ) )</f>
        <v/>
      </c>
      <c r="G140" s="70" t="str">
        <f xml:space="preserve"> IF( ISNA( 'Inp - allowance override'!G140 ), "", IF( ISBLANK( 'Inp - allowance override'!G140 ), 'F_Inputs - allowance'!G140, 'Inp - allowance override'!G140 ) )</f>
        <v/>
      </c>
      <c r="H140" s="70" t="str">
        <f xml:space="preserve"> IF( ISNA( 'Inp - allowance override'!H140 ), "", IF( ISBLANK( 'Inp - allowance override'!H140 ), 'F_Inputs - allowance'!H140, 'Inp - allowance override'!H140 ) )</f>
        <v/>
      </c>
      <c r="I140" s="70">
        <f xml:space="preserve"> IF( ISNA( 'Inp - allowance override'!I140 ), "", IF( ISBLANK( 'Inp - allowance override'!I140 ), 'F_Inputs - allowance'!I140, 'Inp - allowance override'!I140 ) )</f>
        <v>290.26789705038203</v>
      </c>
      <c r="J140" s="70">
        <f xml:space="preserve"> IF( ISNA( 'Inp - allowance override'!J140 ), "", IF( ISBLANK( 'Inp - allowance override'!J140 ), 'F_Inputs - allowance'!J140, 'Inp - allowance override'!J140 ) )</f>
        <v>293.64090060505532</v>
      </c>
      <c r="K140" s="70">
        <f xml:space="preserve"> IF( ISNA( 'Inp - allowance override'!K140 ), "", IF( ISBLANK( 'Inp - allowance override'!K140 ), 'F_Inputs - allowance'!K140, 'Inp - allowance override'!K140 ) )</f>
        <v>289.80268937828583</v>
      </c>
      <c r="L140" s="70">
        <f xml:space="preserve"> IF( ISNA( 'Inp - allowance override'!L140 ), "", IF( ISBLANK( 'Inp - allowance override'!L140 ), 'F_Inputs - allowance'!L140, 'Inp - allowance override'!L140 ) )</f>
        <v>285.83018434776568</v>
      </c>
      <c r="M140" s="70">
        <f xml:space="preserve"> IF( ISNA( 'Inp - allowance override'!M140 ), "", IF( ISBLANK( 'Inp - allowance override'!M140 ), 'F_Inputs - allowance'!M140, 'Inp - allowance override'!M140 ) )</f>
        <v>284.71319236676879</v>
      </c>
      <c r="N140" s="64" t="str">
        <f xml:space="preserve"> INDEX(Lookup!G:G, MATCH(B140, Lookup!F:F, 0),)</f>
        <v>WN+ - Ofwat base allowance</v>
      </c>
    </row>
    <row r="141" spans="1:16">
      <c r="A141" t="str">
        <f>'Inp - allowance override'!A141</f>
        <v>NES</v>
      </c>
      <c r="B141" t="str">
        <f>'Inp - allowance override'!B141</f>
        <v>PR24CA02_BASE_WWNP</v>
      </c>
      <c r="C141" t="str">
        <f>'Inp - allowance override'!C141</f>
        <v>Final modelled base cost allowance for Wastewater Network Plus</v>
      </c>
      <c r="D141" t="str">
        <f>'Inp - allowance override'!D141</f>
        <v>£m</v>
      </c>
      <c r="E141" t="str">
        <f>'Inp - allowance override'!E141</f>
        <v>Price Review 2024</v>
      </c>
      <c r="F141" s="70" t="str">
        <f xml:space="preserve"> IF( ISNA( 'Inp - allowance override'!F141 ), "", IF( ISBLANK( 'Inp - allowance override'!F141 ), 'F_Inputs - allowance'!F141, 'Inp - allowance override'!F141 ) )</f>
        <v/>
      </c>
      <c r="G141" s="70" t="str">
        <f xml:space="preserve"> IF( ISNA( 'Inp - allowance override'!G141 ), "", IF( ISBLANK( 'Inp - allowance override'!G141 ), 'F_Inputs - allowance'!G141, 'Inp - allowance override'!G141 ) )</f>
        <v/>
      </c>
      <c r="H141" s="70" t="str">
        <f xml:space="preserve"> IF( ISNA( 'Inp - allowance override'!H141 ), "", IF( ISBLANK( 'Inp - allowance override'!H141 ), 'F_Inputs - allowance'!H141, 'Inp - allowance override'!H141 ) )</f>
        <v/>
      </c>
      <c r="I141" s="70">
        <f xml:space="preserve"> IF( ISNA( 'Inp - allowance override'!I141 ), "", IF( ISBLANK( 'Inp - allowance override'!I141 ), 'F_Inputs - allowance'!I141, 'Inp - allowance override'!I141 ) )</f>
        <v>196.03701452863854</v>
      </c>
      <c r="J141" s="70">
        <f xml:space="preserve"> IF( ISNA( 'Inp - allowance override'!J141 ), "", IF( ISBLANK( 'Inp - allowance override'!J141 ), 'F_Inputs - allowance'!J141, 'Inp - allowance override'!J141 ) )</f>
        <v>189.87978662399922</v>
      </c>
      <c r="K141" s="70">
        <f xml:space="preserve"> IF( ISNA( 'Inp - allowance override'!K141 ), "", IF( ISBLANK( 'Inp - allowance override'!K141 ), 'F_Inputs - allowance'!K141, 'Inp - allowance override'!K141 ) )</f>
        <v>185.48379985304419</v>
      </c>
      <c r="L141" s="70">
        <f xml:space="preserve"> IF( ISNA( 'Inp - allowance override'!L141 ), "", IF( ISBLANK( 'Inp - allowance override'!L141 ), 'F_Inputs - allowance'!L141, 'Inp - allowance override'!L141 ) )</f>
        <v>180.66583274193081</v>
      </c>
      <c r="M141" s="70">
        <f xml:space="preserve"> IF( ISNA( 'Inp - allowance override'!M141 ), "", IF( ISBLANK( 'Inp - allowance override'!M141 ), 'F_Inputs - allowance'!M141, 'Inp - allowance override'!M141 ) )</f>
        <v>176.27354208898177</v>
      </c>
      <c r="N141" s="64" t="str">
        <f xml:space="preserve"> INDEX(Lookup!G:G, MATCH(B141, Lookup!F:F, 0),)</f>
        <v>WWN+ - Ofwat base allowance</v>
      </c>
    </row>
    <row r="142" spans="1:16">
      <c r="A142" t="str">
        <f>'Inp - allowance override'!A142</f>
        <v>NES</v>
      </c>
      <c r="B142" t="str">
        <f>'Inp - allowance override'!B142</f>
        <v>PR24CA02_BASE_BIO</v>
      </c>
      <c r="C142" t="str">
        <f>'Inp - allowance override'!C142</f>
        <v>Final modelled base cost allowance for Bioresources</v>
      </c>
      <c r="D142" t="str">
        <f>'Inp - allowance override'!D142</f>
        <v>£m</v>
      </c>
      <c r="E142" t="str">
        <f>'Inp - allowance override'!E142</f>
        <v>Price Review 2024</v>
      </c>
      <c r="F142" s="70" t="str">
        <f xml:space="preserve"> IF( ISNA( 'Inp - allowance override'!F142 ), "", IF( ISBLANK( 'Inp - allowance override'!F142 ), 'F_Inputs - allowance'!F142, 'Inp - allowance override'!F142 ) )</f>
        <v/>
      </c>
      <c r="G142" s="70" t="str">
        <f xml:space="preserve"> IF( ISNA( 'Inp - allowance override'!G142 ), "", IF( ISBLANK( 'Inp - allowance override'!G142 ), 'F_Inputs - allowance'!G142, 'Inp - allowance override'!G142 ) )</f>
        <v/>
      </c>
      <c r="H142" s="70" t="str">
        <f xml:space="preserve"> IF( ISNA( 'Inp - allowance override'!H142 ), "", IF( ISBLANK( 'Inp - allowance override'!H142 ), 'F_Inputs - allowance'!H142, 'Inp - allowance override'!H142 ) )</f>
        <v/>
      </c>
      <c r="I142" s="70">
        <f xml:space="preserve"> IF( ISNA( 'Inp - allowance override'!I142 ), "", IF( ISBLANK( 'Inp - allowance override'!I142 ), 'F_Inputs - allowance'!I142, 'Inp - allowance override'!I142 ) )</f>
        <v>34.239789863862569</v>
      </c>
      <c r="J142" s="70">
        <f xml:space="preserve"> IF( ISNA( 'Inp - allowance override'!J142 ), "", IF( ISBLANK( 'Inp - allowance override'!J142 ), 'F_Inputs - allowance'!J142, 'Inp - allowance override'!J142 ) )</f>
        <v>34.956799519272352</v>
      </c>
      <c r="K142" s="70">
        <f xml:space="preserve"> IF( ISNA( 'Inp - allowance override'!K142 ), "", IF( ISBLANK( 'Inp - allowance override'!K142 ), 'F_Inputs - allowance'!K142, 'Inp - allowance override'!K142 ) )</f>
        <v>35.431600744420614</v>
      </c>
      <c r="L142" s="70">
        <f xml:space="preserve"> IF( ISNA( 'Inp - allowance override'!L142 ), "", IF( ISBLANK( 'Inp - allowance override'!L142 ), 'F_Inputs - allowance'!L142, 'Inp - allowance override'!L142 ) )</f>
        <v>35.977295382184025</v>
      </c>
      <c r="M142" s="70">
        <f xml:space="preserve"> IF( ISNA( 'Inp - allowance override'!M142 ), "", IF( ISBLANK( 'Inp - allowance override'!M142 ), 'F_Inputs - allowance'!M142, 'Inp - allowance override'!M142 ) )</f>
        <v>36.444918430109219</v>
      </c>
      <c r="N142" s="64" t="str">
        <f xml:space="preserve"> INDEX(Lookup!G:G, MATCH(B142, Lookup!F:F, 0),)</f>
        <v>BIO - Ofwat base allowance</v>
      </c>
    </row>
    <row r="143" spans="1:16">
      <c r="A143" t="str">
        <f>'Inp - allowance override'!A143</f>
        <v>NES</v>
      </c>
      <c r="B143" t="str">
        <f>'Inp - allowance override'!B143</f>
        <v>PR24CA14_WW_TOTAL_ENHANCEMENT_ALLOW_TOT</v>
      </c>
      <c r="C143" t="str">
        <f>'Inp - allowance override'!C143</f>
        <v>PR24 final wastewater enhancement totex allowance- total enhancement expenditure</v>
      </c>
      <c r="D143" t="str">
        <f>'Inp - allowance override'!D143</f>
        <v>£m</v>
      </c>
      <c r="E143" t="str">
        <f>'Inp - allowance override'!E143</f>
        <v>Price Review 2024</v>
      </c>
      <c r="F143" s="70" t="str">
        <f xml:space="preserve"> IF( ISNA( 'Inp - allowance override'!F143 ), "", IF( ISBLANK( 'Inp - allowance override'!F143 ), 'F_Inputs - allowance'!F143, 'Inp - allowance override'!F143 ) )</f>
        <v/>
      </c>
      <c r="G143" s="70">
        <f xml:space="preserve"> IF( ISNA( 'Inp - allowance override'!G143 ), "", IF( ISBLANK( 'Inp - allowance override'!G143 ), 'F_Inputs - allowance'!G143, 'Inp - allowance override'!G143 ) )</f>
        <v>15.506465679780835</v>
      </c>
      <c r="H143" s="70">
        <f xml:space="preserve"> IF( ISNA( 'Inp - allowance override'!H143 ), "", IF( ISBLANK( 'Inp - allowance override'!H143 ), 'F_Inputs - allowance'!H143, 'Inp - allowance override'!H143 ) )</f>
        <v>56.41881575232479</v>
      </c>
      <c r="I143" s="70">
        <f xml:space="preserve"> IF( ISNA( 'Inp - allowance override'!I143 ), "", IF( ISBLANK( 'Inp - allowance override'!I143 ), 'F_Inputs - allowance'!I143, 'Inp - allowance override'!I143 ) )</f>
        <v>317.75380839797759</v>
      </c>
      <c r="J143" s="70">
        <f xml:space="preserve"> IF( ISNA( 'Inp - allowance override'!J143 ), "", IF( ISBLANK( 'Inp - allowance override'!J143 ), 'F_Inputs - allowance'!J143, 'Inp - allowance override'!J143 ) )</f>
        <v>332.9282271584446</v>
      </c>
      <c r="K143" s="70">
        <f xml:space="preserve"> IF( ISNA( 'Inp - allowance override'!K143 ), "", IF( ISBLANK( 'Inp - allowance override'!K143 ), 'F_Inputs - allowance'!K143, 'Inp - allowance override'!K143 ) )</f>
        <v>313.93844729332881</v>
      </c>
      <c r="L143" s="70">
        <f xml:space="preserve"> IF( ISNA( 'Inp - allowance override'!L143 ), "", IF( ISBLANK( 'Inp - allowance override'!L143 ), 'F_Inputs - allowance'!L143, 'Inp - allowance override'!L143 ) )</f>
        <v>287.57163675957304</v>
      </c>
      <c r="M143" s="70">
        <f xml:space="preserve"> IF( ISNA( 'Inp - allowance override'!M143 ), "", IF( ISBLANK( 'Inp - allowance override'!M143 ), 'F_Inputs - allowance'!M143, 'Inp - allowance override'!M143 ) )</f>
        <v>264.97398607341546</v>
      </c>
      <c r="N143" s="64" t="str">
        <f xml:space="preserve"> INDEX(Lookup!G:G, MATCH(B143, Lookup!F:F, 0),)</f>
        <v>Wastewater - Ofwat enhancement allowance</v>
      </c>
    </row>
    <row r="144" spans="1:16">
      <c r="A144" t="str">
        <f>'Inp - allowance override'!A144</f>
        <v>NES</v>
      </c>
      <c r="B144" t="str">
        <f>'Inp - allowance override'!B144</f>
        <v>PR24CA14_W_TOTAL_ENHANCEMENT_ALLOW_TOT</v>
      </c>
      <c r="C144" t="str">
        <f>'Inp - allowance override'!C144</f>
        <v>PR24 final water enhancement totex allowance- total enhancement expenditure</v>
      </c>
      <c r="D144" t="str">
        <f>'Inp - allowance override'!D144</f>
        <v>£m</v>
      </c>
      <c r="E144" t="str">
        <f>'Inp - allowance override'!E144</f>
        <v>Price Review 2024</v>
      </c>
      <c r="F144" s="70" t="str">
        <f xml:space="preserve"> IF( ISNA( 'Inp - allowance override'!F144 ), "", IF( ISBLANK( 'Inp - allowance override'!F144 ), 'F_Inputs - allowance'!F144, 'Inp - allowance override'!F144 ) )</f>
        <v/>
      </c>
      <c r="G144" s="70">
        <f xml:space="preserve"> IF( ISNA( 'Inp - allowance override'!G144 ), "", IF( ISBLANK( 'Inp - allowance override'!G144 ), 'F_Inputs - allowance'!G144, 'Inp - allowance override'!G144 ) )</f>
        <v>6.7582505184673103</v>
      </c>
      <c r="H144" s="70">
        <f xml:space="preserve"> IF( ISNA( 'Inp - allowance override'!H144 ), "", IF( ISBLANK( 'Inp - allowance override'!H144 ), 'F_Inputs - allowance'!H144, 'Inp - allowance override'!H144 ) )</f>
        <v>14.711899335053035</v>
      </c>
      <c r="I144" s="70">
        <f xml:space="preserve"> IF( ISNA( 'Inp - allowance override'!I144 ), "", IF( ISBLANK( 'Inp - allowance override'!I144 ), 'F_Inputs - allowance'!I144, 'Inp - allowance override'!I144 ) )</f>
        <v>157.88761069328379</v>
      </c>
      <c r="J144" s="70">
        <f xml:space="preserve"> IF( ISNA( 'Inp - allowance override'!J144 ), "", IF( ISBLANK( 'Inp - allowance override'!J144 ), 'F_Inputs - allowance'!J144, 'Inp - allowance override'!J144 ) )</f>
        <v>186.98501662642423</v>
      </c>
      <c r="K144" s="70">
        <f xml:space="preserve"> IF( ISNA( 'Inp - allowance override'!K144 ), "", IF( ISBLANK( 'Inp - allowance override'!K144 ), 'F_Inputs - allowance'!K144, 'Inp - allowance override'!K144 ) )</f>
        <v>144.0556458653883</v>
      </c>
      <c r="L144" s="70">
        <f xml:space="preserve"> IF( ISNA( 'Inp - allowance override'!L144 ), "", IF( ISBLANK( 'Inp - allowance override'!L144 ), 'F_Inputs - allowance'!L144, 'Inp - allowance override'!L144 ) )</f>
        <v>121.21494200885553</v>
      </c>
      <c r="M144" s="70">
        <f xml:space="preserve"> IF( ISNA( 'Inp - allowance override'!M144 ), "", IF( ISBLANK( 'Inp - allowance override'!M144 ), 'F_Inputs - allowance'!M144, 'Inp - allowance override'!M144 ) )</f>
        <v>105.67765488402947</v>
      </c>
      <c r="N144" s="64" t="str">
        <f xml:space="preserve"> INDEX(Lookup!G:G, MATCH(B144, Lookup!F:F, 0),)</f>
        <v>Water - Ofwat enhancement allowance</v>
      </c>
    </row>
    <row r="145" spans="1:14">
      <c r="A145" t="str">
        <f>'Inp - allowance override'!A145</f>
        <v>NES</v>
      </c>
      <c r="B145" t="str">
        <f>'Inp - allowance override'!B145</f>
        <v>C_PR24CA_RR2_001ADDN1_PR24</v>
      </c>
      <c r="C145" t="str">
        <f>'Inp - allowance override'!C145</f>
        <v>Ofwat - Gross capital expenditure - including g&amp;c and cost sharing - real (ADDN1)</v>
      </c>
      <c r="D145" t="str">
        <f>'Inp - allowance override'!D145</f>
        <v>£m</v>
      </c>
      <c r="E145" t="str">
        <f>'Inp - allowance override'!E145</f>
        <v>Price Review 2024</v>
      </c>
      <c r="F145" s="70" t="str">
        <f xml:space="preserve"> IF( ISNA( 'Inp - allowance override'!F145 ), "", IF( ISBLANK( 'Inp - allowance override'!F145 ), 'F_Inputs - allowance'!F145, 'Inp - allowance override'!F145 ) )</f>
        <v/>
      </c>
      <c r="G145" s="70" t="str">
        <f xml:space="preserve"> IF( ISNA( 'Inp - allowance override'!G145 ), "", IF( ISBLANK( 'Inp - allowance override'!G145 ), 'F_Inputs - allowance'!G145, 'Inp - allowance override'!G145 ) )</f>
        <v/>
      </c>
      <c r="H145" s="70" t="str">
        <f xml:space="preserve"> IF( ISNA( 'Inp - allowance override'!H145 ), "", IF( ISBLANK( 'Inp - allowance override'!H145 ), 'F_Inputs - allowance'!H145, 'Inp - allowance override'!H145 ) )</f>
        <v/>
      </c>
      <c r="I145" s="70">
        <f xml:space="preserve"> IF( ISNA( 'Inp - allowance override'!I145 ), "", IF( ISBLANK( 'Inp - allowance override'!I145 ), 'F_Inputs - allowance'!I145, 'Inp - allowance override'!I145 ) )</f>
        <v>0</v>
      </c>
      <c r="J145" s="70">
        <f xml:space="preserve"> IF( ISNA( 'Inp - allowance override'!J145 ), "", IF( ISBLANK( 'Inp - allowance override'!J145 ), 'F_Inputs - allowance'!J145, 'Inp - allowance override'!J145 ) )</f>
        <v>0</v>
      </c>
      <c r="K145" s="70">
        <f xml:space="preserve"> IF( ISNA( 'Inp - allowance override'!K145 ), "", IF( ISBLANK( 'Inp - allowance override'!K145 ), 'F_Inputs - allowance'!K145, 'Inp - allowance override'!K145 ) )</f>
        <v>0</v>
      </c>
      <c r="L145" s="70">
        <f xml:space="preserve"> IF( ISNA( 'Inp - allowance override'!L145 ), "", IF( ISBLANK( 'Inp - allowance override'!L145 ), 'F_Inputs - allowance'!L145, 'Inp - allowance override'!L145 ) )</f>
        <v>0</v>
      </c>
      <c r="M145" s="70">
        <f xml:space="preserve"> IF( ISNA( 'Inp - allowance override'!M145 ), "", IF( ISBLANK( 'Inp - allowance override'!M145 ), 'F_Inputs - allowance'!M145, 'Inp - allowance override'!M145 ) )</f>
        <v>0</v>
      </c>
      <c r="N145" s="64" t="str">
        <f xml:space="preserve"> INDEX(Lookup!G:G, MATCH(B145, Lookup!F:F, 0),)</f>
        <v>ADDN1 - Ofwat enhancement allowance</v>
      </c>
    </row>
    <row r="146" spans="1:14">
      <c r="A146" t="str">
        <f>'Inp - allowance override'!A146</f>
        <v>NES</v>
      </c>
      <c r="B146" t="str">
        <f>'Inp - allowance override'!B146</f>
        <v>C_PR24CA_RR2_002ADDN1_PR24</v>
      </c>
      <c r="C146" t="str">
        <f>'Inp - allowance override'!C146</f>
        <v>Ofwat - Total gross operational expenditure including cost sharing - real (ADDN1)</v>
      </c>
      <c r="D146" t="str">
        <f>'Inp - allowance override'!D146</f>
        <v>£m</v>
      </c>
      <c r="E146" t="str">
        <f>'Inp - allowance override'!E146</f>
        <v>Price Review 2024</v>
      </c>
      <c r="F146" s="70" t="str">
        <f xml:space="preserve"> IF( ISNA( 'Inp - allowance override'!F146 ), "", IF( ISBLANK( 'Inp - allowance override'!F146 ), 'F_Inputs - allowance'!F146, 'Inp - allowance override'!F146 ) )</f>
        <v/>
      </c>
      <c r="G146" s="70" t="str">
        <f xml:space="preserve"> IF( ISNA( 'Inp - allowance override'!G146 ), "", IF( ISBLANK( 'Inp - allowance override'!G146 ), 'F_Inputs - allowance'!G146, 'Inp - allowance override'!G146 ) )</f>
        <v/>
      </c>
      <c r="H146" s="70" t="str">
        <f xml:space="preserve"> IF( ISNA( 'Inp - allowance override'!H146 ), "", IF( ISBLANK( 'Inp - allowance override'!H146 ), 'F_Inputs - allowance'!H146, 'Inp - allowance override'!H146 ) )</f>
        <v/>
      </c>
      <c r="I146" s="70">
        <f xml:space="preserve"> IF( ISNA( 'Inp - allowance override'!I146 ), "", IF( ISBLANK( 'Inp - allowance override'!I146 ), 'F_Inputs - allowance'!I146, 'Inp - allowance override'!I146 ) )</f>
        <v>0</v>
      </c>
      <c r="J146" s="70">
        <f xml:space="preserve"> IF( ISNA( 'Inp - allowance override'!J146 ), "", IF( ISBLANK( 'Inp - allowance override'!J146 ), 'F_Inputs - allowance'!J146, 'Inp - allowance override'!J146 ) )</f>
        <v>0</v>
      </c>
      <c r="K146" s="70">
        <f xml:space="preserve"> IF( ISNA( 'Inp - allowance override'!K146 ), "", IF( ISBLANK( 'Inp - allowance override'!K146 ), 'F_Inputs - allowance'!K146, 'Inp - allowance override'!K146 ) )</f>
        <v>0</v>
      </c>
      <c r="L146" s="70">
        <f xml:space="preserve"> IF( ISNA( 'Inp - allowance override'!L146 ), "", IF( ISBLANK( 'Inp - allowance override'!L146 ), 'F_Inputs - allowance'!L146, 'Inp - allowance override'!L146 ) )</f>
        <v>0</v>
      </c>
      <c r="M146" s="70">
        <f xml:space="preserve"> IF( ISNA( 'Inp - allowance override'!M146 ), "", IF( ISBLANK( 'Inp - allowance override'!M146 ), 'F_Inputs - allowance'!M146, 'Inp - allowance override'!M146 ) )</f>
        <v>0</v>
      </c>
      <c r="N146" s="64" t="str">
        <f xml:space="preserve"> INDEX(Lookup!G:G, MATCH(B146, Lookup!F:F, 0),)</f>
        <v>ADDN1 - Ofwat enhancement allowance</v>
      </c>
    </row>
    <row r="147" spans="1:14">
      <c r="A147" t="str">
        <f>'Inp - allowance override'!A147</f>
        <v>NES</v>
      </c>
      <c r="B147" t="str">
        <f>'Inp - allowance override'!B147</f>
        <v>C_PR24CA15_DSDIVCAPEX_PC_WN</v>
      </c>
      <c r="C147" t="str">
        <f>'Inp - allowance override'!C147</f>
        <v>DS &amp; diversions costs -WN - capex - price control total</v>
      </c>
      <c r="D147" t="str">
        <f>'Inp - allowance override'!D147</f>
        <v>£m</v>
      </c>
      <c r="E147" t="str">
        <f>'Inp - allowance override'!E147</f>
        <v>Price Review 2024</v>
      </c>
      <c r="F147" s="70" t="str">
        <f xml:space="preserve"> IF( ISNA( 'Inp - allowance override'!F147 ), "", IF( ISBLANK( 'Inp - allowance override'!F147 ), 'F_Inputs - allowance'!F147, 'Inp - allowance override'!F147 ) )</f>
        <v/>
      </c>
      <c r="G147" s="70" t="str">
        <f xml:space="preserve"> IF( ISNA( 'Inp - allowance override'!G147 ), "", IF( ISBLANK( 'Inp - allowance override'!G147 ), 'F_Inputs - allowance'!G147, 'Inp - allowance override'!G147 ) )</f>
        <v/>
      </c>
      <c r="H147" s="70" t="str">
        <f xml:space="preserve"> IF( ISNA( 'Inp - allowance override'!H147 ), "", IF( ISBLANK( 'Inp - allowance override'!H147 ), 'F_Inputs - allowance'!H147, 'Inp - allowance override'!H147 ) )</f>
        <v/>
      </c>
      <c r="I147" s="70">
        <f xml:space="preserve"> IF( ISNA( 'Inp - allowance override'!I147 ), "", IF( ISBLANK( 'Inp - allowance override'!I147 ), 'F_Inputs - allowance'!I147, 'Inp - allowance override'!I147 ) )</f>
        <v>1.4</v>
      </c>
      <c r="J147" s="70">
        <f xml:space="preserve"> IF( ISNA( 'Inp - allowance override'!J147 ), "", IF( ISBLANK( 'Inp - allowance override'!J147 ), 'F_Inputs - allowance'!J147, 'Inp - allowance override'!J147 ) )</f>
        <v>1.4</v>
      </c>
      <c r="K147" s="70">
        <f xml:space="preserve"> IF( ISNA( 'Inp - allowance override'!K147 ), "", IF( ISBLANK( 'Inp - allowance override'!K147 ), 'F_Inputs - allowance'!K147, 'Inp - allowance override'!K147 ) )</f>
        <v>1.4</v>
      </c>
      <c r="L147" s="70">
        <f xml:space="preserve"> IF( ISNA( 'Inp - allowance override'!L147 ), "", IF( ISBLANK( 'Inp - allowance override'!L147 ), 'F_Inputs - allowance'!L147, 'Inp - allowance override'!L147 ) )</f>
        <v>1.4</v>
      </c>
      <c r="M147" s="70">
        <f xml:space="preserve"> IF( ISNA( 'Inp - allowance override'!M147 ), "", IF( ISBLANK( 'Inp - allowance override'!M147 ), 'F_Inputs - allowance'!M147, 'Inp - allowance override'!M147 ) )</f>
        <v>1.4</v>
      </c>
      <c r="N147" s="64" t="str">
        <f xml:space="preserve"> INDEX(Lookup!G:G, MATCH(B147, Lookup!F:F, 0),)</f>
        <v>WN - DSDIV capex</v>
      </c>
    </row>
    <row r="148" spans="1:14">
      <c r="A148" t="str">
        <f>'Inp - allowance override'!A148</f>
        <v>NES</v>
      </c>
      <c r="B148" t="str">
        <f>'Inp - allowance override'!B148</f>
        <v>C_PR24CA15_DSDIVOPEX_PC_WN</v>
      </c>
      <c r="C148" t="str">
        <f>'Inp - allowance override'!C148</f>
        <v>DS &amp; diversions costs -WN - opex - price control total</v>
      </c>
      <c r="D148" t="str">
        <f>'Inp - allowance override'!D148</f>
        <v>£m</v>
      </c>
      <c r="E148" t="str">
        <f>'Inp - allowance override'!E148</f>
        <v>Price Review 2024</v>
      </c>
      <c r="F148" s="70" t="str">
        <f xml:space="preserve"> IF( ISNA( 'Inp - allowance override'!F148 ), "", IF( ISBLANK( 'Inp - allowance override'!F148 ), 'F_Inputs - allowance'!F148, 'Inp - allowance override'!F148 ) )</f>
        <v/>
      </c>
      <c r="G148" s="70" t="str">
        <f xml:space="preserve"> IF( ISNA( 'Inp - allowance override'!G148 ), "", IF( ISBLANK( 'Inp - allowance override'!G148 ), 'F_Inputs - allowance'!G148, 'Inp - allowance override'!G148 ) )</f>
        <v/>
      </c>
      <c r="H148" s="70" t="str">
        <f xml:space="preserve"> IF( ISNA( 'Inp - allowance override'!H148 ), "", IF( ISBLANK( 'Inp - allowance override'!H148 ), 'F_Inputs - allowance'!H148, 'Inp - allowance override'!H148 ) )</f>
        <v/>
      </c>
      <c r="I148" s="70">
        <f xml:space="preserve"> IF( ISNA( 'Inp - allowance override'!I148 ), "", IF( ISBLANK( 'Inp - allowance override'!I148 ), 'F_Inputs - allowance'!I148, 'Inp - allowance override'!I148 ) )</f>
        <v>0</v>
      </c>
      <c r="J148" s="70">
        <f xml:space="preserve"> IF( ISNA( 'Inp - allowance override'!J148 ), "", IF( ISBLANK( 'Inp - allowance override'!J148 ), 'F_Inputs - allowance'!J148, 'Inp - allowance override'!J148 ) )</f>
        <v>0</v>
      </c>
      <c r="K148" s="70">
        <f xml:space="preserve"> IF( ISNA( 'Inp - allowance override'!K148 ), "", IF( ISBLANK( 'Inp - allowance override'!K148 ), 'F_Inputs - allowance'!K148, 'Inp - allowance override'!K148 ) )</f>
        <v>0</v>
      </c>
      <c r="L148" s="70">
        <f xml:space="preserve"> IF( ISNA( 'Inp - allowance override'!L148 ), "", IF( ISBLANK( 'Inp - allowance override'!L148 ), 'F_Inputs - allowance'!L148, 'Inp - allowance override'!L148 ) )</f>
        <v>0</v>
      </c>
      <c r="M148" s="70">
        <f xml:space="preserve"> IF( ISNA( 'Inp - allowance override'!M148 ), "", IF( ISBLANK( 'Inp - allowance override'!M148 ), 'F_Inputs - allowance'!M148, 'Inp - allowance override'!M148 ) )</f>
        <v>0</v>
      </c>
      <c r="N148" s="64" t="str">
        <f xml:space="preserve"> INDEX(Lookup!G:G, MATCH(B148, Lookup!F:F, 0),)</f>
        <v>WN - DSDIV opex</v>
      </c>
    </row>
    <row r="149" spans="1:14">
      <c r="A149" t="str">
        <f>'Inp - allowance override'!A149</f>
        <v>NES</v>
      </c>
      <c r="B149" t="str">
        <f>'Inp - allowance override'!B149</f>
        <v>C_PR24CA15_DSDIVCAPEX_PC_WWN</v>
      </c>
      <c r="C149" t="str">
        <f>'Inp - allowance override'!C149</f>
        <v>DS &amp; diversions costs -WWN - capex - price control total</v>
      </c>
      <c r="D149" t="str">
        <f>'Inp - allowance override'!D149</f>
        <v>£m</v>
      </c>
      <c r="E149" t="str">
        <f>'Inp - allowance override'!E149</f>
        <v>Price Review 2024</v>
      </c>
      <c r="F149" s="70" t="str">
        <f xml:space="preserve"> IF( ISNA( 'Inp - allowance override'!F149 ), "", IF( ISBLANK( 'Inp - allowance override'!F149 ), 'F_Inputs - allowance'!F149, 'Inp - allowance override'!F149 ) )</f>
        <v/>
      </c>
      <c r="G149" s="70" t="str">
        <f xml:space="preserve"> IF( ISNA( 'Inp - allowance override'!G149 ), "", IF( ISBLANK( 'Inp - allowance override'!G149 ), 'F_Inputs - allowance'!G149, 'Inp - allowance override'!G149 ) )</f>
        <v/>
      </c>
      <c r="H149" s="70" t="str">
        <f xml:space="preserve"> IF( ISNA( 'Inp - allowance override'!H149 ), "", IF( ISBLANK( 'Inp - allowance override'!H149 ), 'F_Inputs - allowance'!H149, 'Inp - allowance override'!H149 ) )</f>
        <v/>
      </c>
      <c r="I149" s="70">
        <f xml:space="preserve"> IF( ISNA( 'Inp - allowance override'!I149 ), "", IF( ISBLANK( 'Inp - allowance override'!I149 ), 'F_Inputs - allowance'!I149, 'Inp - allowance override'!I149 ) )</f>
        <v>0</v>
      </c>
      <c r="J149" s="70">
        <f xml:space="preserve"> IF( ISNA( 'Inp - allowance override'!J149 ), "", IF( ISBLANK( 'Inp - allowance override'!J149 ), 'F_Inputs - allowance'!J149, 'Inp - allowance override'!J149 ) )</f>
        <v>0</v>
      </c>
      <c r="K149" s="70">
        <f xml:space="preserve"> IF( ISNA( 'Inp - allowance override'!K149 ), "", IF( ISBLANK( 'Inp - allowance override'!K149 ), 'F_Inputs - allowance'!K149, 'Inp - allowance override'!K149 ) )</f>
        <v>0</v>
      </c>
      <c r="L149" s="70">
        <f xml:space="preserve"> IF( ISNA( 'Inp - allowance override'!L149 ), "", IF( ISBLANK( 'Inp - allowance override'!L149 ), 'F_Inputs - allowance'!L149, 'Inp - allowance override'!L149 ) )</f>
        <v>0</v>
      </c>
      <c r="M149" s="70">
        <f xml:space="preserve"> IF( ISNA( 'Inp - allowance override'!M149 ), "", IF( ISBLANK( 'Inp - allowance override'!M149 ), 'F_Inputs - allowance'!M149, 'Inp - allowance override'!M149 ) )</f>
        <v>0</v>
      </c>
      <c r="N149" s="64" t="str">
        <f xml:space="preserve"> INDEX(Lookup!G:G, MATCH(B149, Lookup!F:F, 0),)</f>
        <v>WWN - DSDIV capex</v>
      </c>
    </row>
    <row r="150" spans="1:14">
      <c r="A150" t="str">
        <f>'Inp - allowance override'!A150</f>
        <v>NES</v>
      </c>
      <c r="B150" t="str">
        <f>'Inp - allowance override'!B150</f>
        <v>C_PR24CA15_DSDIVOPEX_PC_WWN</v>
      </c>
      <c r="C150" t="str">
        <f>'Inp - allowance override'!C150</f>
        <v>DS &amp; diversions costs -WWN - opex - price control total</v>
      </c>
      <c r="D150" t="str">
        <f>'Inp - allowance override'!D150</f>
        <v>£m</v>
      </c>
      <c r="E150" t="str">
        <f>'Inp - allowance override'!E150</f>
        <v>Price Review 2024</v>
      </c>
      <c r="F150" s="70" t="str">
        <f xml:space="preserve"> IF( ISNA( 'Inp - allowance override'!F150 ), "", IF( ISBLANK( 'Inp - allowance override'!F150 ), 'F_Inputs - allowance'!F150, 'Inp - allowance override'!F150 ) )</f>
        <v/>
      </c>
      <c r="G150" s="70" t="str">
        <f xml:space="preserve"> IF( ISNA( 'Inp - allowance override'!G150 ), "", IF( ISBLANK( 'Inp - allowance override'!G150 ), 'F_Inputs - allowance'!G150, 'Inp - allowance override'!G150 ) )</f>
        <v/>
      </c>
      <c r="H150" s="70" t="str">
        <f xml:space="preserve"> IF( ISNA( 'Inp - allowance override'!H150 ), "", IF( ISBLANK( 'Inp - allowance override'!H150 ), 'F_Inputs - allowance'!H150, 'Inp - allowance override'!H150 ) )</f>
        <v/>
      </c>
      <c r="I150" s="70">
        <f xml:space="preserve"> IF( ISNA( 'Inp - allowance override'!I150 ), "", IF( ISBLANK( 'Inp - allowance override'!I150 ), 'F_Inputs - allowance'!I150, 'Inp - allowance override'!I150 ) )</f>
        <v>0</v>
      </c>
      <c r="J150" s="70">
        <f xml:space="preserve"> IF( ISNA( 'Inp - allowance override'!J150 ), "", IF( ISBLANK( 'Inp - allowance override'!J150 ), 'F_Inputs - allowance'!J150, 'Inp - allowance override'!J150 ) )</f>
        <v>0</v>
      </c>
      <c r="K150" s="70">
        <f xml:space="preserve"> IF( ISNA( 'Inp - allowance override'!K150 ), "", IF( ISBLANK( 'Inp - allowance override'!K150 ), 'F_Inputs - allowance'!K150, 'Inp - allowance override'!K150 ) )</f>
        <v>0</v>
      </c>
      <c r="L150" s="70">
        <f xml:space="preserve"> IF( ISNA( 'Inp - allowance override'!L150 ), "", IF( ISBLANK( 'Inp - allowance override'!L150 ), 'F_Inputs - allowance'!L150, 'Inp - allowance override'!L150 ) )</f>
        <v>0</v>
      </c>
      <c r="M150" s="70">
        <f xml:space="preserve"> IF( ISNA( 'Inp - allowance override'!M150 ), "", IF( ISBLANK( 'Inp - allowance override'!M150 ), 'F_Inputs - allowance'!M150, 'Inp - allowance override'!M150 ) )</f>
        <v>0</v>
      </c>
      <c r="N150" s="64" t="str">
        <f xml:space="preserve"> INDEX(Lookup!G:G, MATCH(B150, Lookup!F:F, 0),)</f>
        <v>WWN - DSDIV opex</v>
      </c>
    </row>
    <row r="151" spans="1:14">
      <c r="A151" t="str">
        <f>'Inp - allowance override'!A151</f>
        <v>NES</v>
      </c>
      <c r="B151" t="str">
        <f>'Inp - allowance override'!B151</f>
        <v>C_PR24CA15_DSDIVCAPEX_NPC_WN</v>
      </c>
      <c r="C151" t="str">
        <f>'Inp - allowance override'!C151</f>
        <v>DS &amp; diversions costs -WN - capex - non-price control total</v>
      </c>
      <c r="D151" t="str">
        <f>'Inp - allowance override'!D151</f>
        <v>£m</v>
      </c>
      <c r="E151" t="str">
        <f>'Inp - allowance override'!E151</f>
        <v>Price Review 2024</v>
      </c>
      <c r="F151" s="70" t="str">
        <f xml:space="preserve"> IF( ISNA( 'Inp - allowance override'!F151 ), "", IF( ISBLANK( 'Inp - allowance override'!F151 ), 'F_Inputs - allowance'!F151, 'Inp - allowance override'!F151 ) )</f>
        <v/>
      </c>
      <c r="G151" s="70" t="str">
        <f xml:space="preserve"> IF( ISNA( 'Inp - allowance override'!G151 ), "", IF( ISBLANK( 'Inp - allowance override'!G151 ), 'F_Inputs - allowance'!G151, 'Inp - allowance override'!G151 ) )</f>
        <v/>
      </c>
      <c r="H151" s="70" t="str">
        <f xml:space="preserve"> IF( ISNA( 'Inp - allowance override'!H151 ), "", IF( ISBLANK( 'Inp - allowance override'!H151 ), 'F_Inputs - allowance'!H151, 'Inp - allowance override'!H151 ) )</f>
        <v/>
      </c>
      <c r="I151" s="70">
        <f xml:space="preserve"> IF( ISNA( 'Inp - allowance override'!I151 ), "", IF( ISBLANK( 'Inp - allowance override'!I151 ), 'F_Inputs - allowance'!I151, 'Inp - allowance override'!I151 ) )</f>
        <v>10</v>
      </c>
      <c r="J151" s="70">
        <f xml:space="preserve"> IF( ISNA( 'Inp - allowance override'!J151 ), "", IF( ISBLANK( 'Inp - allowance override'!J151 ), 'F_Inputs - allowance'!J151, 'Inp - allowance override'!J151 ) )</f>
        <v>10</v>
      </c>
      <c r="K151" s="70">
        <f xml:space="preserve"> IF( ISNA( 'Inp - allowance override'!K151 ), "", IF( ISBLANK( 'Inp - allowance override'!K151 ), 'F_Inputs - allowance'!K151, 'Inp - allowance override'!K151 ) )</f>
        <v>10</v>
      </c>
      <c r="L151" s="70">
        <f xml:space="preserve"> IF( ISNA( 'Inp - allowance override'!L151 ), "", IF( ISBLANK( 'Inp - allowance override'!L151 ), 'F_Inputs - allowance'!L151, 'Inp - allowance override'!L151 ) )</f>
        <v>10</v>
      </c>
      <c r="M151" s="70">
        <f xml:space="preserve"> IF( ISNA( 'Inp - allowance override'!M151 ), "", IF( ISBLANK( 'Inp - allowance override'!M151 ), 'F_Inputs - allowance'!M151, 'Inp - allowance override'!M151 ) )</f>
        <v>10</v>
      </c>
      <c r="N151" s="64" t="str">
        <f xml:space="preserve"> INDEX(Lookup!G:G, MATCH(B151, Lookup!F:F, 0),)</f>
        <v>WN - DSDIV capex</v>
      </c>
    </row>
    <row r="152" spans="1:14">
      <c r="A152" t="str">
        <f>'Inp - allowance override'!A152</f>
        <v>NES</v>
      </c>
      <c r="B152" t="str">
        <f>'Inp - allowance override'!B152</f>
        <v>C_PR24CA15_DSDIVOPEX_NPC_WN</v>
      </c>
      <c r="C152" t="str">
        <f>'Inp - allowance override'!C152</f>
        <v>DS &amp; diversions costs -WN - opex - non-price control total</v>
      </c>
      <c r="D152" t="str">
        <f>'Inp - allowance override'!D152</f>
        <v>£m</v>
      </c>
      <c r="E152" t="str">
        <f>'Inp - allowance override'!E152</f>
        <v>Price Review 2024</v>
      </c>
      <c r="F152" s="70" t="str">
        <f xml:space="preserve"> IF( ISNA( 'Inp - allowance override'!F152 ), "", IF( ISBLANK( 'Inp - allowance override'!F152 ), 'F_Inputs - allowance'!F152, 'Inp - allowance override'!F152 ) )</f>
        <v/>
      </c>
      <c r="G152" s="70" t="str">
        <f xml:space="preserve"> IF( ISNA( 'Inp - allowance override'!G152 ), "", IF( ISBLANK( 'Inp - allowance override'!G152 ), 'F_Inputs - allowance'!G152, 'Inp - allowance override'!G152 ) )</f>
        <v/>
      </c>
      <c r="H152" s="70" t="str">
        <f xml:space="preserve"> IF( ISNA( 'Inp - allowance override'!H152 ), "", IF( ISBLANK( 'Inp - allowance override'!H152 ), 'F_Inputs - allowance'!H152, 'Inp - allowance override'!H152 ) )</f>
        <v/>
      </c>
      <c r="I152" s="70">
        <f xml:space="preserve"> IF( ISNA( 'Inp - allowance override'!I152 ), "", IF( ISBLANK( 'Inp - allowance override'!I152 ), 'F_Inputs - allowance'!I152, 'Inp - allowance override'!I152 ) )</f>
        <v>0</v>
      </c>
      <c r="J152" s="70">
        <f xml:space="preserve"> IF( ISNA( 'Inp - allowance override'!J152 ), "", IF( ISBLANK( 'Inp - allowance override'!J152 ), 'F_Inputs - allowance'!J152, 'Inp - allowance override'!J152 ) )</f>
        <v>0</v>
      </c>
      <c r="K152" s="70">
        <f xml:space="preserve"> IF( ISNA( 'Inp - allowance override'!K152 ), "", IF( ISBLANK( 'Inp - allowance override'!K152 ), 'F_Inputs - allowance'!K152, 'Inp - allowance override'!K152 ) )</f>
        <v>0</v>
      </c>
      <c r="L152" s="70">
        <f xml:space="preserve"> IF( ISNA( 'Inp - allowance override'!L152 ), "", IF( ISBLANK( 'Inp - allowance override'!L152 ), 'F_Inputs - allowance'!L152, 'Inp - allowance override'!L152 ) )</f>
        <v>0</v>
      </c>
      <c r="M152" s="70">
        <f xml:space="preserve"> IF( ISNA( 'Inp - allowance override'!M152 ), "", IF( ISBLANK( 'Inp - allowance override'!M152 ), 'F_Inputs - allowance'!M152, 'Inp - allowance override'!M152 ) )</f>
        <v>0</v>
      </c>
      <c r="N152" s="64" t="str">
        <f xml:space="preserve"> INDEX(Lookup!G:G, MATCH(B152, Lookup!F:F, 0),)</f>
        <v>WN - DSDIV opex</v>
      </c>
    </row>
    <row r="153" spans="1:14">
      <c r="A153" t="str">
        <f>'Inp - allowance override'!A153</f>
        <v>NES</v>
      </c>
      <c r="B153" t="str">
        <f>'Inp - allowance override'!B153</f>
        <v>C_PR24CA15_DSDIVCAPEX_NPC_WWN</v>
      </c>
      <c r="C153" t="str">
        <f>'Inp - allowance override'!C153</f>
        <v>DS &amp; diversions costs -WWN - capex - non-price control total</v>
      </c>
      <c r="D153" t="str">
        <f>'Inp - allowance override'!D153</f>
        <v>£m</v>
      </c>
      <c r="E153" t="str">
        <f>'Inp - allowance override'!E153</f>
        <v>Price Review 2024</v>
      </c>
      <c r="F153" s="70" t="str">
        <f xml:space="preserve"> IF( ISNA( 'Inp - allowance override'!F153 ), "", IF( ISBLANK( 'Inp - allowance override'!F153 ), 'F_Inputs - allowance'!F153, 'Inp - allowance override'!F153 ) )</f>
        <v/>
      </c>
      <c r="G153" s="70" t="str">
        <f xml:space="preserve"> IF( ISNA( 'Inp - allowance override'!G153 ), "", IF( ISBLANK( 'Inp - allowance override'!G153 ), 'F_Inputs - allowance'!G153, 'Inp - allowance override'!G153 ) )</f>
        <v/>
      </c>
      <c r="H153" s="70" t="str">
        <f xml:space="preserve"> IF( ISNA( 'Inp - allowance override'!H153 ), "", IF( ISBLANK( 'Inp - allowance override'!H153 ), 'F_Inputs - allowance'!H153, 'Inp - allowance override'!H153 ) )</f>
        <v/>
      </c>
      <c r="I153" s="70">
        <f xml:space="preserve"> IF( ISNA( 'Inp - allowance override'!I153 ), "", IF( ISBLANK( 'Inp - allowance override'!I153 ), 'F_Inputs - allowance'!I153, 'Inp - allowance override'!I153 ) )</f>
        <v>0.92499999999999993</v>
      </c>
      <c r="J153" s="70">
        <f xml:space="preserve"> IF( ISNA( 'Inp - allowance override'!J153 ), "", IF( ISBLANK( 'Inp - allowance override'!J153 ), 'F_Inputs - allowance'!J153, 'Inp - allowance override'!J153 ) )</f>
        <v>0.91400000000000003</v>
      </c>
      <c r="K153" s="70">
        <f xml:space="preserve"> IF( ISNA( 'Inp - allowance override'!K153 ), "", IF( ISBLANK( 'Inp - allowance override'!K153 ), 'F_Inputs - allowance'!K153, 'Inp - allowance override'!K153 ) )</f>
        <v>0.9</v>
      </c>
      <c r="L153" s="70">
        <f xml:space="preserve"> IF( ISNA( 'Inp - allowance override'!L153 ), "", IF( ISBLANK( 'Inp - allowance override'!L153 ), 'F_Inputs - allowance'!L153, 'Inp - allowance override'!L153 ) )</f>
        <v>0.88500000000000012</v>
      </c>
      <c r="M153" s="70">
        <f xml:space="preserve"> IF( ISNA( 'Inp - allowance override'!M153 ), "", IF( ISBLANK( 'Inp - allowance override'!M153 ), 'F_Inputs - allowance'!M153, 'Inp - allowance override'!M153 ) )</f>
        <v>0.87</v>
      </c>
      <c r="N153" s="64" t="str">
        <f xml:space="preserve"> INDEX(Lookup!G:G, MATCH(B153, Lookup!F:F, 0),)</f>
        <v>WWN - DSDIV capex</v>
      </c>
    </row>
    <row r="154" spans="1:14">
      <c r="A154" t="str">
        <f>'Inp - allowance override'!A154</f>
        <v>NES</v>
      </c>
      <c r="B154" t="str">
        <f>'Inp - allowance override'!B154</f>
        <v>C_PR24CA15_DSDIVOPEX_NPC_WWN</v>
      </c>
      <c r="C154" t="str">
        <f>'Inp - allowance override'!C154</f>
        <v>DS &amp; diversions costs -WWN - opex - non-price control total</v>
      </c>
      <c r="D154" t="str">
        <f>'Inp - allowance override'!D154</f>
        <v>£m</v>
      </c>
      <c r="E154" t="str">
        <f>'Inp - allowance override'!E154</f>
        <v>Price Review 2024</v>
      </c>
      <c r="F154" s="70" t="str">
        <f xml:space="preserve"> IF( ISNA( 'Inp - allowance override'!F154 ), "", IF( ISBLANK( 'Inp - allowance override'!F154 ), 'F_Inputs - allowance'!F154, 'Inp - allowance override'!F154 ) )</f>
        <v/>
      </c>
      <c r="G154" s="70" t="str">
        <f xml:space="preserve"> IF( ISNA( 'Inp - allowance override'!G154 ), "", IF( ISBLANK( 'Inp - allowance override'!G154 ), 'F_Inputs - allowance'!G154, 'Inp - allowance override'!G154 ) )</f>
        <v/>
      </c>
      <c r="H154" s="70" t="str">
        <f xml:space="preserve"> IF( ISNA( 'Inp - allowance override'!H154 ), "", IF( ISBLANK( 'Inp - allowance override'!H154 ), 'F_Inputs - allowance'!H154, 'Inp - allowance override'!H154 ) )</f>
        <v/>
      </c>
      <c r="I154" s="70">
        <f xml:space="preserve"> IF( ISNA( 'Inp - allowance override'!I154 ), "", IF( ISBLANK( 'Inp - allowance override'!I154 ), 'F_Inputs - allowance'!I154, 'Inp - allowance override'!I154 ) )</f>
        <v>0.23599999999999999</v>
      </c>
      <c r="J154" s="70">
        <f xml:space="preserve"> IF( ISNA( 'Inp - allowance override'!J154 ), "", IF( ISBLANK( 'Inp - allowance override'!J154 ), 'F_Inputs - allowance'!J154, 'Inp - allowance override'!J154 ) )</f>
        <v>0.23599999999999999</v>
      </c>
      <c r="K154" s="70">
        <f xml:space="preserve"> IF( ISNA( 'Inp - allowance override'!K154 ), "", IF( ISBLANK( 'Inp - allowance override'!K154 ), 'F_Inputs - allowance'!K154, 'Inp - allowance override'!K154 ) )</f>
        <v>0.23599999999999999</v>
      </c>
      <c r="L154" s="70">
        <f xml:space="preserve"> IF( ISNA( 'Inp - allowance override'!L154 ), "", IF( ISBLANK( 'Inp - allowance override'!L154 ), 'F_Inputs - allowance'!L154, 'Inp - allowance override'!L154 ) )</f>
        <v>0.23599999999999999</v>
      </c>
      <c r="M154" s="70">
        <f xml:space="preserve"> IF( ISNA( 'Inp - allowance override'!M154 ), "", IF( ISBLANK( 'Inp - allowance override'!M154 ), 'F_Inputs - allowance'!M154, 'Inp - allowance override'!M154 ) )</f>
        <v>0.23599999999999999</v>
      </c>
      <c r="N154" s="64" t="str">
        <f xml:space="preserve"> INDEX(Lookup!G:G, MATCH(B154, Lookup!F:F, 0),)</f>
        <v>WWN - DSDIV opex</v>
      </c>
    </row>
    <row r="155" spans="1:14">
      <c r="A155" t="str">
        <f>'Inp - allowance override'!A155</f>
        <v>NES</v>
      </c>
      <c r="B155" t="str">
        <f>'Inp - allowance override'!B155</f>
        <v>C_PR24CA15_3PCAPEX_PC_WR</v>
      </c>
      <c r="C155" t="str">
        <f>'Inp - allowance override'!C155</f>
        <v>Third party services costs - WR - capex - price control</v>
      </c>
      <c r="D155" t="str">
        <f>'Inp - allowance override'!D155</f>
        <v>£m</v>
      </c>
      <c r="E155" t="str">
        <f>'Inp - allowance override'!E155</f>
        <v>Price Review 2024</v>
      </c>
      <c r="F155" s="70" t="str">
        <f xml:space="preserve"> IF( ISNA( 'Inp - allowance override'!F155 ), "", IF( ISBLANK( 'Inp - allowance override'!F155 ), 'F_Inputs - allowance'!F155, 'Inp - allowance override'!F155 ) )</f>
        <v/>
      </c>
      <c r="G155" s="70" t="str">
        <f xml:space="preserve"> IF( ISNA( 'Inp - allowance override'!G155 ), "", IF( ISBLANK( 'Inp - allowance override'!G155 ), 'F_Inputs - allowance'!G155, 'Inp - allowance override'!G155 ) )</f>
        <v/>
      </c>
      <c r="H155" s="70" t="str">
        <f xml:space="preserve"> IF( ISNA( 'Inp - allowance override'!H155 ), "", IF( ISBLANK( 'Inp - allowance override'!H155 ), 'F_Inputs - allowance'!H155, 'Inp - allowance override'!H155 ) )</f>
        <v/>
      </c>
      <c r="I155" s="70">
        <f xml:space="preserve"> IF( ISNA( 'Inp - allowance override'!I155 ), "", IF( ISBLANK( 'Inp - allowance override'!I155 ), 'F_Inputs - allowance'!I155, 'Inp - allowance override'!I155 ) )</f>
        <v>0</v>
      </c>
      <c r="J155" s="70">
        <f xml:space="preserve"> IF( ISNA( 'Inp - allowance override'!J155 ), "", IF( ISBLANK( 'Inp - allowance override'!J155 ), 'F_Inputs - allowance'!J155, 'Inp - allowance override'!J155 ) )</f>
        <v>0</v>
      </c>
      <c r="K155" s="70">
        <f xml:space="preserve"> IF( ISNA( 'Inp - allowance override'!K155 ), "", IF( ISBLANK( 'Inp - allowance override'!K155 ), 'F_Inputs - allowance'!K155, 'Inp - allowance override'!K155 ) )</f>
        <v>0</v>
      </c>
      <c r="L155" s="70">
        <f xml:space="preserve"> IF( ISNA( 'Inp - allowance override'!L155 ), "", IF( ISBLANK( 'Inp - allowance override'!L155 ), 'F_Inputs - allowance'!L155, 'Inp - allowance override'!L155 ) )</f>
        <v>0</v>
      </c>
      <c r="M155" s="70">
        <f xml:space="preserve"> IF( ISNA( 'Inp - allowance override'!M155 ), "", IF( ISBLANK( 'Inp - allowance override'!M155 ), 'F_Inputs - allowance'!M155, 'Inp - allowance override'!M155 ) )</f>
        <v>0</v>
      </c>
      <c r="N155" s="64" t="str">
        <f xml:space="preserve"> INDEX(Lookup!G:G, MATCH(B155, Lookup!F:F, 0),)</f>
        <v>WR - 3P capex</v>
      </c>
    </row>
    <row r="156" spans="1:14">
      <c r="A156" t="str">
        <f>'Inp - allowance override'!A156</f>
        <v>NES</v>
      </c>
      <c r="B156" t="str">
        <f>'Inp - allowance override'!B156</f>
        <v>C_PR24CA15_3POPEX_PC_WR</v>
      </c>
      <c r="C156" t="str">
        <f>'Inp - allowance override'!C156</f>
        <v>Third party services costs - WR - opex - price control</v>
      </c>
      <c r="D156" t="str">
        <f>'Inp - allowance override'!D156</f>
        <v>£m</v>
      </c>
      <c r="E156" t="str">
        <f>'Inp - allowance override'!E156</f>
        <v>Price Review 2024</v>
      </c>
      <c r="F156" s="70" t="str">
        <f xml:space="preserve"> IF( ISNA( 'Inp - allowance override'!F156 ), "", IF( ISBLANK( 'Inp - allowance override'!F156 ), 'F_Inputs - allowance'!F156, 'Inp - allowance override'!F156 ) )</f>
        <v/>
      </c>
      <c r="G156" s="70" t="str">
        <f xml:space="preserve"> IF( ISNA( 'Inp - allowance override'!G156 ), "", IF( ISBLANK( 'Inp - allowance override'!G156 ), 'F_Inputs - allowance'!G156, 'Inp - allowance override'!G156 ) )</f>
        <v/>
      </c>
      <c r="H156" s="70" t="str">
        <f xml:space="preserve"> IF( ISNA( 'Inp - allowance override'!H156 ), "", IF( ISBLANK( 'Inp - allowance override'!H156 ), 'F_Inputs - allowance'!H156, 'Inp - allowance override'!H156 ) )</f>
        <v/>
      </c>
      <c r="I156" s="70">
        <f xml:space="preserve"> IF( ISNA( 'Inp - allowance override'!I156 ), "", IF( ISBLANK( 'Inp - allowance override'!I156 ), 'F_Inputs - allowance'!I156, 'Inp - allowance override'!I156 ) )</f>
        <v>7.4219999999999997</v>
      </c>
      <c r="J156" s="70">
        <f xml:space="preserve"> IF( ISNA( 'Inp - allowance override'!J156 ), "", IF( ISBLANK( 'Inp - allowance override'!J156 ), 'F_Inputs - allowance'!J156, 'Inp - allowance override'!J156 ) )</f>
        <v>7.4219999999999997</v>
      </c>
      <c r="K156" s="70">
        <f xml:space="preserve"> IF( ISNA( 'Inp - allowance override'!K156 ), "", IF( ISBLANK( 'Inp - allowance override'!K156 ), 'F_Inputs - allowance'!K156, 'Inp - allowance override'!K156 ) )</f>
        <v>7.4219999999999997</v>
      </c>
      <c r="L156" s="70">
        <f xml:space="preserve"> IF( ISNA( 'Inp - allowance override'!L156 ), "", IF( ISBLANK( 'Inp - allowance override'!L156 ), 'F_Inputs - allowance'!L156, 'Inp - allowance override'!L156 ) )</f>
        <v>7.4219999999999997</v>
      </c>
      <c r="M156" s="70">
        <f xml:space="preserve"> IF( ISNA( 'Inp - allowance override'!M156 ), "", IF( ISBLANK( 'Inp - allowance override'!M156 ), 'F_Inputs - allowance'!M156, 'Inp - allowance override'!M156 ) )</f>
        <v>7.4219999999999997</v>
      </c>
      <c r="N156" s="64" t="str">
        <f xml:space="preserve"> INDEX(Lookup!G:G, MATCH(B156, Lookup!F:F, 0),)</f>
        <v>WR - 3P opex</v>
      </c>
    </row>
    <row r="157" spans="1:14">
      <c r="A157" t="str">
        <f>'Inp - allowance override'!A157</f>
        <v>NES</v>
      </c>
      <c r="B157" t="str">
        <f>'Inp - allowance override'!B157</f>
        <v>C_PR24CA15_3PCAPEX_PC_WN</v>
      </c>
      <c r="C157" t="str">
        <f>'Inp - allowance override'!C157</f>
        <v>Third party services costs - WN - capex - price control</v>
      </c>
      <c r="D157" t="str">
        <f>'Inp - allowance override'!D157</f>
        <v>£m</v>
      </c>
      <c r="E157" t="str">
        <f>'Inp - allowance override'!E157</f>
        <v>Price Review 2024</v>
      </c>
      <c r="F157" s="70" t="str">
        <f xml:space="preserve"> IF( ISNA( 'Inp - allowance override'!F157 ), "", IF( ISBLANK( 'Inp - allowance override'!F157 ), 'F_Inputs - allowance'!F157, 'Inp - allowance override'!F157 ) )</f>
        <v/>
      </c>
      <c r="G157" s="70" t="str">
        <f xml:space="preserve"> IF( ISNA( 'Inp - allowance override'!G157 ), "", IF( ISBLANK( 'Inp - allowance override'!G157 ), 'F_Inputs - allowance'!G157, 'Inp - allowance override'!G157 ) )</f>
        <v/>
      </c>
      <c r="H157" s="70" t="str">
        <f xml:space="preserve"> IF( ISNA( 'Inp - allowance override'!H157 ), "", IF( ISBLANK( 'Inp - allowance override'!H157 ), 'F_Inputs - allowance'!H157, 'Inp - allowance override'!H157 ) )</f>
        <v/>
      </c>
      <c r="I157" s="70">
        <f xml:space="preserve"> IF( ISNA( 'Inp - allowance override'!I157 ), "", IF( ISBLANK( 'Inp - allowance override'!I157 ), 'F_Inputs - allowance'!I157, 'Inp - allowance override'!I157 ) )</f>
        <v>71.064999999999998</v>
      </c>
      <c r="J157" s="70">
        <f xml:space="preserve"> IF( ISNA( 'Inp - allowance override'!J157 ), "", IF( ISBLANK( 'Inp - allowance override'!J157 ), 'F_Inputs - allowance'!J157, 'Inp - allowance override'!J157 ) )</f>
        <v>6.5000000000000002E-2</v>
      </c>
      <c r="K157" s="70">
        <f xml:space="preserve"> IF( ISNA( 'Inp - allowance override'!K157 ), "", IF( ISBLANK( 'Inp - allowance override'!K157 ), 'F_Inputs - allowance'!K157, 'Inp - allowance override'!K157 ) )</f>
        <v>6.5000000000000002E-2</v>
      </c>
      <c r="L157" s="70">
        <f xml:space="preserve"> IF( ISNA( 'Inp - allowance override'!L157 ), "", IF( ISBLANK( 'Inp - allowance override'!L157 ), 'F_Inputs - allowance'!L157, 'Inp - allowance override'!L157 ) )</f>
        <v>6.5000000000000002E-2</v>
      </c>
      <c r="M157" s="70">
        <f xml:space="preserve"> IF( ISNA( 'Inp - allowance override'!M157 ), "", IF( ISBLANK( 'Inp - allowance override'!M157 ), 'F_Inputs - allowance'!M157, 'Inp - allowance override'!M157 ) )</f>
        <v>6.5000000000000002E-2</v>
      </c>
      <c r="N157" s="64" t="str">
        <f xml:space="preserve"> INDEX(Lookup!G:G, MATCH(B157, Lookup!F:F, 0),)</f>
        <v>WN - 3P capex</v>
      </c>
    </row>
    <row r="158" spans="1:14">
      <c r="A158" t="str">
        <f>'Inp - allowance override'!A158</f>
        <v>NES</v>
      </c>
      <c r="B158" t="str">
        <f>'Inp - allowance override'!B158</f>
        <v>C_PR24CA15_3POPEX_PC_WN</v>
      </c>
      <c r="C158" t="str">
        <f>'Inp - allowance override'!C158</f>
        <v>Third party services costs - WN - opex - price control</v>
      </c>
      <c r="D158" t="str">
        <f>'Inp - allowance override'!D158</f>
        <v>£m</v>
      </c>
      <c r="E158" t="str">
        <f>'Inp - allowance override'!E158</f>
        <v>Price Review 2024</v>
      </c>
      <c r="F158" s="70" t="str">
        <f xml:space="preserve"> IF( ISNA( 'Inp - allowance override'!F158 ), "", IF( ISBLANK( 'Inp - allowance override'!F158 ), 'F_Inputs - allowance'!F158, 'Inp - allowance override'!F158 ) )</f>
        <v/>
      </c>
      <c r="G158" s="70" t="str">
        <f xml:space="preserve"> IF( ISNA( 'Inp - allowance override'!G158 ), "", IF( ISBLANK( 'Inp - allowance override'!G158 ), 'F_Inputs - allowance'!G158, 'Inp - allowance override'!G158 ) )</f>
        <v/>
      </c>
      <c r="H158" s="70" t="str">
        <f xml:space="preserve"> IF( ISNA( 'Inp - allowance override'!H158 ), "", IF( ISBLANK( 'Inp - allowance override'!H158 ), 'F_Inputs - allowance'!H158, 'Inp - allowance override'!H158 ) )</f>
        <v/>
      </c>
      <c r="I158" s="70">
        <f xml:space="preserve"> IF( ISNA( 'Inp - allowance override'!I158 ), "", IF( ISBLANK( 'Inp - allowance override'!I158 ), 'F_Inputs - allowance'!I158, 'Inp - allowance override'!I158 ) )</f>
        <v>3.5449999999999999</v>
      </c>
      <c r="J158" s="70">
        <f xml:space="preserve"> IF( ISNA( 'Inp - allowance override'!J158 ), "", IF( ISBLANK( 'Inp - allowance override'!J158 ), 'F_Inputs - allowance'!J158, 'Inp - allowance override'!J158 ) )</f>
        <v>4.6669999999999998</v>
      </c>
      <c r="K158" s="70">
        <f xml:space="preserve"> IF( ISNA( 'Inp - allowance override'!K158 ), "", IF( ISBLANK( 'Inp - allowance override'!K158 ), 'F_Inputs - allowance'!K158, 'Inp - allowance override'!K158 ) )</f>
        <v>5.0389999999999997</v>
      </c>
      <c r="L158" s="70">
        <f xml:space="preserve"> IF( ISNA( 'Inp - allowance override'!L158 ), "", IF( ISBLANK( 'Inp - allowance override'!L158 ), 'F_Inputs - allowance'!L158, 'Inp - allowance override'!L158 ) )</f>
        <v>5.3559999999999999</v>
      </c>
      <c r="M158" s="70">
        <f xml:space="preserve"> IF( ISNA( 'Inp - allowance override'!M158 ), "", IF( ISBLANK( 'Inp - allowance override'!M158 ), 'F_Inputs - allowance'!M158, 'Inp - allowance override'!M158 ) )</f>
        <v>6.391</v>
      </c>
      <c r="N158" s="64" t="str">
        <f xml:space="preserve"> INDEX(Lookup!G:G, MATCH(B158, Lookup!F:F, 0),)</f>
        <v>WN - 3P opex</v>
      </c>
    </row>
    <row r="159" spans="1:14">
      <c r="A159" t="str">
        <f>'Inp - allowance override'!A159</f>
        <v>NES</v>
      </c>
      <c r="B159" t="str">
        <f>'Inp - allowance override'!B159</f>
        <v>C_PR24CA15_3PCAPEX_PC_WWN</v>
      </c>
      <c r="C159" t="str">
        <f>'Inp - allowance override'!C159</f>
        <v>Third party services costs - WWN - capex - price control</v>
      </c>
      <c r="D159" t="str">
        <f>'Inp - allowance override'!D159</f>
        <v>£m</v>
      </c>
      <c r="E159" t="str">
        <f>'Inp - allowance override'!E159</f>
        <v>Price Review 2024</v>
      </c>
      <c r="F159" s="70" t="str">
        <f xml:space="preserve"> IF( ISNA( 'Inp - allowance override'!F159 ), "", IF( ISBLANK( 'Inp - allowance override'!F159 ), 'F_Inputs - allowance'!F159, 'Inp - allowance override'!F159 ) )</f>
        <v/>
      </c>
      <c r="G159" s="70" t="str">
        <f xml:space="preserve"> IF( ISNA( 'Inp - allowance override'!G159 ), "", IF( ISBLANK( 'Inp - allowance override'!G159 ), 'F_Inputs - allowance'!G159, 'Inp - allowance override'!G159 ) )</f>
        <v/>
      </c>
      <c r="H159" s="70" t="str">
        <f xml:space="preserve"> IF( ISNA( 'Inp - allowance override'!H159 ), "", IF( ISBLANK( 'Inp - allowance override'!H159 ), 'F_Inputs - allowance'!H159, 'Inp - allowance override'!H159 ) )</f>
        <v/>
      </c>
      <c r="I159" s="70">
        <f xml:space="preserve"> IF( ISNA( 'Inp - allowance override'!I159 ), "", IF( ISBLANK( 'Inp - allowance override'!I159 ), 'F_Inputs - allowance'!I159, 'Inp - allowance override'!I159 ) )</f>
        <v>0.08</v>
      </c>
      <c r="J159" s="70">
        <f xml:space="preserve"> IF( ISNA( 'Inp - allowance override'!J159 ), "", IF( ISBLANK( 'Inp - allowance override'!J159 ), 'F_Inputs - allowance'!J159, 'Inp - allowance override'!J159 ) )</f>
        <v>0.08</v>
      </c>
      <c r="K159" s="70">
        <f xml:space="preserve"> IF( ISNA( 'Inp - allowance override'!K159 ), "", IF( ISBLANK( 'Inp - allowance override'!K159 ), 'F_Inputs - allowance'!K159, 'Inp - allowance override'!K159 ) )</f>
        <v>0.08</v>
      </c>
      <c r="L159" s="70">
        <f xml:space="preserve"> IF( ISNA( 'Inp - allowance override'!L159 ), "", IF( ISBLANK( 'Inp - allowance override'!L159 ), 'F_Inputs - allowance'!L159, 'Inp - allowance override'!L159 ) )</f>
        <v>0.08</v>
      </c>
      <c r="M159" s="70">
        <f xml:space="preserve"> IF( ISNA( 'Inp - allowance override'!M159 ), "", IF( ISBLANK( 'Inp - allowance override'!M159 ), 'F_Inputs - allowance'!M159, 'Inp - allowance override'!M159 ) )</f>
        <v>0.08</v>
      </c>
      <c r="N159" s="64" t="str">
        <f xml:space="preserve"> INDEX(Lookup!G:G, MATCH(B159, Lookup!F:F, 0),)</f>
        <v>WWN - 3P capex</v>
      </c>
    </row>
    <row r="160" spans="1:14">
      <c r="A160" t="str">
        <f>'Inp - allowance override'!A160</f>
        <v>NES</v>
      </c>
      <c r="B160" t="str">
        <f>'Inp - allowance override'!B160</f>
        <v>C_PR24CA15_3POPEX_PC_WWN</v>
      </c>
      <c r="C160" t="str">
        <f>'Inp - allowance override'!C160</f>
        <v>Third party services costs - WWN - opex - price control</v>
      </c>
      <c r="D160" t="str">
        <f>'Inp - allowance override'!D160</f>
        <v>£m</v>
      </c>
      <c r="E160" t="str">
        <f>'Inp - allowance override'!E160</f>
        <v>Price Review 2024</v>
      </c>
      <c r="F160" s="70" t="str">
        <f xml:space="preserve"> IF( ISNA( 'Inp - allowance override'!F160 ), "", IF( ISBLANK( 'Inp - allowance override'!F160 ), 'F_Inputs - allowance'!F160, 'Inp - allowance override'!F160 ) )</f>
        <v/>
      </c>
      <c r="G160" s="70" t="str">
        <f xml:space="preserve"> IF( ISNA( 'Inp - allowance override'!G160 ), "", IF( ISBLANK( 'Inp - allowance override'!G160 ), 'F_Inputs - allowance'!G160, 'Inp - allowance override'!G160 ) )</f>
        <v/>
      </c>
      <c r="H160" s="70" t="str">
        <f xml:space="preserve"> IF( ISNA( 'Inp - allowance override'!H160 ), "", IF( ISBLANK( 'Inp - allowance override'!H160 ), 'F_Inputs - allowance'!H160, 'Inp - allowance override'!H160 ) )</f>
        <v/>
      </c>
      <c r="I160" s="70">
        <f xml:space="preserve"> IF( ISNA( 'Inp - allowance override'!I160 ), "", IF( ISBLANK( 'Inp - allowance override'!I160 ), 'F_Inputs - allowance'!I160, 'Inp - allowance override'!I160 ) )</f>
        <v>0.188</v>
      </c>
      <c r="J160" s="70">
        <f xml:space="preserve"> IF( ISNA( 'Inp - allowance override'!J160 ), "", IF( ISBLANK( 'Inp - allowance override'!J160 ), 'F_Inputs - allowance'!J160, 'Inp - allowance override'!J160 ) )</f>
        <v>0.188</v>
      </c>
      <c r="K160" s="70">
        <f xml:space="preserve"> IF( ISNA( 'Inp - allowance override'!K160 ), "", IF( ISBLANK( 'Inp - allowance override'!K160 ), 'F_Inputs - allowance'!K160, 'Inp - allowance override'!K160 ) )</f>
        <v>0.188</v>
      </c>
      <c r="L160" s="70">
        <f xml:space="preserve"> IF( ISNA( 'Inp - allowance override'!L160 ), "", IF( ISBLANK( 'Inp - allowance override'!L160 ), 'F_Inputs - allowance'!L160, 'Inp - allowance override'!L160 ) )</f>
        <v>0.188</v>
      </c>
      <c r="M160" s="70">
        <f xml:space="preserve"> IF( ISNA( 'Inp - allowance override'!M160 ), "", IF( ISBLANK( 'Inp - allowance override'!M160 ), 'F_Inputs - allowance'!M160, 'Inp - allowance override'!M160 ) )</f>
        <v>0.188</v>
      </c>
      <c r="N160" s="64" t="str">
        <f xml:space="preserve"> INDEX(Lookup!G:G, MATCH(B160, Lookup!F:F, 0),)</f>
        <v>WWN - 3P opex</v>
      </c>
    </row>
    <row r="161" spans="1:16">
      <c r="A161" t="str">
        <f>'Inp - allowance override'!A161</f>
        <v>NES</v>
      </c>
      <c r="B161" t="str">
        <f>'Inp - allowance override'!B161</f>
        <v>C_PR24CA15_3PCAPEX_NPC_WR</v>
      </c>
      <c r="C161" t="str">
        <f>'Inp - allowance override'!C161</f>
        <v>Third party services costs - WR - capex - non-price control</v>
      </c>
      <c r="D161" t="str">
        <f>'Inp - allowance override'!D161</f>
        <v>£m</v>
      </c>
      <c r="E161" t="str">
        <f>'Inp - allowance override'!E161</f>
        <v>Price Review 2024</v>
      </c>
      <c r="F161" s="70" t="str">
        <f xml:space="preserve"> IF( ISNA( 'Inp - allowance override'!F161 ), "", IF( ISBLANK( 'Inp - allowance override'!F161 ), 'F_Inputs - allowance'!F161, 'Inp - allowance override'!F161 ) )</f>
        <v/>
      </c>
      <c r="G161" s="70" t="str">
        <f xml:space="preserve"> IF( ISNA( 'Inp - allowance override'!G161 ), "", IF( ISBLANK( 'Inp - allowance override'!G161 ), 'F_Inputs - allowance'!G161, 'Inp - allowance override'!G161 ) )</f>
        <v/>
      </c>
      <c r="H161" s="70" t="str">
        <f xml:space="preserve"> IF( ISNA( 'Inp - allowance override'!H161 ), "", IF( ISBLANK( 'Inp - allowance override'!H161 ), 'F_Inputs - allowance'!H161, 'Inp - allowance override'!H161 ) )</f>
        <v/>
      </c>
      <c r="I161" s="70">
        <f xml:space="preserve"> IF( ISNA( 'Inp - allowance override'!I161 ), "", IF( ISBLANK( 'Inp - allowance override'!I161 ), 'F_Inputs - allowance'!I161, 'Inp - allowance override'!I161 ) )</f>
        <v>0</v>
      </c>
      <c r="J161" s="70">
        <f xml:space="preserve"> IF( ISNA( 'Inp - allowance override'!J161 ), "", IF( ISBLANK( 'Inp - allowance override'!J161 ), 'F_Inputs - allowance'!J161, 'Inp - allowance override'!J161 ) )</f>
        <v>0</v>
      </c>
      <c r="K161" s="70">
        <f xml:space="preserve"> IF( ISNA( 'Inp - allowance override'!K161 ), "", IF( ISBLANK( 'Inp - allowance override'!K161 ), 'F_Inputs - allowance'!K161, 'Inp - allowance override'!K161 ) )</f>
        <v>0</v>
      </c>
      <c r="L161" s="70">
        <f xml:space="preserve"> IF( ISNA( 'Inp - allowance override'!L161 ), "", IF( ISBLANK( 'Inp - allowance override'!L161 ), 'F_Inputs - allowance'!L161, 'Inp - allowance override'!L161 ) )</f>
        <v>0</v>
      </c>
      <c r="M161" s="70">
        <f xml:space="preserve"> IF( ISNA( 'Inp - allowance override'!M161 ), "", IF( ISBLANK( 'Inp - allowance override'!M161 ), 'F_Inputs - allowance'!M161, 'Inp - allowance override'!M161 ) )</f>
        <v>0</v>
      </c>
      <c r="N161" s="64" t="str">
        <f xml:space="preserve"> INDEX(Lookup!G:G, MATCH(B161, Lookup!F:F, 0),)</f>
        <v>WR - 3P capex</v>
      </c>
    </row>
    <row r="162" spans="1:16">
      <c r="A162" t="str">
        <f>'Inp - allowance override'!A162</f>
        <v>NES</v>
      </c>
      <c r="B162" t="str">
        <f>'Inp - allowance override'!B162</f>
        <v>C_PR24CA15_3POPEX_NPC_WR</v>
      </c>
      <c r="C162" t="str">
        <f>'Inp - allowance override'!C162</f>
        <v>Third party services costs - WR - opex - non-price control</v>
      </c>
      <c r="D162" t="str">
        <f>'Inp - allowance override'!D162</f>
        <v>£m</v>
      </c>
      <c r="E162" t="str">
        <f>'Inp - allowance override'!E162</f>
        <v>Price Review 2024</v>
      </c>
      <c r="F162" s="70" t="str">
        <f xml:space="preserve"> IF( ISNA( 'Inp - allowance override'!F162 ), "", IF( ISBLANK( 'Inp - allowance override'!F162 ), 'F_Inputs - allowance'!F162, 'Inp - allowance override'!F162 ) )</f>
        <v/>
      </c>
      <c r="G162" s="70" t="str">
        <f xml:space="preserve"> IF( ISNA( 'Inp - allowance override'!G162 ), "", IF( ISBLANK( 'Inp - allowance override'!G162 ), 'F_Inputs - allowance'!G162, 'Inp - allowance override'!G162 ) )</f>
        <v/>
      </c>
      <c r="H162" s="70" t="str">
        <f xml:space="preserve"> IF( ISNA( 'Inp - allowance override'!H162 ), "", IF( ISBLANK( 'Inp - allowance override'!H162 ), 'F_Inputs - allowance'!H162, 'Inp - allowance override'!H162 ) )</f>
        <v/>
      </c>
      <c r="I162" s="70">
        <f xml:space="preserve"> IF( ISNA( 'Inp - allowance override'!I162 ), "", IF( ISBLANK( 'Inp - allowance override'!I162 ), 'F_Inputs - allowance'!I162, 'Inp - allowance override'!I162 ) )</f>
        <v>7.0000000000000001E-3</v>
      </c>
      <c r="J162" s="70">
        <f xml:space="preserve"> IF( ISNA( 'Inp - allowance override'!J162 ), "", IF( ISBLANK( 'Inp - allowance override'!J162 ), 'F_Inputs - allowance'!J162, 'Inp - allowance override'!J162 ) )</f>
        <v>7.0000000000000001E-3</v>
      </c>
      <c r="K162" s="70">
        <f xml:space="preserve"> IF( ISNA( 'Inp - allowance override'!K162 ), "", IF( ISBLANK( 'Inp - allowance override'!K162 ), 'F_Inputs - allowance'!K162, 'Inp - allowance override'!K162 ) )</f>
        <v>7.0000000000000001E-3</v>
      </c>
      <c r="L162" s="70">
        <f xml:space="preserve"> IF( ISNA( 'Inp - allowance override'!L162 ), "", IF( ISBLANK( 'Inp - allowance override'!L162 ), 'F_Inputs - allowance'!L162, 'Inp - allowance override'!L162 ) )</f>
        <v>7.0000000000000001E-3</v>
      </c>
      <c r="M162" s="70">
        <f xml:space="preserve"> IF( ISNA( 'Inp - allowance override'!M162 ), "", IF( ISBLANK( 'Inp - allowance override'!M162 ), 'F_Inputs - allowance'!M162, 'Inp - allowance override'!M162 ) )</f>
        <v>7.0000000000000001E-3</v>
      </c>
      <c r="N162" s="64" t="str">
        <f xml:space="preserve"> INDEX(Lookup!G:G, MATCH(B162, Lookup!F:F, 0),)</f>
        <v>WR - 3P opex</v>
      </c>
    </row>
    <row r="163" spans="1:16">
      <c r="A163" t="str">
        <f>'Inp - allowance override'!A163</f>
        <v>NES</v>
      </c>
      <c r="B163" t="str">
        <f>'Inp - allowance override'!B163</f>
        <v>C_PR24CA15_3PCAPEX_NPC_WN</v>
      </c>
      <c r="C163" t="str">
        <f>'Inp - allowance override'!C163</f>
        <v>Third party services costs - WN - capex - non-price control</v>
      </c>
      <c r="D163" t="str">
        <f>'Inp - allowance override'!D163</f>
        <v>£m</v>
      </c>
      <c r="E163" t="str">
        <f>'Inp - allowance override'!E163</f>
        <v>Price Review 2024</v>
      </c>
      <c r="F163" s="70" t="str">
        <f xml:space="preserve"> IF( ISNA( 'Inp - allowance override'!F163 ), "", IF( ISBLANK( 'Inp - allowance override'!F163 ), 'F_Inputs - allowance'!F163, 'Inp - allowance override'!F163 ) )</f>
        <v/>
      </c>
      <c r="G163" s="70" t="str">
        <f xml:space="preserve"> IF( ISNA( 'Inp - allowance override'!G163 ), "", IF( ISBLANK( 'Inp - allowance override'!G163 ), 'F_Inputs - allowance'!G163, 'Inp - allowance override'!G163 ) )</f>
        <v/>
      </c>
      <c r="H163" s="70" t="str">
        <f xml:space="preserve"> IF( ISNA( 'Inp - allowance override'!H163 ), "", IF( ISBLANK( 'Inp - allowance override'!H163 ), 'F_Inputs - allowance'!H163, 'Inp - allowance override'!H163 ) )</f>
        <v/>
      </c>
      <c r="I163" s="70">
        <f xml:space="preserve"> IF( ISNA( 'Inp - allowance override'!I163 ), "", IF( ISBLANK( 'Inp - allowance override'!I163 ), 'F_Inputs - allowance'!I163, 'Inp - allowance override'!I163 ) )</f>
        <v>0</v>
      </c>
      <c r="J163" s="70">
        <f xml:space="preserve"> IF( ISNA( 'Inp - allowance override'!J163 ), "", IF( ISBLANK( 'Inp - allowance override'!J163 ), 'F_Inputs - allowance'!J163, 'Inp - allowance override'!J163 ) )</f>
        <v>0</v>
      </c>
      <c r="K163" s="70">
        <f xml:space="preserve"> IF( ISNA( 'Inp - allowance override'!K163 ), "", IF( ISBLANK( 'Inp - allowance override'!K163 ), 'F_Inputs - allowance'!K163, 'Inp - allowance override'!K163 ) )</f>
        <v>0</v>
      </c>
      <c r="L163" s="70">
        <f xml:space="preserve"> IF( ISNA( 'Inp - allowance override'!L163 ), "", IF( ISBLANK( 'Inp - allowance override'!L163 ), 'F_Inputs - allowance'!L163, 'Inp - allowance override'!L163 ) )</f>
        <v>0</v>
      </c>
      <c r="M163" s="70">
        <f xml:space="preserve"> IF( ISNA( 'Inp - allowance override'!M163 ), "", IF( ISBLANK( 'Inp - allowance override'!M163 ), 'F_Inputs - allowance'!M163, 'Inp - allowance override'!M163 ) )</f>
        <v>0</v>
      </c>
      <c r="N163" s="64" t="str">
        <f xml:space="preserve"> INDEX(Lookup!G:G, MATCH(B163, Lookup!F:F, 0),)</f>
        <v>WN - 3P capex</v>
      </c>
    </row>
    <row r="164" spans="1:16">
      <c r="A164" t="str">
        <f>'Inp - allowance override'!A164</f>
        <v>NES</v>
      </c>
      <c r="B164" t="str">
        <f>'Inp - allowance override'!B164</f>
        <v>C_PR24CA15_3POPEX_NPC_WN</v>
      </c>
      <c r="C164" t="str">
        <f>'Inp - allowance override'!C164</f>
        <v>Third party services costs - WN - opex - non-price control</v>
      </c>
      <c r="D164" t="str">
        <f>'Inp - allowance override'!D164</f>
        <v>£m</v>
      </c>
      <c r="E164" t="str">
        <f>'Inp - allowance override'!E164</f>
        <v>Price Review 2024</v>
      </c>
      <c r="F164" s="70" t="str">
        <f xml:space="preserve"> IF( ISNA( 'Inp - allowance override'!F164 ), "", IF( ISBLANK( 'Inp - allowance override'!F164 ), 'F_Inputs - allowance'!F164, 'Inp - allowance override'!F164 ) )</f>
        <v/>
      </c>
      <c r="G164" s="70" t="str">
        <f xml:space="preserve"> IF( ISNA( 'Inp - allowance override'!G164 ), "", IF( ISBLANK( 'Inp - allowance override'!G164 ), 'F_Inputs - allowance'!G164, 'Inp - allowance override'!G164 ) )</f>
        <v/>
      </c>
      <c r="H164" s="70" t="str">
        <f xml:space="preserve"> IF( ISNA( 'Inp - allowance override'!H164 ), "", IF( ISBLANK( 'Inp - allowance override'!H164 ), 'F_Inputs - allowance'!H164, 'Inp - allowance override'!H164 ) )</f>
        <v/>
      </c>
      <c r="I164" s="70">
        <f xml:space="preserve"> IF( ISNA( 'Inp - allowance override'!I164 ), "", IF( ISBLANK( 'Inp - allowance override'!I164 ), 'F_Inputs - allowance'!I164, 'Inp - allowance override'!I164 ) )</f>
        <v>3.2770000000000001</v>
      </c>
      <c r="J164" s="70">
        <f xml:space="preserve"> IF( ISNA( 'Inp - allowance override'!J164 ), "", IF( ISBLANK( 'Inp - allowance override'!J164 ), 'F_Inputs - allowance'!J164, 'Inp - allowance override'!J164 ) )</f>
        <v>3.4750000000000001</v>
      </c>
      <c r="K164" s="70">
        <f xml:space="preserve"> IF( ISNA( 'Inp - allowance override'!K164 ), "", IF( ISBLANK( 'Inp - allowance override'!K164 ), 'F_Inputs - allowance'!K164, 'Inp - allowance override'!K164 ) )</f>
        <v>3.5940000000000003</v>
      </c>
      <c r="L164" s="70">
        <f xml:space="preserve"> IF( ISNA( 'Inp - allowance override'!L164 ), "", IF( ISBLANK( 'Inp - allowance override'!L164 ), 'F_Inputs - allowance'!L164, 'Inp - allowance override'!L164 ) )</f>
        <v>3.6960000000000002</v>
      </c>
      <c r="M164" s="70">
        <f xml:space="preserve"> IF( ISNA( 'Inp - allowance override'!M164 ), "", IF( ISBLANK( 'Inp - allowance override'!M164 ), 'F_Inputs - allowance'!M164, 'Inp - allowance override'!M164 ) )</f>
        <v>3.798</v>
      </c>
      <c r="N164" s="64" t="str">
        <f xml:space="preserve"> INDEX(Lookup!G:G, MATCH(B164, Lookup!F:F, 0),)</f>
        <v>WN - 3P opex</v>
      </c>
    </row>
    <row r="165" spans="1:16">
      <c r="A165" t="str">
        <f>'Inp - allowance override'!A165</f>
        <v>NES</v>
      </c>
      <c r="B165" t="str">
        <f>'Inp - allowance override'!B165</f>
        <v>C_PR24CA15_3PCAPEX_NPC_WWN</v>
      </c>
      <c r="C165" t="str">
        <f>'Inp - allowance override'!C165</f>
        <v>Third party services costs - WWN - capex - non-price control</v>
      </c>
      <c r="D165" t="str">
        <f>'Inp - allowance override'!D165</f>
        <v>£m</v>
      </c>
      <c r="E165" t="str">
        <f>'Inp - allowance override'!E165</f>
        <v>Price Review 2024</v>
      </c>
      <c r="F165" s="70" t="str">
        <f xml:space="preserve"> IF( ISNA( 'Inp - allowance override'!F165 ), "", IF( ISBLANK( 'Inp - allowance override'!F165 ), 'F_Inputs - allowance'!F165, 'Inp - allowance override'!F165 ) )</f>
        <v/>
      </c>
      <c r="G165" s="70" t="str">
        <f xml:space="preserve"> IF( ISNA( 'Inp - allowance override'!G165 ), "", IF( ISBLANK( 'Inp - allowance override'!G165 ), 'F_Inputs - allowance'!G165, 'Inp - allowance override'!G165 ) )</f>
        <v/>
      </c>
      <c r="H165" s="70" t="str">
        <f xml:space="preserve"> IF( ISNA( 'Inp - allowance override'!H165 ), "", IF( ISBLANK( 'Inp - allowance override'!H165 ), 'F_Inputs - allowance'!H165, 'Inp - allowance override'!H165 ) )</f>
        <v/>
      </c>
      <c r="I165" s="70">
        <f xml:space="preserve"> IF( ISNA( 'Inp - allowance override'!I165 ), "", IF( ISBLANK( 'Inp - allowance override'!I165 ), 'F_Inputs - allowance'!I165, 'Inp - allowance override'!I165 ) )</f>
        <v>0</v>
      </c>
      <c r="J165" s="70">
        <f xml:space="preserve"> IF( ISNA( 'Inp - allowance override'!J165 ), "", IF( ISBLANK( 'Inp - allowance override'!J165 ), 'F_Inputs - allowance'!J165, 'Inp - allowance override'!J165 ) )</f>
        <v>0</v>
      </c>
      <c r="K165" s="70">
        <f xml:space="preserve"> IF( ISNA( 'Inp - allowance override'!K165 ), "", IF( ISBLANK( 'Inp - allowance override'!K165 ), 'F_Inputs - allowance'!K165, 'Inp - allowance override'!K165 ) )</f>
        <v>0</v>
      </c>
      <c r="L165" s="70">
        <f xml:space="preserve"> IF( ISNA( 'Inp - allowance override'!L165 ), "", IF( ISBLANK( 'Inp - allowance override'!L165 ), 'F_Inputs - allowance'!L165, 'Inp - allowance override'!L165 ) )</f>
        <v>0</v>
      </c>
      <c r="M165" s="70">
        <f xml:space="preserve"> IF( ISNA( 'Inp - allowance override'!M165 ), "", IF( ISBLANK( 'Inp - allowance override'!M165 ), 'F_Inputs - allowance'!M165, 'Inp - allowance override'!M165 ) )</f>
        <v>0</v>
      </c>
      <c r="N165" s="64" t="str">
        <f xml:space="preserve"> INDEX(Lookup!G:G, MATCH(B165, Lookup!F:F, 0),)</f>
        <v>WWN - 3P capex</v>
      </c>
    </row>
    <row r="166" spans="1:16">
      <c r="A166" t="str">
        <f>'Inp - allowance override'!A166</f>
        <v>NES</v>
      </c>
      <c r="B166" t="str">
        <f>'Inp - allowance override'!B166</f>
        <v>C_PR24CA15_3POPEX_NPC_WWN</v>
      </c>
      <c r="C166" t="str">
        <f>'Inp - allowance override'!C166</f>
        <v>Third party services costs - WWN - opex - non-price control</v>
      </c>
      <c r="D166" t="str">
        <f>'Inp - allowance override'!D166</f>
        <v>£m</v>
      </c>
      <c r="E166" t="str">
        <f>'Inp - allowance override'!E166</f>
        <v>Price Review 2024</v>
      </c>
      <c r="F166" s="70" t="str">
        <f xml:space="preserve"> IF( ISNA( 'Inp - allowance override'!F166 ), "", IF( ISBLANK( 'Inp - allowance override'!F166 ), 'F_Inputs - allowance'!F166, 'Inp - allowance override'!F166 ) )</f>
        <v/>
      </c>
      <c r="G166" s="70" t="str">
        <f xml:space="preserve"> IF( ISNA( 'Inp - allowance override'!G166 ), "", IF( ISBLANK( 'Inp - allowance override'!G166 ), 'F_Inputs - allowance'!G166, 'Inp - allowance override'!G166 ) )</f>
        <v/>
      </c>
      <c r="H166" s="70" t="str">
        <f xml:space="preserve"> IF( ISNA( 'Inp - allowance override'!H166 ), "", IF( ISBLANK( 'Inp - allowance override'!H166 ), 'F_Inputs - allowance'!H166, 'Inp - allowance override'!H166 ) )</f>
        <v/>
      </c>
      <c r="I166" s="70">
        <f xml:space="preserve"> IF( ISNA( 'Inp - allowance override'!I166 ), "", IF( ISBLANK( 'Inp - allowance override'!I166 ), 'F_Inputs - allowance'!I166, 'Inp - allowance override'!I166 ) )</f>
        <v>0</v>
      </c>
      <c r="J166" s="70">
        <f xml:space="preserve"> IF( ISNA( 'Inp - allowance override'!J166 ), "", IF( ISBLANK( 'Inp - allowance override'!J166 ), 'F_Inputs - allowance'!J166, 'Inp - allowance override'!J166 ) )</f>
        <v>0</v>
      </c>
      <c r="K166" s="70">
        <f xml:space="preserve"> IF( ISNA( 'Inp - allowance override'!K166 ), "", IF( ISBLANK( 'Inp - allowance override'!K166 ), 'F_Inputs - allowance'!K166, 'Inp - allowance override'!K166 ) )</f>
        <v>0</v>
      </c>
      <c r="L166" s="70">
        <f xml:space="preserve"> IF( ISNA( 'Inp - allowance override'!L166 ), "", IF( ISBLANK( 'Inp - allowance override'!L166 ), 'F_Inputs - allowance'!L166, 'Inp - allowance override'!L166 ) )</f>
        <v>0</v>
      </c>
      <c r="M166" s="70">
        <f xml:space="preserve"> IF( ISNA( 'Inp - allowance override'!M166 ), "", IF( ISBLANK( 'Inp - allowance override'!M166 ), 'F_Inputs - allowance'!M166, 'Inp - allowance override'!M166 ) )</f>
        <v>0</v>
      </c>
      <c r="N166" s="64" t="str">
        <f xml:space="preserve"> INDEX(Lookup!G:G, MATCH(B166, Lookup!F:F, 0),)</f>
        <v>WWN - 3P opex</v>
      </c>
    </row>
    <row r="167" spans="1:16">
      <c r="A167" t="str">
        <f>'Inp - allowance override'!A167</f>
        <v>NES</v>
      </c>
      <c r="B167" t="str">
        <f>'Inp - allowance override'!B167</f>
        <v>C_PR24CA15_REVCAPEX_PC_WN</v>
      </c>
      <c r="C167" t="str">
        <f>'Inp - allowance override'!C167</f>
        <v>DS &amp; diversions - revenues for capex spend - price control - WN</v>
      </c>
      <c r="D167" t="str">
        <f>'Inp - allowance override'!D167</f>
        <v>£m</v>
      </c>
      <c r="E167" t="str">
        <f>'Inp - allowance override'!E167</f>
        <v>Price Review 2024</v>
      </c>
      <c r="F167" s="70" t="str">
        <f xml:space="preserve"> IF( ISNA( 'Inp - allowance override'!F167 ), "", IF( ISBLANK( 'Inp - allowance override'!F167 ), 'F_Inputs - allowance'!F167, 'Inp - allowance override'!F167 ) )</f>
        <v/>
      </c>
      <c r="G167" s="70" t="str">
        <f xml:space="preserve"> IF( ISNA( 'Inp - allowance override'!G167 ), "", IF( ISBLANK( 'Inp - allowance override'!G167 ), 'F_Inputs - allowance'!G167, 'Inp - allowance override'!G167 ) )</f>
        <v/>
      </c>
      <c r="H167" s="70" t="str">
        <f xml:space="preserve"> IF( ISNA( 'Inp - allowance override'!H167 ), "", IF( ISBLANK( 'Inp - allowance override'!H167 ), 'F_Inputs - allowance'!H167, 'Inp - allowance override'!H167 ) )</f>
        <v/>
      </c>
      <c r="I167" s="70">
        <f xml:space="preserve"> IF( ISNA( 'Inp - allowance override'!I167 ), "", IF( ISBLANK( 'Inp - allowance override'!I167 ), 'F_Inputs - allowance'!I167, 'Inp - allowance override'!I167 ) )</f>
        <v>3.6191008862392398</v>
      </c>
      <c r="J167" s="70">
        <f xml:space="preserve"> IF( ISNA( 'Inp - allowance override'!J167 ), "", IF( ISBLANK( 'Inp - allowance override'!J167 ), 'F_Inputs - allowance'!J167, 'Inp - allowance override'!J167 ) )</f>
        <v>3.6379438083950228</v>
      </c>
      <c r="K167" s="70">
        <f xml:space="preserve"> IF( ISNA( 'Inp - allowance override'!K167 ), "", IF( ISBLANK( 'Inp - allowance override'!K167 ), 'F_Inputs - allowance'!K167, 'Inp - allowance override'!K167 ) )</f>
        <v>3.6473652694729148</v>
      </c>
      <c r="L167" s="70">
        <f xml:space="preserve"> IF( ISNA( 'Inp - allowance override'!L167 ), "", IF( ISBLANK( 'Inp - allowance override'!L167 ), 'F_Inputs - allowance'!L167, 'Inp - allowance override'!L167 ) )</f>
        <v>3.6567867305508059</v>
      </c>
      <c r="M167" s="70">
        <f xml:space="preserve"> IF( ISNA( 'Inp - allowance override'!M167 ), "", IF( ISBLANK( 'Inp - allowance override'!M167 ), 'F_Inputs - allowance'!M167, 'Inp - allowance override'!M167 ) )</f>
        <v>3.6662081916286979</v>
      </c>
      <c r="N167" s="64" t="str">
        <f xml:space="preserve"> INDEX(Lookup!G:G, MATCH(B167, Lookup!F:F, 0),)</f>
        <v>WN - DSDIV REV</v>
      </c>
    </row>
    <row r="168" spans="1:16">
      <c r="A168" t="str">
        <f>'Inp - allowance override'!A168</f>
        <v>NES</v>
      </c>
      <c r="B168" t="str">
        <f>'Inp - allowance override'!B168</f>
        <v>C_PR24CA15_REVCAPEX_NPC_WN</v>
      </c>
      <c r="C168" t="str">
        <f>'Inp - allowance override'!C168</f>
        <v>DS &amp; diversions - revenues for capex spend - non-price control - WN</v>
      </c>
      <c r="D168" t="str">
        <f>'Inp - allowance override'!D168</f>
        <v>£m</v>
      </c>
      <c r="E168" t="str">
        <f>'Inp - allowance override'!E168</f>
        <v>Price Review 2024</v>
      </c>
      <c r="F168" s="70" t="str">
        <f xml:space="preserve"> IF( ISNA( 'Inp - allowance override'!F168 ), "", IF( ISBLANK( 'Inp - allowance override'!F168 ), 'F_Inputs - allowance'!F168, 'Inp - allowance override'!F168 ) )</f>
        <v/>
      </c>
      <c r="G168" s="70" t="str">
        <f xml:space="preserve"> IF( ISNA( 'Inp - allowance override'!G168 ), "", IF( ISBLANK( 'Inp - allowance override'!G168 ), 'F_Inputs - allowance'!G168, 'Inp - allowance override'!G168 ) )</f>
        <v/>
      </c>
      <c r="H168" s="70" t="str">
        <f xml:space="preserve"> IF( ISNA( 'Inp - allowance override'!H168 ), "", IF( ISBLANK( 'Inp - allowance override'!H168 ), 'F_Inputs - allowance'!H168, 'Inp - allowance override'!H168 ) )</f>
        <v/>
      </c>
      <c r="I168" s="70">
        <f xml:space="preserve"> IF( ISNA( 'Inp - allowance override'!I168 ), "", IF( ISBLANK( 'Inp - allowance override'!I168 ), 'F_Inputs - allowance'!I168, 'Inp - allowance override'!I168 ) )</f>
        <v>10</v>
      </c>
      <c r="J168" s="70">
        <f xml:space="preserve"> IF( ISNA( 'Inp - allowance override'!J168 ), "", IF( ISBLANK( 'Inp - allowance override'!J168 ), 'F_Inputs - allowance'!J168, 'Inp - allowance override'!J168 ) )</f>
        <v>10</v>
      </c>
      <c r="K168" s="70">
        <f xml:space="preserve"> IF( ISNA( 'Inp - allowance override'!K168 ), "", IF( ISBLANK( 'Inp - allowance override'!K168 ), 'F_Inputs - allowance'!K168, 'Inp - allowance override'!K168 ) )</f>
        <v>10</v>
      </c>
      <c r="L168" s="70">
        <f xml:space="preserve"> IF( ISNA( 'Inp - allowance override'!L168 ), "", IF( ISBLANK( 'Inp - allowance override'!L168 ), 'F_Inputs - allowance'!L168, 'Inp - allowance override'!L168 ) )</f>
        <v>10</v>
      </c>
      <c r="M168" s="70">
        <f xml:space="preserve"> IF( ISNA( 'Inp - allowance override'!M168 ), "", IF( ISBLANK( 'Inp - allowance override'!M168 ), 'F_Inputs - allowance'!M168, 'Inp - allowance override'!M168 ) )</f>
        <v>10</v>
      </c>
      <c r="N168" s="64" t="str">
        <f xml:space="preserve"> INDEX(Lookup!G:G, MATCH(B168, Lookup!F:F, 0),)</f>
        <v>WN - DSDIV REV</v>
      </c>
    </row>
    <row r="169" spans="1:16">
      <c r="A169" t="str">
        <f>'Inp - allowance override'!A169</f>
        <v>NES</v>
      </c>
      <c r="B169" t="str">
        <f>'Inp - allowance override'!B169</f>
        <v>C_PR24CA15_REVOPEX_PC_WN</v>
      </c>
      <c r="C169" t="str">
        <f>'Inp - allowance override'!C169</f>
        <v>DS &amp; diversions - revenues for opex spend - price control - WN</v>
      </c>
      <c r="D169" t="str">
        <f>'Inp - allowance override'!D169</f>
        <v>£m</v>
      </c>
      <c r="E169" t="str">
        <f>'Inp - allowance override'!E169</f>
        <v>Price Review 2024</v>
      </c>
      <c r="F169" s="70" t="str">
        <f xml:space="preserve"> IF( ISNA( 'Inp - allowance override'!F169 ), "", IF( ISBLANK( 'Inp - allowance override'!F169 ), 'F_Inputs - allowance'!F169, 'Inp - allowance override'!F169 ) )</f>
        <v/>
      </c>
      <c r="G169" s="70" t="str">
        <f xml:space="preserve"> IF( ISNA( 'Inp - allowance override'!G169 ), "", IF( ISBLANK( 'Inp - allowance override'!G169 ), 'F_Inputs - allowance'!G169, 'Inp - allowance override'!G169 ) )</f>
        <v/>
      </c>
      <c r="H169" s="70" t="str">
        <f xml:space="preserve"> IF( ISNA( 'Inp - allowance override'!H169 ), "", IF( ISBLANK( 'Inp - allowance override'!H169 ), 'F_Inputs - allowance'!H169, 'Inp - allowance override'!H169 ) )</f>
        <v/>
      </c>
      <c r="I169" s="70">
        <f xml:space="preserve"> IF( ISNA( 'Inp - allowance override'!I169 ), "", IF( ISBLANK( 'Inp - allowance override'!I169 ), 'F_Inputs - allowance'!I169, 'Inp - allowance override'!I169 ) )</f>
        <v>0</v>
      </c>
      <c r="J169" s="70">
        <f xml:space="preserve"> IF( ISNA( 'Inp - allowance override'!J169 ), "", IF( ISBLANK( 'Inp - allowance override'!J169 ), 'F_Inputs - allowance'!J169, 'Inp - allowance override'!J169 ) )</f>
        <v>0</v>
      </c>
      <c r="K169" s="70">
        <f xml:space="preserve"> IF( ISNA( 'Inp - allowance override'!K169 ), "", IF( ISBLANK( 'Inp - allowance override'!K169 ), 'F_Inputs - allowance'!K169, 'Inp - allowance override'!K169 ) )</f>
        <v>0</v>
      </c>
      <c r="L169" s="70">
        <f xml:space="preserve"> IF( ISNA( 'Inp - allowance override'!L169 ), "", IF( ISBLANK( 'Inp - allowance override'!L169 ), 'F_Inputs - allowance'!L169, 'Inp - allowance override'!L169 ) )</f>
        <v>0</v>
      </c>
      <c r="M169" s="70">
        <f xml:space="preserve"> IF( ISNA( 'Inp - allowance override'!M169 ), "", IF( ISBLANK( 'Inp - allowance override'!M169 ), 'F_Inputs - allowance'!M169, 'Inp - allowance override'!M169 ) )</f>
        <v>0</v>
      </c>
      <c r="N169" s="64" t="str">
        <f xml:space="preserve"> INDEX(Lookup!G:G, MATCH(B169, Lookup!F:F, 0),)</f>
        <v>WN - DSDIV REV</v>
      </c>
    </row>
    <row r="170" spans="1:16">
      <c r="A170" t="str">
        <f>'Inp - allowance override'!A170</f>
        <v>NES</v>
      </c>
      <c r="B170" t="str">
        <f>'Inp - allowance override'!B170</f>
        <v>C_PR24CA15_REVOPEX_NPC_WN</v>
      </c>
      <c r="C170" t="str">
        <f>'Inp - allowance override'!C170</f>
        <v>DS &amp; diversions - revenues for opex spend - non-price control - WN</v>
      </c>
      <c r="D170" t="str">
        <f>'Inp - allowance override'!D170</f>
        <v>£m</v>
      </c>
      <c r="E170" t="str">
        <f>'Inp - allowance override'!E170</f>
        <v>Price Review 2024</v>
      </c>
      <c r="F170" s="70" t="str">
        <f xml:space="preserve"> IF( ISNA( 'Inp - allowance override'!F170 ), "", IF( ISBLANK( 'Inp - allowance override'!F170 ), 'F_Inputs - allowance'!F170, 'Inp - allowance override'!F170 ) )</f>
        <v/>
      </c>
      <c r="G170" s="70" t="str">
        <f xml:space="preserve"> IF( ISNA( 'Inp - allowance override'!G170 ), "", IF( ISBLANK( 'Inp - allowance override'!G170 ), 'F_Inputs - allowance'!G170, 'Inp - allowance override'!G170 ) )</f>
        <v/>
      </c>
      <c r="H170" s="70" t="str">
        <f xml:space="preserve"> IF( ISNA( 'Inp - allowance override'!H170 ), "", IF( ISBLANK( 'Inp - allowance override'!H170 ), 'F_Inputs - allowance'!H170, 'Inp - allowance override'!H170 ) )</f>
        <v/>
      </c>
      <c r="I170" s="70">
        <f xml:space="preserve"> IF( ISNA( 'Inp - allowance override'!I170 ), "", IF( ISBLANK( 'Inp - allowance override'!I170 ), 'F_Inputs - allowance'!I170, 'Inp - allowance override'!I170 ) )</f>
        <v>0</v>
      </c>
      <c r="J170" s="70">
        <f xml:space="preserve"> IF( ISNA( 'Inp - allowance override'!J170 ), "", IF( ISBLANK( 'Inp - allowance override'!J170 ), 'F_Inputs - allowance'!J170, 'Inp - allowance override'!J170 ) )</f>
        <v>0</v>
      </c>
      <c r="K170" s="70">
        <f xml:space="preserve"> IF( ISNA( 'Inp - allowance override'!K170 ), "", IF( ISBLANK( 'Inp - allowance override'!K170 ), 'F_Inputs - allowance'!K170, 'Inp - allowance override'!K170 ) )</f>
        <v>0</v>
      </c>
      <c r="L170" s="70">
        <f xml:space="preserve"> IF( ISNA( 'Inp - allowance override'!L170 ), "", IF( ISBLANK( 'Inp - allowance override'!L170 ), 'F_Inputs - allowance'!L170, 'Inp - allowance override'!L170 ) )</f>
        <v>0</v>
      </c>
      <c r="M170" s="70">
        <f xml:space="preserve"> IF( ISNA( 'Inp - allowance override'!M170 ), "", IF( ISBLANK( 'Inp - allowance override'!M170 ), 'F_Inputs - allowance'!M170, 'Inp - allowance override'!M170 ) )</f>
        <v>0</v>
      </c>
      <c r="N170" s="64" t="str">
        <f xml:space="preserve"> INDEX(Lookup!G:G, MATCH(B170, Lookup!F:F, 0),)</f>
        <v>WN - DSDIV REV</v>
      </c>
    </row>
    <row r="171" spans="1:16">
      <c r="A171" t="str">
        <f>'Inp - allowance override'!A171</f>
        <v>NES</v>
      </c>
      <c r="B171" t="str">
        <f>'Inp - allowance override'!B171</f>
        <v>C_PR24CA15_REVCAPEX_PC_WWN</v>
      </c>
      <c r="C171" t="str">
        <f>'Inp - allowance override'!C171</f>
        <v>DS &amp; diversions - revenues for capex spend - price control - WWN</v>
      </c>
      <c r="D171" t="str">
        <f>'Inp - allowance override'!D171</f>
        <v>£m</v>
      </c>
      <c r="E171" t="str">
        <f>'Inp - allowance override'!E171</f>
        <v>Price Review 2024</v>
      </c>
      <c r="F171" s="70" t="str">
        <f xml:space="preserve"> IF( ISNA( 'Inp - allowance override'!F171 ), "", IF( ISBLANK( 'Inp - allowance override'!F171 ), 'F_Inputs - allowance'!F171, 'Inp - allowance override'!F171 ) )</f>
        <v/>
      </c>
      <c r="G171" s="70" t="str">
        <f xml:space="preserve"> IF( ISNA( 'Inp - allowance override'!G171 ), "", IF( ISBLANK( 'Inp - allowance override'!G171 ), 'F_Inputs - allowance'!G171, 'Inp - allowance override'!G171 ) )</f>
        <v/>
      </c>
      <c r="H171" s="70" t="str">
        <f xml:space="preserve"> IF( ISNA( 'Inp - allowance override'!H171 ), "", IF( ISBLANK( 'Inp - allowance override'!H171 ), 'F_Inputs - allowance'!H171, 'Inp - allowance override'!H171 ) )</f>
        <v/>
      </c>
      <c r="I171" s="70">
        <f xml:space="preserve"> IF( ISNA( 'Inp - allowance override'!I171 ), "", IF( ISBLANK( 'Inp - allowance override'!I171 ), 'F_Inputs - allowance'!I171, 'Inp - allowance override'!I171 ) )</f>
        <v>1.4138872543419414</v>
      </c>
      <c r="J171" s="70">
        <f xml:space="preserve"> IF( ISNA( 'Inp - allowance override'!J171 ), "", IF( ISBLANK( 'Inp - allowance override'!J171 ), 'F_Inputs - allowance'!J171, 'Inp - allowance override'!J171 ) )</f>
        <v>1.4138872543419414</v>
      </c>
      <c r="K171" s="70">
        <f xml:space="preserve"> IF( ISNA( 'Inp - allowance override'!K171 ), "", IF( ISBLANK( 'Inp - allowance override'!K171 ), 'F_Inputs - allowance'!K171, 'Inp - allowance override'!K171 ) )</f>
        <v>1.4138872543419414</v>
      </c>
      <c r="L171" s="70">
        <f xml:space="preserve"> IF( ISNA( 'Inp - allowance override'!L171 ), "", IF( ISBLANK( 'Inp - allowance override'!L171 ), 'F_Inputs - allowance'!L171, 'Inp - allowance override'!L171 ) )</f>
        <v>1.4138872543419414</v>
      </c>
      <c r="M171" s="70">
        <f xml:space="preserve"> IF( ISNA( 'Inp - allowance override'!M171 ), "", IF( ISBLANK( 'Inp - allowance override'!M171 ), 'F_Inputs - allowance'!M171, 'Inp - allowance override'!M171 ) )</f>
        <v>1.4138872543419414</v>
      </c>
      <c r="N171" s="64" t="str">
        <f xml:space="preserve"> INDEX(Lookup!G:G, MATCH(B171, Lookup!F:F, 0),)</f>
        <v>WWN - DSDIV REV</v>
      </c>
    </row>
    <row r="172" spans="1:16">
      <c r="A172" t="str">
        <f>'Inp - allowance override'!A172</f>
        <v>NES</v>
      </c>
      <c r="B172" t="str">
        <f>'Inp - allowance override'!B172</f>
        <v>C_PR24CA15_REVCAPEX_NPC_WWN</v>
      </c>
      <c r="C172" t="str">
        <f>'Inp - allowance override'!C172</f>
        <v>DS &amp; diversions - revenues for capex spend - non-price control - WWN</v>
      </c>
      <c r="D172" t="str">
        <f>'Inp - allowance override'!D172</f>
        <v>£m</v>
      </c>
      <c r="E172" t="str">
        <f>'Inp - allowance override'!E172</f>
        <v>Price Review 2024</v>
      </c>
      <c r="F172" s="70" t="str">
        <f xml:space="preserve"> IF( ISNA( 'Inp - allowance override'!F172 ), "", IF( ISBLANK( 'Inp - allowance override'!F172 ), 'F_Inputs - allowance'!F172, 'Inp - allowance override'!F172 ) )</f>
        <v/>
      </c>
      <c r="G172" s="70" t="str">
        <f xml:space="preserve"> IF( ISNA( 'Inp - allowance override'!G172 ), "", IF( ISBLANK( 'Inp - allowance override'!G172 ), 'F_Inputs - allowance'!G172, 'Inp - allowance override'!G172 ) )</f>
        <v/>
      </c>
      <c r="H172" s="70" t="str">
        <f xml:space="preserve"> IF( ISNA( 'Inp - allowance override'!H172 ), "", IF( ISBLANK( 'Inp - allowance override'!H172 ), 'F_Inputs - allowance'!H172, 'Inp - allowance override'!H172 ) )</f>
        <v/>
      </c>
      <c r="I172" s="70">
        <f xml:space="preserve"> IF( ISNA( 'Inp - allowance override'!I172 ), "", IF( ISBLANK( 'Inp - allowance override'!I172 ), 'F_Inputs - allowance'!I172, 'Inp - allowance override'!I172 ) )</f>
        <v>0.92500000000000004</v>
      </c>
      <c r="J172" s="70">
        <f xml:space="preserve"> IF( ISNA( 'Inp - allowance override'!J172 ), "", IF( ISBLANK( 'Inp - allowance override'!J172 ), 'F_Inputs - allowance'!J172, 'Inp - allowance override'!J172 ) )</f>
        <v>0.91500000000000004</v>
      </c>
      <c r="K172" s="70">
        <f xml:space="preserve"> IF( ISNA( 'Inp - allowance override'!K172 ), "", IF( ISBLANK( 'Inp - allowance override'!K172 ), 'F_Inputs - allowance'!K172, 'Inp - allowance override'!K172 ) )</f>
        <v>0.9</v>
      </c>
      <c r="L172" s="70">
        <f xml:space="preserve"> IF( ISNA( 'Inp - allowance override'!L172 ), "", IF( ISBLANK( 'Inp - allowance override'!L172 ), 'F_Inputs - allowance'!L172, 'Inp - allowance override'!L172 ) )</f>
        <v>0.88500000000000001</v>
      </c>
      <c r="M172" s="70">
        <f xml:space="preserve"> IF( ISNA( 'Inp - allowance override'!M172 ), "", IF( ISBLANK( 'Inp - allowance override'!M172 ), 'F_Inputs - allowance'!M172, 'Inp - allowance override'!M172 ) )</f>
        <v>0.87</v>
      </c>
      <c r="N172" s="64" t="str">
        <f xml:space="preserve"> INDEX(Lookup!G:G, MATCH(B172, Lookup!F:F, 0),)</f>
        <v>WWN - DSDIV REV</v>
      </c>
    </row>
    <row r="173" spans="1:16">
      <c r="A173" t="str">
        <f>'Inp - allowance override'!A173</f>
        <v>NES</v>
      </c>
      <c r="B173" t="str">
        <f>'Inp - allowance override'!B173</f>
        <v>C_PR24CA15_REVOPEX_PC_WWN</v>
      </c>
      <c r="C173" t="str">
        <f>'Inp - allowance override'!C173</f>
        <v>DS &amp; diversions - revenues for opex spend - price control - WWN</v>
      </c>
      <c r="D173" t="str">
        <f>'Inp - allowance override'!D173</f>
        <v>£m</v>
      </c>
      <c r="E173" t="str">
        <f>'Inp - allowance override'!E173</f>
        <v>Price Review 2024</v>
      </c>
      <c r="F173" s="70" t="str">
        <f xml:space="preserve"> IF( ISNA( 'Inp - allowance override'!F173 ), "", IF( ISBLANK( 'Inp - allowance override'!F173 ), 'F_Inputs - allowance'!F173, 'Inp - allowance override'!F173 ) )</f>
        <v/>
      </c>
      <c r="G173" s="70" t="str">
        <f xml:space="preserve"> IF( ISNA( 'Inp - allowance override'!G173 ), "", IF( ISBLANK( 'Inp - allowance override'!G173 ), 'F_Inputs - allowance'!G173, 'Inp - allowance override'!G173 ) )</f>
        <v/>
      </c>
      <c r="H173" s="70" t="str">
        <f xml:space="preserve"> IF( ISNA( 'Inp - allowance override'!H173 ), "", IF( ISBLANK( 'Inp - allowance override'!H173 ), 'F_Inputs - allowance'!H173, 'Inp - allowance override'!H173 ) )</f>
        <v/>
      </c>
      <c r="I173" s="70">
        <f xml:space="preserve"> IF( ISNA( 'Inp - allowance override'!I173 ), "", IF( ISBLANK( 'Inp - allowance override'!I173 ), 'F_Inputs - allowance'!I173, 'Inp - allowance override'!I173 ) )</f>
        <v>0</v>
      </c>
      <c r="J173" s="70">
        <f xml:space="preserve"> IF( ISNA( 'Inp - allowance override'!J173 ), "", IF( ISBLANK( 'Inp - allowance override'!J173 ), 'F_Inputs - allowance'!J173, 'Inp - allowance override'!J173 ) )</f>
        <v>0</v>
      </c>
      <c r="K173" s="70">
        <f xml:space="preserve"> IF( ISNA( 'Inp - allowance override'!K173 ), "", IF( ISBLANK( 'Inp - allowance override'!K173 ), 'F_Inputs - allowance'!K173, 'Inp - allowance override'!K173 ) )</f>
        <v>0</v>
      </c>
      <c r="L173" s="70">
        <f xml:space="preserve"> IF( ISNA( 'Inp - allowance override'!L173 ), "", IF( ISBLANK( 'Inp - allowance override'!L173 ), 'F_Inputs - allowance'!L173, 'Inp - allowance override'!L173 ) )</f>
        <v>0</v>
      </c>
      <c r="M173" s="70">
        <f xml:space="preserve"> IF( ISNA( 'Inp - allowance override'!M173 ), "", IF( ISBLANK( 'Inp - allowance override'!M173 ), 'F_Inputs - allowance'!M173, 'Inp - allowance override'!M173 ) )</f>
        <v>0</v>
      </c>
      <c r="N173" s="64" t="str">
        <f xml:space="preserve"> INDEX(Lookup!G:G, MATCH(B173, Lookup!F:F, 0),)</f>
        <v>WWN - DSDIV REV</v>
      </c>
    </row>
    <row r="174" spans="1:16">
      <c r="A174" t="str">
        <f>'Inp - allowance override'!A174</f>
        <v>NES</v>
      </c>
      <c r="B174" t="str">
        <f>'Inp - allowance override'!B174</f>
        <v>C_PR24CA15_REVOPEX_NPC_WWN</v>
      </c>
      <c r="C174" t="str">
        <f>'Inp - allowance override'!C174</f>
        <v>DS &amp; diversions - revenues for opex spend - non-price control - WWN</v>
      </c>
      <c r="D174" t="str">
        <f>'Inp - allowance override'!D174</f>
        <v>£m</v>
      </c>
      <c r="E174" t="str">
        <f>'Inp - allowance override'!E174</f>
        <v>Price Review 2024</v>
      </c>
      <c r="F174" s="70" t="str">
        <f xml:space="preserve"> IF( ISNA( 'Inp - allowance override'!F174 ), "", IF( ISBLANK( 'Inp - allowance override'!F174 ), 'F_Inputs - allowance'!F174, 'Inp - allowance override'!F174 ) )</f>
        <v/>
      </c>
      <c r="G174" s="70" t="str">
        <f xml:space="preserve"> IF( ISNA( 'Inp - allowance override'!G174 ), "", IF( ISBLANK( 'Inp - allowance override'!G174 ), 'F_Inputs - allowance'!G174, 'Inp - allowance override'!G174 ) )</f>
        <v/>
      </c>
      <c r="H174" s="70" t="str">
        <f xml:space="preserve"> IF( ISNA( 'Inp - allowance override'!H174 ), "", IF( ISBLANK( 'Inp - allowance override'!H174 ), 'F_Inputs - allowance'!H174, 'Inp - allowance override'!H174 ) )</f>
        <v/>
      </c>
      <c r="I174" s="70">
        <f xml:space="preserve"> IF( ISNA( 'Inp - allowance override'!I174 ), "", IF( ISBLANK( 'Inp - allowance override'!I174 ), 'F_Inputs - allowance'!I174, 'Inp - allowance override'!I174 ) )</f>
        <v>0</v>
      </c>
      <c r="J174" s="70">
        <f xml:space="preserve"> IF( ISNA( 'Inp - allowance override'!J174 ), "", IF( ISBLANK( 'Inp - allowance override'!J174 ), 'F_Inputs - allowance'!J174, 'Inp - allowance override'!J174 ) )</f>
        <v>0</v>
      </c>
      <c r="K174" s="70">
        <f xml:space="preserve"> IF( ISNA( 'Inp - allowance override'!K174 ), "", IF( ISBLANK( 'Inp - allowance override'!K174 ), 'F_Inputs - allowance'!K174, 'Inp - allowance override'!K174 ) )</f>
        <v>0</v>
      </c>
      <c r="L174" s="70">
        <f xml:space="preserve"> IF( ISNA( 'Inp - allowance override'!L174 ), "", IF( ISBLANK( 'Inp - allowance override'!L174 ), 'F_Inputs - allowance'!L174, 'Inp - allowance override'!L174 ) )</f>
        <v>0</v>
      </c>
      <c r="M174" s="70">
        <f xml:space="preserve"> IF( ISNA( 'Inp - allowance override'!M174 ), "", IF( ISBLANK( 'Inp - allowance override'!M174 ), 'F_Inputs - allowance'!M174, 'Inp - allowance override'!M174 ) )</f>
        <v>0</v>
      </c>
      <c r="N174" s="64" t="str">
        <f xml:space="preserve"> INDEX(Lookup!G:G, MATCH(B174, Lookup!F:F, 0),)</f>
        <v>WWN - DSDIV REV</v>
      </c>
    </row>
    <row r="175" spans="1:16">
      <c r="A175" t="str">
        <f>'Inp - allowance override'!A175</f>
        <v>NES</v>
      </c>
      <c r="B175" t="str">
        <f>'Inp - allowance override'!B175</f>
        <v>C_PR24CA25_WR</v>
      </c>
      <c r="C175" t="str">
        <f>'Inp - allowance override'!C175</f>
        <v>Pension deficit recovery payments - Calculated allowance - Water resources</v>
      </c>
      <c r="D175" t="str">
        <f>'Inp - allowance override'!D175</f>
        <v>£m</v>
      </c>
      <c r="E175" t="str">
        <f>'Inp - allowance override'!E175</f>
        <v>Price Review 2024</v>
      </c>
      <c r="F175" s="70" t="str">
        <f xml:space="preserve"> IF( ISNA( 'Inp - allowance override'!F175 ), "", IF( ISBLANK( 'Inp - allowance override'!F175 ), 'F_Inputs - allowance'!F175, 'Inp - allowance override'!F175 ) )</f>
        <v/>
      </c>
      <c r="G175" s="70" t="str">
        <f xml:space="preserve"> IF( ISNA( 'Inp - allowance override'!G175 ), "", IF( ISBLANK( 'Inp - allowance override'!G175 ), 'F_Inputs - allowance'!G175, 'Inp - allowance override'!G175 ) )</f>
        <v/>
      </c>
      <c r="H175" s="70" t="str">
        <f xml:space="preserve"> IF( ISNA( 'Inp - allowance override'!H175 ), "", IF( ISBLANK( 'Inp - allowance override'!H175 ), 'F_Inputs - allowance'!H175, 'Inp - allowance override'!H175 ) )</f>
        <v/>
      </c>
      <c r="I175" s="70">
        <f xml:space="preserve"> IF( ISNA( 'Inp - allowance override'!I175 ), "", IF( ISBLANK( 'Inp - allowance override'!I175 ), 'F_Inputs - allowance'!I175, 'Inp - allowance override'!I175 ) )</f>
        <v>0.23624135921645328</v>
      </c>
      <c r="J175" s="70">
        <f xml:space="preserve"> IF( ISNA( 'Inp - allowance override'!J175 ), "", IF( ISBLANK( 'Inp - allowance override'!J175 ), 'F_Inputs - allowance'!J175, 'Inp - allowance override'!J175 ) )</f>
        <v>0.23624135921645328</v>
      </c>
      <c r="K175" s="70">
        <f xml:space="preserve"> IF( ISNA( 'Inp - allowance override'!K175 ), "", IF( ISBLANK( 'Inp - allowance override'!K175 ), 'F_Inputs - allowance'!K175, 'Inp - allowance override'!K175 ) )</f>
        <v>0.23624135921645328</v>
      </c>
      <c r="L175" s="70">
        <f xml:space="preserve"> IF( ISNA( 'Inp - allowance override'!L175 ), "", IF( ISBLANK( 'Inp - allowance override'!L175 ), 'F_Inputs - allowance'!L175, 'Inp - allowance override'!L175 ) )</f>
        <v>0.23624135921645328</v>
      </c>
      <c r="M175" s="70">
        <f xml:space="preserve"> IF( ISNA( 'Inp - allowance override'!M175 ), "", IF( ISBLANK( 'Inp - allowance override'!M175 ), 'F_Inputs - allowance'!M175, 'Inp - allowance override'!M175 ) )</f>
        <v>0.23624135921645328</v>
      </c>
      <c r="N175" s="64" t="str">
        <f xml:space="preserve"> INDEX(Lookup!G:G, MATCH(B175, Lookup!F:F, 0),)</f>
        <v>WR - PDRC</v>
      </c>
      <c r="P175" t="s">
        <v>462</v>
      </c>
    </row>
    <row r="176" spans="1:16">
      <c r="A176" t="str">
        <f>'Inp - allowance override'!A176</f>
        <v>NES</v>
      </c>
      <c r="B176" t="str">
        <f>'Inp - allowance override'!B176</f>
        <v>C_PR24CA25_WN</v>
      </c>
      <c r="C176" t="str">
        <f>'Inp - allowance override'!C176</f>
        <v>Pension deficit recovery payments - Calculated allowance - Water network plus</v>
      </c>
      <c r="D176" t="str">
        <f>'Inp - allowance override'!D176</f>
        <v>£m</v>
      </c>
      <c r="E176" t="str">
        <f>'Inp - allowance override'!E176</f>
        <v>Price Review 2024</v>
      </c>
      <c r="F176" s="70" t="str">
        <f xml:space="preserve"> IF( ISNA( 'Inp - allowance override'!F176 ), "", IF( ISBLANK( 'Inp - allowance override'!F176 ), 'F_Inputs - allowance'!F176, 'Inp - allowance override'!F176 ) )</f>
        <v/>
      </c>
      <c r="G176" s="70" t="str">
        <f xml:space="preserve"> IF( ISNA( 'Inp - allowance override'!G176 ), "", IF( ISBLANK( 'Inp - allowance override'!G176 ), 'F_Inputs - allowance'!G176, 'Inp - allowance override'!G176 ) )</f>
        <v/>
      </c>
      <c r="H176" s="70" t="str">
        <f xml:space="preserve"> IF( ISNA( 'Inp - allowance override'!H176 ), "", IF( ISBLANK( 'Inp - allowance override'!H176 ), 'F_Inputs - allowance'!H176, 'Inp - allowance override'!H176 ) )</f>
        <v/>
      </c>
      <c r="I176" s="70">
        <f xml:space="preserve"> IF( ISNA( 'Inp - allowance override'!I176 ), "", IF( ISBLANK( 'Inp - allowance override'!I176 ), 'F_Inputs - allowance'!I176, 'Inp - allowance override'!I176 ) )</f>
        <v>5.1413655086091632</v>
      </c>
      <c r="J176" s="70">
        <f xml:space="preserve"> IF( ISNA( 'Inp - allowance override'!J176 ), "", IF( ISBLANK( 'Inp - allowance override'!J176 ), 'F_Inputs - allowance'!J176, 'Inp - allowance override'!J176 ) )</f>
        <v>5.1413655086091632</v>
      </c>
      <c r="K176" s="70">
        <f xml:space="preserve"> IF( ISNA( 'Inp - allowance override'!K176 ), "", IF( ISBLANK( 'Inp - allowance override'!K176 ), 'F_Inputs - allowance'!K176, 'Inp - allowance override'!K176 ) )</f>
        <v>5.1413655086091632</v>
      </c>
      <c r="L176" s="70">
        <f xml:space="preserve"> IF( ISNA( 'Inp - allowance override'!L176 ), "", IF( ISBLANK( 'Inp - allowance override'!L176 ), 'F_Inputs - allowance'!L176, 'Inp - allowance override'!L176 ) )</f>
        <v>5.1413655086091632</v>
      </c>
      <c r="M176" s="70">
        <f xml:space="preserve"> IF( ISNA( 'Inp - allowance override'!M176 ), "", IF( ISBLANK( 'Inp - allowance override'!M176 ), 'F_Inputs - allowance'!M176, 'Inp - allowance override'!M176 ) )</f>
        <v>5.1413655086091632</v>
      </c>
      <c r="N176" s="64" t="str">
        <f xml:space="preserve"> INDEX(Lookup!G:G, MATCH(B176, Lookup!F:F, 0),)</f>
        <v>WN - PDRC</v>
      </c>
      <c r="P176" t="s">
        <v>462</v>
      </c>
    </row>
    <row r="177" spans="1:16">
      <c r="A177" t="str">
        <f>'Inp - allowance override'!A177</f>
        <v>NES</v>
      </c>
      <c r="B177" t="str">
        <f>'Inp - allowance override'!B177</f>
        <v>C_PR24CA25_W_TOT</v>
      </c>
      <c r="C177" t="str">
        <f>'Inp - allowance override'!C177</f>
        <v>Pension deficit recovery payments - Calculated allowance - Water total</v>
      </c>
      <c r="D177" t="str">
        <f>'Inp - allowance override'!D177</f>
        <v>£m</v>
      </c>
      <c r="E177" t="str">
        <f>'Inp - allowance override'!E177</f>
        <v>Price Review 2024</v>
      </c>
      <c r="F177" s="70" t="str">
        <f xml:space="preserve"> IF( ISNA( 'Inp - allowance override'!F177 ), "", IF( ISBLANK( 'Inp - allowance override'!F177 ), 'F_Inputs - allowance'!F177, 'Inp - allowance override'!F177 ) )</f>
        <v/>
      </c>
      <c r="G177" s="70" t="str">
        <f xml:space="preserve"> IF( ISNA( 'Inp - allowance override'!G177 ), "", IF( ISBLANK( 'Inp - allowance override'!G177 ), 'F_Inputs - allowance'!G177, 'Inp - allowance override'!G177 ) )</f>
        <v/>
      </c>
      <c r="H177" s="70" t="str">
        <f xml:space="preserve"> IF( ISNA( 'Inp - allowance override'!H177 ), "", IF( ISBLANK( 'Inp - allowance override'!H177 ), 'F_Inputs - allowance'!H177, 'Inp - allowance override'!H177 ) )</f>
        <v/>
      </c>
      <c r="I177" s="70">
        <f xml:space="preserve"> IF( ISNA( 'Inp - allowance override'!I177 ), "", IF( ISBLANK( 'Inp - allowance override'!I177 ), 'F_Inputs - allowance'!I177, 'Inp - allowance override'!I177 ) )</f>
        <v>5.3776068678256159</v>
      </c>
      <c r="J177" s="70">
        <f xml:space="preserve"> IF( ISNA( 'Inp - allowance override'!J177 ), "", IF( ISBLANK( 'Inp - allowance override'!J177 ), 'F_Inputs - allowance'!J177, 'Inp - allowance override'!J177 ) )</f>
        <v>5.3776068678256159</v>
      </c>
      <c r="K177" s="70">
        <f xml:space="preserve"> IF( ISNA( 'Inp - allowance override'!K177 ), "", IF( ISBLANK( 'Inp - allowance override'!K177 ), 'F_Inputs - allowance'!K177, 'Inp - allowance override'!K177 ) )</f>
        <v>5.3776068678256159</v>
      </c>
      <c r="L177" s="70">
        <f xml:space="preserve"> IF( ISNA( 'Inp - allowance override'!L177 ), "", IF( ISBLANK( 'Inp - allowance override'!L177 ), 'F_Inputs - allowance'!L177, 'Inp - allowance override'!L177 ) )</f>
        <v>5.3776068678256159</v>
      </c>
      <c r="M177" s="70">
        <f xml:space="preserve"> IF( ISNA( 'Inp - allowance override'!M177 ), "", IF( ISBLANK( 'Inp - allowance override'!M177 ), 'F_Inputs - allowance'!M177, 'Inp - allowance override'!M177 ) )</f>
        <v>5.3776068678256159</v>
      </c>
      <c r="N177" s="64" t="str">
        <f xml:space="preserve"> INDEX(Lookup!G:G, MATCH(B177, Lookup!F:F, 0),)</f>
        <v>W - PDRC</v>
      </c>
      <c r="P177" t="s">
        <v>462</v>
      </c>
    </row>
    <row r="178" spans="1:16">
      <c r="A178" t="str">
        <f>'Inp - allowance override'!A178</f>
        <v>NES</v>
      </c>
      <c r="B178" t="str">
        <f>'Inp - allowance override'!B178</f>
        <v>C_PR24CA25_WWN</v>
      </c>
      <c r="C178" t="str">
        <f>'Inp - allowance override'!C178</f>
        <v>Pension deficit recovery payments - Calculated allowance - Wastewater network plus</v>
      </c>
      <c r="D178" t="str">
        <f>'Inp - allowance override'!D178</f>
        <v>£m</v>
      </c>
      <c r="E178" t="str">
        <f>'Inp - allowance override'!E178</f>
        <v>Price Review 2024</v>
      </c>
      <c r="F178" s="70" t="str">
        <f xml:space="preserve"> IF( ISNA( 'Inp - allowance override'!F178 ), "", IF( ISBLANK( 'Inp - allowance override'!F178 ), 'F_Inputs - allowance'!F178, 'Inp - allowance override'!F178 ) )</f>
        <v/>
      </c>
      <c r="G178" s="70" t="str">
        <f xml:space="preserve"> IF( ISNA( 'Inp - allowance override'!G178 ), "", IF( ISBLANK( 'Inp - allowance override'!G178 ), 'F_Inputs - allowance'!G178, 'Inp - allowance override'!G178 ) )</f>
        <v/>
      </c>
      <c r="H178" s="70" t="str">
        <f xml:space="preserve"> IF( ISNA( 'Inp - allowance override'!H178 ), "", IF( ISBLANK( 'Inp - allowance override'!H178 ), 'F_Inputs - allowance'!H178, 'Inp - allowance override'!H178 ) )</f>
        <v/>
      </c>
      <c r="I178" s="70">
        <f xml:space="preserve"> IF( ISNA( 'Inp - allowance override'!I178 ), "", IF( ISBLANK( 'Inp - allowance override'!I178 ), 'F_Inputs - allowance'!I178, 'Inp - allowance override'!I178 ) )</f>
        <v>2.9611869006345182</v>
      </c>
      <c r="J178" s="70">
        <f xml:space="preserve"> IF( ISNA( 'Inp - allowance override'!J178 ), "", IF( ISBLANK( 'Inp - allowance override'!J178 ), 'F_Inputs - allowance'!J178, 'Inp - allowance override'!J178 ) )</f>
        <v>2.9611869006345182</v>
      </c>
      <c r="K178" s="70">
        <f xml:space="preserve"> IF( ISNA( 'Inp - allowance override'!K178 ), "", IF( ISBLANK( 'Inp - allowance override'!K178 ), 'F_Inputs - allowance'!K178, 'Inp - allowance override'!K178 ) )</f>
        <v>2.9611869006345182</v>
      </c>
      <c r="L178" s="70">
        <f xml:space="preserve"> IF( ISNA( 'Inp - allowance override'!L178 ), "", IF( ISBLANK( 'Inp - allowance override'!L178 ), 'F_Inputs - allowance'!L178, 'Inp - allowance override'!L178 ) )</f>
        <v>2.9611869006345182</v>
      </c>
      <c r="M178" s="70">
        <f xml:space="preserve"> IF( ISNA( 'Inp - allowance override'!M178 ), "", IF( ISBLANK( 'Inp - allowance override'!M178 ), 'F_Inputs - allowance'!M178, 'Inp - allowance override'!M178 ) )</f>
        <v>2.9611869006345182</v>
      </c>
      <c r="N178" s="64" t="str">
        <f xml:space="preserve"> INDEX(Lookup!G:G, MATCH(B178, Lookup!F:F, 0),)</f>
        <v>WWN - PDRC</v>
      </c>
      <c r="P178" t="s">
        <v>462</v>
      </c>
    </row>
    <row r="179" spans="1:16">
      <c r="A179" t="str">
        <f>'Inp - allowance override'!A179</f>
        <v>NES</v>
      </c>
      <c r="B179" t="str">
        <f>'Inp - allowance override'!B179</f>
        <v>C_PR24CA25_BIO</v>
      </c>
      <c r="C179" t="str">
        <f>'Inp - allowance override'!C179</f>
        <v>Pension deficit recovery payments - Calculated allowance - Bioresources</v>
      </c>
      <c r="D179" t="str">
        <f>'Inp - allowance override'!D179</f>
        <v>£m</v>
      </c>
      <c r="E179" t="str">
        <f>'Inp - allowance override'!E179</f>
        <v>Price Review 2024</v>
      </c>
      <c r="F179" s="70" t="str">
        <f xml:space="preserve"> IF( ISNA( 'Inp - allowance override'!F179 ), "", IF( ISBLANK( 'Inp - allowance override'!F179 ), 'F_Inputs - allowance'!F179, 'Inp - allowance override'!F179 ) )</f>
        <v/>
      </c>
      <c r="G179" s="70" t="str">
        <f xml:space="preserve"> IF( ISNA( 'Inp - allowance override'!G179 ), "", IF( ISBLANK( 'Inp - allowance override'!G179 ), 'F_Inputs - allowance'!G179, 'Inp - allowance override'!G179 ) )</f>
        <v/>
      </c>
      <c r="H179" s="70" t="str">
        <f xml:space="preserve"> IF( ISNA( 'Inp - allowance override'!H179 ), "", IF( ISBLANK( 'Inp - allowance override'!H179 ), 'F_Inputs - allowance'!H179, 'Inp - allowance override'!H179 ) )</f>
        <v/>
      </c>
      <c r="I179" s="70">
        <f xml:space="preserve"> IF( ISNA( 'Inp - allowance override'!I179 ), "", IF( ISBLANK( 'Inp - allowance override'!I179 ), 'F_Inputs - allowance'!I179, 'Inp - allowance override'!I179 ) )</f>
        <v>0.398644266349025</v>
      </c>
      <c r="J179" s="70">
        <f xml:space="preserve"> IF( ISNA( 'Inp - allowance override'!J179 ), "", IF( ISBLANK( 'Inp - allowance override'!J179 ), 'F_Inputs - allowance'!J179, 'Inp - allowance override'!J179 ) )</f>
        <v>0.398644266349025</v>
      </c>
      <c r="K179" s="70">
        <f xml:space="preserve"> IF( ISNA( 'Inp - allowance override'!K179 ), "", IF( ISBLANK( 'Inp - allowance override'!K179 ), 'F_Inputs - allowance'!K179, 'Inp - allowance override'!K179 ) )</f>
        <v>0.398644266349025</v>
      </c>
      <c r="L179" s="70">
        <f xml:space="preserve"> IF( ISNA( 'Inp - allowance override'!L179 ), "", IF( ISBLANK( 'Inp - allowance override'!L179 ), 'F_Inputs - allowance'!L179, 'Inp - allowance override'!L179 ) )</f>
        <v>0.398644266349025</v>
      </c>
      <c r="M179" s="70">
        <f xml:space="preserve"> IF( ISNA( 'Inp - allowance override'!M179 ), "", IF( ISBLANK( 'Inp - allowance override'!M179 ), 'F_Inputs - allowance'!M179, 'Inp - allowance override'!M179 ) )</f>
        <v>0.398644266349025</v>
      </c>
      <c r="N179" s="64" t="str">
        <f xml:space="preserve"> INDEX(Lookup!G:G, MATCH(B179, Lookup!F:F, 0),)</f>
        <v>BIO - PDRC</v>
      </c>
      <c r="P179" t="s">
        <v>462</v>
      </c>
    </row>
    <row r="180" spans="1:16">
      <c r="A180" t="str">
        <f>'Inp - allowance override'!A180</f>
        <v>NES</v>
      </c>
      <c r="B180" t="str">
        <f>'Inp - allowance override'!B180</f>
        <v>C_PR24CA25_WW_TOT</v>
      </c>
      <c r="C180" t="str">
        <f>'Inp - allowance override'!C180</f>
        <v>Pension deficit recovery payments - Calculated allowance - Wastewater total</v>
      </c>
      <c r="D180" t="str">
        <f>'Inp - allowance override'!D180</f>
        <v>£m</v>
      </c>
      <c r="E180" t="str">
        <f>'Inp - allowance override'!E180</f>
        <v>Price Review 2024</v>
      </c>
      <c r="F180" s="70" t="str">
        <f xml:space="preserve"> IF( ISNA( 'Inp - allowance override'!F180 ), "", IF( ISBLANK( 'Inp - allowance override'!F180 ), 'F_Inputs - allowance'!F180, 'Inp - allowance override'!F180 ) )</f>
        <v/>
      </c>
      <c r="G180" s="70" t="str">
        <f xml:space="preserve"> IF( ISNA( 'Inp - allowance override'!G180 ), "", IF( ISBLANK( 'Inp - allowance override'!G180 ), 'F_Inputs - allowance'!G180, 'Inp - allowance override'!G180 ) )</f>
        <v/>
      </c>
      <c r="H180" s="70" t="str">
        <f xml:space="preserve"> IF( ISNA( 'Inp - allowance override'!H180 ), "", IF( ISBLANK( 'Inp - allowance override'!H180 ), 'F_Inputs - allowance'!H180, 'Inp - allowance override'!H180 ) )</f>
        <v/>
      </c>
      <c r="I180" s="70">
        <f xml:space="preserve"> IF( ISNA( 'Inp - allowance override'!I180 ), "", IF( ISBLANK( 'Inp - allowance override'!I180 ), 'F_Inputs - allowance'!I180, 'Inp - allowance override'!I180 ) )</f>
        <v>3.3598311669835428</v>
      </c>
      <c r="J180" s="70">
        <f xml:space="preserve"> IF( ISNA( 'Inp - allowance override'!J180 ), "", IF( ISBLANK( 'Inp - allowance override'!J180 ), 'F_Inputs - allowance'!J180, 'Inp - allowance override'!J180 ) )</f>
        <v>3.3598311669835428</v>
      </c>
      <c r="K180" s="70">
        <f xml:space="preserve"> IF( ISNA( 'Inp - allowance override'!K180 ), "", IF( ISBLANK( 'Inp - allowance override'!K180 ), 'F_Inputs - allowance'!K180, 'Inp - allowance override'!K180 ) )</f>
        <v>3.3598311669835428</v>
      </c>
      <c r="L180" s="70">
        <f xml:space="preserve"> IF( ISNA( 'Inp - allowance override'!L180 ), "", IF( ISBLANK( 'Inp - allowance override'!L180 ), 'F_Inputs - allowance'!L180, 'Inp - allowance override'!L180 ) )</f>
        <v>3.3598311669835428</v>
      </c>
      <c r="M180" s="70">
        <f xml:space="preserve"> IF( ISNA( 'Inp - allowance override'!M180 ), "", IF( ISBLANK( 'Inp - allowance override'!M180 ), 'F_Inputs - allowance'!M180, 'Inp - allowance override'!M180 ) )</f>
        <v>3.3598311669835428</v>
      </c>
      <c r="N180" s="64" t="str">
        <f xml:space="preserve"> INDEX(Lookup!G:G, MATCH(B180, Lookup!F:F, 0),)</f>
        <v>WW - PDRC</v>
      </c>
      <c r="P180" t="s">
        <v>462</v>
      </c>
    </row>
    <row r="181" spans="1:16">
      <c r="A181" t="str">
        <f>'Inp - allowance override'!A181</f>
        <v>NES</v>
      </c>
      <c r="B181" t="str">
        <f>'Inp - allowance override'!B181</f>
        <v>C_PR24CA25_ADDN1</v>
      </c>
      <c r="C181" t="str">
        <f>'Inp - allowance override'!C181</f>
        <v>Pension deficit recovery payments - Calculated allowance - Additional control 1</v>
      </c>
      <c r="D181" t="str">
        <f>'Inp - allowance override'!D181</f>
        <v>£m</v>
      </c>
      <c r="E181" t="str">
        <f>'Inp - allowance override'!E181</f>
        <v>Price Review 2024</v>
      </c>
      <c r="F181" s="70" t="str">
        <f xml:space="preserve"> IF( ISNA( 'Inp - allowance override'!F181 ), "", IF( ISBLANK( 'Inp - allowance override'!F181 ), 'F_Inputs - allowance'!F181, 'Inp - allowance override'!F181 ) )</f>
        <v/>
      </c>
      <c r="G181" s="70" t="str">
        <f xml:space="preserve"> IF( ISNA( 'Inp - allowance override'!G181 ), "", IF( ISBLANK( 'Inp - allowance override'!G181 ), 'F_Inputs - allowance'!G181, 'Inp - allowance override'!G181 ) )</f>
        <v/>
      </c>
      <c r="H181" s="70" t="str">
        <f xml:space="preserve"> IF( ISNA( 'Inp - allowance override'!H181 ), "", IF( ISBLANK( 'Inp - allowance override'!H181 ), 'F_Inputs - allowance'!H181, 'Inp - allowance override'!H181 ) )</f>
        <v/>
      </c>
      <c r="I181" s="70" t="str">
        <f xml:space="preserve"> IF( ISNA( 'Inp - allowance override'!I181 ), "", IF( ISBLANK( 'Inp - allowance override'!I181 ), 'F_Inputs - allowance'!I181, 'Inp - allowance override'!I181 ) )</f>
        <v/>
      </c>
      <c r="J181" s="70" t="str">
        <f xml:space="preserve"> IF( ISNA( 'Inp - allowance override'!J181 ), "", IF( ISBLANK( 'Inp - allowance override'!J181 ), 'F_Inputs - allowance'!J181, 'Inp - allowance override'!J181 ) )</f>
        <v/>
      </c>
      <c r="K181" s="70" t="str">
        <f xml:space="preserve"> IF( ISNA( 'Inp - allowance override'!K181 ), "", IF( ISBLANK( 'Inp - allowance override'!K181 ), 'F_Inputs - allowance'!K181, 'Inp - allowance override'!K181 ) )</f>
        <v/>
      </c>
      <c r="L181" s="70" t="str">
        <f xml:space="preserve"> IF( ISNA( 'Inp - allowance override'!L181 ), "", IF( ISBLANK( 'Inp - allowance override'!L181 ), 'F_Inputs - allowance'!L181, 'Inp - allowance override'!L181 ) )</f>
        <v/>
      </c>
      <c r="M181" s="70" t="str">
        <f xml:space="preserve"> IF( ISNA( 'Inp - allowance override'!M181 ), "", IF( ISBLANK( 'Inp - allowance override'!M181 ), 'F_Inputs - allowance'!M181, 'Inp - allowance override'!M181 ) )</f>
        <v/>
      </c>
      <c r="N181" s="64" t="str">
        <f xml:space="preserve"> INDEX(Lookup!G:G, MATCH(B181, Lookup!F:F, 0),)</f>
        <v>ADDN1 - PDRC</v>
      </c>
      <c r="P181" t="s">
        <v>462</v>
      </c>
    </row>
    <row r="182" spans="1:16">
      <c r="A182" t="str">
        <f>'Inp - allowance override'!A182</f>
        <v>NES</v>
      </c>
      <c r="B182" t="str">
        <f>'Inp - allowance override'!B182</f>
        <v>C_PR24CA25_ADDN2</v>
      </c>
      <c r="C182" t="str">
        <f>'Inp - allowance override'!C182</f>
        <v>Pension deficit recovery payments - Calculated allowance - Additional control 2</v>
      </c>
      <c r="D182" t="str">
        <f>'Inp - allowance override'!D182</f>
        <v>£m</v>
      </c>
      <c r="E182" t="str">
        <f>'Inp - allowance override'!E182</f>
        <v>Price Review 2024</v>
      </c>
      <c r="F182" s="70" t="str">
        <f xml:space="preserve"> IF( ISNA( 'Inp - allowance override'!F182 ), "", IF( ISBLANK( 'Inp - allowance override'!F182 ), 'F_Inputs - allowance'!F182, 'Inp - allowance override'!F182 ) )</f>
        <v/>
      </c>
      <c r="G182" s="70" t="str">
        <f xml:space="preserve"> IF( ISNA( 'Inp - allowance override'!G182 ), "", IF( ISBLANK( 'Inp - allowance override'!G182 ), 'F_Inputs - allowance'!G182, 'Inp - allowance override'!G182 ) )</f>
        <v/>
      </c>
      <c r="H182" s="70" t="str">
        <f xml:space="preserve"> IF( ISNA( 'Inp - allowance override'!H182 ), "", IF( ISBLANK( 'Inp - allowance override'!H182 ), 'F_Inputs - allowance'!H182, 'Inp - allowance override'!H182 ) )</f>
        <v/>
      </c>
      <c r="I182" s="70" t="str">
        <f xml:space="preserve"> IF( ISNA( 'Inp - allowance override'!I182 ), "", IF( ISBLANK( 'Inp - allowance override'!I182 ), 'F_Inputs - allowance'!I182, 'Inp - allowance override'!I182 ) )</f>
        <v/>
      </c>
      <c r="J182" s="70" t="str">
        <f xml:space="preserve"> IF( ISNA( 'Inp - allowance override'!J182 ), "", IF( ISBLANK( 'Inp - allowance override'!J182 ), 'F_Inputs - allowance'!J182, 'Inp - allowance override'!J182 ) )</f>
        <v/>
      </c>
      <c r="K182" s="70" t="str">
        <f xml:space="preserve"> IF( ISNA( 'Inp - allowance override'!K182 ), "", IF( ISBLANK( 'Inp - allowance override'!K182 ), 'F_Inputs - allowance'!K182, 'Inp - allowance override'!K182 ) )</f>
        <v/>
      </c>
      <c r="L182" s="70" t="str">
        <f xml:space="preserve"> IF( ISNA( 'Inp - allowance override'!L182 ), "", IF( ISBLANK( 'Inp - allowance override'!L182 ), 'F_Inputs - allowance'!L182, 'Inp - allowance override'!L182 ) )</f>
        <v/>
      </c>
      <c r="M182" s="70" t="str">
        <f xml:space="preserve"> IF( ISNA( 'Inp - allowance override'!M182 ), "", IF( ISBLANK( 'Inp - allowance override'!M182 ), 'F_Inputs - allowance'!M182, 'Inp - allowance override'!M182 ) )</f>
        <v/>
      </c>
      <c r="N182" s="64" t="str">
        <f xml:space="preserve"> INDEX(Lookup!G:G, MATCH(B182, Lookup!F:F, 0),)</f>
        <v>ADDN1 - PDRC</v>
      </c>
      <c r="P182" t="s">
        <v>462</v>
      </c>
    </row>
    <row r="183" spans="1:16">
      <c r="A183" t="str">
        <f>'Inp - allowance override'!A183</f>
        <v>SVE</v>
      </c>
      <c r="B183" t="str">
        <f>'Inp - allowance override'!B183</f>
        <v>PR24CA02_BASE_WR</v>
      </c>
      <c r="C183" t="str">
        <f>'Inp - allowance override'!C183</f>
        <v>Final modelled base cost allowance for Water Resources</v>
      </c>
      <c r="D183" t="str">
        <f>'Inp - allowance override'!D183</f>
        <v>£m</v>
      </c>
      <c r="E183" t="str">
        <f>'Inp - allowance override'!E183</f>
        <v>Price Review 2024</v>
      </c>
      <c r="F183" s="70" t="str">
        <f xml:space="preserve"> IF( ISNA( 'Inp - allowance override'!F183 ), "", IF( ISBLANK( 'Inp - allowance override'!F183 ), 'F_Inputs - allowance'!F183, 'Inp - allowance override'!F183 ) )</f>
        <v/>
      </c>
      <c r="G183" s="70" t="str">
        <f xml:space="preserve"> IF( ISNA( 'Inp - allowance override'!G183 ), "", IF( ISBLANK( 'Inp - allowance override'!G183 ), 'F_Inputs - allowance'!G183, 'Inp - allowance override'!G183 ) )</f>
        <v/>
      </c>
      <c r="H183" s="70" t="str">
        <f xml:space="preserve"> IF( ISNA( 'Inp - allowance override'!H183 ), "", IF( ISBLANK( 'Inp - allowance override'!H183 ), 'F_Inputs - allowance'!H183, 'Inp - allowance override'!H183 ) )</f>
        <v/>
      </c>
      <c r="I183" s="70">
        <f xml:space="preserve"> IF( ISNA( 'Inp - allowance override'!I183 ), "", IF( ISBLANK( 'Inp - allowance override'!I183 ), 'F_Inputs - allowance'!I183, 'Inp - allowance override'!I183 ) )</f>
        <v>96.798361024763139</v>
      </c>
      <c r="J183" s="70">
        <f xml:space="preserve"> IF( ISNA( 'Inp - allowance override'!J183 ), "", IF( ISBLANK( 'Inp - allowance override'!J183 ), 'F_Inputs - allowance'!J183, 'Inp - allowance override'!J183 ) )</f>
        <v>96.005591306004661</v>
      </c>
      <c r="K183" s="70">
        <f xml:space="preserve"> IF( ISNA( 'Inp - allowance override'!K183 ), "", IF( ISBLANK( 'Inp - allowance override'!K183 ), 'F_Inputs - allowance'!K183, 'Inp - allowance override'!K183 ) )</f>
        <v>95.532860374661283</v>
      </c>
      <c r="L183" s="70">
        <f xml:space="preserve"> IF( ISNA( 'Inp - allowance override'!L183 ), "", IF( ISBLANK( 'Inp - allowance override'!L183 ), 'F_Inputs - allowance'!L183, 'Inp - allowance override'!L183 ) )</f>
        <v>94.650224631441944</v>
      </c>
      <c r="M183" s="70">
        <f xml:space="preserve"> IF( ISNA( 'Inp - allowance override'!M183 ), "", IF( ISBLANK( 'Inp - allowance override'!M183 ), 'F_Inputs - allowance'!M183, 'Inp - allowance override'!M183 ) )</f>
        <v>93.245381056681182</v>
      </c>
      <c r="N183" s="64" t="str">
        <f xml:space="preserve"> INDEX(Lookup!G:G, MATCH(B183, Lookup!F:F, 0),)</f>
        <v>WR - Ofwat base allowance</v>
      </c>
    </row>
    <row r="184" spans="1:16">
      <c r="A184" t="str">
        <f>'Inp - allowance override'!A184</f>
        <v>SVE</v>
      </c>
      <c r="B184" t="str">
        <f>'Inp - allowance override'!B184</f>
        <v>PR24CA02_BASE_WNP</v>
      </c>
      <c r="C184" t="str">
        <f>'Inp - allowance override'!C184</f>
        <v>Final modelled base cost allowance for Network Plus Water</v>
      </c>
      <c r="D184" t="str">
        <f>'Inp - allowance override'!D184</f>
        <v>£m</v>
      </c>
      <c r="E184" t="str">
        <f>'Inp - allowance override'!E184</f>
        <v>Price Review 2024</v>
      </c>
      <c r="F184" s="70" t="str">
        <f xml:space="preserve"> IF( ISNA( 'Inp - allowance override'!F184 ), "", IF( ISBLANK( 'Inp - allowance override'!F184 ), 'F_Inputs - allowance'!F184, 'Inp - allowance override'!F184 ) )</f>
        <v/>
      </c>
      <c r="G184" s="70" t="str">
        <f xml:space="preserve"> IF( ISNA( 'Inp - allowance override'!G184 ), "", IF( ISBLANK( 'Inp - allowance override'!G184 ), 'F_Inputs - allowance'!G184, 'Inp - allowance override'!G184 ) )</f>
        <v/>
      </c>
      <c r="H184" s="70" t="str">
        <f xml:space="preserve"> IF( ISNA( 'Inp - allowance override'!H184 ), "", IF( ISBLANK( 'Inp - allowance override'!H184 ), 'F_Inputs - allowance'!H184, 'Inp - allowance override'!H184 ) )</f>
        <v/>
      </c>
      <c r="I184" s="70">
        <f xml:space="preserve"> IF( ISNA( 'Inp - allowance override'!I184 ), "", IF( ISBLANK( 'Inp - allowance override'!I184 ), 'F_Inputs - allowance'!I184, 'Inp - allowance override'!I184 ) )</f>
        <v>602.7005991751638</v>
      </c>
      <c r="J184" s="70">
        <f xml:space="preserve"> IF( ISNA( 'Inp - allowance override'!J184 ), "", IF( ISBLANK( 'Inp - allowance override'!J184 ), 'F_Inputs - allowance'!J184, 'Inp - allowance override'!J184 ) )</f>
        <v>618.9316483445275</v>
      </c>
      <c r="K184" s="70">
        <f xml:space="preserve"> IF( ISNA( 'Inp - allowance override'!K184 ), "", IF( ISBLANK( 'Inp - allowance override'!K184 ), 'F_Inputs - allowance'!K184, 'Inp - allowance override'!K184 ) )</f>
        <v>606.76871593885028</v>
      </c>
      <c r="L184" s="70">
        <f xml:space="preserve"> IF( ISNA( 'Inp - allowance override'!L184 ), "", IF( ISBLANK( 'Inp - allowance override'!L184 ), 'F_Inputs - allowance'!L184, 'Inp - allowance override'!L184 ) )</f>
        <v>594.4241993658552</v>
      </c>
      <c r="M184" s="70">
        <f xml:space="preserve"> IF( ISNA( 'Inp - allowance override'!M184 ), "", IF( ISBLANK( 'Inp - allowance override'!M184 ), 'F_Inputs - allowance'!M184, 'Inp - allowance override'!M184 ) )</f>
        <v>590.84057189140117</v>
      </c>
      <c r="N184" s="64" t="str">
        <f xml:space="preserve"> INDEX(Lookup!G:G, MATCH(B184, Lookup!F:F, 0),)</f>
        <v>WN+ - Ofwat base allowance</v>
      </c>
    </row>
    <row r="185" spans="1:16">
      <c r="A185" t="str">
        <f>'Inp - allowance override'!A185</f>
        <v>SVE</v>
      </c>
      <c r="B185" t="str">
        <f>'Inp - allowance override'!B185</f>
        <v>PR24CA02_BASE_WWNP</v>
      </c>
      <c r="C185" t="str">
        <f>'Inp - allowance override'!C185</f>
        <v>Final modelled base cost allowance for Wastewater Network Plus</v>
      </c>
      <c r="D185" t="str">
        <f>'Inp - allowance override'!D185</f>
        <v>£m</v>
      </c>
      <c r="E185" t="str">
        <f>'Inp - allowance override'!E185</f>
        <v>Price Review 2024</v>
      </c>
      <c r="F185" s="70" t="str">
        <f xml:space="preserve"> IF( ISNA( 'Inp - allowance override'!F185 ), "", IF( ISBLANK( 'Inp - allowance override'!F185 ), 'F_Inputs - allowance'!F185, 'Inp - allowance override'!F185 ) )</f>
        <v/>
      </c>
      <c r="G185" s="70" t="str">
        <f xml:space="preserve"> IF( ISNA( 'Inp - allowance override'!G185 ), "", IF( ISBLANK( 'Inp - allowance override'!G185 ), 'F_Inputs - allowance'!G185, 'Inp - allowance override'!G185 ) )</f>
        <v/>
      </c>
      <c r="H185" s="70" t="str">
        <f xml:space="preserve"> IF( ISNA( 'Inp - allowance override'!H185 ), "", IF( ISBLANK( 'Inp - allowance override'!H185 ), 'F_Inputs - allowance'!H185, 'Inp - allowance override'!H185 ) )</f>
        <v/>
      </c>
      <c r="I185" s="70">
        <f xml:space="preserve"> IF( ISNA( 'Inp - allowance override'!I185 ), "", IF( ISBLANK( 'Inp - allowance override'!I185 ), 'F_Inputs - allowance'!I185, 'Inp - allowance override'!I185 ) )</f>
        <v>626.29338325014328</v>
      </c>
      <c r="J185" s="70">
        <f xml:space="preserve"> IF( ISNA( 'Inp - allowance override'!J185 ), "", IF( ISBLANK( 'Inp - allowance override'!J185 ), 'F_Inputs - allowance'!J185, 'Inp - allowance override'!J185 ) )</f>
        <v>611.93453760009152</v>
      </c>
      <c r="K185" s="70">
        <f xml:space="preserve"> IF( ISNA( 'Inp - allowance override'!K185 ), "", IF( ISBLANK( 'Inp - allowance override'!K185 ), 'F_Inputs - allowance'!K185, 'Inp - allowance override'!K185 ) )</f>
        <v>600.90456000784911</v>
      </c>
      <c r="L185" s="70">
        <f xml:space="preserve"> IF( ISNA( 'Inp - allowance override'!L185 ), "", IF( ISBLANK( 'Inp - allowance override'!L185 ), 'F_Inputs - allowance'!L185, 'Inp - allowance override'!L185 ) )</f>
        <v>589.21327595716707</v>
      </c>
      <c r="M185" s="70">
        <f xml:space="preserve"> IF( ISNA( 'Inp - allowance override'!M185 ), "", IF( ISBLANK( 'Inp - allowance override'!M185 ), 'F_Inputs - allowance'!M185, 'Inp - allowance override'!M185 ) )</f>
        <v>579.45182207741709</v>
      </c>
      <c r="N185" s="64" t="str">
        <f xml:space="preserve"> INDEX(Lookup!G:G, MATCH(B185, Lookup!F:F, 0),)</f>
        <v>WWN+ - Ofwat base allowance</v>
      </c>
    </row>
    <row r="186" spans="1:16">
      <c r="A186" t="str">
        <f>'Inp - allowance override'!A186</f>
        <v>SVE</v>
      </c>
      <c r="B186" t="str">
        <f>'Inp - allowance override'!B186</f>
        <v>PR24CA02_BASE_BIO</v>
      </c>
      <c r="C186" t="str">
        <f>'Inp - allowance override'!C186</f>
        <v>Final modelled base cost allowance for Bioresources</v>
      </c>
      <c r="D186" t="str">
        <f>'Inp - allowance override'!D186</f>
        <v>£m</v>
      </c>
      <c r="E186" t="str">
        <f>'Inp - allowance override'!E186</f>
        <v>Price Review 2024</v>
      </c>
      <c r="F186" s="70" t="str">
        <f xml:space="preserve"> IF( ISNA( 'Inp - allowance override'!F186 ), "", IF( ISBLANK( 'Inp - allowance override'!F186 ), 'F_Inputs - allowance'!F186, 'Inp - allowance override'!F186 ) )</f>
        <v/>
      </c>
      <c r="G186" s="70" t="str">
        <f xml:space="preserve"> IF( ISNA( 'Inp - allowance override'!G186 ), "", IF( ISBLANK( 'Inp - allowance override'!G186 ), 'F_Inputs - allowance'!G186, 'Inp - allowance override'!G186 ) )</f>
        <v/>
      </c>
      <c r="H186" s="70" t="str">
        <f xml:space="preserve"> IF( ISNA( 'Inp - allowance override'!H186 ), "", IF( ISBLANK( 'Inp - allowance override'!H186 ), 'F_Inputs - allowance'!H186, 'Inp - allowance override'!H186 ) )</f>
        <v/>
      </c>
      <c r="I186" s="70">
        <f xml:space="preserve"> IF( ISNA( 'Inp - allowance override'!I186 ), "", IF( ISBLANK( 'Inp - allowance override'!I186 ), 'F_Inputs - allowance'!I186, 'Inp - allowance override'!I186 ) )</f>
        <v>123.53531576374513</v>
      </c>
      <c r="J186" s="70">
        <f xml:space="preserve"> IF( ISNA( 'Inp - allowance override'!J186 ), "", IF( ISBLANK( 'Inp - allowance override'!J186 ), 'F_Inputs - allowance'!J186, 'Inp - allowance override'!J186 ) )</f>
        <v>125.46832039948089</v>
      </c>
      <c r="K186" s="70">
        <f xml:space="preserve"> IF( ISNA( 'Inp - allowance override'!K186 ), "", IF( ISBLANK( 'Inp - allowance override'!K186 ), 'F_Inputs - allowance'!K186, 'Inp - allowance override'!K186 ) )</f>
        <v>127.27703408540508</v>
      </c>
      <c r="L186" s="70">
        <f xml:space="preserve"> IF( ISNA( 'Inp - allowance override'!L186 ), "", IF( ISBLANK( 'Inp - allowance override'!L186 ), 'F_Inputs - allowance'!L186, 'Inp - allowance override'!L186 ) )</f>
        <v>129.37961320692924</v>
      </c>
      <c r="M186" s="70">
        <f xml:space="preserve"> IF( ISNA( 'Inp - allowance override'!M186 ), "", IF( ISBLANK( 'Inp - allowance override'!M186 ), 'F_Inputs - allowance'!M186, 'Inp - allowance override'!M186 ) )</f>
        <v>131.97149772128137</v>
      </c>
      <c r="N186" s="64" t="str">
        <f xml:space="preserve"> INDEX(Lookup!G:G, MATCH(B186, Lookup!F:F, 0),)</f>
        <v>BIO - Ofwat base allowance</v>
      </c>
    </row>
    <row r="187" spans="1:16">
      <c r="A187" t="str">
        <f>'Inp - allowance override'!A187</f>
        <v>SVE</v>
      </c>
      <c r="B187" t="str">
        <f>'Inp - allowance override'!B187</f>
        <v>PR24CA14_WW_TOTAL_ENHANCEMENT_ALLOW_TOT</v>
      </c>
      <c r="C187" t="str">
        <f>'Inp - allowance override'!C187</f>
        <v>PR24 final wastewater enhancement totex allowance- total enhancement expenditure</v>
      </c>
      <c r="D187" t="str">
        <f>'Inp - allowance override'!D187</f>
        <v>£m</v>
      </c>
      <c r="E187" t="str">
        <f>'Inp - allowance override'!E187</f>
        <v>Price Review 2024</v>
      </c>
      <c r="F187" s="70" t="str">
        <f xml:space="preserve"> IF( ISNA( 'Inp - allowance override'!F187 ), "", IF( ISBLANK( 'Inp - allowance override'!F187 ), 'F_Inputs - allowance'!F187, 'Inp - allowance override'!F187 ) )</f>
        <v/>
      </c>
      <c r="G187" s="70">
        <f xml:space="preserve"> IF( ISNA( 'Inp - allowance override'!G187 ), "", IF( ISBLANK( 'Inp - allowance override'!G187 ), 'F_Inputs - allowance'!G187, 'Inp - allowance override'!G187 ) )</f>
        <v>32.992826950947837</v>
      </c>
      <c r="H187" s="70">
        <f xml:space="preserve"> IF( ISNA( 'Inp - allowance override'!H187 ), "", IF( ISBLANK( 'Inp - allowance override'!H187 ), 'F_Inputs - allowance'!H187, 'Inp - allowance override'!H187 ) )</f>
        <v>173.74463615386605</v>
      </c>
      <c r="I187" s="70">
        <f xml:space="preserve"> IF( ISNA( 'Inp - allowance override'!I187 ), "", IF( ISBLANK( 'Inp - allowance override'!I187 ), 'F_Inputs - allowance'!I187, 'Inp - allowance override'!I187 ) )</f>
        <v>768.45111532944156</v>
      </c>
      <c r="J187" s="70">
        <f xml:space="preserve"> IF( ISNA( 'Inp - allowance override'!J187 ), "", IF( ISBLANK( 'Inp - allowance override'!J187 ), 'F_Inputs - allowance'!J187, 'Inp - allowance override'!J187 ) )</f>
        <v>987.61290727349387</v>
      </c>
      <c r="K187" s="70">
        <f xml:space="preserve"> IF( ISNA( 'Inp - allowance override'!K187 ), "", IF( ISBLANK( 'Inp - allowance override'!K187 ), 'F_Inputs - allowance'!K187, 'Inp - allowance override'!K187 ) )</f>
        <v>844.60569645384396</v>
      </c>
      <c r="L187" s="70">
        <f xml:space="preserve"> IF( ISNA( 'Inp - allowance override'!L187 ), "", IF( ISBLANK( 'Inp - allowance override'!L187 ), 'F_Inputs - allowance'!L187, 'Inp - allowance override'!L187 ) )</f>
        <v>817.71745658196096</v>
      </c>
      <c r="M187" s="70">
        <f xml:space="preserve"> IF( ISNA( 'Inp - allowance override'!M187 ), "", IF( ISBLANK( 'Inp - allowance override'!M187 ), 'F_Inputs - allowance'!M187, 'Inp - allowance override'!M187 ) )</f>
        <v>656.08431310673063</v>
      </c>
      <c r="N187" s="64" t="str">
        <f xml:space="preserve"> INDEX(Lookup!G:G, MATCH(B187, Lookup!F:F, 0),)</f>
        <v>Wastewater - Ofwat enhancement allowance</v>
      </c>
    </row>
    <row r="188" spans="1:16">
      <c r="A188" t="str">
        <f>'Inp - allowance override'!A188</f>
        <v>SVE</v>
      </c>
      <c r="B188" t="str">
        <f>'Inp - allowance override'!B188</f>
        <v>PR24CA14_W_TOTAL_ENHANCEMENT_ALLOW_TOT</v>
      </c>
      <c r="C188" t="str">
        <f>'Inp - allowance override'!C188</f>
        <v>PR24 final water enhancement totex allowance- total enhancement expenditure</v>
      </c>
      <c r="D188" t="str">
        <f>'Inp - allowance override'!D188</f>
        <v>£m</v>
      </c>
      <c r="E188" t="str">
        <f>'Inp - allowance override'!E188</f>
        <v>Price Review 2024</v>
      </c>
      <c r="F188" s="70" t="str">
        <f xml:space="preserve"> IF( ISNA( 'Inp - allowance override'!F188 ), "", IF( ISBLANK( 'Inp - allowance override'!F188 ), 'F_Inputs - allowance'!F188, 'Inp - allowance override'!F188 ) )</f>
        <v/>
      </c>
      <c r="G188" s="70">
        <f xml:space="preserve"> IF( ISNA( 'Inp - allowance override'!G188 ), "", IF( ISBLANK( 'Inp - allowance override'!G188 ), 'F_Inputs - allowance'!G188, 'Inp - allowance override'!G188 ) )</f>
        <v>17.155335738413935</v>
      </c>
      <c r="H188" s="70">
        <f xml:space="preserve"> IF( ISNA( 'Inp - allowance override'!H188 ), "", IF( ISBLANK( 'Inp - allowance override'!H188 ), 'F_Inputs - allowance'!H188, 'Inp - allowance override'!H188 ) )</f>
        <v>116.79665200144726</v>
      </c>
      <c r="I188" s="70">
        <f xml:space="preserve"> IF( ISNA( 'Inp - allowance override'!I188 ), "", IF( ISBLANK( 'Inp - allowance override'!I188 ), 'F_Inputs - allowance'!I188, 'Inp - allowance override'!I188 ) )</f>
        <v>357.45329579056914</v>
      </c>
      <c r="J188" s="70">
        <f xml:space="preserve"> IF( ISNA( 'Inp - allowance override'!J188 ), "", IF( ISBLANK( 'Inp - allowance override'!J188 ), 'F_Inputs - allowance'!J188, 'Inp - allowance override'!J188 ) )</f>
        <v>390.49484233675594</v>
      </c>
      <c r="K188" s="70">
        <f xml:space="preserve"> IF( ISNA( 'Inp - allowance override'!K188 ), "", IF( ISBLANK( 'Inp - allowance override'!K188 ), 'F_Inputs - allowance'!K188, 'Inp - allowance override'!K188 ) )</f>
        <v>490.79848828030191</v>
      </c>
      <c r="L188" s="70">
        <f xml:space="preserve"> IF( ISNA( 'Inp - allowance override'!L188 ), "", IF( ISBLANK( 'Inp - allowance override'!L188 ), 'F_Inputs - allowance'!L188, 'Inp - allowance override'!L188 ) )</f>
        <v>436.88453700544483</v>
      </c>
      <c r="M188" s="70">
        <f xml:space="preserve"> IF( ISNA( 'Inp - allowance override'!M188 ), "", IF( ISBLANK( 'Inp - allowance override'!M188 ), 'F_Inputs - allowance'!M188, 'Inp - allowance override'!M188 ) )</f>
        <v>347.56322139564708</v>
      </c>
      <c r="N188" s="64" t="str">
        <f xml:space="preserve"> INDEX(Lookup!G:G, MATCH(B188, Lookup!F:F, 0),)</f>
        <v>Water - Ofwat enhancement allowance</v>
      </c>
    </row>
    <row r="189" spans="1:16">
      <c r="A189" t="str">
        <f>'Inp - allowance override'!A189</f>
        <v>SVE</v>
      </c>
      <c r="B189" t="str">
        <f>'Inp - allowance override'!B189</f>
        <v>C_PR24CA_RR2_001ADDN1_PR24</v>
      </c>
      <c r="C189" t="str">
        <f>'Inp - allowance override'!C189</f>
        <v>Ofwat - Gross capital expenditure - including g&amp;c and cost sharing - real (ADDN1)</v>
      </c>
      <c r="D189" t="str">
        <f>'Inp - allowance override'!D189</f>
        <v>£m</v>
      </c>
      <c r="E189" t="str">
        <f>'Inp - allowance override'!E189</f>
        <v>Price Review 2024</v>
      </c>
      <c r="F189" s="70" t="str">
        <f xml:space="preserve"> IF( ISNA( 'Inp - allowance override'!F189 ), "", IF( ISBLANK( 'Inp - allowance override'!F189 ), 'F_Inputs - allowance'!F189, 'Inp - allowance override'!F189 ) )</f>
        <v/>
      </c>
      <c r="G189" s="70" t="str">
        <f xml:space="preserve"> IF( ISNA( 'Inp - allowance override'!G189 ), "", IF( ISBLANK( 'Inp - allowance override'!G189 ), 'F_Inputs - allowance'!G189, 'Inp - allowance override'!G189 ) )</f>
        <v/>
      </c>
      <c r="H189" s="70" t="str">
        <f xml:space="preserve"> IF( ISNA( 'Inp - allowance override'!H189 ), "", IF( ISBLANK( 'Inp - allowance override'!H189 ), 'F_Inputs - allowance'!H189, 'Inp - allowance override'!H189 ) )</f>
        <v/>
      </c>
      <c r="I189" s="70">
        <f xml:space="preserve"> IF( ISNA( 'Inp - allowance override'!I189 ), "", IF( ISBLANK( 'Inp - allowance override'!I189 ), 'F_Inputs - allowance'!I189, 'Inp - allowance override'!I189 ) )</f>
        <v>0</v>
      </c>
      <c r="J189" s="70">
        <f xml:space="preserve"> IF( ISNA( 'Inp - allowance override'!J189 ), "", IF( ISBLANK( 'Inp - allowance override'!J189 ), 'F_Inputs - allowance'!J189, 'Inp - allowance override'!J189 ) )</f>
        <v>0</v>
      </c>
      <c r="K189" s="70">
        <f xml:space="preserve"> IF( ISNA( 'Inp - allowance override'!K189 ), "", IF( ISBLANK( 'Inp - allowance override'!K189 ), 'F_Inputs - allowance'!K189, 'Inp - allowance override'!K189 ) )</f>
        <v>0</v>
      </c>
      <c r="L189" s="70">
        <f xml:space="preserve"> IF( ISNA( 'Inp - allowance override'!L189 ), "", IF( ISBLANK( 'Inp - allowance override'!L189 ), 'F_Inputs - allowance'!L189, 'Inp - allowance override'!L189 ) )</f>
        <v>0</v>
      </c>
      <c r="M189" s="70">
        <f xml:space="preserve"> IF( ISNA( 'Inp - allowance override'!M189 ), "", IF( ISBLANK( 'Inp - allowance override'!M189 ), 'F_Inputs - allowance'!M189, 'Inp - allowance override'!M189 ) )</f>
        <v>0</v>
      </c>
      <c r="N189" s="64" t="str">
        <f xml:space="preserve"> INDEX(Lookup!G:G, MATCH(B189, Lookup!F:F, 0),)</f>
        <v>ADDN1 - Ofwat enhancement allowance</v>
      </c>
    </row>
    <row r="190" spans="1:16">
      <c r="A190" t="str">
        <f>'Inp - allowance override'!A190</f>
        <v>SVE</v>
      </c>
      <c r="B190" t="str">
        <f>'Inp - allowance override'!B190</f>
        <v>C_PR24CA_RR2_002ADDN1_PR24</v>
      </c>
      <c r="C190" t="str">
        <f>'Inp - allowance override'!C190</f>
        <v>Ofwat - Total gross operational expenditure including cost sharing - real (ADDN1)</v>
      </c>
      <c r="D190" t="str">
        <f>'Inp - allowance override'!D190</f>
        <v>£m</v>
      </c>
      <c r="E190" t="str">
        <f>'Inp - allowance override'!E190</f>
        <v>Price Review 2024</v>
      </c>
      <c r="F190" s="70" t="str">
        <f xml:space="preserve"> IF( ISNA( 'Inp - allowance override'!F190 ), "", IF( ISBLANK( 'Inp - allowance override'!F190 ), 'F_Inputs - allowance'!F190, 'Inp - allowance override'!F190 ) )</f>
        <v/>
      </c>
      <c r="G190" s="70" t="str">
        <f xml:space="preserve"> IF( ISNA( 'Inp - allowance override'!G190 ), "", IF( ISBLANK( 'Inp - allowance override'!G190 ), 'F_Inputs - allowance'!G190, 'Inp - allowance override'!G190 ) )</f>
        <v/>
      </c>
      <c r="H190" s="70" t="str">
        <f xml:space="preserve"> IF( ISNA( 'Inp - allowance override'!H190 ), "", IF( ISBLANK( 'Inp - allowance override'!H190 ), 'F_Inputs - allowance'!H190, 'Inp - allowance override'!H190 ) )</f>
        <v/>
      </c>
      <c r="I190" s="70">
        <f xml:space="preserve"> IF( ISNA( 'Inp - allowance override'!I190 ), "", IF( ISBLANK( 'Inp - allowance override'!I190 ), 'F_Inputs - allowance'!I190, 'Inp - allowance override'!I190 ) )</f>
        <v>0</v>
      </c>
      <c r="J190" s="70">
        <f xml:space="preserve"> IF( ISNA( 'Inp - allowance override'!J190 ), "", IF( ISBLANK( 'Inp - allowance override'!J190 ), 'F_Inputs - allowance'!J190, 'Inp - allowance override'!J190 ) )</f>
        <v>0</v>
      </c>
      <c r="K190" s="70">
        <f xml:space="preserve"> IF( ISNA( 'Inp - allowance override'!K190 ), "", IF( ISBLANK( 'Inp - allowance override'!K190 ), 'F_Inputs - allowance'!K190, 'Inp - allowance override'!K190 ) )</f>
        <v>0</v>
      </c>
      <c r="L190" s="70">
        <f xml:space="preserve"> IF( ISNA( 'Inp - allowance override'!L190 ), "", IF( ISBLANK( 'Inp - allowance override'!L190 ), 'F_Inputs - allowance'!L190, 'Inp - allowance override'!L190 ) )</f>
        <v>0</v>
      </c>
      <c r="M190" s="70">
        <f xml:space="preserve"> IF( ISNA( 'Inp - allowance override'!M190 ), "", IF( ISBLANK( 'Inp - allowance override'!M190 ), 'F_Inputs - allowance'!M190, 'Inp - allowance override'!M190 ) )</f>
        <v>0</v>
      </c>
      <c r="N190" s="64" t="str">
        <f xml:space="preserve"> INDEX(Lookup!G:G, MATCH(B190, Lookup!F:F, 0),)</f>
        <v>ADDN1 - Ofwat enhancement allowance</v>
      </c>
    </row>
    <row r="191" spans="1:16">
      <c r="A191" t="str">
        <f>'Inp - allowance override'!A191</f>
        <v>SVE</v>
      </c>
      <c r="B191" t="str">
        <f>'Inp - allowance override'!B191</f>
        <v>C_PR24CA15_DSDIVCAPEX_PC_WN</v>
      </c>
      <c r="C191" t="str">
        <f>'Inp - allowance override'!C191</f>
        <v>DS &amp; diversions costs -WN - capex - price control total</v>
      </c>
      <c r="D191" t="str">
        <f>'Inp - allowance override'!D191</f>
        <v>£m</v>
      </c>
      <c r="E191" t="str">
        <f>'Inp - allowance override'!E191</f>
        <v>Price Review 2024</v>
      </c>
      <c r="F191" s="70" t="str">
        <f xml:space="preserve"> IF( ISNA( 'Inp - allowance override'!F191 ), "", IF( ISBLANK( 'Inp - allowance override'!F191 ), 'F_Inputs - allowance'!F191, 'Inp - allowance override'!F191 ) )</f>
        <v/>
      </c>
      <c r="G191" s="70" t="str">
        <f xml:space="preserve"> IF( ISNA( 'Inp - allowance override'!G191 ), "", IF( ISBLANK( 'Inp - allowance override'!G191 ), 'F_Inputs - allowance'!G191, 'Inp - allowance override'!G191 ) )</f>
        <v/>
      </c>
      <c r="H191" s="70" t="str">
        <f xml:space="preserve"> IF( ISNA( 'Inp - allowance override'!H191 ), "", IF( ISBLANK( 'Inp - allowance override'!H191 ), 'F_Inputs - allowance'!H191, 'Inp - allowance override'!H191 ) )</f>
        <v/>
      </c>
      <c r="I191" s="70">
        <f xml:space="preserve"> IF( ISNA( 'Inp - allowance override'!I191 ), "", IF( ISBLANK( 'Inp - allowance override'!I191 ), 'F_Inputs - allowance'!I191, 'Inp - allowance override'!I191 ) )</f>
        <v>3.6</v>
      </c>
      <c r="J191" s="70">
        <f xml:space="preserve"> IF( ISNA( 'Inp - allowance override'!J191 ), "", IF( ISBLANK( 'Inp - allowance override'!J191 ), 'F_Inputs - allowance'!J191, 'Inp - allowance override'!J191 ) )</f>
        <v>0</v>
      </c>
      <c r="K191" s="70">
        <f xml:space="preserve"> IF( ISNA( 'Inp - allowance override'!K191 ), "", IF( ISBLANK( 'Inp - allowance override'!K191 ), 'F_Inputs - allowance'!K191, 'Inp - allowance override'!K191 ) )</f>
        <v>0</v>
      </c>
      <c r="L191" s="70">
        <f xml:space="preserve"> IF( ISNA( 'Inp - allowance override'!L191 ), "", IF( ISBLANK( 'Inp - allowance override'!L191 ), 'F_Inputs - allowance'!L191, 'Inp - allowance override'!L191 ) )</f>
        <v>0</v>
      </c>
      <c r="M191" s="70">
        <f xml:space="preserve"> IF( ISNA( 'Inp - allowance override'!M191 ), "", IF( ISBLANK( 'Inp - allowance override'!M191 ), 'F_Inputs - allowance'!M191, 'Inp - allowance override'!M191 ) )</f>
        <v>0</v>
      </c>
      <c r="N191" s="64" t="str">
        <f xml:space="preserve"> INDEX(Lookup!G:G, MATCH(B191, Lookup!F:F, 0),)</f>
        <v>WN - DSDIV capex</v>
      </c>
    </row>
    <row r="192" spans="1:16">
      <c r="A192" t="str">
        <f>'Inp - allowance override'!A192</f>
        <v>SVE</v>
      </c>
      <c r="B192" t="str">
        <f>'Inp - allowance override'!B192</f>
        <v>C_PR24CA15_DSDIVOPEX_PC_WN</v>
      </c>
      <c r="C192" t="str">
        <f>'Inp - allowance override'!C192</f>
        <v>DS &amp; diversions costs -WN - opex - price control total</v>
      </c>
      <c r="D192" t="str">
        <f>'Inp - allowance override'!D192</f>
        <v>£m</v>
      </c>
      <c r="E192" t="str">
        <f>'Inp - allowance override'!E192</f>
        <v>Price Review 2024</v>
      </c>
      <c r="F192" s="70" t="str">
        <f xml:space="preserve"> IF( ISNA( 'Inp - allowance override'!F192 ), "", IF( ISBLANK( 'Inp - allowance override'!F192 ), 'F_Inputs - allowance'!F192, 'Inp - allowance override'!F192 ) )</f>
        <v/>
      </c>
      <c r="G192" s="70" t="str">
        <f xml:space="preserve"> IF( ISNA( 'Inp - allowance override'!G192 ), "", IF( ISBLANK( 'Inp - allowance override'!G192 ), 'F_Inputs - allowance'!G192, 'Inp - allowance override'!G192 ) )</f>
        <v/>
      </c>
      <c r="H192" s="70" t="str">
        <f xml:space="preserve"> IF( ISNA( 'Inp - allowance override'!H192 ), "", IF( ISBLANK( 'Inp - allowance override'!H192 ), 'F_Inputs - allowance'!H192, 'Inp - allowance override'!H192 ) )</f>
        <v/>
      </c>
      <c r="I192" s="70">
        <f xml:space="preserve"> IF( ISNA( 'Inp - allowance override'!I192 ), "", IF( ISBLANK( 'Inp - allowance override'!I192 ), 'F_Inputs - allowance'!I192, 'Inp - allowance override'!I192 ) )</f>
        <v>22.206000000000003</v>
      </c>
      <c r="J192" s="70">
        <f xml:space="preserve"> IF( ISNA( 'Inp - allowance override'!J192 ), "", IF( ISBLANK( 'Inp - allowance override'!J192 ), 'F_Inputs - allowance'!J192, 'Inp - allowance override'!J192 ) )</f>
        <v>37.512</v>
      </c>
      <c r="K192" s="70">
        <f xml:space="preserve"> IF( ISNA( 'Inp - allowance override'!K192 ), "", IF( ISBLANK( 'Inp - allowance override'!K192 ), 'F_Inputs - allowance'!K192, 'Inp - allowance override'!K192 ) )</f>
        <v>78.817999999999998</v>
      </c>
      <c r="L192" s="70">
        <f xml:space="preserve"> IF( ISNA( 'Inp - allowance override'!L192 ), "", IF( ISBLANK( 'Inp - allowance override'!L192 ), 'F_Inputs - allowance'!L192, 'Inp - allowance override'!L192 ) )</f>
        <v>45.207000000000001</v>
      </c>
      <c r="M192" s="70">
        <f xml:space="preserve"> IF( ISNA( 'Inp - allowance override'!M192 ), "", IF( ISBLANK( 'Inp - allowance override'!M192 ), 'F_Inputs - allowance'!M192, 'Inp - allowance override'!M192 ) )</f>
        <v>18.634</v>
      </c>
      <c r="N192" s="64" t="str">
        <f xml:space="preserve"> INDEX(Lookup!G:G, MATCH(B192, Lookup!F:F, 0),)</f>
        <v>WN - DSDIV opex</v>
      </c>
    </row>
    <row r="193" spans="1:14">
      <c r="A193" t="str">
        <f>'Inp - allowance override'!A193</f>
        <v>SVE</v>
      </c>
      <c r="B193" t="str">
        <f>'Inp - allowance override'!B193</f>
        <v>C_PR24CA15_DSDIVCAPEX_PC_WWN</v>
      </c>
      <c r="C193" t="str">
        <f>'Inp - allowance override'!C193</f>
        <v>DS &amp; diversions costs -WWN - capex - price control total</v>
      </c>
      <c r="D193" t="str">
        <f>'Inp - allowance override'!D193</f>
        <v>£m</v>
      </c>
      <c r="E193" t="str">
        <f>'Inp - allowance override'!E193</f>
        <v>Price Review 2024</v>
      </c>
      <c r="F193" s="70" t="str">
        <f xml:space="preserve"> IF( ISNA( 'Inp - allowance override'!F193 ), "", IF( ISBLANK( 'Inp - allowance override'!F193 ), 'F_Inputs - allowance'!F193, 'Inp - allowance override'!F193 ) )</f>
        <v/>
      </c>
      <c r="G193" s="70" t="str">
        <f xml:space="preserve"> IF( ISNA( 'Inp - allowance override'!G193 ), "", IF( ISBLANK( 'Inp - allowance override'!G193 ), 'F_Inputs - allowance'!G193, 'Inp - allowance override'!G193 ) )</f>
        <v/>
      </c>
      <c r="H193" s="70" t="str">
        <f xml:space="preserve"> IF( ISNA( 'Inp - allowance override'!H193 ), "", IF( ISBLANK( 'Inp - allowance override'!H193 ), 'F_Inputs - allowance'!H193, 'Inp - allowance override'!H193 ) )</f>
        <v/>
      </c>
      <c r="I193" s="70">
        <f xml:space="preserve"> IF( ISNA( 'Inp - allowance override'!I193 ), "", IF( ISBLANK( 'Inp - allowance override'!I193 ), 'F_Inputs - allowance'!I193, 'Inp - allowance override'!I193 ) )</f>
        <v>0</v>
      </c>
      <c r="J193" s="70">
        <f xml:space="preserve"> IF( ISNA( 'Inp - allowance override'!J193 ), "", IF( ISBLANK( 'Inp - allowance override'!J193 ), 'F_Inputs - allowance'!J193, 'Inp - allowance override'!J193 ) )</f>
        <v>0</v>
      </c>
      <c r="K193" s="70">
        <f xml:space="preserve"> IF( ISNA( 'Inp - allowance override'!K193 ), "", IF( ISBLANK( 'Inp - allowance override'!K193 ), 'F_Inputs - allowance'!K193, 'Inp - allowance override'!K193 ) )</f>
        <v>0</v>
      </c>
      <c r="L193" s="70">
        <f xml:space="preserve"> IF( ISNA( 'Inp - allowance override'!L193 ), "", IF( ISBLANK( 'Inp - allowance override'!L193 ), 'F_Inputs - allowance'!L193, 'Inp - allowance override'!L193 ) )</f>
        <v>0</v>
      </c>
      <c r="M193" s="70">
        <f xml:space="preserve"> IF( ISNA( 'Inp - allowance override'!M193 ), "", IF( ISBLANK( 'Inp - allowance override'!M193 ), 'F_Inputs - allowance'!M193, 'Inp - allowance override'!M193 ) )</f>
        <v>0</v>
      </c>
      <c r="N193" s="64" t="str">
        <f xml:space="preserve"> INDEX(Lookup!G:G, MATCH(B193, Lookup!F:F, 0),)</f>
        <v>WWN - DSDIV capex</v>
      </c>
    </row>
    <row r="194" spans="1:14">
      <c r="A194" t="str">
        <f>'Inp - allowance override'!A194</f>
        <v>SVE</v>
      </c>
      <c r="B194" t="str">
        <f>'Inp - allowance override'!B194</f>
        <v>C_PR24CA15_DSDIVOPEX_PC_WWN</v>
      </c>
      <c r="C194" t="str">
        <f>'Inp - allowance override'!C194</f>
        <v>DS &amp; diversions costs -WWN - opex - price control total</v>
      </c>
      <c r="D194" t="str">
        <f>'Inp - allowance override'!D194</f>
        <v>£m</v>
      </c>
      <c r="E194" t="str">
        <f>'Inp - allowance override'!E194</f>
        <v>Price Review 2024</v>
      </c>
      <c r="F194" s="70" t="str">
        <f xml:space="preserve"> IF( ISNA( 'Inp - allowance override'!F194 ), "", IF( ISBLANK( 'Inp - allowance override'!F194 ), 'F_Inputs - allowance'!F194, 'Inp - allowance override'!F194 ) )</f>
        <v/>
      </c>
      <c r="G194" s="70" t="str">
        <f xml:space="preserve"> IF( ISNA( 'Inp - allowance override'!G194 ), "", IF( ISBLANK( 'Inp - allowance override'!G194 ), 'F_Inputs - allowance'!G194, 'Inp - allowance override'!G194 ) )</f>
        <v/>
      </c>
      <c r="H194" s="70" t="str">
        <f xml:space="preserve"> IF( ISNA( 'Inp - allowance override'!H194 ), "", IF( ISBLANK( 'Inp - allowance override'!H194 ), 'F_Inputs - allowance'!H194, 'Inp - allowance override'!H194 ) )</f>
        <v/>
      </c>
      <c r="I194" s="70">
        <f xml:space="preserve"> IF( ISNA( 'Inp - allowance override'!I194 ), "", IF( ISBLANK( 'Inp - allowance override'!I194 ), 'F_Inputs - allowance'!I194, 'Inp - allowance override'!I194 ) )</f>
        <v>8.6434999999999995</v>
      </c>
      <c r="J194" s="70">
        <f xml:space="preserve"> IF( ISNA( 'Inp - allowance override'!J194 ), "", IF( ISBLANK( 'Inp - allowance override'!J194 ), 'F_Inputs - allowance'!J194, 'Inp - allowance override'!J194 ) )</f>
        <v>15.685700000000001</v>
      </c>
      <c r="K194" s="70">
        <f xml:space="preserve"> IF( ISNA( 'Inp - allowance override'!K194 ), "", IF( ISBLANK( 'Inp - allowance override'!K194 ), 'F_Inputs - allowance'!K194, 'Inp - allowance override'!K194 ) )</f>
        <v>13.730499999999999</v>
      </c>
      <c r="L194" s="70">
        <f xml:space="preserve"> IF( ISNA( 'Inp - allowance override'!L194 ), "", IF( ISBLANK( 'Inp - allowance override'!L194 ), 'F_Inputs - allowance'!L194, 'Inp - allowance override'!L194 ) )</f>
        <v>7.6528999999999998</v>
      </c>
      <c r="M194" s="70">
        <f xml:space="preserve"> IF( ISNA( 'Inp - allowance override'!M194 ), "", IF( ISBLANK( 'Inp - allowance override'!M194 ), 'F_Inputs - allowance'!M194, 'Inp - allowance override'!M194 ) )</f>
        <v>2.1621999999999999</v>
      </c>
      <c r="N194" s="64" t="str">
        <f xml:space="preserve"> INDEX(Lookup!G:G, MATCH(B194, Lookup!F:F, 0),)</f>
        <v>WWN - DSDIV opex</v>
      </c>
    </row>
    <row r="195" spans="1:14">
      <c r="A195" t="str">
        <f>'Inp - allowance override'!A195</f>
        <v>SVE</v>
      </c>
      <c r="B195" t="str">
        <f>'Inp - allowance override'!B195</f>
        <v>C_PR24CA15_DSDIVCAPEX_NPC_WN</v>
      </c>
      <c r="C195" t="str">
        <f>'Inp - allowance override'!C195</f>
        <v>DS &amp; diversions costs -WN - capex - non-price control total</v>
      </c>
      <c r="D195" t="str">
        <f>'Inp - allowance override'!D195</f>
        <v>£m</v>
      </c>
      <c r="E195" t="str">
        <f>'Inp - allowance override'!E195</f>
        <v>Price Review 2024</v>
      </c>
      <c r="F195" s="70" t="str">
        <f xml:space="preserve"> IF( ISNA( 'Inp - allowance override'!F195 ), "", IF( ISBLANK( 'Inp - allowance override'!F195 ), 'F_Inputs - allowance'!F195, 'Inp - allowance override'!F195 ) )</f>
        <v/>
      </c>
      <c r="G195" s="70" t="str">
        <f xml:space="preserve"> IF( ISNA( 'Inp - allowance override'!G195 ), "", IF( ISBLANK( 'Inp - allowance override'!G195 ), 'F_Inputs - allowance'!G195, 'Inp - allowance override'!G195 ) )</f>
        <v/>
      </c>
      <c r="H195" s="70" t="str">
        <f xml:space="preserve"> IF( ISNA( 'Inp - allowance override'!H195 ), "", IF( ISBLANK( 'Inp - allowance override'!H195 ), 'F_Inputs - allowance'!H195, 'Inp - allowance override'!H195 ) )</f>
        <v/>
      </c>
      <c r="I195" s="70">
        <f xml:space="preserve"> IF( ISNA( 'Inp - allowance override'!I195 ), "", IF( ISBLANK( 'Inp - allowance override'!I195 ), 'F_Inputs - allowance'!I195, 'Inp - allowance override'!I195 ) )</f>
        <v>23.656365034236174</v>
      </c>
      <c r="J195" s="70">
        <f xml:space="preserve"> IF( ISNA( 'Inp - allowance override'!J195 ), "", IF( ISBLANK( 'Inp - allowance override'!J195 ), 'F_Inputs - allowance'!J195, 'Inp - allowance override'!J195 ) )</f>
        <v>43.243293425161326</v>
      </c>
      <c r="K195" s="70">
        <f xml:space="preserve"> IF( ISNA( 'Inp - allowance override'!K195 ), "", IF( ISBLANK( 'Inp - allowance override'!K195 ), 'F_Inputs - allowance'!K195, 'Inp - allowance override'!K195 ) )</f>
        <v>42.781257009815874</v>
      </c>
      <c r="L195" s="70">
        <f xml:space="preserve"> IF( ISNA( 'Inp - allowance override'!L195 ), "", IF( ISBLANK( 'Inp - allowance override'!L195 ), 'F_Inputs - allowance'!L195, 'Inp - allowance override'!L195 ) )</f>
        <v>22.836951494009419</v>
      </c>
      <c r="M195" s="70">
        <f xml:space="preserve"> IF( ISNA( 'Inp - allowance override'!M195 ), "", IF( ISBLANK( 'Inp - allowance override'!M195 ), 'F_Inputs - allowance'!M195, 'Inp - allowance override'!M195 ) )</f>
        <v>19.932762575300483</v>
      </c>
      <c r="N195" s="64" t="str">
        <f xml:space="preserve"> INDEX(Lookup!G:G, MATCH(B195, Lookup!F:F, 0),)</f>
        <v>WN - DSDIV capex</v>
      </c>
    </row>
    <row r="196" spans="1:14">
      <c r="A196" t="str">
        <f>'Inp - allowance override'!A196</f>
        <v>SVE</v>
      </c>
      <c r="B196" t="str">
        <f>'Inp - allowance override'!B196</f>
        <v>C_PR24CA15_DSDIVOPEX_NPC_WN</v>
      </c>
      <c r="C196" t="str">
        <f>'Inp - allowance override'!C196</f>
        <v>DS &amp; diversions costs -WN - opex - non-price control total</v>
      </c>
      <c r="D196" t="str">
        <f>'Inp - allowance override'!D196</f>
        <v>£m</v>
      </c>
      <c r="E196" t="str">
        <f>'Inp - allowance override'!E196</f>
        <v>Price Review 2024</v>
      </c>
      <c r="F196" s="70" t="str">
        <f xml:space="preserve"> IF( ISNA( 'Inp - allowance override'!F196 ), "", IF( ISBLANK( 'Inp - allowance override'!F196 ), 'F_Inputs - allowance'!F196, 'Inp - allowance override'!F196 ) )</f>
        <v/>
      </c>
      <c r="G196" s="70" t="str">
        <f xml:space="preserve"> IF( ISNA( 'Inp - allowance override'!G196 ), "", IF( ISBLANK( 'Inp - allowance override'!G196 ), 'F_Inputs - allowance'!G196, 'Inp - allowance override'!G196 ) )</f>
        <v/>
      </c>
      <c r="H196" s="70" t="str">
        <f xml:space="preserve"> IF( ISNA( 'Inp - allowance override'!H196 ), "", IF( ISBLANK( 'Inp - allowance override'!H196 ), 'F_Inputs - allowance'!H196, 'Inp - allowance override'!H196 ) )</f>
        <v/>
      </c>
      <c r="I196" s="70">
        <f xml:space="preserve"> IF( ISNA( 'Inp - allowance override'!I196 ), "", IF( ISBLANK( 'Inp - allowance override'!I196 ), 'F_Inputs - allowance'!I196, 'Inp - allowance override'!I196 ) )</f>
        <v>0.91422389646093505</v>
      </c>
      <c r="J196" s="70">
        <f xml:space="preserve"> IF( ISNA( 'Inp - allowance override'!J196 ), "", IF( ISBLANK( 'Inp - allowance override'!J196 ), 'F_Inputs - allowance'!J196, 'Inp - allowance override'!J196 ) )</f>
        <v>0.9258565828915637</v>
      </c>
      <c r="K196" s="70">
        <f xml:space="preserve"> IF( ISNA( 'Inp - allowance override'!K196 ), "", IF( ISBLANK( 'Inp - allowance override'!K196 ), 'F_Inputs - allowance'!K196, 'Inp - allowance override'!K196 ) )</f>
        <v>0.9246352761457961</v>
      </c>
      <c r="L196" s="70">
        <f xml:space="preserve"> IF( ISNA( 'Inp - allowance override'!L196 ), "", IF( ISBLANK( 'Inp - allowance override'!L196 ), 'F_Inputs - allowance'!L196, 'Inp - allowance override'!L196 ) )</f>
        <v>0.90777751638592263</v>
      </c>
      <c r="M196" s="70">
        <f xml:space="preserve"> IF( ISNA( 'Inp - allowance override'!M196 ), "", IF( ISBLANK( 'Inp - allowance override'!M196 ), 'F_Inputs - allowance'!M196, 'Inp - allowance override'!M196 ) )</f>
        <v>0.88945948443403478</v>
      </c>
      <c r="N196" s="64" t="str">
        <f xml:space="preserve"> INDEX(Lookup!G:G, MATCH(B196, Lookup!F:F, 0),)</f>
        <v>WN - DSDIV opex</v>
      </c>
    </row>
    <row r="197" spans="1:14">
      <c r="A197" t="str">
        <f>'Inp - allowance override'!A197</f>
        <v>SVE</v>
      </c>
      <c r="B197" t="str">
        <f>'Inp - allowance override'!B197</f>
        <v>C_PR24CA15_DSDIVCAPEX_NPC_WWN</v>
      </c>
      <c r="C197" t="str">
        <f>'Inp - allowance override'!C197</f>
        <v>DS &amp; diversions costs -WWN - capex - non-price control total</v>
      </c>
      <c r="D197" t="str">
        <f>'Inp - allowance override'!D197</f>
        <v>£m</v>
      </c>
      <c r="E197" t="str">
        <f>'Inp - allowance override'!E197</f>
        <v>Price Review 2024</v>
      </c>
      <c r="F197" s="70" t="str">
        <f xml:space="preserve"> IF( ISNA( 'Inp - allowance override'!F197 ), "", IF( ISBLANK( 'Inp - allowance override'!F197 ), 'F_Inputs - allowance'!F197, 'Inp - allowance override'!F197 ) )</f>
        <v/>
      </c>
      <c r="G197" s="70" t="str">
        <f xml:space="preserve"> IF( ISNA( 'Inp - allowance override'!G197 ), "", IF( ISBLANK( 'Inp - allowance override'!G197 ), 'F_Inputs - allowance'!G197, 'Inp - allowance override'!G197 ) )</f>
        <v/>
      </c>
      <c r="H197" s="70" t="str">
        <f xml:space="preserve"> IF( ISNA( 'Inp - allowance override'!H197 ), "", IF( ISBLANK( 'Inp - allowance override'!H197 ), 'F_Inputs - allowance'!H197, 'Inp - allowance override'!H197 ) )</f>
        <v/>
      </c>
      <c r="I197" s="70">
        <f xml:space="preserve"> IF( ISNA( 'Inp - allowance override'!I197 ), "", IF( ISBLANK( 'Inp - allowance override'!I197 ), 'F_Inputs - allowance'!I197, 'Inp - allowance override'!I197 ) )</f>
        <v>13.93941533913654</v>
      </c>
      <c r="J197" s="70">
        <f xml:space="preserve"> IF( ISNA( 'Inp - allowance override'!J197 ), "", IF( ISBLANK( 'Inp - allowance override'!J197 ), 'F_Inputs - allowance'!J197, 'Inp - allowance override'!J197 ) )</f>
        <v>14.091871020285691</v>
      </c>
      <c r="K197" s="70">
        <f xml:space="preserve"> IF( ISNA( 'Inp - allowance override'!K197 ), "", IF( ISBLANK( 'Inp - allowance override'!K197 ), 'F_Inputs - allowance'!K197, 'Inp - allowance override'!K197 ) )</f>
        <v>6.4914363061374107</v>
      </c>
      <c r="L197" s="70">
        <f xml:space="preserve"> IF( ISNA( 'Inp - allowance override'!L197 ), "", IF( ISBLANK( 'Inp - allowance override'!L197 ), 'F_Inputs - allowance'!L197, 'Inp - allowance override'!L197 ) )</f>
        <v>6.0955398581272924</v>
      </c>
      <c r="M197" s="70">
        <f xml:space="preserve"> IF( ISNA( 'Inp - allowance override'!M197 ), "", IF( ISBLANK( 'Inp - allowance override'!M197 ), 'F_Inputs - allowance'!M197, 'Inp - allowance override'!M197 ) )</f>
        <v>6.1201401088552299</v>
      </c>
      <c r="N197" s="64" t="str">
        <f xml:space="preserve"> INDEX(Lookup!G:G, MATCH(B197, Lookup!F:F, 0),)</f>
        <v>WWN - DSDIV capex</v>
      </c>
    </row>
    <row r="198" spans="1:14">
      <c r="A198" t="str">
        <f>'Inp - allowance override'!A198</f>
        <v>SVE</v>
      </c>
      <c r="B198" t="str">
        <f>'Inp - allowance override'!B198</f>
        <v>C_PR24CA15_DSDIVOPEX_NPC_WWN</v>
      </c>
      <c r="C198" t="str">
        <f>'Inp - allowance override'!C198</f>
        <v>DS &amp; diversions costs -WWN - opex - non-price control total</v>
      </c>
      <c r="D198" t="str">
        <f>'Inp - allowance override'!D198</f>
        <v>£m</v>
      </c>
      <c r="E198" t="str">
        <f>'Inp - allowance override'!E198</f>
        <v>Price Review 2024</v>
      </c>
      <c r="F198" s="70" t="str">
        <f xml:space="preserve"> IF( ISNA( 'Inp - allowance override'!F198 ), "", IF( ISBLANK( 'Inp - allowance override'!F198 ), 'F_Inputs - allowance'!F198, 'Inp - allowance override'!F198 ) )</f>
        <v/>
      </c>
      <c r="G198" s="70" t="str">
        <f xml:space="preserve"> IF( ISNA( 'Inp - allowance override'!G198 ), "", IF( ISBLANK( 'Inp - allowance override'!G198 ), 'F_Inputs - allowance'!G198, 'Inp - allowance override'!G198 ) )</f>
        <v/>
      </c>
      <c r="H198" s="70" t="str">
        <f xml:space="preserve"> IF( ISNA( 'Inp - allowance override'!H198 ), "", IF( ISBLANK( 'Inp - allowance override'!H198 ), 'F_Inputs - allowance'!H198, 'Inp - allowance override'!H198 ) )</f>
        <v/>
      </c>
      <c r="I198" s="70">
        <f xml:space="preserve"> IF( ISNA( 'Inp - allowance override'!I198 ), "", IF( ISBLANK( 'Inp - allowance override'!I198 ), 'F_Inputs - allowance'!I198, 'Inp - allowance override'!I198 ) )</f>
        <v>2.7442000000000002</v>
      </c>
      <c r="J198" s="70">
        <f xml:space="preserve"> IF( ISNA( 'Inp - allowance override'!J198 ), "", IF( ISBLANK( 'Inp - allowance override'!J198 ), 'F_Inputs - allowance'!J198, 'Inp - allowance override'!J198 ) )</f>
        <v>2.7608999999999999</v>
      </c>
      <c r="K198" s="70">
        <f xml:space="preserve"> IF( ISNA( 'Inp - allowance override'!K198 ), "", IF( ISBLANK( 'Inp - allowance override'!K198 ), 'F_Inputs - allowance'!K198, 'Inp - allowance override'!K198 ) )</f>
        <v>2.7776999999999998</v>
      </c>
      <c r="L198" s="70">
        <f xml:space="preserve"> IF( ISNA( 'Inp - allowance override'!L198 ), "", IF( ISBLANK( 'Inp - allowance override'!L198 ), 'F_Inputs - allowance'!L198, 'Inp - allowance override'!L198 ) )</f>
        <v>2.7946</v>
      </c>
      <c r="M198" s="70">
        <f xml:space="preserve"> IF( ISNA( 'Inp - allowance override'!M198 ), "", IF( ISBLANK( 'Inp - allowance override'!M198 ), 'F_Inputs - allowance'!M198, 'Inp - allowance override'!M198 ) )</f>
        <v>2.8115999999999999</v>
      </c>
      <c r="N198" s="64" t="str">
        <f xml:space="preserve"> INDEX(Lookup!G:G, MATCH(B198, Lookup!F:F, 0),)</f>
        <v>WWN - DSDIV opex</v>
      </c>
    </row>
    <row r="199" spans="1:14">
      <c r="A199" t="str">
        <f>'Inp - allowance override'!A199</f>
        <v>SVE</v>
      </c>
      <c r="B199" t="str">
        <f>'Inp - allowance override'!B199</f>
        <v>C_PR24CA15_3PCAPEX_PC_WR</v>
      </c>
      <c r="C199" t="str">
        <f>'Inp - allowance override'!C199</f>
        <v>Third party services costs - WR - capex - price control</v>
      </c>
      <c r="D199" t="str">
        <f>'Inp - allowance override'!D199</f>
        <v>£m</v>
      </c>
      <c r="E199" t="str">
        <f>'Inp - allowance override'!E199</f>
        <v>Price Review 2024</v>
      </c>
      <c r="F199" s="70" t="str">
        <f xml:space="preserve"> IF( ISNA( 'Inp - allowance override'!F199 ), "", IF( ISBLANK( 'Inp - allowance override'!F199 ), 'F_Inputs - allowance'!F199, 'Inp - allowance override'!F199 ) )</f>
        <v/>
      </c>
      <c r="G199" s="70" t="str">
        <f xml:space="preserve"> IF( ISNA( 'Inp - allowance override'!G199 ), "", IF( ISBLANK( 'Inp - allowance override'!G199 ), 'F_Inputs - allowance'!G199, 'Inp - allowance override'!G199 ) )</f>
        <v/>
      </c>
      <c r="H199" s="70" t="str">
        <f xml:space="preserve"> IF( ISNA( 'Inp - allowance override'!H199 ), "", IF( ISBLANK( 'Inp - allowance override'!H199 ), 'F_Inputs - allowance'!H199, 'Inp - allowance override'!H199 ) )</f>
        <v/>
      </c>
      <c r="I199" s="70">
        <f xml:space="preserve"> IF( ISNA( 'Inp - allowance override'!I199 ), "", IF( ISBLANK( 'Inp - allowance override'!I199 ), 'F_Inputs - allowance'!I199, 'Inp - allowance override'!I199 ) )</f>
        <v>0</v>
      </c>
      <c r="J199" s="70">
        <f xml:space="preserve"> IF( ISNA( 'Inp - allowance override'!J199 ), "", IF( ISBLANK( 'Inp - allowance override'!J199 ), 'F_Inputs - allowance'!J199, 'Inp - allowance override'!J199 ) )</f>
        <v>0</v>
      </c>
      <c r="K199" s="70">
        <f xml:space="preserve"> IF( ISNA( 'Inp - allowance override'!K199 ), "", IF( ISBLANK( 'Inp - allowance override'!K199 ), 'F_Inputs - allowance'!K199, 'Inp - allowance override'!K199 ) )</f>
        <v>0</v>
      </c>
      <c r="L199" s="70">
        <f xml:space="preserve"> IF( ISNA( 'Inp - allowance override'!L199 ), "", IF( ISBLANK( 'Inp - allowance override'!L199 ), 'F_Inputs - allowance'!L199, 'Inp - allowance override'!L199 ) )</f>
        <v>0</v>
      </c>
      <c r="M199" s="70">
        <f xml:space="preserve"> IF( ISNA( 'Inp - allowance override'!M199 ), "", IF( ISBLANK( 'Inp - allowance override'!M199 ), 'F_Inputs - allowance'!M199, 'Inp - allowance override'!M199 ) )</f>
        <v>0</v>
      </c>
      <c r="N199" s="64" t="str">
        <f xml:space="preserve"> INDEX(Lookup!G:G, MATCH(B199, Lookup!F:F, 0),)</f>
        <v>WR - 3P capex</v>
      </c>
    </row>
    <row r="200" spans="1:14">
      <c r="A200" t="str">
        <f>'Inp - allowance override'!A200</f>
        <v>SVE</v>
      </c>
      <c r="B200" t="str">
        <f>'Inp - allowance override'!B200</f>
        <v>C_PR24CA15_3POPEX_PC_WR</v>
      </c>
      <c r="C200" t="str">
        <f>'Inp - allowance override'!C200</f>
        <v>Third party services costs - WR - opex - price control</v>
      </c>
      <c r="D200" t="str">
        <f>'Inp - allowance override'!D200</f>
        <v>£m</v>
      </c>
      <c r="E200" t="str">
        <f>'Inp - allowance override'!E200</f>
        <v>Price Review 2024</v>
      </c>
      <c r="F200" s="70" t="str">
        <f xml:space="preserve"> IF( ISNA( 'Inp - allowance override'!F200 ), "", IF( ISBLANK( 'Inp - allowance override'!F200 ), 'F_Inputs - allowance'!F200, 'Inp - allowance override'!F200 ) )</f>
        <v/>
      </c>
      <c r="G200" s="70" t="str">
        <f xml:space="preserve"> IF( ISNA( 'Inp - allowance override'!G200 ), "", IF( ISBLANK( 'Inp - allowance override'!G200 ), 'F_Inputs - allowance'!G200, 'Inp - allowance override'!G200 ) )</f>
        <v/>
      </c>
      <c r="H200" s="70" t="str">
        <f xml:space="preserve"> IF( ISNA( 'Inp - allowance override'!H200 ), "", IF( ISBLANK( 'Inp - allowance override'!H200 ), 'F_Inputs - allowance'!H200, 'Inp - allowance override'!H200 ) )</f>
        <v/>
      </c>
      <c r="I200" s="70">
        <f xml:space="preserve"> IF( ISNA( 'Inp - allowance override'!I200 ), "", IF( ISBLANK( 'Inp - allowance override'!I200 ), 'F_Inputs - allowance'!I200, 'Inp - allowance override'!I200 ) )</f>
        <v>0</v>
      </c>
      <c r="J200" s="70">
        <f xml:space="preserve"> IF( ISNA( 'Inp - allowance override'!J200 ), "", IF( ISBLANK( 'Inp - allowance override'!J200 ), 'F_Inputs - allowance'!J200, 'Inp - allowance override'!J200 ) )</f>
        <v>0</v>
      </c>
      <c r="K200" s="70">
        <f xml:space="preserve"> IF( ISNA( 'Inp - allowance override'!K200 ), "", IF( ISBLANK( 'Inp - allowance override'!K200 ), 'F_Inputs - allowance'!K200, 'Inp - allowance override'!K200 ) )</f>
        <v>0</v>
      </c>
      <c r="L200" s="70">
        <f xml:space="preserve"> IF( ISNA( 'Inp - allowance override'!L200 ), "", IF( ISBLANK( 'Inp - allowance override'!L200 ), 'F_Inputs - allowance'!L200, 'Inp - allowance override'!L200 ) )</f>
        <v>0</v>
      </c>
      <c r="M200" s="70">
        <f xml:space="preserve"> IF( ISNA( 'Inp - allowance override'!M200 ), "", IF( ISBLANK( 'Inp - allowance override'!M200 ), 'F_Inputs - allowance'!M200, 'Inp - allowance override'!M200 ) )</f>
        <v>0</v>
      </c>
      <c r="N200" s="64" t="str">
        <f xml:space="preserve"> INDEX(Lookup!G:G, MATCH(B200, Lookup!F:F, 0),)</f>
        <v>WR - 3P opex</v>
      </c>
    </row>
    <row r="201" spans="1:14">
      <c r="A201" t="str">
        <f>'Inp - allowance override'!A201</f>
        <v>SVE</v>
      </c>
      <c r="B201" t="str">
        <f>'Inp - allowance override'!B201</f>
        <v>C_PR24CA15_3PCAPEX_PC_WN</v>
      </c>
      <c r="C201" t="str">
        <f>'Inp - allowance override'!C201</f>
        <v>Third party services costs - WN - capex - price control</v>
      </c>
      <c r="D201" t="str">
        <f>'Inp - allowance override'!D201</f>
        <v>£m</v>
      </c>
      <c r="E201" t="str">
        <f>'Inp - allowance override'!E201</f>
        <v>Price Review 2024</v>
      </c>
      <c r="F201" s="70" t="str">
        <f xml:space="preserve"> IF( ISNA( 'Inp - allowance override'!F201 ), "", IF( ISBLANK( 'Inp - allowance override'!F201 ), 'F_Inputs - allowance'!F201, 'Inp - allowance override'!F201 ) )</f>
        <v/>
      </c>
      <c r="G201" s="70" t="str">
        <f xml:space="preserve"> IF( ISNA( 'Inp - allowance override'!G201 ), "", IF( ISBLANK( 'Inp - allowance override'!G201 ), 'F_Inputs - allowance'!G201, 'Inp - allowance override'!G201 ) )</f>
        <v/>
      </c>
      <c r="H201" s="70" t="str">
        <f xml:space="preserve"> IF( ISNA( 'Inp - allowance override'!H201 ), "", IF( ISBLANK( 'Inp - allowance override'!H201 ), 'F_Inputs - allowance'!H201, 'Inp - allowance override'!H201 ) )</f>
        <v/>
      </c>
      <c r="I201" s="70">
        <f xml:space="preserve"> IF( ISNA( 'Inp - allowance override'!I201 ), "", IF( ISBLANK( 'Inp - allowance override'!I201 ), 'F_Inputs - allowance'!I201, 'Inp - allowance override'!I201 ) )</f>
        <v>0</v>
      </c>
      <c r="J201" s="70">
        <f xml:space="preserve"> IF( ISNA( 'Inp - allowance override'!J201 ), "", IF( ISBLANK( 'Inp - allowance override'!J201 ), 'F_Inputs - allowance'!J201, 'Inp - allowance override'!J201 ) )</f>
        <v>0</v>
      </c>
      <c r="K201" s="70">
        <f xml:space="preserve"> IF( ISNA( 'Inp - allowance override'!K201 ), "", IF( ISBLANK( 'Inp - allowance override'!K201 ), 'F_Inputs - allowance'!K201, 'Inp - allowance override'!K201 ) )</f>
        <v>0</v>
      </c>
      <c r="L201" s="70">
        <f xml:space="preserve"> IF( ISNA( 'Inp - allowance override'!L201 ), "", IF( ISBLANK( 'Inp - allowance override'!L201 ), 'F_Inputs - allowance'!L201, 'Inp - allowance override'!L201 ) )</f>
        <v>0</v>
      </c>
      <c r="M201" s="70">
        <f xml:space="preserve"> IF( ISNA( 'Inp - allowance override'!M201 ), "", IF( ISBLANK( 'Inp - allowance override'!M201 ), 'F_Inputs - allowance'!M201, 'Inp - allowance override'!M201 ) )</f>
        <v>0</v>
      </c>
      <c r="N201" s="64" t="str">
        <f xml:space="preserve"> INDEX(Lookup!G:G, MATCH(B201, Lookup!F:F, 0),)</f>
        <v>WN - 3P capex</v>
      </c>
    </row>
    <row r="202" spans="1:14">
      <c r="A202" t="str">
        <f>'Inp - allowance override'!A202</f>
        <v>SVE</v>
      </c>
      <c r="B202" t="str">
        <f>'Inp - allowance override'!B202</f>
        <v>C_PR24CA15_3POPEX_PC_WN</v>
      </c>
      <c r="C202" t="str">
        <f>'Inp - allowance override'!C202</f>
        <v>Third party services costs - WN - opex - price control</v>
      </c>
      <c r="D202" t="str">
        <f>'Inp - allowance override'!D202</f>
        <v>£m</v>
      </c>
      <c r="E202" t="str">
        <f>'Inp - allowance override'!E202</f>
        <v>Price Review 2024</v>
      </c>
      <c r="F202" s="70" t="str">
        <f xml:space="preserve"> IF( ISNA( 'Inp - allowance override'!F202 ), "", IF( ISBLANK( 'Inp - allowance override'!F202 ), 'F_Inputs - allowance'!F202, 'Inp - allowance override'!F202 ) )</f>
        <v/>
      </c>
      <c r="G202" s="70" t="str">
        <f xml:space="preserve"> IF( ISNA( 'Inp - allowance override'!G202 ), "", IF( ISBLANK( 'Inp - allowance override'!G202 ), 'F_Inputs - allowance'!G202, 'Inp - allowance override'!G202 ) )</f>
        <v/>
      </c>
      <c r="H202" s="70" t="str">
        <f xml:space="preserve"> IF( ISNA( 'Inp - allowance override'!H202 ), "", IF( ISBLANK( 'Inp - allowance override'!H202 ), 'F_Inputs - allowance'!H202, 'Inp - allowance override'!H202 ) )</f>
        <v/>
      </c>
      <c r="I202" s="70">
        <f xml:space="preserve"> IF( ISNA( 'Inp - allowance override'!I202 ), "", IF( ISBLANK( 'Inp - allowance override'!I202 ), 'F_Inputs - allowance'!I202, 'Inp - allowance override'!I202 ) )</f>
        <v>0.72300000000000009</v>
      </c>
      <c r="J202" s="70">
        <f xml:space="preserve"> IF( ISNA( 'Inp - allowance override'!J202 ), "", IF( ISBLANK( 'Inp - allowance override'!J202 ), 'F_Inputs - allowance'!J202, 'Inp - allowance override'!J202 ) )</f>
        <v>0.71700000000000008</v>
      </c>
      <c r="K202" s="70">
        <f xml:space="preserve"> IF( ISNA( 'Inp - allowance override'!K202 ), "", IF( ISBLANK( 'Inp - allowance override'!K202 ), 'F_Inputs - allowance'!K202, 'Inp - allowance override'!K202 ) )</f>
        <v>0.72399999999999998</v>
      </c>
      <c r="L202" s="70">
        <f xml:space="preserve"> IF( ISNA( 'Inp - allowance override'!L202 ), "", IF( ISBLANK( 'Inp - allowance override'!L202 ), 'F_Inputs - allowance'!L202, 'Inp - allowance override'!L202 ) )</f>
        <v>0.74700000000000011</v>
      </c>
      <c r="M202" s="70">
        <f xml:space="preserve"> IF( ISNA( 'Inp - allowance override'!M202 ), "", IF( ISBLANK( 'Inp - allowance override'!M202 ), 'F_Inputs - allowance'!M202, 'Inp - allowance override'!M202 ) )</f>
        <v>0.77100000000000013</v>
      </c>
      <c r="N202" s="64" t="str">
        <f xml:space="preserve"> INDEX(Lookup!G:G, MATCH(B202, Lookup!F:F, 0),)</f>
        <v>WN - 3P opex</v>
      </c>
    </row>
    <row r="203" spans="1:14">
      <c r="A203" t="str">
        <f>'Inp - allowance override'!A203</f>
        <v>SVE</v>
      </c>
      <c r="B203" t="str">
        <f>'Inp - allowance override'!B203</f>
        <v>C_PR24CA15_3PCAPEX_PC_WWN</v>
      </c>
      <c r="C203" t="str">
        <f>'Inp - allowance override'!C203</f>
        <v>Third party services costs - WWN - capex - price control</v>
      </c>
      <c r="D203" t="str">
        <f>'Inp - allowance override'!D203</f>
        <v>£m</v>
      </c>
      <c r="E203" t="str">
        <f>'Inp - allowance override'!E203</f>
        <v>Price Review 2024</v>
      </c>
      <c r="F203" s="70" t="str">
        <f xml:space="preserve"> IF( ISNA( 'Inp - allowance override'!F203 ), "", IF( ISBLANK( 'Inp - allowance override'!F203 ), 'F_Inputs - allowance'!F203, 'Inp - allowance override'!F203 ) )</f>
        <v/>
      </c>
      <c r="G203" s="70" t="str">
        <f xml:space="preserve"> IF( ISNA( 'Inp - allowance override'!G203 ), "", IF( ISBLANK( 'Inp - allowance override'!G203 ), 'F_Inputs - allowance'!G203, 'Inp - allowance override'!G203 ) )</f>
        <v/>
      </c>
      <c r="H203" s="70" t="str">
        <f xml:space="preserve"> IF( ISNA( 'Inp - allowance override'!H203 ), "", IF( ISBLANK( 'Inp - allowance override'!H203 ), 'F_Inputs - allowance'!H203, 'Inp - allowance override'!H203 ) )</f>
        <v/>
      </c>
      <c r="I203" s="70">
        <f xml:space="preserve"> IF( ISNA( 'Inp - allowance override'!I203 ), "", IF( ISBLANK( 'Inp - allowance override'!I203 ), 'F_Inputs - allowance'!I203, 'Inp - allowance override'!I203 ) )</f>
        <v>0.1079</v>
      </c>
      <c r="J203" s="70">
        <f xml:space="preserve"> IF( ISNA( 'Inp - allowance override'!J203 ), "", IF( ISBLANK( 'Inp - allowance override'!J203 ), 'F_Inputs - allowance'!J203, 'Inp - allowance override'!J203 ) )</f>
        <v>0.15060000000000001</v>
      </c>
      <c r="K203" s="70">
        <f xml:space="preserve"> IF( ISNA( 'Inp - allowance override'!K203 ), "", IF( ISBLANK( 'Inp - allowance override'!K203 ), 'F_Inputs - allowance'!K203, 'Inp - allowance override'!K203 ) )</f>
        <v>0.18959999999999999</v>
      </c>
      <c r="L203" s="70">
        <f xml:space="preserve"> IF( ISNA( 'Inp - allowance override'!L203 ), "", IF( ISBLANK( 'Inp - allowance override'!L203 ), 'F_Inputs - allowance'!L203, 'Inp - allowance override'!L203 ) )</f>
        <v>0.22500000000000001</v>
      </c>
      <c r="M203" s="70">
        <f xml:space="preserve"> IF( ISNA( 'Inp - allowance override'!M203 ), "", IF( ISBLANK( 'Inp - allowance override'!M203 ), 'F_Inputs - allowance'!M203, 'Inp - allowance override'!M203 ) )</f>
        <v>0.28370000000000001</v>
      </c>
      <c r="N203" s="64" t="str">
        <f xml:space="preserve"> INDEX(Lookup!G:G, MATCH(B203, Lookup!F:F, 0),)</f>
        <v>WWN - 3P capex</v>
      </c>
    </row>
    <row r="204" spans="1:14">
      <c r="A204" t="str">
        <f>'Inp - allowance override'!A204</f>
        <v>SVE</v>
      </c>
      <c r="B204" t="str">
        <f>'Inp - allowance override'!B204</f>
        <v>C_PR24CA15_3POPEX_PC_WWN</v>
      </c>
      <c r="C204" t="str">
        <f>'Inp - allowance override'!C204</f>
        <v>Third party services costs - WWN - opex - price control</v>
      </c>
      <c r="D204" t="str">
        <f>'Inp - allowance override'!D204</f>
        <v>£m</v>
      </c>
      <c r="E204" t="str">
        <f>'Inp - allowance override'!E204</f>
        <v>Price Review 2024</v>
      </c>
      <c r="F204" s="70" t="str">
        <f xml:space="preserve"> IF( ISNA( 'Inp - allowance override'!F204 ), "", IF( ISBLANK( 'Inp - allowance override'!F204 ), 'F_Inputs - allowance'!F204, 'Inp - allowance override'!F204 ) )</f>
        <v/>
      </c>
      <c r="G204" s="70" t="str">
        <f xml:space="preserve"> IF( ISNA( 'Inp - allowance override'!G204 ), "", IF( ISBLANK( 'Inp - allowance override'!G204 ), 'F_Inputs - allowance'!G204, 'Inp - allowance override'!G204 ) )</f>
        <v/>
      </c>
      <c r="H204" s="70" t="str">
        <f xml:space="preserve"> IF( ISNA( 'Inp - allowance override'!H204 ), "", IF( ISBLANK( 'Inp - allowance override'!H204 ), 'F_Inputs - allowance'!H204, 'Inp - allowance override'!H204 ) )</f>
        <v/>
      </c>
      <c r="I204" s="70">
        <f xml:space="preserve"> IF( ISNA( 'Inp - allowance override'!I204 ), "", IF( ISBLANK( 'Inp - allowance override'!I204 ), 'F_Inputs - allowance'!I204, 'Inp - allowance override'!I204 ) )</f>
        <v>0.60880000000000001</v>
      </c>
      <c r="J204" s="70">
        <f xml:space="preserve"> IF( ISNA( 'Inp - allowance override'!J204 ), "", IF( ISBLANK( 'Inp - allowance override'!J204 ), 'F_Inputs - allowance'!J204, 'Inp - allowance override'!J204 ) )</f>
        <v>0.61839999999999995</v>
      </c>
      <c r="K204" s="70">
        <f xml:space="preserve"> IF( ISNA( 'Inp - allowance override'!K204 ), "", IF( ISBLANK( 'Inp - allowance override'!K204 ), 'F_Inputs - allowance'!K204, 'Inp - allowance override'!K204 ) )</f>
        <v>0.62649999999999995</v>
      </c>
      <c r="L204" s="70">
        <f xml:space="preserve"> IF( ISNA( 'Inp - allowance override'!L204 ), "", IF( ISBLANK( 'Inp - allowance override'!L204 ), 'F_Inputs - allowance'!L204, 'Inp - allowance override'!L204 ) )</f>
        <v>0.62990000000000002</v>
      </c>
      <c r="M204" s="70">
        <f xml:space="preserve"> IF( ISNA( 'Inp - allowance override'!M204 ), "", IF( ISBLANK( 'Inp - allowance override'!M204 ), 'F_Inputs - allowance'!M204, 'Inp - allowance override'!M204 ) )</f>
        <v>0.63009999999999999</v>
      </c>
      <c r="N204" s="64" t="str">
        <f xml:space="preserve"> INDEX(Lookup!G:G, MATCH(B204, Lookup!F:F, 0),)</f>
        <v>WWN - 3P opex</v>
      </c>
    </row>
    <row r="205" spans="1:14">
      <c r="A205" t="str">
        <f>'Inp - allowance override'!A205</f>
        <v>SVE</v>
      </c>
      <c r="B205" t="str">
        <f>'Inp - allowance override'!B205</f>
        <v>C_PR24CA15_3PCAPEX_NPC_WR</v>
      </c>
      <c r="C205" t="str">
        <f>'Inp - allowance override'!C205</f>
        <v>Third party services costs - WR - capex - non-price control</v>
      </c>
      <c r="D205" t="str">
        <f>'Inp - allowance override'!D205</f>
        <v>£m</v>
      </c>
      <c r="E205" t="str">
        <f>'Inp - allowance override'!E205</f>
        <v>Price Review 2024</v>
      </c>
      <c r="F205" s="70" t="str">
        <f xml:space="preserve"> IF( ISNA( 'Inp - allowance override'!F205 ), "", IF( ISBLANK( 'Inp - allowance override'!F205 ), 'F_Inputs - allowance'!F205, 'Inp - allowance override'!F205 ) )</f>
        <v/>
      </c>
      <c r="G205" s="70" t="str">
        <f xml:space="preserve"> IF( ISNA( 'Inp - allowance override'!G205 ), "", IF( ISBLANK( 'Inp - allowance override'!G205 ), 'F_Inputs - allowance'!G205, 'Inp - allowance override'!G205 ) )</f>
        <v/>
      </c>
      <c r="H205" s="70" t="str">
        <f xml:space="preserve"> IF( ISNA( 'Inp - allowance override'!H205 ), "", IF( ISBLANK( 'Inp - allowance override'!H205 ), 'F_Inputs - allowance'!H205, 'Inp - allowance override'!H205 ) )</f>
        <v/>
      </c>
      <c r="I205" s="70">
        <f xml:space="preserve"> IF( ISNA( 'Inp - allowance override'!I205 ), "", IF( ISBLANK( 'Inp - allowance override'!I205 ), 'F_Inputs - allowance'!I205, 'Inp - allowance override'!I205 ) )</f>
        <v>0</v>
      </c>
      <c r="J205" s="70">
        <f xml:space="preserve"> IF( ISNA( 'Inp - allowance override'!J205 ), "", IF( ISBLANK( 'Inp - allowance override'!J205 ), 'F_Inputs - allowance'!J205, 'Inp - allowance override'!J205 ) )</f>
        <v>0</v>
      </c>
      <c r="K205" s="70">
        <f xml:space="preserve"> IF( ISNA( 'Inp - allowance override'!K205 ), "", IF( ISBLANK( 'Inp - allowance override'!K205 ), 'F_Inputs - allowance'!K205, 'Inp - allowance override'!K205 ) )</f>
        <v>0</v>
      </c>
      <c r="L205" s="70">
        <f xml:space="preserve"> IF( ISNA( 'Inp - allowance override'!L205 ), "", IF( ISBLANK( 'Inp - allowance override'!L205 ), 'F_Inputs - allowance'!L205, 'Inp - allowance override'!L205 ) )</f>
        <v>0</v>
      </c>
      <c r="M205" s="70">
        <f xml:space="preserve"> IF( ISNA( 'Inp - allowance override'!M205 ), "", IF( ISBLANK( 'Inp - allowance override'!M205 ), 'F_Inputs - allowance'!M205, 'Inp - allowance override'!M205 ) )</f>
        <v>0</v>
      </c>
      <c r="N205" s="64" t="str">
        <f xml:space="preserve"> INDEX(Lookup!G:G, MATCH(B205, Lookup!F:F, 0),)</f>
        <v>WR - 3P capex</v>
      </c>
    </row>
    <row r="206" spans="1:14">
      <c r="A206" t="str">
        <f>'Inp - allowance override'!A206</f>
        <v>SVE</v>
      </c>
      <c r="B206" t="str">
        <f>'Inp - allowance override'!B206</f>
        <v>C_PR24CA15_3POPEX_NPC_WR</v>
      </c>
      <c r="C206" t="str">
        <f>'Inp - allowance override'!C206</f>
        <v>Third party services costs - WR - opex - non-price control</v>
      </c>
      <c r="D206" t="str">
        <f>'Inp - allowance override'!D206</f>
        <v>£m</v>
      </c>
      <c r="E206" t="str">
        <f>'Inp - allowance override'!E206</f>
        <v>Price Review 2024</v>
      </c>
      <c r="F206" s="70" t="str">
        <f xml:space="preserve"> IF( ISNA( 'Inp - allowance override'!F206 ), "", IF( ISBLANK( 'Inp - allowance override'!F206 ), 'F_Inputs - allowance'!F206, 'Inp - allowance override'!F206 ) )</f>
        <v/>
      </c>
      <c r="G206" s="70" t="str">
        <f xml:space="preserve"> IF( ISNA( 'Inp - allowance override'!G206 ), "", IF( ISBLANK( 'Inp - allowance override'!G206 ), 'F_Inputs - allowance'!G206, 'Inp - allowance override'!G206 ) )</f>
        <v/>
      </c>
      <c r="H206" s="70" t="str">
        <f xml:space="preserve"> IF( ISNA( 'Inp - allowance override'!H206 ), "", IF( ISBLANK( 'Inp - allowance override'!H206 ), 'F_Inputs - allowance'!H206, 'Inp - allowance override'!H206 ) )</f>
        <v/>
      </c>
      <c r="I206" s="70">
        <f xml:space="preserve"> IF( ISNA( 'Inp - allowance override'!I206 ), "", IF( ISBLANK( 'Inp - allowance override'!I206 ), 'F_Inputs - allowance'!I206, 'Inp - allowance override'!I206 ) )</f>
        <v>8.3000000000000004E-2</v>
      </c>
      <c r="J206" s="70">
        <f xml:space="preserve"> IF( ISNA( 'Inp - allowance override'!J206 ), "", IF( ISBLANK( 'Inp - allowance override'!J206 ), 'F_Inputs - allowance'!J206, 'Inp - allowance override'!J206 ) )</f>
        <v>8.3000000000000004E-2</v>
      </c>
      <c r="K206" s="70">
        <f xml:space="preserve"> IF( ISNA( 'Inp - allowance override'!K206 ), "", IF( ISBLANK( 'Inp - allowance override'!K206 ), 'F_Inputs - allowance'!K206, 'Inp - allowance override'!K206 ) )</f>
        <v>8.4000000000000005E-2</v>
      </c>
      <c r="L206" s="70">
        <f xml:space="preserve"> IF( ISNA( 'Inp - allowance override'!L206 ), "", IF( ISBLANK( 'Inp - allowance override'!L206 ), 'F_Inputs - allowance'!L206, 'Inp - allowance override'!L206 ) )</f>
        <v>8.4000000000000005E-2</v>
      </c>
      <c r="M206" s="70">
        <f xml:space="preserve"> IF( ISNA( 'Inp - allowance override'!M206 ), "", IF( ISBLANK( 'Inp - allowance override'!M206 ), 'F_Inputs - allowance'!M206, 'Inp - allowance override'!M206 ) )</f>
        <v>8.5000000000000006E-2</v>
      </c>
      <c r="N206" s="64" t="str">
        <f xml:space="preserve"> INDEX(Lookup!G:G, MATCH(B206, Lookup!F:F, 0),)</f>
        <v>WR - 3P opex</v>
      </c>
    </row>
    <row r="207" spans="1:14">
      <c r="A207" t="str">
        <f>'Inp - allowance override'!A207</f>
        <v>SVE</v>
      </c>
      <c r="B207" t="str">
        <f>'Inp - allowance override'!B207</f>
        <v>C_PR24CA15_3PCAPEX_NPC_WN</v>
      </c>
      <c r="C207" t="str">
        <f>'Inp - allowance override'!C207</f>
        <v>Third party services costs - WN - capex - non-price control</v>
      </c>
      <c r="D207" t="str">
        <f>'Inp - allowance override'!D207</f>
        <v>£m</v>
      </c>
      <c r="E207" t="str">
        <f>'Inp - allowance override'!E207</f>
        <v>Price Review 2024</v>
      </c>
      <c r="F207" s="70" t="str">
        <f xml:space="preserve"> IF( ISNA( 'Inp - allowance override'!F207 ), "", IF( ISBLANK( 'Inp - allowance override'!F207 ), 'F_Inputs - allowance'!F207, 'Inp - allowance override'!F207 ) )</f>
        <v/>
      </c>
      <c r="G207" s="70" t="str">
        <f xml:space="preserve"> IF( ISNA( 'Inp - allowance override'!G207 ), "", IF( ISBLANK( 'Inp - allowance override'!G207 ), 'F_Inputs - allowance'!G207, 'Inp - allowance override'!G207 ) )</f>
        <v/>
      </c>
      <c r="H207" s="70" t="str">
        <f xml:space="preserve"> IF( ISNA( 'Inp - allowance override'!H207 ), "", IF( ISBLANK( 'Inp - allowance override'!H207 ), 'F_Inputs - allowance'!H207, 'Inp - allowance override'!H207 ) )</f>
        <v/>
      </c>
      <c r="I207" s="70">
        <f xml:space="preserve"> IF( ISNA( 'Inp - allowance override'!I207 ), "", IF( ISBLANK( 'Inp - allowance override'!I207 ), 'F_Inputs - allowance'!I207, 'Inp - allowance override'!I207 ) )</f>
        <v>0</v>
      </c>
      <c r="J207" s="70">
        <f xml:space="preserve"> IF( ISNA( 'Inp - allowance override'!J207 ), "", IF( ISBLANK( 'Inp - allowance override'!J207 ), 'F_Inputs - allowance'!J207, 'Inp - allowance override'!J207 ) )</f>
        <v>0</v>
      </c>
      <c r="K207" s="70">
        <f xml:space="preserve"> IF( ISNA( 'Inp - allowance override'!K207 ), "", IF( ISBLANK( 'Inp - allowance override'!K207 ), 'F_Inputs - allowance'!K207, 'Inp - allowance override'!K207 ) )</f>
        <v>0</v>
      </c>
      <c r="L207" s="70">
        <f xml:space="preserve"> IF( ISNA( 'Inp - allowance override'!L207 ), "", IF( ISBLANK( 'Inp - allowance override'!L207 ), 'F_Inputs - allowance'!L207, 'Inp - allowance override'!L207 ) )</f>
        <v>0</v>
      </c>
      <c r="M207" s="70">
        <f xml:space="preserve"> IF( ISNA( 'Inp - allowance override'!M207 ), "", IF( ISBLANK( 'Inp - allowance override'!M207 ), 'F_Inputs - allowance'!M207, 'Inp - allowance override'!M207 ) )</f>
        <v>0</v>
      </c>
      <c r="N207" s="64" t="str">
        <f xml:space="preserve"> INDEX(Lookup!G:G, MATCH(B207, Lookup!F:F, 0),)</f>
        <v>WN - 3P capex</v>
      </c>
    </row>
    <row r="208" spans="1:14">
      <c r="A208" t="str">
        <f>'Inp - allowance override'!A208</f>
        <v>SVE</v>
      </c>
      <c r="B208" t="str">
        <f>'Inp - allowance override'!B208</f>
        <v>C_PR24CA15_3POPEX_NPC_WN</v>
      </c>
      <c r="C208" t="str">
        <f>'Inp - allowance override'!C208</f>
        <v>Third party services costs - WN - opex - non-price control</v>
      </c>
      <c r="D208" t="str">
        <f>'Inp - allowance override'!D208</f>
        <v>£m</v>
      </c>
      <c r="E208" t="str">
        <f>'Inp - allowance override'!E208</f>
        <v>Price Review 2024</v>
      </c>
      <c r="F208" s="70" t="str">
        <f xml:space="preserve"> IF( ISNA( 'Inp - allowance override'!F208 ), "", IF( ISBLANK( 'Inp - allowance override'!F208 ), 'F_Inputs - allowance'!F208, 'Inp - allowance override'!F208 ) )</f>
        <v/>
      </c>
      <c r="G208" s="70" t="str">
        <f xml:space="preserve"> IF( ISNA( 'Inp - allowance override'!G208 ), "", IF( ISBLANK( 'Inp - allowance override'!G208 ), 'F_Inputs - allowance'!G208, 'Inp - allowance override'!G208 ) )</f>
        <v/>
      </c>
      <c r="H208" s="70" t="str">
        <f xml:space="preserve"> IF( ISNA( 'Inp - allowance override'!H208 ), "", IF( ISBLANK( 'Inp - allowance override'!H208 ), 'F_Inputs - allowance'!H208, 'Inp - allowance override'!H208 ) )</f>
        <v/>
      </c>
      <c r="I208" s="70">
        <f xml:space="preserve"> IF( ISNA( 'Inp - allowance override'!I208 ), "", IF( ISBLANK( 'Inp - allowance override'!I208 ), 'F_Inputs - allowance'!I208, 'Inp - allowance override'!I208 ) )</f>
        <v>5.9610000000000003</v>
      </c>
      <c r="J208" s="70">
        <f xml:space="preserve"> IF( ISNA( 'Inp - allowance override'!J208 ), "", IF( ISBLANK( 'Inp - allowance override'!J208 ), 'F_Inputs - allowance'!J208, 'Inp - allowance override'!J208 ) )</f>
        <v>6.1709999999999994</v>
      </c>
      <c r="K208" s="70">
        <f xml:space="preserve"> IF( ISNA( 'Inp - allowance override'!K208 ), "", IF( ISBLANK( 'Inp - allowance override'!K208 ), 'F_Inputs - allowance'!K208, 'Inp - allowance override'!K208 ) )</f>
        <v>6.4019999999999992</v>
      </c>
      <c r="L208" s="70">
        <f xml:space="preserve"> IF( ISNA( 'Inp - allowance override'!L208 ), "", IF( ISBLANK( 'Inp - allowance override'!L208 ), 'F_Inputs - allowance'!L208, 'Inp - allowance override'!L208 ) )</f>
        <v>6.58</v>
      </c>
      <c r="M208" s="70">
        <f xml:space="preserve"> IF( ISNA( 'Inp - allowance override'!M208 ), "", IF( ISBLANK( 'Inp - allowance override'!M208 ), 'F_Inputs - allowance'!M208, 'Inp - allowance override'!M208 ) )</f>
        <v>6.7509999999999994</v>
      </c>
      <c r="N208" s="64" t="str">
        <f xml:space="preserve"> INDEX(Lookup!G:G, MATCH(B208, Lookup!F:F, 0),)</f>
        <v>WN - 3P opex</v>
      </c>
    </row>
    <row r="209" spans="1:16">
      <c r="A209" t="str">
        <f>'Inp - allowance override'!A209</f>
        <v>SVE</v>
      </c>
      <c r="B209" t="str">
        <f>'Inp - allowance override'!B209</f>
        <v>C_PR24CA15_3PCAPEX_NPC_WWN</v>
      </c>
      <c r="C209" t="str">
        <f>'Inp - allowance override'!C209</f>
        <v>Third party services costs - WWN - capex - non-price control</v>
      </c>
      <c r="D209" t="str">
        <f>'Inp - allowance override'!D209</f>
        <v>£m</v>
      </c>
      <c r="E209" t="str">
        <f>'Inp - allowance override'!E209</f>
        <v>Price Review 2024</v>
      </c>
      <c r="F209" s="70" t="str">
        <f xml:space="preserve"> IF( ISNA( 'Inp - allowance override'!F209 ), "", IF( ISBLANK( 'Inp - allowance override'!F209 ), 'F_Inputs - allowance'!F209, 'Inp - allowance override'!F209 ) )</f>
        <v/>
      </c>
      <c r="G209" s="70" t="str">
        <f xml:space="preserve"> IF( ISNA( 'Inp - allowance override'!G209 ), "", IF( ISBLANK( 'Inp - allowance override'!G209 ), 'F_Inputs - allowance'!G209, 'Inp - allowance override'!G209 ) )</f>
        <v/>
      </c>
      <c r="H209" s="70" t="str">
        <f xml:space="preserve"> IF( ISNA( 'Inp - allowance override'!H209 ), "", IF( ISBLANK( 'Inp - allowance override'!H209 ), 'F_Inputs - allowance'!H209, 'Inp - allowance override'!H209 ) )</f>
        <v/>
      </c>
      <c r="I209" s="70">
        <f xml:space="preserve"> IF( ISNA( 'Inp - allowance override'!I209 ), "", IF( ISBLANK( 'Inp - allowance override'!I209 ), 'F_Inputs - allowance'!I209, 'Inp - allowance override'!I209 ) )</f>
        <v>0</v>
      </c>
      <c r="J209" s="70">
        <f xml:space="preserve"> IF( ISNA( 'Inp - allowance override'!J209 ), "", IF( ISBLANK( 'Inp - allowance override'!J209 ), 'F_Inputs - allowance'!J209, 'Inp - allowance override'!J209 ) )</f>
        <v>0</v>
      </c>
      <c r="K209" s="70">
        <f xml:space="preserve"> IF( ISNA( 'Inp - allowance override'!K209 ), "", IF( ISBLANK( 'Inp - allowance override'!K209 ), 'F_Inputs - allowance'!K209, 'Inp - allowance override'!K209 ) )</f>
        <v>0</v>
      </c>
      <c r="L209" s="70">
        <f xml:space="preserve"> IF( ISNA( 'Inp - allowance override'!L209 ), "", IF( ISBLANK( 'Inp - allowance override'!L209 ), 'F_Inputs - allowance'!L209, 'Inp - allowance override'!L209 ) )</f>
        <v>0</v>
      </c>
      <c r="M209" s="70">
        <f xml:space="preserve"> IF( ISNA( 'Inp - allowance override'!M209 ), "", IF( ISBLANK( 'Inp - allowance override'!M209 ), 'F_Inputs - allowance'!M209, 'Inp - allowance override'!M209 ) )</f>
        <v>0</v>
      </c>
      <c r="N209" s="64" t="str">
        <f xml:space="preserve"> INDEX(Lookup!G:G, MATCH(B209, Lookup!F:F, 0),)</f>
        <v>WWN - 3P capex</v>
      </c>
    </row>
    <row r="210" spans="1:16">
      <c r="A210" t="str">
        <f>'Inp - allowance override'!A210</f>
        <v>SVE</v>
      </c>
      <c r="B210" t="str">
        <f>'Inp - allowance override'!B210</f>
        <v>C_PR24CA15_3POPEX_NPC_WWN</v>
      </c>
      <c r="C210" t="str">
        <f>'Inp - allowance override'!C210</f>
        <v>Third party services costs - WWN - opex - non-price control</v>
      </c>
      <c r="D210" t="str">
        <f>'Inp - allowance override'!D210</f>
        <v>£m</v>
      </c>
      <c r="E210" t="str">
        <f>'Inp - allowance override'!E210</f>
        <v>Price Review 2024</v>
      </c>
      <c r="F210" s="70" t="str">
        <f xml:space="preserve"> IF( ISNA( 'Inp - allowance override'!F210 ), "", IF( ISBLANK( 'Inp - allowance override'!F210 ), 'F_Inputs - allowance'!F210, 'Inp - allowance override'!F210 ) )</f>
        <v/>
      </c>
      <c r="G210" s="70" t="str">
        <f xml:space="preserve"> IF( ISNA( 'Inp - allowance override'!G210 ), "", IF( ISBLANK( 'Inp - allowance override'!G210 ), 'F_Inputs - allowance'!G210, 'Inp - allowance override'!G210 ) )</f>
        <v/>
      </c>
      <c r="H210" s="70" t="str">
        <f xml:space="preserve"> IF( ISNA( 'Inp - allowance override'!H210 ), "", IF( ISBLANK( 'Inp - allowance override'!H210 ), 'F_Inputs - allowance'!H210, 'Inp - allowance override'!H210 ) )</f>
        <v/>
      </c>
      <c r="I210" s="70">
        <f xml:space="preserve"> IF( ISNA( 'Inp - allowance override'!I210 ), "", IF( ISBLANK( 'Inp - allowance override'!I210 ), 'F_Inputs - allowance'!I210, 'Inp - allowance override'!I210 ) )</f>
        <v>3.2399999999999998E-2</v>
      </c>
      <c r="J210" s="70">
        <f xml:space="preserve"> IF( ISNA( 'Inp - allowance override'!J210 ), "", IF( ISBLANK( 'Inp - allowance override'!J210 ), 'F_Inputs - allowance'!J210, 'Inp - allowance override'!J210 ) )</f>
        <v>3.2599999999999997E-2</v>
      </c>
      <c r="K210" s="70">
        <f xml:space="preserve"> IF( ISNA( 'Inp - allowance override'!K210 ), "", IF( ISBLANK( 'Inp - allowance override'!K210 ), 'F_Inputs - allowance'!K210, 'Inp - allowance override'!K210 ) )</f>
        <v>3.2800000000000003E-2</v>
      </c>
      <c r="L210" s="70">
        <f xml:space="preserve"> IF( ISNA( 'Inp - allowance override'!L210 ), "", IF( ISBLANK( 'Inp - allowance override'!L210 ), 'F_Inputs - allowance'!L210, 'Inp - allowance override'!L210 ) )</f>
        <v>3.3000000000000002E-2</v>
      </c>
      <c r="M210" s="70">
        <f xml:space="preserve"> IF( ISNA( 'Inp - allowance override'!M210 ), "", IF( ISBLANK( 'Inp - allowance override'!M210 ), 'F_Inputs - allowance'!M210, 'Inp - allowance override'!M210 ) )</f>
        <v>3.32E-2</v>
      </c>
      <c r="N210" s="64" t="str">
        <f xml:space="preserve"> INDEX(Lookup!G:G, MATCH(B210, Lookup!F:F, 0),)</f>
        <v>WWN - 3P opex</v>
      </c>
    </row>
    <row r="211" spans="1:16">
      <c r="A211" t="str">
        <f>'Inp - allowance override'!A211</f>
        <v>SVE</v>
      </c>
      <c r="B211" t="str">
        <f>'Inp - allowance override'!B211</f>
        <v>C_PR24CA15_REVCAPEX_PC_WN</v>
      </c>
      <c r="C211" t="str">
        <f>'Inp - allowance override'!C211</f>
        <v>DS &amp; diversions - revenues for capex spend - price control - WN</v>
      </c>
      <c r="D211" t="str">
        <f>'Inp - allowance override'!D211</f>
        <v>£m</v>
      </c>
      <c r="E211" t="str">
        <f>'Inp - allowance override'!E211</f>
        <v>Price Review 2024</v>
      </c>
      <c r="F211" s="70" t="str">
        <f xml:space="preserve"> IF( ISNA( 'Inp - allowance override'!F211 ), "", IF( ISBLANK( 'Inp - allowance override'!F211 ), 'F_Inputs - allowance'!F211, 'Inp - allowance override'!F211 ) )</f>
        <v/>
      </c>
      <c r="G211" s="70" t="str">
        <f xml:space="preserve"> IF( ISNA( 'Inp - allowance override'!G211 ), "", IF( ISBLANK( 'Inp - allowance override'!G211 ), 'F_Inputs - allowance'!G211, 'Inp - allowance override'!G211 ) )</f>
        <v/>
      </c>
      <c r="H211" s="70" t="str">
        <f xml:space="preserve"> IF( ISNA( 'Inp - allowance override'!H211 ), "", IF( ISBLANK( 'Inp - allowance override'!H211 ), 'F_Inputs - allowance'!H211, 'Inp - allowance override'!H211 ) )</f>
        <v/>
      </c>
      <c r="I211" s="70">
        <f xml:space="preserve"> IF( ISNA( 'Inp - allowance override'!I211 ), "", IF( ISBLANK( 'Inp - allowance override'!I211 ), 'F_Inputs - allowance'!I211, 'Inp - allowance override'!I211 ) )</f>
        <v>21.491943584376589</v>
      </c>
      <c r="J211" s="70">
        <f xml:space="preserve"> IF( ISNA( 'Inp - allowance override'!J211 ), "", IF( ISBLANK( 'Inp - allowance override'!J211 ), 'F_Inputs - allowance'!J211, 'Inp - allowance override'!J211 ) )</f>
        <v>30.184791313881885</v>
      </c>
      <c r="K211" s="70">
        <f xml:space="preserve"> IF( ISNA( 'Inp - allowance override'!K211 ), "", IF( ISBLANK( 'Inp - allowance override'!K211 ), 'F_Inputs - allowance'!K211, 'Inp - allowance override'!K211 ) )</f>
        <v>51.543440549917101</v>
      </c>
      <c r="L211" s="70">
        <f xml:space="preserve"> IF( ISNA( 'Inp - allowance override'!L211 ), "", IF( ISBLANK( 'Inp - allowance override'!L211 ), 'F_Inputs - allowance'!L211, 'Inp - allowance override'!L211 ) )</f>
        <v>33.470817206534655</v>
      </c>
      <c r="M211" s="70">
        <f xml:space="preserve"> IF( ISNA( 'Inp - allowance override'!M211 ), "", IF( ISBLANK( 'Inp - allowance override'!M211 ), 'F_Inputs - allowance'!M211, 'Inp - allowance override'!M211 ) )</f>
        <v>19.407621086404099</v>
      </c>
      <c r="N211" s="64" t="str">
        <f xml:space="preserve"> INDEX(Lookup!G:G, MATCH(B211, Lookup!F:F, 0),)</f>
        <v>WN - DSDIV REV</v>
      </c>
    </row>
    <row r="212" spans="1:16">
      <c r="A212" t="str">
        <f>'Inp - allowance override'!A212</f>
        <v>SVE</v>
      </c>
      <c r="B212" t="str">
        <f>'Inp - allowance override'!B212</f>
        <v>C_PR24CA15_REVCAPEX_NPC_WN</v>
      </c>
      <c r="C212" t="str">
        <f>'Inp - allowance override'!C212</f>
        <v>DS &amp; diversions - revenues for capex spend - non-price control - WN</v>
      </c>
      <c r="D212" t="str">
        <f>'Inp - allowance override'!D212</f>
        <v>£m</v>
      </c>
      <c r="E212" t="str">
        <f>'Inp - allowance override'!E212</f>
        <v>Price Review 2024</v>
      </c>
      <c r="F212" s="70" t="str">
        <f xml:space="preserve"> IF( ISNA( 'Inp - allowance override'!F212 ), "", IF( ISBLANK( 'Inp - allowance override'!F212 ), 'F_Inputs - allowance'!F212, 'Inp - allowance override'!F212 ) )</f>
        <v/>
      </c>
      <c r="G212" s="70" t="str">
        <f xml:space="preserve"> IF( ISNA( 'Inp - allowance override'!G212 ), "", IF( ISBLANK( 'Inp - allowance override'!G212 ), 'F_Inputs - allowance'!G212, 'Inp - allowance override'!G212 ) )</f>
        <v/>
      </c>
      <c r="H212" s="70" t="str">
        <f xml:space="preserve"> IF( ISNA( 'Inp - allowance override'!H212 ), "", IF( ISBLANK( 'Inp - allowance override'!H212 ), 'F_Inputs - allowance'!H212, 'Inp - allowance override'!H212 ) )</f>
        <v/>
      </c>
      <c r="I212" s="70">
        <f xml:space="preserve"> IF( ISNA( 'Inp - allowance override'!I212 ), "", IF( ISBLANK( 'Inp - allowance override'!I212 ), 'F_Inputs - allowance'!I212, 'Inp - allowance override'!I212 ) )</f>
        <v>13.162124399792237</v>
      </c>
      <c r="J212" s="70">
        <f xml:space="preserve"> IF( ISNA( 'Inp - allowance override'!J212 ), "", IF( ISBLANK( 'Inp - allowance override'!J212 ), 'F_Inputs - allowance'!J212, 'Inp - allowance override'!J212 ) )</f>
        <v>23.953265075151158</v>
      </c>
      <c r="K212" s="70">
        <f xml:space="preserve"> IF( ISNA( 'Inp - allowance override'!K212 ), "", IF( ISBLANK( 'Inp - allowance override'!K212 ), 'F_Inputs - allowance'!K212, 'Inp - allowance override'!K212 ) )</f>
        <v>23.717379107541255</v>
      </c>
      <c r="L212" s="70">
        <f xml:space="preserve"> IF( ISNA( 'Inp - allowance override'!L212 ), "", IF( ISBLANK( 'Inp - allowance override'!L212 ), 'F_Inputs - allowance'!L212, 'Inp - allowance override'!L212 ) )</f>
        <v>12.75354686307219</v>
      </c>
      <c r="M212" s="70">
        <f xml:space="preserve"> IF( ISNA( 'Inp - allowance override'!M212 ), "", IF( ISBLANK( 'Inp - allowance override'!M212 ), 'F_Inputs - allowance'!M212, 'Inp - allowance override'!M212 ) )</f>
        <v>11.139206791622357</v>
      </c>
      <c r="N212" s="64" t="str">
        <f xml:space="preserve"> INDEX(Lookup!G:G, MATCH(B212, Lookup!F:F, 0),)</f>
        <v>WN - DSDIV REV</v>
      </c>
    </row>
    <row r="213" spans="1:16">
      <c r="A213" t="str">
        <f>'Inp - allowance override'!A213</f>
        <v>SVE</v>
      </c>
      <c r="B213" t="str">
        <f>'Inp - allowance override'!B213</f>
        <v>C_PR24CA15_REVOPEX_PC_WN</v>
      </c>
      <c r="C213" t="str">
        <f>'Inp - allowance override'!C213</f>
        <v>DS &amp; diversions - revenues for opex spend - price control - WN</v>
      </c>
      <c r="D213" t="str">
        <f>'Inp - allowance override'!D213</f>
        <v>£m</v>
      </c>
      <c r="E213" t="str">
        <f>'Inp - allowance override'!E213</f>
        <v>Price Review 2024</v>
      </c>
      <c r="F213" s="70" t="str">
        <f xml:space="preserve"> IF( ISNA( 'Inp - allowance override'!F213 ), "", IF( ISBLANK( 'Inp - allowance override'!F213 ), 'F_Inputs - allowance'!F213, 'Inp - allowance override'!F213 ) )</f>
        <v/>
      </c>
      <c r="G213" s="70" t="str">
        <f xml:space="preserve"> IF( ISNA( 'Inp - allowance override'!G213 ), "", IF( ISBLANK( 'Inp - allowance override'!G213 ), 'F_Inputs - allowance'!G213, 'Inp - allowance override'!G213 ) )</f>
        <v/>
      </c>
      <c r="H213" s="70" t="str">
        <f xml:space="preserve"> IF( ISNA( 'Inp - allowance override'!H213 ), "", IF( ISBLANK( 'Inp - allowance override'!H213 ), 'F_Inputs - allowance'!H213, 'Inp - allowance override'!H213 ) )</f>
        <v/>
      </c>
      <c r="I213" s="70">
        <f xml:space="preserve"> IF( ISNA( 'Inp - allowance override'!I213 ), "", IF( ISBLANK( 'Inp - allowance override'!I213 ), 'F_Inputs - allowance'!I213, 'Inp - allowance override'!I213 ) )</f>
        <v>17.552676523105287</v>
      </c>
      <c r="J213" s="70">
        <f xml:space="preserve"> IF( ISNA( 'Inp - allowance override'!J213 ), "", IF( ISBLANK( 'Inp - allowance override'!J213 ), 'F_Inputs - allowance'!J213, 'Inp - allowance override'!J213 ) )</f>
        <v>24.6522086646067</v>
      </c>
      <c r="K213" s="70">
        <f xml:space="preserve"> IF( ISNA( 'Inp - allowance override'!K213 ), "", IF( ISBLANK( 'Inp - allowance override'!K213 ), 'F_Inputs - allowance'!K213, 'Inp - allowance override'!K213 ) )</f>
        <v>42.096022414570562</v>
      </c>
      <c r="L213" s="70">
        <f xml:space="preserve"> IF( ISNA( 'Inp - allowance override'!L213 ), "", IF( ISBLANK( 'Inp - allowance override'!L213 ), 'F_Inputs - allowance'!L213, 'Inp - allowance override'!L213 ) )</f>
        <v>27.33593753788605</v>
      </c>
      <c r="M213" s="70">
        <f xml:space="preserve"> IF( ISNA( 'Inp - allowance override'!M213 ), "", IF( ISBLANK( 'Inp - allowance override'!M213 ), 'F_Inputs - allowance'!M213, 'Inp - allowance override'!M213 ) )</f>
        <v>15.850390341629479</v>
      </c>
      <c r="N213" s="64" t="str">
        <f xml:space="preserve"> INDEX(Lookup!G:G, MATCH(B213, Lookup!F:F, 0),)</f>
        <v>WN - DSDIV REV</v>
      </c>
    </row>
    <row r="214" spans="1:16">
      <c r="A214" t="str">
        <f>'Inp - allowance override'!A214</f>
        <v>SVE</v>
      </c>
      <c r="B214" t="str">
        <f>'Inp - allowance override'!B214</f>
        <v>C_PR24CA15_REVOPEX_NPC_WN</v>
      </c>
      <c r="C214" t="str">
        <f>'Inp - allowance override'!C214</f>
        <v>DS &amp; diversions - revenues for opex spend - non-price control - WN</v>
      </c>
      <c r="D214" t="str">
        <f>'Inp - allowance override'!D214</f>
        <v>£m</v>
      </c>
      <c r="E214" t="str">
        <f>'Inp - allowance override'!E214</f>
        <v>Price Review 2024</v>
      </c>
      <c r="F214" s="70" t="str">
        <f xml:space="preserve"> IF( ISNA( 'Inp - allowance override'!F214 ), "", IF( ISBLANK( 'Inp - allowance override'!F214 ), 'F_Inputs - allowance'!F214, 'Inp - allowance override'!F214 ) )</f>
        <v/>
      </c>
      <c r="G214" s="70" t="str">
        <f xml:space="preserve"> IF( ISNA( 'Inp - allowance override'!G214 ), "", IF( ISBLANK( 'Inp - allowance override'!G214 ), 'F_Inputs - allowance'!G214, 'Inp - allowance override'!G214 ) )</f>
        <v/>
      </c>
      <c r="H214" s="70" t="str">
        <f xml:space="preserve"> IF( ISNA( 'Inp - allowance override'!H214 ), "", IF( ISBLANK( 'Inp - allowance override'!H214 ), 'F_Inputs - allowance'!H214, 'Inp - allowance override'!H214 ) )</f>
        <v/>
      </c>
      <c r="I214" s="70">
        <f xml:space="preserve"> IF( ISNA( 'Inp - allowance override'!I214 ), "", IF( ISBLANK( 'Inp - allowance override'!I214 ), 'F_Inputs - allowance'!I214, 'Inp - allowance override'!I214 ) )</f>
        <v>10.749633277204877</v>
      </c>
      <c r="J214" s="70">
        <f xml:space="preserve"> IF( ISNA( 'Inp - allowance override'!J214 ), "", IF( ISBLANK( 'Inp - allowance override'!J214 ), 'F_Inputs - allowance'!J214, 'Inp - allowance override'!J214 ) )</f>
        <v>19.562861399001726</v>
      </c>
      <c r="K214" s="70">
        <f xml:space="preserve"> IF( ISNA( 'Inp - allowance override'!K214 ), "", IF( ISBLANK( 'Inp - allowance override'!K214 ), 'F_Inputs - allowance'!K214, 'Inp - allowance override'!K214 ) )</f>
        <v>19.370211066120419</v>
      </c>
      <c r="L214" s="70">
        <f xml:space="preserve"> IF( ISNA( 'Inp - allowance override'!L214 ), "", IF( ISBLANK( 'Inp - allowance override'!L214 ), 'F_Inputs - allowance'!L214, 'Inp - allowance override'!L214 ) )</f>
        <v>10.415944082995958</v>
      </c>
      <c r="M214" s="70">
        <f xml:space="preserve"> IF( ISNA( 'Inp - allowance override'!M214 ), "", IF( ISBLANK( 'Inp - allowance override'!M214 ), 'F_Inputs - allowance'!M214, 'Inp - allowance override'!M214 ) )</f>
        <v>9.0974970583609114</v>
      </c>
      <c r="N214" s="64" t="str">
        <f xml:space="preserve"> INDEX(Lookup!G:G, MATCH(B214, Lookup!F:F, 0),)</f>
        <v>WN - DSDIV REV</v>
      </c>
    </row>
    <row r="215" spans="1:16">
      <c r="A215" t="str">
        <f>'Inp - allowance override'!A215</f>
        <v>SVE</v>
      </c>
      <c r="B215" t="str">
        <f>'Inp - allowance override'!B215</f>
        <v>C_PR24CA15_REVCAPEX_PC_WWN</v>
      </c>
      <c r="C215" t="str">
        <f>'Inp - allowance override'!C215</f>
        <v>DS &amp; diversions - revenues for capex spend - price control - WWN</v>
      </c>
      <c r="D215" t="str">
        <f>'Inp - allowance override'!D215</f>
        <v>£m</v>
      </c>
      <c r="E215" t="str">
        <f>'Inp - allowance override'!E215</f>
        <v>Price Review 2024</v>
      </c>
      <c r="F215" s="70" t="str">
        <f xml:space="preserve"> IF( ISNA( 'Inp - allowance override'!F215 ), "", IF( ISBLANK( 'Inp - allowance override'!F215 ), 'F_Inputs - allowance'!F215, 'Inp - allowance override'!F215 ) )</f>
        <v/>
      </c>
      <c r="G215" s="70" t="str">
        <f xml:space="preserve"> IF( ISNA( 'Inp - allowance override'!G215 ), "", IF( ISBLANK( 'Inp - allowance override'!G215 ), 'F_Inputs - allowance'!G215, 'Inp - allowance override'!G215 ) )</f>
        <v/>
      </c>
      <c r="H215" s="70" t="str">
        <f xml:space="preserve"> IF( ISNA( 'Inp - allowance override'!H215 ), "", IF( ISBLANK( 'Inp - allowance override'!H215 ), 'F_Inputs - allowance'!H215, 'Inp - allowance override'!H215 ) )</f>
        <v/>
      </c>
      <c r="I215" s="70">
        <f xml:space="preserve"> IF( ISNA( 'Inp - allowance override'!I215 ), "", IF( ISBLANK( 'Inp - allowance override'!I215 ), 'F_Inputs - allowance'!I215, 'Inp - allowance override'!I215 ) )</f>
        <v>21.953806584269699</v>
      </c>
      <c r="J215" s="70">
        <f xml:space="preserve"> IF( ISNA( 'Inp - allowance override'!J215 ), "", IF( ISBLANK( 'Inp - allowance override'!J215 ), 'F_Inputs - allowance'!J215, 'Inp - allowance override'!J215 ) )</f>
        <v>29.787235380821869</v>
      </c>
      <c r="K215" s="70">
        <f xml:space="preserve"> IF( ISNA( 'Inp - allowance override'!K215 ), "", IF( ISBLANK( 'Inp - allowance override'!K215 ), 'F_Inputs - allowance'!K215, 'Inp - allowance override'!K215 ) )</f>
        <v>29.963557905167985</v>
      </c>
      <c r="L215" s="70">
        <f xml:space="preserve"> IF( ISNA( 'Inp - allowance override'!L215 ), "", IF( ISBLANK( 'Inp - allowance override'!L215 ), 'F_Inputs - allowance'!L215, 'Inp - allowance override'!L215 ) )</f>
        <v>22.809679164789124</v>
      </c>
      <c r="M215" s="70">
        <f xml:space="preserve"> IF( ISNA( 'Inp - allowance override'!M215 ), "", IF( ISBLANK( 'Inp - allowance override'!M215 ), 'F_Inputs - allowance'!M215, 'Inp - allowance override'!M215 ) )</f>
        <v>17.493667611618569</v>
      </c>
      <c r="N215" s="64" t="str">
        <f xml:space="preserve"> INDEX(Lookup!G:G, MATCH(B215, Lookup!F:F, 0),)</f>
        <v>WWN - DSDIV REV</v>
      </c>
    </row>
    <row r="216" spans="1:16">
      <c r="A216" t="str">
        <f>'Inp - allowance override'!A216</f>
        <v>SVE</v>
      </c>
      <c r="B216" t="str">
        <f>'Inp - allowance override'!B216</f>
        <v>C_PR24CA15_REVCAPEX_NPC_WWN</v>
      </c>
      <c r="C216" t="str">
        <f>'Inp - allowance override'!C216</f>
        <v>DS &amp; diversions - revenues for capex spend - non-price control - WWN</v>
      </c>
      <c r="D216" t="str">
        <f>'Inp - allowance override'!D216</f>
        <v>£m</v>
      </c>
      <c r="E216" t="str">
        <f>'Inp - allowance override'!E216</f>
        <v>Price Review 2024</v>
      </c>
      <c r="F216" s="70" t="str">
        <f xml:space="preserve"> IF( ISNA( 'Inp - allowance override'!F216 ), "", IF( ISBLANK( 'Inp - allowance override'!F216 ), 'F_Inputs - allowance'!F216, 'Inp - allowance override'!F216 ) )</f>
        <v/>
      </c>
      <c r="G216" s="70" t="str">
        <f xml:space="preserve"> IF( ISNA( 'Inp - allowance override'!G216 ), "", IF( ISBLANK( 'Inp - allowance override'!G216 ), 'F_Inputs - allowance'!G216, 'Inp - allowance override'!G216 ) )</f>
        <v/>
      </c>
      <c r="H216" s="70" t="str">
        <f xml:space="preserve"> IF( ISNA( 'Inp - allowance override'!H216 ), "", IF( ISBLANK( 'Inp - allowance override'!H216 ), 'F_Inputs - allowance'!H216, 'Inp - allowance override'!H216 ) )</f>
        <v/>
      </c>
      <c r="I216" s="70">
        <f xml:space="preserve"> IF( ISNA( 'Inp - allowance override'!I216 ), "", IF( ISBLANK( 'Inp - allowance override'!I216 ), 'F_Inputs - allowance'!I216, 'Inp - allowance override'!I216 ) )</f>
        <v>11.608759494234361</v>
      </c>
      <c r="J216" s="70">
        <f xml:space="preserve"> IF( ISNA( 'Inp - allowance override'!J216 ), "", IF( ISBLANK( 'Inp - allowance override'!J216 ), 'F_Inputs - allowance'!J216, 'Inp - allowance override'!J216 ) )</f>
        <v>11.706452955533667</v>
      </c>
      <c r="K216" s="70">
        <f xml:space="preserve"> IF( ISNA( 'Inp - allowance override'!K216 ), "", IF( ISBLANK( 'Inp - allowance override'!K216 ), 'F_Inputs - allowance'!K216, 'Inp - allowance override'!K216 ) )</f>
        <v>6.3999477919028225</v>
      </c>
      <c r="L216" s="70">
        <f xml:space="preserve"> IF( ISNA( 'Inp - allowance override'!L216 ), "", IF( ISBLANK( 'Inp - allowance override'!L216 ), 'F_Inputs - allowance'!L216, 'Inp - allowance override'!L216 ) )</f>
        <v>6.2901797549579239</v>
      </c>
      <c r="M216" s="70">
        <f xml:space="preserve"> IF( ISNA( 'Inp - allowance override'!M216 ), "", IF( ISBLANK( 'Inp - allowance override'!M216 ), 'F_Inputs - allowance'!M216, 'Inp - allowance override'!M216 ) )</f>
        <v>6.3328063160531523</v>
      </c>
      <c r="N216" s="64" t="str">
        <f xml:space="preserve"> INDEX(Lookup!G:G, MATCH(B216, Lookup!F:F, 0),)</f>
        <v>WWN - DSDIV REV</v>
      </c>
    </row>
    <row r="217" spans="1:16">
      <c r="A217" t="str">
        <f>'Inp - allowance override'!A217</f>
        <v>SVE</v>
      </c>
      <c r="B217" t="str">
        <f>'Inp - allowance override'!B217</f>
        <v>C_PR24CA15_REVOPEX_PC_WWN</v>
      </c>
      <c r="C217" t="str">
        <f>'Inp - allowance override'!C217</f>
        <v>DS &amp; diversions - revenues for opex spend - price control - WWN</v>
      </c>
      <c r="D217" t="str">
        <f>'Inp - allowance override'!D217</f>
        <v>£m</v>
      </c>
      <c r="E217" t="str">
        <f>'Inp - allowance override'!E217</f>
        <v>Price Review 2024</v>
      </c>
      <c r="F217" s="70" t="str">
        <f xml:space="preserve"> IF( ISNA( 'Inp - allowance override'!F217 ), "", IF( ISBLANK( 'Inp - allowance override'!F217 ), 'F_Inputs - allowance'!F217, 'Inp - allowance override'!F217 ) )</f>
        <v/>
      </c>
      <c r="G217" s="70" t="str">
        <f xml:space="preserve"> IF( ISNA( 'Inp - allowance override'!G217 ), "", IF( ISBLANK( 'Inp - allowance override'!G217 ), 'F_Inputs - allowance'!G217, 'Inp - allowance override'!G217 ) )</f>
        <v/>
      </c>
      <c r="H217" s="70" t="str">
        <f xml:space="preserve"> IF( ISNA( 'Inp - allowance override'!H217 ), "", IF( ISBLANK( 'Inp - allowance override'!H217 ), 'F_Inputs - allowance'!H217, 'Inp - allowance override'!H217 ) )</f>
        <v/>
      </c>
      <c r="I217" s="70">
        <f xml:space="preserve"> IF( ISNA( 'Inp - allowance override'!I217 ), "", IF( ISBLANK( 'Inp - allowance override'!I217 ), 'F_Inputs - allowance'!I217, 'Inp - allowance override'!I217 ) )</f>
        <v>9.7565282669877718</v>
      </c>
      <c r="J217" s="70">
        <f xml:space="preserve"> IF( ISNA( 'Inp - allowance override'!J217 ), "", IF( ISBLANK( 'Inp - allowance override'!J217 ), 'F_Inputs - allowance'!J217, 'Inp - allowance override'!J217 ) )</f>
        <v>13.237795590157077</v>
      </c>
      <c r="K217" s="70">
        <f xml:space="preserve"> IF( ISNA( 'Inp - allowance override'!K217 ), "", IF( ISBLANK( 'Inp - allowance override'!K217 ), 'F_Inputs - allowance'!K217, 'Inp - allowance override'!K217 ) )</f>
        <v>13.316155381033715</v>
      </c>
      <c r="L217" s="70">
        <f xml:space="preserve"> IF( ISNA( 'Inp - allowance override'!L217 ), "", IF( ISBLANK( 'Inp - allowance override'!L217 ), 'F_Inputs - allowance'!L217, 'Inp - allowance override'!L217 ) )</f>
        <v>10.136888046177988</v>
      </c>
      <c r="M217" s="70">
        <f xml:space="preserve"> IF( ISNA( 'Inp - allowance override'!M217 ), "", IF( ISBLANK( 'Inp - allowance override'!M217 ), 'F_Inputs - allowance'!M217, 'Inp - allowance override'!M217 ) )</f>
        <v>7.7743903723893855</v>
      </c>
      <c r="N217" s="64" t="str">
        <f xml:space="preserve"> INDEX(Lookup!G:G, MATCH(B217, Lookup!F:F, 0),)</f>
        <v>WWN - DSDIV REV</v>
      </c>
    </row>
    <row r="218" spans="1:16">
      <c r="A218" t="str">
        <f>'Inp - allowance override'!A218</f>
        <v>SVE</v>
      </c>
      <c r="B218" t="str">
        <f>'Inp - allowance override'!B218</f>
        <v>C_PR24CA15_REVOPEX_NPC_WWN</v>
      </c>
      <c r="C218" t="str">
        <f>'Inp - allowance override'!C218</f>
        <v>DS &amp; diversions - revenues for opex spend - non-price control - WWN</v>
      </c>
      <c r="D218" t="str">
        <f>'Inp - allowance override'!D218</f>
        <v>£m</v>
      </c>
      <c r="E218" t="str">
        <f>'Inp - allowance override'!E218</f>
        <v>Price Review 2024</v>
      </c>
      <c r="F218" s="70" t="str">
        <f xml:space="preserve"> IF( ISNA( 'Inp - allowance override'!F218 ), "", IF( ISBLANK( 'Inp - allowance override'!F218 ), 'F_Inputs - allowance'!F218, 'Inp - allowance override'!F218 ) )</f>
        <v/>
      </c>
      <c r="G218" s="70" t="str">
        <f xml:space="preserve"> IF( ISNA( 'Inp - allowance override'!G218 ), "", IF( ISBLANK( 'Inp - allowance override'!G218 ), 'F_Inputs - allowance'!G218, 'Inp - allowance override'!G218 ) )</f>
        <v/>
      </c>
      <c r="H218" s="70" t="str">
        <f xml:space="preserve"> IF( ISNA( 'Inp - allowance override'!H218 ), "", IF( ISBLANK( 'Inp - allowance override'!H218 ), 'F_Inputs - allowance'!H218, 'Inp - allowance override'!H218 ) )</f>
        <v/>
      </c>
      <c r="I218" s="70">
        <f xml:space="preserve"> IF( ISNA( 'Inp - allowance override'!I218 ), "", IF( ISBLANK( 'Inp - allowance override'!I218 ), 'F_Inputs - allowance'!I218, 'Inp - allowance override'!I218 ) )</f>
        <v>5.1590684155573232</v>
      </c>
      <c r="J218" s="70">
        <f xml:space="preserve"> IF( ISNA( 'Inp - allowance override'!J218 ), "", IF( ISBLANK( 'Inp - allowance override'!J218 ), 'F_Inputs - allowance'!J218, 'Inp - allowance override'!J218 ) )</f>
        <v>5.2024845317104784</v>
      </c>
      <c r="K218" s="70">
        <f xml:space="preserve"> IF( ISNA( 'Inp - allowance override'!K218 ), "", IF( ISBLANK( 'Inp - allowance override'!K218 ), 'F_Inputs - allowance'!K218, 'Inp - allowance override'!K218 ) )</f>
        <v>2.8442116085547626</v>
      </c>
      <c r="L218" s="70">
        <f xml:space="preserve"> IF( ISNA( 'Inp - allowance override'!L218 ), "", IF( ISBLANK( 'Inp - allowance override'!L218 ), 'F_Inputs - allowance'!L218, 'Inp - allowance override'!L218 ) )</f>
        <v>2.7954294098434005</v>
      </c>
      <c r="M218" s="70">
        <f xml:space="preserve"> IF( ISNA( 'Inp - allowance override'!M218 ), "", IF( ISBLANK( 'Inp - allowance override'!M218 ), 'F_Inputs - allowance'!M218, 'Inp - allowance override'!M218 ) )</f>
        <v>2.8143731518616102</v>
      </c>
      <c r="N218" s="64" t="str">
        <f xml:space="preserve"> INDEX(Lookup!G:G, MATCH(B218, Lookup!F:F, 0),)</f>
        <v>WWN - DSDIV REV</v>
      </c>
    </row>
    <row r="219" spans="1:16">
      <c r="A219" t="str">
        <f>'Inp - allowance override'!A219</f>
        <v>SVE</v>
      </c>
      <c r="B219" t="str">
        <f>'Inp - allowance override'!B219</f>
        <v>C_PR24CA25_WR</v>
      </c>
      <c r="C219" t="str">
        <f>'Inp - allowance override'!C219</f>
        <v>Pension deficit recovery payments - Calculated allowance - Water resources</v>
      </c>
      <c r="D219" t="str">
        <f>'Inp - allowance override'!D219</f>
        <v>£m</v>
      </c>
      <c r="E219" t="str">
        <f>'Inp - allowance override'!E219</f>
        <v>Price Review 2024</v>
      </c>
      <c r="F219" s="70" t="str">
        <f xml:space="preserve"> IF( ISNA( 'Inp - allowance override'!F219 ), "", IF( ISBLANK( 'Inp - allowance override'!F219 ), 'F_Inputs - allowance'!F219, 'Inp - allowance override'!F219 ) )</f>
        <v/>
      </c>
      <c r="G219" s="70" t="str">
        <f xml:space="preserve"> IF( ISNA( 'Inp - allowance override'!G219 ), "", IF( ISBLANK( 'Inp - allowance override'!G219 ), 'F_Inputs - allowance'!G219, 'Inp - allowance override'!G219 ) )</f>
        <v/>
      </c>
      <c r="H219" s="70" t="str">
        <f xml:space="preserve"> IF( ISNA( 'Inp - allowance override'!H219 ), "", IF( ISBLANK( 'Inp - allowance override'!H219 ), 'F_Inputs - allowance'!H219, 'Inp - allowance override'!H219 ) )</f>
        <v/>
      </c>
      <c r="I219" s="70" t="str">
        <f xml:space="preserve"> IF( ISNA( 'Inp - allowance override'!I219 ), "", IF( ISBLANK( 'Inp - allowance override'!I219 ), 'F_Inputs - allowance'!I219, 'Inp - allowance override'!I219 ) )</f>
        <v/>
      </c>
      <c r="J219" s="70" t="str">
        <f xml:space="preserve"> IF( ISNA( 'Inp - allowance override'!J219 ), "", IF( ISBLANK( 'Inp - allowance override'!J219 ), 'F_Inputs - allowance'!J219, 'Inp - allowance override'!J219 ) )</f>
        <v/>
      </c>
      <c r="K219" s="70" t="str">
        <f xml:space="preserve"> IF( ISNA( 'Inp - allowance override'!K219 ), "", IF( ISBLANK( 'Inp - allowance override'!K219 ), 'F_Inputs - allowance'!K219, 'Inp - allowance override'!K219 ) )</f>
        <v/>
      </c>
      <c r="L219" s="70" t="str">
        <f xml:space="preserve"> IF( ISNA( 'Inp - allowance override'!L219 ), "", IF( ISBLANK( 'Inp - allowance override'!L219 ), 'F_Inputs - allowance'!L219, 'Inp - allowance override'!L219 ) )</f>
        <v/>
      </c>
      <c r="M219" s="70" t="str">
        <f xml:space="preserve"> IF( ISNA( 'Inp - allowance override'!M219 ), "", IF( ISBLANK( 'Inp - allowance override'!M219 ), 'F_Inputs - allowance'!M219, 'Inp - allowance override'!M219 ) )</f>
        <v/>
      </c>
      <c r="N219" s="64" t="str">
        <f xml:space="preserve"> INDEX(Lookup!G:G, MATCH(B219, Lookup!F:F, 0),)</f>
        <v>WR - PDRC</v>
      </c>
      <c r="P219" t="s">
        <v>462</v>
      </c>
    </row>
    <row r="220" spans="1:16">
      <c r="A220" t="str">
        <f>'Inp - allowance override'!A220</f>
        <v>SVE</v>
      </c>
      <c r="B220" t="str">
        <f>'Inp - allowance override'!B220</f>
        <v>C_PR24CA25_WN</v>
      </c>
      <c r="C220" t="str">
        <f>'Inp - allowance override'!C220</f>
        <v>Pension deficit recovery payments - Calculated allowance - Water network plus</v>
      </c>
      <c r="D220" t="str">
        <f>'Inp - allowance override'!D220</f>
        <v>£m</v>
      </c>
      <c r="E220" t="str">
        <f>'Inp - allowance override'!E220</f>
        <v>Price Review 2024</v>
      </c>
      <c r="F220" s="70" t="str">
        <f xml:space="preserve"> IF( ISNA( 'Inp - allowance override'!F220 ), "", IF( ISBLANK( 'Inp - allowance override'!F220 ), 'F_Inputs - allowance'!F220, 'Inp - allowance override'!F220 ) )</f>
        <v/>
      </c>
      <c r="G220" s="70" t="str">
        <f xml:space="preserve"> IF( ISNA( 'Inp - allowance override'!G220 ), "", IF( ISBLANK( 'Inp - allowance override'!G220 ), 'F_Inputs - allowance'!G220, 'Inp - allowance override'!G220 ) )</f>
        <v/>
      </c>
      <c r="H220" s="70" t="str">
        <f xml:space="preserve"> IF( ISNA( 'Inp - allowance override'!H220 ), "", IF( ISBLANK( 'Inp - allowance override'!H220 ), 'F_Inputs - allowance'!H220, 'Inp - allowance override'!H220 ) )</f>
        <v/>
      </c>
      <c r="I220" s="70" t="str">
        <f xml:space="preserve"> IF( ISNA( 'Inp - allowance override'!I220 ), "", IF( ISBLANK( 'Inp - allowance override'!I220 ), 'F_Inputs - allowance'!I220, 'Inp - allowance override'!I220 ) )</f>
        <v/>
      </c>
      <c r="J220" s="70" t="str">
        <f xml:space="preserve"> IF( ISNA( 'Inp - allowance override'!J220 ), "", IF( ISBLANK( 'Inp - allowance override'!J220 ), 'F_Inputs - allowance'!J220, 'Inp - allowance override'!J220 ) )</f>
        <v/>
      </c>
      <c r="K220" s="70" t="str">
        <f xml:space="preserve"> IF( ISNA( 'Inp - allowance override'!K220 ), "", IF( ISBLANK( 'Inp - allowance override'!K220 ), 'F_Inputs - allowance'!K220, 'Inp - allowance override'!K220 ) )</f>
        <v/>
      </c>
      <c r="L220" s="70" t="str">
        <f xml:space="preserve"> IF( ISNA( 'Inp - allowance override'!L220 ), "", IF( ISBLANK( 'Inp - allowance override'!L220 ), 'F_Inputs - allowance'!L220, 'Inp - allowance override'!L220 ) )</f>
        <v/>
      </c>
      <c r="M220" s="70" t="str">
        <f xml:space="preserve"> IF( ISNA( 'Inp - allowance override'!M220 ), "", IF( ISBLANK( 'Inp - allowance override'!M220 ), 'F_Inputs - allowance'!M220, 'Inp - allowance override'!M220 ) )</f>
        <v/>
      </c>
      <c r="N220" s="64" t="str">
        <f xml:space="preserve"> INDEX(Lookup!G:G, MATCH(B220, Lookup!F:F, 0),)</f>
        <v>WN - PDRC</v>
      </c>
      <c r="P220" t="s">
        <v>462</v>
      </c>
    </row>
    <row r="221" spans="1:16">
      <c r="A221" t="str">
        <f>'Inp - allowance override'!A221</f>
        <v>SVE</v>
      </c>
      <c r="B221" t="str">
        <f>'Inp - allowance override'!B221</f>
        <v>C_PR24CA25_W_TOT</v>
      </c>
      <c r="C221" t="str">
        <f>'Inp - allowance override'!C221</f>
        <v>Pension deficit recovery payments - Calculated allowance - Water total</v>
      </c>
      <c r="D221" t="str">
        <f>'Inp - allowance override'!D221</f>
        <v>£m</v>
      </c>
      <c r="E221" t="str">
        <f>'Inp - allowance override'!E221</f>
        <v>Price Review 2024</v>
      </c>
      <c r="F221" s="70" t="str">
        <f xml:space="preserve"> IF( ISNA( 'Inp - allowance override'!F221 ), "", IF( ISBLANK( 'Inp - allowance override'!F221 ), 'F_Inputs - allowance'!F221, 'Inp - allowance override'!F221 ) )</f>
        <v/>
      </c>
      <c r="G221" s="70" t="str">
        <f xml:space="preserve"> IF( ISNA( 'Inp - allowance override'!G221 ), "", IF( ISBLANK( 'Inp - allowance override'!G221 ), 'F_Inputs - allowance'!G221, 'Inp - allowance override'!G221 ) )</f>
        <v/>
      </c>
      <c r="H221" s="70" t="str">
        <f xml:space="preserve"> IF( ISNA( 'Inp - allowance override'!H221 ), "", IF( ISBLANK( 'Inp - allowance override'!H221 ), 'F_Inputs - allowance'!H221, 'Inp - allowance override'!H221 ) )</f>
        <v/>
      </c>
      <c r="I221" s="70" t="str">
        <f xml:space="preserve"> IF( ISNA( 'Inp - allowance override'!I221 ), "", IF( ISBLANK( 'Inp - allowance override'!I221 ), 'F_Inputs - allowance'!I221, 'Inp - allowance override'!I221 ) )</f>
        <v/>
      </c>
      <c r="J221" s="70" t="str">
        <f xml:space="preserve"> IF( ISNA( 'Inp - allowance override'!J221 ), "", IF( ISBLANK( 'Inp - allowance override'!J221 ), 'F_Inputs - allowance'!J221, 'Inp - allowance override'!J221 ) )</f>
        <v/>
      </c>
      <c r="K221" s="70" t="str">
        <f xml:space="preserve"> IF( ISNA( 'Inp - allowance override'!K221 ), "", IF( ISBLANK( 'Inp - allowance override'!K221 ), 'F_Inputs - allowance'!K221, 'Inp - allowance override'!K221 ) )</f>
        <v/>
      </c>
      <c r="L221" s="70" t="str">
        <f xml:space="preserve"> IF( ISNA( 'Inp - allowance override'!L221 ), "", IF( ISBLANK( 'Inp - allowance override'!L221 ), 'F_Inputs - allowance'!L221, 'Inp - allowance override'!L221 ) )</f>
        <v/>
      </c>
      <c r="M221" s="70" t="str">
        <f xml:space="preserve"> IF( ISNA( 'Inp - allowance override'!M221 ), "", IF( ISBLANK( 'Inp - allowance override'!M221 ), 'F_Inputs - allowance'!M221, 'Inp - allowance override'!M221 ) )</f>
        <v/>
      </c>
      <c r="N221" s="64" t="str">
        <f xml:space="preserve"> INDEX(Lookup!G:G, MATCH(B221, Lookup!F:F, 0),)</f>
        <v>W - PDRC</v>
      </c>
      <c r="P221" t="s">
        <v>462</v>
      </c>
    </row>
    <row r="222" spans="1:16">
      <c r="A222" t="str">
        <f>'Inp - allowance override'!A222</f>
        <v>SVE</v>
      </c>
      <c r="B222" t="str">
        <f>'Inp - allowance override'!B222</f>
        <v>C_PR24CA25_WWN</v>
      </c>
      <c r="C222" t="str">
        <f>'Inp - allowance override'!C222</f>
        <v>Pension deficit recovery payments - Calculated allowance - Wastewater network plus</v>
      </c>
      <c r="D222" t="str">
        <f>'Inp - allowance override'!D222</f>
        <v>£m</v>
      </c>
      <c r="E222" t="str">
        <f>'Inp - allowance override'!E222</f>
        <v>Price Review 2024</v>
      </c>
      <c r="F222" s="70" t="str">
        <f xml:space="preserve"> IF( ISNA( 'Inp - allowance override'!F222 ), "", IF( ISBLANK( 'Inp - allowance override'!F222 ), 'F_Inputs - allowance'!F222, 'Inp - allowance override'!F222 ) )</f>
        <v/>
      </c>
      <c r="G222" s="70" t="str">
        <f xml:space="preserve"> IF( ISNA( 'Inp - allowance override'!G222 ), "", IF( ISBLANK( 'Inp - allowance override'!G222 ), 'F_Inputs - allowance'!G222, 'Inp - allowance override'!G222 ) )</f>
        <v/>
      </c>
      <c r="H222" s="70" t="str">
        <f xml:space="preserve"> IF( ISNA( 'Inp - allowance override'!H222 ), "", IF( ISBLANK( 'Inp - allowance override'!H222 ), 'F_Inputs - allowance'!H222, 'Inp - allowance override'!H222 ) )</f>
        <v/>
      </c>
      <c r="I222" s="70" t="str">
        <f xml:space="preserve"> IF( ISNA( 'Inp - allowance override'!I222 ), "", IF( ISBLANK( 'Inp - allowance override'!I222 ), 'F_Inputs - allowance'!I222, 'Inp - allowance override'!I222 ) )</f>
        <v/>
      </c>
      <c r="J222" s="70" t="str">
        <f xml:space="preserve"> IF( ISNA( 'Inp - allowance override'!J222 ), "", IF( ISBLANK( 'Inp - allowance override'!J222 ), 'F_Inputs - allowance'!J222, 'Inp - allowance override'!J222 ) )</f>
        <v/>
      </c>
      <c r="K222" s="70" t="str">
        <f xml:space="preserve"> IF( ISNA( 'Inp - allowance override'!K222 ), "", IF( ISBLANK( 'Inp - allowance override'!K222 ), 'F_Inputs - allowance'!K222, 'Inp - allowance override'!K222 ) )</f>
        <v/>
      </c>
      <c r="L222" s="70" t="str">
        <f xml:space="preserve"> IF( ISNA( 'Inp - allowance override'!L222 ), "", IF( ISBLANK( 'Inp - allowance override'!L222 ), 'F_Inputs - allowance'!L222, 'Inp - allowance override'!L222 ) )</f>
        <v/>
      </c>
      <c r="M222" s="70" t="str">
        <f xml:space="preserve"> IF( ISNA( 'Inp - allowance override'!M222 ), "", IF( ISBLANK( 'Inp - allowance override'!M222 ), 'F_Inputs - allowance'!M222, 'Inp - allowance override'!M222 ) )</f>
        <v/>
      </c>
      <c r="N222" s="64" t="str">
        <f xml:space="preserve"> INDEX(Lookup!G:G, MATCH(B222, Lookup!F:F, 0),)</f>
        <v>WWN - PDRC</v>
      </c>
      <c r="P222" t="s">
        <v>462</v>
      </c>
    </row>
    <row r="223" spans="1:16">
      <c r="A223" t="str">
        <f>'Inp - allowance override'!A223</f>
        <v>SVE</v>
      </c>
      <c r="B223" t="str">
        <f>'Inp - allowance override'!B223</f>
        <v>C_PR24CA25_BIO</v>
      </c>
      <c r="C223" t="str">
        <f>'Inp - allowance override'!C223</f>
        <v>Pension deficit recovery payments - Calculated allowance - Bioresources</v>
      </c>
      <c r="D223" t="str">
        <f>'Inp - allowance override'!D223</f>
        <v>£m</v>
      </c>
      <c r="E223" t="str">
        <f>'Inp - allowance override'!E223</f>
        <v>Price Review 2024</v>
      </c>
      <c r="F223" s="70" t="str">
        <f xml:space="preserve"> IF( ISNA( 'Inp - allowance override'!F223 ), "", IF( ISBLANK( 'Inp - allowance override'!F223 ), 'F_Inputs - allowance'!F223, 'Inp - allowance override'!F223 ) )</f>
        <v/>
      </c>
      <c r="G223" s="70" t="str">
        <f xml:space="preserve"> IF( ISNA( 'Inp - allowance override'!G223 ), "", IF( ISBLANK( 'Inp - allowance override'!G223 ), 'F_Inputs - allowance'!G223, 'Inp - allowance override'!G223 ) )</f>
        <v/>
      </c>
      <c r="H223" s="70" t="str">
        <f xml:space="preserve"> IF( ISNA( 'Inp - allowance override'!H223 ), "", IF( ISBLANK( 'Inp - allowance override'!H223 ), 'F_Inputs - allowance'!H223, 'Inp - allowance override'!H223 ) )</f>
        <v/>
      </c>
      <c r="I223" s="70" t="str">
        <f xml:space="preserve"> IF( ISNA( 'Inp - allowance override'!I223 ), "", IF( ISBLANK( 'Inp - allowance override'!I223 ), 'F_Inputs - allowance'!I223, 'Inp - allowance override'!I223 ) )</f>
        <v/>
      </c>
      <c r="J223" s="70" t="str">
        <f xml:space="preserve"> IF( ISNA( 'Inp - allowance override'!J223 ), "", IF( ISBLANK( 'Inp - allowance override'!J223 ), 'F_Inputs - allowance'!J223, 'Inp - allowance override'!J223 ) )</f>
        <v/>
      </c>
      <c r="K223" s="70" t="str">
        <f xml:space="preserve"> IF( ISNA( 'Inp - allowance override'!K223 ), "", IF( ISBLANK( 'Inp - allowance override'!K223 ), 'F_Inputs - allowance'!K223, 'Inp - allowance override'!K223 ) )</f>
        <v/>
      </c>
      <c r="L223" s="70" t="str">
        <f xml:space="preserve"> IF( ISNA( 'Inp - allowance override'!L223 ), "", IF( ISBLANK( 'Inp - allowance override'!L223 ), 'F_Inputs - allowance'!L223, 'Inp - allowance override'!L223 ) )</f>
        <v/>
      </c>
      <c r="M223" s="70" t="str">
        <f xml:space="preserve"> IF( ISNA( 'Inp - allowance override'!M223 ), "", IF( ISBLANK( 'Inp - allowance override'!M223 ), 'F_Inputs - allowance'!M223, 'Inp - allowance override'!M223 ) )</f>
        <v/>
      </c>
      <c r="N223" s="64" t="str">
        <f xml:space="preserve"> INDEX(Lookup!G:G, MATCH(B223, Lookup!F:F, 0),)</f>
        <v>BIO - PDRC</v>
      </c>
      <c r="P223" t="s">
        <v>462</v>
      </c>
    </row>
    <row r="224" spans="1:16">
      <c r="A224" t="str">
        <f>'Inp - allowance override'!A224</f>
        <v>SVE</v>
      </c>
      <c r="B224" t="str">
        <f>'Inp - allowance override'!B224</f>
        <v>C_PR24CA25_WW_TOT</v>
      </c>
      <c r="C224" t="str">
        <f>'Inp - allowance override'!C224</f>
        <v>Pension deficit recovery payments - Calculated allowance - Wastewater total</v>
      </c>
      <c r="D224" t="str">
        <f>'Inp - allowance override'!D224</f>
        <v>£m</v>
      </c>
      <c r="E224" t="str">
        <f>'Inp - allowance override'!E224</f>
        <v>Price Review 2024</v>
      </c>
      <c r="F224" s="70" t="str">
        <f xml:space="preserve"> IF( ISNA( 'Inp - allowance override'!F224 ), "", IF( ISBLANK( 'Inp - allowance override'!F224 ), 'F_Inputs - allowance'!F224, 'Inp - allowance override'!F224 ) )</f>
        <v/>
      </c>
      <c r="G224" s="70" t="str">
        <f xml:space="preserve"> IF( ISNA( 'Inp - allowance override'!G224 ), "", IF( ISBLANK( 'Inp - allowance override'!G224 ), 'F_Inputs - allowance'!G224, 'Inp - allowance override'!G224 ) )</f>
        <v/>
      </c>
      <c r="H224" s="70" t="str">
        <f xml:space="preserve"> IF( ISNA( 'Inp - allowance override'!H224 ), "", IF( ISBLANK( 'Inp - allowance override'!H224 ), 'F_Inputs - allowance'!H224, 'Inp - allowance override'!H224 ) )</f>
        <v/>
      </c>
      <c r="I224" s="70" t="str">
        <f xml:space="preserve"> IF( ISNA( 'Inp - allowance override'!I224 ), "", IF( ISBLANK( 'Inp - allowance override'!I224 ), 'F_Inputs - allowance'!I224, 'Inp - allowance override'!I224 ) )</f>
        <v/>
      </c>
      <c r="J224" s="70" t="str">
        <f xml:space="preserve"> IF( ISNA( 'Inp - allowance override'!J224 ), "", IF( ISBLANK( 'Inp - allowance override'!J224 ), 'F_Inputs - allowance'!J224, 'Inp - allowance override'!J224 ) )</f>
        <v/>
      </c>
      <c r="K224" s="70" t="str">
        <f xml:space="preserve"> IF( ISNA( 'Inp - allowance override'!K224 ), "", IF( ISBLANK( 'Inp - allowance override'!K224 ), 'F_Inputs - allowance'!K224, 'Inp - allowance override'!K224 ) )</f>
        <v/>
      </c>
      <c r="L224" s="70" t="str">
        <f xml:space="preserve"> IF( ISNA( 'Inp - allowance override'!L224 ), "", IF( ISBLANK( 'Inp - allowance override'!L224 ), 'F_Inputs - allowance'!L224, 'Inp - allowance override'!L224 ) )</f>
        <v/>
      </c>
      <c r="M224" s="70" t="str">
        <f xml:space="preserve"> IF( ISNA( 'Inp - allowance override'!M224 ), "", IF( ISBLANK( 'Inp - allowance override'!M224 ), 'F_Inputs - allowance'!M224, 'Inp - allowance override'!M224 ) )</f>
        <v/>
      </c>
      <c r="N224" s="64" t="str">
        <f xml:space="preserve"> INDEX(Lookup!G:G, MATCH(B224, Lookup!F:F, 0),)</f>
        <v>WW - PDRC</v>
      </c>
      <c r="P224" t="s">
        <v>462</v>
      </c>
    </row>
    <row r="225" spans="1:16">
      <c r="A225" t="str">
        <f>'Inp - allowance override'!A225</f>
        <v>SVE</v>
      </c>
      <c r="B225" t="str">
        <f>'Inp - allowance override'!B225</f>
        <v>C_PR24CA25_ADDN1</v>
      </c>
      <c r="C225" t="str">
        <f>'Inp - allowance override'!C225</f>
        <v>Pension deficit recovery payments - Calculated allowance - Additional control 1</v>
      </c>
      <c r="D225" t="str">
        <f>'Inp - allowance override'!D225</f>
        <v>£m</v>
      </c>
      <c r="E225" t="str">
        <f>'Inp - allowance override'!E225</f>
        <v>Price Review 2024</v>
      </c>
      <c r="F225" s="70" t="str">
        <f xml:space="preserve"> IF( ISNA( 'Inp - allowance override'!F225 ), "", IF( ISBLANK( 'Inp - allowance override'!F225 ), 'F_Inputs - allowance'!F225, 'Inp - allowance override'!F225 ) )</f>
        <v/>
      </c>
      <c r="G225" s="70" t="str">
        <f xml:space="preserve"> IF( ISNA( 'Inp - allowance override'!G225 ), "", IF( ISBLANK( 'Inp - allowance override'!G225 ), 'F_Inputs - allowance'!G225, 'Inp - allowance override'!G225 ) )</f>
        <v/>
      </c>
      <c r="H225" s="70" t="str">
        <f xml:space="preserve"> IF( ISNA( 'Inp - allowance override'!H225 ), "", IF( ISBLANK( 'Inp - allowance override'!H225 ), 'F_Inputs - allowance'!H225, 'Inp - allowance override'!H225 ) )</f>
        <v/>
      </c>
      <c r="I225" s="70" t="str">
        <f xml:space="preserve"> IF( ISNA( 'Inp - allowance override'!I225 ), "", IF( ISBLANK( 'Inp - allowance override'!I225 ), 'F_Inputs - allowance'!I225, 'Inp - allowance override'!I225 ) )</f>
        <v/>
      </c>
      <c r="J225" s="70" t="str">
        <f xml:space="preserve"> IF( ISNA( 'Inp - allowance override'!J225 ), "", IF( ISBLANK( 'Inp - allowance override'!J225 ), 'F_Inputs - allowance'!J225, 'Inp - allowance override'!J225 ) )</f>
        <v/>
      </c>
      <c r="K225" s="70" t="str">
        <f xml:space="preserve"> IF( ISNA( 'Inp - allowance override'!K225 ), "", IF( ISBLANK( 'Inp - allowance override'!K225 ), 'F_Inputs - allowance'!K225, 'Inp - allowance override'!K225 ) )</f>
        <v/>
      </c>
      <c r="L225" s="70" t="str">
        <f xml:space="preserve"> IF( ISNA( 'Inp - allowance override'!L225 ), "", IF( ISBLANK( 'Inp - allowance override'!L225 ), 'F_Inputs - allowance'!L225, 'Inp - allowance override'!L225 ) )</f>
        <v/>
      </c>
      <c r="M225" s="70" t="str">
        <f xml:space="preserve"> IF( ISNA( 'Inp - allowance override'!M225 ), "", IF( ISBLANK( 'Inp - allowance override'!M225 ), 'F_Inputs - allowance'!M225, 'Inp - allowance override'!M225 ) )</f>
        <v/>
      </c>
      <c r="N225" s="64" t="str">
        <f xml:space="preserve"> INDEX(Lookup!G:G, MATCH(B225, Lookup!F:F, 0),)</f>
        <v>ADDN1 - PDRC</v>
      </c>
      <c r="P225" t="s">
        <v>462</v>
      </c>
    </row>
    <row r="226" spans="1:16">
      <c r="A226" t="str">
        <f>'Inp - allowance override'!A226</f>
        <v>SVE</v>
      </c>
      <c r="B226" t="str">
        <f>'Inp - allowance override'!B226</f>
        <v>C_PR24CA25_ADDN2</v>
      </c>
      <c r="C226" t="str">
        <f>'Inp - allowance override'!C226</f>
        <v>Pension deficit recovery payments - Calculated allowance - Additional control 2</v>
      </c>
      <c r="D226" t="str">
        <f>'Inp - allowance override'!D226</f>
        <v>£m</v>
      </c>
      <c r="E226" t="str">
        <f>'Inp - allowance override'!E226</f>
        <v>Price Review 2024</v>
      </c>
      <c r="F226" s="70" t="str">
        <f xml:space="preserve"> IF( ISNA( 'Inp - allowance override'!F226 ), "", IF( ISBLANK( 'Inp - allowance override'!F226 ), 'F_Inputs - allowance'!F226, 'Inp - allowance override'!F226 ) )</f>
        <v/>
      </c>
      <c r="G226" s="70" t="str">
        <f xml:space="preserve"> IF( ISNA( 'Inp - allowance override'!G226 ), "", IF( ISBLANK( 'Inp - allowance override'!G226 ), 'F_Inputs - allowance'!G226, 'Inp - allowance override'!G226 ) )</f>
        <v/>
      </c>
      <c r="H226" s="70" t="str">
        <f xml:space="preserve"> IF( ISNA( 'Inp - allowance override'!H226 ), "", IF( ISBLANK( 'Inp - allowance override'!H226 ), 'F_Inputs - allowance'!H226, 'Inp - allowance override'!H226 ) )</f>
        <v/>
      </c>
      <c r="I226" s="70" t="str">
        <f xml:space="preserve"> IF( ISNA( 'Inp - allowance override'!I226 ), "", IF( ISBLANK( 'Inp - allowance override'!I226 ), 'F_Inputs - allowance'!I226, 'Inp - allowance override'!I226 ) )</f>
        <v/>
      </c>
      <c r="J226" s="70" t="str">
        <f xml:space="preserve"> IF( ISNA( 'Inp - allowance override'!J226 ), "", IF( ISBLANK( 'Inp - allowance override'!J226 ), 'F_Inputs - allowance'!J226, 'Inp - allowance override'!J226 ) )</f>
        <v/>
      </c>
      <c r="K226" s="70" t="str">
        <f xml:space="preserve"> IF( ISNA( 'Inp - allowance override'!K226 ), "", IF( ISBLANK( 'Inp - allowance override'!K226 ), 'F_Inputs - allowance'!K226, 'Inp - allowance override'!K226 ) )</f>
        <v/>
      </c>
      <c r="L226" s="70" t="str">
        <f xml:space="preserve"> IF( ISNA( 'Inp - allowance override'!L226 ), "", IF( ISBLANK( 'Inp - allowance override'!L226 ), 'F_Inputs - allowance'!L226, 'Inp - allowance override'!L226 ) )</f>
        <v/>
      </c>
      <c r="M226" s="70" t="str">
        <f xml:space="preserve"> IF( ISNA( 'Inp - allowance override'!M226 ), "", IF( ISBLANK( 'Inp - allowance override'!M226 ), 'F_Inputs - allowance'!M226, 'Inp - allowance override'!M226 ) )</f>
        <v/>
      </c>
      <c r="N226" s="64" t="str">
        <f xml:space="preserve"> INDEX(Lookup!G:G, MATCH(B226, Lookup!F:F, 0),)</f>
        <v>ADDN1 - PDRC</v>
      </c>
      <c r="P226" t="s">
        <v>462</v>
      </c>
    </row>
    <row r="227" spans="1:16">
      <c r="A227" t="str">
        <f>'Inp - allowance override'!A227</f>
        <v>SWB</v>
      </c>
      <c r="B227" t="str">
        <f>'Inp - allowance override'!B227</f>
        <v>PR24CA02_BASE_WR</v>
      </c>
      <c r="C227" t="str">
        <f>'Inp - allowance override'!C227</f>
        <v>Final modelled base cost allowance for Water Resources</v>
      </c>
      <c r="D227" t="str">
        <f>'Inp - allowance override'!D227</f>
        <v>£m</v>
      </c>
      <c r="E227" t="str">
        <f>'Inp - allowance override'!E227</f>
        <v>Price Review 2024</v>
      </c>
      <c r="F227" s="70" t="str">
        <f xml:space="preserve"> IF( ISNA( 'Inp - allowance override'!F227 ), "", IF( ISBLANK( 'Inp - allowance override'!F227 ), 'F_Inputs - allowance'!F227, 'Inp - allowance override'!F227 ) )</f>
        <v/>
      </c>
      <c r="G227" s="70" t="str">
        <f xml:space="preserve"> IF( ISNA( 'Inp - allowance override'!G227 ), "", IF( ISBLANK( 'Inp - allowance override'!G227 ), 'F_Inputs - allowance'!G227, 'Inp - allowance override'!G227 ) )</f>
        <v/>
      </c>
      <c r="H227" s="70" t="str">
        <f xml:space="preserve"> IF( ISNA( 'Inp - allowance override'!H227 ), "", IF( ISBLANK( 'Inp - allowance override'!H227 ), 'F_Inputs - allowance'!H227, 'Inp - allowance override'!H227 ) )</f>
        <v/>
      </c>
      <c r="I227" s="70">
        <f xml:space="preserve"> IF( ISNA( 'Inp - allowance override'!I227 ), "", IF( ISBLANK( 'Inp - allowance override'!I227 ), 'F_Inputs - allowance'!I227, 'Inp - allowance override'!I227 ) )</f>
        <v>27.658977030843857</v>
      </c>
      <c r="J227" s="70">
        <f xml:space="preserve"> IF( ISNA( 'Inp - allowance override'!J227 ), "", IF( ISBLANK( 'Inp - allowance override'!J227 ), 'F_Inputs - allowance'!J227, 'Inp - allowance override'!J227 ) )</f>
        <v>27.62379878562793</v>
      </c>
      <c r="K227" s="70">
        <f xml:space="preserve"> IF( ISNA( 'Inp - allowance override'!K227 ), "", IF( ISBLANK( 'Inp - allowance override'!K227 ), 'F_Inputs - allowance'!K227, 'Inp - allowance override'!K227 ) )</f>
        <v>26.96170289519257</v>
      </c>
      <c r="L227" s="70">
        <f xml:space="preserve"> IF( ISNA( 'Inp - allowance override'!L227 ), "", IF( ISBLANK( 'Inp - allowance override'!L227 ), 'F_Inputs - allowance'!L227, 'Inp - allowance override'!L227 ) )</f>
        <v>26.261420978564914</v>
      </c>
      <c r="M227" s="70">
        <f xml:space="preserve"> IF( ISNA( 'Inp - allowance override'!M227 ), "", IF( ISBLANK( 'Inp - allowance override'!M227 ), 'F_Inputs - allowance'!M227, 'Inp - allowance override'!M227 ) )</f>
        <v>25.713848898692369</v>
      </c>
      <c r="N227" s="64" t="str">
        <f xml:space="preserve"> INDEX(Lookup!G:G, MATCH(B227, Lookup!F:F, 0),)</f>
        <v>WR - Ofwat base allowance</v>
      </c>
    </row>
    <row r="228" spans="1:16">
      <c r="A228" t="str">
        <f>'Inp - allowance override'!A228</f>
        <v>SWB</v>
      </c>
      <c r="B228" t="str">
        <f>'Inp - allowance override'!B228</f>
        <v>PR24CA02_BASE_WNP</v>
      </c>
      <c r="C228" t="str">
        <f>'Inp - allowance override'!C228</f>
        <v>Final modelled base cost allowance for Network Plus Water</v>
      </c>
      <c r="D228" t="str">
        <f>'Inp - allowance override'!D228</f>
        <v>£m</v>
      </c>
      <c r="E228" t="str">
        <f>'Inp - allowance override'!E228</f>
        <v>Price Review 2024</v>
      </c>
      <c r="F228" s="70" t="str">
        <f xml:space="preserve"> IF( ISNA( 'Inp - allowance override'!F228 ), "", IF( ISBLANK( 'Inp - allowance override'!F228 ), 'F_Inputs - allowance'!F228, 'Inp - allowance override'!F228 ) )</f>
        <v/>
      </c>
      <c r="G228" s="70" t="str">
        <f xml:space="preserve"> IF( ISNA( 'Inp - allowance override'!G228 ), "", IF( ISBLANK( 'Inp - allowance override'!G228 ), 'F_Inputs - allowance'!G228, 'Inp - allowance override'!G228 ) )</f>
        <v/>
      </c>
      <c r="H228" s="70" t="str">
        <f xml:space="preserve"> IF( ISNA( 'Inp - allowance override'!H228 ), "", IF( ISBLANK( 'Inp - allowance override'!H228 ), 'F_Inputs - allowance'!H228, 'Inp - allowance override'!H228 ) )</f>
        <v/>
      </c>
      <c r="I228" s="70">
        <f xml:space="preserve"> IF( ISNA( 'Inp - allowance override'!I228 ), "", IF( ISBLANK( 'Inp - allowance override'!I228 ), 'F_Inputs - allowance'!I228, 'Inp - allowance override'!I228 ) )</f>
        <v>184.68952074881278</v>
      </c>
      <c r="J228" s="70">
        <f xml:space="preserve"> IF( ISNA( 'Inp - allowance override'!J228 ), "", IF( ISBLANK( 'Inp - allowance override'!J228 ), 'F_Inputs - allowance'!J228, 'Inp - allowance override'!J228 ) )</f>
        <v>187.844372133392</v>
      </c>
      <c r="K228" s="70">
        <f xml:space="preserve"> IF( ISNA( 'Inp - allowance override'!K228 ), "", IF( ISBLANK( 'Inp - allowance override'!K228 ), 'F_Inputs - allowance'!K228, 'Inp - allowance override'!K228 ) )</f>
        <v>184.855061340129</v>
      </c>
      <c r="L228" s="70">
        <f xml:space="preserve"> IF( ISNA( 'Inp - allowance override'!L228 ), "", IF( ISBLANK( 'Inp - allowance override'!L228 ), 'F_Inputs - allowance'!L228, 'Inp - allowance override'!L228 ) )</f>
        <v>181.54303687917005</v>
      </c>
      <c r="M228" s="70">
        <f xml:space="preserve"> IF( ISNA( 'Inp - allowance override'!M228 ), "", IF( ISBLANK( 'Inp - allowance override'!M228 ), 'F_Inputs - allowance'!M228, 'Inp - allowance override'!M228 ) )</f>
        <v>179.65867941169253</v>
      </c>
      <c r="N228" s="64" t="str">
        <f xml:space="preserve"> INDEX(Lookup!G:G, MATCH(B228, Lookup!F:F, 0),)</f>
        <v>WN+ - Ofwat base allowance</v>
      </c>
    </row>
    <row r="229" spans="1:16">
      <c r="A229" t="str">
        <f>'Inp - allowance override'!A229</f>
        <v>SWB</v>
      </c>
      <c r="B229" t="str">
        <f>'Inp - allowance override'!B229</f>
        <v>PR24CA02_BASE_WWNP</v>
      </c>
      <c r="C229" t="str">
        <f>'Inp - allowance override'!C229</f>
        <v>Final modelled base cost allowance for Wastewater Network Plus</v>
      </c>
      <c r="D229" t="str">
        <f>'Inp - allowance override'!D229</f>
        <v>£m</v>
      </c>
      <c r="E229" t="str">
        <f>'Inp - allowance override'!E229</f>
        <v>Price Review 2024</v>
      </c>
      <c r="F229" s="70" t="str">
        <f xml:space="preserve"> IF( ISNA( 'Inp - allowance override'!F229 ), "", IF( ISBLANK( 'Inp - allowance override'!F229 ), 'F_Inputs - allowance'!F229, 'Inp - allowance override'!F229 ) )</f>
        <v/>
      </c>
      <c r="G229" s="70" t="str">
        <f xml:space="preserve"> IF( ISNA( 'Inp - allowance override'!G229 ), "", IF( ISBLANK( 'Inp - allowance override'!G229 ), 'F_Inputs - allowance'!G229, 'Inp - allowance override'!G229 ) )</f>
        <v/>
      </c>
      <c r="H229" s="70" t="str">
        <f xml:space="preserve"> IF( ISNA( 'Inp - allowance override'!H229 ), "", IF( ISBLANK( 'Inp - allowance override'!H229 ), 'F_Inputs - allowance'!H229, 'Inp - allowance override'!H229 ) )</f>
        <v/>
      </c>
      <c r="I229" s="70">
        <f xml:space="preserve"> IF( ISNA( 'Inp - allowance override'!I229 ), "", IF( ISBLANK( 'Inp - allowance override'!I229 ), 'F_Inputs - allowance'!I229, 'Inp - allowance override'!I229 ) )</f>
        <v>169.14397989253715</v>
      </c>
      <c r="J229" s="70">
        <f xml:space="preserve"> IF( ISNA( 'Inp - allowance override'!J229 ), "", IF( ISBLANK( 'Inp - allowance override'!J229 ), 'F_Inputs - allowance'!J229, 'Inp - allowance override'!J229 ) )</f>
        <v>165.37266228852195</v>
      </c>
      <c r="K229" s="70">
        <f xml:space="preserve"> IF( ISNA( 'Inp - allowance override'!K229 ), "", IF( ISBLANK( 'Inp - allowance override'!K229 ), 'F_Inputs - allowance'!K229, 'Inp - allowance override'!K229 ) )</f>
        <v>162.29666176536114</v>
      </c>
      <c r="L229" s="70">
        <f xml:space="preserve"> IF( ISNA( 'Inp - allowance override'!L229 ), "", IF( ISBLANK( 'Inp - allowance override'!L229 ), 'F_Inputs - allowance'!L229, 'Inp - allowance override'!L229 ) )</f>
        <v>159.05755229092347</v>
      </c>
      <c r="M229" s="70">
        <f xml:space="preserve"> IF( ISNA( 'Inp - allowance override'!M229 ), "", IF( ISBLANK( 'Inp - allowance override'!M229 ), 'F_Inputs - allowance'!M229, 'Inp - allowance override'!M229 ) )</f>
        <v>156.20614462167956</v>
      </c>
      <c r="N229" s="64" t="str">
        <f xml:space="preserve"> INDEX(Lookup!G:G, MATCH(B229, Lookup!F:F, 0),)</f>
        <v>WWN+ - Ofwat base allowance</v>
      </c>
    </row>
    <row r="230" spans="1:16">
      <c r="A230" t="str">
        <f>'Inp - allowance override'!A230</f>
        <v>SWB</v>
      </c>
      <c r="B230" t="str">
        <f>'Inp - allowance override'!B230</f>
        <v>PR24CA02_BASE_BIO</v>
      </c>
      <c r="C230" t="str">
        <f>'Inp - allowance override'!C230</f>
        <v>Final modelled base cost allowance for Bioresources</v>
      </c>
      <c r="D230" t="str">
        <f>'Inp - allowance override'!D230</f>
        <v>£m</v>
      </c>
      <c r="E230" t="str">
        <f>'Inp - allowance override'!E230</f>
        <v>Price Review 2024</v>
      </c>
      <c r="F230" s="70" t="str">
        <f xml:space="preserve"> IF( ISNA( 'Inp - allowance override'!F230 ), "", IF( ISBLANK( 'Inp - allowance override'!F230 ), 'F_Inputs - allowance'!F230, 'Inp - allowance override'!F230 ) )</f>
        <v/>
      </c>
      <c r="G230" s="70" t="str">
        <f xml:space="preserve"> IF( ISNA( 'Inp - allowance override'!G230 ), "", IF( ISBLANK( 'Inp - allowance override'!G230 ), 'F_Inputs - allowance'!G230, 'Inp - allowance override'!G230 ) )</f>
        <v/>
      </c>
      <c r="H230" s="70" t="str">
        <f xml:space="preserve"> IF( ISNA( 'Inp - allowance override'!H230 ), "", IF( ISBLANK( 'Inp - allowance override'!H230 ), 'F_Inputs - allowance'!H230, 'Inp - allowance override'!H230 ) )</f>
        <v/>
      </c>
      <c r="I230" s="70">
        <f xml:space="preserve"> IF( ISNA( 'Inp - allowance override'!I230 ), "", IF( ISBLANK( 'Inp - allowance override'!I230 ), 'F_Inputs - allowance'!I230, 'Inp - allowance override'!I230 ) )</f>
        <v>31.262587915516285</v>
      </c>
      <c r="J230" s="70">
        <f xml:space="preserve"> IF( ISNA( 'Inp - allowance override'!J230 ), "", IF( ISBLANK( 'Inp - allowance override'!J230 ), 'F_Inputs - allowance'!J230, 'Inp - allowance override'!J230 ) )</f>
        <v>32.106306538034858</v>
      </c>
      <c r="K230" s="70">
        <f xml:space="preserve"> IF( ISNA( 'Inp - allowance override'!K230 ), "", IF( ISBLANK( 'Inp - allowance override'!K230 ), 'F_Inputs - allowance'!K230, 'Inp - allowance override'!K230 ) )</f>
        <v>32.629101124104245</v>
      </c>
      <c r="L230" s="70">
        <f xml:space="preserve"> IF( ISNA( 'Inp - allowance override'!L230 ), "", IF( ISBLANK( 'Inp - allowance override'!L230 ), 'F_Inputs - allowance'!L230, 'Inp - allowance override'!L230 ) )</f>
        <v>32.867218424558764</v>
      </c>
      <c r="M230" s="70">
        <f xml:space="preserve"> IF( ISNA( 'Inp - allowance override'!M230 ), "", IF( ISBLANK( 'Inp - allowance override'!M230 ), 'F_Inputs - allowance'!M230, 'Inp - allowance override'!M230 ) )</f>
        <v>33.085055537776078</v>
      </c>
      <c r="N230" s="64" t="str">
        <f xml:space="preserve"> INDEX(Lookup!G:G, MATCH(B230, Lookup!F:F, 0),)</f>
        <v>BIO - Ofwat base allowance</v>
      </c>
    </row>
    <row r="231" spans="1:16">
      <c r="A231" t="str">
        <f>'Inp - allowance override'!A231</f>
        <v>SWB</v>
      </c>
      <c r="B231" t="str">
        <f>'Inp - allowance override'!B231</f>
        <v>PR24CA14_WW_TOTAL_ENHANCEMENT_ALLOW_TOT</v>
      </c>
      <c r="C231" t="str">
        <f>'Inp - allowance override'!C231</f>
        <v>PR24 final wastewater enhancement totex allowance- total enhancement expenditure</v>
      </c>
      <c r="D231" t="str">
        <f>'Inp - allowance override'!D231</f>
        <v>£m</v>
      </c>
      <c r="E231" t="str">
        <f>'Inp - allowance override'!E231</f>
        <v>Price Review 2024</v>
      </c>
      <c r="F231" s="70" t="str">
        <f xml:space="preserve"> IF( ISNA( 'Inp - allowance override'!F231 ), "", IF( ISBLANK( 'Inp - allowance override'!F231 ), 'F_Inputs - allowance'!F231, 'Inp - allowance override'!F231 ) )</f>
        <v/>
      </c>
      <c r="G231" s="70">
        <f xml:space="preserve"> IF( ISNA( 'Inp - allowance override'!G231 ), "", IF( ISBLANK( 'Inp - allowance override'!G231 ), 'F_Inputs - allowance'!G231, 'Inp - allowance override'!G231 ) )</f>
        <v>0.12509812423909708</v>
      </c>
      <c r="H231" s="70">
        <f xml:space="preserve"> IF( ISNA( 'Inp - allowance override'!H231 ), "", IF( ISBLANK( 'Inp - allowance override'!H231 ), 'F_Inputs - allowance'!H231, 'Inp - allowance override'!H231 ) )</f>
        <v>93.080914078793171</v>
      </c>
      <c r="I231" s="70">
        <f xml:space="preserve"> IF( ISNA( 'Inp - allowance override'!I231 ), "", IF( ISBLANK( 'Inp - allowance override'!I231 ), 'F_Inputs - allowance'!I231, 'Inp - allowance override'!I231 ) )</f>
        <v>215.40604296837205</v>
      </c>
      <c r="J231" s="70">
        <f xml:space="preserve"> IF( ISNA( 'Inp - allowance override'!J231 ), "", IF( ISBLANK( 'Inp - allowance override'!J231 ), 'F_Inputs - allowance'!J231, 'Inp - allowance override'!J231 ) )</f>
        <v>234.94815942875411</v>
      </c>
      <c r="K231" s="70">
        <f xml:space="preserve"> IF( ISNA( 'Inp - allowance override'!K231 ), "", IF( ISBLANK( 'Inp - allowance override'!K231 ), 'F_Inputs - allowance'!K231, 'Inp - allowance override'!K231 ) )</f>
        <v>211.72758016083591</v>
      </c>
      <c r="L231" s="70">
        <f xml:space="preserve"> IF( ISNA( 'Inp - allowance override'!L231 ), "", IF( ISBLANK( 'Inp - allowance override'!L231 ), 'F_Inputs - allowance'!L231, 'Inp - allowance override'!L231 ) )</f>
        <v>219.98043770088822</v>
      </c>
      <c r="M231" s="70">
        <f xml:space="preserve"> IF( ISNA( 'Inp - allowance override'!M231 ), "", IF( ISBLANK( 'Inp - allowance override'!M231 ), 'F_Inputs - allowance'!M231, 'Inp - allowance override'!M231 ) )</f>
        <v>148.65369168873443</v>
      </c>
      <c r="N231" s="64" t="str">
        <f xml:space="preserve"> INDEX(Lookup!G:G, MATCH(B231, Lookup!F:F, 0),)</f>
        <v>Wastewater - Ofwat enhancement allowance</v>
      </c>
    </row>
    <row r="232" spans="1:16">
      <c r="A232" t="str">
        <f>'Inp - allowance override'!A232</f>
        <v>SWB</v>
      </c>
      <c r="B232" t="str">
        <f>'Inp - allowance override'!B232</f>
        <v>PR24CA14_W_TOTAL_ENHANCEMENT_ALLOW_TOT</v>
      </c>
      <c r="C232" t="str">
        <f>'Inp - allowance override'!C232</f>
        <v>PR24 final water enhancement totex allowance- total enhancement expenditure</v>
      </c>
      <c r="D232" t="str">
        <f>'Inp - allowance override'!D232</f>
        <v>£m</v>
      </c>
      <c r="E232" t="str">
        <f>'Inp - allowance override'!E232</f>
        <v>Price Review 2024</v>
      </c>
      <c r="F232" s="70" t="str">
        <f xml:space="preserve"> IF( ISNA( 'Inp - allowance override'!F232 ), "", IF( ISBLANK( 'Inp - allowance override'!F232 ), 'F_Inputs - allowance'!F232, 'Inp - allowance override'!F232 ) )</f>
        <v/>
      </c>
      <c r="G232" s="70">
        <f xml:space="preserve"> IF( ISNA( 'Inp - allowance override'!G232 ), "", IF( ISBLANK( 'Inp - allowance override'!G232 ), 'F_Inputs - allowance'!G232, 'Inp - allowance override'!G232 ) )</f>
        <v>9.3136943975285519E-2</v>
      </c>
      <c r="H232" s="70">
        <f xml:space="preserve"> IF( ISNA( 'Inp - allowance override'!H232 ), "", IF( ISBLANK( 'Inp - allowance override'!H232 ), 'F_Inputs - allowance'!H232, 'Inp - allowance override'!H232 ) )</f>
        <v>3.4138878642195318</v>
      </c>
      <c r="I232" s="70">
        <f xml:space="preserve"> IF( ISNA( 'Inp - allowance override'!I232 ), "", IF( ISBLANK( 'Inp - allowance override'!I232 ), 'F_Inputs - allowance'!I232, 'Inp - allowance override'!I232 ) )</f>
        <v>103.28895409896587</v>
      </c>
      <c r="J232" s="70">
        <f xml:space="preserve"> IF( ISNA( 'Inp - allowance override'!J232 ), "", IF( ISBLANK( 'Inp - allowance override'!J232 ), 'F_Inputs - allowance'!J232, 'Inp - allowance override'!J232 ) )</f>
        <v>86.91783716090616</v>
      </c>
      <c r="K232" s="70">
        <f xml:space="preserve"> IF( ISNA( 'Inp - allowance override'!K232 ), "", IF( ISBLANK( 'Inp - allowance override'!K232 ), 'F_Inputs - allowance'!K232, 'Inp - allowance override'!K232 ) )</f>
        <v>81.63343700282519</v>
      </c>
      <c r="L232" s="70">
        <f xml:space="preserve"> IF( ISNA( 'Inp - allowance override'!L232 ), "", IF( ISBLANK( 'Inp - allowance override'!L232 ), 'F_Inputs - allowance'!L232, 'Inp - allowance override'!L232 ) )</f>
        <v>91.657993795203481</v>
      </c>
      <c r="M232" s="70">
        <f xml:space="preserve"> IF( ISNA( 'Inp - allowance override'!M232 ), "", IF( ISBLANK( 'Inp - allowance override'!M232 ), 'F_Inputs - allowance'!M232, 'Inp - allowance override'!M232 ) )</f>
        <v>78.75916014002982</v>
      </c>
      <c r="N232" s="64" t="str">
        <f xml:space="preserve"> INDEX(Lookup!G:G, MATCH(B232, Lookup!F:F, 0),)</f>
        <v>Water - Ofwat enhancement allowance</v>
      </c>
    </row>
    <row r="233" spans="1:16">
      <c r="A233" t="str">
        <f>'Inp - allowance override'!A233</f>
        <v>SWB</v>
      </c>
      <c r="B233" t="str">
        <f>'Inp - allowance override'!B233</f>
        <v>C_PR24CA_RR2_001ADDN1_PR24</v>
      </c>
      <c r="C233" t="str">
        <f>'Inp - allowance override'!C233</f>
        <v>Ofwat - Gross capital expenditure - including g&amp;c and cost sharing - real (ADDN1)</v>
      </c>
      <c r="D233" t="str">
        <f>'Inp - allowance override'!D233</f>
        <v>£m</v>
      </c>
      <c r="E233" t="str">
        <f>'Inp - allowance override'!E233</f>
        <v>Price Review 2024</v>
      </c>
      <c r="F233" s="70" t="str">
        <f xml:space="preserve"> IF( ISNA( 'Inp - allowance override'!F233 ), "", IF( ISBLANK( 'Inp - allowance override'!F233 ), 'F_Inputs - allowance'!F233, 'Inp - allowance override'!F233 ) )</f>
        <v/>
      </c>
      <c r="G233" s="70" t="str">
        <f xml:space="preserve"> IF( ISNA( 'Inp - allowance override'!G233 ), "", IF( ISBLANK( 'Inp - allowance override'!G233 ), 'F_Inputs - allowance'!G233, 'Inp - allowance override'!G233 ) )</f>
        <v/>
      </c>
      <c r="H233" s="70" t="str">
        <f xml:space="preserve"> IF( ISNA( 'Inp - allowance override'!H233 ), "", IF( ISBLANK( 'Inp - allowance override'!H233 ), 'F_Inputs - allowance'!H233, 'Inp - allowance override'!H233 ) )</f>
        <v/>
      </c>
      <c r="I233" s="70" t="str">
        <f xml:space="preserve"> IF( ISNA( 'Inp - allowance override'!I233 ), "", IF( ISBLANK( 'Inp - allowance override'!I233 ), 'F_Inputs - allowance'!I233, 'Inp - allowance override'!I233 ) )</f>
        <v/>
      </c>
      <c r="J233" s="70" t="str">
        <f xml:space="preserve"> IF( ISNA( 'Inp - allowance override'!J233 ), "", IF( ISBLANK( 'Inp - allowance override'!J233 ), 'F_Inputs - allowance'!J233, 'Inp - allowance override'!J233 ) )</f>
        <v/>
      </c>
      <c r="K233" s="70" t="str">
        <f xml:space="preserve"> IF( ISNA( 'Inp - allowance override'!K233 ), "", IF( ISBLANK( 'Inp - allowance override'!K233 ), 'F_Inputs - allowance'!K233, 'Inp - allowance override'!K233 ) )</f>
        <v/>
      </c>
      <c r="L233" s="70" t="str">
        <f xml:space="preserve"> IF( ISNA( 'Inp - allowance override'!L233 ), "", IF( ISBLANK( 'Inp - allowance override'!L233 ), 'F_Inputs - allowance'!L233, 'Inp - allowance override'!L233 ) )</f>
        <v/>
      </c>
      <c r="M233" s="70" t="str">
        <f xml:space="preserve"> IF( ISNA( 'Inp - allowance override'!M233 ), "", IF( ISBLANK( 'Inp - allowance override'!M233 ), 'F_Inputs - allowance'!M233, 'Inp - allowance override'!M233 ) )</f>
        <v/>
      </c>
      <c r="N233" s="64" t="str">
        <f xml:space="preserve"> INDEX(Lookup!G:G, MATCH(B233, Lookup!F:F, 0),)</f>
        <v>ADDN1 - Ofwat enhancement allowance</v>
      </c>
    </row>
    <row r="234" spans="1:16">
      <c r="A234" t="str">
        <f>'Inp - allowance override'!A234</f>
        <v>SWB</v>
      </c>
      <c r="B234" t="str">
        <f>'Inp - allowance override'!B234</f>
        <v>C_PR24CA_RR2_002ADDN1_PR24</v>
      </c>
      <c r="C234" t="str">
        <f>'Inp - allowance override'!C234</f>
        <v>Ofwat - Total gross operational expenditure including cost sharing - real (ADDN1)</v>
      </c>
      <c r="D234" t="str">
        <f>'Inp - allowance override'!D234</f>
        <v>£m</v>
      </c>
      <c r="E234" t="str">
        <f>'Inp - allowance override'!E234</f>
        <v>Price Review 2024</v>
      </c>
      <c r="F234" s="70" t="str">
        <f xml:space="preserve"> IF( ISNA( 'Inp - allowance override'!F234 ), "", IF( ISBLANK( 'Inp - allowance override'!F234 ), 'F_Inputs - allowance'!F234, 'Inp - allowance override'!F234 ) )</f>
        <v/>
      </c>
      <c r="G234" s="70" t="str">
        <f xml:space="preserve"> IF( ISNA( 'Inp - allowance override'!G234 ), "", IF( ISBLANK( 'Inp - allowance override'!G234 ), 'F_Inputs - allowance'!G234, 'Inp - allowance override'!G234 ) )</f>
        <v/>
      </c>
      <c r="H234" s="70" t="str">
        <f xml:space="preserve"> IF( ISNA( 'Inp - allowance override'!H234 ), "", IF( ISBLANK( 'Inp - allowance override'!H234 ), 'F_Inputs - allowance'!H234, 'Inp - allowance override'!H234 ) )</f>
        <v/>
      </c>
      <c r="I234" s="70" t="str">
        <f xml:space="preserve"> IF( ISNA( 'Inp - allowance override'!I234 ), "", IF( ISBLANK( 'Inp - allowance override'!I234 ), 'F_Inputs - allowance'!I234, 'Inp - allowance override'!I234 ) )</f>
        <v/>
      </c>
      <c r="J234" s="70" t="str">
        <f xml:space="preserve"> IF( ISNA( 'Inp - allowance override'!J234 ), "", IF( ISBLANK( 'Inp - allowance override'!J234 ), 'F_Inputs - allowance'!J234, 'Inp - allowance override'!J234 ) )</f>
        <v/>
      </c>
      <c r="K234" s="70" t="str">
        <f xml:space="preserve"> IF( ISNA( 'Inp - allowance override'!K234 ), "", IF( ISBLANK( 'Inp - allowance override'!K234 ), 'F_Inputs - allowance'!K234, 'Inp - allowance override'!K234 ) )</f>
        <v/>
      </c>
      <c r="L234" s="70" t="str">
        <f xml:space="preserve"> IF( ISNA( 'Inp - allowance override'!L234 ), "", IF( ISBLANK( 'Inp - allowance override'!L234 ), 'F_Inputs - allowance'!L234, 'Inp - allowance override'!L234 ) )</f>
        <v/>
      </c>
      <c r="M234" s="70" t="str">
        <f xml:space="preserve"> IF( ISNA( 'Inp - allowance override'!M234 ), "", IF( ISBLANK( 'Inp - allowance override'!M234 ), 'F_Inputs - allowance'!M234, 'Inp - allowance override'!M234 ) )</f>
        <v/>
      </c>
      <c r="N234" s="64" t="str">
        <f xml:space="preserve"> INDEX(Lookup!G:G, MATCH(B234, Lookup!F:F, 0),)</f>
        <v>ADDN1 - Ofwat enhancement allowance</v>
      </c>
    </row>
    <row r="235" spans="1:16">
      <c r="A235" t="str">
        <f>'Inp - allowance override'!A235</f>
        <v>SWB</v>
      </c>
      <c r="B235" t="str">
        <f>'Inp - allowance override'!B235</f>
        <v>C_PR24CA15_DSDIVCAPEX_PC_WN</v>
      </c>
      <c r="C235" t="str">
        <f>'Inp - allowance override'!C235</f>
        <v>DS &amp; diversions costs -WN - capex - price control total</v>
      </c>
      <c r="D235" t="str">
        <f>'Inp - allowance override'!D235</f>
        <v>£m</v>
      </c>
      <c r="E235" t="str">
        <f>'Inp - allowance override'!E235</f>
        <v>Price Review 2024</v>
      </c>
      <c r="F235" s="70" t="str">
        <f xml:space="preserve"> IF( ISNA( 'Inp - allowance override'!F235 ), "", IF( ISBLANK( 'Inp - allowance override'!F235 ), 'F_Inputs - allowance'!F235, 'Inp - allowance override'!F235 ) )</f>
        <v/>
      </c>
      <c r="G235" s="70" t="str">
        <f xml:space="preserve"> IF( ISNA( 'Inp - allowance override'!G235 ), "", IF( ISBLANK( 'Inp - allowance override'!G235 ), 'F_Inputs - allowance'!G235, 'Inp - allowance override'!G235 ) )</f>
        <v/>
      </c>
      <c r="H235" s="70" t="str">
        <f xml:space="preserve"> IF( ISNA( 'Inp - allowance override'!H235 ), "", IF( ISBLANK( 'Inp - allowance override'!H235 ), 'F_Inputs - allowance'!H235, 'Inp - allowance override'!H235 ) )</f>
        <v/>
      </c>
      <c r="I235" s="70">
        <f xml:space="preserve"> IF( ISNA( 'Inp - allowance override'!I235 ), "", IF( ISBLANK( 'Inp - allowance override'!I235 ), 'F_Inputs - allowance'!I235, 'Inp - allowance override'!I235 ) )</f>
        <v>0</v>
      </c>
      <c r="J235" s="70">
        <f xml:space="preserve"> IF( ISNA( 'Inp - allowance override'!J235 ), "", IF( ISBLANK( 'Inp - allowance override'!J235 ), 'F_Inputs - allowance'!J235, 'Inp - allowance override'!J235 ) )</f>
        <v>0</v>
      </c>
      <c r="K235" s="70">
        <f xml:space="preserve"> IF( ISNA( 'Inp - allowance override'!K235 ), "", IF( ISBLANK( 'Inp - allowance override'!K235 ), 'F_Inputs - allowance'!K235, 'Inp - allowance override'!K235 ) )</f>
        <v>0</v>
      </c>
      <c r="L235" s="70">
        <f xml:space="preserve"> IF( ISNA( 'Inp - allowance override'!L235 ), "", IF( ISBLANK( 'Inp - allowance override'!L235 ), 'F_Inputs - allowance'!L235, 'Inp - allowance override'!L235 ) )</f>
        <v>0</v>
      </c>
      <c r="M235" s="70">
        <f xml:space="preserve"> IF( ISNA( 'Inp - allowance override'!M235 ), "", IF( ISBLANK( 'Inp - allowance override'!M235 ), 'F_Inputs - allowance'!M235, 'Inp - allowance override'!M235 ) )</f>
        <v>0</v>
      </c>
      <c r="N235" s="64" t="str">
        <f xml:space="preserve"> INDEX(Lookup!G:G, MATCH(B235, Lookup!F:F, 0),)</f>
        <v>WN - DSDIV capex</v>
      </c>
    </row>
    <row r="236" spans="1:16">
      <c r="A236" t="str">
        <f>'Inp - allowance override'!A236</f>
        <v>SWB</v>
      </c>
      <c r="B236" t="str">
        <f>'Inp - allowance override'!B236</f>
        <v>C_PR24CA15_DSDIVOPEX_PC_WN</v>
      </c>
      <c r="C236" t="str">
        <f>'Inp - allowance override'!C236</f>
        <v>DS &amp; diversions costs -WN - opex - price control total</v>
      </c>
      <c r="D236" t="str">
        <f>'Inp - allowance override'!D236</f>
        <v>£m</v>
      </c>
      <c r="E236" t="str">
        <f>'Inp - allowance override'!E236</f>
        <v>Price Review 2024</v>
      </c>
      <c r="F236" s="70" t="str">
        <f xml:space="preserve"> IF( ISNA( 'Inp - allowance override'!F236 ), "", IF( ISBLANK( 'Inp - allowance override'!F236 ), 'F_Inputs - allowance'!F236, 'Inp - allowance override'!F236 ) )</f>
        <v/>
      </c>
      <c r="G236" s="70" t="str">
        <f xml:space="preserve"> IF( ISNA( 'Inp - allowance override'!G236 ), "", IF( ISBLANK( 'Inp - allowance override'!G236 ), 'F_Inputs - allowance'!G236, 'Inp - allowance override'!G236 ) )</f>
        <v/>
      </c>
      <c r="H236" s="70" t="str">
        <f xml:space="preserve"> IF( ISNA( 'Inp - allowance override'!H236 ), "", IF( ISBLANK( 'Inp - allowance override'!H236 ), 'F_Inputs - allowance'!H236, 'Inp - allowance override'!H236 ) )</f>
        <v/>
      </c>
      <c r="I236" s="70">
        <f xml:space="preserve"> IF( ISNA( 'Inp - allowance override'!I236 ), "", IF( ISBLANK( 'Inp - allowance override'!I236 ), 'F_Inputs - allowance'!I236, 'Inp - allowance override'!I236 ) )</f>
        <v>1.1827622045253272</v>
      </c>
      <c r="J236" s="70">
        <f xml:space="preserve"> IF( ISNA( 'Inp - allowance override'!J236 ), "", IF( ISBLANK( 'Inp - allowance override'!J236 ), 'F_Inputs - allowance'!J236, 'Inp - allowance override'!J236 ) )</f>
        <v>1.1829552911770318</v>
      </c>
      <c r="K236" s="70">
        <f xml:space="preserve"> IF( ISNA( 'Inp - allowance override'!K236 ), "", IF( ISBLANK( 'Inp - allowance override'!K236 ), 'F_Inputs - allowance'!K236, 'Inp - allowance override'!K236 ) )</f>
        <v>1.1829552911770318</v>
      </c>
      <c r="L236" s="70">
        <f xml:space="preserve"> IF( ISNA( 'Inp - allowance override'!L236 ), "", IF( ISBLANK( 'Inp - allowance override'!L236 ), 'F_Inputs - allowance'!L236, 'Inp - allowance override'!L236 ) )</f>
        <v>1.1829552911770318</v>
      </c>
      <c r="M236" s="70">
        <f xml:space="preserve"> IF( ISNA( 'Inp - allowance override'!M236 ), "", IF( ISBLANK( 'Inp - allowance override'!M236 ), 'F_Inputs - allowance'!M236, 'Inp - allowance override'!M236 ) )</f>
        <v>1.1829552911770318</v>
      </c>
      <c r="N236" s="64" t="str">
        <f xml:space="preserve"> INDEX(Lookup!G:G, MATCH(B236, Lookup!F:F, 0),)</f>
        <v>WN - DSDIV opex</v>
      </c>
    </row>
    <row r="237" spans="1:16">
      <c r="A237" t="str">
        <f>'Inp - allowance override'!A237</f>
        <v>SWB</v>
      </c>
      <c r="B237" t="str">
        <f>'Inp - allowance override'!B237</f>
        <v>C_PR24CA15_DSDIVCAPEX_PC_WWN</v>
      </c>
      <c r="C237" t="str">
        <f>'Inp - allowance override'!C237</f>
        <v>DS &amp; diversions costs -WWN - capex - price control total</v>
      </c>
      <c r="D237" t="str">
        <f>'Inp - allowance override'!D237</f>
        <v>£m</v>
      </c>
      <c r="E237" t="str">
        <f>'Inp - allowance override'!E237</f>
        <v>Price Review 2024</v>
      </c>
      <c r="F237" s="70" t="str">
        <f xml:space="preserve"> IF( ISNA( 'Inp - allowance override'!F237 ), "", IF( ISBLANK( 'Inp - allowance override'!F237 ), 'F_Inputs - allowance'!F237, 'Inp - allowance override'!F237 ) )</f>
        <v/>
      </c>
      <c r="G237" s="70" t="str">
        <f xml:space="preserve"> IF( ISNA( 'Inp - allowance override'!G237 ), "", IF( ISBLANK( 'Inp - allowance override'!G237 ), 'F_Inputs - allowance'!G237, 'Inp - allowance override'!G237 ) )</f>
        <v/>
      </c>
      <c r="H237" s="70" t="str">
        <f xml:space="preserve"> IF( ISNA( 'Inp - allowance override'!H237 ), "", IF( ISBLANK( 'Inp - allowance override'!H237 ), 'F_Inputs - allowance'!H237, 'Inp - allowance override'!H237 ) )</f>
        <v/>
      </c>
      <c r="I237" s="70">
        <f xml:space="preserve"> IF( ISNA( 'Inp - allowance override'!I237 ), "", IF( ISBLANK( 'Inp - allowance override'!I237 ), 'F_Inputs - allowance'!I237, 'Inp - allowance override'!I237 ) )</f>
        <v>0</v>
      </c>
      <c r="J237" s="70">
        <f xml:space="preserve"> IF( ISNA( 'Inp - allowance override'!J237 ), "", IF( ISBLANK( 'Inp - allowance override'!J237 ), 'F_Inputs - allowance'!J237, 'Inp - allowance override'!J237 ) )</f>
        <v>0</v>
      </c>
      <c r="K237" s="70">
        <f xml:space="preserve"> IF( ISNA( 'Inp - allowance override'!K237 ), "", IF( ISBLANK( 'Inp - allowance override'!K237 ), 'F_Inputs - allowance'!K237, 'Inp - allowance override'!K237 ) )</f>
        <v>0</v>
      </c>
      <c r="L237" s="70">
        <f xml:space="preserve"> IF( ISNA( 'Inp - allowance override'!L237 ), "", IF( ISBLANK( 'Inp - allowance override'!L237 ), 'F_Inputs - allowance'!L237, 'Inp - allowance override'!L237 ) )</f>
        <v>0</v>
      </c>
      <c r="M237" s="70">
        <f xml:space="preserve"> IF( ISNA( 'Inp - allowance override'!M237 ), "", IF( ISBLANK( 'Inp - allowance override'!M237 ), 'F_Inputs - allowance'!M237, 'Inp - allowance override'!M237 ) )</f>
        <v>0</v>
      </c>
      <c r="N237" s="64" t="str">
        <f xml:space="preserve"> INDEX(Lookup!G:G, MATCH(B237, Lookup!F:F, 0),)</f>
        <v>WWN - DSDIV capex</v>
      </c>
    </row>
    <row r="238" spans="1:16">
      <c r="A238" t="str">
        <f>'Inp - allowance override'!A238</f>
        <v>SWB</v>
      </c>
      <c r="B238" t="str">
        <f>'Inp - allowance override'!B238</f>
        <v>C_PR24CA15_DSDIVOPEX_PC_WWN</v>
      </c>
      <c r="C238" t="str">
        <f>'Inp - allowance override'!C238</f>
        <v>DS &amp; diversions costs -WWN - opex - price control total</v>
      </c>
      <c r="D238" t="str">
        <f>'Inp - allowance override'!D238</f>
        <v>£m</v>
      </c>
      <c r="E238" t="str">
        <f>'Inp - allowance override'!E238</f>
        <v>Price Review 2024</v>
      </c>
      <c r="F238" s="70" t="str">
        <f xml:space="preserve"> IF( ISNA( 'Inp - allowance override'!F238 ), "", IF( ISBLANK( 'Inp - allowance override'!F238 ), 'F_Inputs - allowance'!F238, 'Inp - allowance override'!F238 ) )</f>
        <v/>
      </c>
      <c r="G238" s="70" t="str">
        <f xml:space="preserve"> IF( ISNA( 'Inp - allowance override'!G238 ), "", IF( ISBLANK( 'Inp - allowance override'!G238 ), 'F_Inputs - allowance'!G238, 'Inp - allowance override'!G238 ) )</f>
        <v/>
      </c>
      <c r="H238" s="70" t="str">
        <f xml:space="preserve"> IF( ISNA( 'Inp - allowance override'!H238 ), "", IF( ISBLANK( 'Inp - allowance override'!H238 ), 'F_Inputs - allowance'!H238, 'Inp - allowance override'!H238 ) )</f>
        <v/>
      </c>
      <c r="I238" s="70">
        <f xml:space="preserve"> IF( ISNA( 'Inp - allowance override'!I238 ), "", IF( ISBLANK( 'Inp - allowance override'!I238 ), 'F_Inputs - allowance'!I238, 'Inp - allowance override'!I238 ) )</f>
        <v>0.13300000000000001</v>
      </c>
      <c r="J238" s="70">
        <f xml:space="preserve"> IF( ISNA( 'Inp - allowance override'!J238 ), "", IF( ISBLANK( 'Inp - allowance override'!J238 ), 'F_Inputs - allowance'!J238, 'Inp - allowance override'!J238 ) )</f>
        <v>0.13300000000000001</v>
      </c>
      <c r="K238" s="70">
        <f xml:space="preserve"> IF( ISNA( 'Inp - allowance override'!K238 ), "", IF( ISBLANK( 'Inp - allowance override'!K238 ), 'F_Inputs - allowance'!K238, 'Inp - allowance override'!K238 ) )</f>
        <v>0.13300000000000001</v>
      </c>
      <c r="L238" s="70">
        <f xml:space="preserve"> IF( ISNA( 'Inp - allowance override'!L238 ), "", IF( ISBLANK( 'Inp - allowance override'!L238 ), 'F_Inputs - allowance'!L238, 'Inp - allowance override'!L238 ) )</f>
        <v>0.13300000000000001</v>
      </c>
      <c r="M238" s="70">
        <f xml:space="preserve"> IF( ISNA( 'Inp - allowance override'!M238 ), "", IF( ISBLANK( 'Inp - allowance override'!M238 ), 'F_Inputs - allowance'!M238, 'Inp - allowance override'!M238 ) )</f>
        <v>0.13300000000000001</v>
      </c>
      <c r="N238" s="64" t="str">
        <f xml:space="preserve"> INDEX(Lookup!G:G, MATCH(B238, Lookup!F:F, 0),)</f>
        <v>WWN - DSDIV opex</v>
      </c>
    </row>
    <row r="239" spans="1:16">
      <c r="A239" t="str">
        <f>'Inp - allowance override'!A239</f>
        <v>SWB</v>
      </c>
      <c r="B239" t="str">
        <f>'Inp - allowance override'!B239</f>
        <v>C_PR24CA15_DSDIVCAPEX_NPC_WN</v>
      </c>
      <c r="C239" t="str">
        <f>'Inp - allowance override'!C239</f>
        <v>DS &amp; diversions costs -WN - capex - non-price control total</v>
      </c>
      <c r="D239" t="str">
        <f>'Inp - allowance override'!D239</f>
        <v>£m</v>
      </c>
      <c r="E239" t="str">
        <f>'Inp - allowance override'!E239</f>
        <v>Price Review 2024</v>
      </c>
      <c r="F239" s="70" t="str">
        <f xml:space="preserve"> IF( ISNA( 'Inp - allowance override'!F239 ), "", IF( ISBLANK( 'Inp - allowance override'!F239 ), 'F_Inputs - allowance'!F239, 'Inp - allowance override'!F239 ) )</f>
        <v/>
      </c>
      <c r="G239" s="70" t="str">
        <f xml:space="preserve"> IF( ISNA( 'Inp - allowance override'!G239 ), "", IF( ISBLANK( 'Inp - allowance override'!G239 ), 'F_Inputs - allowance'!G239, 'Inp - allowance override'!G239 ) )</f>
        <v/>
      </c>
      <c r="H239" s="70" t="str">
        <f xml:space="preserve"> IF( ISNA( 'Inp - allowance override'!H239 ), "", IF( ISBLANK( 'Inp - allowance override'!H239 ), 'F_Inputs - allowance'!H239, 'Inp - allowance override'!H239 ) )</f>
        <v/>
      </c>
      <c r="I239" s="70">
        <f xml:space="preserve"> IF( ISNA( 'Inp - allowance override'!I239 ), "", IF( ISBLANK( 'Inp - allowance override'!I239 ), 'F_Inputs - allowance'!I239, 'Inp - allowance override'!I239 ) )</f>
        <v>8.0650000000000013</v>
      </c>
      <c r="J239" s="70">
        <f xml:space="preserve"> IF( ISNA( 'Inp - allowance override'!J239 ), "", IF( ISBLANK( 'Inp - allowance override'!J239 ), 'F_Inputs - allowance'!J239, 'Inp - allowance override'!J239 ) )</f>
        <v>8.0619999999999994</v>
      </c>
      <c r="K239" s="70">
        <f xml:space="preserve"> IF( ISNA( 'Inp - allowance override'!K239 ), "", IF( ISBLANK( 'Inp - allowance override'!K239 ), 'F_Inputs - allowance'!K239, 'Inp - allowance override'!K239 ) )</f>
        <v>8.1850000000000005</v>
      </c>
      <c r="L239" s="70">
        <f xml:space="preserve"> IF( ISNA( 'Inp - allowance override'!L239 ), "", IF( ISBLANK( 'Inp - allowance override'!L239 ), 'F_Inputs - allowance'!L239, 'Inp - allowance override'!L239 ) )</f>
        <v>7.9860000000000007</v>
      </c>
      <c r="M239" s="70">
        <f xml:space="preserve"> IF( ISNA( 'Inp - allowance override'!M239 ), "", IF( ISBLANK( 'Inp - allowance override'!M239 ), 'F_Inputs - allowance'!M239, 'Inp - allowance override'!M239 ) )</f>
        <v>7.7490000000000006</v>
      </c>
      <c r="N239" s="64" t="str">
        <f xml:space="preserve"> INDEX(Lookup!G:G, MATCH(B239, Lookup!F:F, 0),)</f>
        <v>WN - DSDIV capex</v>
      </c>
    </row>
    <row r="240" spans="1:16">
      <c r="A240" t="str">
        <f>'Inp - allowance override'!A240</f>
        <v>SWB</v>
      </c>
      <c r="B240" t="str">
        <f>'Inp - allowance override'!B240</f>
        <v>C_PR24CA15_DSDIVOPEX_NPC_WN</v>
      </c>
      <c r="C240" t="str">
        <f>'Inp - allowance override'!C240</f>
        <v>DS &amp; diversions costs -WN - opex - non-price control total</v>
      </c>
      <c r="D240" t="str">
        <f>'Inp - allowance override'!D240</f>
        <v>£m</v>
      </c>
      <c r="E240" t="str">
        <f>'Inp - allowance override'!E240</f>
        <v>Price Review 2024</v>
      </c>
      <c r="F240" s="70" t="str">
        <f xml:space="preserve"> IF( ISNA( 'Inp - allowance override'!F240 ), "", IF( ISBLANK( 'Inp - allowance override'!F240 ), 'F_Inputs - allowance'!F240, 'Inp - allowance override'!F240 ) )</f>
        <v/>
      </c>
      <c r="G240" s="70" t="str">
        <f xml:space="preserve"> IF( ISNA( 'Inp - allowance override'!G240 ), "", IF( ISBLANK( 'Inp - allowance override'!G240 ), 'F_Inputs - allowance'!G240, 'Inp - allowance override'!G240 ) )</f>
        <v/>
      </c>
      <c r="H240" s="70" t="str">
        <f xml:space="preserve"> IF( ISNA( 'Inp - allowance override'!H240 ), "", IF( ISBLANK( 'Inp - allowance override'!H240 ), 'F_Inputs - allowance'!H240, 'Inp - allowance override'!H240 ) )</f>
        <v/>
      </c>
      <c r="I240" s="70">
        <f xml:space="preserve"> IF( ISNA( 'Inp - allowance override'!I240 ), "", IF( ISBLANK( 'Inp - allowance override'!I240 ), 'F_Inputs - allowance'!I240, 'Inp - allowance override'!I240 ) )</f>
        <v>0.51</v>
      </c>
      <c r="J240" s="70">
        <f xml:space="preserve"> IF( ISNA( 'Inp - allowance override'!J240 ), "", IF( ISBLANK( 'Inp - allowance override'!J240 ), 'F_Inputs - allowance'!J240, 'Inp - allowance override'!J240 ) )</f>
        <v>0.51</v>
      </c>
      <c r="K240" s="70">
        <f xml:space="preserve"> IF( ISNA( 'Inp - allowance override'!K240 ), "", IF( ISBLANK( 'Inp - allowance override'!K240 ), 'F_Inputs - allowance'!K240, 'Inp - allowance override'!K240 ) )</f>
        <v>0.51</v>
      </c>
      <c r="L240" s="70">
        <f xml:space="preserve"> IF( ISNA( 'Inp - allowance override'!L240 ), "", IF( ISBLANK( 'Inp - allowance override'!L240 ), 'F_Inputs - allowance'!L240, 'Inp - allowance override'!L240 ) )</f>
        <v>0.51</v>
      </c>
      <c r="M240" s="70">
        <f xml:space="preserve"> IF( ISNA( 'Inp - allowance override'!M240 ), "", IF( ISBLANK( 'Inp - allowance override'!M240 ), 'F_Inputs - allowance'!M240, 'Inp - allowance override'!M240 ) )</f>
        <v>0.51</v>
      </c>
      <c r="N240" s="64" t="str">
        <f xml:space="preserve"> INDEX(Lookup!G:G, MATCH(B240, Lookup!F:F, 0),)</f>
        <v>WN - DSDIV opex</v>
      </c>
    </row>
    <row r="241" spans="1:14">
      <c r="A241" t="str">
        <f>'Inp - allowance override'!A241</f>
        <v>SWB</v>
      </c>
      <c r="B241" t="str">
        <f>'Inp - allowance override'!B241</f>
        <v>C_PR24CA15_DSDIVCAPEX_NPC_WWN</v>
      </c>
      <c r="C241" t="str">
        <f>'Inp - allowance override'!C241</f>
        <v>DS &amp; diversions costs -WWN - capex - non-price control total</v>
      </c>
      <c r="D241" t="str">
        <f>'Inp - allowance override'!D241</f>
        <v>£m</v>
      </c>
      <c r="E241" t="str">
        <f>'Inp - allowance override'!E241</f>
        <v>Price Review 2024</v>
      </c>
      <c r="F241" s="70" t="str">
        <f xml:space="preserve"> IF( ISNA( 'Inp - allowance override'!F241 ), "", IF( ISBLANK( 'Inp - allowance override'!F241 ), 'F_Inputs - allowance'!F241, 'Inp - allowance override'!F241 ) )</f>
        <v/>
      </c>
      <c r="G241" s="70" t="str">
        <f xml:space="preserve"> IF( ISNA( 'Inp - allowance override'!G241 ), "", IF( ISBLANK( 'Inp - allowance override'!G241 ), 'F_Inputs - allowance'!G241, 'Inp - allowance override'!G241 ) )</f>
        <v/>
      </c>
      <c r="H241" s="70" t="str">
        <f xml:space="preserve"> IF( ISNA( 'Inp - allowance override'!H241 ), "", IF( ISBLANK( 'Inp - allowance override'!H241 ), 'F_Inputs - allowance'!H241, 'Inp - allowance override'!H241 ) )</f>
        <v/>
      </c>
      <c r="I241" s="70">
        <f xml:space="preserve"> IF( ISNA( 'Inp - allowance override'!I241 ), "", IF( ISBLANK( 'Inp - allowance override'!I241 ), 'F_Inputs - allowance'!I241, 'Inp - allowance override'!I241 ) )</f>
        <v>4.2320000000000002</v>
      </c>
      <c r="J241" s="70">
        <f xml:space="preserve"> IF( ISNA( 'Inp - allowance override'!J241 ), "", IF( ISBLANK( 'Inp - allowance override'!J241 ), 'F_Inputs - allowance'!J241, 'Inp - allowance override'!J241 ) )</f>
        <v>4.2320000000000002</v>
      </c>
      <c r="K241" s="70">
        <f xml:space="preserve"> IF( ISNA( 'Inp - allowance override'!K241 ), "", IF( ISBLANK( 'Inp - allowance override'!K241 ), 'F_Inputs - allowance'!K241, 'Inp - allowance override'!K241 ) )</f>
        <v>4.2320000000000002</v>
      </c>
      <c r="L241" s="70">
        <f xml:space="preserve"> IF( ISNA( 'Inp - allowance override'!L241 ), "", IF( ISBLANK( 'Inp - allowance override'!L241 ), 'F_Inputs - allowance'!L241, 'Inp - allowance override'!L241 ) )</f>
        <v>4.2320000000000002</v>
      </c>
      <c r="M241" s="70">
        <f xml:space="preserve"> IF( ISNA( 'Inp - allowance override'!M241 ), "", IF( ISBLANK( 'Inp - allowance override'!M241 ), 'F_Inputs - allowance'!M241, 'Inp - allowance override'!M241 ) )</f>
        <v>4.2320000000000002</v>
      </c>
      <c r="N241" s="64" t="str">
        <f xml:space="preserve"> INDEX(Lookup!G:G, MATCH(B241, Lookup!F:F, 0),)</f>
        <v>WWN - DSDIV capex</v>
      </c>
    </row>
    <row r="242" spans="1:14">
      <c r="A242" t="str">
        <f>'Inp - allowance override'!A242</f>
        <v>SWB</v>
      </c>
      <c r="B242" t="str">
        <f>'Inp - allowance override'!B242</f>
        <v>C_PR24CA15_DSDIVOPEX_NPC_WWN</v>
      </c>
      <c r="C242" t="str">
        <f>'Inp - allowance override'!C242</f>
        <v>DS &amp; diversions costs -WWN - opex - non-price control total</v>
      </c>
      <c r="D242" t="str">
        <f>'Inp - allowance override'!D242</f>
        <v>£m</v>
      </c>
      <c r="E242" t="str">
        <f>'Inp - allowance override'!E242</f>
        <v>Price Review 2024</v>
      </c>
      <c r="F242" s="70" t="str">
        <f xml:space="preserve"> IF( ISNA( 'Inp - allowance override'!F242 ), "", IF( ISBLANK( 'Inp - allowance override'!F242 ), 'F_Inputs - allowance'!F242, 'Inp - allowance override'!F242 ) )</f>
        <v/>
      </c>
      <c r="G242" s="70" t="str">
        <f xml:space="preserve"> IF( ISNA( 'Inp - allowance override'!G242 ), "", IF( ISBLANK( 'Inp - allowance override'!G242 ), 'F_Inputs - allowance'!G242, 'Inp - allowance override'!G242 ) )</f>
        <v/>
      </c>
      <c r="H242" s="70" t="str">
        <f xml:space="preserve"> IF( ISNA( 'Inp - allowance override'!H242 ), "", IF( ISBLANK( 'Inp - allowance override'!H242 ), 'F_Inputs - allowance'!H242, 'Inp - allowance override'!H242 ) )</f>
        <v/>
      </c>
      <c r="I242" s="70">
        <f xml:space="preserve"> IF( ISNA( 'Inp - allowance override'!I242 ), "", IF( ISBLANK( 'Inp - allowance override'!I242 ), 'F_Inputs - allowance'!I242, 'Inp - allowance override'!I242 ) )</f>
        <v>0.13500000000000001</v>
      </c>
      <c r="J242" s="70">
        <f xml:space="preserve"> IF( ISNA( 'Inp - allowance override'!J242 ), "", IF( ISBLANK( 'Inp - allowance override'!J242 ), 'F_Inputs - allowance'!J242, 'Inp - allowance override'!J242 ) )</f>
        <v>0.13500000000000001</v>
      </c>
      <c r="K242" s="70">
        <f xml:space="preserve"> IF( ISNA( 'Inp - allowance override'!K242 ), "", IF( ISBLANK( 'Inp - allowance override'!K242 ), 'F_Inputs - allowance'!K242, 'Inp - allowance override'!K242 ) )</f>
        <v>0.13500000000000001</v>
      </c>
      <c r="L242" s="70">
        <f xml:space="preserve"> IF( ISNA( 'Inp - allowance override'!L242 ), "", IF( ISBLANK( 'Inp - allowance override'!L242 ), 'F_Inputs - allowance'!L242, 'Inp - allowance override'!L242 ) )</f>
        <v>0.13500000000000001</v>
      </c>
      <c r="M242" s="70">
        <f xml:space="preserve"> IF( ISNA( 'Inp - allowance override'!M242 ), "", IF( ISBLANK( 'Inp - allowance override'!M242 ), 'F_Inputs - allowance'!M242, 'Inp - allowance override'!M242 ) )</f>
        <v>0.13500000000000001</v>
      </c>
      <c r="N242" s="64" t="str">
        <f xml:space="preserve"> INDEX(Lookup!G:G, MATCH(B242, Lookup!F:F, 0),)</f>
        <v>WWN - DSDIV opex</v>
      </c>
    </row>
    <row r="243" spans="1:14">
      <c r="A243" t="str">
        <f>'Inp - allowance override'!A243</f>
        <v>SWB</v>
      </c>
      <c r="B243" t="str">
        <f>'Inp - allowance override'!B243</f>
        <v>C_PR24CA15_3PCAPEX_PC_WR</v>
      </c>
      <c r="C243" t="str">
        <f>'Inp - allowance override'!C243</f>
        <v>Third party services costs - WR - capex - price control</v>
      </c>
      <c r="D243" t="str">
        <f>'Inp - allowance override'!D243</f>
        <v>£m</v>
      </c>
      <c r="E243" t="str">
        <f>'Inp - allowance override'!E243</f>
        <v>Price Review 2024</v>
      </c>
      <c r="F243" s="70" t="str">
        <f xml:space="preserve"> IF( ISNA( 'Inp - allowance override'!F243 ), "", IF( ISBLANK( 'Inp - allowance override'!F243 ), 'F_Inputs - allowance'!F243, 'Inp - allowance override'!F243 ) )</f>
        <v/>
      </c>
      <c r="G243" s="70" t="str">
        <f xml:space="preserve"> IF( ISNA( 'Inp - allowance override'!G243 ), "", IF( ISBLANK( 'Inp - allowance override'!G243 ), 'F_Inputs - allowance'!G243, 'Inp - allowance override'!G243 ) )</f>
        <v/>
      </c>
      <c r="H243" s="70" t="str">
        <f xml:space="preserve"> IF( ISNA( 'Inp - allowance override'!H243 ), "", IF( ISBLANK( 'Inp - allowance override'!H243 ), 'F_Inputs - allowance'!H243, 'Inp - allowance override'!H243 ) )</f>
        <v/>
      </c>
      <c r="I243" s="70">
        <f xml:space="preserve"> IF( ISNA( 'Inp - allowance override'!I243 ), "", IF( ISBLANK( 'Inp - allowance override'!I243 ), 'F_Inputs - allowance'!I243, 'Inp - allowance override'!I243 ) )</f>
        <v>0</v>
      </c>
      <c r="J243" s="70">
        <f xml:space="preserve"> IF( ISNA( 'Inp - allowance override'!J243 ), "", IF( ISBLANK( 'Inp - allowance override'!J243 ), 'F_Inputs - allowance'!J243, 'Inp - allowance override'!J243 ) )</f>
        <v>0</v>
      </c>
      <c r="K243" s="70">
        <f xml:space="preserve"> IF( ISNA( 'Inp - allowance override'!K243 ), "", IF( ISBLANK( 'Inp - allowance override'!K243 ), 'F_Inputs - allowance'!K243, 'Inp - allowance override'!K243 ) )</f>
        <v>0</v>
      </c>
      <c r="L243" s="70">
        <f xml:space="preserve"> IF( ISNA( 'Inp - allowance override'!L243 ), "", IF( ISBLANK( 'Inp - allowance override'!L243 ), 'F_Inputs - allowance'!L243, 'Inp - allowance override'!L243 ) )</f>
        <v>0</v>
      </c>
      <c r="M243" s="70">
        <f xml:space="preserve"> IF( ISNA( 'Inp - allowance override'!M243 ), "", IF( ISBLANK( 'Inp - allowance override'!M243 ), 'F_Inputs - allowance'!M243, 'Inp - allowance override'!M243 ) )</f>
        <v>0</v>
      </c>
      <c r="N243" s="64" t="str">
        <f xml:space="preserve"> INDEX(Lookup!G:G, MATCH(B243, Lookup!F:F, 0),)</f>
        <v>WR - 3P capex</v>
      </c>
    </row>
    <row r="244" spans="1:14">
      <c r="A244" t="str">
        <f>'Inp - allowance override'!A244</f>
        <v>SWB</v>
      </c>
      <c r="B244" t="str">
        <f>'Inp - allowance override'!B244</f>
        <v>C_PR24CA15_3POPEX_PC_WR</v>
      </c>
      <c r="C244" t="str">
        <f>'Inp - allowance override'!C244</f>
        <v>Third party services costs - WR - opex - price control</v>
      </c>
      <c r="D244" t="str">
        <f>'Inp - allowance override'!D244</f>
        <v>£m</v>
      </c>
      <c r="E244" t="str">
        <f>'Inp - allowance override'!E244</f>
        <v>Price Review 2024</v>
      </c>
      <c r="F244" s="70" t="str">
        <f xml:space="preserve"> IF( ISNA( 'Inp - allowance override'!F244 ), "", IF( ISBLANK( 'Inp - allowance override'!F244 ), 'F_Inputs - allowance'!F244, 'Inp - allowance override'!F244 ) )</f>
        <v/>
      </c>
      <c r="G244" s="70" t="str">
        <f xml:space="preserve"> IF( ISNA( 'Inp - allowance override'!G244 ), "", IF( ISBLANK( 'Inp - allowance override'!G244 ), 'F_Inputs - allowance'!G244, 'Inp - allowance override'!G244 ) )</f>
        <v/>
      </c>
      <c r="H244" s="70" t="str">
        <f xml:space="preserve"> IF( ISNA( 'Inp - allowance override'!H244 ), "", IF( ISBLANK( 'Inp - allowance override'!H244 ), 'F_Inputs - allowance'!H244, 'Inp - allowance override'!H244 ) )</f>
        <v/>
      </c>
      <c r="I244" s="70">
        <f xml:space="preserve"> IF( ISNA( 'Inp - allowance override'!I244 ), "", IF( ISBLANK( 'Inp - allowance override'!I244 ), 'F_Inputs - allowance'!I244, 'Inp - allowance override'!I244 ) )</f>
        <v>0</v>
      </c>
      <c r="J244" s="70">
        <f xml:space="preserve"> IF( ISNA( 'Inp - allowance override'!J244 ), "", IF( ISBLANK( 'Inp - allowance override'!J244 ), 'F_Inputs - allowance'!J244, 'Inp - allowance override'!J244 ) )</f>
        <v>0</v>
      </c>
      <c r="K244" s="70">
        <f xml:space="preserve"> IF( ISNA( 'Inp - allowance override'!K244 ), "", IF( ISBLANK( 'Inp - allowance override'!K244 ), 'F_Inputs - allowance'!K244, 'Inp - allowance override'!K244 ) )</f>
        <v>0</v>
      </c>
      <c r="L244" s="70">
        <f xml:space="preserve"> IF( ISNA( 'Inp - allowance override'!L244 ), "", IF( ISBLANK( 'Inp - allowance override'!L244 ), 'F_Inputs - allowance'!L244, 'Inp - allowance override'!L244 ) )</f>
        <v>0</v>
      </c>
      <c r="M244" s="70">
        <f xml:space="preserve"> IF( ISNA( 'Inp - allowance override'!M244 ), "", IF( ISBLANK( 'Inp - allowance override'!M244 ), 'F_Inputs - allowance'!M244, 'Inp - allowance override'!M244 ) )</f>
        <v>0</v>
      </c>
      <c r="N244" s="64" t="str">
        <f xml:space="preserve"> INDEX(Lookup!G:G, MATCH(B244, Lookup!F:F, 0),)</f>
        <v>WR - 3P opex</v>
      </c>
    </row>
    <row r="245" spans="1:14">
      <c r="A245" t="str">
        <f>'Inp - allowance override'!A245</f>
        <v>SWB</v>
      </c>
      <c r="B245" t="str">
        <f>'Inp - allowance override'!B245</f>
        <v>C_PR24CA15_3PCAPEX_PC_WN</v>
      </c>
      <c r="C245" t="str">
        <f>'Inp - allowance override'!C245</f>
        <v>Third party services costs - WN - capex - price control</v>
      </c>
      <c r="D245" t="str">
        <f>'Inp - allowance override'!D245</f>
        <v>£m</v>
      </c>
      <c r="E245" t="str">
        <f>'Inp - allowance override'!E245</f>
        <v>Price Review 2024</v>
      </c>
      <c r="F245" s="70" t="str">
        <f xml:space="preserve"> IF( ISNA( 'Inp - allowance override'!F245 ), "", IF( ISBLANK( 'Inp - allowance override'!F245 ), 'F_Inputs - allowance'!F245, 'Inp - allowance override'!F245 ) )</f>
        <v/>
      </c>
      <c r="G245" s="70" t="str">
        <f xml:space="preserve"> IF( ISNA( 'Inp - allowance override'!G245 ), "", IF( ISBLANK( 'Inp - allowance override'!G245 ), 'F_Inputs - allowance'!G245, 'Inp - allowance override'!G245 ) )</f>
        <v/>
      </c>
      <c r="H245" s="70" t="str">
        <f xml:space="preserve"> IF( ISNA( 'Inp - allowance override'!H245 ), "", IF( ISBLANK( 'Inp - allowance override'!H245 ), 'F_Inputs - allowance'!H245, 'Inp - allowance override'!H245 ) )</f>
        <v/>
      </c>
      <c r="I245" s="70">
        <f xml:space="preserve"> IF( ISNA( 'Inp - allowance override'!I245 ), "", IF( ISBLANK( 'Inp - allowance override'!I245 ), 'F_Inputs - allowance'!I245, 'Inp - allowance override'!I245 ) )</f>
        <v>0</v>
      </c>
      <c r="J245" s="70">
        <f xml:space="preserve"> IF( ISNA( 'Inp - allowance override'!J245 ), "", IF( ISBLANK( 'Inp - allowance override'!J245 ), 'F_Inputs - allowance'!J245, 'Inp - allowance override'!J245 ) )</f>
        <v>0</v>
      </c>
      <c r="K245" s="70">
        <f xml:space="preserve"> IF( ISNA( 'Inp - allowance override'!K245 ), "", IF( ISBLANK( 'Inp - allowance override'!K245 ), 'F_Inputs - allowance'!K245, 'Inp - allowance override'!K245 ) )</f>
        <v>0</v>
      </c>
      <c r="L245" s="70">
        <f xml:space="preserve"> IF( ISNA( 'Inp - allowance override'!L245 ), "", IF( ISBLANK( 'Inp - allowance override'!L245 ), 'F_Inputs - allowance'!L245, 'Inp - allowance override'!L245 ) )</f>
        <v>0</v>
      </c>
      <c r="M245" s="70">
        <f xml:space="preserve"> IF( ISNA( 'Inp - allowance override'!M245 ), "", IF( ISBLANK( 'Inp - allowance override'!M245 ), 'F_Inputs - allowance'!M245, 'Inp - allowance override'!M245 ) )</f>
        <v>0</v>
      </c>
      <c r="N245" s="64" t="str">
        <f xml:space="preserve"> INDEX(Lookup!G:G, MATCH(B245, Lookup!F:F, 0),)</f>
        <v>WN - 3P capex</v>
      </c>
    </row>
    <row r="246" spans="1:14">
      <c r="A246" t="str">
        <f>'Inp - allowance override'!A246</f>
        <v>SWB</v>
      </c>
      <c r="B246" t="str">
        <f>'Inp - allowance override'!B246</f>
        <v>C_PR24CA15_3POPEX_PC_WN</v>
      </c>
      <c r="C246" t="str">
        <f>'Inp - allowance override'!C246</f>
        <v>Third party services costs - WN - opex - price control</v>
      </c>
      <c r="D246" t="str">
        <f>'Inp - allowance override'!D246</f>
        <v>£m</v>
      </c>
      <c r="E246" t="str">
        <f>'Inp - allowance override'!E246</f>
        <v>Price Review 2024</v>
      </c>
      <c r="F246" s="70" t="str">
        <f xml:space="preserve"> IF( ISNA( 'Inp - allowance override'!F246 ), "", IF( ISBLANK( 'Inp - allowance override'!F246 ), 'F_Inputs - allowance'!F246, 'Inp - allowance override'!F246 ) )</f>
        <v/>
      </c>
      <c r="G246" s="70" t="str">
        <f xml:space="preserve"> IF( ISNA( 'Inp - allowance override'!G246 ), "", IF( ISBLANK( 'Inp - allowance override'!G246 ), 'F_Inputs - allowance'!G246, 'Inp - allowance override'!G246 ) )</f>
        <v/>
      </c>
      <c r="H246" s="70" t="str">
        <f xml:space="preserve"> IF( ISNA( 'Inp - allowance override'!H246 ), "", IF( ISBLANK( 'Inp - allowance override'!H246 ), 'F_Inputs - allowance'!H246, 'Inp - allowance override'!H246 ) )</f>
        <v/>
      </c>
      <c r="I246" s="70">
        <f xml:space="preserve"> IF( ISNA( 'Inp - allowance override'!I246 ), "", IF( ISBLANK( 'Inp - allowance override'!I246 ), 'F_Inputs - allowance'!I246, 'Inp - allowance override'!I246 ) )</f>
        <v>1.1790000000000003</v>
      </c>
      <c r="J246" s="70">
        <f xml:space="preserve"> IF( ISNA( 'Inp - allowance override'!J246 ), "", IF( ISBLANK( 'Inp - allowance override'!J246 ), 'F_Inputs - allowance'!J246, 'Inp - allowance override'!J246 ) )</f>
        <v>1.1790000000000003</v>
      </c>
      <c r="K246" s="70">
        <f xml:space="preserve"> IF( ISNA( 'Inp - allowance override'!K246 ), "", IF( ISBLANK( 'Inp - allowance override'!K246 ), 'F_Inputs - allowance'!K246, 'Inp - allowance override'!K246 ) )</f>
        <v>1.1790000000000003</v>
      </c>
      <c r="L246" s="70">
        <f xml:space="preserve"> IF( ISNA( 'Inp - allowance override'!L246 ), "", IF( ISBLANK( 'Inp - allowance override'!L246 ), 'F_Inputs - allowance'!L246, 'Inp - allowance override'!L246 ) )</f>
        <v>1.1790000000000005</v>
      </c>
      <c r="M246" s="70">
        <f xml:space="preserve"> IF( ISNA( 'Inp - allowance override'!M246 ), "", IF( ISBLANK( 'Inp - allowance override'!M246 ), 'F_Inputs - allowance'!M246, 'Inp - allowance override'!M246 ) )</f>
        <v>1.1790000000000005</v>
      </c>
      <c r="N246" s="64" t="str">
        <f xml:space="preserve"> INDEX(Lookup!G:G, MATCH(B246, Lookup!F:F, 0),)</f>
        <v>WN - 3P opex</v>
      </c>
    </row>
    <row r="247" spans="1:14">
      <c r="A247" t="str">
        <f>'Inp - allowance override'!A247</f>
        <v>SWB</v>
      </c>
      <c r="B247" t="str">
        <f>'Inp - allowance override'!B247</f>
        <v>C_PR24CA15_3PCAPEX_PC_WWN</v>
      </c>
      <c r="C247" t="str">
        <f>'Inp - allowance override'!C247</f>
        <v>Third party services costs - WWN - capex - price control</v>
      </c>
      <c r="D247" t="str">
        <f>'Inp - allowance override'!D247</f>
        <v>£m</v>
      </c>
      <c r="E247" t="str">
        <f>'Inp - allowance override'!E247</f>
        <v>Price Review 2024</v>
      </c>
      <c r="F247" s="70" t="str">
        <f xml:space="preserve"> IF( ISNA( 'Inp - allowance override'!F247 ), "", IF( ISBLANK( 'Inp - allowance override'!F247 ), 'F_Inputs - allowance'!F247, 'Inp - allowance override'!F247 ) )</f>
        <v/>
      </c>
      <c r="G247" s="70" t="str">
        <f xml:space="preserve"> IF( ISNA( 'Inp - allowance override'!G247 ), "", IF( ISBLANK( 'Inp - allowance override'!G247 ), 'F_Inputs - allowance'!G247, 'Inp - allowance override'!G247 ) )</f>
        <v/>
      </c>
      <c r="H247" s="70" t="str">
        <f xml:space="preserve"> IF( ISNA( 'Inp - allowance override'!H247 ), "", IF( ISBLANK( 'Inp - allowance override'!H247 ), 'F_Inputs - allowance'!H247, 'Inp - allowance override'!H247 ) )</f>
        <v/>
      </c>
      <c r="I247" s="70">
        <f xml:space="preserve"> IF( ISNA( 'Inp - allowance override'!I247 ), "", IF( ISBLANK( 'Inp - allowance override'!I247 ), 'F_Inputs - allowance'!I247, 'Inp - allowance override'!I247 ) )</f>
        <v>0</v>
      </c>
      <c r="J247" s="70">
        <f xml:space="preserve"> IF( ISNA( 'Inp - allowance override'!J247 ), "", IF( ISBLANK( 'Inp - allowance override'!J247 ), 'F_Inputs - allowance'!J247, 'Inp - allowance override'!J247 ) )</f>
        <v>0</v>
      </c>
      <c r="K247" s="70">
        <f xml:space="preserve"> IF( ISNA( 'Inp - allowance override'!K247 ), "", IF( ISBLANK( 'Inp - allowance override'!K247 ), 'F_Inputs - allowance'!K247, 'Inp - allowance override'!K247 ) )</f>
        <v>0</v>
      </c>
      <c r="L247" s="70">
        <f xml:space="preserve"> IF( ISNA( 'Inp - allowance override'!L247 ), "", IF( ISBLANK( 'Inp - allowance override'!L247 ), 'F_Inputs - allowance'!L247, 'Inp - allowance override'!L247 ) )</f>
        <v>0</v>
      </c>
      <c r="M247" s="70">
        <f xml:space="preserve"> IF( ISNA( 'Inp - allowance override'!M247 ), "", IF( ISBLANK( 'Inp - allowance override'!M247 ), 'F_Inputs - allowance'!M247, 'Inp - allowance override'!M247 ) )</f>
        <v>0</v>
      </c>
      <c r="N247" s="64" t="str">
        <f xml:space="preserve"> INDEX(Lookup!G:G, MATCH(B247, Lookup!F:F, 0),)</f>
        <v>WWN - 3P capex</v>
      </c>
    </row>
    <row r="248" spans="1:14">
      <c r="A248" t="str">
        <f>'Inp - allowance override'!A248</f>
        <v>SWB</v>
      </c>
      <c r="B248" t="str">
        <f>'Inp - allowance override'!B248</f>
        <v>C_PR24CA15_3POPEX_PC_WWN</v>
      </c>
      <c r="C248" t="str">
        <f>'Inp - allowance override'!C248</f>
        <v>Third party services costs - WWN - opex - price control</v>
      </c>
      <c r="D248" t="str">
        <f>'Inp - allowance override'!D248</f>
        <v>£m</v>
      </c>
      <c r="E248" t="str">
        <f>'Inp - allowance override'!E248</f>
        <v>Price Review 2024</v>
      </c>
      <c r="F248" s="70" t="str">
        <f xml:space="preserve"> IF( ISNA( 'Inp - allowance override'!F248 ), "", IF( ISBLANK( 'Inp - allowance override'!F248 ), 'F_Inputs - allowance'!F248, 'Inp - allowance override'!F248 ) )</f>
        <v/>
      </c>
      <c r="G248" s="70" t="str">
        <f xml:space="preserve"> IF( ISNA( 'Inp - allowance override'!G248 ), "", IF( ISBLANK( 'Inp - allowance override'!G248 ), 'F_Inputs - allowance'!G248, 'Inp - allowance override'!G248 ) )</f>
        <v/>
      </c>
      <c r="H248" s="70" t="str">
        <f xml:space="preserve"> IF( ISNA( 'Inp - allowance override'!H248 ), "", IF( ISBLANK( 'Inp - allowance override'!H248 ), 'F_Inputs - allowance'!H248, 'Inp - allowance override'!H248 ) )</f>
        <v/>
      </c>
      <c r="I248" s="70">
        <f xml:space="preserve"> IF( ISNA( 'Inp - allowance override'!I248 ), "", IF( ISBLANK( 'Inp - allowance override'!I248 ), 'F_Inputs - allowance'!I248, 'Inp - allowance override'!I248 ) )</f>
        <v>0</v>
      </c>
      <c r="J248" s="70">
        <f xml:space="preserve"> IF( ISNA( 'Inp - allowance override'!J248 ), "", IF( ISBLANK( 'Inp - allowance override'!J248 ), 'F_Inputs - allowance'!J248, 'Inp - allowance override'!J248 ) )</f>
        <v>0</v>
      </c>
      <c r="K248" s="70">
        <f xml:space="preserve"> IF( ISNA( 'Inp - allowance override'!K248 ), "", IF( ISBLANK( 'Inp - allowance override'!K248 ), 'F_Inputs - allowance'!K248, 'Inp - allowance override'!K248 ) )</f>
        <v>0</v>
      </c>
      <c r="L248" s="70">
        <f xml:space="preserve"> IF( ISNA( 'Inp - allowance override'!L248 ), "", IF( ISBLANK( 'Inp - allowance override'!L248 ), 'F_Inputs - allowance'!L248, 'Inp - allowance override'!L248 ) )</f>
        <v>0</v>
      </c>
      <c r="M248" s="70">
        <f xml:space="preserve"> IF( ISNA( 'Inp - allowance override'!M248 ), "", IF( ISBLANK( 'Inp - allowance override'!M248 ), 'F_Inputs - allowance'!M248, 'Inp - allowance override'!M248 ) )</f>
        <v>0</v>
      </c>
      <c r="N248" s="64" t="str">
        <f xml:space="preserve"> INDEX(Lookup!G:G, MATCH(B248, Lookup!F:F, 0),)</f>
        <v>WWN - 3P opex</v>
      </c>
    </row>
    <row r="249" spans="1:14">
      <c r="A249" t="str">
        <f>'Inp - allowance override'!A249</f>
        <v>SWB</v>
      </c>
      <c r="B249" t="str">
        <f>'Inp - allowance override'!B249</f>
        <v>C_PR24CA15_3PCAPEX_NPC_WR</v>
      </c>
      <c r="C249" t="str">
        <f>'Inp - allowance override'!C249</f>
        <v>Third party services costs - WR - capex - non-price control</v>
      </c>
      <c r="D249" t="str">
        <f>'Inp - allowance override'!D249</f>
        <v>£m</v>
      </c>
      <c r="E249" t="str">
        <f>'Inp - allowance override'!E249</f>
        <v>Price Review 2024</v>
      </c>
      <c r="F249" s="70" t="str">
        <f xml:space="preserve"> IF( ISNA( 'Inp - allowance override'!F249 ), "", IF( ISBLANK( 'Inp - allowance override'!F249 ), 'F_Inputs - allowance'!F249, 'Inp - allowance override'!F249 ) )</f>
        <v/>
      </c>
      <c r="G249" s="70" t="str">
        <f xml:space="preserve"> IF( ISNA( 'Inp - allowance override'!G249 ), "", IF( ISBLANK( 'Inp - allowance override'!G249 ), 'F_Inputs - allowance'!G249, 'Inp - allowance override'!G249 ) )</f>
        <v/>
      </c>
      <c r="H249" s="70" t="str">
        <f xml:space="preserve"> IF( ISNA( 'Inp - allowance override'!H249 ), "", IF( ISBLANK( 'Inp - allowance override'!H249 ), 'F_Inputs - allowance'!H249, 'Inp - allowance override'!H249 ) )</f>
        <v/>
      </c>
      <c r="I249" s="70">
        <f xml:space="preserve"> IF( ISNA( 'Inp - allowance override'!I249 ), "", IF( ISBLANK( 'Inp - allowance override'!I249 ), 'F_Inputs - allowance'!I249, 'Inp - allowance override'!I249 ) )</f>
        <v>0</v>
      </c>
      <c r="J249" s="70">
        <f xml:space="preserve"> IF( ISNA( 'Inp - allowance override'!J249 ), "", IF( ISBLANK( 'Inp - allowance override'!J249 ), 'F_Inputs - allowance'!J249, 'Inp - allowance override'!J249 ) )</f>
        <v>0</v>
      </c>
      <c r="K249" s="70">
        <f xml:space="preserve"> IF( ISNA( 'Inp - allowance override'!K249 ), "", IF( ISBLANK( 'Inp - allowance override'!K249 ), 'F_Inputs - allowance'!K249, 'Inp - allowance override'!K249 ) )</f>
        <v>0</v>
      </c>
      <c r="L249" s="70">
        <f xml:space="preserve"> IF( ISNA( 'Inp - allowance override'!L249 ), "", IF( ISBLANK( 'Inp - allowance override'!L249 ), 'F_Inputs - allowance'!L249, 'Inp - allowance override'!L249 ) )</f>
        <v>0</v>
      </c>
      <c r="M249" s="70">
        <f xml:space="preserve"> IF( ISNA( 'Inp - allowance override'!M249 ), "", IF( ISBLANK( 'Inp - allowance override'!M249 ), 'F_Inputs - allowance'!M249, 'Inp - allowance override'!M249 ) )</f>
        <v>0</v>
      </c>
      <c r="N249" s="64" t="str">
        <f xml:space="preserve"> INDEX(Lookup!G:G, MATCH(B249, Lookup!F:F, 0),)</f>
        <v>WR - 3P capex</v>
      </c>
    </row>
    <row r="250" spans="1:14">
      <c r="A250" t="str">
        <f>'Inp - allowance override'!A250</f>
        <v>SWB</v>
      </c>
      <c r="B250" t="str">
        <f>'Inp - allowance override'!B250</f>
        <v>C_PR24CA15_3POPEX_NPC_WR</v>
      </c>
      <c r="C250" t="str">
        <f>'Inp - allowance override'!C250</f>
        <v>Third party services costs - WR - opex - non-price control</v>
      </c>
      <c r="D250" t="str">
        <f>'Inp - allowance override'!D250</f>
        <v>£m</v>
      </c>
      <c r="E250" t="str">
        <f>'Inp - allowance override'!E250</f>
        <v>Price Review 2024</v>
      </c>
      <c r="F250" s="70" t="str">
        <f xml:space="preserve"> IF( ISNA( 'Inp - allowance override'!F250 ), "", IF( ISBLANK( 'Inp - allowance override'!F250 ), 'F_Inputs - allowance'!F250, 'Inp - allowance override'!F250 ) )</f>
        <v/>
      </c>
      <c r="G250" s="70" t="str">
        <f xml:space="preserve"> IF( ISNA( 'Inp - allowance override'!G250 ), "", IF( ISBLANK( 'Inp - allowance override'!G250 ), 'F_Inputs - allowance'!G250, 'Inp - allowance override'!G250 ) )</f>
        <v/>
      </c>
      <c r="H250" s="70" t="str">
        <f xml:space="preserve"> IF( ISNA( 'Inp - allowance override'!H250 ), "", IF( ISBLANK( 'Inp - allowance override'!H250 ), 'F_Inputs - allowance'!H250, 'Inp - allowance override'!H250 ) )</f>
        <v/>
      </c>
      <c r="I250" s="70">
        <f xml:space="preserve"> IF( ISNA( 'Inp - allowance override'!I250 ), "", IF( ISBLANK( 'Inp - allowance override'!I250 ), 'F_Inputs - allowance'!I250, 'Inp - allowance override'!I250 ) )</f>
        <v>0</v>
      </c>
      <c r="J250" s="70">
        <f xml:space="preserve"> IF( ISNA( 'Inp - allowance override'!J250 ), "", IF( ISBLANK( 'Inp - allowance override'!J250 ), 'F_Inputs - allowance'!J250, 'Inp - allowance override'!J250 ) )</f>
        <v>0</v>
      </c>
      <c r="K250" s="70">
        <f xml:space="preserve"> IF( ISNA( 'Inp - allowance override'!K250 ), "", IF( ISBLANK( 'Inp - allowance override'!K250 ), 'F_Inputs - allowance'!K250, 'Inp - allowance override'!K250 ) )</f>
        <v>0</v>
      </c>
      <c r="L250" s="70">
        <f xml:space="preserve"> IF( ISNA( 'Inp - allowance override'!L250 ), "", IF( ISBLANK( 'Inp - allowance override'!L250 ), 'F_Inputs - allowance'!L250, 'Inp - allowance override'!L250 ) )</f>
        <v>0</v>
      </c>
      <c r="M250" s="70">
        <f xml:space="preserve"> IF( ISNA( 'Inp - allowance override'!M250 ), "", IF( ISBLANK( 'Inp - allowance override'!M250 ), 'F_Inputs - allowance'!M250, 'Inp - allowance override'!M250 ) )</f>
        <v>0</v>
      </c>
      <c r="N250" s="64" t="str">
        <f xml:space="preserve"> INDEX(Lookup!G:G, MATCH(B250, Lookup!F:F, 0),)</f>
        <v>WR - 3P opex</v>
      </c>
    </row>
    <row r="251" spans="1:14">
      <c r="A251" t="str">
        <f>'Inp - allowance override'!A251</f>
        <v>SWB</v>
      </c>
      <c r="B251" t="str">
        <f>'Inp - allowance override'!B251</f>
        <v>C_PR24CA15_3PCAPEX_NPC_WN</v>
      </c>
      <c r="C251" t="str">
        <f>'Inp - allowance override'!C251</f>
        <v>Third party services costs - WN - capex - non-price control</v>
      </c>
      <c r="D251" t="str">
        <f>'Inp - allowance override'!D251</f>
        <v>£m</v>
      </c>
      <c r="E251" t="str">
        <f>'Inp - allowance override'!E251</f>
        <v>Price Review 2024</v>
      </c>
      <c r="F251" s="70" t="str">
        <f xml:space="preserve"> IF( ISNA( 'Inp - allowance override'!F251 ), "", IF( ISBLANK( 'Inp - allowance override'!F251 ), 'F_Inputs - allowance'!F251, 'Inp - allowance override'!F251 ) )</f>
        <v/>
      </c>
      <c r="G251" s="70" t="str">
        <f xml:space="preserve"> IF( ISNA( 'Inp - allowance override'!G251 ), "", IF( ISBLANK( 'Inp - allowance override'!G251 ), 'F_Inputs - allowance'!G251, 'Inp - allowance override'!G251 ) )</f>
        <v/>
      </c>
      <c r="H251" s="70" t="str">
        <f xml:space="preserve"> IF( ISNA( 'Inp - allowance override'!H251 ), "", IF( ISBLANK( 'Inp - allowance override'!H251 ), 'F_Inputs - allowance'!H251, 'Inp - allowance override'!H251 ) )</f>
        <v/>
      </c>
      <c r="I251" s="70">
        <f xml:space="preserve"> IF( ISNA( 'Inp - allowance override'!I251 ), "", IF( ISBLANK( 'Inp - allowance override'!I251 ), 'F_Inputs - allowance'!I251, 'Inp - allowance override'!I251 ) )</f>
        <v>0</v>
      </c>
      <c r="J251" s="70">
        <f xml:space="preserve"> IF( ISNA( 'Inp - allowance override'!J251 ), "", IF( ISBLANK( 'Inp - allowance override'!J251 ), 'F_Inputs - allowance'!J251, 'Inp - allowance override'!J251 ) )</f>
        <v>0</v>
      </c>
      <c r="K251" s="70">
        <f xml:space="preserve"> IF( ISNA( 'Inp - allowance override'!K251 ), "", IF( ISBLANK( 'Inp - allowance override'!K251 ), 'F_Inputs - allowance'!K251, 'Inp - allowance override'!K251 ) )</f>
        <v>0</v>
      </c>
      <c r="L251" s="70">
        <f xml:space="preserve"> IF( ISNA( 'Inp - allowance override'!L251 ), "", IF( ISBLANK( 'Inp - allowance override'!L251 ), 'F_Inputs - allowance'!L251, 'Inp - allowance override'!L251 ) )</f>
        <v>0</v>
      </c>
      <c r="M251" s="70">
        <f xml:space="preserve"> IF( ISNA( 'Inp - allowance override'!M251 ), "", IF( ISBLANK( 'Inp - allowance override'!M251 ), 'F_Inputs - allowance'!M251, 'Inp - allowance override'!M251 ) )</f>
        <v>0</v>
      </c>
      <c r="N251" s="64" t="str">
        <f xml:space="preserve"> INDEX(Lookup!G:G, MATCH(B251, Lookup!F:F, 0),)</f>
        <v>WN - 3P capex</v>
      </c>
    </row>
    <row r="252" spans="1:14">
      <c r="A252" t="str">
        <f>'Inp - allowance override'!A252</f>
        <v>SWB</v>
      </c>
      <c r="B252" t="str">
        <f>'Inp - allowance override'!B252</f>
        <v>C_PR24CA15_3POPEX_NPC_WN</v>
      </c>
      <c r="C252" t="str">
        <f>'Inp - allowance override'!C252</f>
        <v>Third party services costs - WN - opex - non-price control</v>
      </c>
      <c r="D252" t="str">
        <f>'Inp - allowance override'!D252</f>
        <v>£m</v>
      </c>
      <c r="E252" t="str">
        <f>'Inp - allowance override'!E252</f>
        <v>Price Review 2024</v>
      </c>
      <c r="F252" s="70" t="str">
        <f xml:space="preserve"> IF( ISNA( 'Inp - allowance override'!F252 ), "", IF( ISBLANK( 'Inp - allowance override'!F252 ), 'F_Inputs - allowance'!F252, 'Inp - allowance override'!F252 ) )</f>
        <v/>
      </c>
      <c r="G252" s="70" t="str">
        <f xml:space="preserve"> IF( ISNA( 'Inp - allowance override'!G252 ), "", IF( ISBLANK( 'Inp - allowance override'!G252 ), 'F_Inputs - allowance'!G252, 'Inp - allowance override'!G252 ) )</f>
        <v/>
      </c>
      <c r="H252" s="70" t="str">
        <f xml:space="preserve"> IF( ISNA( 'Inp - allowance override'!H252 ), "", IF( ISBLANK( 'Inp - allowance override'!H252 ), 'F_Inputs - allowance'!H252, 'Inp - allowance override'!H252 ) )</f>
        <v/>
      </c>
      <c r="I252" s="70">
        <f xml:space="preserve"> IF( ISNA( 'Inp - allowance override'!I252 ), "", IF( ISBLANK( 'Inp - allowance override'!I252 ), 'F_Inputs - allowance'!I252, 'Inp - allowance override'!I252 ) )</f>
        <v>0</v>
      </c>
      <c r="J252" s="70">
        <f xml:space="preserve"> IF( ISNA( 'Inp - allowance override'!J252 ), "", IF( ISBLANK( 'Inp - allowance override'!J252 ), 'F_Inputs - allowance'!J252, 'Inp - allowance override'!J252 ) )</f>
        <v>0</v>
      </c>
      <c r="K252" s="70">
        <f xml:space="preserve"> IF( ISNA( 'Inp - allowance override'!K252 ), "", IF( ISBLANK( 'Inp - allowance override'!K252 ), 'F_Inputs - allowance'!K252, 'Inp - allowance override'!K252 ) )</f>
        <v>0</v>
      </c>
      <c r="L252" s="70">
        <f xml:space="preserve"> IF( ISNA( 'Inp - allowance override'!L252 ), "", IF( ISBLANK( 'Inp - allowance override'!L252 ), 'F_Inputs - allowance'!L252, 'Inp - allowance override'!L252 ) )</f>
        <v>0</v>
      </c>
      <c r="M252" s="70">
        <f xml:space="preserve"> IF( ISNA( 'Inp - allowance override'!M252 ), "", IF( ISBLANK( 'Inp - allowance override'!M252 ), 'F_Inputs - allowance'!M252, 'Inp - allowance override'!M252 ) )</f>
        <v>0</v>
      </c>
      <c r="N252" s="64" t="str">
        <f xml:space="preserve"> INDEX(Lookup!G:G, MATCH(B252, Lookup!F:F, 0),)</f>
        <v>WN - 3P opex</v>
      </c>
    </row>
    <row r="253" spans="1:14">
      <c r="A253" t="str">
        <f>'Inp - allowance override'!A253</f>
        <v>SWB</v>
      </c>
      <c r="B253" t="str">
        <f>'Inp - allowance override'!B253</f>
        <v>C_PR24CA15_3PCAPEX_NPC_WWN</v>
      </c>
      <c r="C253" t="str">
        <f>'Inp - allowance override'!C253</f>
        <v>Third party services costs - WWN - capex - non-price control</v>
      </c>
      <c r="D253" t="str">
        <f>'Inp - allowance override'!D253</f>
        <v>£m</v>
      </c>
      <c r="E253" t="str">
        <f>'Inp - allowance override'!E253</f>
        <v>Price Review 2024</v>
      </c>
      <c r="F253" s="70" t="str">
        <f xml:space="preserve"> IF( ISNA( 'Inp - allowance override'!F253 ), "", IF( ISBLANK( 'Inp - allowance override'!F253 ), 'F_Inputs - allowance'!F253, 'Inp - allowance override'!F253 ) )</f>
        <v/>
      </c>
      <c r="G253" s="70" t="str">
        <f xml:space="preserve"> IF( ISNA( 'Inp - allowance override'!G253 ), "", IF( ISBLANK( 'Inp - allowance override'!G253 ), 'F_Inputs - allowance'!G253, 'Inp - allowance override'!G253 ) )</f>
        <v/>
      </c>
      <c r="H253" s="70" t="str">
        <f xml:space="preserve"> IF( ISNA( 'Inp - allowance override'!H253 ), "", IF( ISBLANK( 'Inp - allowance override'!H253 ), 'F_Inputs - allowance'!H253, 'Inp - allowance override'!H253 ) )</f>
        <v/>
      </c>
      <c r="I253" s="70">
        <f xml:space="preserve"> IF( ISNA( 'Inp - allowance override'!I253 ), "", IF( ISBLANK( 'Inp - allowance override'!I253 ), 'F_Inputs - allowance'!I253, 'Inp - allowance override'!I253 ) )</f>
        <v>0</v>
      </c>
      <c r="J253" s="70">
        <f xml:space="preserve"> IF( ISNA( 'Inp - allowance override'!J253 ), "", IF( ISBLANK( 'Inp - allowance override'!J253 ), 'F_Inputs - allowance'!J253, 'Inp - allowance override'!J253 ) )</f>
        <v>0</v>
      </c>
      <c r="K253" s="70">
        <f xml:space="preserve"> IF( ISNA( 'Inp - allowance override'!K253 ), "", IF( ISBLANK( 'Inp - allowance override'!K253 ), 'F_Inputs - allowance'!K253, 'Inp - allowance override'!K253 ) )</f>
        <v>0</v>
      </c>
      <c r="L253" s="70">
        <f xml:space="preserve"> IF( ISNA( 'Inp - allowance override'!L253 ), "", IF( ISBLANK( 'Inp - allowance override'!L253 ), 'F_Inputs - allowance'!L253, 'Inp - allowance override'!L253 ) )</f>
        <v>0</v>
      </c>
      <c r="M253" s="70">
        <f xml:space="preserve"> IF( ISNA( 'Inp - allowance override'!M253 ), "", IF( ISBLANK( 'Inp - allowance override'!M253 ), 'F_Inputs - allowance'!M253, 'Inp - allowance override'!M253 ) )</f>
        <v>0</v>
      </c>
      <c r="N253" s="64" t="str">
        <f xml:space="preserve"> INDEX(Lookup!G:G, MATCH(B253, Lookup!F:F, 0),)</f>
        <v>WWN - 3P capex</v>
      </c>
    </row>
    <row r="254" spans="1:14">
      <c r="A254" t="str">
        <f>'Inp - allowance override'!A254</f>
        <v>SWB</v>
      </c>
      <c r="B254" t="str">
        <f>'Inp - allowance override'!B254</f>
        <v>C_PR24CA15_3POPEX_NPC_WWN</v>
      </c>
      <c r="C254" t="str">
        <f>'Inp - allowance override'!C254</f>
        <v>Third party services costs - WWN - opex - non-price control</v>
      </c>
      <c r="D254" t="str">
        <f>'Inp - allowance override'!D254</f>
        <v>£m</v>
      </c>
      <c r="E254" t="str">
        <f>'Inp - allowance override'!E254</f>
        <v>Price Review 2024</v>
      </c>
      <c r="F254" s="70" t="str">
        <f xml:space="preserve"> IF( ISNA( 'Inp - allowance override'!F254 ), "", IF( ISBLANK( 'Inp - allowance override'!F254 ), 'F_Inputs - allowance'!F254, 'Inp - allowance override'!F254 ) )</f>
        <v/>
      </c>
      <c r="G254" s="70" t="str">
        <f xml:space="preserve"> IF( ISNA( 'Inp - allowance override'!G254 ), "", IF( ISBLANK( 'Inp - allowance override'!G254 ), 'F_Inputs - allowance'!G254, 'Inp - allowance override'!G254 ) )</f>
        <v/>
      </c>
      <c r="H254" s="70" t="str">
        <f xml:space="preserve"> IF( ISNA( 'Inp - allowance override'!H254 ), "", IF( ISBLANK( 'Inp - allowance override'!H254 ), 'F_Inputs - allowance'!H254, 'Inp - allowance override'!H254 ) )</f>
        <v/>
      </c>
      <c r="I254" s="70">
        <f xml:space="preserve"> IF( ISNA( 'Inp - allowance override'!I254 ), "", IF( ISBLANK( 'Inp - allowance override'!I254 ), 'F_Inputs - allowance'!I254, 'Inp - allowance override'!I254 ) )</f>
        <v>0</v>
      </c>
      <c r="J254" s="70">
        <f xml:space="preserve"> IF( ISNA( 'Inp - allowance override'!J254 ), "", IF( ISBLANK( 'Inp - allowance override'!J254 ), 'F_Inputs - allowance'!J254, 'Inp - allowance override'!J254 ) )</f>
        <v>0</v>
      </c>
      <c r="K254" s="70">
        <f xml:space="preserve"> IF( ISNA( 'Inp - allowance override'!K254 ), "", IF( ISBLANK( 'Inp - allowance override'!K254 ), 'F_Inputs - allowance'!K254, 'Inp - allowance override'!K254 ) )</f>
        <v>0</v>
      </c>
      <c r="L254" s="70">
        <f xml:space="preserve"> IF( ISNA( 'Inp - allowance override'!L254 ), "", IF( ISBLANK( 'Inp - allowance override'!L254 ), 'F_Inputs - allowance'!L254, 'Inp - allowance override'!L254 ) )</f>
        <v>0</v>
      </c>
      <c r="M254" s="70">
        <f xml:space="preserve"> IF( ISNA( 'Inp - allowance override'!M254 ), "", IF( ISBLANK( 'Inp - allowance override'!M254 ), 'F_Inputs - allowance'!M254, 'Inp - allowance override'!M254 ) )</f>
        <v>0</v>
      </c>
      <c r="N254" s="64" t="str">
        <f xml:space="preserve"> INDEX(Lookup!G:G, MATCH(B254, Lookup!F:F, 0),)</f>
        <v>WWN - 3P opex</v>
      </c>
    </row>
    <row r="255" spans="1:14">
      <c r="A255" t="str">
        <f>'Inp - allowance override'!A255</f>
        <v>SWB</v>
      </c>
      <c r="B255" t="str">
        <f>'Inp - allowance override'!B255</f>
        <v>C_PR24CA15_REVCAPEX_PC_WN</v>
      </c>
      <c r="C255" t="str">
        <f>'Inp - allowance override'!C255</f>
        <v>DS &amp; diversions - revenues for capex spend - price control - WN</v>
      </c>
      <c r="D255" t="str">
        <f>'Inp - allowance override'!D255</f>
        <v>£m</v>
      </c>
      <c r="E255" t="str">
        <f>'Inp - allowance override'!E255</f>
        <v>Price Review 2024</v>
      </c>
      <c r="F255" s="70" t="str">
        <f xml:space="preserve"> IF( ISNA( 'Inp - allowance override'!F255 ), "", IF( ISBLANK( 'Inp - allowance override'!F255 ), 'F_Inputs - allowance'!F255, 'Inp - allowance override'!F255 ) )</f>
        <v/>
      </c>
      <c r="G255" s="70" t="str">
        <f xml:space="preserve"> IF( ISNA( 'Inp - allowance override'!G255 ), "", IF( ISBLANK( 'Inp - allowance override'!G255 ), 'F_Inputs - allowance'!G255, 'Inp - allowance override'!G255 ) )</f>
        <v/>
      </c>
      <c r="H255" s="70" t="str">
        <f xml:space="preserve"> IF( ISNA( 'Inp - allowance override'!H255 ), "", IF( ISBLANK( 'Inp - allowance override'!H255 ), 'F_Inputs - allowance'!H255, 'Inp - allowance override'!H255 ) )</f>
        <v/>
      </c>
      <c r="I255" s="70">
        <f xml:space="preserve"> IF( ISNA( 'Inp - allowance override'!I255 ), "", IF( ISBLANK( 'Inp - allowance override'!I255 ), 'F_Inputs - allowance'!I255, 'Inp - allowance override'!I255 ) )</f>
        <v>0.4939245125854127</v>
      </c>
      <c r="J255" s="70">
        <f xml:space="preserve"> IF( ISNA( 'Inp - allowance override'!J255 ), "", IF( ISBLANK( 'Inp - allowance override'!J255 ), 'F_Inputs - allowance'!J255, 'Inp - allowance override'!J255 ) )</f>
        <v>0.47703757193060259</v>
      </c>
      <c r="K255" s="70">
        <f xml:space="preserve"> IF( ISNA( 'Inp - allowance override'!K255 ), "", IF( ISBLANK( 'Inp - allowance override'!K255 ), 'F_Inputs - allowance'!K255, 'Inp - allowance override'!K255 ) )</f>
        <v>0.57937339272005017</v>
      </c>
      <c r="L255" s="70">
        <f xml:space="preserve"> IF( ISNA( 'Inp - allowance override'!L255 ), "", IF( ISBLANK( 'Inp - allowance override'!L255 ), 'F_Inputs - allowance'!L255, 'Inp - allowance override'!L255 ) )</f>
        <v>0.64523065538120183</v>
      </c>
      <c r="M255" s="70">
        <f xml:space="preserve"> IF( ISNA( 'Inp - allowance override'!M255 ), "", IF( ISBLANK( 'Inp - allowance override'!M255 ), 'F_Inputs - allowance'!M255, 'Inp - allowance override'!M255 ) )</f>
        <v>0.70447770952246092</v>
      </c>
      <c r="N255" s="64" t="str">
        <f xml:space="preserve"> INDEX(Lookup!G:G, MATCH(B255, Lookup!F:F, 0),)</f>
        <v>WN - DSDIV REV</v>
      </c>
    </row>
    <row r="256" spans="1:14">
      <c r="A256" t="str">
        <f>'Inp - allowance override'!A256</f>
        <v>SWB</v>
      </c>
      <c r="B256" t="str">
        <f>'Inp - allowance override'!B256</f>
        <v>C_PR24CA15_REVCAPEX_NPC_WN</v>
      </c>
      <c r="C256" t="str">
        <f>'Inp - allowance override'!C256</f>
        <v>DS &amp; diversions - revenues for capex spend - non-price control - WN</v>
      </c>
      <c r="D256" t="str">
        <f>'Inp - allowance override'!D256</f>
        <v>£m</v>
      </c>
      <c r="E256" t="str">
        <f>'Inp - allowance override'!E256</f>
        <v>Price Review 2024</v>
      </c>
      <c r="F256" s="70" t="str">
        <f xml:space="preserve"> IF( ISNA( 'Inp - allowance override'!F256 ), "", IF( ISBLANK( 'Inp - allowance override'!F256 ), 'F_Inputs - allowance'!F256, 'Inp - allowance override'!F256 ) )</f>
        <v/>
      </c>
      <c r="G256" s="70" t="str">
        <f xml:space="preserve"> IF( ISNA( 'Inp - allowance override'!G256 ), "", IF( ISBLANK( 'Inp - allowance override'!G256 ), 'F_Inputs - allowance'!G256, 'Inp - allowance override'!G256 ) )</f>
        <v/>
      </c>
      <c r="H256" s="70" t="str">
        <f xml:space="preserve"> IF( ISNA( 'Inp - allowance override'!H256 ), "", IF( ISBLANK( 'Inp - allowance override'!H256 ), 'F_Inputs - allowance'!H256, 'Inp - allowance override'!H256 ) )</f>
        <v/>
      </c>
      <c r="I256" s="70">
        <f xml:space="preserve"> IF( ISNA( 'Inp - allowance override'!I256 ), "", IF( ISBLANK( 'Inp - allowance override'!I256 ), 'F_Inputs - allowance'!I256, 'Inp - allowance override'!I256 ) )</f>
        <v>2.0986187937969953</v>
      </c>
      <c r="J256" s="70">
        <f xml:space="preserve"> IF( ISNA( 'Inp - allowance override'!J256 ), "", IF( ISBLANK( 'Inp - allowance override'!J256 ), 'F_Inputs - allowance'!J256, 'Inp - allowance override'!J256 ) )</f>
        <v>2.0986187937969953</v>
      </c>
      <c r="K256" s="70">
        <f xml:space="preserve"> IF( ISNA( 'Inp - allowance override'!K256 ), "", IF( ISBLANK( 'Inp - allowance override'!K256 ), 'F_Inputs - allowance'!K256, 'Inp - allowance override'!K256 ) )</f>
        <v>2.1324043040097798</v>
      </c>
      <c r="L256" s="70">
        <f xml:space="preserve"> IF( ISNA( 'Inp - allowance override'!L256 ), "", IF( ISBLANK( 'Inp - allowance override'!L256 ), 'F_Inputs - allowance'!L256, 'Inp - allowance override'!L256 ) )</f>
        <v>2.0778088780862225</v>
      </c>
      <c r="M256" s="70">
        <f xml:space="preserve"> IF( ISNA( 'Inp - allowance override'!M256 ), "", IF( ISBLANK( 'Inp - allowance override'!M256 ), 'F_Inputs - allowance'!M256, 'Inp - allowance override'!M256 ) )</f>
        <v>2.0134205506517135</v>
      </c>
      <c r="N256" s="64" t="str">
        <f xml:space="preserve"> INDEX(Lookup!G:G, MATCH(B256, Lookup!F:F, 0),)</f>
        <v>WN - DSDIV REV</v>
      </c>
    </row>
    <row r="257" spans="1:16">
      <c r="A257" t="str">
        <f>'Inp - allowance override'!A257</f>
        <v>SWB</v>
      </c>
      <c r="B257" t="str">
        <f>'Inp - allowance override'!B257</f>
        <v>C_PR24CA15_REVOPEX_PC_WN</v>
      </c>
      <c r="C257" t="str">
        <f>'Inp - allowance override'!C257</f>
        <v>DS &amp; diversions - revenues for opex spend - price control - WN</v>
      </c>
      <c r="D257" t="str">
        <f>'Inp - allowance override'!D257</f>
        <v>£m</v>
      </c>
      <c r="E257" t="str">
        <f>'Inp - allowance override'!E257</f>
        <v>Price Review 2024</v>
      </c>
      <c r="F257" s="70" t="str">
        <f xml:space="preserve"> IF( ISNA( 'Inp - allowance override'!F257 ), "", IF( ISBLANK( 'Inp - allowance override'!F257 ), 'F_Inputs - allowance'!F257, 'Inp - allowance override'!F257 ) )</f>
        <v/>
      </c>
      <c r="G257" s="70" t="str">
        <f xml:space="preserve"> IF( ISNA( 'Inp - allowance override'!G257 ), "", IF( ISBLANK( 'Inp - allowance override'!G257 ), 'F_Inputs - allowance'!G257, 'Inp - allowance override'!G257 ) )</f>
        <v/>
      </c>
      <c r="H257" s="70" t="str">
        <f xml:space="preserve"> IF( ISNA( 'Inp - allowance override'!H257 ), "", IF( ISBLANK( 'Inp - allowance override'!H257 ), 'F_Inputs - allowance'!H257, 'Inp - allowance override'!H257 ) )</f>
        <v/>
      </c>
      <c r="I257" s="70">
        <f xml:space="preserve"> IF( ISNA( 'Inp - allowance override'!I257 ), "", IF( ISBLANK( 'Inp - allowance override'!I257 ), 'F_Inputs - allowance'!I257, 'Inp - allowance override'!I257 ) )</f>
        <v>1.5235552385712023</v>
      </c>
      <c r="J257" s="70">
        <f xml:space="preserve"> IF( ISNA( 'Inp - allowance override'!J257 ), "", IF( ISBLANK( 'Inp - allowance override'!J257 ), 'F_Inputs - allowance'!J257, 'Inp - allowance override'!J257 ) )</f>
        <v>1.4714659288841723</v>
      </c>
      <c r="K257" s="70">
        <f xml:space="preserve"> IF( ISNA( 'Inp - allowance override'!K257 ), "", IF( ISBLANK( 'Inp - allowance override'!K257 ), 'F_Inputs - allowance'!K257, 'Inp - allowance override'!K257 ) )</f>
        <v>1.7871301080947251</v>
      </c>
      <c r="L257" s="70">
        <f xml:space="preserve"> IF( ISNA( 'Inp - allowance override'!L257 ), "", IF( ISBLANK( 'Inp - allowance override'!L257 ), 'F_Inputs - allowance'!L257, 'Inp - allowance override'!L257 ) )</f>
        <v>1.9902728454335736</v>
      </c>
      <c r="M257" s="70">
        <f xml:space="preserve"> IF( ISNA( 'Inp - allowance override'!M257 ), "", IF( ISBLANK( 'Inp - allowance override'!M257 ), 'F_Inputs - allowance'!M257, 'Inp - allowance override'!M257 ) )</f>
        <v>2.1730257912923148</v>
      </c>
      <c r="N257" s="64" t="str">
        <f xml:space="preserve"> INDEX(Lookup!G:G, MATCH(B257, Lookup!F:F, 0),)</f>
        <v>WN - DSDIV REV</v>
      </c>
    </row>
    <row r="258" spans="1:16">
      <c r="A258" t="str">
        <f>'Inp - allowance override'!A258</f>
        <v>SWB</v>
      </c>
      <c r="B258" t="str">
        <f>'Inp - allowance override'!B258</f>
        <v>C_PR24CA15_REVOPEX_NPC_WN</v>
      </c>
      <c r="C258" t="str">
        <f>'Inp - allowance override'!C258</f>
        <v>DS &amp; diversions - revenues for opex spend - non-price control - WN</v>
      </c>
      <c r="D258" t="str">
        <f>'Inp - allowance override'!D258</f>
        <v>£m</v>
      </c>
      <c r="E258" t="str">
        <f>'Inp - allowance override'!E258</f>
        <v>Price Review 2024</v>
      </c>
      <c r="F258" s="70" t="str">
        <f xml:space="preserve"> IF( ISNA( 'Inp - allowance override'!F258 ), "", IF( ISBLANK( 'Inp - allowance override'!F258 ), 'F_Inputs - allowance'!F258, 'Inp - allowance override'!F258 ) )</f>
        <v/>
      </c>
      <c r="G258" s="70" t="str">
        <f xml:space="preserve"> IF( ISNA( 'Inp - allowance override'!G258 ), "", IF( ISBLANK( 'Inp - allowance override'!G258 ), 'F_Inputs - allowance'!G258, 'Inp - allowance override'!G258 ) )</f>
        <v/>
      </c>
      <c r="H258" s="70" t="str">
        <f xml:space="preserve"> IF( ISNA( 'Inp - allowance override'!H258 ), "", IF( ISBLANK( 'Inp - allowance override'!H258 ), 'F_Inputs - allowance'!H258, 'Inp - allowance override'!H258 ) )</f>
        <v/>
      </c>
      <c r="I258" s="70">
        <f xml:space="preserve"> IF( ISNA( 'Inp - allowance override'!I258 ), "", IF( ISBLANK( 'Inp - allowance override'!I258 ), 'F_Inputs - allowance'!I258, 'Inp - allowance override'!I258 ) )</f>
        <v>6.4733812062030056</v>
      </c>
      <c r="J258" s="70">
        <f xml:space="preserve"> IF( ISNA( 'Inp - allowance override'!J258 ), "", IF( ISBLANK( 'Inp - allowance override'!J258 ), 'F_Inputs - allowance'!J258, 'Inp - allowance override'!J258 ) )</f>
        <v>6.4733812062030056</v>
      </c>
      <c r="K258" s="70">
        <f xml:space="preserve"> IF( ISNA( 'Inp - allowance override'!K258 ), "", IF( ISBLANK( 'Inp - allowance override'!K258 ), 'F_Inputs - allowance'!K258, 'Inp - allowance override'!K258 ) )</f>
        <v>6.5775956959902215</v>
      </c>
      <c r="L258" s="70">
        <f xml:space="preserve"> IF( ISNA( 'Inp - allowance override'!L258 ), "", IF( ISBLANK( 'Inp - allowance override'!L258 ), 'F_Inputs - allowance'!L258, 'Inp - allowance override'!L258 ) )</f>
        <v>6.4091911219137785</v>
      </c>
      <c r="M258" s="70">
        <f xml:space="preserve"> IF( ISNA( 'Inp - allowance override'!M258 ), "", IF( ISBLANK( 'Inp - allowance override'!M258 ), 'F_Inputs - allowance'!M258, 'Inp - allowance override'!M258 ) )</f>
        <v>6.2105794493482867</v>
      </c>
      <c r="N258" s="64" t="str">
        <f xml:space="preserve"> INDEX(Lookup!G:G, MATCH(B258, Lookup!F:F, 0),)</f>
        <v>WN - DSDIV REV</v>
      </c>
    </row>
    <row r="259" spans="1:16">
      <c r="A259" t="str">
        <f>'Inp - allowance override'!A259</f>
        <v>SWB</v>
      </c>
      <c r="B259" t="str">
        <f>'Inp - allowance override'!B259</f>
        <v>C_PR24CA15_REVCAPEX_PC_WWN</v>
      </c>
      <c r="C259" t="str">
        <f>'Inp - allowance override'!C259</f>
        <v>DS &amp; diversions - revenues for capex spend - price control - WWN</v>
      </c>
      <c r="D259" t="str">
        <f>'Inp - allowance override'!D259</f>
        <v>£m</v>
      </c>
      <c r="E259" t="str">
        <f>'Inp - allowance override'!E259</f>
        <v>Price Review 2024</v>
      </c>
      <c r="F259" s="70" t="str">
        <f xml:space="preserve"> IF( ISNA( 'Inp - allowance override'!F259 ), "", IF( ISBLANK( 'Inp - allowance override'!F259 ), 'F_Inputs - allowance'!F259, 'Inp - allowance override'!F259 ) )</f>
        <v/>
      </c>
      <c r="G259" s="70" t="str">
        <f xml:space="preserve"> IF( ISNA( 'Inp - allowance override'!G259 ), "", IF( ISBLANK( 'Inp - allowance override'!G259 ), 'F_Inputs - allowance'!G259, 'Inp - allowance override'!G259 ) )</f>
        <v/>
      </c>
      <c r="H259" s="70" t="str">
        <f xml:space="preserve"> IF( ISNA( 'Inp - allowance override'!H259 ), "", IF( ISBLANK( 'Inp - allowance override'!H259 ), 'F_Inputs - allowance'!H259, 'Inp - allowance override'!H259 ) )</f>
        <v/>
      </c>
      <c r="I259" s="70">
        <f xml:space="preserve"> IF( ISNA( 'Inp - allowance override'!I259 ), "", IF( ISBLANK( 'Inp - allowance override'!I259 ), 'F_Inputs - allowance'!I259, 'Inp - allowance override'!I259 ) )</f>
        <v>1.3452747510872489</v>
      </c>
      <c r="J259" s="70">
        <f xml:space="preserve"> IF( ISNA( 'Inp - allowance override'!J259 ), "", IF( ISBLANK( 'Inp - allowance override'!J259 ), 'F_Inputs - allowance'!J259, 'Inp - allowance override'!J259 ) )</f>
        <v>1.3926082776291073</v>
      </c>
      <c r="K259" s="70">
        <f xml:space="preserve"> IF( ISNA( 'Inp - allowance override'!K259 ), "", IF( ISBLANK( 'Inp - allowance override'!K259 ), 'F_Inputs - allowance'!K259, 'Inp - allowance override'!K259 ) )</f>
        <v>1.4947554726793173</v>
      </c>
      <c r="L259" s="70">
        <f xml:space="preserve"> IF( ISNA( 'Inp - allowance override'!L259 ), "", IF( ISBLANK( 'Inp - allowance override'!L259 ), 'F_Inputs - allowance'!L259, 'Inp - allowance override'!L259 ) )</f>
        <v>1.5934484147568146</v>
      </c>
      <c r="M259" s="70">
        <f xml:space="preserve"> IF( ISNA( 'Inp - allowance override'!M259 ), "", IF( ISBLANK( 'Inp - allowance override'!M259 ), 'F_Inputs - allowance'!M259, 'Inp - allowance override'!M259 ) )</f>
        <v>1.6881936391512122</v>
      </c>
      <c r="N259" s="64" t="str">
        <f xml:space="preserve"> INDEX(Lookup!G:G, MATCH(B259, Lookup!F:F, 0),)</f>
        <v>WWN - DSDIV REV</v>
      </c>
    </row>
    <row r="260" spans="1:16">
      <c r="A260" t="str">
        <f>'Inp - allowance override'!A260</f>
        <v>SWB</v>
      </c>
      <c r="B260" t="str">
        <f>'Inp - allowance override'!B260</f>
        <v>C_PR24CA15_REVCAPEX_NPC_WWN</v>
      </c>
      <c r="C260" t="str">
        <f>'Inp - allowance override'!C260</f>
        <v>DS &amp; diversions - revenues for capex spend - non-price control - WWN</v>
      </c>
      <c r="D260" t="str">
        <f>'Inp - allowance override'!D260</f>
        <v>£m</v>
      </c>
      <c r="E260" t="str">
        <f>'Inp - allowance override'!E260</f>
        <v>Price Review 2024</v>
      </c>
      <c r="F260" s="70" t="str">
        <f xml:space="preserve"> IF( ISNA( 'Inp - allowance override'!F260 ), "", IF( ISBLANK( 'Inp - allowance override'!F260 ), 'F_Inputs - allowance'!F260, 'Inp - allowance override'!F260 ) )</f>
        <v/>
      </c>
      <c r="G260" s="70" t="str">
        <f xml:space="preserve"> IF( ISNA( 'Inp - allowance override'!G260 ), "", IF( ISBLANK( 'Inp - allowance override'!G260 ), 'F_Inputs - allowance'!G260, 'Inp - allowance override'!G260 ) )</f>
        <v/>
      </c>
      <c r="H260" s="70" t="str">
        <f xml:space="preserve"> IF( ISNA( 'Inp - allowance override'!H260 ), "", IF( ISBLANK( 'Inp - allowance override'!H260 ), 'F_Inputs - allowance'!H260, 'Inp - allowance override'!H260 ) )</f>
        <v/>
      </c>
      <c r="I260" s="70">
        <f xml:space="preserve"> IF( ISNA( 'Inp - allowance override'!I260 ), "", IF( ISBLANK( 'Inp - allowance override'!I260 ), 'F_Inputs - allowance'!I260, 'Inp - allowance override'!I260 ) )</f>
        <v>2.1406499136609201</v>
      </c>
      <c r="J260" s="70">
        <f xml:space="preserve"> IF( ISNA( 'Inp - allowance override'!J260 ), "", IF( ISBLANK( 'Inp - allowance override'!J260 ), 'F_Inputs - allowance'!J260, 'Inp - allowance override'!J260 ) )</f>
        <v>2.1411433783713072</v>
      </c>
      <c r="K260" s="70">
        <f xml:space="preserve"> IF( ISNA( 'Inp - allowance override'!K260 ), "", IF( ISBLANK( 'Inp - allowance override'!K260 ), 'F_Inputs - allowance'!K260, 'Inp - allowance override'!K260 ) )</f>
        <v>2.1411433783713072</v>
      </c>
      <c r="L260" s="70">
        <f xml:space="preserve"> IF( ISNA( 'Inp - allowance override'!L260 ), "", IF( ISBLANK( 'Inp - allowance override'!L260 ), 'F_Inputs - allowance'!L260, 'Inp - allowance override'!L260 ) )</f>
        <v>2.1411433783713072</v>
      </c>
      <c r="M260" s="70">
        <f xml:space="preserve"> IF( ISNA( 'Inp - allowance override'!M260 ), "", IF( ISBLANK( 'Inp - allowance override'!M260 ), 'F_Inputs - allowance'!M260, 'Inp - allowance override'!M260 ) )</f>
        <v>2.1411433783713072</v>
      </c>
      <c r="N260" s="64" t="str">
        <f xml:space="preserve"> INDEX(Lookup!G:G, MATCH(B260, Lookup!F:F, 0),)</f>
        <v>WWN - DSDIV REV</v>
      </c>
    </row>
    <row r="261" spans="1:16">
      <c r="A261" t="str">
        <f>'Inp - allowance override'!A261</f>
        <v>SWB</v>
      </c>
      <c r="B261" t="str">
        <f>'Inp - allowance override'!B261</f>
        <v>C_PR24CA15_REVOPEX_PC_WWN</v>
      </c>
      <c r="C261" t="str">
        <f>'Inp - allowance override'!C261</f>
        <v>DS &amp; diversions - revenues for opex spend - price control - WWN</v>
      </c>
      <c r="D261" t="str">
        <f>'Inp - allowance override'!D261</f>
        <v>£m</v>
      </c>
      <c r="E261" t="str">
        <f>'Inp - allowance override'!E261</f>
        <v>Price Review 2024</v>
      </c>
      <c r="F261" s="70" t="str">
        <f xml:space="preserve"> IF( ISNA( 'Inp - allowance override'!F261 ), "", IF( ISBLANK( 'Inp - allowance override'!F261 ), 'F_Inputs - allowance'!F261, 'Inp - allowance override'!F261 ) )</f>
        <v/>
      </c>
      <c r="G261" s="70" t="str">
        <f xml:space="preserve"> IF( ISNA( 'Inp - allowance override'!G261 ), "", IF( ISBLANK( 'Inp - allowance override'!G261 ), 'F_Inputs - allowance'!G261, 'Inp - allowance override'!G261 ) )</f>
        <v/>
      </c>
      <c r="H261" s="70" t="str">
        <f xml:space="preserve"> IF( ISNA( 'Inp - allowance override'!H261 ), "", IF( ISBLANK( 'Inp - allowance override'!H261 ), 'F_Inputs - allowance'!H261, 'Inp - allowance override'!H261 ) )</f>
        <v/>
      </c>
      <c r="I261" s="70">
        <f xml:space="preserve"> IF( ISNA( 'Inp - allowance override'!I261 ), "", IF( ISBLANK( 'Inp - allowance override'!I261 ), 'F_Inputs - allowance'!I261, 'Inp - allowance override'!I261 ) )</f>
        <v>1.3809075326081504</v>
      </c>
      <c r="J261" s="70">
        <f xml:space="preserve"> IF( ISNA( 'Inp - allowance override'!J261 ), "", IF( ISBLANK( 'Inp - allowance override'!J261 ), 'F_Inputs - allowance'!J261, 'Inp - allowance override'!J261 ) )</f>
        <v>1.4294947994796452</v>
      </c>
      <c r="K261" s="70">
        <f xml:space="preserve"> IF( ISNA( 'Inp - allowance override'!K261 ), "", IF( ISBLANK( 'Inp - allowance override'!K261 ), 'F_Inputs - allowance'!K261, 'Inp - allowance override'!K261 ) )</f>
        <v>1.5343476044294355</v>
      </c>
      <c r="L261" s="70">
        <f xml:space="preserve"> IF( ISNA( 'Inp - allowance override'!L261 ), "", IF( ISBLANK( 'Inp - allowance override'!L261 ), 'F_Inputs - allowance'!L261, 'Inp - allowance override'!L261 ) )</f>
        <v>1.6356546623519379</v>
      </c>
      <c r="M261" s="70">
        <f xml:space="preserve"> IF( ISNA( 'Inp - allowance override'!M261 ), "", IF( ISBLANK( 'Inp - allowance override'!M261 ), 'F_Inputs - allowance'!M261, 'Inp - allowance override'!M261 ) )</f>
        <v>1.7329094379575405</v>
      </c>
      <c r="N261" s="64" t="str">
        <f xml:space="preserve"> INDEX(Lookup!G:G, MATCH(B261, Lookup!F:F, 0),)</f>
        <v>WWN - DSDIV REV</v>
      </c>
    </row>
    <row r="262" spans="1:16">
      <c r="A262" t="str">
        <f>'Inp - allowance override'!A262</f>
        <v>SWB</v>
      </c>
      <c r="B262" t="str">
        <f>'Inp - allowance override'!B262</f>
        <v>C_PR24CA15_REVOPEX_NPC_WWN</v>
      </c>
      <c r="C262" t="str">
        <f>'Inp - allowance override'!C262</f>
        <v>DS &amp; diversions - revenues for opex spend - non-price control - WWN</v>
      </c>
      <c r="D262" t="str">
        <f>'Inp - allowance override'!D262</f>
        <v>£m</v>
      </c>
      <c r="E262" t="str">
        <f>'Inp - allowance override'!E262</f>
        <v>Price Review 2024</v>
      </c>
      <c r="F262" s="70" t="str">
        <f xml:space="preserve"> IF( ISNA( 'Inp - allowance override'!F262 ), "", IF( ISBLANK( 'Inp - allowance override'!F262 ), 'F_Inputs - allowance'!F262, 'Inp - allowance override'!F262 ) )</f>
        <v/>
      </c>
      <c r="G262" s="70" t="str">
        <f xml:space="preserve"> IF( ISNA( 'Inp - allowance override'!G262 ), "", IF( ISBLANK( 'Inp - allowance override'!G262 ), 'F_Inputs - allowance'!G262, 'Inp - allowance override'!G262 ) )</f>
        <v/>
      </c>
      <c r="H262" s="70" t="str">
        <f xml:space="preserve"> IF( ISNA( 'Inp - allowance override'!H262 ), "", IF( ISBLANK( 'Inp - allowance override'!H262 ), 'F_Inputs - allowance'!H262, 'Inp - allowance override'!H262 ) )</f>
        <v/>
      </c>
      <c r="I262" s="70">
        <f xml:space="preserve"> IF( ISNA( 'Inp - allowance override'!I262 ), "", IF( ISBLANK( 'Inp - allowance override'!I262 ), 'F_Inputs - allowance'!I262, 'Inp - allowance override'!I262 ) )</f>
        <v>2.19735008633908</v>
      </c>
      <c r="J262" s="70">
        <f xml:space="preserve"> IF( ISNA( 'Inp - allowance override'!J262 ), "", IF( ISBLANK( 'Inp - allowance override'!J262 ), 'F_Inputs - allowance'!J262, 'Inp - allowance override'!J262 ) )</f>
        <v>2.1978566216286923</v>
      </c>
      <c r="K262" s="70">
        <f xml:space="preserve"> IF( ISNA( 'Inp - allowance override'!K262 ), "", IF( ISBLANK( 'Inp - allowance override'!K262 ), 'F_Inputs - allowance'!K262, 'Inp - allowance override'!K262 ) )</f>
        <v>2.1978566216286923</v>
      </c>
      <c r="L262" s="70">
        <f xml:space="preserve"> IF( ISNA( 'Inp - allowance override'!L262 ), "", IF( ISBLANK( 'Inp - allowance override'!L262 ), 'F_Inputs - allowance'!L262, 'Inp - allowance override'!L262 ) )</f>
        <v>2.1978566216286923</v>
      </c>
      <c r="M262" s="70">
        <f xml:space="preserve"> IF( ISNA( 'Inp - allowance override'!M262 ), "", IF( ISBLANK( 'Inp - allowance override'!M262 ), 'F_Inputs - allowance'!M262, 'Inp - allowance override'!M262 ) )</f>
        <v>2.1978566216286923</v>
      </c>
      <c r="N262" s="64" t="str">
        <f xml:space="preserve"> INDEX(Lookup!G:G, MATCH(B262, Lookup!F:F, 0),)</f>
        <v>WWN - DSDIV REV</v>
      </c>
    </row>
    <row r="263" spans="1:16">
      <c r="A263" t="str">
        <f>'Inp - allowance override'!A263</f>
        <v>SWB</v>
      </c>
      <c r="B263" t="str">
        <f>'Inp - allowance override'!B263</f>
        <v>C_PR24CA25_WR</v>
      </c>
      <c r="C263" t="str">
        <f>'Inp - allowance override'!C263</f>
        <v>Pension deficit recovery payments - Calculated allowance - Water resources</v>
      </c>
      <c r="D263" t="str">
        <f>'Inp - allowance override'!D263</f>
        <v>£m</v>
      </c>
      <c r="E263" t="str">
        <f>'Inp - allowance override'!E263</f>
        <v>Price Review 2024</v>
      </c>
      <c r="F263" s="70" t="str">
        <f xml:space="preserve"> IF( ISNA( 'Inp - allowance override'!F263 ), "", IF( ISBLANK( 'Inp - allowance override'!F263 ), 'F_Inputs - allowance'!F263, 'Inp - allowance override'!F263 ) )</f>
        <v/>
      </c>
      <c r="G263" s="70" t="str">
        <f xml:space="preserve"> IF( ISNA( 'Inp - allowance override'!G263 ), "", IF( ISBLANK( 'Inp - allowance override'!G263 ), 'F_Inputs - allowance'!G263, 'Inp - allowance override'!G263 ) )</f>
        <v/>
      </c>
      <c r="H263" s="70" t="str">
        <f xml:space="preserve"> IF( ISNA( 'Inp - allowance override'!H263 ), "", IF( ISBLANK( 'Inp - allowance override'!H263 ), 'F_Inputs - allowance'!H263, 'Inp - allowance override'!H263 ) )</f>
        <v/>
      </c>
      <c r="I263" s="70" t="str">
        <f xml:space="preserve"> IF( ISNA( 'Inp - allowance override'!I263 ), "", IF( ISBLANK( 'Inp - allowance override'!I263 ), 'F_Inputs - allowance'!I263, 'Inp - allowance override'!I263 ) )</f>
        <v/>
      </c>
      <c r="J263" s="70" t="str">
        <f xml:space="preserve"> IF( ISNA( 'Inp - allowance override'!J263 ), "", IF( ISBLANK( 'Inp - allowance override'!J263 ), 'F_Inputs - allowance'!J263, 'Inp - allowance override'!J263 ) )</f>
        <v/>
      </c>
      <c r="K263" s="70" t="str">
        <f xml:space="preserve"> IF( ISNA( 'Inp - allowance override'!K263 ), "", IF( ISBLANK( 'Inp - allowance override'!K263 ), 'F_Inputs - allowance'!K263, 'Inp - allowance override'!K263 ) )</f>
        <v/>
      </c>
      <c r="L263" s="70" t="str">
        <f xml:space="preserve"> IF( ISNA( 'Inp - allowance override'!L263 ), "", IF( ISBLANK( 'Inp - allowance override'!L263 ), 'F_Inputs - allowance'!L263, 'Inp - allowance override'!L263 ) )</f>
        <v/>
      </c>
      <c r="M263" s="70" t="str">
        <f xml:space="preserve"> IF( ISNA( 'Inp - allowance override'!M263 ), "", IF( ISBLANK( 'Inp - allowance override'!M263 ), 'F_Inputs - allowance'!M263, 'Inp - allowance override'!M263 ) )</f>
        <v/>
      </c>
      <c r="N263" s="64" t="str">
        <f xml:space="preserve"> INDEX(Lookup!G:G, MATCH(B263, Lookup!F:F, 0),)</f>
        <v>WR - PDRC</v>
      </c>
      <c r="P263" t="s">
        <v>462</v>
      </c>
    </row>
    <row r="264" spans="1:16">
      <c r="A264" t="str">
        <f>'Inp - allowance override'!A264</f>
        <v>SWB</v>
      </c>
      <c r="B264" t="str">
        <f>'Inp - allowance override'!B264</f>
        <v>C_PR24CA25_WN</v>
      </c>
      <c r="C264" t="str">
        <f>'Inp - allowance override'!C264</f>
        <v>Pension deficit recovery payments - Calculated allowance - Water network plus</v>
      </c>
      <c r="D264" t="str">
        <f>'Inp - allowance override'!D264</f>
        <v>£m</v>
      </c>
      <c r="E264" t="str">
        <f>'Inp - allowance override'!E264</f>
        <v>Price Review 2024</v>
      </c>
      <c r="F264" s="70" t="str">
        <f xml:space="preserve"> IF( ISNA( 'Inp - allowance override'!F264 ), "", IF( ISBLANK( 'Inp - allowance override'!F264 ), 'F_Inputs - allowance'!F264, 'Inp - allowance override'!F264 ) )</f>
        <v/>
      </c>
      <c r="G264" s="70" t="str">
        <f xml:space="preserve"> IF( ISNA( 'Inp - allowance override'!G264 ), "", IF( ISBLANK( 'Inp - allowance override'!G264 ), 'F_Inputs - allowance'!G264, 'Inp - allowance override'!G264 ) )</f>
        <v/>
      </c>
      <c r="H264" s="70" t="str">
        <f xml:space="preserve"> IF( ISNA( 'Inp - allowance override'!H264 ), "", IF( ISBLANK( 'Inp - allowance override'!H264 ), 'F_Inputs - allowance'!H264, 'Inp - allowance override'!H264 ) )</f>
        <v/>
      </c>
      <c r="I264" s="70" t="str">
        <f xml:space="preserve"> IF( ISNA( 'Inp - allowance override'!I264 ), "", IF( ISBLANK( 'Inp - allowance override'!I264 ), 'F_Inputs - allowance'!I264, 'Inp - allowance override'!I264 ) )</f>
        <v/>
      </c>
      <c r="J264" s="70" t="str">
        <f xml:space="preserve"> IF( ISNA( 'Inp - allowance override'!J264 ), "", IF( ISBLANK( 'Inp - allowance override'!J264 ), 'F_Inputs - allowance'!J264, 'Inp - allowance override'!J264 ) )</f>
        <v/>
      </c>
      <c r="K264" s="70" t="str">
        <f xml:space="preserve"> IF( ISNA( 'Inp - allowance override'!K264 ), "", IF( ISBLANK( 'Inp - allowance override'!K264 ), 'F_Inputs - allowance'!K264, 'Inp - allowance override'!K264 ) )</f>
        <v/>
      </c>
      <c r="L264" s="70" t="str">
        <f xml:space="preserve"> IF( ISNA( 'Inp - allowance override'!L264 ), "", IF( ISBLANK( 'Inp - allowance override'!L264 ), 'F_Inputs - allowance'!L264, 'Inp - allowance override'!L264 ) )</f>
        <v/>
      </c>
      <c r="M264" s="70" t="str">
        <f xml:space="preserve"> IF( ISNA( 'Inp - allowance override'!M264 ), "", IF( ISBLANK( 'Inp - allowance override'!M264 ), 'F_Inputs - allowance'!M264, 'Inp - allowance override'!M264 ) )</f>
        <v/>
      </c>
      <c r="N264" s="64" t="str">
        <f xml:space="preserve"> INDEX(Lookup!G:G, MATCH(B264, Lookup!F:F, 0),)</f>
        <v>WN - PDRC</v>
      </c>
      <c r="P264" t="s">
        <v>462</v>
      </c>
    </row>
    <row r="265" spans="1:16">
      <c r="A265" t="str">
        <f>'Inp - allowance override'!A265</f>
        <v>SWB</v>
      </c>
      <c r="B265" t="str">
        <f>'Inp - allowance override'!B265</f>
        <v>C_PR24CA25_W_TOT</v>
      </c>
      <c r="C265" t="str">
        <f>'Inp - allowance override'!C265</f>
        <v>Pension deficit recovery payments - Calculated allowance - Water total</v>
      </c>
      <c r="D265" t="str">
        <f>'Inp - allowance override'!D265</f>
        <v>£m</v>
      </c>
      <c r="E265" t="str">
        <f>'Inp - allowance override'!E265</f>
        <v>Price Review 2024</v>
      </c>
      <c r="F265" s="70" t="str">
        <f xml:space="preserve"> IF( ISNA( 'Inp - allowance override'!F265 ), "", IF( ISBLANK( 'Inp - allowance override'!F265 ), 'F_Inputs - allowance'!F265, 'Inp - allowance override'!F265 ) )</f>
        <v/>
      </c>
      <c r="G265" s="70" t="str">
        <f xml:space="preserve"> IF( ISNA( 'Inp - allowance override'!G265 ), "", IF( ISBLANK( 'Inp - allowance override'!G265 ), 'F_Inputs - allowance'!G265, 'Inp - allowance override'!G265 ) )</f>
        <v/>
      </c>
      <c r="H265" s="70" t="str">
        <f xml:space="preserve"> IF( ISNA( 'Inp - allowance override'!H265 ), "", IF( ISBLANK( 'Inp - allowance override'!H265 ), 'F_Inputs - allowance'!H265, 'Inp - allowance override'!H265 ) )</f>
        <v/>
      </c>
      <c r="I265" s="70" t="str">
        <f xml:space="preserve"> IF( ISNA( 'Inp - allowance override'!I265 ), "", IF( ISBLANK( 'Inp - allowance override'!I265 ), 'F_Inputs - allowance'!I265, 'Inp - allowance override'!I265 ) )</f>
        <v/>
      </c>
      <c r="J265" s="70" t="str">
        <f xml:space="preserve"> IF( ISNA( 'Inp - allowance override'!J265 ), "", IF( ISBLANK( 'Inp - allowance override'!J265 ), 'F_Inputs - allowance'!J265, 'Inp - allowance override'!J265 ) )</f>
        <v/>
      </c>
      <c r="K265" s="70" t="str">
        <f xml:space="preserve"> IF( ISNA( 'Inp - allowance override'!K265 ), "", IF( ISBLANK( 'Inp - allowance override'!K265 ), 'F_Inputs - allowance'!K265, 'Inp - allowance override'!K265 ) )</f>
        <v/>
      </c>
      <c r="L265" s="70" t="str">
        <f xml:space="preserve"> IF( ISNA( 'Inp - allowance override'!L265 ), "", IF( ISBLANK( 'Inp - allowance override'!L265 ), 'F_Inputs - allowance'!L265, 'Inp - allowance override'!L265 ) )</f>
        <v/>
      </c>
      <c r="M265" s="70" t="str">
        <f xml:space="preserve"> IF( ISNA( 'Inp - allowance override'!M265 ), "", IF( ISBLANK( 'Inp - allowance override'!M265 ), 'F_Inputs - allowance'!M265, 'Inp - allowance override'!M265 ) )</f>
        <v/>
      </c>
      <c r="N265" s="64" t="str">
        <f xml:space="preserve"> INDEX(Lookup!G:G, MATCH(B265, Lookup!F:F, 0),)</f>
        <v>W - PDRC</v>
      </c>
      <c r="P265" t="s">
        <v>462</v>
      </c>
    </row>
    <row r="266" spans="1:16">
      <c r="A266" t="str">
        <f>'Inp - allowance override'!A266</f>
        <v>SWB</v>
      </c>
      <c r="B266" t="str">
        <f>'Inp - allowance override'!B266</f>
        <v>C_PR24CA25_WWN</v>
      </c>
      <c r="C266" t="str">
        <f>'Inp - allowance override'!C266</f>
        <v>Pension deficit recovery payments - Calculated allowance - Wastewater network plus</v>
      </c>
      <c r="D266" t="str">
        <f>'Inp - allowance override'!D266</f>
        <v>£m</v>
      </c>
      <c r="E266" t="str">
        <f>'Inp - allowance override'!E266</f>
        <v>Price Review 2024</v>
      </c>
      <c r="F266" s="70" t="str">
        <f xml:space="preserve"> IF( ISNA( 'Inp - allowance override'!F266 ), "", IF( ISBLANK( 'Inp - allowance override'!F266 ), 'F_Inputs - allowance'!F266, 'Inp - allowance override'!F266 ) )</f>
        <v/>
      </c>
      <c r="G266" s="70" t="str">
        <f xml:space="preserve"> IF( ISNA( 'Inp - allowance override'!G266 ), "", IF( ISBLANK( 'Inp - allowance override'!G266 ), 'F_Inputs - allowance'!G266, 'Inp - allowance override'!G266 ) )</f>
        <v/>
      </c>
      <c r="H266" s="70" t="str">
        <f xml:space="preserve"> IF( ISNA( 'Inp - allowance override'!H266 ), "", IF( ISBLANK( 'Inp - allowance override'!H266 ), 'F_Inputs - allowance'!H266, 'Inp - allowance override'!H266 ) )</f>
        <v/>
      </c>
      <c r="I266" s="70" t="str">
        <f xml:space="preserve"> IF( ISNA( 'Inp - allowance override'!I266 ), "", IF( ISBLANK( 'Inp - allowance override'!I266 ), 'F_Inputs - allowance'!I266, 'Inp - allowance override'!I266 ) )</f>
        <v/>
      </c>
      <c r="J266" s="70" t="str">
        <f xml:space="preserve"> IF( ISNA( 'Inp - allowance override'!J266 ), "", IF( ISBLANK( 'Inp - allowance override'!J266 ), 'F_Inputs - allowance'!J266, 'Inp - allowance override'!J266 ) )</f>
        <v/>
      </c>
      <c r="K266" s="70" t="str">
        <f xml:space="preserve"> IF( ISNA( 'Inp - allowance override'!K266 ), "", IF( ISBLANK( 'Inp - allowance override'!K266 ), 'F_Inputs - allowance'!K266, 'Inp - allowance override'!K266 ) )</f>
        <v/>
      </c>
      <c r="L266" s="70" t="str">
        <f xml:space="preserve"> IF( ISNA( 'Inp - allowance override'!L266 ), "", IF( ISBLANK( 'Inp - allowance override'!L266 ), 'F_Inputs - allowance'!L266, 'Inp - allowance override'!L266 ) )</f>
        <v/>
      </c>
      <c r="M266" s="70" t="str">
        <f xml:space="preserve"> IF( ISNA( 'Inp - allowance override'!M266 ), "", IF( ISBLANK( 'Inp - allowance override'!M266 ), 'F_Inputs - allowance'!M266, 'Inp - allowance override'!M266 ) )</f>
        <v/>
      </c>
      <c r="N266" s="64" t="str">
        <f xml:space="preserve"> INDEX(Lookup!G:G, MATCH(B266, Lookup!F:F, 0),)</f>
        <v>WWN - PDRC</v>
      </c>
      <c r="P266" t="s">
        <v>462</v>
      </c>
    </row>
    <row r="267" spans="1:16">
      <c r="A267" t="str">
        <f>'Inp - allowance override'!A267</f>
        <v>SWB</v>
      </c>
      <c r="B267" t="str">
        <f>'Inp - allowance override'!B267</f>
        <v>C_PR24CA25_BIO</v>
      </c>
      <c r="C267" t="str">
        <f>'Inp - allowance override'!C267</f>
        <v>Pension deficit recovery payments - Calculated allowance - Bioresources</v>
      </c>
      <c r="D267" t="str">
        <f>'Inp - allowance override'!D267</f>
        <v>£m</v>
      </c>
      <c r="E267" t="str">
        <f>'Inp - allowance override'!E267</f>
        <v>Price Review 2024</v>
      </c>
      <c r="F267" s="70" t="str">
        <f xml:space="preserve"> IF( ISNA( 'Inp - allowance override'!F267 ), "", IF( ISBLANK( 'Inp - allowance override'!F267 ), 'F_Inputs - allowance'!F267, 'Inp - allowance override'!F267 ) )</f>
        <v/>
      </c>
      <c r="G267" s="70" t="str">
        <f xml:space="preserve"> IF( ISNA( 'Inp - allowance override'!G267 ), "", IF( ISBLANK( 'Inp - allowance override'!G267 ), 'F_Inputs - allowance'!G267, 'Inp - allowance override'!G267 ) )</f>
        <v/>
      </c>
      <c r="H267" s="70" t="str">
        <f xml:space="preserve"> IF( ISNA( 'Inp - allowance override'!H267 ), "", IF( ISBLANK( 'Inp - allowance override'!H267 ), 'F_Inputs - allowance'!H267, 'Inp - allowance override'!H267 ) )</f>
        <v/>
      </c>
      <c r="I267" s="70" t="str">
        <f xml:space="preserve"> IF( ISNA( 'Inp - allowance override'!I267 ), "", IF( ISBLANK( 'Inp - allowance override'!I267 ), 'F_Inputs - allowance'!I267, 'Inp - allowance override'!I267 ) )</f>
        <v/>
      </c>
      <c r="J267" s="70" t="str">
        <f xml:space="preserve"> IF( ISNA( 'Inp - allowance override'!J267 ), "", IF( ISBLANK( 'Inp - allowance override'!J267 ), 'F_Inputs - allowance'!J267, 'Inp - allowance override'!J267 ) )</f>
        <v/>
      </c>
      <c r="K267" s="70" t="str">
        <f xml:space="preserve"> IF( ISNA( 'Inp - allowance override'!K267 ), "", IF( ISBLANK( 'Inp - allowance override'!K267 ), 'F_Inputs - allowance'!K267, 'Inp - allowance override'!K267 ) )</f>
        <v/>
      </c>
      <c r="L267" s="70" t="str">
        <f xml:space="preserve"> IF( ISNA( 'Inp - allowance override'!L267 ), "", IF( ISBLANK( 'Inp - allowance override'!L267 ), 'F_Inputs - allowance'!L267, 'Inp - allowance override'!L267 ) )</f>
        <v/>
      </c>
      <c r="M267" s="70" t="str">
        <f xml:space="preserve"> IF( ISNA( 'Inp - allowance override'!M267 ), "", IF( ISBLANK( 'Inp - allowance override'!M267 ), 'F_Inputs - allowance'!M267, 'Inp - allowance override'!M267 ) )</f>
        <v/>
      </c>
      <c r="N267" s="64" t="str">
        <f xml:space="preserve"> INDEX(Lookup!G:G, MATCH(B267, Lookup!F:F, 0),)</f>
        <v>BIO - PDRC</v>
      </c>
      <c r="P267" t="s">
        <v>462</v>
      </c>
    </row>
    <row r="268" spans="1:16">
      <c r="A268" t="str">
        <f>'Inp - allowance override'!A268</f>
        <v>SWB</v>
      </c>
      <c r="B268" t="str">
        <f>'Inp - allowance override'!B268</f>
        <v>C_PR24CA25_WW_TOT</v>
      </c>
      <c r="C268" t="str">
        <f>'Inp - allowance override'!C268</f>
        <v>Pension deficit recovery payments - Calculated allowance - Wastewater total</v>
      </c>
      <c r="D268" t="str">
        <f>'Inp - allowance override'!D268</f>
        <v>£m</v>
      </c>
      <c r="E268" t="str">
        <f>'Inp - allowance override'!E268</f>
        <v>Price Review 2024</v>
      </c>
      <c r="F268" s="70" t="str">
        <f xml:space="preserve"> IF( ISNA( 'Inp - allowance override'!F268 ), "", IF( ISBLANK( 'Inp - allowance override'!F268 ), 'F_Inputs - allowance'!F268, 'Inp - allowance override'!F268 ) )</f>
        <v/>
      </c>
      <c r="G268" s="70" t="str">
        <f xml:space="preserve"> IF( ISNA( 'Inp - allowance override'!G268 ), "", IF( ISBLANK( 'Inp - allowance override'!G268 ), 'F_Inputs - allowance'!G268, 'Inp - allowance override'!G268 ) )</f>
        <v/>
      </c>
      <c r="H268" s="70" t="str">
        <f xml:space="preserve"> IF( ISNA( 'Inp - allowance override'!H268 ), "", IF( ISBLANK( 'Inp - allowance override'!H268 ), 'F_Inputs - allowance'!H268, 'Inp - allowance override'!H268 ) )</f>
        <v/>
      </c>
      <c r="I268" s="70" t="str">
        <f xml:space="preserve"> IF( ISNA( 'Inp - allowance override'!I268 ), "", IF( ISBLANK( 'Inp - allowance override'!I268 ), 'F_Inputs - allowance'!I268, 'Inp - allowance override'!I268 ) )</f>
        <v/>
      </c>
      <c r="J268" s="70" t="str">
        <f xml:space="preserve"> IF( ISNA( 'Inp - allowance override'!J268 ), "", IF( ISBLANK( 'Inp - allowance override'!J268 ), 'F_Inputs - allowance'!J268, 'Inp - allowance override'!J268 ) )</f>
        <v/>
      </c>
      <c r="K268" s="70" t="str">
        <f xml:space="preserve"> IF( ISNA( 'Inp - allowance override'!K268 ), "", IF( ISBLANK( 'Inp - allowance override'!K268 ), 'F_Inputs - allowance'!K268, 'Inp - allowance override'!K268 ) )</f>
        <v/>
      </c>
      <c r="L268" s="70" t="str">
        <f xml:space="preserve"> IF( ISNA( 'Inp - allowance override'!L268 ), "", IF( ISBLANK( 'Inp - allowance override'!L268 ), 'F_Inputs - allowance'!L268, 'Inp - allowance override'!L268 ) )</f>
        <v/>
      </c>
      <c r="M268" s="70" t="str">
        <f xml:space="preserve"> IF( ISNA( 'Inp - allowance override'!M268 ), "", IF( ISBLANK( 'Inp - allowance override'!M268 ), 'F_Inputs - allowance'!M268, 'Inp - allowance override'!M268 ) )</f>
        <v/>
      </c>
      <c r="N268" s="64" t="str">
        <f xml:space="preserve"> INDEX(Lookup!G:G, MATCH(B268, Lookup!F:F, 0),)</f>
        <v>WW - PDRC</v>
      </c>
      <c r="P268" t="s">
        <v>462</v>
      </c>
    </row>
    <row r="269" spans="1:16">
      <c r="A269" t="str">
        <f>'Inp - allowance override'!A269</f>
        <v>SWB</v>
      </c>
      <c r="B269" t="str">
        <f>'Inp - allowance override'!B269</f>
        <v>C_PR24CA25_ADDN1</v>
      </c>
      <c r="C269" t="str">
        <f>'Inp - allowance override'!C269</f>
        <v>Pension deficit recovery payments - Calculated allowance - Additional control 1</v>
      </c>
      <c r="D269" t="str">
        <f>'Inp - allowance override'!D269</f>
        <v>£m</v>
      </c>
      <c r="E269" t="str">
        <f>'Inp - allowance override'!E269</f>
        <v>Price Review 2024</v>
      </c>
      <c r="F269" s="70" t="str">
        <f xml:space="preserve"> IF( ISNA( 'Inp - allowance override'!F269 ), "", IF( ISBLANK( 'Inp - allowance override'!F269 ), 'F_Inputs - allowance'!F269, 'Inp - allowance override'!F269 ) )</f>
        <v/>
      </c>
      <c r="G269" s="70" t="str">
        <f xml:space="preserve"> IF( ISNA( 'Inp - allowance override'!G269 ), "", IF( ISBLANK( 'Inp - allowance override'!G269 ), 'F_Inputs - allowance'!G269, 'Inp - allowance override'!G269 ) )</f>
        <v/>
      </c>
      <c r="H269" s="70" t="str">
        <f xml:space="preserve"> IF( ISNA( 'Inp - allowance override'!H269 ), "", IF( ISBLANK( 'Inp - allowance override'!H269 ), 'F_Inputs - allowance'!H269, 'Inp - allowance override'!H269 ) )</f>
        <v/>
      </c>
      <c r="I269" s="70" t="str">
        <f xml:space="preserve"> IF( ISNA( 'Inp - allowance override'!I269 ), "", IF( ISBLANK( 'Inp - allowance override'!I269 ), 'F_Inputs - allowance'!I269, 'Inp - allowance override'!I269 ) )</f>
        <v/>
      </c>
      <c r="J269" s="70" t="str">
        <f xml:space="preserve"> IF( ISNA( 'Inp - allowance override'!J269 ), "", IF( ISBLANK( 'Inp - allowance override'!J269 ), 'F_Inputs - allowance'!J269, 'Inp - allowance override'!J269 ) )</f>
        <v/>
      </c>
      <c r="K269" s="70" t="str">
        <f xml:space="preserve"> IF( ISNA( 'Inp - allowance override'!K269 ), "", IF( ISBLANK( 'Inp - allowance override'!K269 ), 'F_Inputs - allowance'!K269, 'Inp - allowance override'!K269 ) )</f>
        <v/>
      </c>
      <c r="L269" s="70" t="str">
        <f xml:space="preserve"> IF( ISNA( 'Inp - allowance override'!L269 ), "", IF( ISBLANK( 'Inp - allowance override'!L269 ), 'F_Inputs - allowance'!L269, 'Inp - allowance override'!L269 ) )</f>
        <v/>
      </c>
      <c r="M269" s="70" t="str">
        <f xml:space="preserve"> IF( ISNA( 'Inp - allowance override'!M269 ), "", IF( ISBLANK( 'Inp - allowance override'!M269 ), 'F_Inputs - allowance'!M269, 'Inp - allowance override'!M269 ) )</f>
        <v/>
      </c>
      <c r="N269" s="64" t="str">
        <f xml:space="preserve"> INDEX(Lookup!G:G, MATCH(B269, Lookup!F:F, 0),)</f>
        <v>ADDN1 - PDRC</v>
      </c>
      <c r="P269" t="s">
        <v>462</v>
      </c>
    </row>
    <row r="270" spans="1:16">
      <c r="A270" t="str">
        <f>'Inp - allowance override'!A270</f>
        <v>SWB</v>
      </c>
      <c r="B270" t="str">
        <f>'Inp - allowance override'!B270</f>
        <v>C_PR24CA25_ADDN2</v>
      </c>
      <c r="C270" t="str">
        <f>'Inp - allowance override'!C270</f>
        <v>Pension deficit recovery payments - Calculated allowance - Additional control 2</v>
      </c>
      <c r="D270" t="str">
        <f>'Inp - allowance override'!D270</f>
        <v>£m</v>
      </c>
      <c r="E270" t="str">
        <f>'Inp - allowance override'!E270</f>
        <v>Price Review 2024</v>
      </c>
      <c r="F270" s="70" t="str">
        <f xml:space="preserve"> IF( ISNA( 'Inp - allowance override'!F270 ), "", IF( ISBLANK( 'Inp - allowance override'!F270 ), 'F_Inputs - allowance'!F270, 'Inp - allowance override'!F270 ) )</f>
        <v/>
      </c>
      <c r="G270" s="70" t="str">
        <f xml:space="preserve"> IF( ISNA( 'Inp - allowance override'!G270 ), "", IF( ISBLANK( 'Inp - allowance override'!G270 ), 'F_Inputs - allowance'!G270, 'Inp - allowance override'!G270 ) )</f>
        <v/>
      </c>
      <c r="H270" s="70" t="str">
        <f xml:space="preserve"> IF( ISNA( 'Inp - allowance override'!H270 ), "", IF( ISBLANK( 'Inp - allowance override'!H270 ), 'F_Inputs - allowance'!H270, 'Inp - allowance override'!H270 ) )</f>
        <v/>
      </c>
      <c r="I270" s="70" t="str">
        <f xml:space="preserve"> IF( ISNA( 'Inp - allowance override'!I270 ), "", IF( ISBLANK( 'Inp - allowance override'!I270 ), 'F_Inputs - allowance'!I270, 'Inp - allowance override'!I270 ) )</f>
        <v/>
      </c>
      <c r="J270" s="70" t="str">
        <f xml:space="preserve"> IF( ISNA( 'Inp - allowance override'!J270 ), "", IF( ISBLANK( 'Inp - allowance override'!J270 ), 'F_Inputs - allowance'!J270, 'Inp - allowance override'!J270 ) )</f>
        <v/>
      </c>
      <c r="K270" s="70" t="str">
        <f xml:space="preserve"> IF( ISNA( 'Inp - allowance override'!K270 ), "", IF( ISBLANK( 'Inp - allowance override'!K270 ), 'F_Inputs - allowance'!K270, 'Inp - allowance override'!K270 ) )</f>
        <v/>
      </c>
      <c r="L270" s="70" t="str">
        <f xml:space="preserve"> IF( ISNA( 'Inp - allowance override'!L270 ), "", IF( ISBLANK( 'Inp - allowance override'!L270 ), 'F_Inputs - allowance'!L270, 'Inp - allowance override'!L270 ) )</f>
        <v/>
      </c>
      <c r="M270" s="70" t="str">
        <f xml:space="preserve"> IF( ISNA( 'Inp - allowance override'!M270 ), "", IF( ISBLANK( 'Inp - allowance override'!M270 ), 'F_Inputs - allowance'!M270, 'Inp - allowance override'!M270 ) )</f>
        <v/>
      </c>
      <c r="N270" s="64" t="str">
        <f xml:space="preserve"> INDEX(Lookup!G:G, MATCH(B270, Lookup!F:F, 0),)</f>
        <v>ADDN1 - PDRC</v>
      </c>
      <c r="P270" t="s">
        <v>462</v>
      </c>
    </row>
    <row r="271" spans="1:16">
      <c r="A271" t="str">
        <f>'Inp - allowance override'!A271</f>
        <v>SRN</v>
      </c>
      <c r="B271" t="str">
        <f>'Inp - allowance override'!B271</f>
        <v>PR24CA02_BASE_WR</v>
      </c>
      <c r="C271" t="str">
        <f>'Inp - allowance override'!C271</f>
        <v>Final modelled base cost allowance for Water Resources</v>
      </c>
      <c r="D271" t="str">
        <f>'Inp - allowance override'!D271</f>
        <v>£m</v>
      </c>
      <c r="E271" t="str">
        <f>'Inp - allowance override'!E271</f>
        <v>Price Review 2024</v>
      </c>
      <c r="F271" s="70" t="str">
        <f xml:space="preserve"> IF( ISNA( 'Inp - allowance override'!F271 ), "", IF( ISBLANK( 'Inp - allowance override'!F271 ), 'F_Inputs - allowance'!F271, 'Inp - allowance override'!F271 ) )</f>
        <v/>
      </c>
      <c r="G271" s="70" t="str">
        <f xml:space="preserve"> IF( ISNA( 'Inp - allowance override'!G271 ), "", IF( ISBLANK( 'Inp - allowance override'!G271 ), 'F_Inputs - allowance'!G271, 'Inp - allowance override'!G271 ) )</f>
        <v/>
      </c>
      <c r="H271" s="70" t="str">
        <f xml:space="preserve"> IF( ISNA( 'Inp - allowance override'!H271 ), "", IF( ISBLANK( 'Inp - allowance override'!H271 ), 'F_Inputs - allowance'!H271, 'Inp - allowance override'!H271 ) )</f>
        <v/>
      </c>
      <c r="I271" s="70">
        <f xml:space="preserve"> IF( ISNA( 'Inp - allowance override'!I271 ), "", IF( ISBLANK( 'Inp - allowance override'!I271 ), 'F_Inputs - allowance'!I271, 'Inp - allowance override'!I271 ) )</f>
        <v>16.921039864246882</v>
      </c>
      <c r="J271" s="70">
        <f xml:space="preserve"> IF( ISNA( 'Inp - allowance override'!J271 ), "", IF( ISBLANK( 'Inp - allowance override'!J271 ), 'F_Inputs - allowance'!J271, 'Inp - allowance override'!J271 ) )</f>
        <v>17.390717448315151</v>
      </c>
      <c r="K271" s="70">
        <f xml:space="preserve"> IF( ISNA( 'Inp - allowance override'!K271 ), "", IF( ISBLANK( 'Inp - allowance override'!K271 ), 'F_Inputs - allowance'!K271, 'Inp - allowance override'!K271 ) )</f>
        <v>17.018160870717587</v>
      </c>
      <c r="L271" s="70">
        <f xml:space="preserve"> IF( ISNA( 'Inp - allowance override'!L271 ), "", IF( ISBLANK( 'Inp - allowance override'!L271 ), 'F_Inputs - allowance'!L271, 'Inp - allowance override'!L271 ) )</f>
        <v>16.646412456977867</v>
      </c>
      <c r="M271" s="70">
        <f xml:space="preserve"> IF( ISNA( 'Inp - allowance override'!M271 ), "", IF( ISBLANK( 'Inp - allowance override'!M271 ), 'F_Inputs - allowance'!M271, 'Inp - allowance override'!M271 ) )</f>
        <v>16.685497857736063</v>
      </c>
      <c r="N271" s="64" t="str">
        <f xml:space="preserve"> INDEX(Lookup!G:G, MATCH(B271, Lookup!F:F, 0),)</f>
        <v>WR - Ofwat base allowance</v>
      </c>
    </row>
    <row r="272" spans="1:16">
      <c r="A272" t="str">
        <f>'Inp - allowance override'!A272</f>
        <v>SRN</v>
      </c>
      <c r="B272" t="str">
        <f>'Inp - allowance override'!B272</f>
        <v>PR24CA02_BASE_WNP</v>
      </c>
      <c r="C272" t="str">
        <f>'Inp - allowance override'!C272</f>
        <v>Final modelled base cost allowance for Network Plus Water</v>
      </c>
      <c r="D272" t="str">
        <f>'Inp - allowance override'!D272</f>
        <v>£m</v>
      </c>
      <c r="E272" t="str">
        <f>'Inp - allowance override'!E272</f>
        <v>Price Review 2024</v>
      </c>
      <c r="F272" s="70" t="str">
        <f xml:space="preserve"> IF( ISNA( 'Inp - allowance override'!F272 ), "", IF( ISBLANK( 'Inp - allowance override'!F272 ), 'F_Inputs - allowance'!F272, 'Inp - allowance override'!F272 ) )</f>
        <v/>
      </c>
      <c r="G272" s="70" t="str">
        <f xml:space="preserve"> IF( ISNA( 'Inp - allowance override'!G272 ), "", IF( ISBLANK( 'Inp - allowance override'!G272 ), 'F_Inputs - allowance'!G272, 'Inp - allowance override'!G272 ) )</f>
        <v/>
      </c>
      <c r="H272" s="70" t="str">
        <f xml:space="preserve"> IF( ISNA( 'Inp - allowance override'!H272 ), "", IF( ISBLANK( 'Inp - allowance override'!H272 ), 'F_Inputs - allowance'!H272, 'Inp - allowance override'!H272 ) )</f>
        <v/>
      </c>
      <c r="I272" s="70">
        <f xml:space="preserve"> IF( ISNA( 'Inp - allowance override'!I272 ), "", IF( ISBLANK( 'Inp - allowance override'!I272 ), 'F_Inputs - allowance'!I272, 'Inp - allowance override'!I272 ) )</f>
        <v>192.84732683876842</v>
      </c>
      <c r="J272" s="70">
        <f xml:space="preserve"> IF( ISNA( 'Inp - allowance override'!J272 ), "", IF( ISBLANK( 'Inp - allowance override'!J272 ), 'F_Inputs - allowance'!J272, 'Inp - allowance override'!J272 ) )</f>
        <v>211.58272789342479</v>
      </c>
      <c r="K272" s="70">
        <f xml:space="preserve"> IF( ISNA( 'Inp - allowance override'!K272 ), "", IF( ISBLANK( 'Inp - allowance override'!K272 ), 'F_Inputs - allowance'!K272, 'Inp - allowance override'!K272 ) )</f>
        <v>214.77956998161329</v>
      </c>
      <c r="L272" s="70">
        <f xml:space="preserve"> IF( ISNA( 'Inp - allowance override'!L272 ), "", IF( ISBLANK( 'Inp - allowance override'!L272 ), 'F_Inputs - allowance'!L272, 'Inp - allowance override'!L272 ) )</f>
        <v>212.57374436530631</v>
      </c>
      <c r="M272" s="70">
        <f xml:space="preserve"> IF( ISNA( 'Inp - allowance override'!M272 ), "", IF( ISBLANK( 'Inp - allowance override'!M272 ), 'F_Inputs - allowance'!M272, 'Inp - allowance override'!M272 ) )</f>
        <v>207.86902921502789</v>
      </c>
      <c r="N272" s="64" t="str">
        <f xml:space="preserve"> INDEX(Lookup!G:G, MATCH(B272, Lookup!F:F, 0),)</f>
        <v>WN+ - Ofwat base allowance</v>
      </c>
    </row>
    <row r="273" spans="1:14">
      <c r="A273" t="str">
        <f>'Inp - allowance override'!A273</f>
        <v>SRN</v>
      </c>
      <c r="B273" t="str">
        <f>'Inp - allowance override'!B273</f>
        <v>PR24CA02_BASE_WWNP</v>
      </c>
      <c r="C273" t="str">
        <f>'Inp - allowance override'!C273</f>
        <v>Final modelled base cost allowance for Wastewater Network Plus</v>
      </c>
      <c r="D273" t="str">
        <f>'Inp - allowance override'!D273</f>
        <v>£m</v>
      </c>
      <c r="E273" t="str">
        <f>'Inp - allowance override'!E273</f>
        <v>Price Review 2024</v>
      </c>
      <c r="F273" s="70" t="str">
        <f xml:space="preserve"> IF( ISNA( 'Inp - allowance override'!F273 ), "", IF( ISBLANK( 'Inp - allowance override'!F273 ), 'F_Inputs - allowance'!F273, 'Inp - allowance override'!F273 ) )</f>
        <v/>
      </c>
      <c r="G273" s="70" t="str">
        <f xml:space="preserve"> IF( ISNA( 'Inp - allowance override'!G273 ), "", IF( ISBLANK( 'Inp - allowance override'!G273 ), 'F_Inputs - allowance'!G273, 'Inp - allowance override'!G273 ) )</f>
        <v/>
      </c>
      <c r="H273" s="70" t="str">
        <f xml:space="preserve"> IF( ISNA( 'Inp - allowance override'!H273 ), "", IF( ISBLANK( 'Inp - allowance override'!H273 ), 'F_Inputs - allowance'!H273, 'Inp - allowance override'!H273 ) )</f>
        <v/>
      </c>
      <c r="I273" s="70">
        <f xml:space="preserve"> IF( ISNA( 'Inp - allowance override'!I273 ), "", IF( ISBLANK( 'Inp - allowance override'!I273 ), 'F_Inputs - allowance'!I273, 'Inp - allowance override'!I273 ) )</f>
        <v>420.23454312690632</v>
      </c>
      <c r="J273" s="70">
        <f xml:space="preserve"> IF( ISNA( 'Inp - allowance override'!J273 ), "", IF( ISBLANK( 'Inp - allowance override'!J273 ), 'F_Inputs - allowance'!J273, 'Inp - allowance override'!J273 ) )</f>
        <v>414.28374124927535</v>
      </c>
      <c r="K273" s="70">
        <f xml:space="preserve"> IF( ISNA( 'Inp - allowance override'!K273 ), "", IF( ISBLANK( 'Inp - allowance override'!K273 ), 'F_Inputs - allowance'!K273, 'Inp - allowance override'!K273 ) )</f>
        <v>409.89176272010116</v>
      </c>
      <c r="L273" s="70">
        <f xml:space="preserve"> IF( ISNA( 'Inp - allowance override'!L273 ), "", IF( ISBLANK( 'Inp - allowance override'!L273 ), 'F_Inputs - allowance'!L273, 'Inp - allowance override'!L273 ) )</f>
        <v>405.00742513246405</v>
      </c>
      <c r="M273" s="70">
        <f xml:space="preserve"> IF( ISNA( 'Inp - allowance override'!M273 ), "", IF( ISBLANK( 'Inp - allowance override'!M273 ), 'F_Inputs - allowance'!M273, 'Inp - allowance override'!M273 ) )</f>
        <v>400.93692899331518</v>
      </c>
      <c r="N273" s="64" t="str">
        <f xml:space="preserve"> INDEX(Lookup!G:G, MATCH(B273, Lookup!F:F, 0),)</f>
        <v>WWN+ - Ofwat base allowance</v>
      </c>
    </row>
    <row r="274" spans="1:14">
      <c r="A274" t="str">
        <f>'Inp - allowance override'!A274</f>
        <v>SRN</v>
      </c>
      <c r="B274" t="str">
        <f>'Inp - allowance override'!B274</f>
        <v>PR24CA02_BASE_BIO</v>
      </c>
      <c r="C274" t="str">
        <f>'Inp - allowance override'!C274</f>
        <v>Final modelled base cost allowance for Bioresources</v>
      </c>
      <c r="D274" t="str">
        <f>'Inp - allowance override'!D274</f>
        <v>£m</v>
      </c>
      <c r="E274" t="str">
        <f>'Inp - allowance override'!E274</f>
        <v>Price Review 2024</v>
      </c>
      <c r="F274" s="70" t="str">
        <f xml:space="preserve"> IF( ISNA( 'Inp - allowance override'!F274 ), "", IF( ISBLANK( 'Inp - allowance override'!F274 ), 'F_Inputs - allowance'!F274, 'Inp - allowance override'!F274 ) )</f>
        <v/>
      </c>
      <c r="G274" s="70" t="str">
        <f xml:space="preserve"> IF( ISNA( 'Inp - allowance override'!G274 ), "", IF( ISBLANK( 'Inp - allowance override'!G274 ), 'F_Inputs - allowance'!G274, 'Inp - allowance override'!G274 ) )</f>
        <v/>
      </c>
      <c r="H274" s="70" t="str">
        <f xml:space="preserve"> IF( ISNA( 'Inp - allowance override'!H274 ), "", IF( ISBLANK( 'Inp - allowance override'!H274 ), 'F_Inputs - allowance'!H274, 'Inp - allowance override'!H274 ) )</f>
        <v/>
      </c>
      <c r="I274" s="70">
        <f xml:space="preserve"> IF( ISNA( 'Inp - allowance override'!I274 ), "", IF( ISBLANK( 'Inp - allowance override'!I274 ), 'F_Inputs - allowance'!I274, 'Inp - allowance override'!I274 ) )</f>
        <v>53.415782852961236</v>
      </c>
      <c r="J274" s="70">
        <f xml:space="preserve"> IF( ISNA( 'Inp - allowance override'!J274 ), "", IF( ISBLANK( 'Inp - allowance override'!J274 ), 'F_Inputs - allowance'!J274, 'Inp - allowance override'!J274 ) )</f>
        <v>54.026926328712626</v>
      </c>
      <c r="K274" s="70">
        <f xml:space="preserve"> IF( ISNA( 'Inp - allowance override'!K274 ), "", IF( ISBLANK( 'Inp - allowance override'!K274 ), 'F_Inputs - allowance'!K274, 'Inp - allowance override'!K274 ) )</f>
        <v>54.433115010860398</v>
      </c>
      <c r="L274" s="70">
        <f xml:space="preserve"> IF( ISNA( 'Inp - allowance override'!L274 ), "", IF( ISBLANK( 'Inp - allowance override'!L274 ), 'F_Inputs - allowance'!L274, 'Inp - allowance override'!L274 ) )</f>
        <v>54.684100319102662</v>
      </c>
      <c r="M274" s="70">
        <f xml:space="preserve"> IF( ISNA( 'Inp - allowance override'!M274 ), "", IF( ISBLANK( 'Inp - allowance override'!M274 ), 'F_Inputs - allowance'!M274, 'Inp - allowance override'!M274 ) )</f>
        <v>55.902332007492106</v>
      </c>
      <c r="N274" s="64" t="str">
        <f xml:space="preserve"> INDEX(Lookup!G:G, MATCH(B274, Lookup!F:F, 0),)</f>
        <v>BIO - Ofwat base allowance</v>
      </c>
    </row>
    <row r="275" spans="1:14">
      <c r="A275" t="str">
        <f>'Inp - allowance override'!A275</f>
        <v>SRN</v>
      </c>
      <c r="B275" t="str">
        <f>'Inp - allowance override'!B275</f>
        <v>PR24CA14_WW_TOTAL_ENHANCEMENT_ALLOW_TOT</v>
      </c>
      <c r="C275" t="str">
        <f>'Inp - allowance override'!C275</f>
        <v>PR24 final wastewater enhancement totex allowance- total enhancement expenditure</v>
      </c>
      <c r="D275" t="str">
        <f>'Inp - allowance override'!D275</f>
        <v>£m</v>
      </c>
      <c r="E275" t="str">
        <f>'Inp - allowance override'!E275</f>
        <v>Price Review 2024</v>
      </c>
      <c r="F275" s="70" t="str">
        <f xml:space="preserve"> IF( ISNA( 'Inp - allowance override'!F275 ), "", IF( ISBLANK( 'Inp - allowance override'!F275 ), 'F_Inputs - allowance'!F275, 'Inp - allowance override'!F275 ) )</f>
        <v/>
      </c>
      <c r="G275" s="70">
        <f xml:space="preserve"> IF( ISNA( 'Inp - allowance override'!G275 ), "", IF( ISBLANK( 'Inp - allowance override'!G275 ), 'F_Inputs - allowance'!G275, 'Inp - allowance override'!G275 ) )</f>
        <v>11.729923717489774</v>
      </c>
      <c r="H275" s="70">
        <f xml:space="preserve"> IF( ISNA( 'Inp - allowance override'!H275 ), "", IF( ISBLANK( 'Inp - allowance override'!H275 ), 'F_Inputs - allowance'!H275, 'Inp - allowance override'!H275 ) )</f>
        <v>46.151545501238857</v>
      </c>
      <c r="I275" s="70">
        <f xml:space="preserve"> IF( ISNA( 'Inp - allowance override'!I275 ), "", IF( ISBLANK( 'Inp - allowance override'!I275 ), 'F_Inputs - allowance'!I275, 'Inp - allowance override'!I275 ) )</f>
        <v>385.46505399407772</v>
      </c>
      <c r="J275" s="70">
        <f xml:space="preserve"> IF( ISNA( 'Inp - allowance override'!J275 ), "", IF( ISBLANK( 'Inp - allowance override'!J275 ), 'F_Inputs - allowance'!J275, 'Inp - allowance override'!J275 ) )</f>
        <v>620.32578855206293</v>
      </c>
      <c r="K275" s="70">
        <f xml:space="preserve"> IF( ISNA( 'Inp - allowance override'!K275 ), "", IF( ISBLANK( 'Inp - allowance override'!K275 ), 'F_Inputs - allowance'!K275, 'Inp - allowance override'!K275 ) )</f>
        <v>390.49655893184627</v>
      </c>
      <c r="L275" s="70">
        <f xml:space="preserve"> IF( ISNA( 'Inp - allowance override'!L275 ), "", IF( ISBLANK( 'Inp - allowance override'!L275 ), 'F_Inputs - allowance'!L275, 'Inp - allowance override'!L275 ) )</f>
        <v>352.30403637178108</v>
      </c>
      <c r="M275" s="70">
        <f xml:space="preserve"> IF( ISNA( 'Inp - allowance override'!M275 ), "", IF( ISBLANK( 'Inp - allowance override'!M275 ), 'F_Inputs - allowance'!M275, 'Inp - allowance override'!M275 ) )</f>
        <v>200.35736576002014</v>
      </c>
      <c r="N275" s="64" t="str">
        <f xml:space="preserve"> INDEX(Lookup!G:G, MATCH(B275, Lookup!F:F, 0),)</f>
        <v>Wastewater - Ofwat enhancement allowance</v>
      </c>
    </row>
    <row r="276" spans="1:14">
      <c r="A276" t="str">
        <f>'Inp - allowance override'!A276</f>
        <v>SRN</v>
      </c>
      <c r="B276" t="str">
        <f>'Inp - allowance override'!B276</f>
        <v>PR24CA14_W_TOTAL_ENHANCEMENT_ALLOW_TOT</v>
      </c>
      <c r="C276" t="str">
        <f>'Inp - allowance override'!C276</f>
        <v>PR24 final water enhancement totex allowance- total enhancement expenditure</v>
      </c>
      <c r="D276" t="str">
        <f>'Inp - allowance override'!D276</f>
        <v>£m</v>
      </c>
      <c r="E276" t="str">
        <f>'Inp - allowance override'!E276</f>
        <v>Price Review 2024</v>
      </c>
      <c r="F276" s="70" t="str">
        <f xml:space="preserve"> IF( ISNA( 'Inp - allowance override'!F276 ), "", IF( ISBLANK( 'Inp - allowance override'!F276 ), 'F_Inputs - allowance'!F276, 'Inp - allowance override'!F276 ) )</f>
        <v/>
      </c>
      <c r="G276" s="70">
        <f xml:space="preserve"> IF( ISNA( 'Inp - allowance override'!G276 ), "", IF( ISBLANK( 'Inp - allowance override'!G276 ), 'F_Inputs - allowance'!G276, 'Inp - allowance override'!G276 ) )</f>
        <v>0.2282831096197403</v>
      </c>
      <c r="H276" s="70">
        <f xml:space="preserve"> IF( ISNA( 'Inp - allowance override'!H276 ), "", IF( ISBLANK( 'Inp - allowance override'!H276 ), 'F_Inputs - allowance'!H276, 'Inp - allowance override'!H276 ) )</f>
        <v>31.128887578369458</v>
      </c>
      <c r="I276" s="70">
        <f xml:space="preserve"> IF( ISNA( 'Inp - allowance override'!I276 ), "", IF( ISBLANK( 'Inp - allowance override'!I276 ), 'F_Inputs - allowance'!I276, 'Inp - allowance override'!I276 ) )</f>
        <v>274.69132405603659</v>
      </c>
      <c r="J276" s="70">
        <f xml:space="preserve"> IF( ISNA( 'Inp - allowance override'!J276 ), "", IF( ISBLANK( 'Inp - allowance override'!J276 ), 'F_Inputs - allowance'!J276, 'Inp - allowance override'!J276 ) )</f>
        <v>325.56204555454872</v>
      </c>
      <c r="K276" s="70">
        <f xml:space="preserve"> IF( ISNA( 'Inp - allowance override'!K276 ), "", IF( ISBLANK( 'Inp - allowance override'!K276 ), 'F_Inputs - allowance'!K276, 'Inp - allowance override'!K276 ) )</f>
        <v>278.0473135331527</v>
      </c>
      <c r="L276" s="70">
        <f xml:space="preserve"> IF( ISNA( 'Inp - allowance override'!L276 ), "", IF( ISBLANK( 'Inp - allowance override'!L276 ), 'F_Inputs - allowance'!L276, 'Inp - allowance override'!L276 ) )</f>
        <v>246.36353264642901</v>
      </c>
      <c r="M276" s="70">
        <f xml:space="preserve"> IF( ISNA( 'Inp - allowance override'!M276 ), "", IF( ISBLANK( 'Inp - allowance override'!M276 ), 'F_Inputs - allowance'!M276, 'Inp - allowance override'!M276 ) )</f>
        <v>184.26526451217848</v>
      </c>
      <c r="N276" s="64" t="str">
        <f xml:space="preserve"> INDEX(Lookup!G:G, MATCH(B276, Lookup!F:F, 0),)</f>
        <v>Water - Ofwat enhancement allowance</v>
      </c>
    </row>
    <row r="277" spans="1:14">
      <c r="A277" t="str">
        <f>'Inp - allowance override'!A277</f>
        <v>SRN</v>
      </c>
      <c r="B277" t="str">
        <f>'Inp - allowance override'!B277</f>
        <v>C_PR24CA_RR2_001ADDN1_PR24</v>
      </c>
      <c r="C277" t="str">
        <f>'Inp - allowance override'!C277</f>
        <v>Ofwat - Gross capital expenditure - including g&amp;c and cost sharing - real (ADDN1)</v>
      </c>
      <c r="D277" t="str">
        <f>'Inp - allowance override'!D277</f>
        <v>£m</v>
      </c>
      <c r="E277" t="str">
        <f>'Inp - allowance override'!E277</f>
        <v>Price Review 2024</v>
      </c>
      <c r="F277" s="70" t="str">
        <f xml:space="preserve"> IF( ISNA( 'Inp - allowance override'!F277 ), "", IF( ISBLANK( 'Inp - allowance override'!F277 ), 'F_Inputs - allowance'!F277, 'Inp - allowance override'!F277 ) )</f>
        <v/>
      </c>
      <c r="G277" s="70" t="str">
        <f xml:space="preserve"> IF( ISNA( 'Inp - allowance override'!G277 ), "", IF( ISBLANK( 'Inp - allowance override'!G277 ), 'F_Inputs - allowance'!G277, 'Inp - allowance override'!G277 ) )</f>
        <v/>
      </c>
      <c r="H277" s="70" t="str">
        <f xml:space="preserve"> IF( ISNA( 'Inp - allowance override'!H277 ), "", IF( ISBLANK( 'Inp - allowance override'!H277 ), 'F_Inputs - allowance'!H277, 'Inp - allowance override'!H277 ) )</f>
        <v/>
      </c>
      <c r="I277" s="70">
        <f xml:space="preserve"> IF( ISNA( 'Inp - allowance override'!I277 ), "", IF( ISBLANK( 'Inp - allowance override'!I277 ), 'F_Inputs - allowance'!I277, 'Inp - allowance override'!I277 ) )</f>
        <v>0</v>
      </c>
      <c r="J277" s="70">
        <f xml:space="preserve"> IF( ISNA( 'Inp - allowance override'!J277 ), "", IF( ISBLANK( 'Inp - allowance override'!J277 ), 'F_Inputs - allowance'!J277, 'Inp - allowance override'!J277 ) )</f>
        <v>0</v>
      </c>
      <c r="K277" s="70">
        <f xml:space="preserve"> IF( ISNA( 'Inp - allowance override'!K277 ), "", IF( ISBLANK( 'Inp - allowance override'!K277 ), 'F_Inputs - allowance'!K277, 'Inp - allowance override'!K277 ) )</f>
        <v>0</v>
      </c>
      <c r="L277" s="70">
        <f xml:space="preserve"> IF( ISNA( 'Inp - allowance override'!L277 ), "", IF( ISBLANK( 'Inp - allowance override'!L277 ), 'F_Inputs - allowance'!L277, 'Inp - allowance override'!L277 ) )</f>
        <v>0</v>
      </c>
      <c r="M277" s="70">
        <f xml:space="preserve"> IF( ISNA( 'Inp - allowance override'!M277 ), "", IF( ISBLANK( 'Inp - allowance override'!M277 ), 'F_Inputs - allowance'!M277, 'Inp - allowance override'!M277 ) )</f>
        <v>0</v>
      </c>
      <c r="N277" s="64" t="str">
        <f xml:space="preserve"> INDEX(Lookup!G:G, MATCH(B277, Lookup!F:F, 0),)</f>
        <v>ADDN1 - Ofwat enhancement allowance</v>
      </c>
    </row>
    <row r="278" spans="1:14">
      <c r="A278" t="str">
        <f>'Inp - allowance override'!A278</f>
        <v>SRN</v>
      </c>
      <c r="B278" t="str">
        <f>'Inp - allowance override'!B278</f>
        <v>C_PR24CA_RR2_002ADDN1_PR24</v>
      </c>
      <c r="C278" t="str">
        <f>'Inp - allowance override'!C278</f>
        <v>Ofwat - Total gross operational expenditure including cost sharing - real (ADDN1)</v>
      </c>
      <c r="D278" t="str">
        <f>'Inp - allowance override'!D278</f>
        <v>£m</v>
      </c>
      <c r="E278" t="str">
        <f>'Inp - allowance override'!E278</f>
        <v>Price Review 2024</v>
      </c>
      <c r="F278" s="70" t="str">
        <f xml:space="preserve"> IF( ISNA( 'Inp - allowance override'!F278 ), "", IF( ISBLANK( 'Inp - allowance override'!F278 ), 'F_Inputs - allowance'!F278, 'Inp - allowance override'!F278 ) )</f>
        <v/>
      </c>
      <c r="G278" s="70" t="str">
        <f xml:space="preserve"> IF( ISNA( 'Inp - allowance override'!G278 ), "", IF( ISBLANK( 'Inp - allowance override'!G278 ), 'F_Inputs - allowance'!G278, 'Inp - allowance override'!G278 ) )</f>
        <v/>
      </c>
      <c r="H278" s="70" t="str">
        <f xml:space="preserve"> IF( ISNA( 'Inp - allowance override'!H278 ), "", IF( ISBLANK( 'Inp - allowance override'!H278 ), 'F_Inputs - allowance'!H278, 'Inp - allowance override'!H278 ) )</f>
        <v/>
      </c>
      <c r="I278" s="70">
        <f xml:space="preserve"> IF( ISNA( 'Inp - allowance override'!I278 ), "", IF( ISBLANK( 'Inp - allowance override'!I278 ), 'F_Inputs - allowance'!I278, 'Inp - allowance override'!I278 ) )</f>
        <v>0</v>
      </c>
      <c r="J278" s="70">
        <f xml:space="preserve"> IF( ISNA( 'Inp - allowance override'!J278 ), "", IF( ISBLANK( 'Inp - allowance override'!J278 ), 'F_Inputs - allowance'!J278, 'Inp - allowance override'!J278 ) )</f>
        <v>0</v>
      </c>
      <c r="K278" s="70">
        <f xml:space="preserve"> IF( ISNA( 'Inp - allowance override'!K278 ), "", IF( ISBLANK( 'Inp - allowance override'!K278 ), 'F_Inputs - allowance'!K278, 'Inp - allowance override'!K278 ) )</f>
        <v>0</v>
      </c>
      <c r="L278" s="70">
        <f xml:space="preserve"> IF( ISNA( 'Inp - allowance override'!L278 ), "", IF( ISBLANK( 'Inp - allowance override'!L278 ), 'F_Inputs - allowance'!L278, 'Inp - allowance override'!L278 ) )</f>
        <v>0</v>
      </c>
      <c r="M278" s="70">
        <f xml:space="preserve"> IF( ISNA( 'Inp - allowance override'!M278 ), "", IF( ISBLANK( 'Inp - allowance override'!M278 ), 'F_Inputs - allowance'!M278, 'Inp - allowance override'!M278 ) )</f>
        <v>0</v>
      </c>
      <c r="N278" s="64" t="str">
        <f xml:space="preserve"> INDEX(Lookup!G:G, MATCH(B278, Lookup!F:F, 0),)</f>
        <v>ADDN1 - Ofwat enhancement allowance</v>
      </c>
    </row>
    <row r="279" spans="1:14">
      <c r="A279" t="str">
        <f>'Inp - allowance override'!A279</f>
        <v>SRN</v>
      </c>
      <c r="B279" t="str">
        <f>'Inp - allowance override'!B279</f>
        <v>C_PR24CA15_DSDIVCAPEX_PC_WN</v>
      </c>
      <c r="C279" t="str">
        <f>'Inp - allowance override'!C279</f>
        <v>DS &amp; diversions costs -WN - capex - price control total</v>
      </c>
      <c r="D279" t="str">
        <f>'Inp - allowance override'!D279</f>
        <v>£m</v>
      </c>
      <c r="E279" t="str">
        <f>'Inp - allowance override'!E279</f>
        <v>Price Review 2024</v>
      </c>
      <c r="F279" s="70" t="str">
        <f xml:space="preserve"> IF( ISNA( 'Inp - allowance override'!F279 ), "", IF( ISBLANK( 'Inp - allowance override'!F279 ), 'F_Inputs - allowance'!F279, 'Inp - allowance override'!F279 ) )</f>
        <v/>
      </c>
      <c r="G279" s="70" t="str">
        <f xml:space="preserve"> IF( ISNA( 'Inp - allowance override'!G279 ), "", IF( ISBLANK( 'Inp - allowance override'!G279 ), 'F_Inputs - allowance'!G279, 'Inp - allowance override'!G279 ) )</f>
        <v/>
      </c>
      <c r="H279" s="70" t="str">
        <f xml:space="preserve"> IF( ISNA( 'Inp - allowance override'!H279 ), "", IF( ISBLANK( 'Inp - allowance override'!H279 ), 'F_Inputs - allowance'!H279, 'Inp - allowance override'!H279 ) )</f>
        <v/>
      </c>
      <c r="I279" s="70">
        <f xml:space="preserve"> IF( ISNA( 'Inp - allowance override'!I279 ), "", IF( ISBLANK( 'Inp - allowance override'!I279 ), 'F_Inputs - allowance'!I279, 'Inp - allowance override'!I279 ) )</f>
        <v>1.014</v>
      </c>
      <c r="J279" s="70">
        <f xml:space="preserve"> IF( ISNA( 'Inp - allowance override'!J279 ), "", IF( ISBLANK( 'Inp - allowance override'!J279 ), 'F_Inputs - allowance'!J279, 'Inp - allowance override'!J279 ) )</f>
        <v>1.014</v>
      </c>
      <c r="K279" s="70">
        <f xml:space="preserve"> IF( ISNA( 'Inp - allowance override'!K279 ), "", IF( ISBLANK( 'Inp - allowance override'!K279 ), 'F_Inputs - allowance'!K279, 'Inp - allowance override'!K279 ) )</f>
        <v>1.014</v>
      </c>
      <c r="L279" s="70">
        <f xml:space="preserve"> IF( ISNA( 'Inp - allowance override'!L279 ), "", IF( ISBLANK( 'Inp - allowance override'!L279 ), 'F_Inputs - allowance'!L279, 'Inp - allowance override'!L279 ) )</f>
        <v>1.014</v>
      </c>
      <c r="M279" s="70">
        <f xml:space="preserve"> IF( ISNA( 'Inp - allowance override'!M279 ), "", IF( ISBLANK( 'Inp - allowance override'!M279 ), 'F_Inputs - allowance'!M279, 'Inp - allowance override'!M279 ) )</f>
        <v>1.014</v>
      </c>
      <c r="N279" s="64" t="str">
        <f xml:space="preserve"> INDEX(Lookup!G:G, MATCH(B279, Lookup!F:F, 0),)</f>
        <v>WN - DSDIV capex</v>
      </c>
    </row>
    <row r="280" spans="1:14">
      <c r="A280" t="str">
        <f>'Inp - allowance override'!A280</f>
        <v>SRN</v>
      </c>
      <c r="B280" t="str">
        <f>'Inp - allowance override'!B280</f>
        <v>C_PR24CA15_DSDIVOPEX_PC_WN</v>
      </c>
      <c r="C280" t="str">
        <f>'Inp - allowance override'!C280</f>
        <v>DS &amp; diversions costs -WN - opex - price control total</v>
      </c>
      <c r="D280" t="str">
        <f>'Inp - allowance override'!D280</f>
        <v>£m</v>
      </c>
      <c r="E280" t="str">
        <f>'Inp - allowance override'!E280</f>
        <v>Price Review 2024</v>
      </c>
      <c r="F280" s="70" t="str">
        <f xml:space="preserve"> IF( ISNA( 'Inp - allowance override'!F280 ), "", IF( ISBLANK( 'Inp - allowance override'!F280 ), 'F_Inputs - allowance'!F280, 'Inp - allowance override'!F280 ) )</f>
        <v/>
      </c>
      <c r="G280" s="70" t="str">
        <f xml:space="preserve"> IF( ISNA( 'Inp - allowance override'!G280 ), "", IF( ISBLANK( 'Inp - allowance override'!G280 ), 'F_Inputs - allowance'!G280, 'Inp - allowance override'!G280 ) )</f>
        <v/>
      </c>
      <c r="H280" s="70" t="str">
        <f xml:space="preserve"> IF( ISNA( 'Inp - allowance override'!H280 ), "", IF( ISBLANK( 'Inp - allowance override'!H280 ), 'F_Inputs - allowance'!H280, 'Inp - allowance override'!H280 ) )</f>
        <v/>
      </c>
      <c r="I280" s="70">
        <f xml:space="preserve"> IF( ISNA( 'Inp - allowance override'!I280 ), "", IF( ISBLANK( 'Inp - allowance override'!I280 ), 'F_Inputs - allowance'!I280, 'Inp - allowance override'!I280 ) )</f>
        <v>0.314</v>
      </c>
      <c r="J280" s="70">
        <f xml:space="preserve"> IF( ISNA( 'Inp - allowance override'!J280 ), "", IF( ISBLANK( 'Inp - allowance override'!J280 ), 'F_Inputs - allowance'!J280, 'Inp - allowance override'!J280 ) )</f>
        <v>0.314</v>
      </c>
      <c r="K280" s="70">
        <f xml:space="preserve"> IF( ISNA( 'Inp - allowance override'!K280 ), "", IF( ISBLANK( 'Inp - allowance override'!K280 ), 'F_Inputs - allowance'!K280, 'Inp - allowance override'!K280 ) )</f>
        <v>0.314</v>
      </c>
      <c r="L280" s="70">
        <f xml:space="preserve"> IF( ISNA( 'Inp - allowance override'!L280 ), "", IF( ISBLANK( 'Inp - allowance override'!L280 ), 'F_Inputs - allowance'!L280, 'Inp - allowance override'!L280 ) )</f>
        <v>0.314</v>
      </c>
      <c r="M280" s="70">
        <f xml:space="preserve"> IF( ISNA( 'Inp - allowance override'!M280 ), "", IF( ISBLANK( 'Inp - allowance override'!M280 ), 'F_Inputs - allowance'!M280, 'Inp - allowance override'!M280 ) )</f>
        <v>0.314</v>
      </c>
      <c r="N280" s="64" t="str">
        <f xml:space="preserve"> INDEX(Lookup!G:G, MATCH(B280, Lookup!F:F, 0),)</f>
        <v>WN - DSDIV opex</v>
      </c>
    </row>
    <row r="281" spans="1:14">
      <c r="A281" t="str">
        <f>'Inp - allowance override'!A281</f>
        <v>SRN</v>
      </c>
      <c r="B281" t="str">
        <f>'Inp - allowance override'!B281</f>
        <v>C_PR24CA15_DSDIVCAPEX_PC_WWN</v>
      </c>
      <c r="C281" t="str">
        <f>'Inp - allowance override'!C281</f>
        <v>DS &amp; diversions costs -WWN - capex - price control total</v>
      </c>
      <c r="D281" t="str">
        <f>'Inp - allowance override'!D281</f>
        <v>£m</v>
      </c>
      <c r="E281" t="str">
        <f>'Inp - allowance override'!E281</f>
        <v>Price Review 2024</v>
      </c>
      <c r="F281" s="70" t="str">
        <f xml:space="preserve"> IF( ISNA( 'Inp - allowance override'!F281 ), "", IF( ISBLANK( 'Inp - allowance override'!F281 ), 'F_Inputs - allowance'!F281, 'Inp - allowance override'!F281 ) )</f>
        <v/>
      </c>
      <c r="G281" s="70" t="str">
        <f xml:space="preserve"> IF( ISNA( 'Inp - allowance override'!G281 ), "", IF( ISBLANK( 'Inp - allowance override'!G281 ), 'F_Inputs - allowance'!G281, 'Inp - allowance override'!G281 ) )</f>
        <v/>
      </c>
      <c r="H281" s="70" t="str">
        <f xml:space="preserve"> IF( ISNA( 'Inp - allowance override'!H281 ), "", IF( ISBLANK( 'Inp - allowance override'!H281 ), 'F_Inputs - allowance'!H281, 'Inp - allowance override'!H281 ) )</f>
        <v/>
      </c>
      <c r="I281" s="70">
        <f xml:space="preserve"> IF( ISNA( 'Inp - allowance override'!I281 ), "", IF( ISBLANK( 'Inp - allowance override'!I281 ), 'F_Inputs - allowance'!I281, 'Inp - allowance override'!I281 ) )</f>
        <v>0.65100000000000002</v>
      </c>
      <c r="J281" s="70">
        <f xml:space="preserve"> IF( ISNA( 'Inp - allowance override'!J281 ), "", IF( ISBLANK( 'Inp - allowance override'!J281 ), 'F_Inputs - allowance'!J281, 'Inp - allowance override'!J281 ) )</f>
        <v>0.63300000000000001</v>
      </c>
      <c r="K281" s="70">
        <f xml:space="preserve"> IF( ISNA( 'Inp - allowance override'!K281 ), "", IF( ISBLANK( 'Inp - allowance override'!K281 ), 'F_Inputs - allowance'!K281, 'Inp - allowance override'!K281 ) )</f>
        <v>0.63300000000000001</v>
      </c>
      <c r="L281" s="70">
        <f xml:space="preserve"> IF( ISNA( 'Inp - allowance override'!L281 ), "", IF( ISBLANK( 'Inp - allowance override'!L281 ), 'F_Inputs - allowance'!L281, 'Inp - allowance override'!L281 ) )</f>
        <v>0.62</v>
      </c>
      <c r="M281" s="70">
        <f xml:space="preserve"> IF( ISNA( 'Inp - allowance override'!M281 ), "", IF( ISBLANK( 'Inp - allowance override'!M281 ), 'F_Inputs - allowance'!M281, 'Inp - allowance override'!M281 ) )</f>
        <v>0.57999999999999996</v>
      </c>
      <c r="N281" s="64" t="str">
        <f xml:space="preserve"> INDEX(Lookup!G:G, MATCH(B281, Lookup!F:F, 0),)</f>
        <v>WWN - DSDIV capex</v>
      </c>
    </row>
    <row r="282" spans="1:14">
      <c r="A282" t="str">
        <f>'Inp - allowance override'!A282</f>
        <v>SRN</v>
      </c>
      <c r="B282" t="str">
        <f>'Inp - allowance override'!B282</f>
        <v>C_PR24CA15_DSDIVOPEX_PC_WWN</v>
      </c>
      <c r="C282" t="str">
        <f>'Inp - allowance override'!C282</f>
        <v>DS &amp; diversions costs -WWN - opex - price control total</v>
      </c>
      <c r="D282" t="str">
        <f>'Inp - allowance override'!D282</f>
        <v>£m</v>
      </c>
      <c r="E282" t="str">
        <f>'Inp - allowance override'!E282</f>
        <v>Price Review 2024</v>
      </c>
      <c r="F282" s="70" t="str">
        <f xml:space="preserve"> IF( ISNA( 'Inp - allowance override'!F282 ), "", IF( ISBLANK( 'Inp - allowance override'!F282 ), 'F_Inputs - allowance'!F282, 'Inp - allowance override'!F282 ) )</f>
        <v/>
      </c>
      <c r="G282" s="70" t="str">
        <f xml:space="preserve"> IF( ISNA( 'Inp - allowance override'!G282 ), "", IF( ISBLANK( 'Inp - allowance override'!G282 ), 'F_Inputs - allowance'!G282, 'Inp - allowance override'!G282 ) )</f>
        <v/>
      </c>
      <c r="H282" s="70" t="str">
        <f xml:space="preserve"> IF( ISNA( 'Inp - allowance override'!H282 ), "", IF( ISBLANK( 'Inp - allowance override'!H282 ), 'F_Inputs - allowance'!H282, 'Inp - allowance override'!H282 ) )</f>
        <v/>
      </c>
      <c r="I282" s="70">
        <f xml:space="preserve"> IF( ISNA( 'Inp - allowance override'!I282 ), "", IF( ISBLANK( 'Inp - allowance override'!I282 ), 'F_Inputs - allowance'!I282, 'Inp - allowance override'!I282 ) )</f>
        <v>1.774</v>
      </c>
      <c r="J282" s="70">
        <f xml:space="preserve"> IF( ISNA( 'Inp - allowance override'!J282 ), "", IF( ISBLANK( 'Inp - allowance override'!J282 ), 'F_Inputs - allowance'!J282, 'Inp - allowance override'!J282 ) )</f>
        <v>1.774</v>
      </c>
      <c r="K282" s="70">
        <f xml:space="preserve"> IF( ISNA( 'Inp - allowance override'!K282 ), "", IF( ISBLANK( 'Inp - allowance override'!K282 ), 'F_Inputs - allowance'!K282, 'Inp - allowance override'!K282 ) )</f>
        <v>1.774</v>
      </c>
      <c r="L282" s="70">
        <f xml:space="preserve"> IF( ISNA( 'Inp - allowance override'!L282 ), "", IF( ISBLANK( 'Inp - allowance override'!L282 ), 'F_Inputs - allowance'!L282, 'Inp - allowance override'!L282 ) )</f>
        <v>1.774</v>
      </c>
      <c r="M282" s="70">
        <f xml:space="preserve"> IF( ISNA( 'Inp - allowance override'!M282 ), "", IF( ISBLANK( 'Inp - allowance override'!M282 ), 'F_Inputs - allowance'!M282, 'Inp - allowance override'!M282 ) )</f>
        <v>1.774</v>
      </c>
      <c r="N282" s="64" t="str">
        <f xml:space="preserve"> INDEX(Lookup!G:G, MATCH(B282, Lookup!F:F, 0),)</f>
        <v>WWN - DSDIV opex</v>
      </c>
    </row>
    <row r="283" spans="1:14">
      <c r="A283" t="str">
        <f>'Inp - allowance override'!A283</f>
        <v>SRN</v>
      </c>
      <c r="B283" t="str">
        <f>'Inp - allowance override'!B283</f>
        <v>C_PR24CA15_DSDIVCAPEX_NPC_WN</v>
      </c>
      <c r="C283" t="str">
        <f>'Inp - allowance override'!C283</f>
        <v>DS &amp; diversions costs -WN - capex - non-price control total</v>
      </c>
      <c r="D283" t="str">
        <f>'Inp - allowance override'!D283</f>
        <v>£m</v>
      </c>
      <c r="E283" t="str">
        <f>'Inp - allowance override'!E283</f>
        <v>Price Review 2024</v>
      </c>
      <c r="F283" s="70" t="str">
        <f xml:space="preserve"> IF( ISNA( 'Inp - allowance override'!F283 ), "", IF( ISBLANK( 'Inp - allowance override'!F283 ), 'F_Inputs - allowance'!F283, 'Inp - allowance override'!F283 ) )</f>
        <v/>
      </c>
      <c r="G283" s="70" t="str">
        <f xml:space="preserve"> IF( ISNA( 'Inp - allowance override'!G283 ), "", IF( ISBLANK( 'Inp - allowance override'!G283 ), 'F_Inputs - allowance'!G283, 'Inp - allowance override'!G283 ) )</f>
        <v/>
      </c>
      <c r="H283" s="70" t="str">
        <f xml:space="preserve"> IF( ISNA( 'Inp - allowance override'!H283 ), "", IF( ISBLANK( 'Inp - allowance override'!H283 ), 'F_Inputs - allowance'!H283, 'Inp - allowance override'!H283 ) )</f>
        <v/>
      </c>
      <c r="I283" s="70">
        <f xml:space="preserve"> IF( ISNA( 'Inp - allowance override'!I283 ), "", IF( ISBLANK( 'Inp - allowance override'!I283 ), 'F_Inputs - allowance'!I283, 'Inp - allowance override'!I283 ) )</f>
        <v>10.92</v>
      </c>
      <c r="J283" s="70">
        <f xml:space="preserve"> IF( ISNA( 'Inp - allowance override'!J283 ), "", IF( ISBLANK( 'Inp - allowance override'!J283 ), 'F_Inputs - allowance'!J283, 'Inp - allowance override'!J283 ) )</f>
        <v>10.940000000000001</v>
      </c>
      <c r="K283" s="70">
        <f xml:space="preserve"> IF( ISNA( 'Inp - allowance override'!K283 ), "", IF( ISBLANK( 'Inp - allowance override'!K283 ), 'F_Inputs - allowance'!K283, 'Inp - allowance override'!K283 ) )</f>
        <v>10.969000000000001</v>
      </c>
      <c r="L283" s="70">
        <f xml:space="preserve"> IF( ISNA( 'Inp - allowance override'!L283 ), "", IF( ISBLANK( 'Inp - allowance override'!L283 ), 'F_Inputs - allowance'!L283, 'Inp - allowance override'!L283 ) )</f>
        <v>10.992000000000001</v>
      </c>
      <c r="M283" s="70">
        <f xml:space="preserve"> IF( ISNA( 'Inp - allowance override'!M283 ), "", IF( ISBLANK( 'Inp - allowance override'!M283 ), 'F_Inputs - allowance'!M283, 'Inp - allowance override'!M283 ) )</f>
        <v>11.010999999999999</v>
      </c>
      <c r="N283" s="64" t="str">
        <f xml:space="preserve"> INDEX(Lookup!G:G, MATCH(B283, Lookup!F:F, 0),)</f>
        <v>WN - DSDIV capex</v>
      </c>
    </row>
    <row r="284" spans="1:14">
      <c r="A284" t="str">
        <f>'Inp - allowance override'!A284</f>
        <v>SRN</v>
      </c>
      <c r="B284" t="str">
        <f>'Inp - allowance override'!B284</f>
        <v>C_PR24CA15_DSDIVOPEX_NPC_WN</v>
      </c>
      <c r="C284" t="str">
        <f>'Inp - allowance override'!C284</f>
        <v>DS &amp; diversions costs -WN - opex - non-price control total</v>
      </c>
      <c r="D284" t="str">
        <f>'Inp - allowance override'!D284</f>
        <v>£m</v>
      </c>
      <c r="E284" t="str">
        <f>'Inp - allowance override'!E284</f>
        <v>Price Review 2024</v>
      </c>
      <c r="F284" s="70" t="str">
        <f xml:space="preserve"> IF( ISNA( 'Inp - allowance override'!F284 ), "", IF( ISBLANK( 'Inp - allowance override'!F284 ), 'F_Inputs - allowance'!F284, 'Inp - allowance override'!F284 ) )</f>
        <v/>
      </c>
      <c r="G284" s="70" t="str">
        <f xml:space="preserve"> IF( ISNA( 'Inp - allowance override'!G284 ), "", IF( ISBLANK( 'Inp - allowance override'!G284 ), 'F_Inputs - allowance'!G284, 'Inp - allowance override'!G284 ) )</f>
        <v/>
      </c>
      <c r="H284" s="70" t="str">
        <f xml:space="preserve"> IF( ISNA( 'Inp - allowance override'!H284 ), "", IF( ISBLANK( 'Inp - allowance override'!H284 ), 'F_Inputs - allowance'!H284, 'Inp - allowance override'!H284 ) )</f>
        <v/>
      </c>
      <c r="I284" s="70">
        <f xml:space="preserve"> IF( ISNA( 'Inp - allowance override'!I284 ), "", IF( ISBLANK( 'Inp - allowance override'!I284 ), 'F_Inputs - allowance'!I284, 'Inp - allowance override'!I284 ) )</f>
        <v>1.1379999999999999</v>
      </c>
      <c r="J284" s="70">
        <f xml:space="preserve"> IF( ISNA( 'Inp - allowance override'!J284 ), "", IF( ISBLANK( 'Inp - allowance override'!J284 ), 'F_Inputs - allowance'!J284, 'Inp - allowance override'!J284 ) )</f>
        <v>1.1619999999999999</v>
      </c>
      <c r="K284" s="70">
        <f xml:space="preserve"> IF( ISNA( 'Inp - allowance override'!K284 ), "", IF( ISBLANK( 'Inp - allowance override'!K284 ), 'F_Inputs - allowance'!K284, 'Inp - allowance override'!K284 ) )</f>
        <v>1.1839999999999999</v>
      </c>
      <c r="L284" s="70">
        <f xml:space="preserve"> IF( ISNA( 'Inp - allowance override'!L284 ), "", IF( ISBLANK( 'Inp - allowance override'!L284 ), 'F_Inputs - allowance'!L284, 'Inp - allowance override'!L284 ) )</f>
        <v>1.2069999999999999</v>
      </c>
      <c r="M284" s="70">
        <f xml:space="preserve"> IF( ISNA( 'Inp - allowance override'!M284 ), "", IF( ISBLANK( 'Inp - allowance override'!M284 ), 'F_Inputs - allowance'!M284, 'Inp - allowance override'!M284 ) )</f>
        <v>1.226</v>
      </c>
      <c r="N284" s="64" t="str">
        <f xml:space="preserve"> INDEX(Lookup!G:G, MATCH(B284, Lookup!F:F, 0),)</f>
        <v>WN - DSDIV opex</v>
      </c>
    </row>
    <row r="285" spans="1:14">
      <c r="A285" t="str">
        <f>'Inp - allowance override'!A285</f>
        <v>SRN</v>
      </c>
      <c r="B285" t="str">
        <f>'Inp - allowance override'!B285</f>
        <v>C_PR24CA15_DSDIVCAPEX_NPC_WWN</v>
      </c>
      <c r="C285" t="str">
        <f>'Inp - allowance override'!C285</f>
        <v>DS &amp; diversions costs -WWN - capex - non-price control total</v>
      </c>
      <c r="D285" t="str">
        <f>'Inp - allowance override'!D285</f>
        <v>£m</v>
      </c>
      <c r="E285" t="str">
        <f>'Inp - allowance override'!E285</f>
        <v>Price Review 2024</v>
      </c>
      <c r="F285" s="70" t="str">
        <f xml:space="preserve"> IF( ISNA( 'Inp - allowance override'!F285 ), "", IF( ISBLANK( 'Inp - allowance override'!F285 ), 'F_Inputs - allowance'!F285, 'Inp - allowance override'!F285 ) )</f>
        <v/>
      </c>
      <c r="G285" s="70" t="str">
        <f xml:space="preserve"> IF( ISNA( 'Inp - allowance override'!G285 ), "", IF( ISBLANK( 'Inp - allowance override'!G285 ), 'F_Inputs - allowance'!G285, 'Inp - allowance override'!G285 ) )</f>
        <v/>
      </c>
      <c r="H285" s="70" t="str">
        <f xml:space="preserve"> IF( ISNA( 'Inp - allowance override'!H285 ), "", IF( ISBLANK( 'Inp - allowance override'!H285 ), 'F_Inputs - allowance'!H285, 'Inp - allowance override'!H285 ) )</f>
        <v/>
      </c>
      <c r="I285" s="70">
        <f xml:space="preserve"> IF( ISNA( 'Inp - allowance override'!I285 ), "", IF( ISBLANK( 'Inp - allowance override'!I285 ), 'F_Inputs - allowance'!I285, 'Inp - allowance override'!I285 ) )</f>
        <v>7.5330000000000004</v>
      </c>
      <c r="J285" s="70">
        <f xml:space="preserve"> IF( ISNA( 'Inp - allowance override'!J285 ), "", IF( ISBLANK( 'Inp - allowance override'!J285 ), 'F_Inputs - allowance'!J285, 'Inp - allowance override'!J285 ) )</f>
        <v>7.5449999999999999</v>
      </c>
      <c r="K285" s="70">
        <f xml:space="preserve"> IF( ISNA( 'Inp - allowance override'!K285 ), "", IF( ISBLANK( 'Inp - allowance override'!K285 ), 'F_Inputs - allowance'!K285, 'Inp - allowance override'!K285 ) )</f>
        <v>7.56</v>
      </c>
      <c r="L285" s="70">
        <f xml:space="preserve"> IF( ISNA( 'Inp - allowance override'!L285 ), "", IF( ISBLANK( 'Inp - allowance override'!L285 ), 'F_Inputs - allowance'!L285, 'Inp - allowance override'!L285 ) )</f>
        <v>7.5730000000000004</v>
      </c>
      <c r="M285" s="70">
        <f xml:space="preserve"> IF( ISNA( 'Inp - allowance override'!M285 ), "", IF( ISBLANK( 'Inp - allowance override'!M285 ), 'F_Inputs - allowance'!M285, 'Inp - allowance override'!M285 ) )</f>
        <v>7.5840000000000014</v>
      </c>
      <c r="N285" s="64" t="str">
        <f xml:space="preserve"> INDEX(Lookup!G:G, MATCH(B285, Lookup!F:F, 0),)</f>
        <v>WWN - DSDIV capex</v>
      </c>
    </row>
    <row r="286" spans="1:14">
      <c r="A286" t="str">
        <f>'Inp - allowance override'!A286</f>
        <v>SRN</v>
      </c>
      <c r="B286" t="str">
        <f>'Inp - allowance override'!B286</f>
        <v>C_PR24CA15_DSDIVOPEX_NPC_WWN</v>
      </c>
      <c r="C286" t="str">
        <f>'Inp - allowance override'!C286</f>
        <v>DS &amp; diversions costs -WWN - opex - non-price control total</v>
      </c>
      <c r="D286" t="str">
        <f>'Inp - allowance override'!D286</f>
        <v>£m</v>
      </c>
      <c r="E286" t="str">
        <f>'Inp - allowance override'!E286</f>
        <v>Price Review 2024</v>
      </c>
      <c r="F286" s="70" t="str">
        <f xml:space="preserve"> IF( ISNA( 'Inp - allowance override'!F286 ), "", IF( ISBLANK( 'Inp - allowance override'!F286 ), 'F_Inputs - allowance'!F286, 'Inp - allowance override'!F286 ) )</f>
        <v/>
      </c>
      <c r="G286" s="70" t="str">
        <f xml:space="preserve"> IF( ISNA( 'Inp - allowance override'!G286 ), "", IF( ISBLANK( 'Inp - allowance override'!G286 ), 'F_Inputs - allowance'!G286, 'Inp - allowance override'!G286 ) )</f>
        <v/>
      </c>
      <c r="H286" s="70" t="str">
        <f xml:space="preserve"> IF( ISNA( 'Inp - allowance override'!H286 ), "", IF( ISBLANK( 'Inp - allowance override'!H286 ), 'F_Inputs - allowance'!H286, 'Inp - allowance override'!H286 ) )</f>
        <v/>
      </c>
      <c r="I286" s="70">
        <f xml:space="preserve"> IF( ISNA( 'Inp - allowance override'!I286 ), "", IF( ISBLANK( 'Inp - allowance override'!I286 ), 'F_Inputs - allowance'!I286, 'Inp - allowance override'!I286 ) )</f>
        <v>0</v>
      </c>
      <c r="J286" s="70">
        <f xml:space="preserve"> IF( ISNA( 'Inp - allowance override'!J286 ), "", IF( ISBLANK( 'Inp - allowance override'!J286 ), 'F_Inputs - allowance'!J286, 'Inp - allowance override'!J286 ) )</f>
        <v>0</v>
      </c>
      <c r="K286" s="70">
        <f xml:space="preserve"> IF( ISNA( 'Inp - allowance override'!K286 ), "", IF( ISBLANK( 'Inp - allowance override'!K286 ), 'F_Inputs - allowance'!K286, 'Inp - allowance override'!K286 ) )</f>
        <v>0</v>
      </c>
      <c r="L286" s="70">
        <f xml:space="preserve"> IF( ISNA( 'Inp - allowance override'!L286 ), "", IF( ISBLANK( 'Inp - allowance override'!L286 ), 'F_Inputs - allowance'!L286, 'Inp - allowance override'!L286 ) )</f>
        <v>0</v>
      </c>
      <c r="M286" s="70">
        <f xml:space="preserve"> IF( ISNA( 'Inp - allowance override'!M286 ), "", IF( ISBLANK( 'Inp - allowance override'!M286 ), 'F_Inputs - allowance'!M286, 'Inp - allowance override'!M286 ) )</f>
        <v>0</v>
      </c>
      <c r="N286" s="64" t="str">
        <f xml:space="preserve"> INDEX(Lookup!G:G, MATCH(B286, Lookup!F:F, 0),)</f>
        <v>WWN - DSDIV opex</v>
      </c>
    </row>
    <row r="287" spans="1:14">
      <c r="A287" t="str">
        <f>'Inp - allowance override'!A287</f>
        <v>SRN</v>
      </c>
      <c r="B287" t="str">
        <f>'Inp - allowance override'!B287</f>
        <v>C_PR24CA15_3PCAPEX_PC_WR</v>
      </c>
      <c r="C287" t="str">
        <f>'Inp - allowance override'!C287</f>
        <v>Third party services costs - WR - capex - price control</v>
      </c>
      <c r="D287" t="str">
        <f>'Inp - allowance override'!D287</f>
        <v>£m</v>
      </c>
      <c r="E287" t="str">
        <f>'Inp - allowance override'!E287</f>
        <v>Price Review 2024</v>
      </c>
      <c r="F287" s="70" t="str">
        <f xml:space="preserve"> IF( ISNA( 'Inp - allowance override'!F287 ), "", IF( ISBLANK( 'Inp - allowance override'!F287 ), 'F_Inputs - allowance'!F287, 'Inp - allowance override'!F287 ) )</f>
        <v/>
      </c>
      <c r="G287" s="70" t="str">
        <f xml:space="preserve"> IF( ISNA( 'Inp - allowance override'!G287 ), "", IF( ISBLANK( 'Inp - allowance override'!G287 ), 'F_Inputs - allowance'!G287, 'Inp - allowance override'!G287 ) )</f>
        <v/>
      </c>
      <c r="H287" s="70" t="str">
        <f xml:space="preserve"> IF( ISNA( 'Inp - allowance override'!H287 ), "", IF( ISBLANK( 'Inp - allowance override'!H287 ), 'F_Inputs - allowance'!H287, 'Inp - allowance override'!H287 ) )</f>
        <v/>
      </c>
      <c r="I287" s="70">
        <f xml:space="preserve"> IF( ISNA( 'Inp - allowance override'!I287 ), "", IF( ISBLANK( 'Inp - allowance override'!I287 ), 'F_Inputs - allowance'!I287, 'Inp - allowance override'!I287 ) )</f>
        <v>0</v>
      </c>
      <c r="J287" s="70">
        <f xml:space="preserve"> IF( ISNA( 'Inp - allowance override'!J287 ), "", IF( ISBLANK( 'Inp - allowance override'!J287 ), 'F_Inputs - allowance'!J287, 'Inp - allowance override'!J287 ) )</f>
        <v>0</v>
      </c>
      <c r="K287" s="70">
        <f xml:space="preserve"> IF( ISNA( 'Inp - allowance override'!K287 ), "", IF( ISBLANK( 'Inp - allowance override'!K287 ), 'F_Inputs - allowance'!K287, 'Inp - allowance override'!K287 ) )</f>
        <v>0</v>
      </c>
      <c r="L287" s="70">
        <f xml:space="preserve"> IF( ISNA( 'Inp - allowance override'!L287 ), "", IF( ISBLANK( 'Inp - allowance override'!L287 ), 'F_Inputs - allowance'!L287, 'Inp - allowance override'!L287 ) )</f>
        <v>0</v>
      </c>
      <c r="M287" s="70">
        <f xml:space="preserve"> IF( ISNA( 'Inp - allowance override'!M287 ), "", IF( ISBLANK( 'Inp - allowance override'!M287 ), 'F_Inputs - allowance'!M287, 'Inp - allowance override'!M287 ) )</f>
        <v>0</v>
      </c>
      <c r="N287" s="64" t="str">
        <f xml:space="preserve"> INDEX(Lookup!G:G, MATCH(B287, Lookup!F:F, 0),)</f>
        <v>WR - 3P capex</v>
      </c>
    </row>
    <row r="288" spans="1:14">
      <c r="A288" t="str">
        <f>'Inp - allowance override'!A288</f>
        <v>SRN</v>
      </c>
      <c r="B288" t="str">
        <f>'Inp - allowance override'!B288</f>
        <v>C_PR24CA15_3POPEX_PC_WR</v>
      </c>
      <c r="C288" t="str">
        <f>'Inp - allowance override'!C288</f>
        <v>Third party services costs - WR - opex - price control</v>
      </c>
      <c r="D288" t="str">
        <f>'Inp - allowance override'!D288</f>
        <v>£m</v>
      </c>
      <c r="E288" t="str">
        <f>'Inp - allowance override'!E288</f>
        <v>Price Review 2024</v>
      </c>
      <c r="F288" s="70" t="str">
        <f xml:space="preserve"> IF( ISNA( 'Inp - allowance override'!F288 ), "", IF( ISBLANK( 'Inp - allowance override'!F288 ), 'F_Inputs - allowance'!F288, 'Inp - allowance override'!F288 ) )</f>
        <v/>
      </c>
      <c r="G288" s="70" t="str">
        <f xml:space="preserve"> IF( ISNA( 'Inp - allowance override'!G288 ), "", IF( ISBLANK( 'Inp - allowance override'!G288 ), 'F_Inputs - allowance'!G288, 'Inp - allowance override'!G288 ) )</f>
        <v/>
      </c>
      <c r="H288" s="70" t="str">
        <f xml:space="preserve"> IF( ISNA( 'Inp - allowance override'!H288 ), "", IF( ISBLANK( 'Inp - allowance override'!H288 ), 'F_Inputs - allowance'!H288, 'Inp - allowance override'!H288 ) )</f>
        <v/>
      </c>
      <c r="I288" s="70">
        <f xml:space="preserve"> IF( ISNA( 'Inp - allowance override'!I288 ), "", IF( ISBLANK( 'Inp - allowance override'!I288 ), 'F_Inputs - allowance'!I288, 'Inp - allowance override'!I288 ) )</f>
        <v>0</v>
      </c>
      <c r="J288" s="70">
        <f xml:space="preserve"> IF( ISNA( 'Inp - allowance override'!J288 ), "", IF( ISBLANK( 'Inp - allowance override'!J288 ), 'F_Inputs - allowance'!J288, 'Inp - allowance override'!J288 ) )</f>
        <v>0</v>
      </c>
      <c r="K288" s="70">
        <f xml:space="preserve"> IF( ISNA( 'Inp - allowance override'!K288 ), "", IF( ISBLANK( 'Inp - allowance override'!K288 ), 'F_Inputs - allowance'!K288, 'Inp - allowance override'!K288 ) )</f>
        <v>0</v>
      </c>
      <c r="L288" s="70">
        <f xml:space="preserve"> IF( ISNA( 'Inp - allowance override'!L288 ), "", IF( ISBLANK( 'Inp - allowance override'!L288 ), 'F_Inputs - allowance'!L288, 'Inp - allowance override'!L288 ) )</f>
        <v>0</v>
      </c>
      <c r="M288" s="70">
        <f xml:space="preserve"> IF( ISNA( 'Inp - allowance override'!M288 ), "", IF( ISBLANK( 'Inp - allowance override'!M288 ), 'F_Inputs - allowance'!M288, 'Inp - allowance override'!M288 ) )</f>
        <v>0</v>
      </c>
      <c r="N288" s="64" t="str">
        <f xml:space="preserve"> INDEX(Lookup!G:G, MATCH(B288, Lookup!F:F, 0),)</f>
        <v>WR - 3P opex</v>
      </c>
    </row>
    <row r="289" spans="1:14">
      <c r="A289" t="str">
        <f>'Inp - allowance override'!A289</f>
        <v>SRN</v>
      </c>
      <c r="B289" t="str">
        <f>'Inp - allowance override'!B289</f>
        <v>C_PR24CA15_3PCAPEX_PC_WN</v>
      </c>
      <c r="C289" t="str">
        <f>'Inp - allowance override'!C289</f>
        <v>Third party services costs - WN - capex - price control</v>
      </c>
      <c r="D289" t="str">
        <f>'Inp - allowance override'!D289</f>
        <v>£m</v>
      </c>
      <c r="E289" t="str">
        <f>'Inp - allowance override'!E289</f>
        <v>Price Review 2024</v>
      </c>
      <c r="F289" s="70" t="str">
        <f xml:space="preserve"> IF( ISNA( 'Inp - allowance override'!F289 ), "", IF( ISBLANK( 'Inp - allowance override'!F289 ), 'F_Inputs - allowance'!F289, 'Inp - allowance override'!F289 ) )</f>
        <v/>
      </c>
      <c r="G289" s="70" t="str">
        <f xml:space="preserve"> IF( ISNA( 'Inp - allowance override'!G289 ), "", IF( ISBLANK( 'Inp - allowance override'!G289 ), 'F_Inputs - allowance'!G289, 'Inp - allowance override'!G289 ) )</f>
        <v/>
      </c>
      <c r="H289" s="70" t="str">
        <f xml:space="preserve"> IF( ISNA( 'Inp - allowance override'!H289 ), "", IF( ISBLANK( 'Inp - allowance override'!H289 ), 'F_Inputs - allowance'!H289, 'Inp - allowance override'!H289 ) )</f>
        <v/>
      </c>
      <c r="I289" s="70">
        <f xml:space="preserve"> IF( ISNA( 'Inp - allowance override'!I289 ), "", IF( ISBLANK( 'Inp - allowance override'!I289 ), 'F_Inputs - allowance'!I289, 'Inp - allowance override'!I289 ) )</f>
        <v>0</v>
      </c>
      <c r="J289" s="70">
        <f xml:space="preserve"> IF( ISNA( 'Inp - allowance override'!J289 ), "", IF( ISBLANK( 'Inp - allowance override'!J289 ), 'F_Inputs - allowance'!J289, 'Inp - allowance override'!J289 ) )</f>
        <v>0</v>
      </c>
      <c r="K289" s="70">
        <f xml:space="preserve"> IF( ISNA( 'Inp - allowance override'!K289 ), "", IF( ISBLANK( 'Inp - allowance override'!K289 ), 'F_Inputs - allowance'!K289, 'Inp - allowance override'!K289 ) )</f>
        <v>0</v>
      </c>
      <c r="L289" s="70">
        <f xml:space="preserve"> IF( ISNA( 'Inp - allowance override'!L289 ), "", IF( ISBLANK( 'Inp - allowance override'!L289 ), 'F_Inputs - allowance'!L289, 'Inp - allowance override'!L289 ) )</f>
        <v>0</v>
      </c>
      <c r="M289" s="70">
        <f xml:space="preserve"> IF( ISNA( 'Inp - allowance override'!M289 ), "", IF( ISBLANK( 'Inp - allowance override'!M289 ), 'F_Inputs - allowance'!M289, 'Inp - allowance override'!M289 ) )</f>
        <v>0</v>
      </c>
      <c r="N289" s="64" t="str">
        <f xml:space="preserve"> INDEX(Lookup!G:G, MATCH(B289, Lookup!F:F, 0),)</f>
        <v>WN - 3P capex</v>
      </c>
    </row>
    <row r="290" spans="1:14">
      <c r="A290" t="str">
        <f>'Inp - allowance override'!A290</f>
        <v>SRN</v>
      </c>
      <c r="B290" t="str">
        <f>'Inp - allowance override'!B290</f>
        <v>C_PR24CA15_3POPEX_PC_WN</v>
      </c>
      <c r="C290" t="str">
        <f>'Inp - allowance override'!C290</f>
        <v>Third party services costs - WN - opex - price control</v>
      </c>
      <c r="D290" t="str">
        <f>'Inp - allowance override'!D290</f>
        <v>£m</v>
      </c>
      <c r="E290" t="str">
        <f>'Inp - allowance override'!E290</f>
        <v>Price Review 2024</v>
      </c>
      <c r="F290" s="70" t="str">
        <f xml:space="preserve"> IF( ISNA( 'Inp - allowance override'!F290 ), "", IF( ISBLANK( 'Inp - allowance override'!F290 ), 'F_Inputs - allowance'!F290, 'Inp - allowance override'!F290 ) )</f>
        <v/>
      </c>
      <c r="G290" s="70" t="str">
        <f xml:space="preserve"> IF( ISNA( 'Inp - allowance override'!G290 ), "", IF( ISBLANK( 'Inp - allowance override'!G290 ), 'F_Inputs - allowance'!G290, 'Inp - allowance override'!G290 ) )</f>
        <v/>
      </c>
      <c r="H290" s="70" t="str">
        <f xml:space="preserve"> IF( ISNA( 'Inp - allowance override'!H290 ), "", IF( ISBLANK( 'Inp - allowance override'!H290 ), 'F_Inputs - allowance'!H290, 'Inp - allowance override'!H290 ) )</f>
        <v/>
      </c>
      <c r="I290" s="70">
        <f xml:space="preserve"> IF( ISNA( 'Inp - allowance override'!I290 ), "", IF( ISBLANK( 'Inp - allowance override'!I290 ), 'F_Inputs - allowance'!I290, 'Inp - allowance override'!I290 ) )</f>
        <v>1.369</v>
      </c>
      <c r="J290" s="70">
        <f xml:space="preserve"> IF( ISNA( 'Inp - allowance override'!J290 ), "", IF( ISBLANK( 'Inp - allowance override'!J290 ), 'F_Inputs - allowance'!J290, 'Inp - allowance override'!J290 ) )</f>
        <v>1.369</v>
      </c>
      <c r="K290" s="70">
        <f xml:space="preserve"> IF( ISNA( 'Inp - allowance override'!K290 ), "", IF( ISBLANK( 'Inp - allowance override'!K290 ), 'F_Inputs - allowance'!K290, 'Inp - allowance override'!K290 ) )</f>
        <v>1.369</v>
      </c>
      <c r="L290" s="70">
        <f xml:space="preserve"> IF( ISNA( 'Inp - allowance override'!L290 ), "", IF( ISBLANK( 'Inp - allowance override'!L290 ), 'F_Inputs - allowance'!L290, 'Inp - allowance override'!L290 ) )</f>
        <v>1.369</v>
      </c>
      <c r="M290" s="70">
        <f xml:space="preserve"> IF( ISNA( 'Inp - allowance override'!M290 ), "", IF( ISBLANK( 'Inp - allowance override'!M290 ), 'F_Inputs - allowance'!M290, 'Inp - allowance override'!M290 ) )</f>
        <v>1.369</v>
      </c>
      <c r="N290" s="64" t="str">
        <f xml:space="preserve"> INDEX(Lookup!G:G, MATCH(B290, Lookup!F:F, 0),)</f>
        <v>WN - 3P opex</v>
      </c>
    </row>
    <row r="291" spans="1:14">
      <c r="A291" t="str">
        <f>'Inp - allowance override'!A291</f>
        <v>SRN</v>
      </c>
      <c r="B291" t="str">
        <f>'Inp - allowance override'!B291</f>
        <v>C_PR24CA15_3PCAPEX_PC_WWN</v>
      </c>
      <c r="C291" t="str">
        <f>'Inp - allowance override'!C291</f>
        <v>Third party services costs - WWN - capex - price control</v>
      </c>
      <c r="D291" t="str">
        <f>'Inp - allowance override'!D291</f>
        <v>£m</v>
      </c>
      <c r="E291" t="str">
        <f>'Inp - allowance override'!E291</f>
        <v>Price Review 2024</v>
      </c>
      <c r="F291" s="70" t="str">
        <f xml:space="preserve"> IF( ISNA( 'Inp - allowance override'!F291 ), "", IF( ISBLANK( 'Inp - allowance override'!F291 ), 'F_Inputs - allowance'!F291, 'Inp - allowance override'!F291 ) )</f>
        <v/>
      </c>
      <c r="G291" s="70" t="str">
        <f xml:space="preserve"> IF( ISNA( 'Inp - allowance override'!G291 ), "", IF( ISBLANK( 'Inp - allowance override'!G291 ), 'F_Inputs - allowance'!G291, 'Inp - allowance override'!G291 ) )</f>
        <v/>
      </c>
      <c r="H291" s="70" t="str">
        <f xml:space="preserve"> IF( ISNA( 'Inp - allowance override'!H291 ), "", IF( ISBLANK( 'Inp - allowance override'!H291 ), 'F_Inputs - allowance'!H291, 'Inp - allowance override'!H291 ) )</f>
        <v/>
      </c>
      <c r="I291" s="70">
        <f xml:space="preserve"> IF( ISNA( 'Inp - allowance override'!I291 ), "", IF( ISBLANK( 'Inp - allowance override'!I291 ), 'F_Inputs - allowance'!I291, 'Inp - allowance override'!I291 ) )</f>
        <v>0</v>
      </c>
      <c r="J291" s="70">
        <f xml:space="preserve"> IF( ISNA( 'Inp - allowance override'!J291 ), "", IF( ISBLANK( 'Inp - allowance override'!J291 ), 'F_Inputs - allowance'!J291, 'Inp - allowance override'!J291 ) )</f>
        <v>0</v>
      </c>
      <c r="K291" s="70">
        <f xml:space="preserve"> IF( ISNA( 'Inp - allowance override'!K291 ), "", IF( ISBLANK( 'Inp - allowance override'!K291 ), 'F_Inputs - allowance'!K291, 'Inp - allowance override'!K291 ) )</f>
        <v>0</v>
      </c>
      <c r="L291" s="70">
        <f xml:space="preserve"> IF( ISNA( 'Inp - allowance override'!L291 ), "", IF( ISBLANK( 'Inp - allowance override'!L291 ), 'F_Inputs - allowance'!L291, 'Inp - allowance override'!L291 ) )</f>
        <v>0</v>
      </c>
      <c r="M291" s="70">
        <f xml:space="preserve"> IF( ISNA( 'Inp - allowance override'!M291 ), "", IF( ISBLANK( 'Inp - allowance override'!M291 ), 'F_Inputs - allowance'!M291, 'Inp - allowance override'!M291 ) )</f>
        <v>0</v>
      </c>
      <c r="N291" s="64" t="str">
        <f xml:space="preserve"> INDEX(Lookup!G:G, MATCH(B291, Lookup!F:F, 0),)</f>
        <v>WWN - 3P capex</v>
      </c>
    </row>
    <row r="292" spans="1:14">
      <c r="A292" t="str">
        <f>'Inp - allowance override'!A292</f>
        <v>SRN</v>
      </c>
      <c r="B292" t="str">
        <f>'Inp - allowance override'!B292</f>
        <v>C_PR24CA15_3POPEX_PC_WWN</v>
      </c>
      <c r="C292" t="str">
        <f>'Inp - allowance override'!C292</f>
        <v>Third party services costs - WWN - opex - price control</v>
      </c>
      <c r="D292" t="str">
        <f>'Inp - allowance override'!D292</f>
        <v>£m</v>
      </c>
      <c r="E292" t="str">
        <f>'Inp - allowance override'!E292</f>
        <v>Price Review 2024</v>
      </c>
      <c r="F292" s="70" t="str">
        <f xml:space="preserve"> IF( ISNA( 'Inp - allowance override'!F292 ), "", IF( ISBLANK( 'Inp - allowance override'!F292 ), 'F_Inputs - allowance'!F292, 'Inp - allowance override'!F292 ) )</f>
        <v/>
      </c>
      <c r="G292" s="70" t="str">
        <f xml:space="preserve"> IF( ISNA( 'Inp - allowance override'!G292 ), "", IF( ISBLANK( 'Inp - allowance override'!G292 ), 'F_Inputs - allowance'!G292, 'Inp - allowance override'!G292 ) )</f>
        <v/>
      </c>
      <c r="H292" s="70" t="str">
        <f xml:space="preserve"> IF( ISNA( 'Inp - allowance override'!H292 ), "", IF( ISBLANK( 'Inp - allowance override'!H292 ), 'F_Inputs - allowance'!H292, 'Inp - allowance override'!H292 ) )</f>
        <v/>
      </c>
      <c r="I292" s="70">
        <f xml:space="preserve"> IF( ISNA( 'Inp - allowance override'!I292 ), "", IF( ISBLANK( 'Inp - allowance override'!I292 ), 'F_Inputs - allowance'!I292, 'Inp - allowance override'!I292 ) )</f>
        <v>0</v>
      </c>
      <c r="J292" s="70">
        <f xml:space="preserve"> IF( ISNA( 'Inp - allowance override'!J292 ), "", IF( ISBLANK( 'Inp - allowance override'!J292 ), 'F_Inputs - allowance'!J292, 'Inp - allowance override'!J292 ) )</f>
        <v>0</v>
      </c>
      <c r="K292" s="70">
        <f xml:space="preserve"> IF( ISNA( 'Inp - allowance override'!K292 ), "", IF( ISBLANK( 'Inp - allowance override'!K292 ), 'F_Inputs - allowance'!K292, 'Inp - allowance override'!K292 ) )</f>
        <v>0</v>
      </c>
      <c r="L292" s="70">
        <f xml:space="preserve"> IF( ISNA( 'Inp - allowance override'!L292 ), "", IF( ISBLANK( 'Inp - allowance override'!L292 ), 'F_Inputs - allowance'!L292, 'Inp - allowance override'!L292 ) )</f>
        <v>0</v>
      </c>
      <c r="M292" s="70">
        <f xml:space="preserve"> IF( ISNA( 'Inp - allowance override'!M292 ), "", IF( ISBLANK( 'Inp - allowance override'!M292 ), 'F_Inputs - allowance'!M292, 'Inp - allowance override'!M292 ) )</f>
        <v>0</v>
      </c>
      <c r="N292" s="64" t="str">
        <f xml:space="preserve"> INDEX(Lookup!G:G, MATCH(B292, Lookup!F:F, 0),)</f>
        <v>WWN - 3P opex</v>
      </c>
    </row>
    <row r="293" spans="1:14">
      <c r="A293" t="str">
        <f>'Inp - allowance override'!A293</f>
        <v>SRN</v>
      </c>
      <c r="B293" t="str">
        <f>'Inp - allowance override'!B293</f>
        <v>C_PR24CA15_3PCAPEX_NPC_WR</v>
      </c>
      <c r="C293" t="str">
        <f>'Inp - allowance override'!C293</f>
        <v>Third party services costs - WR - capex - non-price control</v>
      </c>
      <c r="D293" t="str">
        <f>'Inp - allowance override'!D293</f>
        <v>£m</v>
      </c>
      <c r="E293" t="str">
        <f>'Inp - allowance override'!E293</f>
        <v>Price Review 2024</v>
      </c>
      <c r="F293" s="70" t="str">
        <f xml:space="preserve"> IF( ISNA( 'Inp - allowance override'!F293 ), "", IF( ISBLANK( 'Inp - allowance override'!F293 ), 'F_Inputs - allowance'!F293, 'Inp - allowance override'!F293 ) )</f>
        <v/>
      </c>
      <c r="G293" s="70" t="str">
        <f xml:space="preserve"> IF( ISNA( 'Inp - allowance override'!G293 ), "", IF( ISBLANK( 'Inp - allowance override'!G293 ), 'F_Inputs - allowance'!G293, 'Inp - allowance override'!G293 ) )</f>
        <v/>
      </c>
      <c r="H293" s="70" t="str">
        <f xml:space="preserve"> IF( ISNA( 'Inp - allowance override'!H293 ), "", IF( ISBLANK( 'Inp - allowance override'!H293 ), 'F_Inputs - allowance'!H293, 'Inp - allowance override'!H293 ) )</f>
        <v/>
      </c>
      <c r="I293" s="70">
        <f xml:space="preserve"> IF( ISNA( 'Inp - allowance override'!I293 ), "", IF( ISBLANK( 'Inp - allowance override'!I293 ), 'F_Inputs - allowance'!I293, 'Inp - allowance override'!I293 ) )</f>
        <v>2.613</v>
      </c>
      <c r="J293" s="70">
        <f xml:space="preserve"> IF( ISNA( 'Inp - allowance override'!J293 ), "", IF( ISBLANK( 'Inp - allowance override'!J293 ), 'F_Inputs - allowance'!J293, 'Inp - allowance override'!J293 ) )</f>
        <v>3.8490000000000002</v>
      </c>
      <c r="K293" s="70">
        <f xml:space="preserve"> IF( ISNA( 'Inp - allowance override'!K293 ), "", IF( ISBLANK( 'Inp - allowance override'!K293 ), 'F_Inputs - allowance'!K293, 'Inp - allowance override'!K293 ) )</f>
        <v>1.9670000000000001</v>
      </c>
      <c r="L293" s="70">
        <f xml:space="preserve"> IF( ISNA( 'Inp - allowance override'!L293 ), "", IF( ISBLANK( 'Inp - allowance override'!L293 ), 'F_Inputs - allowance'!L293, 'Inp - allowance override'!L293 ) )</f>
        <v>0.70099999999999996</v>
      </c>
      <c r="M293" s="70">
        <f xml:space="preserve"> IF( ISNA( 'Inp - allowance override'!M293 ), "", IF( ISBLANK( 'Inp - allowance override'!M293 ), 'F_Inputs - allowance'!M293, 'Inp - allowance override'!M293 ) )</f>
        <v>0.66200000000000003</v>
      </c>
      <c r="N293" s="64" t="str">
        <f xml:space="preserve"> INDEX(Lookup!G:G, MATCH(B293, Lookup!F:F, 0),)</f>
        <v>WR - 3P capex</v>
      </c>
    </row>
    <row r="294" spans="1:14">
      <c r="A294" t="str">
        <f>'Inp - allowance override'!A294</f>
        <v>SRN</v>
      </c>
      <c r="B294" t="str">
        <f>'Inp - allowance override'!B294</f>
        <v>C_PR24CA15_3POPEX_NPC_WR</v>
      </c>
      <c r="C294" t="str">
        <f>'Inp - allowance override'!C294</f>
        <v>Third party services costs - WR - opex - non-price control</v>
      </c>
      <c r="D294" t="str">
        <f>'Inp - allowance override'!D294</f>
        <v>£m</v>
      </c>
      <c r="E294" t="str">
        <f>'Inp - allowance override'!E294</f>
        <v>Price Review 2024</v>
      </c>
      <c r="F294" s="70" t="str">
        <f xml:space="preserve"> IF( ISNA( 'Inp - allowance override'!F294 ), "", IF( ISBLANK( 'Inp - allowance override'!F294 ), 'F_Inputs - allowance'!F294, 'Inp - allowance override'!F294 ) )</f>
        <v/>
      </c>
      <c r="G294" s="70" t="str">
        <f xml:space="preserve"> IF( ISNA( 'Inp - allowance override'!G294 ), "", IF( ISBLANK( 'Inp - allowance override'!G294 ), 'F_Inputs - allowance'!G294, 'Inp - allowance override'!G294 ) )</f>
        <v/>
      </c>
      <c r="H294" s="70" t="str">
        <f xml:space="preserve"> IF( ISNA( 'Inp - allowance override'!H294 ), "", IF( ISBLANK( 'Inp - allowance override'!H294 ), 'F_Inputs - allowance'!H294, 'Inp - allowance override'!H294 ) )</f>
        <v/>
      </c>
      <c r="I294" s="70">
        <f xml:space="preserve"> IF( ISNA( 'Inp - allowance override'!I294 ), "", IF( ISBLANK( 'Inp - allowance override'!I294 ), 'F_Inputs - allowance'!I294, 'Inp - allowance override'!I294 ) )</f>
        <v>0.79300000000000004</v>
      </c>
      <c r="J294" s="70">
        <f xml:space="preserve"> IF( ISNA( 'Inp - allowance override'!J294 ), "", IF( ISBLANK( 'Inp - allowance override'!J294 ), 'F_Inputs - allowance'!J294, 'Inp - allowance override'!J294 ) )</f>
        <v>0.79300000000000004</v>
      </c>
      <c r="K294" s="70">
        <f xml:space="preserve"> IF( ISNA( 'Inp - allowance override'!K294 ), "", IF( ISBLANK( 'Inp - allowance override'!K294 ), 'F_Inputs - allowance'!K294, 'Inp - allowance override'!K294 ) )</f>
        <v>0.79300000000000004</v>
      </c>
      <c r="L294" s="70">
        <f xml:space="preserve"> IF( ISNA( 'Inp - allowance override'!L294 ), "", IF( ISBLANK( 'Inp - allowance override'!L294 ), 'F_Inputs - allowance'!L294, 'Inp - allowance override'!L294 ) )</f>
        <v>0.8</v>
      </c>
      <c r="M294" s="70">
        <f xml:space="preserve"> IF( ISNA( 'Inp - allowance override'!M294 ), "", IF( ISBLANK( 'Inp - allowance override'!M294 ), 'F_Inputs - allowance'!M294, 'Inp - allowance override'!M294 ) )</f>
        <v>0.8</v>
      </c>
      <c r="N294" s="64" t="str">
        <f xml:space="preserve"> INDEX(Lookup!G:G, MATCH(B294, Lookup!F:F, 0),)</f>
        <v>WR - 3P opex</v>
      </c>
    </row>
    <row r="295" spans="1:14">
      <c r="A295" t="str">
        <f>'Inp - allowance override'!A295</f>
        <v>SRN</v>
      </c>
      <c r="B295" t="str">
        <f>'Inp - allowance override'!B295</f>
        <v>C_PR24CA15_3PCAPEX_NPC_WN</v>
      </c>
      <c r="C295" t="str">
        <f>'Inp - allowance override'!C295</f>
        <v>Third party services costs - WN - capex - non-price control</v>
      </c>
      <c r="D295" t="str">
        <f>'Inp - allowance override'!D295</f>
        <v>£m</v>
      </c>
      <c r="E295" t="str">
        <f>'Inp - allowance override'!E295</f>
        <v>Price Review 2024</v>
      </c>
      <c r="F295" s="70" t="str">
        <f xml:space="preserve"> IF( ISNA( 'Inp - allowance override'!F295 ), "", IF( ISBLANK( 'Inp - allowance override'!F295 ), 'F_Inputs - allowance'!F295, 'Inp - allowance override'!F295 ) )</f>
        <v/>
      </c>
      <c r="G295" s="70" t="str">
        <f xml:space="preserve"> IF( ISNA( 'Inp - allowance override'!G295 ), "", IF( ISBLANK( 'Inp - allowance override'!G295 ), 'F_Inputs - allowance'!G295, 'Inp - allowance override'!G295 ) )</f>
        <v/>
      </c>
      <c r="H295" s="70" t="str">
        <f xml:space="preserve"> IF( ISNA( 'Inp - allowance override'!H295 ), "", IF( ISBLANK( 'Inp - allowance override'!H295 ), 'F_Inputs - allowance'!H295, 'Inp - allowance override'!H295 ) )</f>
        <v/>
      </c>
      <c r="I295" s="70">
        <f xml:space="preserve"> IF( ISNA( 'Inp - allowance override'!I295 ), "", IF( ISBLANK( 'Inp - allowance override'!I295 ), 'F_Inputs - allowance'!I295, 'Inp - allowance override'!I295 ) )</f>
        <v>7.5990000000000002</v>
      </c>
      <c r="J295" s="70">
        <f xml:space="preserve"> IF( ISNA( 'Inp - allowance override'!J295 ), "", IF( ISBLANK( 'Inp - allowance override'!J295 ), 'F_Inputs - allowance'!J295, 'Inp - allowance override'!J295 ) )</f>
        <v>14.214</v>
      </c>
      <c r="K295" s="70">
        <f xml:space="preserve"> IF( ISNA( 'Inp - allowance override'!K295 ), "", IF( ISBLANK( 'Inp - allowance override'!K295 ), 'F_Inputs - allowance'!K295, 'Inp - allowance override'!K295 ) )</f>
        <v>9.1880000000000006</v>
      </c>
      <c r="L295" s="70">
        <f xml:space="preserve"> IF( ISNA( 'Inp - allowance override'!L295 ), "", IF( ISBLANK( 'Inp - allowance override'!L295 ), 'F_Inputs - allowance'!L295, 'Inp - allowance override'!L295 ) )</f>
        <v>7.3289999999999997</v>
      </c>
      <c r="M295" s="70">
        <f xml:space="preserve"> IF( ISNA( 'Inp - allowance override'!M295 ), "", IF( ISBLANK( 'Inp - allowance override'!M295 ), 'F_Inputs - allowance'!M295, 'Inp - allowance override'!M295 ) )</f>
        <v>4.0780000000000003</v>
      </c>
      <c r="N295" s="64" t="str">
        <f xml:space="preserve"> INDEX(Lookup!G:G, MATCH(B295, Lookup!F:F, 0),)</f>
        <v>WN - 3P capex</v>
      </c>
    </row>
    <row r="296" spans="1:14">
      <c r="A296" t="str">
        <f>'Inp - allowance override'!A296</f>
        <v>SRN</v>
      </c>
      <c r="B296" t="str">
        <f>'Inp - allowance override'!B296</f>
        <v>C_PR24CA15_3POPEX_NPC_WN</v>
      </c>
      <c r="C296" t="str">
        <f>'Inp - allowance override'!C296</f>
        <v>Third party services costs - WN - opex - non-price control</v>
      </c>
      <c r="D296" t="str">
        <f>'Inp - allowance override'!D296</f>
        <v>£m</v>
      </c>
      <c r="E296" t="str">
        <f>'Inp - allowance override'!E296</f>
        <v>Price Review 2024</v>
      </c>
      <c r="F296" s="70" t="str">
        <f xml:space="preserve"> IF( ISNA( 'Inp - allowance override'!F296 ), "", IF( ISBLANK( 'Inp - allowance override'!F296 ), 'F_Inputs - allowance'!F296, 'Inp - allowance override'!F296 ) )</f>
        <v/>
      </c>
      <c r="G296" s="70" t="str">
        <f xml:space="preserve"> IF( ISNA( 'Inp - allowance override'!G296 ), "", IF( ISBLANK( 'Inp - allowance override'!G296 ), 'F_Inputs - allowance'!G296, 'Inp - allowance override'!G296 ) )</f>
        <v/>
      </c>
      <c r="H296" s="70" t="str">
        <f xml:space="preserve"> IF( ISNA( 'Inp - allowance override'!H296 ), "", IF( ISBLANK( 'Inp - allowance override'!H296 ), 'F_Inputs - allowance'!H296, 'Inp - allowance override'!H296 ) )</f>
        <v/>
      </c>
      <c r="I296" s="70">
        <f xml:space="preserve"> IF( ISNA( 'Inp - allowance override'!I296 ), "", IF( ISBLANK( 'Inp - allowance override'!I296 ), 'F_Inputs - allowance'!I296, 'Inp - allowance override'!I296 ) )</f>
        <v>1.5</v>
      </c>
      <c r="J296" s="70">
        <f xml:space="preserve"> IF( ISNA( 'Inp - allowance override'!J296 ), "", IF( ISBLANK( 'Inp - allowance override'!J296 ), 'F_Inputs - allowance'!J296, 'Inp - allowance override'!J296 ) )</f>
        <v>1.5</v>
      </c>
      <c r="K296" s="70">
        <f xml:space="preserve"> IF( ISNA( 'Inp - allowance override'!K296 ), "", IF( ISBLANK( 'Inp - allowance override'!K296 ), 'F_Inputs - allowance'!K296, 'Inp - allowance override'!K296 ) )</f>
        <v>1.5</v>
      </c>
      <c r="L296" s="70">
        <f xml:space="preserve"> IF( ISNA( 'Inp - allowance override'!L296 ), "", IF( ISBLANK( 'Inp - allowance override'!L296 ), 'F_Inputs - allowance'!L296, 'Inp - allowance override'!L296 ) )</f>
        <v>1.51</v>
      </c>
      <c r="M296" s="70">
        <f xml:space="preserve"> IF( ISNA( 'Inp - allowance override'!M296 ), "", IF( ISBLANK( 'Inp - allowance override'!M296 ), 'F_Inputs - allowance'!M296, 'Inp - allowance override'!M296 ) )</f>
        <v>1.51</v>
      </c>
      <c r="N296" s="64" t="str">
        <f xml:space="preserve"> INDEX(Lookup!G:G, MATCH(B296, Lookup!F:F, 0),)</f>
        <v>WN - 3P opex</v>
      </c>
    </row>
    <row r="297" spans="1:14">
      <c r="A297" t="str">
        <f>'Inp - allowance override'!A297</f>
        <v>SRN</v>
      </c>
      <c r="B297" t="str">
        <f>'Inp - allowance override'!B297</f>
        <v>C_PR24CA15_3PCAPEX_NPC_WWN</v>
      </c>
      <c r="C297" t="str">
        <f>'Inp - allowance override'!C297</f>
        <v>Third party services costs - WWN - capex - non-price control</v>
      </c>
      <c r="D297" t="str">
        <f>'Inp - allowance override'!D297</f>
        <v>£m</v>
      </c>
      <c r="E297" t="str">
        <f>'Inp - allowance override'!E297</f>
        <v>Price Review 2024</v>
      </c>
      <c r="F297" s="70" t="str">
        <f xml:space="preserve"> IF( ISNA( 'Inp - allowance override'!F297 ), "", IF( ISBLANK( 'Inp - allowance override'!F297 ), 'F_Inputs - allowance'!F297, 'Inp - allowance override'!F297 ) )</f>
        <v/>
      </c>
      <c r="G297" s="70" t="str">
        <f xml:space="preserve"> IF( ISNA( 'Inp - allowance override'!G297 ), "", IF( ISBLANK( 'Inp - allowance override'!G297 ), 'F_Inputs - allowance'!G297, 'Inp - allowance override'!G297 ) )</f>
        <v/>
      </c>
      <c r="H297" s="70" t="str">
        <f xml:space="preserve"> IF( ISNA( 'Inp - allowance override'!H297 ), "", IF( ISBLANK( 'Inp - allowance override'!H297 ), 'F_Inputs - allowance'!H297, 'Inp - allowance override'!H297 ) )</f>
        <v/>
      </c>
      <c r="I297" s="70">
        <f xml:space="preserve"> IF( ISNA( 'Inp - allowance override'!I297 ), "", IF( ISBLANK( 'Inp - allowance override'!I297 ), 'F_Inputs - allowance'!I297, 'Inp - allowance override'!I297 ) )</f>
        <v>0</v>
      </c>
      <c r="J297" s="70">
        <f xml:space="preserve"> IF( ISNA( 'Inp - allowance override'!J297 ), "", IF( ISBLANK( 'Inp - allowance override'!J297 ), 'F_Inputs - allowance'!J297, 'Inp - allowance override'!J297 ) )</f>
        <v>0</v>
      </c>
      <c r="K297" s="70">
        <f xml:space="preserve"> IF( ISNA( 'Inp - allowance override'!K297 ), "", IF( ISBLANK( 'Inp - allowance override'!K297 ), 'F_Inputs - allowance'!K297, 'Inp - allowance override'!K297 ) )</f>
        <v>0</v>
      </c>
      <c r="L297" s="70">
        <f xml:space="preserve"> IF( ISNA( 'Inp - allowance override'!L297 ), "", IF( ISBLANK( 'Inp - allowance override'!L297 ), 'F_Inputs - allowance'!L297, 'Inp - allowance override'!L297 ) )</f>
        <v>0</v>
      </c>
      <c r="M297" s="70">
        <f xml:space="preserve"> IF( ISNA( 'Inp - allowance override'!M297 ), "", IF( ISBLANK( 'Inp - allowance override'!M297 ), 'F_Inputs - allowance'!M297, 'Inp - allowance override'!M297 ) )</f>
        <v>0</v>
      </c>
      <c r="N297" s="64" t="str">
        <f xml:space="preserve"> INDEX(Lookup!G:G, MATCH(B297, Lookup!F:F, 0),)</f>
        <v>WWN - 3P capex</v>
      </c>
    </row>
    <row r="298" spans="1:14">
      <c r="A298" t="str">
        <f>'Inp - allowance override'!A298</f>
        <v>SRN</v>
      </c>
      <c r="B298" t="str">
        <f>'Inp - allowance override'!B298</f>
        <v>C_PR24CA15_3POPEX_NPC_WWN</v>
      </c>
      <c r="C298" t="str">
        <f>'Inp - allowance override'!C298</f>
        <v>Third party services costs - WWN - opex - non-price control</v>
      </c>
      <c r="D298" t="str">
        <f>'Inp - allowance override'!D298</f>
        <v>£m</v>
      </c>
      <c r="E298" t="str">
        <f>'Inp - allowance override'!E298</f>
        <v>Price Review 2024</v>
      </c>
      <c r="F298" s="70" t="str">
        <f xml:space="preserve"> IF( ISNA( 'Inp - allowance override'!F298 ), "", IF( ISBLANK( 'Inp - allowance override'!F298 ), 'F_Inputs - allowance'!F298, 'Inp - allowance override'!F298 ) )</f>
        <v/>
      </c>
      <c r="G298" s="70" t="str">
        <f xml:space="preserve"> IF( ISNA( 'Inp - allowance override'!G298 ), "", IF( ISBLANK( 'Inp - allowance override'!G298 ), 'F_Inputs - allowance'!G298, 'Inp - allowance override'!G298 ) )</f>
        <v/>
      </c>
      <c r="H298" s="70" t="str">
        <f xml:space="preserve"> IF( ISNA( 'Inp - allowance override'!H298 ), "", IF( ISBLANK( 'Inp - allowance override'!H298 ), 'F_Inputs - allowance'!H298, 'Inp - allowance override'!H298 ) )</f>
        <v/>
      </c>
      <c r="I298" s="70">
        <f xml:space="preserve"> IF( ISNA( 'Inp - allowance override'!I298 ), "", IF( ISBLANK( 'Inp - allowance override'!I298 ), 'F_Inputs - allowance'!I298, 'Inp - allowance override'!I298 ) )</f>
        <v>0</v>
      </c>
      <c r="J298" s="70">
        <f xml:space="preserve"> IF( ISNA( 'Inp - allowance override'!J298 ), "", IF( ISBLANK( 'Inp - allowance override'!J298 ), 'F_Inputs - allowance'!J298, 'Inp - allowance override'!J298 ) )</f>
        <v>0</v>
      </c>
      <c r="K298" s="70">
        <f xml:space="preserve"> IF( ISNA( 'Inp - allowance override'!K298 ), "", IF( ISBLANK( 'Inp - allowance override'!K298 ), 'F_Inputs - allowance'!K298, 'Inp - allowance override'!K298 ) )</f>
        <v>0</v>
      </c>
      <c r="L298" s="70">
        <f xml:space="preserve"> IF( ISNA( 'Inp - allowance override'!L298 ), "", IF( ISBLANK( 'Inp - allowance override'!L298 ), 'F_Inputs - allowance'!L298, 'Inp - allowance override'!L298 ) )</f>
        <v>0</v>
      </c>
      <c r="M298" s="70">
        <f xml:space="preserve"> IF( ISNA( 'Inp - allowance override'!M298 ), "", IF( ISBLANK( 'Inp - allowance override'!M298 ), 'F_Inputs - allowance'!M298, 'Inp - allowance override'!M298 ) )</f>
        <v>0</v>
      </c>
      <c r="N298" s="64" t="str">
        <f xml:space="preserve"> INDEX(Lookup!G:G, MATCH(B298, Lookup!F:F, 0),)</f>
        <v>WWN - 3P opex</v>
      </c>
    </row>
    <row r="299" spans="1:14">
      <c r="A299" t="str">
        <f>'Inp - allowance override'!A299</f>
        <v>SRN</v>
      </c>
      <c r="B299" t="str">
        <f>'Inp - allowance override'!B299</f>
        <v>C_PR24CA15_REVCAPEX_PC_WN</v>
      </c>
      <c r="C299" t="str">
        <f>'Inp - allowance override'!C299</f>
        <v>DS &amp; diversions - revenues for capex spend - price control - WN</v>
      </c>
      <c r="D299" t="str">
        <f>'Inp - allowance override'!D299</f>
        <v>£m</v>
      </c>
      <c r="E299" t="str">
        <f>'Inp - allowance override'!E299</f>
        <v>Price Review 2024</v>
      </c>
      <c r="F299" s="70" t="str">
        <f xml:space="preserve"> IF( ISNA( 'Inp - allowance override'!F299 ), "", IF( ISBLANK( 'Inp - allowance override'!F299 ), 'F_Inputs - allowance'!F299, 'Inp - allowance override'!F299 ) )</f>
        <v/>
      </c>
      <c r="G299" s="70" t="str">
        <f xml:space="preserve"> IF( ISNA( 'Inp - allowance override'!G299 ), "", IF( ISBLANK( 'Inp - allowance override'!G299 ), 'F_Inputs - allowance'!G299, 'Inp - allowance override'!G299 ) )</f>
        <v/>
      </c>
      <c r="H299" s="70" t="str">
        <f xml:space="preserve"> IF( ISNA( 'Inp - allowance override'!H299 ), "", IF( ISBLANK( 'Inp - allowance override'!H299 ), 'F_Inputs - allowance'!H299, 'Inp - allowance override'!H299 ) )</f>
        <v/>
      </c>
      <c r="I299" s="70">
        <f xml:space="preserve"> IF( ISNA( 'Inp - allowance override'!I299 ), "", IF( ISBLANK( 'Inp - allowance override'!I299 ), 'F_Inputs - allowance'!I299, 'Inp - allowance override'!I299 ) )</f>
        <v>14.063484092385378</v>
      </c>
      <c r="J299" s="70">
        <f xml:space="preserve"> IF( ISNA( 'Inp - allowance override'!J299 ), "", IF( ISBLANK( 'Inp - allowance override'!J299 ), 'F_Inputs - allowance'!J299, 'Inp - allowance override'!J299 ) )</f>
        <v>20.678484092385375</v>
      </c>
      <c r="K299" s="70">
        <f xml:space="preserve"> IF( ISNA( 'Inp - allowance override'!K299 ), "", IF( ISBLANK( 'Inp - allowance override'!K299 ), 'F_Inputs - allowance'!K299, 'Inp - allowance override'!K299 ) )</f>
        <v>15.652484092385377</v>
      </c>
      <c r="L299" s="70">
        <f xml:space="preserve"> IF( ISNA( 'Inp - allowance override'!L299 ), "", IF( ISBLANK( 'Inp - allowance override'!L299 ), 'F_Inputs - allowance'!L299, 'Inp - allowance override'!L299 ) )</f>
        <v>13.793484092385377</v>
      </c>
      <c r="M299" s="70">
        <f xml:space="preserve"> IF( ISNA( 'Inp - allowance override'!M299 ), "", IF( ISBLANK( 'Inp - allowance override'!M299 ), 'F_Inputs - allowance'!M299, 'Inp - allowance override'!M299 ) )</f>
        <v>10.542484092385378</v>
      </c>
      <c r="N299" s="64" t="str">
        <f xml:space="preserve"> INDEX(Lookup!G:G, MATCH(B299, Lookup!F:F, 0),)</f>
        <v>WN - DSDIV REV</v>
      </c>
    </row>
    <row r="300" spans="1:14">
      <c r="A300" t="str">
        <f>'Inp - allowance override'!A300</f>
        <v>SRN</v>
      </c>
      <c r="B300" t="str">
        <f>'Inp - allowance override'!B300</f>
        <v>C_PR24CA15_REVCAPEX_NPC_WN</v>
      </c>
      <c r="C300" t="str">
        <f>'Inp - allowance override'!C300</f>
        <v>DS &amp; diversions - revenues for capex spend - non-price control - WN</v>
      </c>
      <c r="D300" t="str">
        <f>'Inp - allowance override'!D300</f>
        <v>£m</v>
      </c>
      <c r="E300" t="str">
        <f>'Inp - allowance override'!E300</f>
        <v>Price Review 2024</v>
      </c>
      <c r="F300" s="70" t="str">
        <f xml:space="preserve"> IF( ISNA( 'Inp - allowance override'!F300 ), "", IF( ISBLANK( 'Inp - allowance override'!F300 ), 'F_Inputs - allowance'!F300, 'Inp - allowance override'!F300 ) )</f>
        <v/>
      </c>
      <c r="G300" s="70" t="str">
        <f xml:space="preserve"> IF( ISNA( 'Inp - allowance override'!G300 ), "", IF( ISBLANK( 'Inp - allowance override'!G300 ), 'F_Inputs - allowance'!G300, 'Inp - allowance override'!G300 ) )</f>
        <v/>
      </c>
      <c r="H300" s="70" t="str">
        <f xml:space="preserve"> IF( ISNA( 'Inp - allowance override'!H300 ), "", IF( ISBLANK( 'Inp - allowance override'!H300 ), 'F_Inputs - allowance'!H300, 'Inp - allowance override'!H300 ) )</f>
        <v/>
      </c>
      <c r="I300" s="70">
        <f xml:space="preserve"> IF( ISNA( 'Inp - allowance override'!I300 ), "", IF( ISBLANK( 'Inp - allowance override'!I300 ), 'F_Inputs - allowance'!I300, 'Inp - allowance override'!I300 ) )</f>
        <v>10.86</v>
      </c>
      <c r="J300" s="70">
        <f xml:space="preserve"> IF( ISNA( 'Inp - allowance override'!J300 ), "", IF( ISBLANK( 'Inp - allowance override'!J300 ), 'F_Inputs - allowance'!J300, 'Inp - allowance override'!J300 ) )</f>
        <v>10.86</v>
      </c>
      <c r="K300" s="70">
        <f xml:space="preserve"> IF( ISNA( 'Inp - allowance override'!K300 ), "", IF( ISBLANK( 'Inp - allowance override'!K300 ), 'F_Inputs - allowance'!K300, 'Inp - allowance override'!K300 ) )</f>
        <v>10.86</v>
      </c>
      <c r="L300" s="70">
        <f xml:space="preserve"> IF( ISNA( 'Inp - allowance override'!L300 ), "", IF( ISBLANK( 'Inp - allowance override'!L300 ), 'F_Inputs - allowance'!L300, 'Inp - allowance override'!L300 ) )</f>
        <v>10.86</v>
      </c>
      <c r="M300" s="70">
        <f xml:space="preserve"> IF( ISNA( 'Inp - allowance override'!M300 ), "", IF( ISBLANK( 'Inp - allowance override'!M300 ), 'F_Inputs - allowance'!M300, 'Inp - allowance override'!M300 ) )</f>
        <v>10.86</v>
      </c>
      <c r="N300" s="64" t="str">
        <f xml:space="preserve"> INDEX(Lookup!G:G, MATCH(B300, Lookup!F:F, 0),)</f>
        <v>WN - DSDIV REV</v>
      </c>
    </row>
    <row r="301" spans="1:14">
      <c r="A301" t="str">
        <f>'Inp - allowance override'!A301</f>
        <v>SRN</v>
      </c>
      <c r="B301" t="str">
        <f>'Inp - allowance override'!B301</f>
        <v>C_PR24CA15_REVOPEX_PC_WN</v>
      </c>
      <c r="C301" t="str">
        <f>'Inp - allowance override'!C301</f>
        <v>DS &amp; diversions - revenues for opex spend - price control - WN</v>
      </c>
      <c r="D301" t="str">
        <f>'Inp - allowance override'!D301</f>
        <v>£m</v>
      </c>
      <c r="E301" t="str">
        <f>'Inp - allowance override'!E301</f>
        <v>Price Review 2024</v>
      </c>
      <c r="F301" s="70" t="str">
        <f xml:space="preserve"> IF( ISNA( 'Inp - allowance override'!F301 ), "", IF( ISBLANK( 'Inp - allowance override'!F301 ), 'F_Inputs - allowance'!F301, 'Inp - allowance override'!F301 ) )</f>
        <v/>
      </c>
      <c r="G301" s="70" t="str">
        <f xml:space="preserve"> IF( ISNA( 'Inp - allowance override'!G301 ), "", IF( ISBLANK( 'Inp - allowance override'!G301 ), 'F_Inputs - allowance'!G301, 'Inp - allowance override'!G301 ) )</f>
        <v/>
      </c>
      <c r="H301" s="70" t="str">
        <f xml:space="preserve"> IF( ISNA( 'Inp - allowance override'!H301 ), "", IF( ISBLANK( 'Inp - allowance override'!H301 ), 'F_Inputs - allowance'!H301, 'Inp - allowance override'!H301 ) )</f>
        <v/>
      </c>
      <c r="I301" s="70">
        <f xml:space="preserve"> IF( ISNA( 'Inp - allowance override'!I301 ), "", IF( ISBLANK( 'Inp - allowance override'!I301 ), 'F_Inputs - allowance'!I301, 'Inp - allowance override'!I301 ) )</f>
        <v>0</v>
      </c>
      <c r="J301" s="70">
        <f xml:space="preserve"> IF( ISNA( 'Inp - allowance override'!J301 ), "", IF( ISBLANK( 'Inp - allowance override'!J301 ), 'F_Inputs - allowance'!J301, 'Inp - allowance override'!J301 ) )</f>
        <v>0</v>
      </c>
      <c r="K301" s="70">
        <f xml:space="preserve"> IF( ISNA( 'Inp - allowance override'!K301 ), "", IF( ISBLANK( 'Inp - allowance override'!K301 ), 'F_Inputs - allowance'!K301, 'Inp - allowance override'!K301 ) )</f>
        <v>0</v>
      </c>
      <c r="L301" s="70">
        <f xml:space="preserve"> IF( ISNA( 'Inp - allowance override'!L301 ), "", IF( ISBLANK( 'Inp - allowance override'!L301 ), 'F_Inputs - allowance'!L301, 'Inp - allowance override'!L301 ) )</f>
        <v>0</v>
      </c>
      <c r="M301" s="70">
        <f xml:space="preserve"> IF( ISNA( 'Inp - allowance override'!M301 ), "", IF( ISBLANK( 'Inp - allowance override'!M301 ), 'F_Inputs - allowance'!M301, 'Inp - allowance override'!M301 ) )</f>
        <v>0</v>
      </c>
      <c r="N301" s="64" t="str">
        <f xml:space="preserve"> INDEX(Lookup!G:G, MATCH(B301, Lookup!F:F, 0),)</f>
        <v>WN - DSDIV REV</v>
      </c>
    </row>
    <row r="302" spans="1:14">
      <c r="A302" t="str">
        <f>'Inp - allowance override'!A302</f>
        <v>SRN</v>
      </c>
      <c r="B302" t="str">
        <f>'Inp - allowance override'!B302</f>
        <v>C_PR24CA15_REVOPEX_NPC_WN</v>
      </c>
      <c r="C302" t="str">
        <f>'Inp - allowance override'!C302</f>
        <v>DS &amp; diversions - revenues for opex spend - non-price control - WN</v>
      </c>
      <c r="D302" t="str">
        <f>'Inp - allowance override'!D302</f>
        <v>£m</v>
      </c>
      <c r="E302" t="str">
        <f>'Inp - allowance override'!E302</f>
        <v>Price Review 2024</v>
      </c>
      <c r="F302" s="70" t="str">
        <f xml:space="preserve"> IF( ISNA( 'Inp - allowance override'!F302 ), "", IF( ISBLANK( 'Inp - allowance override'!F302 ), 'F_Inputs - allowance'!F302, 'Inp - allowance override'!F302 ) )</f>
        <v/>
      </c>
      <c r="G302" s="70" t="str">
        <f xml:space="preserve"> IF( ISNA( 'Inp - allowance override'!G302 ), "", IF( ISBLANK( 'Inp - allowance override'!G302 ), 'F_Inputs - allowance'!G302, 'Inp - allowance override'!G302 ) )</f>
        <v/>
      </c>
      <c r="H302" s="70" t="str">
        <f xml:space="preserve"> IF( ISNA( 'Inp - allowance override'!H302 ), "", IF( ISBLANK( 'Inp - allowance override'!H302 ), 'F_Inputs - allowance'!H302, 'Inp - allowance override'!H302 ) )</f>
        <v/>
      </c>
      <c r="I302" s="70">
        <f xml:space="preserve"> IF( ISNA( 'Inp - allowance override'!I302 ), "", IF( ISBLANK( 'Inp - allowance override'!I302 ), 'F_Inputs - allowance'!I302, 'Inp - allowance override'!I302 ) )</f>
        <v>0</v>
      </c>
      <c r="J302" s="70">
        <f xml:space="preserve"> IF( ISNA( 'Inp - allowance override'!J302 ), "", IF( ISBLANK( 'Inp - allowance override'!J302 ), 'F_Inputs - allowance'!J302, 'Inp - allowance override'!J302 ) )</f>
        <v>0</v>
      </c>
      <c r="K302" s="70">
        <f xml:space="preserve"> IF( ISNA( 'Inp - allowance override'!K302 ), "", IF( ISBLANK( 'Inp - allowance override'!K302 ), 'F_Inputs - allowance'!K302, 'Inp - allowance override'!K302 ) )</f>
        <v>0</v>
      </c>
      <c r="L302" s="70">
        <f xml:space="preserve"> IF( ISNA( 'Inp - allowance override'!L302 ), "", IF( ISBLANK( 'Inp - allowance override'!L302 ), 'F_Inputs - allowance'!L302, 'Inp - allowance override'!L302 ) )</f>
        <v>0</v>
      </c>
      <c r="M302" s="70">
        <f xml:space="preserve"> IF( ISNA( 'Inp - allowance override'!M302 ), "", IF( ISBLANK( 'Inp - allowance override'!M302 ), 'F_Inputs - allowance'!M302, 'Inp - allowance override'!M302 ) )</f>
        <v>0</v>
      </c>
      <c r="N302" s="64" t="str">
        <f xml:space="preserve"> INDEX(Lookup!G:G, MATCH(B302, Lookup!F:F, 0),)</f>
        <v>WN - DSDIV REV</v>
      </c>
    </row>
    <row r="303" spans="1:14">
      <c r="A303" t="str">
        <f>'Inp - allowance override'!A303</f>
        <v>SRN</v>
      </c>
      <c r="B303" t="str">
        <f>'Inp - allowance override'!B303</f>
        <v>C_PR24CA15_REVCAPEX_PC_WWN</v>
      </c>
      <c r="C303" t="str">
        <f>'Inp - allowance override'!C303</f>
        <v>DS &amp; diversions - revenues for capex spend - price control - WWN</v>
      </c>
      <c r="D303" t="str">
        <f>'Inp - allowance override'!D303</f>
        <v>£m</v>
      </c>
      <c r="E303" t="str">
        <f>'Inp - allowance override'!E303</f>
        <v>Price Review 2024</v>
      </c>
      <c r="F303" s="70" t="str">
        <f xml:space="preserve"> IF( ISNA( 'Inp - allowance override'!F303 ), "", IF( ISBLANK( 'Inp - allowance override'!F303 ), 'F_Inputs - allowance'!F303, 'Inp - allowance override'!F303 ) )</f>
        <v/>
      </c>
      <c r="G303" s="70" t="str">
        <f xml:space="preserve"> IF( ISNA( 'Inp - allowance override'!G303 ), "", IF( ISBLANK( 'Inp - allowance override'!G303 ), 'F_Inputs - allowance'!G303, 'Inp - allowance override'!G303 ) )</f>
        <v/>
      </c>
      <c r="H303" s="70" t="str">
        <f xml:space="preserve"> IF( ISNA( 'Inp - allowance override'!H303 ), "", IF( ISBLANK( 'Inp - allowance override'!H303 ), 'F_Inputs - allowance'!H303, 'Inp - allowance override'!H303 ) )</f>
        <v/>
      </c>
      <c r="I303" s="70">
        <f xml:space="preserve"> IF( ISNA( 'Inp - allowance override'!I303 ), "", IF( ISBLANK( 'Inp - allowance override'!I303 ), 'F_Inputs - allowance'!I303, 'Inp - allowance override'!I303 ) )</f>
        <v>16.10182</v>
      </c>
      <c r="J303" s="70">
        <f xml:space="preserve"> IF( ISNA( 'Inp - allowance override'!J303 ), "", IF( ISBLANK( 'Inp - allowance override'!J303 ), 'F_Inputs - allowance'!J303, 'Inp - allowance override'!J303 ) )</f>
        <v>16.087060000000001</v>
      </c>
      <c r="K303" s="70">
        <f xml:space="preserve"> IF( ISNA( 'Inp - allowance override'!K303 ), "", IF( ISBLANK( 'Inp - allowance override'!K303 ), 'F_Inputs - allowance'!K303, 'Inp - allowance override'!K303 ) )</f>
        <v>16.087060000000001</v>
      </c>
      <c r="L303" s="70">
        <f xml:space="preserve"> IF( ISNA( 'Inp - allowance override'!L303 ), "", IF( ISBLANK( 'Inp - allowance override'!L303 ), 'F_Inputs - allowance'!L303, 'Inp - allowance override'!L303 ) )</f>
        <v>12.7424</v>
      </c>
      <c r="M303" s="70">
        <f xml:space="preserve"> IF( ISNA( 'Inp - allowance override'!M303 ), "", IF( ISBLANK( 'Inp - allowance override'!M303 ), 'F_Inputs - allowance'!M303, 'Inp - allowance override'!M303 ) )</f>
        <v>12.7096</v>
      </c>
      <c r="N303" s="64" t="str">
        <f xml:space="preserve"> INDEX(Lookup!G:G, MATCH(B303, Lookup!F:F, 0),)</f>
        <v>WWN - DSDIV REV</v>
      </c>
    </row>
    <row r="304" spans="1:14">
      <c r="A304" t="str">
        <f>'Inp - allowance override'!A304</f>
        <v>SRN</v>
      </c>
      <c r="B304" t="str">
        <f>'Inp - allowance override'!B304</f>
        <v>C_PR24CA15_REVCAPEX_NPC_WWN</v>
      </c>
      <c r="C304" t="str">
        <f>'Inp - allowance override'!C304</f>
        <v>DS &amp; diversions - revenues for capex spend - non-price control - WWN</v>
      </c>
      <c r="D304" t="str">
        <f>'Inp - allowance override'!D304</f>
        <v>£m</v>
      </c>
      <c r="E304" t="str">
        <f>'Inp - allowance override'!E304</f>
        <v>Price Review 2024</v>
      </c>
      <c r="F304" s="70" t="str">
        <f xml:space="preserve"> IF( ISNA( 'Inp - allowance override'!F304 ), "", IF( ISBLANK( 'Inp - allowance override'!F304 ), 'F_Inputs - allowance'!F304, 'Inp - allowance override'!F304 ) )</f>
        <v/>
      </c>
      <c r="G304" s="70" t="str">
        <f xml:space="preserve"> IF( ISNA( 'Inp - allowance override'!G304 ), "", IF( ISBLANK( 'Inp - allowance override'!G304 ), 'F_Inputs - allowance'!G304, 'Inp - allowance override'!G304 ) )</f>
        <v/>
      </c>
      <c r="H304" s="70" t="str">
        <f xml:space="preserve"> IF( ISNA( 'Inp - allowance override'!H304 ), "", IF( ISBLANK( 'Inp - allowance override'!H304 ), 'F_Inputs - allowance'!H304, 'Inp - allowance override'!H304 ) )</f>
        <v/>
      </c>
      <c r="I304" s="70">
        <f xml:space="preserve"> IF( ISNA( 'Inp - allowance override'!I304 ), "", IF( ISBLANK( 'Inp - allowance override'!I304 ), 'F_Inputs - allowance'!I304, 'Inp - allowance override'!I304 ) )</f>
        <v>7.5864893138357701</v>
      </c>
      <c r="J304" s="70">
        <f xml:space="preserve"> IF( ISNA( 'Inp - allowance override'!J304 ), "", IF( ISBLANK( 'Inp - allowance override'!J304 ), 'F_Inputs - allowance'!J304, 'Inp - allowance override'!J304 ) )</f>
        <v>7.5864893138357701</v>
      </c>
      <c r="K304" s="70">
        <f xml:space="preserve"> IF( ISNA( 'Inp - allowance override'!K304 ), "", IF( ISBLANK( 'Inp - allowance override'!K304 ), 'F_Inputs - allowance'!K304, 'Inp - allowance override'!K304 ) )</f>
        <v>7.5864893138357701</v>
      </c>
      <c r="L304" s="70">
        <f xml:space="preserve"> IF( ISNA( 'Inp - allowance override'!L304 ), "", IF( ISBLANK( 'Inp - allowance override'!L304 ), 'F_Inputs - allowance'!L304, 'Inp - allowance override'!L304 ) )</f>
        <v>7.5864893138357701</v>
      </c>
      <c r="M304" s="70">
        <f xml:space="preserve"> IF( ISNA( 'Inp - allowance override'!M304 ), "", IF( ISBLANK( 'Inp - allowance override'!M304 ), 'F_Inputs - allowance'!M304, 'Inp - allowance override'!M304 ) )</f>
        <v>7.5864893138357701</v>
      </c>
      <c r="N304" s="64" t="str">
        <f xml:space="preserve"> INDEX(Lookup!G:G, MATCH(B304, Lookup!F:F, 0),)</f>
        <v>WWN - DSDIV REV</v>
      </c>
    </row>
    <row r="305" spans="1:16">
      <c r="A305" t="str">
        <f>'Inp - allowance override'!A305</f>
        <v>SRN</v>
      </c>
      <c r="B305" t="str">
        <f>'Inp - allowance override'!B305</f>
        <v>C_PR24CA15_REVOPEX_PC_WWN</v>
      </c>
      <c r="C305" t="str">
        <f>'Inp - allowance override'!C305</f>
        <v>DS &amp; diversions - revenues for opex spend - price control - WWN</v>
      </c>
      <c r="D305" t="str">
        <f>'Inp - allowance override'!D305</f>
        <v>£m</v>
      </c>
      <c r="E305" t="str">
        <f>'Inp - allowance override'!E305</f>
        <v>Price Review 2024</v>
      </c>
      <c r="F305" s="70" t="str">
        <f xml:space="preserve"> IF( ISNA( 'Inp - allowance override'!F305 ), "", IF( ISBLANK( 'Inp - allowance override'!F305 ), 'F_Inputs - allowance'!F305, 'Inp - allowance override'!F305 ) )</f>
        <v/>
      </c>
      <c r="G305" s="70" t="str">
        <f xml:space="preserve"> IF( ISNA( 'Inp - allowance override'!G305 ), "", IF( ISBLANK( 'Inp - allowance override'!G305 ), 'F_Inputs - allowance'!G305, 'Inp - allowance override'!G305 ) )</f>
        <v/>
      </c>
      <c r="H305" s="70" t="str">
        <f xml:space="preserve"> IF( ISNA( 'Inp - allowance override'!H305 ), "", IF( ISBLANK( 'Inp - allowance override'!H305 ), 'F_Inputs - allowance'!H305, 'Inp - allowance override'!H305 ) )</f>
        <v/>
      </c>
      <c r="I305" s="70">
        <f xml:space="preserve"> IF( ISNA( 'Inp - allowance override'!I305 ), "", IF( ISBLANK( 'Inp - allowance override'!I305 ), 'F_Inputs - allowance'!I305, 'Inp - allowance override'!I305 ) )</f>
        <v>0</v>
      </c>
      <c r="J305" s="70">
        <f xml:space="preserve"> IF( ISNA( 'Inp - allowance override'!J305 ), "", IF( ISBLANK( 'Inp - allowance override'!J305 ), 'F_Inputs - allowance'!J305, 'Inp - allowance override'!J305 ) )</f>
        <v>0</v>
      </c>
      <c r="K305" s="70">
        <f xml:space="preserve"> IF( ISNA( 'Inp - allowance override'!K305 ), "", IF( ISBLANK( 'Inp - allowance override'!K305 ), 'F_Inputs - allowance'!K305, 'Inp - allowance override'!K305 ) )</f>
        <v>0</v>
      </c>
      <c r="L305" s="70">
        <f xml:space="preserve"> IF( ISNA( 'Inp - allowance override'!L305 ), "", IF( ISBLANK( 'Inp - allowance override'!L305 ), 'F_Inputs - allowance'!L305, 'Inp - allowance override'!L305 ) )</f>
        <v>0</v>
      </c>
      <c r="M305" s="70">
        <f xml:space="preserve"> IF( ISNA( 'Inp - allowance override'!M305 ), "", IF( ISBLANK( 'Inp - allowance override'!M305 ), 'F_Inputs - allowance'!M305, 'Inp - allowance override'!M305 ) )</f>
        <v>0</v>
      </c>
      <c r="N305" s="64" t="str">
        <f xml:space="preserve"> INDEX(Lookup!G:G, MATCH(B305, Lookup!F:F, 0),)</f>
        <v>WWN - DSDIV REV</v>
      </c>
    </row>
    <row r="306" spans="1:16">
      <c r="A306" t="str">
        <f>'Inp - allowance override'!A306</f>
        <v>SRN</v>
      </c>
      <c r="B306" t="str">
        <f>'Inp - allowance override'!B306</f>
        <v>C_PR24CA15_REVOPEX_NPC_WWN</v>
      </c>
      <c r="C306" t="str">
        <f>'Inp - allowance override'!C306</f>
        <v>DS &amp; diversions - revenues for opex spend - non-price control - WWN</v>
      </c>
      <c r="D306" t="str">
        <f>'Inp - allowance override'!D306</f>
        <v>£m</v>
      </c>
      <c r="E306" t="str">
        <f>'Inp - allowance override'!E306</f>
        <v>Price Review 2024</v>
      </c>
      <c r="F306" s="70" t="str">
        <f xml:space="preserve"> IF( ISNA( 'Inp - allowance override'!F306 ), "", IF( ISBLANK( 'Inp - allowance override'!F306 ), 'F_Inputs - allowance'!F306, 'Inp - allowance override'!F306 ) )</f>
        <v/>
      </c>
      <c r="G306" s="70" t="str">
        <f xml:space="preserve"> IF( ISNA( 'Inp - allowance override'!G306 ), "", IF( ISBLANK( 'Inp - allowance override'!G306 ), 'F_Inputs - allowance'!G306, 'Inp - allowance override'!G306 ) )</f>
        <v/>
      </c>
      <c r="H306" s="70" t="str">
        <f xml:space="preserve"> IF( ISNA( 'Inp - allowance override'!H306 ), "", IF( ISBLANK( 'Inp - allowance override'!H306 ), 'F_Inputs - allowance'!H306, 'Inp - allowance override'!H306 ) )</f>
        <v/>
      </c>
      <c r="I306" s="70">
        <f xml:space="preserve"> IF( ISNA( 'Inp - allowance override'!I306 ), "", IF( ISBLANK( 'Inp - allowance override'!I306 ), 'F_Inputs - allowance'!I306, 'Inp - allowance override'!I306 ) )</f>
        <v>0</v>
      </c>
      <c r="J306" s="70">
        <f xml:space="preserve"> IF( ISNA( 'Inp - allowance override'!J306 ), "", IF( ISBLANK( 'Inp - allowance override'!J306 ), 'F_Inputs - allowance'!J306, 'Inp - allowance override'!J306 ) )</f>
        <v>0</v>
      </c>
      <c r="K306" s="70">
        <f xml:space="preserve"> IF( ISNA( 'Inp - allowance override'!K306 ), "", IF( ISBLANK( 'Inp - allowance override'!K306 ), 'F_Inputs - allowance'!K306, 'Inp - allowance override'!K306 ) )</f>
        <v>0</v>
      </c>
      <c r="L306" s="70">
        <f xml:space="preserve"> IF( ISNA( 'Inp - allowance override'!L306 ), "", IF( ISBLANK( 'Inp - allowance override'!L306 ), 'F_Inputs - allowance'!L306, 'Inp - allowance override'!L306 ) )</f>
        <v>0</v>
      </c>
      <c r="M306" s="70">
        <f xml:space="preserve"> IF( ISNA( 'Inp - allowance override'!M306 ), "", IF( ISBLANK( 'Inp - allowance override'!M306 ), 'F_Inputs - allowance'!M306, 'Inp - allowance override'!M306 ) )</f>
        <v>0</v>
      </c>
      <c r="N306" s="64" t="str">
        <f xml:space="preserve"> INDEX(Lookup!G:G, MATCH(B306, Lookup!F:F, 0),)</f>
        <v>WWN - DSDIV REV</v>
      </c>
    </row>
    <row r="307" spans="1:16">
      <c r="A307" t="str">
        <f>'Inp - allowance override'!A307</f>
        <v>SRN</v>
      </c>
      <c r="B307" t="str">
        <f>'Inp - allowance override'!B307</f>
        <v>C_PR24CA25_WR</v>
      </c>
      <c r="C307" t="str">
        <f>'Inp - allowance override'!C307</f>
        <v>Pension deficit recovery payments - Calculated allowance - Water resources</v>
      </c>
      <c r="D307" t="str">
        <f>'Inp - allowance override'!D307</f>
        <v>£m</v>
      </c>
      <c r="E307" t="str">
        <f>'Inp - allowance override'!E307</f>
        <v>Price Review 2024</v>
      </c>
      <c r="F307" s="70" t="str">
        <f xml:space="preserve"> IF( ISNA( 'Inp - allowance override'!F307 ), "", IF( ISBLANK( 'Inp - allowance override'!F307 ), 'F_Inputs - allowance'!F307, 'Inp - allowance override'!F307 ) )</f>
        <v/>
      </c>
      <c r="G307" s="70" t="str">
        <f xml:space="preserve"> IF( ISNA( 'Inp - allowance override'!G307 ), "", IF( ISBLANK( 'Inp - allowance override'!G307 ), 'F_Inputs - allowance'!G307, 'Inp - allowance override'!G307 ) )</f>
        <v/>
      </c>
      <c r="H307" s="70" t="str">
        <f xml:space="preserve"> IF( ISNA( 'Inp - allowance override'!H307 ), "", IF( ISBLANK( 'Inp - allowance override'!H307 ), 'F_Inputs - allowance'!H307, 'Inp - allowance override'!H307 ) )</f>
        <v/>
      </c>
      <c r="I307" s="70" t="str">
        <f xml:space="preserve"> IF( ISNA( 'Inp - allowance override'!I307 ), "", IF( ISBLANK( 'Inp - allowance override'!I307 ), 'F_Inputs - allowance'!I307, 'Inp - allowance override'!I307 ) )</f>
        <v/>
      </c>
      <c r="J307" s="70" t="str">
        <f xml:space="preserve"> IF( ISNA( 'Inp - allowance override'!J307 ), "", IF( ISBLANK( 'Inp - allowance override'!J307 ), 'F_Inputs - allowance'!J307, 'Inp - allowance override'!J307 ) )</f>
        <v/>
      </c>
      <c r="K307" s="70" t="str">
        <f xml:space="preserve"> IF( ISNA( 'Inp - allowance override'!K307 ), "", IF( ISBLANK( 'Inp - allowance override'!K307 ), 'F_Inputs - allowance'!K307, 'Inp - allowance override'!K307 ) )</f>
        <v/>
      </c>
      <c r="L307" s="70" t="str">
        <f xml:space="preserve"> IF( ISNA( 'Inp - allowance override'!L307 ), "", IF( ISBLANK( 'Inp - allowance override'!L307 ), 'F_Inputs - allowance'!L307, 'Inp - allowance override'!L307 ) )</f>
        <v/>
      </c>
      <c r="M307" s="70" t="str">
        <f xml:space="preserve"> IF( ISNA( 'Inp - allowance override'!M307 ), "", IF( ISBLANK( 'Inp - allowance override'!M307 ), 'F_Inputs - allowance'!M307, 'Inp - allowance override'!M307 ) )</f>
        <v/>
      </c>
      <c r="N307" s="64" t="str">
        <f xml:space="preserve"> INDEX(Lookup!G:G, MATCH(B307, Lookup!F:F, 0),)</f>
        <v>WR - PDRC</v>
      </c>
      <c r="P307" t="s">
        <v>462</v>
      </c>
    </row>
    <row r="308" spans="1:16">
      <c r="A308" t="str">
        <f>'Inp - allowance override'!A308</f>
        <v>SRN</v>
      </c>
      <c r="B308" t="str">
        <f>'Inp - allowance override'!B308</f>
        <v>C_PR24CA25_WN</v>
      </c>
      <c r="C308" t="str">
        <f>'Inp - allowance override'!C308</f>
        <v>Pension deficit recovery payments - Calculated allowance - Water network plus</v>
      </c>
      <c r="D308" t="str">
        <f>'Inp - allowance override'!D308</f>
        <v>£m</v>
      </c>
      <c r="E308" t="str">
        <f>'Inp - allowance override'!E308</f>
        <v>Price Review 2024</v>
      </c>
      <c r="F308" s="70" t="str">
        <f xml:space="preserve"> IF( ISNA( 'Inp - allowance override'!F308 ), "", IF( ISBLANK( 'Inp - allowance override'!F308 ), 'F_Inputs - allowance'!F308, 'Inp - allowance override'!F308 ) )</f>
        <v/>
      </c>
      <c r="G308" s="70" t="str">
        <f xml:space="preserve"> IF( ISNA( 'Inp - allowance override'!G308 ), "", IF( ISBLANK( 'Inp - allowance override'!G308 ), 'F_Inputs - allowance'!G308, 'Inp - allowance override'!G308 ) )</f>
        <v/>
      </c>
      <c r="H308" s="70" t="str">
        <f xml:space="preserve"> IF( ISNA( 'Inp - allowance override'!H308 ), "", IF( ISBLANK( 'Inp - allowance override'!H308 ), 'F_Inputs - allowance'!H308, 'Inp - allowance override'!H308 ) )</f>
        <v/>
      </c>
      <c r="I308" s="70" t="str">
        <f xml:space="preserve"> IF( ISNA( 'Inp - allowance override'!I308 ), "", IF( ISBLANK( 'Inp - allowance override'!I308 ), 'F_Inputs - allowance'!I308, 'Inp - allowance override'!I308 ) )</f>
        <v/>
      </c>
      <c r="J308" s="70" t="str">
        <f xml:space="preserve"> IF( ISNA( 'Inp - allowance override'!J308 ), "", IF( ISBLANK( 'Inp - allowance override'!J308 ), 'F_Inputs - allowance'!J308, 'Inp - allowance override'!J308 ) )</f>
        <v/>
      </c>
      <c r="K308" s="70" t="str">
        <f xml:space="preserve"> IF( ISNA( 'Inp - allowance override'!K308 ), "", IF( ISBLANK( 'Inp - allowance override'!K308 ), 'F_Inputs - allowance'!K308, 'Inp - allowance override'!K308 ) )</f>
        <v/>
      </c>
      <c r="L308" s="70" t="str">
        <f xml:space="preserve"> IF( ISNA( 'Inp - allowance override'!L308 ), "", IF( ISBLANK( 'Inp - allowance override'!L308 ), 'F_Inputs - allowance'!L308, 'Inp - allowance override'!L308 ) )</f>
        <v/>
      </c>
      <c r="M308" s="70" t="str">
        <f xml:space="preserve"> IF( ISNA( 'Inp - allowance override'!M308 ), "", IF( ISBLANK( 'Inp - allowance override'!M308 ), 'F_Inputs - allowance'!M308, 'Inp - allowance override'!M308 ) )</f>
        <v/>
      </c>
      <c r="N308" s="64" t="str">
        <f xml:space="preserve"> INDEX(Lookup!G:G, MATCH(B308, Lookup!F:F, 0),)</f>
        <v>WN - PDRC</v>
      </c>
      <c r="P308" t="s">
        <v>462</v>
      </c>
    </row>
    <row r="309" spans="1:16">
      <c r="A309" t="str">
        <f>'Inp - allowance override'!A309</f>
        <v>SRN</v>
      </c>
      <c r="B309" t="str">
        <f>'Inp - allowance override'!B309</f>
        <v>C_PR24CA25_W_TOT</v>
      </c>
      <c r="C309" t="str">
        <f>'Inp - allowance override'!C309</f>
        <v>Pension deficit recovery payments - Calculated allowance - Water total</v>
      </c>
      <c r="D309" t="str">
        <f>'Inp - allowance override'!D309</f>
        <v>£m</v>
      </c>
      <c r="E309" t="str">
        <f>'Inp - allowance override'!E309</f>
        <v>Price Review 2024</v>
      </c>
      <c r="F309" s="70" t="str">
        <f xml:space="preserve"> IF( ISNA( 'Inp - allowance override'!F309 ), "", IF( ISBLANK( 'Inp - allowance override'!F309 ), 'F_Inputs - allowance'!F309, 'Inp - allowance override'!F309 ) )</f>
        <v/>
      </c>
      <c r="G309" s="70" t="str">
        <f xml:space="preserve"> IF( ISNA( 'Inp - allowance override'!G309 ), "", IF( ISBLANK( 'Inp - allowance override'!G309 ), 'F_Inputs - allowance'!G309, 'Inp - allowance override'!G309 ) )</f>
        <v/>
      </c>
      <c r="H309" s="70" t="str">
        <f xml:space="preserve"> IF( ISNA( 'Inp - allowance override'!H309 ), "", IF( ISBLANK( 'Inp - allowance override'!H309 ), 'F_Inputs - allowance'!H309, 'Inp - allowance override'!H309 ) )</f>
        <v/>
      </c>
      <c r="I309" s="70" t="str">
        <f xml:space="preserve"> IF( ISNA( 'Inp - allowance override'!I309 ), "", IF( ISBLANK( 'Inp - allowance override'!I309 ), 'F_Inputs - allowance'!I309, 'Inp - allowance override'!I309 ) )</f>
        <v/>
      </c>
      <c r="J309" s="70" t="str">
        <f xml:space="preserve"> IF( ISNA( 'Inp - allowance override'!J309 ), "", IF( ISBLANK( 'Inp - allowance override'!J309 ), 'F_Inputs - allowance'!J309, 'Inp - allowance override'!J309 ) )</f>
        <v/>
      </c>
      <c r="K309" s="70" t="str">
        <f xml:space="preserve"> IF( ISNA( 'Inp - allowance override'!K309 ), "", IF( ISBLANK( 'Inp - allowance override'!K309 ), 'F_Inputs - allowance'!K309, 'Inp - allowance override'!K309 ) )</f>
        <v/>
      </c>
      <c r="L309" s="70" t="str">
        <f xml:space="preserve"> IF( ISNA( 'Inp - allowance override'!L309 ), "", IF( ISBLANK( 'Inp - allowance override'!L309 ), 'F_Inputs - allowance'!L309, 'Inp - allowance override'!L309 ) )</f>
        <v/>
      </c>
      <c r="M309" s="70" t="str">
        <f xml:space="preserve"> IF( ISNA( 'Inp - allowance override'!M309 ), "", IF( ISBLANK( 'Inp - allowance override'!M309 ), 'F_Inputs - allowance'!M309, 'Inp - allowance override'!M309 ) )</f>
        <v/>
      </c>
      <c r="N309" s="64" t="str">
        <f xml:space="preserve"> INDEX(Lookup!G:G, MATCH(B309, Lookup!F:F, 0),)</f>
        <v>W - PDRC</v>
      </c>
      <c r="P309" t="s">
        <v>462</v>
      </c>
    </row>
    <row r="310" spans="1:16">
      <c r="A310" t="str">
        <f>'Inp - allowance override'!A310</f>
        <v>SRN</v>
      </c>
      <c r="B310" t="str">
        <f>'Inp - allowance override'!B310</f>
        <v>C_PR24CA25_WWN</v>
      </c>
      <c r="C310" t="str">
        <f>'Inp - allowance override'!C310</f>
        <v>Pension deficit recovery payments - Calculated allowance - Wastewater network plus</v>
      </c>
      <c r="D310" t="str">
        <f>'Inp - allowance override'!D310</f>
        <v>£m</v>
      </c>
      <c r="E310" t="str">
        <f>'Inp - allowance override'!E310</f>
        <v>Price Review 2024</v>
      </c>
      <c r="F310" s="70" t="str">
        <f xml:space="preserve"> IF( ISNA( 'Inp - allowance override'!F310 ), "", IF( ISBLANK( 'Inp - allowance override'!F310 ), 'F_Inputs - allowance'!F310, 'Inp - allowance override'!F310 ) )</f>
        <v/>
      </c>
      <c r="G310" s="70" t="str">
        <f xml:space="preserve"> IF( ISNA( 'Inp - allowance override'!G310 ), "", IF( ISBLANK( 'Inp - allowance override'!G310 ), 'F_Inputs - allowance'!G310, 'Inp - allowance override'!G310 ) )</f>
        <v/>
      </c>
      <c r="H310" s="70" t="str">
        <f xml:space="preserve"> IF( ISNA( 'Inp - allowance override'!H310 ), "", IF( ISBLANK( 'Inp - allowance override'!H310 ), 'F_Inputs - allowance'!H310, 'Inp - allowance override'!H310 ) )</f>
        <v/>
      </c>
      <c r="I310" s="70" t="str">
        <f xml:space="preserve"> IF( ISNA( 'Inp - allowance override'!I310 ), "", IF( ISBLANK( 'Inp - allowance override'!I310 ), 'F_Inputs - allowance'!I310, 'Inp - allowance override'!I310 ) )</f>
        <v/>
      </c>
      <c r="J310" s="70" t="str">
        <f xml:space="preserve"> IF( ISNA( 'Inp - allowance override'!J310 ), "", IF( ISBLANK( 'Inp - allowance override'!J310 ), 'F_Inputs - allowance'!J310, 'Inp - allowance override'!J310 ) )</f>
        <v/>
      </c>
      <c r="K310" s="70" t="str">
        <f xml:space="preserve"> IF( ISNA( 'Inp - allowance override'!K310 ), "", IF( ISBLANK( 'Inp - allowance override'!K310 ), 'F_Inputs - allowance'!K310, 'Inp - allowance override'!K310 ) )</f>
        <v/>
      </c>
      <c r="L310" s="70" t="str">
        <f xml:space="preserve"> IF( ISNA( 'Inp - allowance override'!L310 ), "", IF( ISBLANK( 'Inp - allowance override'!L310 ), 'F_Inputs - allowance'!L310, 'Inp - allowance override'!L310 ) )</f>
        <v/>
      </c>
      <c r="M310" s="70" t="str">
        <f xml:space="preserve"> IF( ISNA( 'Inp - allowance override'!M310 ), "", IF( ISBLANK( 'Inp - allowance override'!M310 ), 'F_Inputs - allowance'!M310, 'Inp - allowance override'!M310 ) )</f>
        <v/>
      </c>
      <c r="N310" s="64" t="str">
        <f xml:space="preserve"> INDEX(Lookup!G:G, MATCH(B310, Lookup!F:F, 0),)</f>
        <v>WWN - PDRC</v>
      </c>
      <c r="P310" t="s">
        <v>462</v>
      </c>
    </row>
    <row r="311" spans="1:16">
      <c r="A311" t="str">
        <f>'Inp - allowance override'!A311</f>
        <v>SRN</v>
      </c>
      <c r="B311" t="str">
        <f>'Inp - allowance override'!B311</f>
        <v>C_PR24CA25_BIO</v>
      </c>
      <c r="C311" t="str">
        <f>'Inp - allowance override'!C311</f>
        <v>Pension deficit recovery payments - Calculated allowance - Bioresources</v>
      </c>
      <c r="D311" t="str">
        <f>'Inp - allowance override'!D311</f>
        <v>£m</v>
      </c>
      <c r="E311" t="str">
        <f>'Inp - allowance override'!E311</f>
        <v>Price Review 2024</v>
      </c>
      <c r="F311" s="70" t="str">
        <f xml:space="preserve"> IF( ISNA( 'Inp - allowance override'!F311 ), "", IF( ISBLANK( 'Inp - allowance override'!F311 ), 'F_Inputs - allowance'!F311, 'Inp - allowance override'!F311 ) )</f>
        <v/>
      </c>
      <c r="G311" s="70" t="str">
        <f xml:space="preserve"> IF( ISNA( 'Inp - allowance override'!G311 ), "", IF( ISBLANK( 'Inp - allowance override'!G311 ), 'F_Inputs - allowance'!G311, 'Inp - allowance override'!G311 ) )</f>
        <v/>
      </c>
      <c r="H311" s="70" t="str">
        <f xml:space="preserve"> IF( ISNA( 'Inp - allowance override'!H311 ), "", IF( ISBLANK( 'Inp - allowance override'!H311 ), 'F_Inputs - allowance'!H311, 'Inp - allowance override'!H311 ) )</f>
        <v/>
      </c>
      <c r="I311" s="70" t="str">
        <f xml:space="preserve"> IF( ISNA( 'Inp - allowance override'!I311 ), "", IF( ISBLANK( 'Inp - allowance override'!I311 ), 'F_Inputs - allowance'!I311, 'Inp - allowance override'!I311 ) )</f>
        <v/>
      </c>
      <c r="J311" s="70" t="str">
        <f xml:space="preserve"> IF( ISNA( 'Inp - allowance override'!J311 ), "", IF( ISBLANK( 'Inp - allowance override'!J311 ), 'F_Inputs - allowance'!J311, 'Inp - allowance override'!J311 ) )</f>
        <v/>
      </c>
      <c r="K311" s="70" t="str">
        <f xml:space="preserve"> IF( ISNA( 'Inp - allowance override'!K311 ), "", IF( ISBLANK( 'Inp - allowance override'!K311 ), 'F_Inputs - allowance'!K311, 'Inp - allowance override'!K311 ) )</f>
        <v/>
      </c>
      <c r="L311" s="70" t="str">
        <f xml:space="preserve"> IF( ISNA( 'Inp - allowance override'!L311 ), "", IF( ISBLANK( 'Inp - allowance override'!L311 ), 'F_Inputs - allowance'!L311, 'Inp - allowance override'!L311 ) )</f>
        <v/>
      </c>
      <c r="M311" s="70" t="str">
        <f xml:space="preserve"> IF( ISNA( 'Inp - allowance override'!M311 ), "", IF( ISBLANK( 'Inp - allowance override'!M311 ), 'F_Inputs - allowance'!M311, 'Inp - allowance override'!M311 ) )</f>
        <v/>
      </c>
      <c r="N311" s="64" t="str">
        <f xml:space="preserve"> INDEX(Lookup!G:G, MATCH(B311, Lookup!F:F, 0),)</f>
        <v>BIO - PDRC</v>
      </c>
      <c r="P311" t="s">
        <v>462</v>
      </c>
    </row>
    <row r="312" spans="1:16">
      <c r="A312" t="str">
        <f>'Inp - allowance override'!A312</f>
        <v>SRN</v>
      </c>
      <c r="B312" t="str">
        <f>'Inp - allowance override'!B312</f>
        <v>C_PR24CA25_WW_TOT</v>
      </c>
      <c r="C312" t="str">
        <f>'Inp - allowance override'!C312</f>
        <v>Pension deficit recovery payments - Calculated allowance - Wastewater total</v>
      </c>
      <c r="D312" t="str">
        <f>'Inp - allowance override'!D312</f>
        <v>£m</v>
      </c>
      <c r="E312" t="str">
        <f>'Inp - allowance override'!E312</f>
        <v>Price Review 2024</v>
      </c>
      <c r="F312" s="70" t="str">
        <f xml:space="preserve"> IF( ISNA( 'Inp - allowance override'!F312 ), "", IF( ISBLANK( 'Inp - allowance override'!F312 ), 'F_Inputs - allowance'!F312, 'Inp - allowance override'!F312 ) )</f>
        <v/>
      </c>
      <c r="G312" s="70" t="str">
        <f xml:space="preserve"> IF( ISNA( 'Inp - allowance override'!G312 ), "", IF( ISBLANK( 'Inp - allowance override'!G312 ), 'F_Inputs - allowance'!G312, 'Inp - allowance override'!G312 ) )</f>
        <v/>
      </c>
      <c r="H312" s="70" t="str">
        <f xml:space="preserve"> IF( ISNA( 'Inp - allowance override'!H312 ), "", IF( ISBLANK( 'Inp - allowance override'!H312 ), 'F_Inputs - allowance'!H312, 'Inp - allowance override'!H312 ) )</f>
        <v/>
      </c>
      <c r="I312" s="70" t="str">
        <f xml:space="preserve"> IF( ISNA( 'Inp - allowance override'!I312 ), "", IF( ISBLANK( 'Inp - allowance override'!I312 ), 'F_Inputs - allowance'!I312, 'Inp - allowance override'!I312 ) )</f>
        <v/>
      </c>
      <c r="J312" s="70" t="str">
        <f xml:space="preserve"> IF( ISNA( 'Inp - allowance override'!J312 ), "", IF( ISBLANK( 'Inp - allowance override'!J312 ), 'F_Inputs - allowance'!J312, 'Inp - allowance override'!J312 ) )</f>
        <v/>
      </c>
      <c r="K312" s="70" t="str">
        <f xml:space="preserve"> IF( ISNA( 'Inp - allowance override'!K312 ), "", IF( ISBLANK( 'Inp - allowance override'!K312 ), 'F_Inputs - allowance'!K312, 'Inp - allowance override'!K312 ) )</f>
        <v/>
      </c>
      <c r="L312" s="70" t="str">
        <f xml:space="preserve"> IF( ISNA( 'Inp - allowance override'!L312 ), "", IF( ISBLANK( 'Inp - allowance override'!L312 ), 'F_Inputs - allowance'!L312, 'Inp - allowance override'!L312 ) )</f>
        <v/>
      </c>
      <c r="M312" s="70" t="str">
        <f xml:space="preserve"> IF( ISNA( 'Inp - allowance override'!M312 ), "", IF( ISBLANK( 'Inp - allowance override'!M312 ), 'F_Inputs - allowance'!M312, 'Inp - allowance override'!M312 ) )</f>
        <v/>
      </c>
      <c r="N312" s="64" t="str">
        <f xml:space="preserve"> INDEX(Lookup!G:G, MATCH(B312, Lookup!F:F, 0),)</f>
        <v>WW - PDRC</v>
      </c>
      <c r="P312" t="s">
        <v>462</v>
      </c>
    </row>
    <row r="313" spans="1:16">
      <c r="A313" t="str">
        <f>'Inp - allowance override'!A313</f>
        <v>SRN</v>
      </c>
      <c r="B313" t="str">
        <f>'Inp - allowance override'!B313</f>
        <v>C_PR24CA25_ADDN1</v>
      </c>
      <c r="C313" t="str">
        <f>'Inp - allowance override'!C313</f>
        <v>Pension deficit recovery payments - Calculated allowance - Additional control 1</v>
      </c>
      <c r="D313" t="str">
        <f>'Inp - allowance override'!D313</f>
        <v>£m</v>
      </c>
      <c r="E313" t="str">
        <f>'Inp - allowance override'!E313</f>
        <v>Price Review 2024</v>
      </c>
      <c r="F313" s="70" t="str">
        <f xml:space="preserve"> IF( ISNA( 'Inp - allowance override'!F313 ), "", IF( ISBLANK( 'Inp - allowance override'!F313 ), 'F_Inputs - allowance'!F313, 'Inp - allowance override'!F313 ) )</f>
        <v/>
      </c>
      <c r="G313" s="70" t="str">
        <f xml:space="preserve"> IF( ISNA( 'Inp - allowance override'!G313 ), "", IF( ISBLANK( 'Inp - allowance override'!G313 ), 'F_Inputs - allowance'!G313, 'Inp - allowance override'!G313 ) )</f>
        <v/>
      </c>
      <c r="H313" s="70" t="str">
        <f xml:space="preserve"> IF( ISNA( 'Inp - allowance override'!H313 ), "", IF( ISBLANK( 'Inp - allowance override'!H313 ), 'F_Inputs - allowance'!H313, 'Inp - allowance override'!H313 ) )</f>
        <v/>
      </c>
      <c r="I313" s="70" t="str">
        <f xml:space="preserve"> IF( ISNA( 'Inp - allowance override'!I313 ), "", IF( ISBLANK( 'Inp - allowance override'!I313 ), 'F_Inputs - allowance'!I313, 'Inp - allowance override'!I313 ) )</f>
        <v/>
      </c>
      <c r="J313" s="70" t="str">
        <f xml:space="preserve"> IF( ISNA( 'Inp - allowance override'!J313 ), "", IF( ISBLANK( 'Inp - allowance override'!J313 ), 'F_Inputs - allowance'!J313, 'Inp - allowance override'!J313 ) )</f>
        <v/>
      </c>
      <c r="K313" s="70" t="str">
        <f xml:space="preserve"> IF( ISNA( 'Inp - allowance override'!K313 ), "", IF( ISBLANK( 'Inp - allowance override'!K313 ), 'F_Inputs - allowance'!K313, 'Inp - allowance override'!K313 ) )</f>
        <v/>
      </c>
      <c r="L313" s="70" t="str">
        <f xml:space="preserve"> IF( ISNA( 'Inp - allowance override'!L313 ), "", IF( ISBLANK( 'Inp - allowance override'!L313 ), 'F_Inputs - allowance'!L313, 'Inp - allowance override'!L313 ) )</f>
        <v/>
      </c>
      <c r="M313" s="70" t="str">
        <f xml:space="preserve"> IF( ISNA( 'Inp - allowance override'!M313 ), "", IF( ISBLANK( 'Inp - allowance override'!M313 ), 'F_Inputs - allowance'!M313, 'Inp - allowance override'!M313 ) )</f>
        <v/>
      </c>
      <c r="N313" s="64" t="str">
        <f xml:space="preserve"> INDEX(Lookup!G:G, MATCH(B313, Lookup!F:F, 0),)</f>
        <v>ADDN1 - PDRC</v>
      </c>
      <c r="P313" t="s">
        <v>462</v>
      </c>
    </row>
    <row r="314" spans="1:16">
      <c r="A314" t="str">
        <f>'Inp - allowance override'!A314</f>
        <v>SRN</v>
      </c>
      <c r="B314" t="str">
        <f>'Inp - allowance override'!B314</f>
        <v>C_PR24CA25_ADDN2</v>
      </c>
      <c r="C314" t="str">
        <f>'Inp - allowance override'!C314</f>
        <v>Pension deficit recovery payments - Calculated allowance - Additional control 2</v>
      </c>
      <c r="D314" t="str">
        <f>'Inp - allowance override'!D314</f>
        <v>£m</v>
      </c>
      <c r="E314" t="str">
        <f>'Inp - allowance override'!E314</f>
        <v>Price Review 2024</v>
      </c>
      <c r="F314" s="70" t="str">
        <f xml:space="preserve"> IF( ISNA( 'Inp - allowance override'!F314 ), "", IF( ISBLANK( 'Inp - allowance override'!F314 ), 'F_Inputs - allowance'!F314, 'Inp - allowance override'!F314 ) )</f>
        <v/>
      </c>
      <c r="G314" s="70" t="str">
        <f xml:space="preserve"> IF( ISNA( 'Inp - allowance override'!G314 ), "", IF( ISBLANK( 'Inp - allowance override'!G314 ), 'F_Inputs - allowance'!G314, 'Inp - allowance override'!G314 ) )</f>
        <v/>
      </c>
      <c r="H314" s="70" t="str">
        <f xml:space="preserve"> IF( ISNA( 'Inp - allowance override'!H314 ), "", IF( ISBLANK( 'Inp - allowance override'!H314 ), 'F_Inputs - allowance'!H314, 'Inp - allowance override'!H314 ) )</f>
        <v/>
      </c>
      <c r="I314" s="70" t="str">
        <f xml:space="preserve"> IF( ISNA( 'Inp - allowance override'!I314 ), "", IF( ISBLANK( 'Inp - allowance override'!I314 ), 'F_Inputs - allowance'!I314, 'Inp - allowance override'!I314 ) )</f>
        <v/>
      </c>
      <c r="J314" s="70" t="str">
        <f xml:space="preserve"> IF( ISNA( 'Inp - allowance override'!J314 ), "", IF( ISBLANK( 'Inp - allowance override'!J314 ), 'F_Inputs - allowance'!J314, 'Inp - allowance override'!J314 ) )</f>
        <v/>
      </c>
      <c r="K314" s="70" t="str">
        <f xml:space="preserve"> IF( ISNA( 'Inp - allowance override'!K314 ), "", IF( ISBLANK( 'Inp - allowance override'!K314 ), 'F_Inputs - allowance'!K314, 'Inp - allowance override'!K314 ) )</f>
        <v/>
      </c>
      <c r="L314" s="70" t="str">
        <f xml:space="preserve"> IF( ISNA( 'Inp - allowance override'!L314 ), "", IF( ISBLANK( 'Inp - allowance override'!L314 ), 'F_Inputs - allowance'!L314, 'Inp - allowance override'!L314 ) )</f>
        <v/>
      </c>
      <c r="M314" s="70" t="str">
        <f xml:space="preserve"> IF( ISNA( 'Inp - allowance override'!M314 ), "", IF( ISBLANK( 'Inp - allowance override'!M314 ), 'F_Inputs - allowance'!M314, 'Inp - allowance override'!M314 ) )</f>
        <v/>
      </c>
      <c r="N314" s="64" t="str">
        <f xml:space="preserve"> INDEX(Lookup!G:G, MATCH(B314, Lookup!F:F, 0),)</f>
        <v>ADDN1 - PDRC</v>
      </c>
      <c r="P314" t="s">
        <v>462</v>
      </c>
    </row>
    <row r="315" spans="1:16">
      <c r="A315" t="str">
        <f>'Inp - allowance override'!A315</f>
        <v>TMS</v>
      </c>
      <c r="B315" t="str">
        <f>'Inp - allowance override'!B315</f>
        <v>PR24CA02_BASE_WR</v>
      </c>
      <c r="C315" t="str">
        <f>'Inp - allowance override'!C315</f>
        <v>Final modelled base cost allowance for Water Resources</v>
      </c>
      <c r="D315" t="str">
        <f>'Inp - allowance override'!D315</f>
        <v>£m</v>
      </c>
      <c r="E315" t="str">
        <f>'Inp - allowance override'!E315</f>
        <v>Price Review 2024</v>
      </c>
      <c r="F315" s="70" t="str">
        <f xml:space="preserve"> IF( ISNA( 'Inp - allowance override'!F315 ), "", IF( ISBLANK( 'Inp - allowance override'!F315 ), 'F_Inputs - allowance'!F315, 'Inp - allowance override'!F315 ) )</f>
        <v/>
      </c>
      <c r="G315" s="70" t="str">
        <f xml:space="preserve"> IF( ISNA( 'Inp - allowance override'!G315 ), "", IF( ISBLANK( 'Inp - allowance override'!G315 ), 'F_Inputs - allowance'!G315, 'Inp - allowance override'!G315 ) )</f>
        <v/>
      </c>
      <c r="H315" s="70" t="str">
        <f xml:space="preserve"> IF( ISNA( 'Inp - allowance override'!H315 ), "", IF( ISBLANK( 'Inp - allowance override'!H315 ), 'F_Inputs - allowance'!H315, 'Inp - allowance override'!H315 ) )</f>
        <v/>
      </c>
      <c r="I315" s="70">
        <f xml:space="preserve"> IF( ISNA( 'Inp - allowance override'!I315 ), "", IF( ISBLANK( 'Inp - allowance override'!I315 ), 'F_Inputs - allowance'!I315, 'Inp - allowance override'!I315 ) )</f>
        <v>66.705085917443782</v>
      </c>
      <c r="J315" s="70">
        <f xml:space="preserve"> IF( ISNA( 'Inp - allowance override'!J315 ), "", IF( ISBLANK( 'Inp - allowance override'!J315 ), 'F_Inputs - allowance'!J315, 'Inp - allowance override'!J315 ) )</f>
        <v>66.089435944904821</v>
      </c>
      <c r="K315" s="70">
        <f xml:space="preserve"> IF( ISNA( 'Inp - allowance override'!K315 ), "", IF( ISBLANK( 'Inp - allowance override'!K315 ), 'F_Inputs - allowance'!K315, 'Inp - allowance override'!K315 ) )</f>
        <v>63.060818524891737</v>
      </c>
      <c r="L315" s="70">
        <f xml:space="preserve"> IF( ISNA( 'Inp - allowance override'!L315 ), "", IF( ISBLANK( 'Inp - allowance override'!L315 ), 'F_Inputs - allowance'!L315, 'Inp - allowance override'!L315 ) )</f>
        <v>59.894862304246644</v>
      </c>
      <c r="M315" s="70">
        <f xml:space="preserve"> IF( ISNA( 'Inp - allowance override'!M315 ), "", IF( ISBLANK( 'Inp - allowance override'!M315 ), 'F_Inputs - allowance'!M315, 'Inp - allowance override'!M315 ) )</f>
        <v>57.633098980865974</v>
      </c>
      <c r="N315" s="64" t="str">
        <f xml:space="preserve"> INDEX(Lookup!G:G, MATCH(B315, Lookup!F:F, 0),)</f>
        <v>WR - Ofwat base allowance</v>
      </c>
    </row>
    <row r="316" spans="1:16">
      <c r="A316" t="str">
        <f>'Inp - allowance override'!A316</f>
        <v>TMS</v>
      </c>
      <c r="B316" t="str">
        <f>'Inp - allowance override'!B316</f>
        <v>PR24CA02_BASE_WNP</v>
      </c>
      <c r="C316" t="str">
        <f>'Inp - allowance override'!C316</f>
        <v>Final modelled base cost allowance for Network Plus Water</v>
      </c>
      <c r="D316" t="str">
        <f>'Inp - allowance override'!D316</f>
        <v>£m</v>
      </c>
      <c r="E316" t="str">
        <f>'Inp - allowance override'!E316</f>
        <v>Price Review 2024</v>
      </c>
      <c r="F316" s="70" t="str">
        <f xml:space="preserve"> IF( ISNA( 'Inp - allowance override'!F316 ), "", IF( ISBLANK( 'Inp - allowance override'!F316 ), 'F_Inputs - allowance'!F316, 'Inp - allowance override'!F316 ) )</f>
        <v/>
      </c>
      <c r="G316" s="70" t="str">
        <f xml:space="preserve"> IF( ISNA( 'Inp - allowance override'!G316 ), "", IF( ISBLANK( 'Inp - allowance override'!G316 ), 'F_Inputs - allowance'!G316, 'Inp - allowance override'!G316 ) )</f>
        <v/>
      </c>
      <c r="H316" s="70" t="str">
        <f xml:space="preserve"> IF( ISNA( 'Inp - allowance override'!H316 ), "", IF( ISBLANK( 'Inp - allowance override'!H316 ), 'F_Inputs - allowance'!H316, 'Inp - allowance override'!H316 ) )</f>
        <v/>
      </c>
      <c r="I316" s="70">
        <f xml:space="preserve"> IF( ISNA( 'Inp - allowance override'!I316 ), "", IF( ISBLANK( 'Inp - allowance override'!I316 ), 'F_Inputs - allowance'!I316, 'Inp - allowance override'!I316 ) )</f>
        <v>1070.8683920660562</v>
      </c>
      <c r="J316" s="70">
        <f xml:space="preserve"> IF( ISNA( 'Inp - allowance override'!J316 ), "", IF( ISBLANK( 'Inp - allowance override'!J316 ), 'F_Inputs - allowance'!J316, 'Inp - allowance override'!J316 ) )</f>
        <v>1119.1853244407857</v>
      </c>
      <c r="K316" s="70">
        <f xml:space="preserve"> IF( ISNA( 'Inp - allowance override'!K316 ), "", IF( ISBLANK( 'Inp - allowance override'!K316 ), 'F_Inputs - allowance'!K316, 'Inp - allowance override'!K316 ) )</f>
        <v>1120.9900452603829</v>
      </c>
      <c r="L316" s="70">
        <f xml:space="preserve"> IF( ISNA( 'Inp - allowance override'!L316 ), "", IF( ISBLANK( 'Inp - allowance override'!L316 ), 'F_Inputs - allowance'!L316, 'Inp - allowance override'!L316 ) )</f>
        <v>1120.9586077936638</v>
      </c>
      <c r="M316" s="70">
        <f xml:space="preserve"> IF( ISNA( 'Inp - allowance override'!M316 ), "", IF( ISBLANK( 'Inp - allowance override'!M316 ), 'F_Inputs - allowance'!M316, 'Inp - allowance override'!M316 ) )</f>
        <v>1142.0434553061982</v>
      </c>
      <c r="N316" s="64" t="str">
        <f xml:space="preserve"> INDEX(Lookup!G:G, MATCH(B316, Lookup!F:F, 0),)</f>
        <v>WN+ - Ofwat base allowance</v>
      </c>
    </row>
    <row r="317" spans="1:16">
      <c r="A317" t="str">
        <f>'Inp - allowance override'!A317</f>
        <v>TMS</v>
      </c>
      <c r="B317" t="str">
        <f>'Inp - allowance override'!B317</f>
        <v>PR24CA02_BASE_WWNP</v>
      </c>
      <c r="C317" t="str">
        <f>'Inp - allowance override'!C317</f>
        <v>Final modelled base cost allowance for Wastewater Network Plus</v>
      </c>
      <c r="D317" t="str">
        <f>'Inp - allowance override'!D317</f>
        <v>£m</v>
      </c>
      <c r="E317" t="str">
        <f>'Inp - allowance override'!E317</f>
        <v>Price Review 2024</v>
      </c>
      <c r="F317" s="70" t="str">
        <f xml:space="preserve"> IF( ISNA( 'Inp - allowance override'!F317 ), "", IF( ISBLANK( 'Inp - allowance override'!F317 ), 'F_Inputs - allowance'!F317, 'Inp - allowance override'!F317 ) )</f>
        <v/>
      </c>
      <c r="G317" s="70" t="str">
        <f xml:space="preserve"> IF( ISNA( 'Inp - allowance override'!G317 ), "", IF( ISBLANK( 'Inp - allowance override'!G317 ), 'F_Inputs - allowance'!G317, 'Inp - allowance override'!G317 ) )</f>
        <v/>
      </c>
      <c r="H317" s="70" t="str">
        <f xml:space="preserve"> IF( ISNA( 'Inp - allowance override'!H317 ), "", IF( ISBLANK( 'Inp - allowance override'!H317 ), 'F_Inputs - allowance'!H317, 'Inp - allowance override'!H317 ) )</f>
        <v/>
      </c>
      <c r="I317" s="70">
        <f xml:space="preserve"> IF( ISNA( 'Inp - allowance override'!I317 ), "", IF( ISBLANK( 'Inp - allowance override'!I317 ), 'F_Inputs - allowance'!I317, 'Inp - allowance override'!I317 ) )</f>
        <v>883.98777181258811</v>
      </c>
      <c r="J317" s="70">
        <f xml:space="preserve"> IF( ISNA( 'Inp - allowance override'!J317 ), "", IF( ISBLANK( 'Inp - allowance override'!J317 ), 'F_Inputs - allowance'!J317, 'Inp - allowance override'!J317 ) )</f>
        <v>868.70240983880558</v>
      </c>
      <c r="K317" s="70">
        <f xml:space="preserve"> IF( ISNA( 'Inp - allowance override'!K317 ), "", IF( ISBLANK( 'Inp - allowance override'!K317 ), 'F_Inputs - allowance'!K317, 'Inp - allowance override'!K317 ) )</f>
        <v>855.38728044014238</v>
      </c>
      <c r="L317" s="70">
        <f xml:space="preserve"> IF( ISNA( 'Inp - allowance override'!L317 ), "", IF( ISBLANK( 'Inp - allowance override'!L317 ), 'F_Inputs - allowance'!L317, 'Inp - allowance override'!L317 ) )</f>
        <v>840.75867228952529</v>
      </c>
      <c r="M317" s="70">
        <f xml:space="preserve"> IF( ISNA( 'Inp - allowance override'!M317 ), "", IF( ISBLANK( 'Inp - allowance override'!M317 ), 'F_Inputs - allowance'!M317, 'Inp - allowance override'!M317 ) )</f>
        <v>829.31193103592693</v>
      </c>
      <c r="N317" s="64" t="str">
        <f xml:space="preserve"> INDEX(Lookup!G:G, MATCH(B317, Lookup!F:F, 0),)</f>
        <v>WWN+ - Ofwat base allowance</v>
      </c>
    </row>
    <row r="318" spans="1:16">
      <c r="A318" t="str">
        <f>'Inp - allowance override'!A318</f>
        <v>TMS</v>
      </c>
      <c r="B318" t="str">
        <f>'Inp - allowance override'!B318</f>
        <v>PR24CA02_BASE_BIO</v>
      </c>
      <c r="C318" t="str">
        <f>'Inp - allowance override'!C318</f>
        <v>Final modelled base cost allowance for Bioresources</v>
      </c>
      <c r="D318" t="str">
        <f>'Inp - allowance override'!D318</f>
        <v>£m</v>
      </c>
      <c r="E318" t="str">
        <f>'Inp - allowance override'!E318</f>
        <v>Price Review 2024</v>
      </c>
      <c r="F318" s="70" t="str">
        <f xml:space="preserve"> IF( ISNA( 'Inp - allowance override'!F318 ), "", IF( ISBLANK( 'Inp - allowance override'!F318 ), 'F_Inputs - allowance'!F318, 'Inp - allowance override'!F318 ) )</f>
        <v/>
      </c>
      <c r="G318" s="70" t="str">
        <f xml:space="preserve"> IF( ISNA( 'Inp - allowance override'!G318 ), "", IF( ISBLANK( 'Inp - allowance override'!G318 ), 'F_Inputs - allowance'!G318, 'Inp - allowance override'!G318 ) )</f>
        <v/>
      </c>
      <c r="H318" s="70" t="str">
        <f xml:space="preserve"> IF( ISNA( 'Inp - allowance override'!H318 ), "", IF( ISBLANK( 'Inp - allowance override'!H318 ), 'F_Inputs - allowance'!H318, 'Inp - allowance override'!H318 ) )</f>
        <v/>
      </c>
      <c r="I318" s="70">
        <f xml:space="preserve"> IF( ISNA( 'Inp - allowance override'!I318 ), "", IF( ISBLANK( 'Inp - allowance override'!I318 ), 'F_Inputs - allowance'!I318, 'Inp - allowance override'!I318 ) )</f>
        <v>129.69830837897069</v>
      </c>
      <c r="J318" s="70">
        <f xml:space="preserve"> IF( ISNA( 'Inp - allowance override'!J318 ), "", IF( ISBLANK( 'Inp - allowance override'!J318 ), 'F_Inputs - allowance'!J318, 'Inp - allowance override'!J318 ) )</f>
        <v>131.30121645950652</v>
      </c>
      <c r="K318" s="70">
        <f xml:space="preserve"> IF( ISNA( 'Inp - allowance override'!K318 ), "", IF( ISBLANK( 'Inp - allowance override'!K318 ), 'F_Inputs - allowance'!K318, 'Inp - allowance override'!K318 ) )</f>
        <v>132.81564132815475</v>
      </c>
      <c r="L318" s="70">
        <f xml:space="preserve"> IF( ISNA( 'Inp - allowance override'!L318 ), "", IF( ISBLANK( 'Inp - allowance override'!L318 ), 'F_Inputs - allowance'!L318, 'Inp - allowance override'!L318 ) )</f>
        <v>134.09519617610988</v>
      </c>
      <c r="M318" s="70">
        <f xml:space="preserve"> IF( ISNA( 'Inp - allowance override'!M318 ), "", IF( ISBLANK( 'Inp - allowance override'!M318 ), 'F_Inputs - allowance'!M318, 'Inp - allowance override'!M318 ) )</f>
        <v>135.55746587920763</v>
      </c>
      <c r="N318" s="64" t="str">
        <f xml:space="preserve"> INDEX(Lookup!G:G, MATCH(B318, Lookup!F:F, 0),)</f>
        <v>BIO - Ofwat base allowance</v>
      </c>
    </row>
    <row r="319" spans="1:16">
      <c r="A319" t="str">
        <f>'Inp - allowance override'!A319</f>
        <v>TMS</v>
      </c>
      <c r="B319" t="str">
        <f>'Inp - allowance override'!B319</f>
        <v>PR24CA14_WW_TOTAL_ENHANCEMENT_ALLOW_TOT</v>
      </c>
      <c r="C319" t="str">
        <f>'Inp - allowance override'!C319</f>
        <v>PR24 final wastewater enhancement totex allowance- total enhancement expenditure</v>
      </c>
      <c r="D319" t="str">
        <f>'Inp - allowance override'!D319</f>
        <v>£m</v>
      </c>
      <c r="E319" t="str">
        <f>'Inp - allowance override'!E319</f>
        <v>Price Review 2024</v>
      </c>
      <c r="F319" s="70" t="str">
        <f xml:space="preserve"> IF( ISNA( 'Inp - allowance override'!F319 ), "", IF( ISBLANK( 'Inp - allowance override'!F319 ), 'F_Inputs - allowance'!F319, 'Inp - allowance override'!F319 ) )</f>
        <v/>
      </c>
      <c r="G319" s="70">
        <f xml:space="preserve"> IF( ISNA( 'Inp - allowance override'!G319 ), "", IF( ISBLANK( 'Inp - allowance override'!G319 ), 'F_Inputs - allowance'!G319, 'Inp - allowance override'!G319 ) )</f>
        <v>0</v>
      </c>
      <c r="H319" s="70">
        <f xml:space="preserve"> IF( ISNA( 'Inp - allowance override'!H319 ), "", IF( ISBLANK( 'Inp - allowance override'!H319 ), 'F_Inputs - allowance'!H319, 'Inp - allowance override'!H319 ) )</f>
        <v>0</v>
      </c>
      <c r="I319" s="70">
        <f xml:space="preserve"> IF( ISNA( 'Inp - allowance override'!I319 ), "", IF( ISBLANK( 'Inp - allowance override'!I319 ), 'F_Inputs - allowance'!I319, 'Inp - allowance override'!I319 ) )</f>
        <v>431.51160381327475</v>
      </c>
      <c r="J319" s="70">
        <f xml:space="preserve"> IF( ISNA( 'Inp - allowance override'!J319 ), "", IF( ISBLANK( 'Inp - allowance override'!J319 ), 'F_Inputs - allowance'!J319, 'Inp - allowance override'!J319 ) )</f>
        <v>575.57334313110027</v>
      </c>
      <c r="K319" s="70">
        <f xml:space="preserve"> IF( ISNA( 'Inp - allowance override'!K319 ), "", IF( ISBLANK( 'Inp - allowance override'!K319 ), 'F_Inputs - allowance'!K319, 'Inp - allowance override'!K319 ) )</f>
        <v>615.45005356065542</v>
      </c>
      <c r="L319" s="70">
        <f xml:space="preserve"> IF( ISNA( 'Inp - allowance override'!L319 ), "", IF( ISBLANK( 'Inp - allowance override'!L319 ), 'F_Inputs - allowance'!L319, 'Inp - allowance override'!L319 ) )</f>
        <v>809.1427719359433</v>
      </c>
      <c r="M319" s="70">
        <f xml:space="preserve"> IF( ISNA( 'Inp - allowance override'!M319 ), "", IF( ISBLANK( 'Inp - allowance override'!M319 ), 'F_Inputs - allowance'!M319, 'Inp - allowance override'!M319 ) )</f>
        <v>985.4833552959916</v>
      </c>
      <c r="N319" s="64" t="str">
        <f xml:space="preserve"> INDEX(Lookup!G:G, MATCH(B319, Lookup!F:F, 0),)</f>
        <v>Wastewater - Ofwat enhancement allowance</v>
      </c>
    </row>
    <row r="320" spans="1:16">
      <c r="A320" t="str">
        <f>'Inp - allowance override'!A320</f>
        <v>TMS</v>
      </c>
      <c r="B320" t="str">
        <f>'Inp - allowance override'!B320</f>
        <v>PR24CA14_W_TOTAL_ENHANCEMENT_ALLOW_TOT</v>
      </c>
      <c r="C320" t="str">
        <f>'Inp - allowance override'!C320</f>
        <v>PR24 final water enhancement totex allowance- total enhancement expenditure</v>
      </c>
      <c r="D320" t="str">
        <f>'Inp - allowance override'!D320</f>
        <v>£m</v>
      </c>
      <c r="E320" t="str">
        <f>'Inp - allowance override'!E320</f>
        <v>Price Review 2024</v>
      </c>
      <c r="F320" s="70" t="str">
        <f xml:space="preserve"> IF( ISNA( 'Inp - allowance override'!F320 ), "", IF( ISBLANK( 'Inp - allowance override'!F320 ), 'F_Inputs - allowance'!F320, 'Inp - allowance override'!F320 ) )</f>
        <v/>
      </c>
      <c r="G320" s="70">
        <f xml:space="preserve"> IF( ISNA( 'Inp - allowance override'!G320 ), "", IF( ISBLANK( 'Inp - allowance override'!G320 ), 'F_Inputs - allowance'!G320, 'Inp - allowance override'!G320 ) )</f>
        <v>0</v>
      </c>
      <c r="H320" s="70">
        <f xml:space="preserve"> IF( ISNA( 'Inp - allowance override'!H320 ), "", IF( ISBLANK( 'Inp - allowance override'!H320 ), 'F_Inputs - allowance'!H320, 'Inp - allowance override'!H320 ) )</f>
        <v>0</v>
      </c>
      <c r="I320" s="70">
        <f xml:space="preserve"> IF( ISNA( 'Inp - allowance override'!I320 ), "", IF( ISBLANK( 'Inp - allowance override'!I320 ), 'F_Inputs - allowance'!I320, 'Inp - allowance override'!I320 ) )</f>
        <v>406.30221617170196</v>
      </c>
      <c r="J320" s="70">
        <f xml:space="preserve"> IF( ISNA( 'Inp - allowance override'!J320 ), "", IF( ISBLANK( 'Inp - allowance override'!J320 ), 'F_Inputs - allowance'!J320, 'Inp - allowance override'!J320 ) )</f>
        <v>462.31059954110373</v>
      </c>
      <c r="K320" s="70">
        <f xml:space="preserve"> IF( ISNA( 'Inp - allowance override'!K320 ), "", IF( ISBLANK( 'Inp - allowance override'!K320 ), 'F_Inputs - allowance'!K320, 'Inp - allowance override'!K320 ) )</f>
        <v>499.63011571344214</v>
      </c>
      <c r="L320" s="70">
        <f xml:space="preserve"> IF( ISNA( 'Inp - allowance override'!L320 ), "", IF( ISBLANK( 'Inp - allowance override'!L320 ), 'F_Inputs - allowance'!L320, 'Inp - allowance override'!L320 ) )</f>
        <v>500.84193144633127</v>
      </c>
      <c r="M320" s="70">
        <f xml:space="preserve"> IF( ISNA( 'Inp - allowance override'!M320 ), "", IF( ISBLANK( 'Inp - allowance override'!M320 ), 'F_Inputs - allowance'!M320, 'Inp - allowance override'!M320 ) )</f>
        <v>717.44222922344659</v>
      </c>
      <c r="N320" s="64" t="str">
        <f xml:space="preserve"> INDEX(Lookup!G:G, MATCH(B320, Lookup!F:F, 0),)</f>
        <v>Water - Ofwat enhancement allowance</v>
      </c>
    </row>
    <row r="321" spans="1:14">
      <c r="A321" t="str">
        <f>'Inp - allowance override'!A321</f>
        <v>TMS</v>
      </c>
      <c r="B321" t="str">
        <f>'Inp - allowance override'!B321</f>
        <v>C_PR24CA_RR2_001ADDN1_PR24</v>
      </c>
      <c r="C321" t="str">
        <f>'Inp - allowance override'!C321</f>
        <v>Ofwat - Gross capital expenditure - including g&amp;c and cost sharing - real (ADDN1)</v>
      </c>
      <c r="D321" t="str">
        <f>'Inp - allowance override'!D321</f>
        <v>£m</v>
      </c>
      <c r="E321" t="str">
        <f>'Inp - allowance override'!E321</f>
        <v>Price Review 2024</v>
      </c>
      <c r="F321" s="70" t="str">
        <f xml:space="preserve"> IF( ISNA( 'Inp - allowance override'!F321 ), "", IF( ISBLANK( 'Inp - allowance override'!F321 ), 'F_Inputs - allowance'!F321, 'Inp - allowance override'!F321 ) )</f>
        <v/>
      </c>
      <c r="G321" s="70" t="str">
        <f xml:space="preserve"> IF( ISNA( 'Inp - allowance override'!G321 ), "", IF( ISBLANK( 'Inp - allowance override'!G321 ), 'F_Inputs - allowance'!G321, 'Inp - allowance override'!G321 ) )</f>
        <v/>
      </c>
      <c r="H321" s="70" t="str">
        <f xml:space="preserve"> IF( ISNA( 'Inp - allowance override'!H321 ), "", IF( ISBLANK( 'Inp - allowance override'!H321 ), 'F_Inputs - allowance'!H321, 'Inp - allowance override'!H321 ) )</f>
        <v/>
      </c>
      <c r="I321" s="70">
        <f xml:space="preserve"> IF( ISNA( 'Inp - allowance override'!I321 ), "", IF( ISBLANK( 'Inp - allowance override'!I321 ), 'F_Inputs - allowance'!I321, 'Inp - allowance override'!I321 ) )</f>
        <v>-66.774381500000004</v>
      </c>
      <c r="J321" s="70">
        <f xml:space="preserve"> IF( ISNA( 'Inp - allowance override'!J321 ), "", IF( ISBLANK( 'Inp - allowance override'!J321 ), 'F_Inputs - allowance'!J321, 'Inp - allowance override'!J321 ) )</f>
        <v>14.220852555999997</v>
      </c>
      <c r="K321" s="70">
        <f xml:space="preserve"> IF( ISNA( 'Inp - allowance override'!K321 ), "", IF( ISBLANK( 'Inp - allowance override'!K321 ), 'F_Inputs - allowance'!K321, 'Inp - allowance override'!K321 ) )</f>
        <v>14.764444184819999</v>
      </c>
      <c r="L321" s="70">
        <f xml:space="preserve"> IF( ISNA( 'Inp - allowance override'!L321 ), "", IF( ISBLANK( 'Inp - allowance override'!L321 ), 'F_Inputs - allowance'!L321, 'Inp - allowance override'!L321 ) )</f>
        <v>7.4034556674938994</v>
      </c>
      <c r="M321" s="70">
        <f xml:space="preserve"> IF( ISNA( 'Inp - allowance override'!M321 ), "", IF( ISBLANK( 'Inp - allowance override'!M321 ), 'F_Inputs - allowance'!M321, 'Inp - allowance override'!M321 ) )</f>
        <v>5.4405711108189605</v>
      </c>
      <c r="N321" s="64" t="str">
        <f xml:space="preserve"> INDEX(Lookup!G:G, MATCH(B321, Lookup!F:F, 0),)</f>
        <v>ADDN1 - Ofwat enhancement allowance</v>
      </c>
    </row>
    <row r="322" spans="1:14">
      <c r="A322" t="str">
        <f>'Inp - allowance override'!A322</f>
        <v>TMS</v>
      </c>
      <c r="B322" t="str">
        <f>'Inp - allowance override'!B322</f>
        <v>C_PR24CA_RR2_002ADDN1_PR24</v>
      </c>
      <c r="C322" t="str">
        <f>'Inp - allowance override'!C322</f>
        <v>Ofwat - Total gross operational expenditure including cost sharing - real (ADDN1)</v>
      </c>
      <c r="D322" t="str">
        <f>'Inp - allowance override'!D322</f>
        <v>£m</v>
      </c>
      <c r="E322" t="str">
        <f>'Inp - allowance override'!E322</f>
        <v>Price Review 2024</v>
      </c>
      <c r="F322" s="70" t="str">
        <f xml:space="preserve"> IF( ISNA( 'Inp - allowance override'!F322 ), "", IF( ISBLANK( 'Inp - allowance override'!F322 ), 'F_Inputs - allowance'!F322, 'Inp - allowance override'!F322 ) )</f>
        <v/>
      </c>
      <c r="G322" s="70" t="str">
        <f xml:space="preserve"> IF( ISNA( 'Inp - allowance override'!G322 ), "", IF( ISBLANK( 'Inp - allowance override'!G322 ), 'F_Inputs - allowance'!G322, 'Inp - allowance override'!G322 ) )</f>
        <v/>
      </c>
      <c r="H322" s="70" t="str">
        <f xml:space="preserve"> IF( ISNA( 'Inp - allowance override'!H322 ), "", IF( ISBLANK( 'Inp - allowance override'!H322 ), 'F_Inputs - allowance'!H322, 'Inp - allowance override'!H322 ) )</f>
        <v/>
      </c>
      <c r="I322" s="70">
        <f xml:space="preserve"> IF( ISNA( 'Inp - allowance override'!I322 ), "", IF( ISBLANK( 'Inp - allowance override'!I322 ), 'F_Inputs - allowance'!I322, 'Inp - allowance override'!I322 ) )</f>
        <v>8.9130293999999992</v>
      </c>
      <c r="J322" s="70">
        <f xml:space="preserve"> IF( ISNA( 'Inp - allowance override'!J322 ), "", IF( ISBLANK( 'Inp - allowance override'!J322 ), 'F_Inputs - allowance'!J322, 'Inp - allowance override'!J322 ) )</f>
        <v>11.122537436999998</v>
      </c>
      <c r="K322" s="70">
        <f xml:space="preserve"> IF( ISNA( 'Inp - allowance override'!K322 ), "", IF( ISBLANK( 'Inp - allowance override'!K322 ), 'F_Inputs - allowance'!K322, 'Inp - allowance override'!K322 ) )</f>
        <v>15.583749070229999</v>
      </c>
      <c r="L322" s="70">
        <f xml:space="preserve"> IF( ISNA( 'Inp - allowance override'!L322 ), "", IF( ISBLANK( 'Inp - allowance override'!L322 ), 'F_Inputs - allowance'!L322, 'Inp - allowance override'!L322 ) )</f>
        <v>14.942906654078698</v>
      </c>
      <c r="M322" s="70">
        <f xml:space="preserve"> IF( ISNA( 'Inp - allowance override'!M322 ), "", IF( ISBLANK( 'Inp - allowance override'!M322 ), 'F_Inputs - allowance'!M322, 'Inp - allowance override'!M322 ) )</f>
        <v>14.900806324569624</v>
      </c>
      <c r="N322" s="64" t="str">
        <f xml:space="preserve"> INDEX(Lookup!G:G, MATCH(B322, Lookup!F:F, 0),)</f>
        <v>ADDN1 - Ofwat enhancement allowance</v>
      </c>
    </row>
    <row r="323" spans="1:14">
      <c r="A323" t="str">
        <f>'Inp - allowance override'!A323</f>
        <v>TMS</v>
      </c>
      <c r="B323" t="str">
        <f>'Inp - allowance override'!B323</f>
        <v>C_PR24CA15_DSDIVCAPEX_PC_WN</v>
      </c>
      <c r="C323" t="str">
        <f>'Inp - allowance override'!C323</f>
        <v>DS &amp; diversions costs -WN - capex - price control total</v>
      </c>
      <c r="D323" t="str">
        <f>'Inp - allowance override'!D323</f>
        <v>£m</v>
      </c>
      <c r="E323" t="str">
        <f>'Inp - allowance override'!E323</f>
        <v>Price Review 2024</v>
      </c>
      <c r="F323" s="70" t="str">
        <f xml:space="preserve"> IF( ISNA( 'Inp - allowance override'!F323 ), "", IF( ISBLANK( 'Inp - allowance override'!F323 ), 'F_Inputs - allowance'!F323, 'Inp - allowance override'!F323 ) )</f>
        <v/>
      </c>
      <c r="G323" s="70" t="str">
        <f xml:space="preserve"> IF( ISNA( 'Inp - allowance override'!G323 ), "", IF( ISBLANK( 'Inp - allowance override'!G323 ), 'F_Inputs - allowance'!G323, 'Inp - allowance override'!G323 ) )</f>
        <v/>
      </c>
      <c r="H323" s="70" t="str">
        <f xml:space="preserve"> IF( ISNA( 'Inp - allowance override'!H323 ), "", IF( ISBLANK( 'Inp - allowance override'!H323 ), 'F_Inputs - allowance'!H323, 'Inp - allowance override'!H323 ) )</f>
        <v/>
      </c>
      <c r="I323" s="70">
        <f xml:space="preserve"> IF( ISNA( 'Inp - allowance override'!I323 ), "", IF( ISBLANK( 'Inp - allowance override'!I323 ), 'F_Inputs - allowance'!I323, 'Inp - allowance override'!I323 ) )</f>
        <v>7.8870000000000005</v>
      </c>
      <c r="J323" s="70">
        <f xml:space="preserve"> IF( ISNA( 'Inp - allowance override'!J323 ), "", IF( ISBLANK( 'Inp - allowance override'!J323 ), 'F_Inputs - allowance'!J323, 'Inp - allowance override'!J323 ) )</f>
        <v>7.1669999999999998</v>
      </c>
      <c r="K323" s="70">
        <f xml:space="preserve"> IF( ISNA( 'Inp - allowance override'!K323 ), "", IF( ISBLANK( 'Inp - allowance override'!K323 ), 'F_Inputs - allowance'!K323, 'Inp - allowance override'!K323 ) )</f>
        <v>7.39</v>
      </c>
      <c r="L323" s="70">
        <f xml:space="preserve"> IF( ISNA( 'Inp - allowance override'!L323 ), "", IF( ISBLANK( 'Inp - allowance override'!L323 ), 'F_Inputs - allowance'!L323, 'Inp - allowance override'!L323 ) )</f>
        <v>6.3470000000000004</v>
      </c>
      <c r="M323" s="70">
        <f xml:space="preserve"> IF( ISNA( 'Inp - allowance override'!M323 ), "", IF( ISBLANK( 'Inp - allowance override'!M323 ), 'F_Inputs - allowance'!M323, 'Inp - allowance override'!M323 ) )</f>
        <v>5.7090000000000005</v>
      </c>
      <c r="N323" s="64" t="str">
        <f xml:space="preserve"> INDEX(Lookup!G:G, MATCH(B323, Lookup!F:F, 0),)</f>
        <v>WN - DSDIV capex</v>
      </c>
    </row>
    <row r="324" spans="1:14">
      <c r="A324" t="str">
        <f>'Inp - allowance override'!A324</f>
        <v>TMS</v>
      </c>
      <c r="B324" t="str">
        <f>'Inp - allowance override'!B324</f>
        <v>C_PR24CA15_DSDIVOPEX_PC_WN</v>
      </c>
      <c r="C324" t="str">
        <f>'Inp - allowance override'!C324</f>
        <v>DS &amp; diversions costs -WN - opex - price control total</v>
      </c>
      <c r="D324" t="str">
        <f>'Inp - allowance override'!D324</f>
        <v>£m</v>
      </c>
      <c r="E324" t="str">
        <f>'Inp - allowance override'!E324</f>
        <v>Price Review 2024</v>
      </c>
      <c r="F324" s="70" t="str">
        <f xml:space="preserve"> IF( ISNA( 'Inp - allowance override'!F324 ), "", IF( ISBLANK( 'Inp - allowance override'!F324 ), 'F_Inputs - allowance'!F324, 'Inp - allowance override'!F324 ) )</f>
        <v/>
      </c>
      <c r="G324" s="70" t="str">
        <f xml:space="preserve"> IF( ISNA( 'Inp - allowance override'!G324 ), "", IF( ISBLANK( 'Inp - allowance override'!G324 ), 'F_Inputs - allowance'!G324, 'Inp - allowance override'!G324 ) )</f>
        <v/>
      </c>
      <c r="H324" s="70" t="str">
        <f xml:space="preserve"> IF( ISNA( 'Inp - allowance override'!H324 ), "", IF( ISBLANK( 'Inp - allowance override'!H324 ), 'F_Inputs - allowance'!H324, 'Inp - allowance override'!H324 ) )</f>
        <v/>
      </c>
      <c r="I324" s="70">
        <f xml:space="preserve"> IF( ISNA( 'Inp - allowance override'!I324 ), "", IF( ISBLANK( 'Inp - allowance override'!I324 ), 'F_Inputs - allowance'!I324, 'Inp - allowance override'!I324 ) )</f>
        <v>0.49</v>
      </c>
      <c r="J324" s="70">
        <f xml:space="preserve"> IF( ISNA( 'Inp - allowance override'!J324 ), "", IF( ISBLANK( 'Inp - allowance override'!J324 ), 'F_Inputs - allowance'!J324, 'Inp - allowance override'!J324 ) )</f>
        <v>0.49299999999999999</v>
      </c>
      <c r="K324" s="70">
        <f xml:space="preserve"> IF( ISNA( 'Inp - allowance override'!K324 ), "", IF( ISBLANK( 'Inp - allowance override'!K324 ), 'F_Inputs - allowance'!K324, 'Inp - allowance override'!K324 ) )</f>
        <v>0.52600000000000002</v>
      </c>
      <c r="L324" s="70">
        <f xml:space="preserve"> IF( ISNA( 'Inp - allowance override'!L324 ), "", IF( ISBLANK( 'Inp - allowance override'!L324 ), 'F_Inputs - allowance'!L324, 'Inp - allowance override'!L324 ) )</f>
        <v>0.54900000000000004</v>
      </c>
      <c r="M324" s="70">
        <f xml:space="preserve"> IF( ISNA( 'Inp - allowance override'!M324 ), "", IF( ISBLANK( 'Inp - allowance override'!M324 ), 'F_Inputs - allowance'!M324, 'Inp - allowance override'!M324 ) )</f>
        <v>0.51500000000000001</v>
      </c>
      <c r="N324" s="64" t="str">
        <f xml:space="preserve"> INDEX(Lookup!G:G, MATCH(B324, Lookup!F:F, 0),)</f>
        <v>WN - DSDIV opex</v>
      </c>
    </row>
    <row r="325" spans="1:14">
      <c r="A325" t="str">
        <f>'Inp - allowance override'!A325</f>
        <v>TMS</v>
      </c>
      <c r="B325" t="str">
        <f>'Inp - allowance override'!B325</f>
        <v>C_PR24CA15_DSDIVCAPEX_PC_WWN</v>
      </c>
      <c r="C325" t="str">
        <f>'Inp - allowance override'!C325</f>
        <v>DS &amp; diversions costs -WWN - capex - price control total</v>
      </c>
      <c r="D325" t="str">
        <f>'Inp - allowance override'!D325</f>
        <v>£m</v>
      </c>
      <c r="E325" t="str">
        <f>'Inp - allowance override'!E325</f>
        <v>Price Review 2024</v>
      </c>
      <c r="F325" s="70" t="str">
        <f xml:space="preserve"> IF( ISNA( 'Inp - allowance override'!F325 ), "", IF( ISBLANK( 'Inp - allowance override'!F325 ), 'F_Inputs - allowance'!F325, 'Inp - allowance override'!F325 ) )</f>
        <v/>
      </c>
      <c r="G325" s="70" t="str">
        <f xml:space="preserve"> IF( ISNA( 'Inp - allowance override'!G325 ), "", IF( ISBLANK( 'Inp - allowance override'!G325 ), 'F_Inputs - allowance'!G325, 'Inp - allowance override'!G325 ) )</f>
        <v/>
      </c>
      <c r="H325" s="70" t="str">
        <f xml:space="preserve"> IF( ISNA( 'Inp - allowance override'!H325 ), "", IF( ISBLANK( 'Inp - allowance override'!H325 ), 'F_Inputs - allowance'!H325, 'Inp - allowance override'!H325 ) )</f>
        <v/>
      </c>
      <c r="I325" s="70">
        <f xml:space="preserve"> IF( ISNA( 'Inp - allowance override'!I325 ), "", IF( ISBLANK( 'Inp - allowance override'!I325 ), 'F_Inputs - allowance'!I325, 'Inp - allowance override'!I325 ) )</f>
        <v>4.8849999999999998</v>
      </c>
      <c r="J325" s="70">
        <f xml:space="preserve"> IF( ISNA( 'Inp - allowance override'!J325 ), "", IF( ISBLANK( 'Inp - allowance override'!J325 ), 'F_Inputs - allowance'!J325, 'Inp - allowance override'!J325 ) )</f>
        <v>4.8279999999999994</v>
      </c>
      <c r="K325" s="70">
        <f xml:space="preserve"> IF( ISNA( 'Inp - allowance override'!K325 ), "", IF( ISBLANK( 'Inp - allowance override'!K325 ), 'F_Inputs - allowance'!K325, 'Inp - allowance override'!K325 ) )</f>
        <v>5.7750000000000004</v>
      </c>
      <c r="L325" s="70">
        <f xml:space="preserve"> IF( ISNA( 'Inp - allowance override'!L325 ), "", IF( ISBLANK( 'Inp - allowance override'!L325 ), 'F_Inputs - allowance'!L325, 'Inp - allowance override'!L325 ) )</f>
        <v>3.4990000000000001</v>
      </c>
      <c r="M325" s="70">
        <f xml:space="preserve"> IF( ISNA( 'Inp - allowance override'!M325 ), "", IF( ISBLANK( 'Inp - allowance override'!M325 ), 'F_Inputs - allowance'!M325, 'Inp - allowance override'!M325 ) )</f>
        <v>3.226</v>
      </c>
      <c r="N325" s="64" t="str">
        <f xml:space="preserve"> INDEX(Lookup!G:G, MATCH(B325, Lookup!F:F, 0),)</f>
        <v>WWN - DSDIV capex</v>
      </c>
    </row>
    <row r="326" spans="1:14">
      <c r="A326" t="str">
        <f>'Inp - allowance override'!A326</f>
        <v>TMS</v>
      </c>
      <c r="B326" t="str">
        <f>'Inp - allowance override'!B326</f>
        <v>C_PR24CA15_DSDIVOPEX_PC_WWN</v>
      </c>
      <c r="C326" t="str">
        <f>'Inp - allowance override'!C326</f>
        <v>DS &amp; diversions costs -WWN - opex - price control total</v>
      </c>
      <c r="D326" t="str">
        <f>'Inp - allowance override'!D326</f>
        <v>£m</v>
      </c>
      <c r="E326" t="str">
        <f>'Inp - allowance override'!E326</f>
        <v>Price Review 2024</v>
      </c>
      <c r="F326" s="70" t="str">
        <f xml:space="preserve"> IF( ISNA( 'Inp - allowance override'!F326 ), "", IF( ISBLANK( 'Inp - allowance override'!F326 ), 'F_Inputs - allowance'!F326, 'Inp - allowance override'!F326 ) )</f>
        <v/>
      </c>
      <c r="G326" s="70" t="str">
        <f xml:space="preserve"> IF( ISNA( 'Inp - allowance override'!G326 ), "", IF( ISBLANK( 'Inp - allowance override'!G326 ), 'F_Inputs - allowance'!G326, 'Inp - allowance override'!G326 ) )</f>
        <v/>
      </c>
      <c r="H326" s="70" t="str">
        <f xml:space="preserve"> IF( ISNA( 'Inp - allowance override'!H326 ), "", IF( ISBLANK( 'Inp - allowance override'!H326 ), 'F_Inputs - allowance'!H326, 'Inp - allowance override'!H326 ) )</f>
        <v/>
      </c>
      <c r="I326" s="70">
        <f xml:space="preserve"> IF( ISNA( 'Inp - allowance override'!I326 ), "", IF( ISBLANK( 'Inp - allowance override'!I326 ), 'F_Inputs - allowance'!I326, 'Inp - allowance override'!I326 ) )</f>
        <v>0.11899999999999999</v>
      </c>
      <c r="J326" s="70">
        <f xml:space="preserve"> IF( ISNA( 'Inp - allowance override'!J326 ), "", IF( ISBLANK( 'Inp - allowance override'!J326 ), 'F_Inputs - allowance'!J326, 'Inp - allowance override'!J326 ) )</f>
        <v>0.11399999999999999</v>
      </c>
      <c r="K326" s="70">
        <f xml:space="preserve"> IF( ISNA( 'Inp - allowance override'!K326 ), "", IF( ISBLANK( 'Inp - allowance override'!K326 ), 'F_Inputs - allowance'!K326, 'Inp - allowance override'!K326 ) )</f>
        <v>0.13300000000000001</v>
      </c>
      <c r="L326" s="70">
        <f xml:space="preserve"> IF( ISNA( 'Inp - allowance override'!L326 ), "", IF( ISBLANK( 'Inp - allowance override'!L326 ), 'F_Inputs - allowance'!L326, 'Inp - allowance override'!L326 ) )</f>
        <v>9.1999999999999998E-2</v>
      </c>
      <c r="M326" s="70">
        <f xml:space="preserve"> IF( ISNA( 'Inp - allowance override'!M326 ), "", IF( ISBLANK( 'Inp - allowance override'!M326 ), 'F_Inputs - allowance'!M326, 'Inp - allowance override'!M326 ) )</f>
        <v>9.1999999999999998E-2</v>
      </c>
      <c r="N326" s="64" t="str">
        <f xml:space="preserve"> INDEX(Lookup!G:G, MATCH(B326, Lookup!F:F, 0),)</f>
        <v>WWN - DSDIV opex</v>
      </c>
    </row>
    <row r="327" spans="1:14">
      <c r="A327" t="str">
        <f>'Inp - allowance override'!A327</f>
        <v>TMS</v>
      </c>
      <c r="B327" t="str">
        <f>'Inp - allowance override'!B327</f>
        <v>C_PR24CA15_DSDIVCAPEX_NPC_WN</v>
      </c>
      <c r="C327" t="str">
        <f>'Inp - allowance override'!C327</f>
        <v>DS &amp; diversions costs -WN - capex - non-price control total</v>
      </c>
      <c r="D327" t="str">
        <f>'Inp - allowance override'!D327</f>
        <v>£m</v>
      </c>
      <c r="E327" t="str">
        <f>'Inp - allowance override'!E327</f>
        <v>Price Review 2024</v>
      </c>
      <c r="F327" s="70" t="str">
        <f xml:space="preserve"> IF( ISNA( 'Inp - allowance override'!F327 ), "", IF( ISBLANK( 'Inp - allowance override'!F327 ), 'F_Inputs - allowance'!F327, 'Inp - allowance override'!F327 ) )</f>
        <v/>
      </c>
      <c r="G327" s="70" t="str">
        <f xml:space="preserve"> IF( ISNA( 'Inp - allowance override'!G327 ), "", IF( ISBLANK( 'Inp - allowance override'!G327 ), 'F_Inputs - allowance'!G327, 'Inp - allowance override'!G327 ) )</f>
        <v/>
      </c>
      <c r="H327" s="70" t="str">
        <f xml:space="preserve"> IF( ISNA( 'Inp - allowance override'!H327 ), "", IF( ISBLANK( 'Inp - allowance override'!H327 ), 'F_Inputs - allowance'!H327, 'Inp - allowance override'!H327 ) )</f>
        <v/>
      </c>
      <c r="I327" s="70">
        <f xml:space="preserve"> IF( ISNA( 'Inp - allowance override'!I327 ), "", IF( ISBLANK( 'Inp - allowance override'!I327 ), 'F_Inputs - allowance'!I327, 'Inp - allowance override'!I327 ) )</f>
        <v>48.669000000000004</v>
      </c>
      <c r="J327" s="70">
        <f xml:space="preserve"> IF( ISNA( 'Inp - allowance override'!J327 ), "", IF( ISBLANK( 'Inp - allowance override'!J327 ), 'F_Inputs - allowance'!J327, 'Inp - allowance override'!J327 ) )</f>
        <v>43.552</v>
      </c>
      <c r="K327" s="70">
        <f xml:space="preserve"> IF( ISNA( 'Inp - allowance override'!K327 ), "", IF( ISBLANK( 'Inp - allowance override'!K327 ), 'F_Inputs - allowance'!K327, 'Inp - allowance override'!K327 ) )</f>
        <v>41.058</v>
      </c>
      <c r="L327" s="70">
        <f xml:space="preserve"> IF( ISNA( 'Inp - allowance override'!L327 ), "", IF( ISBLANK( 'Inp - allowance override'!L327 ), 'F_Inputs - allowance'!L327, 'Inp - allowance override'!L327 ) )</f>
        <v>38.302</v>
      </c>
      <c r="M327" s="70">
        <f xml:space="preserve"> IF( ISNA( 'Inp - allowance override'!M327 ), "", IF( ISBLANK( 'Inp - allowance override'!M327 ), 'F_Inputs - allowance'!M327, 'Inp - allowance override'!M327 ) )</f>
        <v>34.228000000000002</v>
      </c>
      <c r="N327" s="64" t="str">
        <f xml:space="preserve"> INDEX(Lookup!G:G, MATCH(B327, Lookup!F:F, 0),)</f>
        <v>WN - DSDIV capex</v>
      </c>
    </row>
    <row r="328" spans="1:14">
      <c r="A328" t="str">
        <f>'Inp - allowance override'!A328</f>
        <v>TMS</v>
      </c>
      <c r="B328" t="str">
        <f>'Inp - allowance override'!B328</f>
        <v>C_PR24CA15_DSDIVOPEX_NPC_WN</v>
      </c>
      <c r="C328" t="str">
        <f>'Inp - allowance override'!C328</f>
        <v>DS &amp; diversions costs -WN - opex - non-price control total</v>
      </c>
      <c r="D328" t="str">
        <f>'Inp - allowance override'!D328</f>
        <v>£m</v>
      </c>
      <c r="E328" t="str">
        <f>'Inp - allowance override'!E328</f>
        <v>Price Review 2024</v>
      </c>
      <c r="F328" s="70" t="str">
        <f xml:space="preserve"> IF( ISNA( 'Inp - allowance override'!F328 ), "", IF( ISBLANK( 'Inp - allowance override'!F328 ), 'F_Inputs - allowance'!F328, 'Inp - allowance override'!F328 ) )</f>
        <v/>
      </c>
      <c r="G328" s="70" t="str">
        <f xml:space="preserve"> IF( ISNA( 'Inp - allowance override'!G328 ), "", IF( ISBLANK( 'Inp - allowance override'!G328 ), 'F_Inputs - allowance'!G328, 'Inp - allowance override'!G328 ) )</f>
        <v/>
      </c>
      <c r="H328" s="70" t="str">
        <f xml:space="preserve"> IF( ISNA( 'Inp - allowance override'!H328 ), "", IF( ISBLANK( 'Inp - allowance override'!H328 ), 'F_Inputs - allowance'!H328, 'Inp - allowance override'!H328 ) )</f>
        <v/>
      </c>
      <c r="I328" s="70">
        <f xml:space="preserve"> IF( ISNA( 'Inp - allowance override'!I328 ), "", IF( ISBLANK( 'Inp - allowance override'!I328 ), 'F_Inputs - allowance'!I328, 'Inp - allowance override'!I328 ) )</f>
        <v>3.6179999999999999</v>
      </c>
      <c r="J328" s="70">
        <f xml:space="preserve"> IF( ISNA( 'Inp - allowance override'!J328 ), "", IF( ISBLANK( 'Inp - allowance override'!J328 ), 'F_Inputs - allowance'!J328, 'Inp - allowance override'!J328 ) )</f>
        <v>3.55</v>
      </c>
      <c r="K328" s="70">
        <f xml:space="preserve"> IF( ISNA( 'Inp - allowance override'!K328 ), "", IF( ISBLANK( 'Inp - allowance override'!K328 ), 'F_Inputs - allowance'!K328, 'Inp - allowance override'!K328 ) )</f>
        <v>3.6019999999999999</v>
      </c>
      <c r="L328" s="70">
        <f xml:space="preserve"> IF( ISNA( 'Inp - allowance override'!L328 ), "", IF( ISBLANK( 'Inp - allowance override'!L328 ), 'F_Inputs - allowance'!L328, 'Inp - allowance override'!L328 ) )</f>
        <v>3.4299999999999997</v>
      </c>
      <c r="M328" s="70">
        <f xml:space="preserve"> IF( ISNA( 'Inp - allowance override'!M328 ), "", IF( ISBLANK( 'Inp - allowance override'!M328 ), 'F_Inputs - allowance'!M328, 'Inp - allowance override'!M328 ) )</f>
        <v>3.3529999999999998</v>
      </c>
      <c r="N328" s="64" t="str">
        <f xml:space="preserve"> INDEX(Lookup!G:G, MATCH(B328, Lookup!F:F, 0),)</f>
        <v>WN - DSDIV opex</v>
      </c>
    </row>
    <row r="329" spans="1:14">
      <c r="A329" t="str">
        <f>'Inp - allowance override'!A329</f>
        <v>TMS</v>
      </c>
      <c r="B329" t="str">
        <f>'Inp - allowance override'!B329</f>
        <v>C_PR24CA15_DSDIVCAPEX_NPC_WWN</v>
      </c>
      <c r="C329" t="str">
        <f>'Inp - allowance override'!C329</f>
        <v>DS &amp; diversions costs -WWN - capex - non-price control total</v>
      </c>
      <c r="D329" t="str">
        <f>'Inp - allowance override'!D329</f>
        <v>£m</v>
      </c>
      <c r="E329" t="str">
        <f>'Inp - allowance override'!E329</f>
        <v>Price Review 2024</v>
      </c>
      <c r="F329" s="70" t="str">
        <f xml:space="preserve"> IF( ISNA( 'Inp - allowance override'!F329 ), "", IF( ISBLANK( 'Inp - allowance override'!F329 ), 'F_Inputs - allowance'!F329, 'Inp - allowance override'!F329 ) )</f>
        <v/>
      </c>
      <c r="G329" s="70" t="str">
        <f xml:space="preserve"> IF( ISNA( 'Inp - allowance override'!G329 ), "", IF( ISBLANK( 'Inp - allowance override'!G329 ), 'F_Inputs - allowance'!G329, 'Inp - allowance override'!G329 ) )</f>
        <v/>
      </c>
      <c r="H329" s="70" t="str">
        <f xml:space="preserve"> IF( ISNA( 'Inp - allowance override'!H329 ), "", IF( ISBLANK( 'Inp - allowance override'!H329 ), 'F_Inputs - allowance'!H329, 'Inp - allowance override'!H329 ) )</f>
        <v/>
      </c>
      <c r="I329" s="70">
        <f xml:space="preserve"> IF( ISNA( 'Inp - allowance override'!I329 ), "", IF( ISBLANK( 'Inp - allowance override'!I329 ), 'F_Inputs - allowance'!I329, 'Inp - allowance override'!I329 ) )</f>
        <v>4.4470000000000001</v>
      </c>
      <c r="J329" s="70">
        <f xml:space="preserve"> IF( ISNA( 'Inp - allowance override'!J329 ), "", IF( ISBLANK( 'Inp - allowance override'!J329 ), 'F_Inputs - allowance'!J329, 'Inp - allowance override'!J329 ) )</f>
        <v>4.6209999999999996</v>
      </c>
      <c r="K329" s="70">
        <f xml:space="preserve"> IF( ISNA( 'Inp - allowance override'!K329 ), "", IF( ISBLANK( 'Inp - allowance override'!K329 ), 'F_Inputs - allowance'!K329, 'Inp - allowance override'!K329 ) )</f>
        <v>4.2930000000000001</v>
      </c>
      <c r="L329" s="70">
        <f xml:space="preserve"> IF( ISNA( 'Inp - allowance override'!L329 ), "", IF( ISBLANK( 'Inp - allowance override'!L329 ), 'F_Inputs - allowance'!L329, 'Inp - allowance override'!L329 ) )</f>
        <v>4.1219999999999999</v>
      </c>
      <c r="M329" s="70">
        <f xml:space="preserve"> IF( ISNA( 'Inp - allowance override'!M329 ), "", IF( ISBLANK( 'Inp - allowance override'!M329 ), 'F_Inputs - allowance'!M329, 'Inp - allowance override'!M329 ) )</f>
        <v>3.984</v>
      </c>
      <c r="N329" s="64" t="str">
        <f xml:space="preserve"> INDEX(Lookup!G:G, MATCH(B329, Lookup!F:F, 0),)</f>
        <v>WWN - DSDIV capex</v>
      </c>
    </row>
    <row r="330" spans="1:14">
      <c r="A330" t="str">
        <f>'Inp - allowance override'!A330</f>
        <v>TMS</v>
      </c>
      <c r="B330" t="str">
        <f>'Inp - allowance override'!B330</f>
        <v>C_PR24CA15_DSDIVOPEX_NPC_WWN</v>
      </c>
      <c r="C330" t="str">
        <f>'Inp - allowance override'!C330</f>
        <v>DS &amp; diversions costs -WWN - opex - non-price control total</v>
      </c>
      <c r="D330" t="str">
        <f>'Inp - allowance override'!D330</f>
        <v>£m</v>
      </c>
      <c r="E330" t="str">
        <f>'Inp - allowance override'!E330</f>
        <v>Price Review 2024</v>
      </c>
      <c r="F330" s="70" t="str">
        <f xml:space="preserve"> IF( ISNA( 'Inp - allowance override'!F330 ), "", IF( ISBLANK( 'Inp - allowance override'!F330 ), 'F_Inputs - allowance'!F330, 'Inp - allowance override'!F330 ) )</f>
        <v/>
      </c>
      <c r="G330" s="70" t="str">
        <f xml:space="preserve"> IF( ISNA( 'Inp - allowance override'!G330 ), "", IF( ISBLANK( 'Inp - allowance override'!G330 ), 'F_Inputs - allowance'!G330, 'Inp - allowance override'!G330 ) )</f>
        <v/>
      </c>
      <c r="H330" s="70" t="str">
        <f xml:space="preserve"> IF( ISNA( 'Inp - allowance override'!H330 ), "", IF( ISBLANK( 'Inp - allowance override'!H330 ), 'F_Inputs - allowance'!H330, 'Inp - allowance override'!H330 ) )</f>
        <v/>
      </c>
      <c r="I330" s="70">
        <f xml:space="preserve"> IF( ISNA( 'Inp - allowance override'!I330 ), "", IF( ISBLANK( 'Inp - allowance override'!I330 ), 'F_Inputs - allowance'!I330, 'Inp - allowance override'!I330 ) )</f>
        <v>0.61399999999999999</v>
      </c>
      <c r="J330" s="70">
        <f xml:space="preserve"> IF( ISNA( 'Inp - allowance override'!J330 ), "", IF( ISBLANK( 'Inp - allowance override'!J330 ), 'F_Inputs - allowance'!J330, 'Inp - allowance override'!J330 ) )</f>
        <v>0.61599999999999999</v>
      </c>
      <c r="K330" s="70">
        <f xml:space="preserve"> IF( ISNA( 'Inp - allowance override'!K330 ), "", IF( ISBLANK( 'Inp - allowance override'!K330 ), 'F_Inputs - allowance'!K330, 'Inp - allowance override'!K330 ) )</f>
        <v>0.41400000000000003</v>
      </c>
      <c r="L330" s="70">
        <f xml:space="preserve"> IF( ISNA( 'Inp - allowance override'!L330 ), "", IF( ISBLANK( 'Inp - allowance override'!L330 ), 'F_Inputs - allowance'!L330, 'Inp - allowance override'!L330 ) )</f>
        <v>0.36600000000000005</v>
      </c>
      <c r="M330" s="70">
        <f xml:space="preserve"> IF( ISNA( 'Inp - allowance override'!M330 ), "", IF( ISBLANK( 'Inp - allowance override'!M330 ), 'F_Inputs - allowance'!M330, 'Inp - allowance override'!M330 ) )</f>
        <v>0.36899999999999999</v>
      </c>
      <c r="N330" s="64" t="str">
        <f xml:space="preserve"> INDEX(Lookup!G:G, MATCH(B330, Lookup!F:F, 0),)</f>
        <v>WWN - DSDIV opex</v>
      </c>
    </row>
    <row r="331" spans="1:14">
      <c r="A331" t="str">
        <f>'Inp - allowance override'!A331</f>
        <v>TMS</v>
      </c>
      <c r="B331" t="str">
        <f>'Inp - allowance override'!B331</f>
        <v>C_PR24CA15_3PCAPEX_PC_WR</v>
      </c>
      <c r="C331" t="str">
        <f>'Inp - allowance override'!C331</f>
        <v>Third party services costs - WR - capex - price control</v>
      </c>
      <c r="D331" t="str">
        <f>'Inp - allowance override'!D331</f>
        <v>£m</v>
      </c>
      <c r="E331" t="str">
        <f>'Inp - allowance override'!E331</f>
        <v>Price Review 2024</v>
      </c>
      <c r="F331" s="70" t="str">
        <f xml:space="preserve"> IF( ISNA( 'Inp - allowance override'!F331 ), "", IF( ISBLANK( 'Inp - allowance override'!F331 ), 'F_Inputs - allowance'!F331, 'Inp - allowance override'!F331 ) )</f>
        <v/>
      </c>
      <c r="G331" s="70" t="str">
        <f xml:space="preserve"> IF( ISNA( 'Inp - allowance override'!G331 ), "", IF( ISBLANK( 'Inp - allowance override'!G331 ), 'F_Inputs - allowance'!G331, 'Inp - allowance override'!G331 ) )</f>
        <v/>
      </c>
      <c r="H331" s="70" t="str">
        <f xml:space="preserve"> IF( ISNA( 'Inp - allowance override'!H331 ), "", IF( ISBLANK( 'Inp - allowance override'!H331 ), 'F_Inputs - allowance'!H331, 'Inp - allowance override'!H331 ) )</f>
        <v/>
      </c>
      <c r="I331" s="70">
        <f xml:space="preserve"> IF( ISNA( 'Inp - allowance override'!I331 ), "", IF( ISBLANK( 'Inp - allowance override'!I331 ), 'F_Inputs - allowance'!I331, 'Inp - allowance override'!I331 ) )</f>
        <v>0</v>
      </c>
      <c r="J331" s="70">
        <f xml:space="preserve"> IF( ISNA( 'Inp - allowance override'!J331 ), "", IF( ISBLANK( 'Inp - allowance override'!J331 ), 'F_Inputs - allowance'!J331, 'Inp - allowance override'!J331 ) )</f>
        <v>0</v>
      </c>
      <c r="K331" s="70">
        <f xml:space="preserve"> IF( ISNA( 'Inp - allowance override'!K331 ), "", IF( ISBLANK( 'Inp - allowance override'!K331 ), 'F_Inputs - allowance'!K331, 'Inp - allowance override'!K331 ) )</f>
        <v>0</v>
      </c>
      <c r="L331" s="70">
        <f xml:space="preserve"> IF( ISNA( 'Inp - allowance override'!L331 ), "", IF( ISBLANK( 'Inp - allowance override'!L331 ), 'F_Inputs - allowance'!L331, 'Inp - allowance override'!L331 ) )</f>
        <v>0</v>
      </c>
      <c r="M331" s="70">
        <f xml:space="preserve"> IF( ISNA( 'Inp - allowance override'!M331 ), "", IF( ISBLANK( 'Inp - allowance override'!M331 ), 'F_Inputs - allowance'!M331, 'Inp - allowance override'!M331 ) )</f>
        <v>0</v>
      </c>
      <c r="N331" s="64" t="str">
        <f xml:space="preserve"> INDEX(Lookup!G:G, MATCH(B331, Lookup!F:F, 0),)</f>
        <v>WR - 3P capex</v>
      </c>
    </row>
    <row r="332" spans="1:14">
      <c r="A332" t="str">
        <f>'Inp - allowance override'!A332</f>
        <v>TMS</v>
      </c>
      <c r="B332" t="str">
        <f>'Inp - allowance override'!B332</f>
        <v>C_PR24CA15_3POPEX_PC_WR</v>
      </c>
      <c r="C332" t="str">
        <f>'Inp - allowance override'!C332</f>
        <v>Third party services costs - WR - opex - price control</v>
      </c>
      <c r="D332" t="str">
        <f>'Inp - allowance override'!D332</f>
        <v>£m</v>
      </c>
      <c r="E332" t="str">
        <f>'Inp - allowance override'!E332</f>
        <v>Price Review 2024</v>
      </c>
      <c r="F332" s="70" t="str">
        <f xml:space="preserve"> IF( ISNA( 'Inp - allowance override'!F332 ), "", IF( ISBLANK( 'Inp - allowance override'!F332 ), 'F_Inputs - allowance'!F332, 'Inp - allowance override'!F332 ) )</f>
        <v/>
      </c>
      <c r="G332" s="70" t="str">
        <f xml:space="preserve"> IF( ISNA( 'Inp - allowance override'!G332 ), "", IF( ISBLANK( 'Inp - allowance override'!G332 ), 'F_Inputs - allowance'!G332, 'Inp - allowance override'!G332 ) )</f>
        <v/>
      </c>
      <c r="H332" s="70" t="str">
        <f xml:space="preserve"> IF( ISNA( 'Inp - allowance override'!H332 ), "", IF( ISBLANK( 'Inp - allowance override'!H332 ), 'F_Inputs - allowance'!H332, 'Inp - allowance override'!H332 ) )</f>
        <v/>
      </c>
      <c r="I332" s="70">
        <f xml:space="preserve"> IF( ISNA( 'Inp - allowance override'!I332 ), "", IF( ISBLANK( 'Inp - allowance override'!I332 ), 'F_Inputs - allowance'!I332, 'Inp - allowance override'!I332 ) )</f>
        <v>0</v>
      </c>
      <c r="J332" s="70">
        <f xml:space="preserve"> IF( ISNA( 'Inp - allowance override'!J332 ), "", IF( ISBLANK( 'Inp - allowance override'!J332 ), 'F_Inputs - allowance'!J332, 'Inp - allowance override'!J332 ) )</f>
        <v>0</v>
      </c>
      <c r="K332" s="70">
        <f xml:space="preserve"> IF( ISNA( 'Inp - allowance override'!K332 ), "", IF( ISBLANK( 'Inp - allowance override'!K332 ), 'F_Inputs - allowance'!K332, 'Inp - allowance override'!K332 ) )</f>
        <v>0</v>
      </c>
      <c r="L332" s="70">
        <f xml:space="preserve"> IF( ISNA( 'Inp - allowance override'!L332 ), "", IF( ISBLANK( 'Inp - allowance override'!L332 ), 'F_Inputs - allowance'!L332, 'Inp - allowance override'!L332 ) )</f>
        <v>0</v>
      </c>
      <c r="M332" s="70">
        <f xml:space="preserve"> IF( ISNA( 'Inp - allowance override'!M332 ), "", IF( ISBLANK( 'Inp - allowance override'!M332 ), 'F_Inputs - allowance'!M332, 'Inp - allowance override'!M332 ) )</f>
        <v>0</v>
      </c>
      <c r="N332" s="64" t="str">
        <f xml:space="preserve"> INDEX(Lookup!G:G, MATCH(B332, Lookup!F:F, 0),)</f>
        <v>WR - 3P opex</v>
      </c>
    </row>
    <row r="333" spans="1:14">
      <c r="A333" t="str">
        <f>'Inp - allowance override'!A333</f>
        <v>TMS</v>
      </c>
      <c r="B333" t="str">
        <f>'Inp - allowance override'!B333</f>
        <v>C_PR24CA15_3PCAPEX_PC_WN</v>
      </c>
      <c r="C333" t="str">
        <f>'Inp - allowance override'!C333</f>
        <v>Third party services costs - WN - capex - price control</v>
      </c>
      <c r="D333" t="str">
        <f>'Inp - allowance override'!D333</f>
        <v>£m</v>
      </c>
      <c r="E333" t="str">
        <f>'Inp - allowance override'!E333</f>
        <v>Price Review 2024</v>
      </c>
      <c r="F333" s="70" t="str">
        <f xml:space="preserve"> IF( ISNA( 'Inp - allowance override'!F333 ), "", IF( ISBLANK( 'Inp - allowance override'!F333 ), 'F_Inputs - allowance'!F333, 'Inp - allowance override'!F333 ) )</f>
        <v/>
      </c>
      <c r="G333" s="70" t="str">
        <f xml:space="preserve"> IF( ISNA( 'Inp - allowance override'!G333 ), "", IF( ISBLANK( 'Inp - allowance override'!G333 ), 'F_Inputs - allowance'!G333, 'Inp - allowance override'!G333 ) )</f>
        <v/>
      </c>
      <c r="H333" s="70" t="str">
        <f xml:space="preserve"> IF( ISNA( 'Inp - allowance override'!H333 ), "", IF( ISBLANK( 'Inp - allowance override'!H333 ), 'F_Inputs - allowance'!H333, 'Inp - allowance override'!H333 ) )</f>
        <v/>
      </c>
      <c r="I333" s="70">
        <f xml:space="preserve"> IF( ISNA( 'Inp - allowance override'!I333 ), "", IF( ISBLANK( 'Inp - allowance override'!I333 ), 'F_Inputs - allowance'!I333, 'Inp - allowance override'!I333 ) )</f>
        <v>0</v>
      </c>
      <c r="J333" s="70">
        <f xml:space="preserve"> IF( ISNA( 'Inp - allowance override'!J333 ), "", IF( ISBLANK( 'Inp - allowance override'!J333 ), 'F_Inputs - allowance'!J333, 'Inp - allowance override'!J333 ) )</f>
        <v>0</v>
      </c>
      <c r="K333" s="70">
        <f xml:space="preserve"> IF( ISNA( 'Inp - allowance override'!K333 ), "", IF( ISBLANK( 'Inp - allowance override'!K333 ), 'F_Inputs - allowance'!K333, 'Inp - allowance override'!K333 ) )</f>
        <v>0</v>
      </c>
      <c r="L333" s="70">
        <f xml:space="preserve"> IF( ISNA( 'Inp - allowance override'!L333 ), "", IF( ISBLANK( 'Inp - allowance override'!L333 ), 'F_Inputs - allowance'!L333, 'Inp - allowance override'!L333 ) )</f>
        <v>0</v>
      </c>
      <c r="M333" s="70">
        <f xml:space="preserve"> IF( ISNA( 'Inp - allowance override'!M333 ), "", IF( ISBLANK( 'Inp - allowance override'!M333 ), 'F_Inputs - allowance'!M333, 'Inp - allowance override'!M333 ) )</f>
        <v>0</v>
      </c>
      <c r="N333" s="64" t="str">
        <f xml:space="preserve"> INDEX(Lookup!G:G, MATCH(B333, Lookup!F:F, 0),)</f>
        <v>WN - 3P capex</v>
      </c>
    </row>
    <row r="334" spans="1:14">
      <c r="A334" t="str">
        <f>'Inp - allowance override'!A334</f>
        <v>TMS</v>
      </c>
      <c r="B334" t="str">
        <f>'Inp - allowance override'!B334</f>
        <v>C_PR24CA15_3POPEX_PC_WN</v>
      </c>
      <c r="C334" t="str">
        <f>'Inp - allowance override'!C334</f>
        <v>Third party services costs - WN - opex - price control</v>
      </c>
      <c r="D334" t="str">
        <f>'Inp - allowance override'!D334</f>
        <v>£m</v>
      </c>
      <c r="E334" t="str">
        <f>'Inp - allowance override'!E334</f>
        <v>Price Review 2024</v>
      </c>
      <c r="F334" s="70" t="str">
        <f xml:space="preserve"> IF( ISNA( 'Inp - allowance override'!F334 ), "", IF( ISBLANK( 'Inp - allowance override'!F334 ), 'F_Inputs - allowance'!F334, 'Inp - allowance override'!F334 ) )</f>
        <v/>
      </c>
      <c r="G334" s="70" t="str">
        <f xml:space="preserve"> IF( ISNA( 'Inp - allowance override'!G334 ), "", IF( ISBLANK( 'Inp - allowance override'!G334 ), 'F_Inputs - allowance'!G334, 'Inp - allowance override'!G334 ) )</f>
        <v/>
      </c>
      <c r="H334" s="70" t="str">
        <f xml:space="preserve"> IF( ISNA( 'Inp - allowance override'!H334 ), "", IF( ISBLANK( 'Inp - allowance override'!H334 ), 'F_Inputs - allowance'!H334, 'Inp - allowance override'!H334 ) )</f>
        <v/>
      </c>
      <c r="I334" s="70">
        <f xml:space="preserve"> IF( ISNA( 'Inp - allowance override'!I334 ), "", IF( ISBLANK( 'Inp - allowance override'!I334 ), 'F_Inputs - allowance'!I334, 'Inp - allowance override'!I334 ) )</f>
        <v>6.0999999999999999E-2</v>
      </c>
      <c r="J334" s="70">
        <f xml:space="preserve"> IF( ISNA( 'Inp - allowance override'!J334 ), "", IF( ISBLANK( 'Inp - allowance override'!J334 ), 'F_Inputs - allowance'!J334, 'Inp - allowance override'!J334 ) )</f>
        <v>6.0999999999999999E-2</v>
      </c>
      <c r="K334" s="70">
        <f xml:space="preserve"> IF( ISNA( 'Inp - allowance override'!K334 ), "", IF( ISBLANK( 'Inp - allowance override'!K334 ), 'F_Inputs - allowance'!K334, 'Inp - allowance override'!K334 ) )</f>
        <v>6.0999999999999999E-2</v>
      </c>
      <c r="L334" s="70">
        <f xml:space="preserve"> IF( ISNA( 'Inp - allowance override'!L334 ), "", IF( ISBLANK( 'Inp - allowance override'!L334 ), 'F_Inputs - allowance'!L334, 'Inp - allowance override'!L334 ) )</f>
        <v>6.0999999999999999E-2</v>
      </c>
      <c r="M334" s="70">
        <f xml:space="preserve"> IF( ISNA( 'Inp - allowance override'!M334 ), "", IF( ISBLANK( 'Inp - allowance override'!M334 ), 'F_Inputs - allowance'!M334, 'Inp - allowance override'!M334 ) )</f>
        <v>6.0999999999999999E-2</v>
      </c>
      <c r="N334" s="64" t="str">
        <f xml:space="preserve"> INDEX(Lookup!G:G, MATCH(B334, Lookup!F:F, 0),)</f>
        <v>WN - 3P opex</v>
      </c>
    </row>
    <row r="335" spans="1:14">
      <c r="A335" t="str">
        <f>'Inp - allowance override'!A335</f>
        <v>TMS</v>
      </c>
      <c r="B335" t="str">
        <f>'Inp - allowance override'!B335</f>
        <v>C_PR24CA15_3PCAPEX_PC_WWN</v>
      </c>
      <c r="C335" t="str">
        <f>'Inp - allowance override'!C335</f>
        <v>Third party services costs - WWN - capex - price control</v>
      </c>
      <c r="D335" t="str">
        <f>'Inp - allowance override'!D335</f>
        <v>£m</v>
      </c>
      <c r="E335" t="str">
        <f>'Inp - allowance override'!E335</f>
        <v>Price Review 2024</v>
      </c>
      <c r="F335" s="70" t="str">
        <f xml:space="preserve"> IF( ISNA( 'Inp - allowance override'!F335 ), "", IF( ISBLANK( 'Inp - allowance override'!F335 ), 'F_Inputs - allowance'!F335, 'Inp - allowance override'!F335 ) )</f>
        <v/>
      </c>
      <c r="G335" s="70" t="str">
        <f xml:space="preserve"> IF( ISNA( 'Inp - allowance override'!G335 ), "", IF( ISBLANK( 'Inp - allowance override'!G335 ), 'F_Inputs - allowance'!G335, 'Inp - allowance override'!G335 ) )</f>
        <v/>
      </c>
      <c r="H335" s="70" t="str">
        <f xml:space="preserve"> IF( ISNA( 'Inp - allowance override'!H335 ), "", IF( ISBLANK( 'Inp - allowance override'!H335 ), 'F_Inputs - allowance'!H335, 'Inp - allowance override'!H335 ) )</f>
        <v/>
      </c>
      <c r="I335" s="70">
        <f xml:space="preserve"> IF( ISNA( 'Inp - allowance override'!I335 ), "", IF( ISBLANK( 'Inp - allowance override'!I335 ), 'F_Inputs - allowance'!I335, 'Inp - allowance override'!I335 ) )</f>
        <v>0</v>
      </c>
      <c r="J335" s="70">
        <f xml:space="preserve"> IF( ISNA( 'Inp - allowance override'!J335 ), "", IF( ISBLANK( 'Inp - allowance override'!J335 ), 'F_Inputs - allowance'!J335, 'Inp - allowance override'!J335 ) )</f>
        <v>0</v>
      </c>
      <c r="K335" s="70">
        <f xml:space="preserve"> IF( ISNA( 'Inp - allowance override'!K335 ), "", IF( ISBLANK( 'Inp - allowance override'!K335 ), 'F_Inputs - allowance'!K335, 'Inp - allowance override'!K335 ) )</f>
        <v>0</v>
      </c>
      <c r="L335" s="70">
        <f xml:space="preserve"> IF( ISNA( 'Inp - allowance override'!L335 ), "", IF( ISBLANK( 'Inp - allowance override'!L335 ), 'F_Inputs - allowance'!L335, 'Inp - allowance override'!L335 ) )</f>
        <v>0</v>
      </c>
      <c r="M335" s="70">
        <f xml:space="preserve"> IF( ISNA( 'Inp - allowance override'!M335 ), "", IF( ISBLANK( 'Inp - allowance override'!M335 ), 'F_Inputs - allowance'!M335, 'Inp - allowance override'!M335 ) )</f>
        <v>0</v>
      </c>
      <c r="N335" s="64" t="str">
        <f xml:space="preserve"> INDEX(Lookup!G:G, MATCH(B335, Lookup!F:F, 0),)</f>
        <v>WWN - 3P capex</v>
      </c>
    </row>
    <row r="336" spans="1:14">
      <c r="A336" t="str">
        <f>'Inp - allowance override'!A336</f>
        <v>TMS</v>
      </c>
      <c r="B336" t="str">
        <f>'Inp - allowance override'!B336</f>
        <v>C_PR24CA15_3POPEX_PC_WWN</v>
      </c>
      <c r="C336" t="str">
        <f>'Inp - allowance override'!C336</f>
        <v>Third party services costs - WWN - opex - price control</v>
      </c>
      <c r="D336" t="str">
        <f>'Inp - allowance override'!D336</f>
        <v>£m</v>
      </c>
      <c r="E336" t="str">
        <f>'Inp - allowance override'!E336</f>
        <v>Price Review 2024</v>
      </c>
      <c r="F336" s="70" t="str">
        <f xml:space="preserve"> IF( ISNA( 'Inp - allowance override'!F336 ), "", IF( ISBLANK( 'Inp - allowance override'!F336 ), 'F_Inputs - allowance'!F336, 'Inp - allowance override'!F336 ) )</f>
        <v/>
      </c>
      <c r="G336" s="70" t="str">
        <f xml:space="preserve"> IF( ISNA( 'Inp - allowance override'!G336 ), "", IF( ISBLANK( 'Inp - allowance override'!G336 ), 'F_Inputs - allowance'!G336, 'Inp - allowance override'!G336 ) )</f>
        <v/>
      </c>
      <c r="H336" s="70" t="str">
        <f xml:space="preserve"> IF( ISNA( 'Inp - allowance override'!H336 ), "", IF( ISBLANK( 'Inp - allowance override'!H336 ), 'F_Inputs - allowance'!H336, 'Inp - allowance override'!H336 ) )</f>
        <v/>
      </c>
      <c r="I336" s="70">
        <f xml:space="preserve"> IF( ISNA( 'Inp - allowance override'!I336 ), "", IF( ISBLANK( 'Inp - allowance override'!I336 ), 'F_Inputs - allowance'!I336, 'Inp - allowance override'!I336 ) )</f>
        <v>0.96599999999999997</v>
      </c>
      <c r="J336" s="70">
        <f xml:space="preserve"> IF( ISNA( 'Inp - allowance override'!J336 ), "", IF( ISBLANK( 'Inp - allowance override'!J336 ), 'F_Inputs - allowance'!J336, 'Inp - allowance override'!J336 ) )</f>
        <v>0.96399999999999997</v>
      </c>
      <c r="K336" s="70">
        <f xml:space="preserve"> IF( ISNA( 'Inp - allowance override'!K336 ), "", IF( ISBLANK( 'Inp - allowance override'!K336 ), 'F_Inputs - allowance'!K336, 'Inp - allowance override'!K336 ) )</f>
        <v>0.96399999999999997</v>
      </c>
      <c r="L336" s="70">
        <f xml:space="preserve"> IF( ISNA( 'Inp - allowance override'!L336 ), "", IF( ISBLANK( 'Inp - allowance override'!L336 ), 'F_Inputs - allowance'!L336, 'Inp - allowance override'!L336 ) )</f>
        <v>0.96399999999999997</v>
      </c>
      <c r="M336" s="70">
        <f xml:space="preserve"> IF( ISNA( 'Inp - allowance override'!M336 ), "", IF( ISBLANK( 'Inp - allowance override'!M336 ), 'F_Inputs - allowance'!M336, 'Inp - allowance override'!M336 ) )</f>
        <v>0.96399999999999997</v>
      </c>
      <c r="N336" s="64" t="str">
        <f xml:space="preserve"> INDEX(Lookup!G:G, MATCH(B336, Lookup!F:F, 0),)</f>
        <v>WWN - 3P opex</v>
      </c>
    </row>
    <row r="337" spans="1:16">
      <c r="A337" t="str">
        <f>'Inp - allowance override'!A337</f>
        <v>TMS</v>
      </c>
      <c r="B337" t="str">
        <f>'Inp - allowance override'!B337</f>
        <v>C_PR24CA15_3PCAPEX_NPC_WR</v>
      </c>
      <c r="C337" t="str">
        <f>'Inp - allowance override'!C337</f>
        <v>Third party services costs - WR - capex - non-price control</v>
      </c>
      <c r="D337" t="str">
        <f>'Inp - allowance override'!D337</f>
        <v>£m</v>
      </c>
      <c r="E337" t="str">
        <f>'Inp - allowance override'!E337</f>
        <v>Price Review 2024</v>
      </c>
      <c r="F337" s="70" t="str">
        <f xml:space="preserve"> IF( ISNA( 'Inp - allowance override'!F337 ), "", IF( ISBLANK( 'Inp - allowance override'!F337 ), 'F_Inputs - allowance'!F337, 'Inp - allowance override'!F337 ) )</f>
        <v/>
      </c>
      <c r="G337" s="70" t="str">
        <f xml:space="preserve"> IF( ISNA( 'Inp - allowance override'!G337 ), "", IF( ISBLANK( 'Inp - allowance override'!G337 ), 'F_Inputs - allowance'!G337, 'Inp - allowance override'!G337 ) )</f>
        <v/>
      </c>
      <c r="H337" s="70" t="str">
        <f xml:space="preserve"> IF( ISNA( 'Inp - allowance override'!H337 ), "", IF( ISBLANK( 'Inp - allowance override'!H337 ), 'F_Inputs - allowance'!H337, 'Inp - allowance override'!H337 ) )</f>
        <v/>
      </c>
      <c r="I337" s="70">
        <f xml:space="preserve"> IF( ISNA( 'Inp - allowance override'!I337 ), "", IF( ISBLANK( 'Inp - allowance override'!I337 ), 'F_Inputs - allowance'!I337, 'Inp - allowance override'!I337 ) )</f>
        <v>0</v>
      </c>
      <c r="J337" s="70">
        <f xml:space="preserve"> IF( ISNA( 'Inp - allowance override'!J337 ), "", IF( ISBLANK( 'Inp - allowance override'!J337 ), 'F_Inputs - allowance'!J337, 'Inp - allowance override'!J337 ) )</f>
        <v>0</v>
      </c>
      <c r="K337" s="70">
        <f xml:space="preserve"> IF( ISNA( 'Inp - allowance override'!K337 ), "", IF( ISBLANK( 'Inp - allowance override'!K337 ), 'F_Inputs - allowance'!K337, 'Inp - allowance override'!K337 ) )</f>
        <v>0</v>
      </c>
      <c r="L337" s="70">
        <f xml:space="preserve"> IF( ISNA( 'Inp - allowance override'!L337 ), "", IF( ISBLANK( 'Inp - allowance override'!L337 ), 'F_Inputs - allowance'!L337, 'Inp - allowance override'!L337 ) )</f>
        <v>0</v>
      </c>
      <c r="M337" s="70">
        <f xml:space="preserve"> IF( ISNA( 'Inp - allowance override'!M337 ), "", IF( ISBLANK( 'Inp - allowance override'!M337 ), 'F_Inputs - allowance'!M337, 'Inp - allowance override'!M337 ) )</f>
        <v>0</v>
      </c>
      <c r="N337" s="64" t="str">
        <f xml:space="preserve"> INDEX(Lookup!G:G, MATCH(B337, Lookup!F:F, 0),)</f>
        <v>WR - 3P capex</v>
      </c>
    </row>
    <row r="338" spans="1:16">
      <c r="A338" t="str">
        <f>'Inp - allowance override'!A338</f>
        <v>TMS</v>
      </c>
      <c r="B338" t="str">
        <f>'Inp - allowance override'!B338</f>
        <v>C_PR24CA15_3POPEX_NPC_WR</v>
      </c>
      <c r="C338" t="str">
        <f>'Inp - allowance override'!C338</f>
        <v>Third party services costs - WR - opex - non-price control</v>
      </c>
      <c r="D338" t="str">
        <f>'Inp - allowance override'!D338</f>
        <v>£m</v>
      </c>
      <c r="E338" t="str">
        <f>'Inp - allowance override'!E338</f>
        <v>Price Review 2024</v>
      </c>
      <c r="F338" s="70" t="str">
        <f xml:space="preserve"> IF( ISNA( 'Inp - allowance override'!F338 ), "", IF( ISBLANK( 'Inp - allowance override'!F338 ), 'F_Inputs - allowance'!F338, 'Inp - allowance override'!F338 ) )</f>
        <v/>
      </c>
      <c r="G338" s="70" t="str">
        <f xml:space="preserve"> IF( ISNA( 'Inp - allowance override'!G338 ), "", IF( ISBLANK( 'Inp - allowance override'!G338 ), 'F_Inputs - allowance'!G338, 'Inp - allowance override'!G338 ) )</f>
        <v/>
      </c>
      <c r="H338" s="70" t="str">
        <f xml:space="preserve"> IF( ISNA( 'Inp - allowance override'!H338 ), "", IF( ISBLANK( 'Inp - allowance override'!H338 ), 'F_Inputs - allowance'!H338, 'Inp - allowance override'!H338 ) )</f>
        <v/>
      </c>
      <c r="I338" s="70">
        <f xml:space="preserve"> IF( ISNA( 'Inp - allowance override'!I338 ), "", IF( ISBLANK( 'Inp - allowance override'!I338 ), 'F_Inputs - allowance'!I338, 'Inp - allowance override'!I338 ) )</f>
        <v>2.488</v>
      </c>
      <c r="J338" s="70">
        <f xml:space="preserve"> IF( ISNA( 'Inp - allowance override'!J338 ), "", IF( ISBLANK( 'Inp - allowance override'!J338 ), 'F_Inputs - allowance'!J338, 'Inp - allowance override'!J338 ) )</f>
        <v>2.488</v>
      </c>
      <c r="K338" s="70">
        <f xml:space="preserve"> IF( ISNA( 'Inp - allowance override'!K338 ), "", IF( ISBLANK( 'Inp - allowance override'!K338 ), 'F_Inputs - allowance'!K338, 'Inp - allowance override'!K338 ) )</f>
        <v>2.488</v>
      </c>
      <c r="L338" s="70">
        <f xml:space="preserve"> IF( ISNA( 'Inp - allowance override'!L338 ), "", IF( ISBLANK( 'Inp - allowance override'!L338 ), 'F_Inputs - allowance'!L338, 'Inp - allowance override'!L338 ) )</f>
        <v>2.488</v>
      </c>
      <c r="M338" s="70">
        <f xml:space="preserve"> IF( ISNA( 'Inp - allowance override'!M338 ), "", IF( ISBLANK( 'Inp - allowance override'!M338 ), 'F_Inputs - allowance'!M338, 'Inp - allowance override'!M338 ) )</f>
        <v>2.488</v>
      </c>
      <c r="N338" s="64" t="str">
        <f xml:space="preserve"> INDEX(Lookup!G:G, MATCH(B338, Lookup!F:F, 0),)</f>
        <v>WR - 3P opex</v>
      </c>
    </row>
    <row r="339" spans="1:16">
      <c r="A339" t="str">
        <f>'Inp - allowance override'!A339</f>
        <v>TMS</v>
      </c>
      <c r="B339" t="str">
        <f>'Inp - allowance override'!B339</f>
        <v>C_PR24CA15_3PCAPEX_NPC_WN</v>
      </c>
      <c r="C339" t="str">
        <f>'Inp - allowance override'!C339</f>
        <v>Third party services costs - WN - capex - non-price control</v>
      </c>
      <c r="D339" t="str">
        <f>'Inp - allowance override'!D339</f>
        <v>£m</v>
      </c>
      <c r="E339" t="str">
        <f>'Inp - allowance override'!E339</f>
        <v>Price Review 2024</v>
      </c>
      <c r="F339" s="70" t="str">
        <f xml:space="preserve"> IF( ISNA( 'Inp - allowance override'!F339 ), "", IF( ISBLANK( 'Inp - allowance override'!F339 ), 'F_Inputs - allowance'!F339, 'Inp - allowance override'!F339 ) )</f>
        <v/>
      </c>
      <c r="G339" s="70" t="str">
        <f xml:space="preserve"> IF( ISNA( 'Inp - allowance override'!G339 ), "", IF( ISBLANK( 'Inp - allowance override'!G339 ), 'F_Inputs - allowance'!G339, 'Inp - allowance override'!G339 ) )</f>
        <v/>
      </c>
      <c r="H339" s="70" t="str">
        <f xml:space="preserve"> IF( ISNA( 'Inp - allowance override'!H339 ), "", IF( ISBLANK( 'Inp - allowance override'!H339 ), 'F_Inputs - allowance'!H339, 'Inp - allowance override'!H339 ) )</f>
        <v/>
      </c>
      <c r="I339" s="70">
        <f xml:space="preserve"> IF( ISNA( 'Inp - allowance override'!I339 ), "", IF( ISBLANK( 'Inp - allowance override'!I339 ), 'F_Inputs - allowance'!I339, 'Inp - allowance override'!I339 ) )</f>
        <v>0</v>
      </c>
      <c r="J339" s="70">
        <f xml:space="preserve"> IF( ISNA( 'Inp - allowance override'!J339 ), "", IF( ISBLANK( 'Inp - allowance override'!J339 ), 'F_Inputs - allowance'!J339, 'Inp - allowance override'!J339 ) )</f>
        <v>0</v>
      </c>
      <c r="K339" s="70">
        <f xml:space="preserve"> IF( ISNA( 'Inp - allowance override'!K339 ), "", IF( ISBLANK( 'Inp - allowance override'!K339 ), 'F_Inputs - allowance'!K339, 'Inp - allowance override'!K339 ) )</f>
        <v>0</v>
      </c>
      <c r="L339" s="70">
        <f xml:space="preserve"> IF( ISNA( 'Inp - allowance override'!L339 ), "", IF( ISBLANK( 'Inp - allowance override'!L339 ), 'F_Inputs - allowance'!L339, 'Inp - allowance override'!L339 ) )</f>
        <v>0</v>
      </c>
      <c r="M339" s="70">
        <f xml:space="preserve"> IF( ISNA( 'Inp - allowance override'!M339 ), "", IF( ISBLANK( 'Inp - allowance override'!M339 ), 'F_Inputs - allowance'!M339, 'Inp - allowance override'!M339 ) )</f>
        <v>0</v>
      </c>
      <c r="N339" s="64" t="str">
        <f xml:space="preserve"> INDEX(Lookup!G:G, MATCH(B339, Lookup!F:F, 0),)</f>
        <v>WN - 3P capex</v>
      </c>
    </row>
    <row r="340" spans="1:16">
      <c r="A340" t="str">
        <f>'Inp - allowance override'!A340</f>
        <v>TMS</v>
      </c>
      <c r="B340" t="str">
        <f>'Inp - allowance override'!B340</f>
        <v>C_PR24CA15_3POPEX_NPC_WN</v>
      </c>
      <c r="C340" t="str">
        <f>'Inp - allowance override'!C340</f>
        <v>Third party services costs - WN - opex - non-price control</v>
      </c>
      <c r="D340" t="str">
        <f>'Inp - allowance override'!D340</f>
        <v>£m</v>
      </c>
      <c r="E340" t="str">
        <f>'Inp - allowance override'!E340</f>
        <v>Price Review 2024</v>
      </c>
      <c r="F340" s="70" t="str">
        <f xml:space="preserve"> IF( ISNA( 'Inp - allowance override'!F340 ), "", IF( ISBLANK( 'Inp - allowance override'!F340 ), 'F_Inputs - allowance'!F340, 'Inp - allowance override'!F340 ) )</f>
        <v/>
      </c>
      <c r="G340" s="70" t="str">
        <f xml:space="preserve"> IF( ISNA( 'Inp - allowance override'!G340 ), "", IF( ISBLANK( 'Inp - allowance override'!G340 ), 'F_Inputs - allowance'!G340, 'Inp - allowance override'!G340 ) )</f>
        <v/>
      </c>
      <c r="H340" s="70" t="str">
        <f xml:space="preserve"> IF( ISNA( 'Inp - allowance override'!H340 ), "", IF( ISBLANK( 'Inp - allowance override'!H340 ), 'F_Inputs - allowance'!H340, 'Inp - allowance override'!H340 ) )</f>
        <v/>
      </c>
      <c r="I340" s="70">
        <f xml:space="preserve"> IF( ISNA( 'Inp - allowance override'!I340 ), "", IF( ISBLANK( 'Inp - allowance override'!I340 ), 'F_Inputs - allowance'!I340, 'Inp - allowance override'!I340 ) )</f>
        <v>1.8519999999999999</v>
      </c>
      <c r="J340" s="70">
        <f xml:space="preserve"> IF( ISNA( 'Inp - allowance override'!J340 ), "", IF( ISBLANK( 'Inp - allowance override'!J340 ), 'F_Inputs - allowance'!J340, 'Inp - allowance override'!J340 ) )</f>
        <v>1.855</v>
      </c>
      <c r="K340" s="70">
        <f xml:space="preserve"> IF( ISNA( 'Inp - allowance override'!K340 ), "", IF( ISBLANK( 'Inp - allowance override'!K340 ), 'F_Inputs - allowance'!K340, 'Inp - allowance override'!K340 ) )</f>
        <v>1.8599999999999999</v>
      </c>
      <c r="L340" s="70">
        <f xml:space="preserve"> IF( ISNA( 'Inp - allowance override'!L340 ), "", IF( ISBLANK( 'Inp - allowance override'!L340 ), 'F_Inputs - allowance'!L340, 'Inp - allowance override'!L340 ) )</f>
        <v>1.8639999999999999</v>
      </c>
      <c r="M340" s="70">
        <f xml:space="preserve"> IF( ISNA( 'Inp - allowance override'!M340 ), "", IF( ISBLANK( 'Inp - allowance override'!M340 ), 'F_Inputs - allowance'!M340, 'Inp - allowance override'!M340 ) )</f>
        <v>1.867</v>
      </c>
      <c r="N340" s="64" t="str">
        <f xml:space="preserve"> INDEX(Lookup!G:G, MATCH(B340, Lookup!F:F, 0),)</f>
        <v>WN - 3P opex</v>
      </c>
    </row>
    <row r="341" spans="1:16">
      <c r="A341" t="str">
        <f>'Inp - allowance override'!A341</f>
        <v>TMS</v>
      </c>
      <c r="B341" t="str">
        <f>'Inp - allowance override'!B341</f>
        <v>C_PR24CA15_3PCAPEX_NPC_WWN</v>
      </c>
      <c r="C341" t="str">
        <f>'Inp - allowance override'!C341</f>
        <v>Third party services costs - WWN - capex - non-price control</v>
      </c>
      <c r="D341" t="str">
        <f>'Inp - allowance override'!D341</f>
        <v>£m</v>
      </c>
      <c r="E341" t="str">
        <f>'Inp - allowance override'!E341</f>
        <v>Price Review 2024</v>
      </c>
      <c r="F341" s="70" t="str">
        <f xml:space="preserve"> IF( ISNA( 'Inp - allowance override'!F341 ), "", IF( ISBLANK( 'Inp - allowance override'!F341 ), 'F_Inputs - allowance'!F341, 'Inp - allowance override'!F341 ) )</f>
        <v/>
      </c>
      <c r="G341" s="70" t="str">
        <f xml:space="preserve"> IF( ISNA( 'Inp - allowance override'!G341 ), "", IF( ISBLANK( 'Inp - allowance override'!G341 ), 'F_Inputs - allowance'!G341, 'Inp - allowance override'!G341 ) )</f>
        <v/>
      </c>
      <c r="H341" s="70" t="str">
        <f xml:space="preserve"> IF( ISNA( 'Inp - allowance override'!H341 ), "", IF( ISBLANK( 'Inp - allowance override'!H341 ), 'F_Inputs - allowance'!H341, 'Inp - allowance override'!H341 ) )</f>
        <v/>
      </c>
      <c r="I341" s="70">
        <f xml:space="preserve"> IF( ISNA( 'Inp - allowance override'!I341 ), "", IF( ISBLANK( 'Inp - allowance override'!I341 ), 'F_Inputs - allowance'!I341, 'Inp - allowance override'!I341 ) )</f>
        <v>0</v>
      </c>
      <c r="J341" s="70">
        <f xml:space="preserve"> IF( ISNA( 'Inp - allowance override'!J341 ), "", IF( ISBLANK( 'Inp - allowance override'!J341 ), 'F_Inputs - allowance'!J341, 'Inp - allowance override'!J341 ) )</f>
        <v>0</v>
      </c>
      <c r="K341" s="70">
        <f xml:space="preserve"> IF( ISNA( 'Inp - allowance override'!K341 ), "", IF( ISBLANK( 'Inp - allowance override'!K341 ), 'F_Inputs - allowance'!K341, 'Inp - allowance override'!K341 ) )</f>
        <v>0</v>
      </c>
      <c r="L341" s="70">
        <f xml:space="preserve"> IF( ISNA( 'Inp - allowance override'!L341 ), "", IF( ISBLANK( 'Inp - allowance override'!L341 ), 'F_Inputs - allowance'!L341, 'Inp - allowance override'!L341 ) )</f>
        <v>0</v>
      </c>
      <c r="M341" s="70">
        <f xml:space="preserve"> IF( ISNA( 'Inp - allowance override'!M341 ), "", IF( ISBLANK( 'Inp - allowance override'!M341 ), 'F_Inputs - allowance'!M341, 'Inp - allowance override'!M341 ) )</f>
        <v>0</v>
      </c>
      <c r="N341" s="64" t="str">
        <f xml:space="preserve"> INDEX(Lookup!G:G, MATCH(B341, Lookup!F:F, 0),)</f>
        <v>WWN - 3P capex</v>
      </c>
    </row>
    <row r="342" spans="1:16">
      <c r="A342" t="str">
        <f>'Inp - allowance override'!A342</f>
        <v>TMS</v>
      </c>
      <c r="B342" t="str">
        <f>'Inp - allowance override'!B342</f>
        <v>C_PR24CA15_3POPEX_NPC_WWN</v>
      </c>
      <c r="C342" t="str">
        <f>'Inp - allowance override'!C342</f>
        <v>Third party services costs - WWN - opex - non-price control</v>
      </c>
      <c r="D342" t="str">
        <f>'Inp - allowance override'!D342</f>
        <v>£m</v>
      </c>
      <c r="E342" t="str">
        <f>'Inp - allowance override'!E342</f>
        <v>Price Review 2024</v>
      </c>
      <c r="F342" s="70" t="str">
        <f xml:space="preserve"> IF( ISNA( 'Inp - allowance override'!F342 ), "", IF( ISBLANK( 'Inp - allowance override'!F342 ), 'F_Inputs - allowance'!F342, 'Inp - allowance override'!F342 ) )</f>
        <v/>
      </c>
      <c r="G342" s="70" t="str">
        <f xml:space="preserve"> IF( ISNA( 'Inp - allowance override'!G342 ), "", IF( ISBLANK( 'Inp - allowance override'!G342 ), 'F_Inputs - allowance'!G342, 'Inp - allowance override'!G342 ) )</f>
        <v/>
      </c>
      <c r="H342" s="70" t="str">
        <f xml:space="preserve"> IF( ISNA( 'Inp - allowance override'!H342 ), "", IF( ISBLANK( 'Inp - allowance override'!H342 ), 'F_Inputs - allowance'!H342, 'Inp - allowance override'!H342 ) )</f>
        <v/>
      </c>
      <c r="I342" s="70">
        <f xml:space="preserve"> IF( ISNA( 'Inp - allowance override'!I342 ), "", IF( ISBLANK( 'Inp - allowance override'!I342 ), 'F_Inputs - allowance'!I342, 'Inp - allowance override'!I342 ) )</f>
        <v>2.2090000000000001</v>
      </c>
      <c r="J342" s="70">
        <f xml:space="preserve"> IF( ISNA( 'Inp - allowance override'!J342 ), "", IF( ISBLANK( 'Inp - allowance override'!J342 ), 'F_Inputs - allowance'!J342, 'Inp - allowance override'!J342 ) )</f>
        <v>2.206</v>
      </c>
      <c r="K342" s="70">
        <f xml:space="preserve"> IF( ISNA( 'Inp - allowance override'!K342 ), "", IF( ISBLANK( 'Inp - allowance override'!K342 ), 'F_Inputs - allowance'!K342, 'Inp - allowance override'!K342 ) )</f>
        <v>2.2069999999999999</v>
      </c>
      <c r="L342" s="70">
        <f xml:space="preserve"> IF( ISNA( 'Inp - allowance override'!L342 ), "", IF( ISBLANK( 'Inp - allowance override'!L342 ), 'F_Inputs - allowance'!L342, 'Inp - allowance override'!L342 ) )</f>
        <v>2.2090000000000001</v>
      </c>
      <c r="M342" s="70">
        <f xml:space="preserve"> IF( ISNA( 'Inp - allowance override'!M342 ), "", IF( ISBLANK( 'Inp - allowance override'!M342 ), 'F_Inputs - allowance'!M342, 'Inp - allowance override'!M342 ) )</f>
        <v>2.2080000000000002</v>
      </c>
      <c r="N342" s="64" t="str">
        <f xml:space="preserve"> INDEX(Lookup!G:G, MATCH(B342, Lookup!F:F, 0),)</f>
        <v>WWN - 3P opex</v>
      </c>
    </row>
    <row r="343" spans="1:16">
      <c r="A343" t="str">
        <f>'Inp - allowance override'!A343</f>
        <v>TMS</v>
      </c>
      <c r="B343" t="str">
        <f>'Inp - allowance override'!B343</f>
        <v>C_PR24CA15_REVCAPEX_PC_WN</v>
      </c>
      <c r="C343" t="str">
        <f>'Inp - allowance override'!C343</f>
        <v>DS &amp; diversions - revenues for capex spend - price control - WN</v>
      </c>
      <c r="D343" t="str">
        <f>'Inp - allowance override'!D343</f>
        <v>£m</v>
      </c>
      <c r="E343" t="str">
        <f>'Inp - allowance override'!E343</f>
        <v>Price Review 2024</v>
      </c>
      <c r="F343" s="70" t="str">
        <f xml:space="preserve"> IF( ISNA( 'Inp - allowance override'!F343 ), "", IF( ISBLANK( 'Inp - allowance override'!F343 ), 'F_Inputs - allowance'!F343, 'Inp - allowance override'!F343 ) )</f>
        <v/>
      </c>
      <c r="G343" s="70" t="str">
        <f xml:space="preserve"> IF( ISNA( 'Inp - allowance override'!G343 ), "", IF( ISBLANK( 'Inp - allowance override'!G343 ), 'F_Inputs - allowance'!G343, 'Inp - allowance override'!G343 ) )</f>
        <v/>
      </c>
      <c r="H343" s="70" t="str">
        <f xml:space="preserve"> IF( ISNA( 'Inp - allowance override'!H343 ), "", IF( ISBLANK( 'Inp - allowance override'!H343 ), 'F_Inputs - allowance'!H343, 'Inp - allowance override'!H343 ) )</f>
        <v/>
      </c>
      <c r="I343" s="70">
        <f xml:space="preserve"> IF( ISNA( 'Inp - allowance override'!I343 ), "", IF( ISBLANK( 'Inp - allowance override'!I343 ), 'F_Inputs - allowance'!I343, 'Inp - allowance override'!I343 ) )</f>
        <v>48.716536006115767</v>
      </c>
      <c r="J343" s="70">
        <f xml:space="preserve"> IF( ISNA( 'Inp - allowance override'!J343 ), "", IF( ISBLANK( 'Inp - allowance override'!J343 ), 'F_Inputs - allowance'!J343, 'Inp - allowance override'!J343 ) )</f>
        <v>42.871572174191378</v>
      </c>
      <c r="K343" s="70">
        <f xml:space="preserve"> IF( ISNA( 'Inp - allowance override'!K343 ), "", IF( ISBLANK( 'Inp - allowance override'!K343 ), 'F_Inputs - allowance'!K343, 'Inp - allowance override'!K343 ) )</f>
        <v>40.590909031225543</v>
      </c>
      <c r="L343" s="70">
        <f xml:space="preserve"> IF( ISNA( 'Inp - allowance override'!L343 ), "", IF( ISBLANK( 'Inp - allowance override'!L343 ), 'F_Inputs - allowance'!L343, 'Inp - allowance override'!L343 ) )</f>
        <v>35.075174779639958</v>
      </c>
      <c r="M343" s="70">
        <f xml:space="preserve"> IF( ISNA( 'Inp - allowance override'!M343 ), "", IF( ISBLANK( 'Inp - allowance override'!M343 ), 'F_Inputs - allowance'!M343, 'Inp - allowance override'!M343 ) )</f>
        <v>29.010862675720279</v>
      </c>
      <c r="N343" s="64" t="str">
        <f xml:space="preserve"> INDEX(Lookup!G:G, MATCH(B343, Lookup!F:F, 0),)</f>
        <v>WN - DSDIV REV</v>
      </c>
    </row>
    <row r="344" spans="1:16">
      <c r="A344" t="str">
        <f>'Inp - allowance override'!A344</f>
        <v>TMS</v>
      </c>
      <c r="B344" t="str">
        <f>'Inp - allowance override'!B344</f>
        <v>C_PR24CA15_REVCAPEX_NPC_WN</v>
      </c>
      <c r="C344" t="str">
        <f>'Inp - allowance override'!C344</f>
        <v>DS &amp; diversions - revenues for capex spend - non-price control - WN</v>
      </c>
      <c r="D344" t="str">
        <f>'Inp - allowance override'!D344</f>
        <v>£m</v>
      </c>
      <c r="E344" t="str">
        <f>'Inp - allowance override'!E344</f>
        <v>Price Review 2024</v>
      </c>
      <c r="F344" s="70" t="str">
        <f xml:space="preserve"> IF( ISNA( 'Inp - allowance override'!F344 ), "", IF( ISBLANK( 'Inp - allowance override'!F344 ), 'F_Inputs - allowance'!F344, 'Inp - allowance override'!F344 ) )</f>
        <v/>
      </c>
      <c r="G344" s="70" t="str">
        <f xml:space="preserve"> IF( ISNA( 'Inp - allowance override'!G344 ), "", IF( ISBLANK( 'Inp - allowance override'!G344 ), 'F_Inputs - allowance'!G344, 'Inp - allowance override'!G344 ) )</f>
        <v/>
      </c>
      <c r="H344" s="70" t="str">
        <f xml:space="preserve"> IF( ISNA( 'Inp - allowance override'!H344 ), "", IF( ISBLANK( 'Inp - allowance override'!H344 ), 'F_Inputs - allowance'!H344, 'Inp - allowance override'!H344 ) )</f>
        <v/>
      </c>
      <c r="I344" s="70">
        <f xml:space="preserve"> IF( ISNA( 'Inp - allowance override'!I344 ), "", IF( ISBLANK( 'Inp - allowance override'!I344 ), 'F_Inputs - allowance'!I344, 'Inp - allowance override'!I344 ) )</f>
        <v>43.703431521717874</v>
      </c>
      <c r="J344" s="70">
        <f xml:space="preserve"> IF( ISNA( 'Inp - allowance override'!J344 ), "", IF( ISBLANK( 'Inp - allowance override'!J344 ), 'F_Inputs - allowance'!J344, 'Inp - allowance override'!J344 ) )</f>
        <v>39.381348874503743</v>
      </c>
      <c r="K344" s="70">
        <f xml:space="preserve"> IF( ISNA( 'Inp - allowance override'!K344 ), "", IF( ISBLANK( 'Inp - allowance override'!K344 ), 'F_Inputs - allowance'!K344, 'Inp - allowance override'!K344 ) )</f>
        <v>37.352854008174759</v>
      </c>
      <c r="L344" s="70">
        <f xml:space="preserve"> IF( ISNA( 'Inp - allowance override'!L344 ), "", IF( ISBLANK( 'Inp - allowance override'!L344 ), 'F_Inputs - allowance'!L344, 'Inp - allowance override'!L344 ) )</f>
        <v>35.057324154655497</v>
      </c>
      <c r="M344" s="70">
        <f xml:space="preserve"> IF( ISNA( 'Inp - allowance override'!M344 ), "", IF( ISBLANK( 'Inp - allowance override'!M344 ), 'F_Inputs - allowance'!M344, 'Inp - allowance override'!M344 ) )</f>
        <v>31.484881544208239</v>
      </c>
      <c r="N344" s="64" t="str">
        <f xml:space="preserve"> INDEX(Lookup!G:G, MATCH(B344, Lookup!F:F, 0),)</f>
        <v>WN - DSDIV REV</v>
      </c>
    </row>
    <row r="345" spans="1:16">
      <c r="A345" t="str">
        <f>'Inp - allowance override'!A345</f>
        <v>TMS</v>
      </c>
      <c r="B345" t="str">
        <f>'Inp - allowance override'!B345</f>
        <v>C_PR24CA15_REVOPEX_PC_WN</v>
      </c>
      <c r="C345" t="str">
        <f>'Inp - allowance override'!C345</f>
        <v>DS &amp; diversions - revenues for opex spend - price control - WN</v>
      </c>
      <c r="D345" t="str">
        <f>'Inp - allowance override'!D345</f>
        <v>£m</v>
      </c>
      <c r="E345" t="str">
        <f>'Inp - allowance override'!E345</f>
        <v>Price Review 2024</v>
      </c>
      <c r="F345" s="70" t="str">
        <f xml:space="preserve"> IF( ISNA( 'Inp - allowance override'!F345 ), "", IF( ISBLANK( 'Inp - allowance override'!F345 ), 'F_Inputs - allowance'!F345, 'Inp - allowance override'!F345 ) )</f>
        <v/>
      </c>
      <c r="G345" s="70" t="str">
        <f xml:space="preserve"> IF( ISNA( 'Inp - allowance override'!G345 ), "", IF( ISBLANK( 'Inp - allowance override'!G345 ), 'F_Inputs - allowance'!G345, 'Inp - allowance override'!G345 ) )</f>
        <v/>
      </c>
      <c r="H345" s="70" t="str">
        <f xml:space="preserve"> IF( ISNA( 'Inp - allowance override'!H345 ), "", IF( ISBLANK( 'Inp - allowance override'!H345 ), 'F_Inputs - allowance'!H345, 'Inp - allowance override'!H345 ) )</f>
        <v/>
      </c>
      <c r="I345" s="70">
        <f xml:space="preserve"> IF( ISNA( 'Inp - allowance override'!I345 ), "", IF( ISBLANK( 'Inp - allowance override'!I345 ), 'F_Inputs - allowance'!I345, 'Inp - allowance override'!I345 ) )</f>
        <v>1.4530973540855847</v>
      </c>
      <c r="J345" s="70">
        <f xml:space="preserve"> IF( ISNA( 'Inp - allowance override'!J345 ), "", IF( ISBLANK( 'Inp - allowance override'!J345 ), 'F_Inputs - allowance'!J345, 'Inp - allowance override'!J345 ) )</f>
        <v>1.2787561103274274</v>
      </c>
      <c r="K345" s="70">
        <f xml:space="preserve"> IF( ISNA( 'Inp - allowance override'!K345 ), "", IF( ISBLANK( 'Inp - allowance override'!K345 ), 'F_Inputs - allowance'!K345, 'Inp - allowance override'!K345 ) )</f>
        <v>1.2107294021438215</v>
      </c>
      <c r="L345" s="70">
        <f xml:space="preserve"> IF( ISNA( 'Inp - allowance override'!L345 ), "", IF( ISBLANK( 'Inp - allowance override'!L345 ), 'F_Inputs - allowance'!L345, 'Inp - allowance override'!L345 ) )</f>
        <v>1.0462082866480058</v>
      </c>
      <c r="M345" s="70">
        <f xml:space="preserve"> IF( ISNA( 'Inp - allowance override'!M345 ), "", IF( ISBLANK( 'Inp - allowance override'!M345 ), 'F_Inputs - allowance'!M345, 'Inp - allowance override'!M345 ) )</f>
        <v>0.8653244103508767</v>
      </c>
      <c r="N345" s="64" t="str">
        <f xml:space="preserve"> INDEX(Lookup!G:G, MATCH(B345, Lookup!F:F, 0),)</f>
        <v>WN - DSDIV REV</v>
      </c>
    </row>
    <row r="346" spans="1:16">
      <c r="A346" t="str">
        <f>'Inp - allowance override'!A346</f>
        <v>TMS</v>
      </c>
      <c r="B346" t="str">
        <f>'Inp - allowance override'!B346</f>
        <v>C_PR24CA15_REVOPEX_NPC_WN</v>
      </c>
      <c r="C346" t="str">
        <f>'Inp - allowance override'!C346</f>
        <v>DS &amp; diversions - revenues for opex spend - non-price control - WN</v>
      </c>
      <c r="D346" t="str">
        <f>'Inp - allowance override'!D346</f>
        <v>£m</v>
      </c>
      <c r="E346" t="str">
        <f>'Inp - allowance override'!E346</f>
        <v>Price Review 2024</v>
      </c>
      <c r="F346" s="70" t="str">
        <f xml:space="preserve"> IF( ISNA( 'Inp - allowance override'!F346 ), "", IF( ISBLANK( 'Inp - allowance override'!F346 ), 'F_Inputs - allowance'!F346, 'Inp - allowance override'!F346 ) )</f>
        <v/>
      </c>
      <c r="G346" s="70" t="str">
        <f xml:space="preserve"> IF( ISNA( 'Inp - allowance override'!G346 ), "", IF( ISBLANK( 'Inp - allowance override'!G346 ), 'F_Inputs - allowance'!G346, 'Inp - allowance override'!G346 ) )</f>
        <v/>
      </c>
      <c r="H346" s="70" t="str">
        <f xml:space="preserve"> IF( ISNA( 'Inp - allowance override'!H346 ), "", IF( ISBLANK( 'Inp - allowance override'!H346 ), 'F_Inputs - allowance'!H346, 'Inp - allowance override'!H346 ) )</f>
        <v/>
      </c>
      <c r="I346" s="70">
        <f xml:space="preserve"> IF( ISNA( 'Inp - allowance override'!I346 ), "", IF( ISBLANK( 'Inp - allowance override'!I346 ), 'F_Inputs - allowance'!I346, 'Inp - allowance override'!I346 ) )</f>
        <v>1.3035684782821271</v>
      </c>
      <c r="J346" s="70">
        <f xml:space="preserve"> IF( ISNA( 'Inp - allowance override'!J346 ), "", IF( ISBLANK( 'Inp - allowance override'!J346 ), 'F_Inputs - allowance'!J346, 'Inp - allowance override'!J346 ) )</f>
        <v>1.1746511254962548</v>
      </c>
      <c r="K346" s="70">
        <f xml:space="preserve"> IF( ISNA( 'Inp - allowance override'!K346 ), "", IF( ISBLANK( 'Inp - allowance override'!K346 ), 'F_Inputs - allowance'!K346, 'Inp - allowance override'!K346 ) )</f>
        <v>1.1141459918252401</v>
      </c>
      <c r="L346" s="70">
        <f xml:space="preserve"> IF( ISNA( 'Inp - allowance override'!L346 ), "", IF( ISBLANK( 'Inp - allowance override'!L346 ), 'F_Inputs - allowance'!L346, 'Inp - allowance override'!L346 ) )</f>
        <v>1.0456758453444936</v>
      </c>
      <c r="M346" s="70">
        <f xml:space="preserve"> IF( ISNA( 'Inp - allowance override'!M346 ), "", IF( ISBLANK( 'Inp - allowance override'!M346 ), 'F_Inputs - allowance'!M346, 'Inp - allowance override'!M346 ) )</f>
        <v>0.93911845579175868</v>
      </c>
      <c r="N346" s="64" t="str">
        <f xml:space="preserve"> INDEX(Lookup!G:G, MATCH(B346, Lookup!F:F, 0),)</f>
        <v>WN - DSDIV REV</v>
      </c>
    </row>
    <row r="347" spans="1:16">
      <c r="A347" t="str">
        <f>'Inp - allowance override'!A347</f>
        <v>TMS</v>
      </c>
      <c r="B347" t="str">
        <f>'Inp - allowance override'!B347</f>
        <v>C_PR24CA15_REVCAPEX_PC_WWN</v>
      </c>
      <c r="C347" t="str">
        <f>'Inp - allowance override'!C347</f>
        <v>DS &amp; diversions - revenues for capex spend - price control - WWN</v>
      </c>
      <c r="D347" t="str">
        <f>'Inp - allowance override'!D347</f>
        <v>£m</v>
      </c>
      <c r="E347" t="str">
        <f>'Inp - allowance override'!E347</f>
        <v>Price Review 2024</v>
      </c>
      <c r="F347" s="70" t="str">
        <f xml:space="preserve"> IF( ISNA( 'Inp - allowance override'!F347 ), "", IF( ISBLANK( 'Inp - allowance override'!F347 ), 'F_Inputs - allowance'!F347, 'Inp - allowance override'!F347 ) )</f>
        <v/>
      </c>
      <c r="G347" s="70" t="str">
        <f xml:space="preserve"> IF( ISNA( 'Inp - allowance override'!G347 ), "", IF( ISBLANK( 'Inp - allowance override'!G347 ), 'F_Inputs - allowance'!G347, 'Inp - allowance override'!G347 ) )</f>
        <v/>
      </c>
      <c r="H347" s="70" t="str">
        <f xml:space="preserve"> IF( ISNA( 'Inp - allowance override'!H347 ), "", IF( ISBLANK( 'Inp - allowance override'!H347 ), 'F_Inputs - allowance'!H347, 'Inp - allowance override'!H347 ) )</f>
        <v/>
      </c>
      <c r="I347" s="70">
        <f xml:space="preserve"> IF( ISNA( 'Inp - allowance override'!I347 ), "", IF( ISBLANK( 'Inp - allowance override'!I347 ), 'F_Inputs - allowance'!I347, 'Inp - allowance override'!I347 ) )</f>
        <v>23.061097395337999</v>
      </c>
      <c r="J347" s="70">
        <f xml:space="preserve"> IF( ISNA( 'Inp - allowance override'!J347 ), "", IF( ISBLANK( 'Inp - allowance override'!J347 ), 'F_Inputs - allowance'!J347, 'Inp - allowance override'!J347 ) )</f>
        <v>23.395962917498352</v>
      </c>
      <c r="K347" s="70">
        <f xml:space="preserve"> IF( ISNA( 'Inp - allowance override'!K347 ), "", IF( ISBLANK( 'Inp - allowance override'!K347 ), 'F_Inputs - allowance'!K347, 'Inp - allowance override'!K347 ) )</f>
        <v>22.524705296028447</v>
      </c>
      <c r="L347" s="70">
        <f xml:space="preserve"> IF( ISNA( 'Inp - allowance override'!L347 ), "", IF( ISBLANK( 'Inp - allowance override'!L347 ), 'F_Inputs - allowance'!L347, 'Inp - allowance override'!L347 ) )</f>
        <v>19.514229000365546</v>
      </c>
      <c r="M347" s="70">
        <f xml:space="preserve"> IF( ISNA( 'Inp - allowance override'!M347 ), "", IF( ISBLANK( 'Inp - allowance override'!M347 ), 'F_Inputs - allowance'!M347, 'Inp - allowance override'!M347 ) )</f>
        <v>18.689234122649452</v>
      </c>
      <c r="N347" s="64" t="str">
        <f xml:space="preserve"> INDEX(Lookup!G:G, MATCH(B347, Lookup!F:F, 0),)</f>
        <v>WWN - DSDIV REV</v>
      </c>
    </row>
    <row r="348" spans="1:16">
      <c r="A348" t="str">
        <f>'Inp - allowance override'!A348</f>
        <v>TMS</v>
      </c>
      <c r="B348" t="str">
        <f>'Inp - allowance override'!B348</f>
        <v>C_PR24CA15_REVCAPEX_NPC_WWN</v>
      </c>
      <c r="C348" t="str">
        <f>'Inp - allowance override'!C348</f>
        <v>DS &amp; diversions - revenues for capex spend - non-price control - WWN</v>
      </c>
      <c r="D348" t="str">
        <f>'Inp - allowance override'!D348</f>
        <v>£m</v>
      </c>
      <c r="E348" t="str">
        <f>'Inp - allowance override'!E348</f>
        <v>Price Review 2024</v>
      </c>
      <c r="F348" s="70" t="str">
        <f xml:space="preserve"> IF( ISNA( 'Inp - allowance override'!F348 ), "", IF( ISBLANK( 'Inp - allowance override'!F348 ), 'F_Inputs - allowance'!F348, 'Inp - allowance override'!F348 ) )</f>
        <v/>
      </c>
      <c r="G348" s="70" t="str">
        <f xml:space="preserve"> IF( ISNA( 'Inp - allowance override'!G348 ), "", IF( ISBLANK( 'Inp - allowance override'!G348 ), 'F_Inputs - allowance'!G348, 'Inp - allowance override'!G348 ) )</f>
        <v/>
      </c>
      <c r="H348" s="70" t="str">
        <f xml:space="preserve"> IF( ISNA( 'Inp - allowance override'!H348 ), "", IF( ISBLANK( 'Inp - allowance override'!H348 ), 'F_Inputs - allowance'!H348, 'Inp - allowance override'!H348 ) )</f>
        <v/>
      </c>
      <c r="I348" s="70">
        <f xml:space="preserve"> IF( ISNA( 'Inp - allowance override'!I348 ), "", IF( ISBLANK( 'Inp - allowance override'!I348 ), 'F_Inputs - allowance'!I348, 'Inp - allowance override'!I348 ) )</f>
        <v>16.64844738242051</v>
      </c>
      <c r="J348" s="70">
        <f xml:space="preserve"> IF( ISNA( 'Inp - allowance override'!J348 ), "", IF( ISBLANK( 'Inp - allowance override'!J348 ), 'F_Inputs - allowance'!J348, 'Inp - allowance override'!J348 ) )</f>
        <v>7.79987975363969</v>
      </c>
      <c r="K348" s="70">
        <f xml:space="preserve"> IF( ISNA( 'Inp - allowance override'!K348 ), "", IF( ISBLANK( 'Inp - allowance override'!K348 ), 'F_Inputs - allowance'!K348, 'Inp - allowance override'!K348 ) )</f>
        <v>6.9006581111788554</v>
      </c>
      <c r="L348" s="70">
        <f xml:space="preserve"> IF( ISNA( 'Inp - allowance override'!L348 ), "", IF( ISBLANK( 'Inp - allowance override'!L348 ), 'F_Inputs - allowance'!L348, 'Inp - allowance override'!L348 ) )</f>
        <v>6.5904123243024637</v>
      </c>
      <c r="M348" s="70">
        <f xml:space="preserve"> IF( ISNA( 'Inp - allowance override'!M348 ), "", IF( ISBLANK( 'Inp - allowance override'!M348 ), 'F_Inputs - allowance'!M348, 'Inp - allowance override'!M348 ) )</f>
        <v>6.4229923533655819</v>
      </c>
      <c r="N348" s="64" t="str">
        <f xml:space="preserve"> INDEX(Lookup!G:G, MATCH(B348, Lookup!F:F, 0),)</f>
        <v>WWN - DSDIV REV</v>
      </c>
    </row>
    <row r="349" spans="1:16">
      <c r="A349" t="str">
        <f>'Inp - allowance override'!A349</f>
        <v>TMS</v>
      </c>
      <c r="B349" t="str">
        <f>'Inp - allowance override'!B349</f>
        <v>C_PR24CA15_REVOPEX_PC_WWN</v>
      </c>
      <c r="C349" t="str">
        <f>'Inp - allowance override'!C349</f>
        <v>DS &amp; diversions - revenues for opex spend - price control - WWN</v>
      </c>
      <c r="D349" t="str">
        <f>'Inp - allowance override'!D349</f>
        <v>£m</v>
      </c>
      <c r="E349" t="str">
        <f>'Inp - allowance override'!E349</f>
        <v>Price Review 2024</v>
      </c>
      <c r="F349" s="70" t="str">
        <f xml:space="preserve"> IF( ISNA( 'Inp - allowance override'!F349 ), "", IF( ISBLANK( 'Inp - allowance override'!F349 ), 'F_Inputs - allowance'!F349, 'Inp - allowance override'!F349 ) )</f>
        <v/>
      </c>
      <c r="G349" s="70" t="str">
        <f xml:space="preserve"> IF( ISNA( 'Inp - allowance override'!G349 ), "", IF( ISBLANK( 'Inp - allowance override'!G349 ), 'F_Inputs - allowance'!G349, 'Inp - allowance override'!G349 ) )</f>
        <v/>
      </c>
      <c r="H349" s="70" t="str">
        <f xml:space="preserve"> IF( ISNA( 'Inp - allowance override'!H349 ), "", IF( ISBLANK( 'Inp - allowance override'!H349 ), 'F_Inputs - allowance'!H349, 'Inp - allowance override'!H349 ) )</f>
        <v/>
      </c>
      <c r="I349" s="70">
        <f xml:space="preserve"> IF( ISNA( 'Inp - allowance override'!I349 ), "", IF( ISBLANK( 'Inp - allowance override'!I349 ), 'F_Inputs - allowance'!I349, 'Inp - allowance override'!I349 ) )</f>
        <v>1.4326274410601099</v>
      </c>
      <c r="J349" s="70">
        <f xml:space="preserve"> IF( ISNA( 'Inp - allowance override'!J349 ), "", IF( ISBLANK( 'Inp - allowance override'!J349 ), 'F_Inputs - allowance'!J349, 'Inp - allowance override'!J349 ) )</f>
        <v>1.4534303338230896</v>
      </c>
      <c r="K349" s="70">
        <f xml:space="preserve"> IF( ISNA( 'Inp - allowance override'!K349 ), "", IF( ISBLANK( 'Inp - allowance override'!K349 ), 'F_Inputs - allowance'!K349, 'Inp - allowance override'!K349 ) )</f>
        <v>1.3993050875109656</v>
      </c>
      <c r="L349" s="70">
        <f xml:space="preserve"> IF( ISNA( 'Inp - allowance override'!L349 ), "", IF( ISBLANK( 'Inp - allowance override'!L349 ), 'F_Inputs - allowance'!L349, 'Inp - allowance override'!L349 ) )</f>
        <v>1.2122848916420756</v>
      </c>
      <c r="M349" s="70">
        <f xml:space="preserve"> IF( ISNA( 'Inp - allowance override'!M349 ), "", IF( ISBLANK( 'Inp - allowance override'!M349 ), 'F_Inputs - allowance'!M349, 'Inp - allowance override'!M349 ) )</f>
        <v>1.1610336315529075</v>
      </c>
      <c r="N349" s="64" t="str">
        <f xml:space="preserve"> INDEX(Lookup!G:G, MATCH(B349, Lookup!F:F, 0),)</f>
        <v>WWN - DSDIV REV</v>
      </c>
    </row>
    <row r="350" spans="1:16">
      <c r="A350" t="str">
        <f>'Inp - allowance override'!A350</f>
        <v>TMS</v>
      </c>
      <c r="B350" t="str">
        <f>'Inp - allowance override'!B350</f>
        <v>C_PR24CA15_REVOPEX_NPC_WWN</v>
      </c>
      <c r="C350" t="str">
        <f>'Inp - allowance override'!C350</f>
        <v>DS &amp; diversions - revenues for opex spend - non-price control - WWN</v>
      </c>
      <c r="D350" t="str">
        <f>'Inp - allowance override'!D350</f>
        <v>£m</v>
      </c>
      <c r="E350" t="str">
        <f>'Inp - allowance override'!E350</f>
        <v>Price Review 2024</v>
      </c>
      <c r="F350" s="70" t="str">
        <f xml:space="preserve"> IF( ISNA( 'Inp - allowance override'!F350 ), "", IF( ISBLANK( 'Inp - allowance override'!F350 ), 'F_Inputs - allowance'!F350, 'Inp - allowance override'!F350 ) )</f>
        <v/>
      </c>
      <c r="G350" s="70" t="str">
        <f xml:space="preserve"> IF( ISNA( 'Inp - allowance override'!G350 ), "", IF( ISBLANK( 'Inp - allowance override'!G350 ), 'F_Inputs - allowance'!G350, 'Inp - allowance override'!G350 ) )</f>
        <v/>
      </c>
      <c r="H350" s="70" t="str">
        <f xml:space="preserve"> IF( ISNA( 'Inp - allowance override'!H350 ), "", IF( ISBLANK( 'Inp - allowance override'!H350 ), 'F_Inputs - allowance'!H350, 'Inp - allowance override'!H350 ) )</f>
        <v/>
      </c>
      <c r="I350" s="70">
        <f xml:space="preserve"> IF( ISNA( 'Inp - allowance override'!I350 ), "", IF( ISBLANK( 'Inp - allowance override'!I350 ), 'F_Inputs - allowance'!I350, 'Inp - allowance override'!I350 ) )</f>
        <v>1.0342535813548348</v>
      </c>
      <c r="J350" s="70">
        <f xml:space="preserve"> IF( ISNA( 'Inp - allowance override'!J350 ), "", IF( ISBLANK( 'Inp - allowance override'!J350 ), 'F_Inputs - allowance'!J350, 'Inp - allowance override'!J350 ) )</f>
        <v>0.48455290658858136</v>
      </c>
      <c r="K350" s="70">
        <f xml:space="preserve"> IF( ISNA( 'Inp - allowance override'!K350 ), "", IF( ISBLANK( 'Inp - allowance override'!K350 ), 'F_Inputs - allowance'!K350, 'Inp - allowance override'!K350 ) )</f>
        <v>0.42869044789895427</v>
      </c>
      <c r="L350" s="70">
        <f xml:space="preserve"> IF( ISNA( 'Inp - allowance override'!L350 ), "", IF( ISBLANK( 'Inp - allowance override'!L350 ), 'F_Inputs - allowance'!L350, 'Inp - allowance override'!L350 ) )</f>
        <v>0.40941701003375292</v>
      </c>
      <c r="M350" s="70">
        <f xml:space="preserve"> IF( ISNA( 'Inp - allowance override'!M350 ), "", IF( ISBLANK( 'Inp - allowance override'!M350 ), 'F_Inputs - allowance'!M350, 'Inp - allowance override'!M350 ) )</f>
        <v>0.39901635821593651</v>
      </c>
      <c r="N350" s="64" t="str">
        <f xml:space="preserve"> INDEX(Lookup!G:G, MATCH(B350, Lookup!F:F, 0),)</f>
        <v>WWN - DSDIV REV</v>
      </c>
    </row>
    <row r="351" spans="1:16">
      <c r="A351" t="str">
        <f>'Inp - allowance override'!A351</f>
        <v>TMS</v>
      </c>
      <c r="B351" t="str">
        <f>'Inp - allowance override'!B351</f>
        <v>C_PR24CA25_WR</v>
      </c>
      <c r="C351" t="str">
        <f>'Inp - allowance override'!C351</f>
        <v>Pension deficit recovery payments - Calculated allowance - Water resources</v>
      </c>
      <c r="D351" t="str">
        <f>'Inp - allowance override'!D351</f>
        <v>£m</v>
      </c>
      <c r="E351" t="str">
        <f>'Inp - allowance override'!E351</f>
        <v>Price Review 2024</v>
      </c>
      <c r="F351" s="70" t="str">
        <f xml:space="preserve"> IF( ISNA( 'Inp - allowance override'!F351 ), "", IF( ISBLANK( 'Inp - allowance override'!F351 ), 'F_Inputs - allowance'!F351, 'Inp - allowance override'!F351 ) )</f>
        <v/>
      </c>
      <c r="G351" s="70" t="str">
        <f xml:space="preserve"> IF( ISNA( 'Inp - allowance override'!G351 ), "", IF( ISBLANK( 'Inp - allowance override'!G351 ), 'F_Inputs - allowance'!G351, 'Inp - allowance override'!G351 ) )</f>
        <v/>
      </c>
      <c r="H351" s="70" t="str">
        <f xml:space="preserve"> IF( ISNA( 'Inp - allowance override'!H351 ), "", IF( ISBLANK( 'Inp - allowance override'!H351 ), 'F_Inputs - allowance'!H351, 'Inp - allowance override'!H351 ) )</f>
        <v/>
      </c>
      <c r="I351" s="70" t="str">
        <f xml:space="preserve"> IF( ISNA( 'Inp - allowance override'!I351 ), "", IF( ISBLANK( 'Inp - allowance override'!I351 ), 'F_Inputs - allowance'!I351, 'Inp - allowance override'!I351 ) )</f>
        <v/>
      </c>
      <c r="J351" s="70" t="str">
        <f xml:space="preserve"> IF( ISNA( 'Inp - allowance override'!J351 ), "", IF( ISBLANK( 'Inp - allowance override'!J351 ), 'F_Inputs - allowance'!J351, 'Inp - allowance override'!J351 ) )</f>
        <v/>
      </c>
      <c r="K351" s="70" t="str">
        <f xml:space="preserve"> IF( ISNA( 'Inp - allowance override'!K351 ), "", IF( ISBLANK( 'Inp - allowance override'!K351 ), 'F_Inputs - allowance'!K351, 'Inp - allowance override'!K351 ) )</f>
        <v/>
      </c>
      <c r="L351" s="70" t="str">
        <f xml:space="preserve"> IF( ISNA( 'Inp - allowance override'!L351 ), "", IF( ISBLANK( 'Inp - allowance override'!L351 ), 'F_Inputs - allowance'!L351, 'Inp - allowance override'!L351 ) )</f>
        <v/>
      </c>
      <c r="M351" s="70" t="str">
        <f xml:space="preserve"> IF( ISNA( 'Inp - allowance override'!M351 ), "", IF( ISBLANK( 'Inp - allowance override'!M351 ), 'F_Inputs - allowance'!M351, 'Inp - allowance override'!M351 ) )</f>
        <v/>
      </c>
      <c r="N351" s="64" t="str">
        <f xml:space="preserve"> INDEX(Lookup!G:G, MATCH(B351, Lookup!F:F, 0),)</f>
        <v>WR - PDRC</v>
      </c>
      <c r="P351" t="s">
        <v>462</v>
      </c>
    </row>
    <row r="352" spans="1:16">
      <c r="A352" t="str">
        <f>'Inp - allowance override'!A352</f>
        <v>TMS</v>
      </c>
      <c r="B352" t="str">
        <f>'Inp - allowance override'!B352</f>
        <v>C_PR24CA25_WN</v>
      </c>
      <c r="C352" t="str">
        <f>'Inp - allowance override'!C352</f>
        <v>Pension deficit recovery payments - Calculated allowance - Water network plus</v>
      </c>
      <c r="D352" t="str">
        <f>'Inp - allowance override'!D352</f>
        <v>£m</v>
      </c>
      <c r="E352" t="str">
        <f>'Inp - allowance override'!E352</f>
        <v>Price Review 2024</v>
      </c>
      <c r="F352" s="70" t="str">
        <f xml:space="preserve"> IF( ISNA( 'Inp - allowance override'!F352 ), "", IF( ISBLANK( 'Inp - allowance override'!F352 ), 'F_Inputs - allowance'!F352, 'Inp - allowance override'!F352 ) )</f>
        <v/>
      </c>
      <c r="G352" s="70" t="str">
        <f xml:space="preserve"> IF( ISNA( 'Inp - allowance override'!G352 ), "", IF( ISBLANK( 'Inp - allowance override'!G352 ), 'F_Inputs - allowance'!G352, 'Inp - allowance override'!G352 ) )</f>
        <v/>
      </c>
      <c r="H352" s="70" t="str">
        <f xml:space="preserve"> IF( ISNA( 'Inp - allowance override'!H352 ), "", IF( ISBLANK( 'Inp - allowance override'!H352 ), 'F_Inputs - allowance'!H352, 'Inp - allowance override'!H352 ) )</f>
        <v/>
      </c>
      <c r="I352" s="70" t="str">
        <f xml:space="preserve"> IF( ISNA( 'Inp - allowance override'!I352 ), "", IF( ISBLANK( 'Inp - allowance override'!I352 ), 'F_Inputs - allowance'!I352, 'Inp - allowance override'!I352 ) )</f>
        <v/>
      </c>
      <c r="J352" s="70" t="str">
        <f xml:space="preserve"> IF( ISNA( 'Inp - allowance override'!J352 ), "", IF( ISBLANK( 'Inp - allowance override'!J352 ), 'F_Inputs - allowance'!J352, 'Inp - allowance override'!J352 ) )</f>
        <v/>
      </c>
      <c r="K352" s="70" t="str">
        <f xml:space="preserve"> IF( ISNA( 'Inp - allowance override'!K352 ), "", IF( ISBLANK( 'Inp - allowance override'!K352 ), 'F_Inputs - allowance'!K352, 'Inp - allowance override'!K352 ) )</f>
        <v/>
      </c>
      <c r="L352" s="70" t="str">
        <f xml:space="preserve"> IF( ISNA( 'Inp - allowance override'!L352 ), "", IF( ISBLANK( 'Inp - allowance override'!L352 ), 'F_Inputs - allowance'!L352, 'Inp - allowance override'!L352 ) )</f>
        <v/>
      </c>
      <c r="M352" s="70" t="str">
        <f xml:space="preserve"> IF( ISNA( 'Inp - allowance override'!M352 ), "", IF( ISBLANK( 'Inp - allowance override'!M352 ), 'F_Inputs - allowance'!M352, 'Inp - allowance override'!M352 ) )</f>
        <v/>
      </c>
      <c r="N352" s="64" t="str">
        <f xml:space="preserve"> INDEX(Lookup!G:G, MATCH(B352, Lookup!F:F, 0),)</f>
        <v>WN - PDRC</v>
      </c>
      <c r="P352" t="s">
        <v>462</v>
      </c>
    </row>
    <row r="353" spans="1:16">
      <c r="A353" t="str">
        <f>'Inp - allowance override'!A353</f>
        <v>TMS</v>
      </c>
      <c r="B353" t="str">
        <f>'Inp - allowance override'!B353</f>
        <v>C_PR24CA25_W_TOT</v>
      </c>
      <c r="C353" t="str">
        <f>'Inp - allowance override'!C353</f>
        <v>Pension deficit recovery payments - Calculated allowance - Water total</v>
      </c>
      <c r="D353" t="str">
        <f>'Inp - allowance override'!D353</f>
        <v>£m</v>
      </c>
      <c r="E353" t="str">
        <f>'Inp - allowance override'!E353</f>
        <v>Price Review 2024</v>
      </c>
      <c r="F353" s="70" t="str">
        <f xml:space="preserve"> IF( ISNA( 'Inp - allowance override'!F353 ), "", IF( ISBLANK( 'Inp - allowance override'!F353 ), 'F_Inputs - allowance'!F353, 'Inp - allowance override'!F353 ) )</f>
        <v/>
      </c>
      <c r="G353" s="70" t="str">
        <f xml:space="preserve"> IF( ISNA( 'Inp - allowance override'!G353 ), "", IF( ISBLANK( 'Inp - allowance override'!G353 ), 'F_Inputs - allowance'!G353, 'Inp - allowance override'!G353 ) )</f>
        <v/>
      </c>
      <c r="H353" s="70" t="str">
        <f xml:space="preserve"> IF( ISNA( 'Inp - allowance override'!H353 ), "", IF( ISBLANK( 'Inp - allowance override'!H353 ), 'F_Inputs - allowance'!H353, 'Inp - allowance override'!H353 ) )</f>
        <v/>
      </c>
      <c r="I353" s="70" t="str">
        <f xml:space="preserve"> IF( ISNA( 'Inp - allowance override'!I353 ), "", IF( ISBLANK( 'Inp - allowance override'!I353 ), 'F_Inputs - allowance'!I353, 'Inp - allowance override'!I353 ) )</f>
        <v/>
      </c>
      <c r="J353" s="70" t="str">
        <f xml:space="preserve"> IF( ISNA( 'Inp - allowance override'!J353 ), "", IF( ISBLANK( 'Inp - allowance override'!J353 ), 'F_Inputs - allowance'!J353, 'Inp - allowance override'!J353 ) )</f>
        <v/>
      </c>
      <c r="K353" s="70" t="str">
        <f xml:space="preserve"> IF( ISNA( 'Inp - allowance override'!K353 ), "", IF( ISBLANK( 'Inp - allowance override'!K353 ), 'F_Inputs - allowance'!K353, 'Inp - allowance override'!K353 ) )</f>
        <v/>
      </c>
      <c r="L353" s="70" t="str">
        <f xml:space="preserve"> IF( ISNA( 'Inp - allowance override'!L353 ), "", IF( ISBLANK( 'Inp - allowance override'!L353 ), 'F_Inputs - allowance'!L353, 'Inp - allowance override'!L353 ) )</f>
        <v/>
      </c>
      <c r="M353" s="70" t="str">
        <f xml:space="preserve"> IF( ISNA( 'Inp - allowance override'!M353 ), "", IF( ISBLANK( 'Inp - allowance override'!M353 ), 'F_Inputs - allowance'!M353, 'Inp - allowance override'!M353 ) )</f>
        <v/>
      </c>
      <c r="N353" s="64" t="str">
        <f xml:space="preserve"> INDEX(Lookup!G:G, MATCH(B353, Lookup!F:F, 0),)</f>
        <v>W - PDRC</v>
      </c>
      <c r="P353" t="s">
        <v>462</v>
      </c>
    </row>
    <row r="354" spans="1:16">
      <c r="A354" t="str">
        <f>'Inp - allowance override'!A354</f>
        <v>TMS</v>
      </c>
      <c r="B354" t="str">
        <f>'Inp - allowance override'!B354</f>
        <v>C_PR24CA25_WWN</v>
      </c>
      <c r="C354" t="str">
        <f>'Inp - allowance override'!C354</f>
        <v>Pension deficit recovery payments - Calculated allowance - Wastewater network plus</v>
      </c>
      <c r="D354" t="str">
        <f>'Inp - allowance override'!D354</f>
        <v>£m</v>
      </c>
      <c r="E354" t="str">
        <f>'Inp - allowance override'!E354</f>
        <v>Price Review 2024</v>
      </c>
      <c r="F354" s="70" t="str">
        <f xml:space="preserve"> IF( ISNA( 'Inp - allowance override'!F354 ), "", IF( ISBLANK( 'Inp - allowance override'!F354 ), 'F_Inputs - allowance'!F354, 'Inp - allowance override'!F354 ) )</f>
        <v/>
      </c>
      <c r="G354" s="70" t="str">
        <f xml:space="preserve"> IF( ISNA( 'Inp - allowance override'!G354 ), "", IF( ISBLANK( 'Inp - allowance override'!G354 ), 'F_Inputs - allowance'!G354, 'Inp - allowance override'!G354 ) )</f>
        <v/>
      </c>
      <c r="H354" s="70" t="str">
        <f xml:space="preserve"> IF( ISNA( 'Inp - allowance override'!H354 ), "", IF( ISBLANK( 'Inp - allowance override'!H354 ), 'F_Inputs - allowance'!H354, 'Inp - allowance override'!H354 ) )</f>
        <v/>
      </c>
      <c r="I354" s="70" t="str">
        <f xml:space="preserve"> IF( ISNA( 'Inp - allowance override'!I354 ), "", IF( ISBLANK( 'Inp - allowance override'!I354 ), 'F_Inputs - allowance'!I354, 'Inp - allowance override'!I354 ) )</f>
        <v/>
      </c>
      <c r="J354" s="70" t="str">
        <f xml:space="preserve"> IF( ISNA( 'Inp - allowance override'!J354 ), "", IF( ISBLANK( 'Inp - allowance override'!J354 ), 'F_Inputs - allowance'!J354, 'Inp - allowance override'!J354 ) )</f>
        <v/>
      </c>
      <c r="K354" s="70" t="str">
        <f xml:space="preserve"> IF( ISNA( 'Inp - allowance override'!K354 ), "", IF( ISBLANK( 'Inp - allowance override'!K354 ), 'F_Inputs - allowance'!K354, 'Inp - allowance override'!K354 ) )</f>
        <v/>
      </c>
      <c r="L354" s="70" t="str">
        <f xml:space="preserve"> IF( ISNA( 'Inp - allowance override'!L354 ), "", IF( ISBLANK( 'Inp - allowance override'!L354 ), 'F_Inputs - allowance'!L354, 'Inp - allowance override'!L354 ) )</f>
        <v/>
      </c>
      <c r="M354" s="70" t="str">
        <f xml:space="preserve"> IF( ISNA( 'Inp - allowance override'!M354 ), "", IF( ISBLANK( 'Inp - allowance override'!M354 ), 'F_Inputs - allowance'!M354, 'Inp - allowance override'!M354 ) )</f>
        <v/>
      </c>
      <c r="N354" s="64" t="str">
        <f xml:space="preserve"> INDEX(Lookup!G:G, MATCH(B354, Lookup!F:F, 0),)</f>
        <v>WWN - PDRC</v>
      </c>
      <c r="P354" t="s">
        <v>462</v>
      </c>
    </row>
    <row r="355" spans="1:16">
      <c r="A355" t="str">
        <f>'Inp - allowance override'!A355</f>
        <v>TMS</v>
      </c>
      <c r="B355" t="str">
        <f>'Inp - allowance override'!B355</f>
        <v>C_PR24CA25_BIO</v>
      </c>
      <c r="C355" t="str">
        <f>'Inp - allowance override'!C355</f>
        <v>Pension deficit recovery payments - Calculated allowance - Bioresources</v>
      </c>
      <c r="D355" t="str">
        <f>'Inp - allowance override'!D355</f>
        <v>£m</v>
      </c>
      <c r="E355" t="str">
        <f>'Inp - allowance override'!E355</f>
        <v>Price Review 2024</v>
      </c>
      <c r="F355" s="70" t="str">
        <f xml:space="preserve"> IF( ISNA( 'Inp - allowance override'!F355 ), "", IF( ISBLANK( 'Inp - allowance override'!F355 ), 'F_Inputs - allowance'!F355, 'Inp - allowance override'!F355 ) )</f>
        <v/>
      </c>
      <c r="G355" s="70" t="str">
        <f xml:space="preserve"> IF( ISNA( 'Inp - allowance override'!G355 ), "", IF( ISBLANK( 'Inp - allowance override'!G355 ), 'F_Inputs - allowance'!G355, 'Inp - allowance override'!G355 ) )</f>
        <v/>
      </c>
      <c r="H355" s="70" t="str">
        <f xml:space="preserve"> IF( ISNA( 'Inp - allowance override'!H355 ), "", IF( ISBLANK( 'Inp - allowance override'!H355 ), 'F_Inputs - allowance'!H355, 'Inp - allowance override'!H355 ) )</f>
        <v/>
      </c>
      <c r="I355" s="70" t="str">
        <f xml:space="preserve"> IF( ISNA( 'Inp - allowance override'!I355 ), "", IF( ISBLANK( 'Inp - allowance override'!I355 ), 'F_Inputs - allowance'!I355, 'Inp - allowance override'!I355 ) )</f>
        <v/>
      </c>
      <c r="J355" s="70" t="str">
        <f xml:space="preserve"> IF( ISNA( 'Inp - allowance override'!J355 ), "", IF( ISBLANK( 'Inp - allowance override'!J355 ), 'F_Inputs - allowance'!J355, 'Inp - allowance override'!J355 ) )</f>
        <v/>
      </c>
      <c r="K355" s="70" t="str">
        <f xml:space="preserve"> IF( ISNA( 'Inp - allowance override'!K355 ), "", IF( ISBLANK( 'Inp - allowance override'!K355 ), 'F_Inputs - allowance'!K355, 'Inp - allowance override'!K355 ) )</f>
        <v/>
      </c>
      <c r="L355" s="70" t="str">
        <f xml:space="preserve"> IF( ISNA( 'Inp - allowance override'!L355 ), "", IF( ISBLANK( 'Inp - allowance override'!L355 ), 'F_Inputs - allowance'!L355, 'Inp - allowance override'!L355 ) )</f>
        <v/>
      </c>
      <c r="M355" s="70" t="str">
        <f xml:space="preserve"> IF( ISNA( 'Inp - allowance override'!M355 ), "", IF( ISBLANK( 'Inp - allowance override'!M355 ), 'F_Inputs - allowance'!M355, 'Inp - allowance override'!M355 ) )</f>
        <v/>
      </c>
      <c r="N355" s="64" t="str">
        <f xml:space="preserve"> INDEX(Lookup!G:G, MATCH(B355, Lookup!F:F, 0),)</f>
        <v>BIO - PDRC</v>
      </c>
      <c r="P355" t="s">
        <v>462</v>
      </c>
    </row>
    <row r="356" spans="1:16">
      <c r="A356" t="str">
        <f>'Inp - allowance override'!A356</f>
        <v>TMS</v>
      </c>
      <c r="B356" t="str">
        <f>'Inp - allowance override'!B356</f>
        <v>C_PR24CA25_WW_TOT</v>
      </c>
      <c r="C356" t="str">
        <f>'Inp - allowance override'!C356</f>
        <v>Pension deficit recovery payments - Calculated allowance - Wastewater total</v>
      </c>
      <c r="D356" t="str">
        <f>'Inp - allowance override'!D356</f>
        <v>£m</v>
      </c>
      <c r="E356" t="str">
        <f>'Inp - allowance override'!E356</f>
        <v>Price Review 2024</v>
      </c>
      <c r="F356" s="70" t="str">
        <f xml:space="preserve"> IF( ISNA( 'Inp - allowance override'!F356 ), "", IF( ISBLANK( 'Inp - allowance override'!F356 ), 'F_Inputs - allowance'!F356, 'Inp - allowance override'!F356 ) )</f>
        <v/>
      </c>
      <c r="G356" s="70" t="str">
        <f xml:space="preserve"> IF( ISNA( 'Inp - allowance override'!G356 ), "", IF( ISBLANK( 'Inp - allowance override'!G356 ), 'F_Inputs - allowance'!G356, 'Inp - allowance override'!G356 ) )</f>
        <v/>
      </c>
      <c r="H356" s="70" t="str">
        <f xml:space="preserve"> IF( ISNA( 'Inp - allowance override'!H356 ), "", IF( ISBLANK( 'Inp - allowance override'!H356 ), 'F_Inputs - allowance'!H356, 'Inp - allowance override'!H356 ) )</f>
        <v/>
      </c>
      <c r="I356" s="70" t="str">
        <f xml:space="preserve"> IF( ISNA( 'Inp - allowance override'!I356 ), "", IF( ISBLANK( 'Inp - allowance override'!I356 ), 'F_Inputs - allowance'!I356, 'Inp - allowance override'!I356 ) )</f>
        <v/>
      </c>
      <c r="J356" s="70" t="str">
        <f xml:space="preserve"> IF( ISNA( 'Inp - allowance override'!J356 ), "", IF( ISBLANK( 'Inp - allowance override'!J356 ), 'F_Inputs - allowance'!J356, 'Inp - allowance override'!J356 ) )</f>
        <v/>
      </c>
      <c r="K356" s="70" t="str">
        <f xml:space="preserve"> IF( ISNA( 'Inp - allowance override'!K356 ), "", IF( ISBLANK( 'Inp - allowance override'!K356 ), 'F_Inputs - allowance'!K356, 'Inp - allowance override'!K356 ) )</f>
        <v/>
      </c>
      <c r="L356" s="70" t="str">
        <f xml:space="preserve"> IF( ISNA( 'Inp - allowance override'!L356 ), "", IF( ISBLANK( 'Inp - allowance override'!L356 ), 'F_Inputs - allowance'!L356, 'Inp - allowance override'!L356 ) )</f>
        <v/>
      </c>
      <c r="M356" s="70" t="str">
        <f xml:space="preserve"> IF( ISNA( 'Inp - allowance override'!M356 ), "", IF( ISBLANK( 'Inp - allowance override'!M356 ), 'F_Inputs - allowance'!M356, 'Inp - allowance override'!M356 ) )</f>
        <v/>
      </c>
      <c r="N356" s="64" t="str">
        <f xml:space="preserve"> INDEX(Lookup!G:G, MATCH(B356, Lookup!F:F, 0),)</f>
        <v>WW - PDRC</v>
      </c>
      <c r="P356" t="s">
        <v>462</v>
      </c>
    </row>
    <row r="357" spans="1:16">
      <c r="A357" t="str">
        <f>'Inp - allowance override'!A357</f>
        <v>TMS</v>
      </c>
      <c r="B357" t="str">
        <f>'Inp - allowance override'!B357</f>
        <v>C_PR24CA25_ADDN1</v>
      </c>
      <c r="C357" t="str">
        <f>'Inp - allowance override'!C357</f>
        <v>Pension deficit recovery payments - Calculated allowance - Additional control 1</v>
      </c>
      <c r="D357" t="str">
        <f>'Inp - allowance override'!D357</f>
        <v>£m</v>
      </c>
      <c r="E357" t="str">
        <f>'Inp - allowance override'!E357</f>
        <v>Price Review 2024</v>
      </c>
      <c r="F357" s="70" t="str">
        <f xml:space="preserve"> IF( ISNA( 'Inp - allowance override'!F357 ), "", IF( ISBLANK( 'Inp - allowance override'!F357 ), 'F_Inputs - allowance'!F357, 'Inp - allowance override'!F357 ) )</f>
        <v/>
      </c>
      <c r="G357" s="70" t="str">
        <f xml:space="preserve"> IF( ISNA( 'Inp - allowance override'!G357 ), "", IF( ISBLANK( 'Inp - allowance override'!G357 ), 'F_Inputs - allowance'!G357, 'Inp - allowance override'!G357 ) )</f>
        <v/>
      </c>
      <c r="H357" s="70" t="str">
        <f xml:space="preserve"> IF( ISNA( 'Inp - allowance override'!H357 ), "", IF( ISBLANK( 'Inp - allowance override'!H357 ), 'F_Inputs - allowance'!H357, 'Inp - allowance override'!H357 ) )</f>
        <v/>
      </c>
      <c r="I357" s="70" t="str">
        <f xml:space="preserve"> IF( ISNA( 'Inp - allowance override'!I357 ), "", IF( ISBLANK( 'Inp - allowance override'!I357 ), 'F_Inputs - allowance'!I357, 'Inp - allowance override'!I357 ) )</f>
        <v/>
      </c>
      <c r="J357" s="70" t="str">
        <f xml:space="preserve"> IF( ISNA( 'Inp - allowance override'!J357 ), "", IF( ISBLANK( 'Inp - allowance override'!J357 ), 'F_Inputs - allowance'!J357, 'Inp - allowance override'!J357 ) )</f>
        <v/>
      </c>
      <c r="K357" s="70" t="str">
        <f xml:space="preserve"> IF( ISNA( 'Inp - allowance override'!K357 ), "", IF( ISBLANK( 'Inp - allowance override'!K357 ), 'F_Inputs - allowance'!K357, 'Inp - allowance override'!K357 ) )</f>
        <v/>
      </c>
      <c r="L357" s="70" t="str">
        <f xml:space="preserve"> IF( ISNA( 'Inp - allowance override'!L357 ), "", IF( ISBLANK( 'Inp - allowance override'!L357 ), 'F_Inputs - allowance'!L357, 'Inp - allowance override'!L357 ) )</f>
        <v/>
      </c>
      <c r="M357" s="70" t="str">
        <f xml:space="preserve"> IF( ISNA( 'Inp - allowance override'!M357 ), "", IF( ISBLANK( 'Inp - allowance override'!M357 ), 'F_Inputs - allowance'!M357, 'Inp - allowance override'!M357 ) )</f>
        <v/>
      </c>
      <c r="N357" s="64" t="str">
        <f xml:space="preserve"> INDEX(Lookup!G:G, MATCH(B357, Lookup!F:F, 0),)</f>
        <v>ADDN1 - PDRC</v>
      </c>
      <c r="P357" t="s">
        <v>462</v>
      </c>
    </row>
    <row r="358" spans="1:16">
      <c r="A358" t="str">
        <f>'Inp - allowance override'!A358</f>
        <v>TMS</v>
      </c>
      <c r="B358" t="str">
        <f>'Inp - allowance override'!B358</f>
        <v>C_PR24CA25_ADDN2</v>
      </c>
      <c r="C358" t="str">
        <f>'Inp - allowance override'!C358</f>
        <v>Pension deficit recovery payments - Calculated allowance - Additional control 2</v>
      </c>
      <c r="D358" t="str">
        <f>'Inp - allowance override'!D358</f>
        <v>£m</v>
      </c>
      <c r="E358" t="str">
        <f>'Inp - allowance override'!E358</f>
        <v>Price Review 2024</v>
      </c>
      <c r="F358" s="70" t="str">
        <f xml:space="preserve"> IF( ISNA( 'Inp - allowance override'!F358 ), "", IF( ISBLANK( 'Inp - allowance override'!F358 ), 'F_Inputs - allowance'!F358, 'Inp - allowance override'!F358 ) )</f>
        <v/>
      </c>
      <c r="G358" s="70" t="str">
        <f xml:space="preserve"> IF( ISNA( 'Inp - allowance override'!G358 ), "", IF( ISBLANK( 'Inp - allowance override'!G358 ), 'F_Inputs - allowance'!G358, 'Inp - allowance override'!G358 ) )</f>
        <v/>
      </c>
      <c r="H358" s="70" t="str">
        <f xml:space="preserve"> IF( ISNA( 'Inp - allowance override'!H358 ), "", IF( ISBLANK( 'Inp - allowance override'!H358 ), 'F_Inputs - allowance'!H358, 'Inp - allowance override'!H358 ) )</f>
        <v/>
      </c>
      <c r="I358" s="70" t="str">
        <f xml:space="preserve"> IF( ISNA( 'Inp - allowance override'!I358 ), "", IF( ISBLANK( 'Inp - allowance override'!I358 ), 'F_Inputs - allowance'!I358, 'Inp - allowance override'!I358 ) )</f>
        <v/>
      </c>
      <c r="J358" s="70" t="str">
        <f xml:space="preserve"> IF( ISNA( 'Inp - allowance override'!J358 ), "", IF( ISBLANK( 'Inp - allowance override'!J358 ), 'F_Inputs - allowance'!J358, 'Inp - allowance override'!J358 ) )</f>
        <v/>
      </c>
      <c r="K358" s="70" t="str">
        <f xml:space="preserve"> IF( ISNA( 'Inp - allowance override'!K358 ), "", IF( ISBLANK( 'Inp - allowance override'!K358 ), 'F_Inputs - allowance'!K358, 'Inp - allowance override'!K358 ) )</f>
        <v/>
      </c>
      <c r="L358" s="70" t="str">
        <f xml:space="preserve"> IF( ISNA( 'Inp - allowance override'!L358 ), "", IF( ISBLANK( 'Inp - allowance override'!L358 ), 'F_Inputs - allowance'!L358, 'Inp - allowance override'!L358 ) )</f>
        <v/>
      </c>
      <c r="M358" s="70" t="str">
        <f xml:space="preserve"> IF( ISNA( 'Inp - allowance override'!M358 ), "", IF( ISBLANK( 'Inp - allowance override'!M358 ), 'F_Inputs - allowance'!M358, 'Inp - allowance override'!M358 ) )</f>
        <v/>
      </c>
      <c r="N358" s="64" t="str">
        <f xml:space="preserve"> INDEX(Lookup!G:G, MATCH(B358, Lookup!F:F, 0),)</f>
        <v>ADDN1 - PDRC</v>
      </c>
      <c r="P358" t="s">
        <v>462</v>
      </c>
    </row>
    <row r="359" spans="1:16">
      <c r="A359" t="str">
        <f>'Inp - allowance override'!A359</f>
        <v>NWT</v>
      </c>
      <c r="B359" t="str">
        <f>'Inp - allowance override'!B359</f>
        <v>PR24CA02_BASE_WR</v>
      </c>
      <c r="C359" t="str">
        <f>'Inp - allowance override'!C359</f>
        <v>Final modelled base cost allowance for Water Resources</v>
      </c>
      <c r="D359" t="str">
        <f>'Inp - allowance override'!D359</f>
        <v>£m</v>
      </c>
      <c r="E359" t="str">
        <f>'Inp - allowance override'!E359</f>
        <v>Price Review 2024</v>
      </c>
      <c r="F359" s="70" t="str">
        <f xml:space="preserve"> IF( ISNA( 'Inp - allowance override'!F359 ), "", IF( ISBLANK( 'Inp - allowance override'!F359 ), 'F_Inputs - allowance'!F359, 'Inp - allowance override'!F359 ) )</f>
        <v/>
      </c>
      <c r="G359" s="70" t="str">
        <f xml:space="preserve"> IF( ISNA( 'Inp - allowance override'!G359 ), "", IF( ISBLANK( 'Inp - allowance override'!G359 ), 'F_Inputs - allowance'!G359, 'Inp - allowance override'!G359 ) )</f>
        <v/>
      </c>
      <c r="H359" s="70" t="str">
        <f xml:space="preserve"> IF( ISNA( 'Inp - allowance override'!H359 ), "", IF( ISBLANK( 'Inp - allowance override'!H359 ), 'F_Inputs - allowance'!H359, 'Inp - allowance override'!H359 ) )</f>
        <v/>
      </c>
      <c r="I359" s="70">
        <f xml:space="preserve"> IF( ISNA( 'Inp - allowance override'!I359 ), "", IF( ISBLANK( 'Inp - allowance override'!I359 ), 'F_Inputs - allowance'!I359, 'Inp - allowance override'!I359 ) )</f>
        <v>80.596354129432711</v>
      </c>
      <c r="J359" s="70">
        <f xml:space="preserve"> IF( ISNA( 'Inp - allowance override'!J359 ), "", IF( ISBLANK( 'Inp - allowance override'!J359 ), 'F_Inputs - allowance'!J359, 'Inp - allowance override'!J359 ) )</f>
        <v>84.159567218657216</v>
      </c>
      <c r="K359" s="70">
        <f xml:space="preserve"> IF( ISNA( 'Inp - allowance override'!K359 ), "", IF( ISBLANK( 'Inp - allowance override'!K359 ), 'F_Inputs - allowance'!K359, 'Inp - allowance override'!K359 ) )</f>
        <v>83.332365989053301</v>
      </c>
      <c r="L359" s="70">
        <f xml:space="preserve"> IF( ISNA( 'Inp - allowance override'!L359 ), "", IF( ISBLANK( 'Inp - allowance override'!L359 ), 'F_Inputs - allowance'!L359, 'Inp - allowance override'!L359 ) )</f>
        <v>82.47297454536789</v>
      </c>
      <c r="M359" s="70">
        <f xml:space="preserve"> IF( ISNA( 'Inp - allowance override'!M359 ), "", IF( ISBLANK( 'Inp - allowance override'!M359 ), 'F_Inputs - allowance'!M359, 'Inp - allowance override'!M359 ) )</f>
        <v>82.415593449780431</v>
      </c>
      <c r="N359" s="64" t="str">
        <f xml:space="preserve"> INDEX(Lookup!G:G, MATCH(B359, Lookup!F:F, 0),)</f>
        <v>WR - Ofwat base allowance</v>
      </c>
    </row>
    <row r="360" spans="1:16">
      <c r="A360" t="str">
        <f>'Inp - allowance override'!A360</f>
        <v>NWT</v>
      </c>
      <c r="B360" t="str">
        <f>'Inp - allowance override'!B360</f>
        <v>PR24CA02_BASE_WNP</v>
      </c>
      <c r="C360" t="str">
        <f>'Inp - allowance override'!C360</f>
        <v>Final modelled base cost allowance for Network Plus Water</v>
      </c>
      <c r="D360" t="str">
        <f>'Inp - allowance override'!D360</f>
        <v>£m</v>
      </c>
      <c r="E360" t="str">
        <f>'Inp - allowance override'!E360</f>
        <v>Price Review 2024</v>
      </c>
      <c r="F360" s="70" t="str">
        <f xml:space="preserve"> IF( ISNA( 'Inp - allowance override'!F360 ), "", IF( ISBLANK( 'Inp - allowance override'!F360 ), 'F_Inputs - allowance'!F360, 'Inp - allowance override'!F360 ) )</f>
        <v/>
      </c>
      <c r="G360" s="70" t="str">
        <f xml:space="preserve"> IF( ISNA( 'Inp - allowance override'!G360 ), "", IF( ISBLANK( 'Inp - allowance override'!G360 ), 'F_Inputs - allowance'!G360, 'Inp - allowance override'!G360 ) )</f>
        <v/>
      </c>
      <c r="H360" s="70" t="str">
        <f xml:space="preserve"> IF( ISNA( 'Inp - allowance override'!H360 ), "", IF( ISBLANK( 'Inp - allowance override'!H360 ), 'F_Inputs - allowance'!H360, 'Inp - allowance override'!H360 ) )</f>
        <v/>
      </c>
      <c r="I360" s="70">
        <f xml:space="preserve"> IF( ISNA( 'Inp - allowance override'!I360 ), "", IF( ISBLANK( 'Inp - allowance override'!I360 ), 'F_Inputs - allowance'!I360, 'Inp - allowance override'!I360 ) )</f>
        <v>521.26446837792139</v>
      </c>
      <c r="J360" s="70">
        <f xml:space="preserve"> IF( ISNA( 'Inp - allowance override'!J360 ), "", IF( ISBLANK( 'Inp - allowance override'!J360 ), 'F_Inputs - allowance'!J360, 'Inp - allowance override'!J360 ) )</f>
        <v>527.41773456568819</v>
      </c>
      <c r="K360" s="70">
        <f xml:space="preserve"> IF( ISNA( 'Inp - allowance override'!K360 ), "", IF( ISBLANK( 'Inp - allowance override'!K360 ), 'F_Inputs - allowance'!K360, 'Inp - allowance override'!K360 ) )</f>
        <v>523.35398512667325</v>
      </c>
      <c r="L360" s="70">
        <f xml:space="preserve"> IF( ISNA( 'Inp - allowance override'!L360 ), "", IF( ISBLANK( 'Inp - allowance override'!L360 ), 'F_Inputs - allowance'!L360, 'Inp - allowance override'!L360 ) )</f>
        <v>518.95598125702372</v>
      </c>
      <c r="M360" s="70">
        <f xml:space="preserve"> IF( ISNA( 'Inp - allowance override'!M360 ), "", IF( ISBLANK( 'Inp - allowance override'!M360 ), 'F_Inputs - allowance'!M360, 'Inp - allowance override'!M360 ) )</f>
        <v>519.892175926101</v>
      </c>
      <c r="N360" s="64" t="str">
        <f xml:space="preserve"> INDEX(Lookup!G:G, MATCH(B360, Lookup!F:F, 0),)</f>
        <v>WN+ - Ofwat base allowance</v>
      </c>
    </row>
    <row r="361" spans="1:16">
      <c r="A361" t="str">
        <f>'Inp - allowance override'!A361</f>
        <v>NWT</v>
      </c>
      <c r="B361" t="str">
        <f>'Inp - allowance override'!B361</f>
        <v>PR24CA02_BASE_WWNP</v>
      </c>
      <c r="C361" t="str">
        <f>'Inp - allowance override'!C361</f>
        <v>Final modelled base cost allowance for Wastewater Network Plus</v>
      </c>
      <c r="D361" t="str">
        <f>'Inp - allowance override'!D361</f>
        <v>£m</v>
      </c>
      <c r="E361" t="str">
        <f>'Inp - allowance override'!E361</f>
        <v>Price Review 2024</v>
      </c>
      <c r="F361" s="70" t="str">
        <f xml:space="preserve"> IF( ISNA( 'Inp - allowance override'!F361 ), "", IF( ISBLANK( 'Inp - allowance override'!F361 ), 'F_Inputs - allowance'!F361, 'Inp - allowance override'!F361 ) )</f>
        <v/>
      </c>
      <c r="G361" s="70" t="str">
        <f xml:space="preserve"> IF( ISNA( 'Inp - allowance override'!G361 ), "", IF( ISBLANK( 'Inp - allowance override'!G361 ), 'F_Inputs - allowance'!G361, 'Inp - allowance override'!G361 ) )</f>
        <v/>
      </c>
      <c r="H361" s="70" t="str">
        <f xml:space="preserve"> IF( ISNA( 'Inp - allowance override'!H361 ), "", IF( ISBLANK( 'Inp - allowance override'!H361 ), 'F_Inputs - allowance'!H361, 'Inp - allowance override'!H361 ) )</f>
        <v/>
      </c>
      <c r="I361" s="70">
        <f xml:space="preserve"> IF( ISNA( 'Inp - allowance override'!I361 ), "", IF( ISBLANK( 'Inp - allowance override'!I361 ), 'F_Inputs - allowance'!I361, 'Inp - allowance override'!I361 ) )</f>
        <v>569.78595078855312</v>
      </c>
      <c r="J361" s="70">
        <f xml:space="preserve"> IF( ISNA( 'Inp - allowance override'!J361 ), "", IF( ISBLANK( 'Inp - allowance override'!J361 ), 'F_Inputs - allowance'!J361, 'Inp - allowance override'!J361 ) )</f>
        <v>557.34187728616541</v>
      </c>
      <c r="K361" s="70">
        <f xml:space="preserve"> IF( ISNA( 'Inp - allowance override'!K361 ), "", IF( ISBLANK( 'Inp - allowance override'!K361 ), 'F_Inputs - allowance'!K361, 'Inp - allowance override'!K361 ) )</f>
        <v>547.92913047559637</v>
      </c>
      <c r="L361" s="70">
        <f xml:space="preserve"> IF( ISNA( 'Inp - allowance override'!L361 ), "", IF( ISBLANK( 'Inp - allowance override'!L361 ), 'F_Inputs - allowance'!L361, 'Inp - allowance override'!L361 ) )</f>
        <v>538.22773202271014</v>
      </c>
      <c r="M361" s="70">
        <f xml:space="preserve"> IF( ISNA( 'Inp - allowance override'!M361 ), "", IF( ISBLANK( 'Inp - allowance override'!M361 ), 'F_Inputs - allowance'!M361, 'Inp - allowance override'!M361 ) )</f>
        <v>530.0432887848981</v>
      </c>
      <c r="N361" s="64" t="str">
        <f xml:space="preserve"> INDEX(Lookup!G:G, MATCH(B361, Lookup!F:F, 0),)</f>
        <v>WWN+ - Ofwat base allowance</v>
      </c>
    </row>
    <row r="362" spans="1:16">
      <c r="A362" t="str">
        <f>'Inp - allowance override'!A362</f>
        <v>NWT</v>
      </c>
      <c r="B362" t="str">
        <f>'Inp - allowance override'!B362</f>
        <v>PR24CA02_BASE_BIO</v>
      </c>
      <c r="C362" t="str">
        <f>'Inp - allowance override'!C362</f>
        <v>Final modelled base cost allowance for Bioresources</v>
      </c>
      <c r="D362" t="str">
        <f>'Inp - allowance override'!D362</f>
        <v>£m</v>
      </c>
      <c r="E362" t="str">
        <f>'Inp - allowance override'!E362</f>
        <v>Price Review 2024</v>
      </c>
      <c r="F362" s="70" t="str">
        <f xml:space="preserve"> IF( ISNA( 'Inp - allowance override'!F362 ), "", IF( ISBLANK( 'Inp - allowance override'!F362 ), 'F_Inputs - allowance'!F362, 'Inp - allowance override'!F362 ) )</f>
        <v/>
      </c>
      <c r="G362" s="70" t="str">
        <f xml:space="preserve"> IF( ISNA( 'Inp - allowance override'!G362 ), "", IF( ISBLANK( 'Inp - allowance override'!G362 ), 'F_Inputs - allowance'!G362, 'Inp - allowance override'!G362 ) )</f>
        <v/>
      </c>
      <c r="H362" s="70" t="str">
        <f xml:space="preserve"> IF( ISNA( 'Inp - allowance override'!H362 ), "", IF( ISBLANK( 'Inp - allowance override'!H362 ), 'F_Inputs - allowance'!H362, 'Inp - allowance override'!H362 ) )</f>
        <v/>
      </c>
      <c r="I362" s="70">
        <f xml:space="preserve"> IF( ISNA( 'Inp - allowance override'!I362 ), "", IF( ISBLANK( 'Inp - allowance override'!I362 ), 'F_Inputs - allowance'!I362, 'Inp - allowance override'!I362 ) )</f>
        <v>97.57271593882524</v>
      </c>
      <c r="J362" s="70">
        <f xml:space="preserve"> IF( ISNA( 'Inp - allowance override'!J362 ), "", IF( ISBLANK( 'Inp - allowance override'!J362 ), 'F_Inputs - allowance'!J362, 'Inp - allowance override'!J362 ) )</f>
        <v>99.892084443046471</v>
      </c>
      <c r="K362" s="70">
        <f xml:space="preserve"> IF( ISNA( 'Inp - allowance override'!K362 ), "", IF( ISBLANK( 'Inp - allowance override'!K362 ), 'F_Inputs - allowance'!K362, 'Inp - allowance override'!K362 ) )</f>
        <v>101.15989400466745</v>
      </c>
      <c r="L362" s="70">
        <f xml:space="preserve"> IF( ISNA( 'Inp - allowance override'!L362 ), "", IF( ISBLANK( 'Inp - allowance override'!L362 ), 'F_Inputs - allowance'!L362, 'Inp - allowance override'!L362 ) )</f>
        <v>102.2579373494426</v>
      </c>
      <c r="M362" s="70">
        <f xml:space="preserve"> IF( ISNA( 'Inp - allowance override'!M362 ), "", IF( ISBLANK( 'Inp - allowance override'!M362 ), 'F_Inputs - allowance'!M362, 'Inp - allowance override'!M362 ) )</f>
        <v>103.76579248461825</v>
      </c>
      <c r="N362" s="64" t="str">
        <f xml:space="preserve"> INDEX(Lookup!G:G, MATCH(B362, Lookup!F:F, 0),)</f>
        <v>BIO - Ofwat base allowance</v>
      </c>
    </row>
    <row r="363" spans="1:16">
      <c r="A363" t="str">
        <f>'Inp - allowance override'!A363</f>
        <v>NWT</v>
      </c>
      <c r="B363" t="str">
        <f>'Inp - allowance override'!B363</f>
        <v>PR24CA14_WW_TOTAL_ENHANCEMENT_ALLOW_TOT</v>
      </c>
      <c r="C363" t="str">
        <f>'Inp - allowance override'!C363</f>
        <v>PR24 final wastewater enhancement totex allowance- total enhancement expenditure</v>
      </c>
      <c r="D363" t="str">
        <f>'Inp - allowance override'!D363</f>
        <v>£m</v>
      </c>
      <c r="E363" t="str">
        <f>'Inp - allowance override'!E363</f>
        <v>Price Review 2024</v>
      </c>
      <c r="F363" s="70" t="str">
        <f xml:space="preserve"> IF( ISNA( 'Inp - allowance override'!F363 ), "", IF( ISBLANK( 'Inp - allowance override'!F363 ), 'F_Inputs - allowance'!F363, 'Inp - allowance override'!F363 ) )</f>
        <v/>
      </c>
      <c r="G363" s="70">
        <f xml:space="preserve"> IF( ISNA( 'Inp - allowance override'!G363 ), "", IF( ISBLANK( 'Inp - allowance override'!G363 ), 'F_Inputs - allowance'!G363, 'Inp - allowance override'!G363 ) )</f>
        <v>15.507589650428324</v>
      </c>
      <c r="H363" s="70">
        <f xml:space="preserve"> IF( ISNA( 'Inp - allowance override'!H363 ), "", IF( ISBLANK( 'Inp - allowance override'!H363 ), 'F_Inputs - allowance'!H363, 'Inp - allowance override'!H363 ) )</f>
        <v>238.94077291792922</v>
      </c>
      <c r="I363" s="70">
        <f xml:space="preserve"> IF( ISNA( 'Inp - allowance override'!I363 ), "", IF( ISBLANK( 'Inp - allowance override'!I363 ), 'F_Inputs - allowance'!I363, 'Inp - allowance override'!I363 ) )</f>
        <v>769.05882592171474</v>
      </c>
      <c r="J363" s="70">
        <f xml:space="preserve"> IF( ISNA( 'Inp - allowance override'!J363 ), "", IF( ISBLANK( 'Inp - allowance override'!J363 ), 'F_Inputs - allowance'!J363, 'Inp - allowance override'!J363 ) )</f>
        <v>991.59684498805677</v>
      </c>
      <c r="K363" s="70">
        <f xml:space="preserve"> IF( ISNA( 'Inp - allowance override'!K363 ), "", IF( ISBLANK( 'Inp - allowance override'!K363 ), 'F_Inputs - allowance'!K363, 'Inp - allowance override'!K363 ) )</f>
        <v>1216.1998861512782</v>
      </c>
      <c r="L363" s="70">
        <f xml:space="preserve"> IF( ISNA( 'Inp - allowance override'!L363 ), "", IF( ISBLANK( 'Inp - allowance override'!L363 ), 'F_Inputs - allowance'!L363, 'Inp - allowance override'!L363 ) )</f>
        <v>998.29653248926979</v>
      </c>
      <c r="M363" s="70">
        <f xml:space="preserve"> IF( ISNA( 'Inp - allowance override'!M363 ), "", IF( ISBLANK( 'Inp - allowance override'!M363 ), 'F_Inputs - allowance'!M363, 'Inp - allowance override'!M363 ) )</f>
        <v>444.5583754809183</v>
      </c>
      <c r="N363" s="64" t="str">
        <f xml:space="preserve"> INDEX(Lookup!G:G, MATCH(B363, Lookup!F:F, 0),)</f>
        <v>Wastewater - Ofwat enhancement allowance</v>
      </c>
    </row>
    <row r="364" spans="1:16">
      <c r="A364" t="str">
        <f>'Inp - allowance override'!A364</f>
        <v>NWT</v>
      </c>
      <c r="B364" t="str">
        <f>'Inp - allowance override'!B364</f>
        <v>PR24CA14_W_TOTAL_ENHANCEMENT_ALLOW_TOT</v>
      </c>
      <c r="C364" t="str">
        <f>'Inp - allowance override'!C364</f>
        <v>PR24 final water enhancement totex allowance- total enhancement expenditure</v>
      </c>
      <c r="D364" t="str">
        <f>'Inp - allowance override'!D364</f>
        <v>£m</v>
      </c>
      <c r="E364" t="str">
        <f>'Inp - allowance override'!E364</f>
        <v>Price Review 2024</v>
      </c>
      <c r="F364" s="70" t="str">
        <f xml:space="preserve"> IF( ISNA( 'Inp - allowance override'!F364 ), "", IF( ISBLANK( 'Inp - allowance override'!F364 ), 'F_Inputs - allowance'!F364, 'Inp - allowance override'!F364 ) )</f>
        <v/>
      </c>
      <c r="G364" s="70">
        <f xml:space="preserve"> IF( ISNA( 'Inp - allowance override'!G364 ), "", IF( ISBLANK( 'Inp - allowance override'!G364 ), 'F_Inputs - allowance'!G364, 'Inp - allowance override'!G364 ) )</f>
        <v>2.4795132619432989</v>
      </c>
      <c r="H364" s="70">
        <f xml:space="preserve"> IF( ISNA( 'Inp - allowance override'!H364 ), "", IF( ISBLANK( 'Inp - allowance override'!H364 ), 'F_Inputs - allowance'!H364, 'Inp - allowance override'!H364 ) )</f>
        <v>20.546876701678759</v>
      </c>
      <c r="I364" s="70">
        <f xml:space="preserve"> IF( ISNA( 'Inp - allowance override'!I364 ), "", IF( ISBLANK( 'Inp - allowance override'!I364 ), 'F_Inputs - allowance'!I364, 'Inp - allowance override'!I364 ) )</f>
        <v>203.13460077620383</v>
      </c>
      <c r="J364" s="70">
        <f xml:space="preserve"> IF( ISNA( 'Inp - allowance override'!J364 ), "", IF( ISBLANK( 'Inp - allowance override'!J364 ), 'F_Inputs - allowance'!J364, 'Inp - allowance override'!J364 ) )</f>
        <v>202.90040135733327</v>
      </c>
      <c r="K364" s="70">
        <f xml:space="preserve"> IF( ISNA( 'Inp - allowance override'!K364 ), "", IF( ISBLANK( 'Inp - allowance override'!K364 ), 'F_Inputs - allowance'!K364, 'Inp - allowance override'!K364 ) )</f>
        <v>266.04449814857071</v>
      </c>
      <c r="L364" s="70">
        <f xml:space="preserve"> IF( ISNA( 'Inp - allowance override'!L364 ), "", IF( ISBLANK( 'Inp - allowance override'!L364 ), 'F_Inputs - allowance'!L364, 'Inp - allowance override'!L364 ) )</f>
        <v>210.53270095053335</v>
      </c>
      <c r="M364" s="70">
        <f xml:space="preserve"> IF( ISNA( 'Inp - allowance override'!M364 ), "", IF( ISBLANK( 'Inp - allowance override'!M364 ), 'F_Inputs - allowance'!M364, 'Inp - allowance override'!M364 ) )</f>
        <v>169.43984686584128</v>
      </c>
      <c r="N364" s="64" t="str">
        <f xml:space="preserve"> INDEX(Lookup!G:G, MATCH(B364, Lookup!F:F, 0),)</f>
        <v>Water - Ofwat enhancement allowance</v>
      </c>
    </row>
    <row r="365" spans="1:16">
      <c r="A365" t="str">
        <f>'Inp - allowance override'!A365</f>
        <v>NWT</v>
      </c>
      <c r="B365" t="str">
        <f>'Inp - allowance override'!B365</f>
        <v>C_PR24CA_RR2_001ADDN1_PR24</v>
      </c>
      <c r="C365" t="str">
        <f>'Inp - allowance override'!C365</f>
        <v>Ofwat - Gross capital expenditure - including g&amp;c and cost sharing - real (ADDN1)</v>
      </c>
      <c r="D365" t="str">
        <f>'Inp - allowance override'!D365</f>
        <v>£m</v>
      </c>
      <c r="E365" t="str">
        <f>'Inp - allowance override'!E365</f>
        <v>Price Review 2024</v>
      </c>
      <c r="F365" s="70" t="str">
        <f xml:space="preserve"> IF( ISNA( 'Inp - allowance override'!F365 ), "", IF( ISBLANK( 'Inp - allowance override'!F365 ), 'F_Inputs - allowance'!F365, 'Inp - allowance override'!F365 ) )</f>
        <v/>
      </c>
      <c r="G365" s="70" t="str">
        <f xml:space="preserve"> IF( ISNA( 'Inp - allowance override'!G365 ), "", IF( ISBLANK( 'Inp - allowance override'!G365 ), 'F_Inputs - allowance'!G365, 'Inp - allowance override'!G365 ) )</f>
        <v/>
      </c>
      <c r="H365" s="70" t="str">
        <f xml:space="preserve"> IF( ISNA( 'Inp - allowance override'!H365 ), "", IF( ISBLANK( 'Inp - allowance override'!H365 ), 'F_Inputs - allowance'!H365, 'Inp - allowance override'!H365 ) )</f>
        <v/>
      </c>
      <c r="I365" s="70">
        <f xml:space="preserve"> IF( ISNA( 'Inp - allowance override'!I365 ), "", IF( ISBLANK( 'Inp - allowance override'!I365 ), 'F_Inputs - allowance'!I365, 'Inp - allowance override'!I365 ) )</f>
        <v>0</v>
      </c>
      <c r="J365" s="70">
        <f xml:space="preserve"> IF( ISNA( 'Inp - allowance override'!J365 ), "", IF( ISBLANK( 'Inp - allowance override'!J365 ), 'F_Inputs - allowance'!J365, 'Inp - allowance override'!J365 ) )</f>
        <v>0</v>
      </c>
      <c r="K365" s="70">
        <f xml:space="preserve"> IF( ISNA( 'Inp - allowance override'!K365 ), "", IF( ISBLANK( 'Inp - allowance override'!K365 ), 'F_Inputs - allowance'!K365, 'Inp - allowance override'!K365 ) )</f>
        <v>0</v>
      </c>
      <c r="L365" s="70">
        <f xml:space="preserve"> IF( ISNA( 'Inp - allowance override'!L365 ), "", IF( ISBLANK( 'Inp - allowance override'!L365 ), 'F_Inputs - allowance'!L365, 'Inp - allowance override'!L365 ) )</f>
        <v>0</v>
      </c>
      <c r="M365" s="70">
        <f xml:space="preserve"> IF( ISNA( 'Inp - allowance override'!M365 ), "", IF( ISBLANK( 'Inp - allowance override'!M365 ), 'F_Inputs - allowance'!M365, 'Inp - allowance override'!M365 ) )</f>
        <v>0</v>
      </c>
      <c r="N365" s="64" t="str">
        <f xml:space="preserve"> INDEX(Lookup!G:G, MATCH(B365, Lookup!F:F, 0),)</f>
        <v>ADDN1 - Ofwat enhancement allowance</v>
      </c>
    </row>
    <row r="366" spans="1:16">
      <c r="A366" t="str">
        <f>'Inp - allowance override'!A366</f>
        <v>NWT</v>
      </c>
      <c r="B366" t="str">
        <f>'Inp - allowance override'!B366</f>
        <v>C_PR24CA_RR2_002ADDN1_PR24</v>
      </c>
      <c r="C366" t="str">
        <f>'Inp - allowance override'!C366</f>
        <v>Ofwat - Total gross operational expenditure including cost sharing - real (ADDN1)</v>
      </c>
      <c r="D366" t="str">
        <f>'Inp - allowance override'!D366</f>
        <v>£m</v>
      </c>
      <c r="E366" t="str">
        <f>'Inp - allowance override'!E366</f>
        <v>Price Review 2024</v>
      </c>
      <c r="F366" s="70" t="str">
        <f xml:space="preserve"> IF( ISNA( 'Inp - allowance override'!F366 ), "", IF( ISBLANK( 'Inp - allowance override'!F366 ), 'F_Inputs - allowance'!F366, 'Inp - allowance override'!F366 ) )</f>
        <v/>
      </c>
      <c r="G366" s="70" t="str">
        <f xml:space="preserve"> IF( ISNA( 'Inp - allowance override'!G366 ), "", IF( ISBLANK( 'Inp - allowance override'!G366 ), 'F_Inputs - allowance'!G366, 'Inp - allowance override'!G366 ) )</f>
        <v/>
      </c>
      <c r="H366" s="70" t="str">
        <f xml:space="preserve"> IF( ISNA( 'Inp - allowance override'!H366 ), "", IF( ISBLANK( 'Inp - allowance override'!H366 ), 'F_Inputs - allowance'!H366, 'Inp - allowance override'!H366 ) )</f>
        <v/>
      </c>
      <c r="I366" s="70">
        <f xml:space="preserve"> IF( ISNA( 'Inp - allowance override'!I366 ), "", IF( ISBLANK( 'Inp - allowance override'!I366 ), 'F_Inputs - allowance'!I366, 'Inp - allowance override'!I366 ) )</f>
        <v>0</v>
      </c>
      <c r="J366" s="70">
        <f xml:space="preserve"> IF( ISNA( 'Inp - allowance override'!J366 ), "", IF( ISBLANK( 'Inp - allowance override'!J366 ), 'F_Inputs - allowance'!J366, 'Inp - allowance override'!J366 ) )</f>
        <v>0</v>
      </c>
      <c r="K366" s="70">
        <f xml:space="preserve"> IF( ISNA( 'Inp - allowance override'!K366 ), "", IF( ISBLANK( 'Inp - allowance override'!K366 ), 'F_Inputs - allowance'!K366, 'Inp - allowance override'!K366 ) )</f>
        <v>0</v>
      </c>
      <c r="L366" s="70">
        <f xml:space="preserve"> IF( ISNA( 'Inp - allowance override'!L366 ), "", IF( ISBLANK( 'Inp - allowance override'!L366 ), 'F_Inputs - allowance'!L366, 'Inp - allowance override'!L366 ) )</f>
        <v>0</v>
      </c>
      <c r="M366" s="70">
        <f xml:space="preserve"> IF( ISNA( 'Inp - allowance override'!M366 ), "", IF( ISBLANK( 'Inp - allowance override'!M366 ), 'F_Inputs - allowance'!M366, 'Inp - allowance override'!M366 ) )</f>
        <v>0</v>
      </c>
      <c r="N366" s="64" t="str">
        <f xml:space="preserve"> INDEX(Lookup!G:G, MATCH(B366, Lookup!F:F, 0),)</f>
        <v>ADDN1 - Ofwat enhancement allowance</v>
      </c>
    </row>
    <row r="367" spans="1:16">
      <c r="A367" t="str">
        <f>'Inp - allowance override'!A367</f>
        <v>NWT</v>
      </c>
      <c r="B367" t="str">
        <f>'Inp - allowance override'!B367</f>
        <v>C_PR24CA15_DSDIVCAPEX_PC_WN</v>
      </c>
      <c r="C367" t="str">
        <f>'Inp - allowance override'!C367</f>
        <v>DS &amp; diversions costs -WN - capex - price control total</v>
      </c>
      <c r="D367" t="str">
        <f>'Inp - allowance override'!D367</f>
        <v>£m</v>
      </c>
      <c r="E367" t="str">
        <f>'Inp - allowance override'!E367</f>
        <v>Price Review 2024</v>
      </c>
      <c r="F367" s="70" t="str">
        <f xml:space="preserve"> IF( ISNA( 'Inp - allowance override'!F367 ), "", IF( ISBLANK( 'Inp - allowance override'!F367 ), 'F_Inputs - allowance'!F367, 'Inp - allowance override'!F367 ) )</f>
        <v/>
      </c>
      <c r="G367" s="70" t="str">
        <f xml:space="preserve"> IF( ISNA( 'Inp - allowance override'!G367 ), "", IF( ISBLANK( 'Inp - allowance override'!G367 ), 'F_Inputs - allowance'!G367, 'Inp - allowance override'!G367 ) )</f>
        <v/>
      </c>
      <c r="H367" s="70" t="str">
        <f xml:space="preserve"> IF( ISNA( 'Inp - allowance override'!H367 ), "", IF( ISBLANK( 'Inp - allowance override'!H367 ), 'F_Inputs - allowance'!H367, 'Inp - allowance override'!H367 ) )</f>
        <v/>
      </c>
      <c r="I367" s="70">
        <f xml:space="preserve"> IF( ISNA( 'Inp - allowance override'!I367 ), "", IF( ISBLANK( 'Inp - allowance override'!I367 ), 'F_Inputs - allowance'!I367, 'Inp - allowance override'!I367 ) )</f>
        <v>0</v>
      </c>
      <c r="J367" s="70">
        <f xml:space="preserve"> IF( ISNA( 'Inp - allowance override'!J367 ), "", IF( ISBLANK( 'Inp - allowance override'!J367 ), 'F_Inputs - allowance'!J367, 'Inp - allowance override'!J367 ) )</f>
        <v>0</v>
      </c>
      <c r="K367" s="70">
        <f xml:space="preserve"> IF( ISNA( 'Inp - allowance override'!K367 ), "", IF( ISBLANK( 'Inp - allowance override'!K367 ), 'F_Inputs - allowance'!K367, 'Inp - allowance override'!K367 ) )</f>
        <v>0</v>
      </c>
      <c r="L367" s="70">
        <f xml:space="preserve"> IF( ISNA( 'Inp - allowance override'!L367 ), "", IF( ISBLANK( 'Inp - allowance override'!L367 ), 'F_Inputs - allowance'!L367, 'Inp - allowance override'!L367 ) )</f>
        <v>0</v>
      </c>
      <c r="M367" s="70">
        <f xml:space="preserve"> IF( ISNA( 'Inp - allowance override'!M367 ), "", IF( ISBLANK( 'Inp - allowance override'!M367 ), 'F_Inputs - allowance'!M367, 'Inp - allowance override'!M367 ) )</f>
        <v>0</v>
      </c>
      <c r="N367" s="64" t="str">
        <f xml:space="preserve"> INDEX(Lookup!G:G, MATCH(B367, Lookup!F:F, 0),)</f>
        <v>WN - DSDIV capex</v>
      </c>
    </row>
    <row r="368" spans="1:16">
      <c r="A368" t="str">
        <f>'Inp - allowance override'!A368</f>
        <v>NWT</v>
      </c>
      <c r="B368" t="str">
        <f>'Inp - allowance override'!B368</f>
        <v>C_PR24CA15_DSDIVOPEX_PC_WN</v>
      </c>
      <c r="C368" t="str">
        <f>'Inp - allowance override'!C368</f>
        <v>DS &amp; diversions costs -WN - opex - price control total</v>
      </c>
      <c r="D368" t="str">
        <f>'Inp - allowance override'!D368</f>
        <v>£m</v>
      </c>
      <c r="E368" t="str">
        <f>'Inp - allowance override'!E368</f>
        <v>Price Review 2024</v>
      </c>
      <c r="F368" s="70" t="str">
        <f xml:space="preserve"> IF( ISNA( 'Inp - allowance override'!F368 ), "", IF( ISBLANK( 'Inp - allowance override'!F368 ), 'F_Inputs - allowance'!F368, 'Inp - allowance override'!F368 ) )</f>
        <v/>
      </c>
      <c r="G368" s="70" t="str">
        <f xml:space="preserve"> IF( ISNA( 'Inp - allowance override'!G368 ), "", IF( ISBLANK( 'Inp - allowance override'!G368 ), 'F_Inputs - allowance'!G368, 'Inp - allowance override'!G368 ) )</f>
        <v/>
      </c>
      <c r="H368" s="70" t="str">
        <f xml:space="preserve"> IF( ISNA( 'Inp - allowance override'!H368 ), "", IF( ISBLANK( 'Inp - allowance override'!H368 ), 'F_Inputs - allowance'!H368, 'Inp - allowance override'!H368 ) )</f>
        <v/>
      </c>
      <c r="I368" s="70">
        <f xml:space="preserve"> IF( ISNA( 'Inp - allowance override'!I368 ), "", IF( ISBLANK( 'Inp - allowance override'!I368 ), 'F_Inputs - allowance'!I368, 'Inp - allowance override'!I368 ) )</f>
        <v>26.552139058267848</v>
      </c>
      <c r="J368" s="70">
        <f xml:space="preserve"> IF( ISNA( 'Inp - allowance override'!J368 ), "", IF( ISBLANK( 'Inp - allowance override'!J368 ), 'F_Inputs - allowance'!J368, 'Inp - allowance override'!J368 ) )</f>
        <v>26.552139058267848</v>
      </c>
      <c r="K368" s="70">
        <f xml:space="preserve"> IF( ISNA( 'Inp - allowance override'!K368 ), "", IF( ISBLANK( 'Inp - allowance override'!K368 ), 'F_Inputs - allowance'!K368, 'Inp - allowance override'!K368 ) )</f>
        <v>26.552139058267848</v>
      </c>
      <c r="L368" s="70">
        <f xml:space="preserve"> IF( ISNA( 'Inp - allowance override'!L368 ), "", IF( ISBLANK( 'Inp - allowance override'!L368 ), 'F_Inputs - allowance'!L368, 'Inp - allowance override'!L368 ) )</f>
        <v>26.552139058267848</v>
      </c>
      <c r="M368" s="70">
        <f xml:space="preserve"> IF( ISNA( 'Inp - allowance override'!M368 ), "", IF( ISBLANK( 'Inp - allowance override'!M368 ), 'F_Inputs - allowance'!M368, 'Inp - allowance override'!M368 ) )</f>
        <v>26.552139058267848</v>
      </c>
      <c r="N368" s="64" t="str">
        <f xml:space="preserve"> INDEX(Lookup!G:G, MATCH(B368, Lookup!F:F, 0),)</f>
        <v>WN - DSDIV opex</v>
      </c>
    </row>
    <row r="369" spans="1:14">
      <c r="A369" t="str">
        <f>'Inp - allowance override'!A369</f>
        <v>NWT</v>
      </c>
      <c r="B369" t="str">
        <f>'Inp - allowance override'!B369</f>
        <v>C_PR24CA15_DSDIVCAPEX_PC_WWN</v>
      </c>
      <c r="C369" t="str">
        <f>'Inp - allowance override'!C369</f>
        <v>DS &amp; diversions costs -WWN - capex - price control total</v>
      </c>
      <c r="D369" t="str">
        <f>'Inp - allowance override'!D369</f>
        <v>£m</v>
      </c>
      <c r="E369" t="str">
        <f>'Inp - allowance override'!E369</f>
        <v>Price Review 2024</v>
      </c>
      <c r="F369" s="70" t="str">
        <f xml:space="preserve"> IF( ISNA( 'Inp - allowance override'!F369 ), "", IF( ISBLANK( 'Inp - allowance override'!F369 ), 'F_Inputs - allowance'!F369, 'Inp - allowance override'!F369 ) )</f>
        <v/>
      </c>
      <c r="G369" s="70" t="str">
        <f xml:space="preserve"> IF( ISNA( 'Inp - allowance override'!G369 ), "", IF( ISBLANK( 'Inp - allowance override'!G369 ), 'F_Inputs - allowance'!G369, 'Inp - allowance override'!G369 ) )</f>
        <v/>
      </c>
      <c r="H369" s="70" t="str">
        <f xml:space="preserve"> IF( ISNA( 'Inp - allowance override'!H369 ), "", IF( ISBLANK( 'Inp - allowance override'!H369 ), 'F_Inputs - allowance'!H369, 'Inp - allowance override'!H369 ) )</f>
        <v/>
      </c>
      <c r="I369" s="70">
        <f xml:space="preserve"> IF( ISNA( 'Inp - allowance override'!I369 ), "", IF( ISBLANK( 'Inp - allowance override'!I369 ), 'F_Inputs - allowance'!I369, 'Inp - allowance override'!I369 ) )</f>
        <v>0</v>
      </c>
      <c r="J369" s="70">
        <f xml:space="preserve"> IF( ISNA( 'Inp - allowance override'!J369 ), "", IF( ISBLANK( 'Inp - allowance override'!J369 ), 'F_Inputs - allowance'!J369, 'Inp - allowance override'!J369 ) )</f>
        <v>0</v>
      </c>
      <c r="K369" s="70">
        <f xml:space="preserve"> IF( ISNA( 'Inp - allowance override'!K369 ), "", IF( ISBLANK( 'Inp - allowance override'!K369 ), 'F_Inputs - allowance'!K369, 'Inp - allowance override'!K369 ) )</f>
        <v>0</v>
      </c>
      <c r="L369" s="70">
        <f xml:space="preserve"> IF( ISNA( 'Inp - allowance override'!L369 ), "", IF( ISBLANK( 'Inp - allowance override'!L369 ), 'F_Inputs - allowance'!L369, 'Inp - allowance override'!L369 ) )</f>
        <v>0</v>
      </c>
      <c r="M369" s="70">
        <f xml:space="preserve"> IF( ISNA( 'Inp - allowance override'!M369 ), "", IF( ISBLANK( 'Inp - allowance override'!M369 ), 'F_Inputs - allowance'!M369, 'Inp - allowance override'!M369 ) )</f>
        <v>0</v>
      </c>
      <c r="N369" s="64" t="str">
        <f xml:space="preserve"> INDEX(Lookup!G:G, MATCH(B369, Lookup!F:F, 0),)</f>
        <v>WWN - DSDIV capex</v>
      </c>
    </row>
    <row r="370" spans="1:14">
      <c r="A370" t="str">
        <f>'Inp - allowance override'!A370</f>
        <v>NWT</v>
      </c>
      <c r="B370" t="str">
        <f>'Inp - allowance override'!B370</f>
        <v>C_PR24CA15_DSDIVOPEX_PC_WWN</v>
      </c>
      <c r="C370" t="str">
        <f>'Inp - allowance override'!C370</f>
        <v>DS &amp; diversions costs -WWN - opex - price control total</v>
      </c>
      <c r="D370" t="str">
        <f>'Inp - allowance override'!D370</f>
        <v>£m</v>
      </c>
      <c r="E370" t="str">
        <f>'Inp - allowance override'!E370</f>
        <v>Price Review 2024</v>
      </c>
      <c r="F370" s="70" t="str">
        <f xml:space="preserve"> IF( ISNA( 'Inp - allowance override'!F370 ), "", IF( ISBLANK( 'Inp - allowance override'!F370 ), 'F_Inputs - allowance'!F370, 'Inp - allowance override'!F370 ) )</f>
        <v/>
      </c>
      <c r="G370" s="70" t="str">
        <f xml:space="preserve"> IF( ISNA( 'Inp - allowance override'!G370 ), "", IF( ISBLANK( 'Inp - allowance override'!G370 ), 'F_Inputs - allowance'!G370, 'Inp - allowance override'!G370 ) )</f>
        <v/>
      </c>
      <c r="H370" s="70" t="str">
        <f xml:space="preserve"> IF( ISNA( 'Inp - allowance override'!H370 ), "", IF( ISBLANK( 'Inp - allowance override'!H370 ), 'F_Inputs - allowance'!H370, 'Inp - allowance override'!H370 ) )</f>
        <v/>
      </c>
      <c r="I370" s="70">
        <f xml:space="preserve"> IF( ISNA( 'Inp - allowance override'!I370 ), "", IF( ISBLANK( 'Inp - allowance override'!I370 ), 'F_Inputs - allowance'!I370, 'Inp - allowance override'!I370 ) )</f>
        <v>30.775635236810416</v>
      </c>
      <c r="J370" s="70">
        <f xml:space="preserve"> IF( ISNA( 'Inp - allowance override'!J370 ), "", IF( ISBLANK( 'Inp - allowance override'!J370 ), 'F_Inputs - allowance'!J370, 'Inp - allowance override'!J370 ) )</f>
        <v>30.775635236810416</v>
      </c>
      <c r="K370" s="70">
        <f xml:space="preserve"> IF( ISNA( 'Inp - allowance override'!K370 ), "", IF( ISBLANK( 'Inp - allowance override'!K370 ), 'F_Inputs - allowance'!K370, 'Inp - allowance override'!K370 ) )</f>
        <v>30.775635236810416</v>
      </c>
      <c r="L370" s="70">
        <f xml:space="preserve"> IF( ISNA( 'Inp - allowance override'!L370 ), "", IF( ISBLANK( 'Inp - allowance override'!L370 ), 'F_Inputs - allowance'!L370, 'Inp - allowance override'!L370 ) )</f>
        <v>30.775635236810416</v>
      </c>
      <c r="M370" s="70">
        <f xml:space="preserve"> IF( ISNA( 'Inp - allowance override'!M370 ), "", IF( ISBLANK( 'Inp - allowance override'!M370 ), 'F_Inputs - allowance'!M370, 'Inp - allowance override'!M370 ) )</f>
        <v>30.775635236810416</v>
      </c>
      <c r="N370" s="64" t="str">
        <f xml:space="preserve"> INDEX(Lookup!G:G, MATCH(B370, Lookup!F:F, 0),)</f>
        <v>WWN - DSDIV opex</v>
      </c>
    </row>
    <row r="371" spans="1:14">
      <c r="A371" t="str">
        <f>'Inp - allowance override'!A371</f>
        <v>NWT</v>
      </c>
      <c r="B371" t="str">
        <f>'Inp - allowance override'!B371</f>
        <v>C_PR24CA15_DSDIVCAPEX_NPC_WN</v>
      </c>
      <c r="C371" t="str">
        <f>'Inp - allowance override'!C371</f>
        <v>DS &amp; diversions costs -WN - capex - non-price control total</v>
      </c>
      <c r="D371" t="str">
        <f>'Inp - allowance override'!D371</f>
        <v>£m</v>
      </c>
      <c r="E371" t="str">
        <f>'Inp - allowance override'!E371</f>
        <v>Price Review 2024</v>
      </c>
      <c r="F371" s="70" t="str">
        <f xml:space="preserve"> IF( ISNA( 'Inp - allowance override'!F371 ), "", IF( ISBLANK( 'Inp - allowance override'!F371 ), 'F_Inputs - allowance'!F371, 'Inp - allowance override'!F371 ) )</f>
        <v/>
      </c>
      <c r="G371" s="70" t="str">
        <f xml:space="preserve"> IF( ISNA( 'Inp - allowance override'!G371 ), "", IF( ISBLANK( 'Inp - allowance override'!G371 ), 'F_Inputs - allowance'!G371, 'Inp - allowance override'!G371 ) )</f>
        <v/>
      </c>
      <c r="H371" s="70" t="str">
        <f xml:space="preserve"> IF( ISNA( 'Inp - allowance override'!H371 ), "", IF( ISBLANK( 'Inp - allowance override'!H371 ), 'F_Inputs - allowance'!H371, 'Inp - allowance override'!H371 ) )</f>
        <v/>
      </c>
      <c r="I371" s="70">
        <f xml:space="preserve"> IF( ISNA( 'Inp - allowance override'!I371 ), "", IF( ISBLANK( 'Inp - allowance override'!I371 ), 'F_Inputs - allowance'!I371, 'Inp - allowance override'!I371 ) )</f>
        <v>23.187263756126356</v>
      </c>
      <c r="J371" s="70">
        <f xml:space="preserve"> IF( ISNA( 'Inp - allowance override'!J371 ), "", IF( ISBLANK( 'Inp - allowance override'!J371 ), 'F_Inputs - allowance'!J371, 'Inp - allowance override'!J371 ) )</f>
        <v>27.09554235016747</v>
      </c>
      <c r="K371" s="70">
        <f xml:space="preserve"> IF( ISNA( 'Inp - allowance override'!K371 ), "", IF( ISBLANK( 'Inp - allowance override'!K371 ), 'F_Inputs - allowance'!K371, 'Inp - allowance override'!K371 ) )</f>
        <v>30.747018735896646</v>
      </c>
      <c r="L371" s="70">
        <f xml:space="preserve"> IF( ISNA( 'Inp - allowance override'!L371 ), "", IF( ISBLANK( 'Inp - allowance override'!L371 ), 'F_Inputs - allowance'!L371, 'Inp - allowance override'!L371 ) )</f>
        <v>30.306925320521273</v>
      </c>
      <c r="M371" s="70">
        <f xml:space="preserve"> IF( ISNA( 'Inp - allowance override'!M371 ), "", IF( ISBLANK( 'Inp - allowance override'!M371 ), 'F_Inputs - allowance'!M371, 'Inp - allowance override'!M371 ) )</f>
        <v>30.461931183064983</v>
      </c>
      <c r="N371" s="64" t="str">
        <f xml:space="preserve"> INDEX(Lookup!G:G, MATCH(B371, Lookup!F:F, 0),)</f>
        <v>WN - DSDIV capex</v>
      </c>
    </row>
    <row r="372" spans="1:14">
      <c r="A372" t="str">
        <f>'Inp - allowance override'!A372</f>
        <v>NWT</v>
      </c>
      <c r="B372" t="str">
        <f>'Inp - allowance override'!B372</f>
        <v>C_PR24CA15_DSDIVOPEX_NPC_WN</v>
      </c>
      <c r="C372" t="str">
        <f>'Inp - allowance override'!C372</f>
        <v>DS &amp; diversions costs -WN - opex - non-price control total</v>
      </c>
      <c r="D372" t="str">
        <f>'Inp - allowance override'!D372</f>
        <v>£m</v>
      </c>
      <c r="E372" t="str">
        <f>'Inp - allowance override'!E372</f>
        <v>Price Review 2024</v>
      </c>
      <c r="F372" s="70" t="str">
        <f xml:space="preserve"> IF( ISNA( 'Inp - allowance override'!F372 ), "", IF( ISBLANK( 'Inp - allowance override'!F372 ), 'F_Inputs - allowance'!F372, 'Inp - allowance override'!F372 ) )</f>
        <v/>
      </c>
      <c r="G372" s="70" t="str">
        <f xml:space="preserve"> IF( ISNA( 'Inp - allowance override'!G372 ), "", IF( ISBLANK( 'Inp - allowance override'!G372 ), 'F_Inputs - allowance'!G372, 'Inp - allowance override'!G372 ) )</f>
        <v/>
      </c>
      <c r="H372" s="70" t="str">
        <f xml:space="preserve"> IF( ISNA( 'Inp - allowance override'!H372 ), "", IF( ISBLANK( 'Inp - allowance override'!H372 ), 'F_Inputs - allowance'!H372, 'Inp - allowance override'!H372 ) )</f>
        <v/>
      </c>
      <c r="I372" s="70">
        <f xml:space="preserve"> IF( ISNA( 'Inp - allowance override'!I372 ), "", IF( ISBLANK( 'Inp - allowance override'!I372 ), 'F_Inputs - allowance'!I372, 'Inp - allowance override'!I372 ) )</f>
        <v>0.10700075887402707</v>
      </c>
      <c r="J372" s="70">
        <f xml:space="preserve"> IF( ISNA( 'Inp - allowance override'!J372 ), "", IF( ISBLANK( 'Inp - allowance override'!J372 ), 'F_Inputs - allowance'!J372, 'Inp - allowance override'!J372 ) )</f>
        <v>0.13007958003913353</v>
      </c>
      <c r="K372" s="70">
        <f xml:space="preserve"> IF( ISNA( 'Inp - allowance override'!K372 ), "", IF( ISBLANK( 'Inp - allowance override'!K372 ), 'F_Inputs - allowance'!K372, 'Inp - allowance override'!K372 ) )</f>
        <v>0.1516419555113786</v>
      </c>
      <c r="L372" s="70">
        <f xml:space="preserve"> IF( ISNA( 'Inp - allowance override'!L372 ), "", IF( ISBLANK( 'Inp - allowance override'!L372 ), 'F_Inputs - allowance'!L372, 'Inp - allowance override'!L372 ) )</f>
        <v>0.14904315479003927</v>
      </c>
      <c r="M372" s="70">
        <f xml:space="preserve"> IF( ISNA( 'Inp - allowance override'!M372 ), "", IF( ISBLANK( 'Inp - allowance override'!M372 ), 'F_Inputs - allowance'!M372, 'Inp - allowance override'!M372 ) )</f>
        <v>0.14995848170318293</v>
      </c>
      <c r="N372" s="64" t="str">
        <f xml:space="preserve"> INDEX(Lookup!G:G, MATCH(B372, Lookup!F:F, 0),)</f>
        <v>WN - DSDIV opex</v>
      </c>
    </row>
    <row r="373" spans="1:14">
      <c r="A373" t="str">
        <f>'Inp - allowance override'!A373</f>
        <v>NWT</v>
      </c>
      <c r="B373" t="str">
        <f>'Inp - allowance override'!B373</f>
        <v>C_PR24CA15_DSDIVCAPEX_NPC_WWN</v>
      </c>
      <c r="C373" t="str">
        <f>'Inp - allowance override'!C373</f>
        <v>DS &amp; diversions costs -WWN - capex - non-price control total</v>
      </c>
      <c r="D373" t="str">
        <f>'Inp - allowance override'!D373</f>
        <v>£m</v>
      </c>
      <c r="E373" t="str">
        <f>'Inp - allowance override'!E373</f>
        <v>Price Review 2024</v>
      </c>
      <c r="F373" s="70" t="str">
        <f xml:space="preserve"> IF( ISNA( 'Inp - allowance override'!F373 ), "", IF( ISBLANK( 'Inp - allowance override'!F373 ), 'F_Inputs - allowance'!F373, 'Inp - allowance override'!F373 ) )</f>
        <v/>
      </c>
      <c r="G373" s="70" t="str">
        <f xml:space="preserve"> IF( ISNA( 'Inp - allowance override'!G373 ), "", IF( ISBLANK( 'Inp - allowance override'!G373 ), 'F_Inputs - allowance'!G373, 'Inp - allowance override'!G373 ) )</f>
        <v/>
      </c>
      <c r="H373" s="70" t="str">
        <f xml:space="preserve"> IF( ISNA( 'Inp - allowance override'!H373 ), "", IF( ISBLANK( 'Inp - allowance override'!H373 ), 'F_Inputs - allowance'!H373, 'Inp - allowance override'!H373 ) )</f>
        <v/>
      </c>
      <c r="I373" s="70">
        <f xml:space="preserve"> IF( ISNA( 'Inp - allowance override'!I373 ), "", IF( ISBLANK( 'Inp - allowance override'!I373 ), 'F_Inputs - allowance'!I373, 'Inp - allowance override'!I373 ) )</f>
        <v>3.044878522769916</v>
      </c>
      <c r="J373" s="70">
        <f xml:space="preserve"> IF( ISNA( 'Inp - allowance override'!J373 ), "", IF( ISBLANK( 'Inp - allowance override'!J373 ), 'F_Inputs - allowance'!J373, 'Inp - allowance override'!J373 ) )</f>
        <v>3.044878522769916</v>
      </c>
      <c r="K373" s="70">
        <f xml:space="preserve"> IF( ISNA( 'Inp - allowance override'!K373 ), "", IF( ISBLANK( 'Inp - allowance override'!K373 ), 'F_Inputs - allowance'!K373, 'Inp - allowance override'!K373 ) )</f>
        <v>3.044878522769916</v>
      </c>
      <c r="L373" s="70">
        <f xml:space="preserve"> IF( ISNA( 'Inp - allowance override'!L373 ), "", IF( ISBLANK( 'Inp - allowance override'!L373 ), 'F_Inputs - allowance'!L373, 'Inp - allowance override'!L373 ) )</f>
        <v>3.044878522769916</v>
      </c>
      <c r="M373" s="70">
        <f xml:space="preserve"> IF( ISNA( 'Inp - allowance override'!M373 ), "", IF( ISBLANK( 'Inp - allowance override'!M373 ), 'F_Inputs - allowance'!M373, 'Inp - allowance override'!M373 ) )</f>
        <v>3.044878522769916</v>
      </c>
      <c r="N373" s="64" t="str">
        <f xml:space="preserve"> INDEX(Lookup!G:G, MATCH(B373, Lookup!F:F, 0),)</f>
        <v>WWN - DSDIV capex</v>
      </c>
    </row>
    <row r="374" spans="1:14">
      <c r="A374" t="str">
        <f>'Inp - allowance override'!A374</f>
        <v>NWT</v>
      </c>
      <c r="B374" t="str">
        <f>'Inp - allowance override'!B374</f>
        <v>C_PR24CA15_DSDIVOPEX_NPC_WWN</v>
      </c>
      <c r="C374" t="str">
        <f>'Inp - allowance override'!C374</f>
        <v>DS &amp; diversions costs -WWN - opex - non-price control total</v>
      </c>
      <c r="D374" t="str">
        <f>'Inp - allowance override'!D374</f>
        <v>£m</v>
      </c>
      <c r="E374" t="str">
        <f>'Inp - allowance override'!E374</f>
        <v>Price Review 2024</v>
      </c>
      <c r="F374" s="70" t="str">
        <f xml:space="preserve"> IF( ISNA( 'Inp - allowance override'!F374 ), "", IF( ISBLANK( 'Inp - allowance override'!F374 ), 'F_Inputs - allowance'!F374, 'Inp - allowance override'!F374 ) )</f>
        <v/>
      </c>
      <c r="G374" s="70" t="str">
        <f xml:space="preserve"> IF( ISNA( 'Inp - allowance override'!G374 ), "", IF( ISBLANK( 'Inp - allowance override'!G374 ), 'F_Inputs - allowance'!G374, 'Inp - allowance override'!G374 ) )</f>
        <v/>
      </c>
      <c r="H374" s="70" t="str">
        <f xml:space="preserve"> IF( ISNA( 'Inp - allowance override'!H374 ), "", IF( ISBLANK( 'Inp - allowance override'!H374 ), 'F_Inputs - allowance'!H374, 'Inp - allowance override'!H374 ) )</f>
        <v/>
      </c>
      <c r="I374" s="70">
        <f xml:space="preserve"> IF( ISNA( 'Inp - allowance override'!I374 ), "", IF( ISBLANK( 'Inp - allowance override'!I374 ), 'F_Inputs - allowance'!I374, 'Inp - allowance override'!I374 ) )</f>
        <v>0.56074617985875264</v>
      </c>
      <c r="J374" s="70">
        <f xml:space="preserve"> IF( ISNA( 'Inp - allowance override'!J374 ), "", IF( ISBLANK( 'Inp - allowance override'!J374 ), 'F_Inputs - allowance'!J374, 'Inp - allowance override'!J374 ) )</f>
        <v>0.56074617985875264</v>
      </c>
      <c r="K374" s="70">
        <f xml:space="preserve"> IF( ISNA( 'Inp - allowance override'!K374 ), "", IF( ISBLANK( 'Inp - allowance override'!K374 ), 'F_Inputs - allowance'!K374, 'Inp - allowance override'!K374 ) )</f>
        <v>0.56074617985875264</v>
      </c>
      <c r="L374" s="70">
        <f xml:space="preserve"> IF( ISNA( 'Inp - allowance override'!L374 ), "", IF( ISBLANK( 'Inp - allowance override'!L374 ), 'F_Inputs - allowance'!L374, 'Inp - allowance override'!L374 ) )</f>
        <v>0.56074617985875264</v>
      </c>
      <c r="M374" s="70">
        <f xml:space="preserve"> IF( ISNA( 'Inp - allowance override'!M374 ), "", IF( ISBLANK( 'Inp - allowance override'!M374 ), 'F_Inputs - allowance'!M374, 'Inp - allowance override'!M374 ) )</f>
        <v>0.56074617985875264</v>
      </c>
      <c r="N374" s="64" t="str">
        <f xml:space="preserve"> INDEX(Lookup!G:G, MATCH(B374, Lookup!F:F, 0),)</f>
        <v>WWN - DSDIV opex</v>
      </c>
    </row>
    <row r="375" spans="1:14">
      <c r="A375" t="str">
        <f>'Inp - allowance override'!A375</f>
        <v>NWT</v>
      </c>
      <c r="B375" t="str">
        <f>'Inp - allowance override'!B375</f>
        <v>C_PR24CA15_3PCAPEX_PC_WR</v>
      </c>
      <c r="C375" t="str">
        <f>'Inp - allowance override'!C375</f>
        <v>Third party services costs - WR - capex - price control</v>
      </c>
      <c r="D375" t="str">
        <f>'Inp - allowance override'!D375</f>
        <v>£m</v>
      </c>
      <c r="E375" t="str">
        <f>'Inp - allowance override'!E375</f>
        <v>Price Review 2024</v>
      </c>
      <c r="F375" s="70" t="str">
        <f xml:space="preserve"> IF( ISNA( 'Inp - allowance override'!F375 ), "", IF( ISBLANK( 'Inp - allowance override'!F375 ), 'F_Inputs - allowance'!F375, 'Inp - allowance override'!F375 ) )</f>
        <v/>
      </c>
      <c r="G375" s="70" t="str">
        <f xml:space="preserve"> IF( ISNA( 'Inp - allowance override'!G375 ), "", IF( ISBLANK( 'Inp - allowance override'!G375 ), 'F_Inputs - allowance'!G375, 'Inp - allowance override'!G375 ) )</f>
        <v/>
      </c>
      <c r="H375" s="70" t="str">
        <f xml:space="preserve"> IF( ISNA( 'Inp - allowance override'!H375 ), "", IF( ISBLANK( 'Inp - allowance override'!H375 ), 'F_Inputs - allowance'!H375, 'Inp - allowance override'!H375 ) )</f>
        <v/>
      </c>
      <c r="I375" s="70">
        <f xml:space="preserve"> IF( ISNA( 'Inp - allowance override'!I375 ), "", IF( ISBLANK( 'Inp - allowance override'!I375 ), 'F_Inputs - allowance'!I375, 'Inp - allowance override'!I375 ) )</f>
        <v>0</v>
      </c>
      <c r="J375" s="70">
        <f xml:space="preserve"> IF( ISNA( 'Inp - allowance override'!J375 ), "", IF( ISBLANK( 'Inp - allowance override'!J375 ), 'F_Inputs - allowance'!J375, 'Inp - allowance override'!J375 ) )</f>
        <v>0</v>
      </c>
      <c r="K375" s="70">
        <f xml:space="preserve"> IF( ISNA( 'Inp - allowance override'!K375 ), "", IF( ISBLANK( 'Inp - allowance override'!K375 ), 'F_Inputs - allowance'!K375, 'Inp - allowance override'!K375 ) )</f>
        <v>0</v>
      </c>
      <c r="L375" s="70">
        <f xml:space="preserve"> IF( ISNA( 'Inp - allowance override'!L375 ), "", IF( ISBLANK( 'Inp - allowance override'!L375 ), 'F_Inputs - allowance'!L375, 'Inp - allowance override'!L375 ) )</f>
        <v>0</v>
      </c>
      <c r="M375" s="70">
        <f xml:space="preserve"> IF( ISNA( 'Inp - allowance override'!M375 ), "", IF( ISBLANK( 'Inp - allowance override'!M375 ), 'F_Inputs - allowance'!M375, 'Inp - allowance override'!M375 ) )</f>
        <v>0</v>
      </c>
      <c r="N375" s="64" t="str">
        <f xml:space="preserve"> INDEX(Lookup!G:G, MATCH(B375, Lookup!F:F, 0),)</f>
        <v>WR - 3P capex</v>
      </c>
    </row>
    <row r="376" spans="1:14">
      <c r="A376" t="str">
        <f>'Inp - allowance override'!A376</f>
        <v>NWT</v>
      </c>
      <c r="B376" t="str">
        <f>'Inp - allowance override'!B376</f>
        <v>C_PR24CA15_3POPEX_PC_WR</v>
      </c>
      <c r="C376" t="str">
        <f>'Inp - allowance override'!C376</f>
        <v>Third party services costs - WR - opex - price control</v>
      </c>
      <c r="D376" t="str">
        <f>'Inp - allowance override'!D376</f>
        <v>£m</v>
      </c>
      <c r="E376" t="str">
        <f>'Inp - allowance override'!E376</f>
        <v>Price Review 2024</v>
      </c>
      <c r="F376" s="70" t="str">
        <f xml:space="preserve"> IF( ISNA( 'Inp - allowance override'!F376 ), "", IF( ISBLANK( 'Inp - allowance override'!F376 ), 'F_Inputs - allowance'!F376, 'Inp - allowance override'!F376 ) )</f>
        <v/>
      </c>
      <c r="G376" s="70" t="str">
        <f xml:space="preserve"> IF( ISNA( 'Inp - allowance override'!G376 ), "", IF( ISBLANK( 'Inp - allowance override'!G376 ), 'F_Inputs - allowance'!G376, 'Inp - allowance override'!G376 ) )</f>
        <v/>
      </c>
      <c r="H376" s="70" t="str">
        <f xml:space="preserve"> IF( ISNA( 'Inp - allowance override'!H376 ), "", IF( ISBLANK( 'Inp - allowance override'!H376 ), 'F_Inputs - allowance'!H376, 'Inp - allowance override'!H376 ) )</f>
        <v/>
      </c>
      <c r="I376" s="70">
        <f xml:space="preserve"> IF( ISNA( 'Inp - allowance override'!I376 ), "", IF( ISBLANK( 'Inp - allowance override'!I376 ), 'F_Inputs - allowance'!I376, 'Inp - allowance override'!I376 ) )</f>
        <v>0</v>
      </c>
      <c r="J376" s="70">
        <f xml:space="preserve"> IF( ISNA( 'Inp - allowance override'!J376 ), "", IF( ISBLANK( 'Inp - allowance override'!J376 ), 'F_Inputs - allowance'!J376, 'Inp - allowance override'!J376 ) )</f>
        <v>0</v>
      </c>
      <c r="K376" s="70">
        <f xml:space="preserve"> IF( ISNA( 'Inp - allowance override'!K376 ), "", IF( ISBLANK( 'Inp - allowance override'!K376 ), 'F_Inputs - allowance'!K376, 'Inp - allowance override'!K376 ) )</f>
        <v>0</v>
      </c>
      <c r="L376" s="70">
        <f xml:space="preserve"> IF( ISNA( 'Inp - allowance override'!L376 ), "", IF( ISBLANK( 'Inp - allowance override'!L376 ), 'F_Inputs - allowance'!L376, 'Inp - allowance override'!L376 ) )</f>
        <v>0</v>
      </c>
      <c r="M376" s="70">
        <f xml:space="preserve"> IF( ISNA( 'Inp - allowance override'!M376 ), "", IF( ISBLANK( 'Inp - allowance override'!M376 ), 'F_Inputs - allowance'!M376, 'Inp - allowance override'!M376 ) )</f>
        <v>0</v>
      </c>
      <c r="N376" s="64" t="str">
        <f xml:space="preserve"> INDEX(Lookup!G:G, MATCH(B376, Lookup!F:F, 0),)</f>
        <v>WR - 3P opex</v>
      </c>
    </row>
    <row r="377" spans="1:14">
      <c r="A377" t="str">
        <f>'Inp - allowance override'!A377</f>
        <v>NWT</v>
      </c>
      <c r="B377" t="str">
        <f>'Inp - allowance override'!B377</f>
        <v>C_PR24CA15_3PCAPEX_PC_WN</v>
      </c>
      <c r="C377" t="str">
        <f>'Inp - allowance override'!C377</f>
        <v>Third party services costs - WN - capex - price control</v>
      </c>
      <c r="D377" t="str">
        <f>'Inp - allowance override'!D377</f>
        <v>£m</v>
      </c>
      <c r="E377" t="str">
        <f>'Inp - allowance override'!E377</f>
        <v>Price Review 2024</v>
      </c>
      <c r="F377" s="70" t="str">
        <f xml:space="preserve"> IF( ISNA( 'Inp - allowance override'!F377 ), "", IF( ISBLANK( 'Inp - allowance override'!F377 ), 'F_Inputs - allowance'!F377, 'Inp - allowance override'!F377 ) )</f>
        <v/>
      </c>
      <c r="G377" s="70" t="str">
        <f xml:space="preserve"> IF( ISNA( 'Inp - allowance override'!G377 ), "", IF( ISBLANK( 'Inp - allowance override'!G377 ), 'F_Inputs - allowance'!G377, 'Inp - allowance override'!G377 ) )</f>
        <v/>
      </c>
      <c r="H377" s="70" t="str">
        <f xml:space="preserve"> IF( ISNA( 'Inp - allowance override'!H377 ), "", IF( ISBLANK( 'Inp - allowance override'!H377 ), 'F_Inputs - allowance'!H377, 'Inp - allowance override'!H377 ) )</f>
        <v/>
      </c>
      <c r="I377" s="70">
        <f xml:space="preserve"> IF( ISNA( 'Inp - allowance override'!I377 ), "", IF( ISBLANK( 'Inp - allowance override'!I377 ), 'F_Inputs - allowance'!I377, 'Inp - allowance override'!I377 ) )</f>
        <v>0</v>
      </c>
      <c r="J377" s="70">
        <f xml:space="preserve"> IF( ISNA( 'Inp - allowance override'!J377 ), "", IF( ISBLANK( 'Inp - allowance override'!J377 ), 'F_Inputs - allowance'!J377, 'Inp - allowance override'!J377 ) )</f>
        <v>0</v>
      </c>
      <c r="K377" s="70">
        <f xml:space="preserve"> IF( ISNA( 'Inp - allowance override'!K377 ), "", IF( ISBLANK( 'Inp - allowance override'!K377 ), 'F_Inputs - allowance'!K377, 'Inp - allowance override'!K377 ) )</f>
        <v>0</v>
      </c>
      <c r="L377" s="70">
        <f xml:space="preserve"> IF( ISNA( 'Inp - allowance override'!L377 ), "", IF( ISBLANK( 'Inp - allowance override'!L377 ), 'F_Inputs - allowance'!L377, 'Inp - allowance override'!L377 ) )</f>
        <v>0</v>
      </c>
      <c r="M377" s="70">
        <f xml:space="preserve"> IF( ISNA( 'Inp - allowance override'!M377 ), "", IF( ISBLANK( 'Inp - allowance override'!M377 ), 'F_Inputs - allowance'!M377, 'Inp - allowance override'!M377 ) )</f>
        <v>0</v>
      </c>
      <c r="N377" s="64" t="str">
        <f xml:space="preserve"> INDEX(Lookup!G:G, MATCH(B377, Lookup!F:F, 0),)</f>
        <v>WN - 3P capex</v>
      </c>
    </row>
    <row r="378" spans="1:14">
      <c r="A378" t="str">
        <f>'Inp - allowance override'!A378</f>
        <v>NWT</v>
      </c>
      <c r="B378" t="str">
        <f>'Inp - allowance override'!B378</f>
        <v>C_PR24CA15_3POPEX_PC_WN</v>
      </c>
      <c r="C378" t="str">
        <f>'Inp - allowance override'!C378</f>
        <v>Third party services costs - WN - opex - price control</v>
      </c>
      <c r="D378" t="str">
        <f>'Inp - allowance override'!D378</f>
        <v>£m</v>
      </c>
      <c r="E378" t="str">
        <f>'Inp - allowance override'!E378</f>
        <v>Price Review 2024</v>
      </c>
      <c r="F378" s="70" t="str">
        <f xml:space="preserve"> IF( ISNA( 'Inp - allowance override'!F378 ), "", IF( ISBLANK( 'Inp - allowance override'!F378 ), 'F_Inputs - allowance'!F378, 'Inp - allowance override'!F378 ) )</f>
        <v/>
      </c>
      <c r="G378" s="70" t="str">
        <f xml:space="preserve"> IF( ISNA( 'Inp - allowance override'!G378 ), "", IF( ISBLANK( 'Inp - allowance override'!G378 ), 'F_Inputs - allowance'!G378, 'Inp - allowance override'!G378 ) )</f>
        <v/>
      </c>
      <c r="H378" s="70" t="str">
        <f xml:space="preserve"> IF( ISNA( 'Inp - allowance override'!H378 ), "", IF( ISBLANK( 'Inp - allowance override'!H378 ), 'F_Inputs - allowance'!H378, 'Inp - allowance override'!H378 ) )</f>
        <v/>
      </c>
      <c r="I378" s="70">
        <f xml:space="preserve"> IF( ISNA( 'Inp - allowance override'!I378 ), "", IF( ISBLANK( 'Inp - allowance override'!I378 ), 'F_Inputs - allowance'!I378, 'Inp - allowance override'!I378 ) )</f>
        <v>1.3289220395386037</v>
      </c>
      <c r="J378" s="70">
        <f xml:space="preserve"> IF( ISNA( 'Inp - allowance override'!J378 ), "", IF( ISBLANK( 'Inp - allowance override'!J378 ), 'F_Inputs - allowance'!J378, 'Inp - allowance override'!J378 ) )</f>
        <v>1.3289220395386037</v>
      </c>
      <c r="K378" s="70">
        <f xml:space="preserve"> IF( ISNA( 'Inp - allowance override'!K378 ), "", IF( ISBLANK( 'Inp - allowance override'!K378 ), 'F_Inputs - allowance'!K378, 'Inp - allowance override'!K378 ) )</f>
        <v>1.3289220395386037</v>
      </c>
      <c r="L378" s="70">
        <f xml:space="preserve"> IF( ISNA( 'Inp - allowance override'!L378 ), "", IF( ISBLANK( 'Inp - allowance override'!L378 ), 'F_Inputs - allowance'!L378, 'Inp - allowance override'!L378 ) )</f>
        <v>1.3289220395386037</v>
      </c>
      <c r="M378" s="70">
        <f xml:space="preserve"> IF( ISNA( 'Inp - allowance override'!M378 ), "", IF( ISBLANK( 'Inp - allowance override'!M378 ), 'F_Inputs - allowance'!M378, 'Inp - allowance override'!M378 ) )</f>
        <v>1.3289220395386037</v>
      </c>
      <c r="N378" s="64" t="str">
        <f xml:space="preserve"> INDEX(Lookup!G:G, MATCH(B378, Lookup!F:F, 0),)</f>
        <v>WN - 3P opex</v>
      </c>
    </row>
    <row r="379" spans="1:14">
      <c r="A379" t="str">
        <f>'Inp - allowance override'!A379</f>
        <v>NWT</v>
      </c>
      <c r="B379" t="str">
        <f>'Inp - allowance override'!B379</f>
        <v>C_PR24CA15_3PCAPEX_PC_WWN</v>
      </c>
      <c r="C379" t="str">
        <f>'Inp - allowance override'!C379</f>
        <v>Third party services costs - WWN - capex - price control</v>
      </c>
      <c r="D379" t="str">
        <f>'Inp - allowance override'!D379</f>
        <v>£m</v>
      </c>
      <c r="E379" t="str">
        <f>'Inp - allowance override'!E379</f>
        <v>Price Review 2024</v>
      </c>
      <c r="F379" s="70" t="str">
        <f xml:space="preserve"> IF( ISNA( 'Inp - allowance override'!F379 ), "", IF( ISBLANK( 'Inp - allowance override'!F379 ), 'F_Inputs - allowance'!F379, 'Inp - allowance override'!F379 ) )</f>
        <v/>
      </c>
      <c r="G379" s="70" t="str">
        <f xml:space="preserve"> IF( ISNA( 'Inp - allowance override'!G379 ), "", IF( ISBLANK( 'Inp - allowance override'!G379 ), 'F_Inputs - allowance'!G379, 'Inp - allowance override'!G379 ) )</f>
        <v/>
      </c>
      <c r="H379" s="70" t="str">
        <f xml:space="preserve"> IF( ISNA( 'Inp - allowance override'!H379 ), "", IF( ISBLANK( 'Inp - allowance override'!H379 ), 'F_Inputs - allowance'!H379, 'Inp - allowance override'!H379 ) )</f>
        <v/>
      </c>
      <c r="I379" s="70">
        <f xml:space="preserve"> IF( ISNA( 'Inp - allowance override'!I379 ), "", IF( ISBLANK( 'Inp - allowance override'!I379 ), 'F_Inputs - allowance'!I379, 'Inp - allowance override'!I379 ) )</f>
        <v>0</v>
      </c>
      <c r="J379" s="70">
        <f xml:space="preserve"> IF( ISNA( 'Inp - allowance override'!J379 ), "", IF( ISBLANK( 'Inp - allowance override'!J379 ), 'F_Inputs - allowance'!J379, 'Inp - allowance override'!J379 ) )</f>
        <v>0</v>
      </c>
      <c r="K379" s="70">
        <f xml:space="preserve"> IF( ISNA( 'Inp - allowance override'!K379 ), "", IF( ISBLANK( 'Inp - allowance override'!K379 ), 'F_Inputs - allowance'!K379, 'Inp - allowance override'!K379 ) )</f>
        <v>0</v>
      </c>
      <c r="L379" s="70">
        <f xml:space="preserve"> IF( ISNA( 'Inp - allowance override'!L379 ), "", IF( ISBLANK( 'Inp - allowance override'!L379 ), 'F_Inputs - allowance'!L379, 'Inp - allowance override'!L379 ) )</f>
        <v>0</v>
      </c>
      <c r="M379" s="70">
        <f xml:space="preserve"> IF( ISNA( 'Inp - allowance override'!M379 ), "", IF( ISBLANK( 'Inp - allowance override'!M379 ), 'F_Inputs - allowance'!M379, 'Inp - allowance override'!M379 ) )</f>
        <v>0</v>
      </c>
      <c r="N379" s="64" t="str">
        <f xml:space="preserve"> INDEX(Lookup!G:G, MATCH(B379, Lookup!F:F, 0),)</f>
        <v>WWN - 3P capex</v>
      </c>
    </row>
    <row r="380" spans="1:14">
      <c r="A380" t="str">
        <f>'Inp - allowance override'!A380</f>
        <v>NWT</v>
      </c>
      <c r="B380" t="str">
        <f>'Inp - allowance override'!B380</f>
        <v>C_PR24CA15_3POPEX_PC_WWN</v>
      </c>
      <c r="C380" t="str">
        <f>'Inp - allowance override'!C380</f>
        <v>Third party services costs - WWN - opex - price control</v>
      </c>
      <c r="D380" t="str">
        <f>'Inp - allowance override'!D380</f>
        <v>£m</v>
      </c>
      <c r="E380" t="str">
        <f>'Inp - allowance override'!E380</f>
        <v>Price Review 2024</v>
      </c>
      <c r="F380" s="70" t="str">
        <f xml:space="preserve"> IF( ISNA( 'Inp - allowance override'!F380 ), "", IF( ISBLANK( 'Inp - allowance override'!F380 ), 'F_Inputs - allowance'!F380, 'Inp - allowance override'!F380 ) )</f>
        <v/>
      </c>
      <c r="G380" s="70" t="str">
        <f xml:space="preserve"> IF( ISNA( 'Inp - allowance override'!G380 ), "", IF( ISBLANK( 'Inp - allowance override'!G380 ), 'F_Inputs - allowance'!G380, 'Inp - allowance override'!G380 ) )</f>
        <v/>
      </c>
      <c r="H380" s="70" t="str">
        <f xml:space="preserve"> IF( ISNA( 'Inp - allowance override'!H380 ), "", IF( ISBLANK( 'Inp - allowance override'!H380 ), 'F_Inputs - allowance'!H380, 'Inp - allowance override'!H380 ) )</f>
        <v/>
      </c>
      <c r="I380" s="70">
        <f xml:space="preserve"> IF( ISNA( 'Inp - allowance override'!I380 ), "", IF( ISBLANK( 'Inp - allowance override'!I380 ), 'F_Inputs - allowance'!I380, 'Inp - allowance override'!I380 ) )</f>
        <v>0.41880296502789988</v>
      </c>
      <c r="J380" s="70">
        <f xml:space="preserve"> IF( ISNA( 'Inp - allowance override'!J380 ), "", IF( ISBLANK( 'Inp - allowance override'!J380 ), 'F_Inputs - allowance'!J380, 'Inp - allowance override'!J380 ) )</f>
        <v>0.41880296502789988</v>
      </c>
      <c r="K380" s="70">
        <f xml:space="preserve"> IF( ISNA( 'Inp - allowance override'!K380 ), "", IF( ISBLANK( 'Inp - allowance override'!K380 ), 'F_Inputs - allowance'!K380, 'Inp - allowance override'!K380 ) )</f>
        <v>0.41880296502789988</v>
      </c>
      <c r="L380" s="70">
        <f xml:space="preserve"> IF( ISNA( 'Inp - allowance override'!L380 ), "", IF( ISBLANK( 'Inp - allowance override'!L380 ), 'F_Inputs - allowance'!L380, 'Inp - allowance override'!L380 ) )</f>
        <v>0.41880296502789988</v>
      </c>
      <c r="M380" s="70">
        <f xml:space="preserve"> IF( ISNA( 'Inp - allowance override'!M380 ), "", IF( ISBLANK( 'Inp - allowance override'!M380 ), 'F_Inputs - allowance'!M380, 'Inp - allowance override'!M380 ) )</f>
        <v>0.41880296502789988</v>
      </c>
      <c r="N380" s="64" t="str">
        <f xml:space="preserve"> INDEX(Lookup!G:G, MATCH(B380, Lookup!F:F, 0),)</f>
        <v>WWN - 3P opex</v>
      </c>
    </row>
    <row r="381" spans="1:14">
      <c r="A381" t="str">
        <f>'Inp - allowance override'!A381</f>
        <v>NWT</v>
      </c>
      <c r="B381" t="str">
        <f>'Inp - allowance override'!B381</f>
        <v>C_PR24CA15_3PCAPEX_NPC_WR</v>
      </c>
      <c r="C381" t="str">
        <f>'Inp - allowance override'!C381</f>
        <v>Third party services costs - WR - capex - non-price control</v>
      </c>
      <c r="D381" t="str">
        <f>'Inp - allowance override'!D381</f>
        <v>£m</v>
      </c>
      <c r="E381" t="str">
        <f>'Inp - allowance override'!E381</f>
        <v>Price Review 2024</v>
      </c>
      <c r="F381" s="70" t="str">
        <f xml:space="preserve"> IF( ISNA( 'Inp - allowance override'!F381 ), "", IF( ISBLANK( 'Inp - allowance override'!F381 ), 'F_Inputs - allowance'!F381, 'Inp - allowance override'!F381 ) )</f>
        <v/>
      </c>
      <c r="G381" s="70" t="str">
        <f xml:space="preserve"> IF( ISNA( 'Inp - allowance override'!G381 ), "", IF( ISBLANK( 'Inp - allowance override'!G381 ), 'F_Inputs - allowance'!G381, 'Inp - allowance override'!G381 ) )</f>
        <v/>
      </c>
      <c r="H381" s="70" t="str">
        <f xml:space="preserve"> IF( ISNA( 'Inp - allowance override'!H381 ), "", IF( ISBLANK( 'Inp - allowance override'!H381 ), 'F_Inputs - allowance'!H381, 'Inp - allowance override'!H381 ) )</f>
        <v/>
      </c>
      <c r="I381" s="70">
        <f xml:space="preserve"> IF( ISNA( 'Inp - allowance override'!I381 ), "", IF( ISBLANK( 'Inp - allowance override'!I381 ), 'F_Inputs - allowance'!I381, 'Inp - allowance override'!I381 ) )</f>
        <v>0</v>
      </c>
      <c r="J381" s="70">
        <f xml:space="preserve"> IF( ISNA( 'Inp - allowance override'!J381 ), "", IF( ISBLANK( 'Inp - allowance override'!J381 ), 'F_Inputs - allowance'!J381, 'Inp - allowance override'!J381 ) )</f>
        <v>0</v>
      </c>
      <c r="K381" s="70">
        <f xml:space="preserve"> IF( ISNA( 'Inp - allowance override'!K381 ), "", IF( ISBLANK( 'Inp - allowance override'!K381 ), 'F_Inputs - allowance'!K381, 'Inp - allowance override'!K381 ) )</f>
        <v>0</v>
      </c>
      <c r="L381" s="70">
        <f xml:space="preserve"> IF( ISNA( 'Inp - allowance override'!L381 ), "", IF( ISBLANK( 'Inp - allowance override'!L381 ), 'F_Inputs - allowance'!L381, 'Inp - allowance override'!L381 ) )</f>
        <v>0</v>
      </c>
      <c r="M381" s="70">
        <f xml:space="preserve"> IF( ISNA( 'Inp - allowance override'!M381 ), "", IF( ISBLANK( 'Inp - allowance override'!M381 ), 'F_Inputs - allowance'!M381, 'Inp - allowance override'!M381 ) )</f>
        <v>0</v>
      </c>
      <c r="N381" s="64" t="str">
        <f xml:space="preserve"> INDEX(Lookup!G:G, MATCH(B381, Lookup!F:F, 0),)</f>
        <v>WR - 3P capex</v>
      </c>
    </row>
    <row r="382" spans="1:14">
      <c r="A382" t="str">
        <f>'Inp - allowance override'!A382</f>
        <v>NWT</v>
      </c>
      <c r="B382" t="str">
        <f>'Inp - allowance override'!B382</f>
        <v>C_PR24CA15_3POPEX_NPC_WR</v>
      </c>
      <c r="C382" t="str">
        <f>'Inp - allowance override'!C382</f>
        <v>Third party services costs - WR - opex - non-price control</v>
      </c>
      <c r="D382" t="str">
        <f>'Inp - allowance override'!D382</f>
        <v>£m</v>
      </c>
      <c r="E382" t="str">
        <f>'Inp - allowance override'!E382</f>
        <v>Price Review 2024</v>
      </c>
      <c r="F382" s="70" t="str">
        <f xml:space="preserve"> IF( ISNA( 'Inp - allowance override'!F382 ), "", IF( ISBLANK( 'Inp - allowance override'!F382 ), 'F_Inputs - allowance'!F382, 'Inp - allowance override'!F382 ) )</f>
        <v/>
      </c>
      <c r="G382" s="70" t="str">
        <f xml:space="preserve"> IF( ISNA( 'Inp - allowance override'!G382 ), "", IF( ISBLANK( 'Inp - allowance override'!G382 ), 'F_Inputs - allowance'!G382, 'Inp - allowance override'!G382 ) )</f>
        <v/>
      </c>
      <c r="H382" s="70" t="str">
        <f xml:space="preserve"> IF( ISNA( 'Inp - allowance override'!H382 ), "", IF( ISBLANK( 'Inp - allowance override'!H382 ), 'F_Inputs - allowance'!H382, 'Inp - allowance override'!H382 ) )</f>
        <v/>
      </c>
      <c r="I382" s="70">
        <f xml:space="preserve"> IF( ISNA( 'Inp - allowance override'!I382 ), "", IF( ISBLANK( 'Inp - allowance override'!I382 ), 'F_Inputs - allowance'!I382, 'Inp - allowance override'!I382 ) )</f>
        <v>0.32078709958366908</v>
      </c>
      <c r="J382" s="70">
        <f xml:space="preserve"> IF( ISNA( 'Inp - allowance override'!J382 ), "", IF( ISBLANK( 'Inp - allowance override'!J382 ), 'F_Inputs - allowance'!J382, 'Inp - allowance override'!J382 ) )</f>
        <v>0.39331591106514152</v>
      </c>
      <c r="K382" s="70">
        <f xml:space="preserve"> IF( ISNA( 'Inp - allowance override'!K382 ), "", IF( ISBLANK( 'Inp - allowance override'!K382 ), 'F_Inputs - allowance'!K382, 'Inp - allowance override'!K382 ) )</f>
        <v>0.39723308162545579</v>
      </c>
      <c r="L382" s="70">
        <f xml:space="preserve"> IF( ISNA( 'Inp - allowance override'!L382 ), "", IF( ISBLANK( 'Inp - allowance override'!L382 ), 'F_Inputs - allowance'!L382, 'Inp - allowance override'!L382 ) )</f>
        <v>0.40154196924180158</v>
      </c>
      <c r="M382" s="70">
        <f xml:space="preserve"> IF( ISNA( 'Inp - allowance override'!M382 ), "", IF( ISBLANK( 'Inp - allowance override'!M382 ), 'F_Inputs - allowance'!M382, 'Inp - allowance override'!M382 ) )</f>
        <v>0.40628174561978198</v>
      </c>
      <c r="N382" s="64" t="str">
        <f xml:space="preserve"> INDEX(Lookup!G:G, MATCH(B382, Lookup!F:F, 0),)</f>
        <v>WR - 3P opex</v>
      </c>
    </row>
    <row r="383" spans="1:14">
      <c r="A383" t="str">
        <f>'Inp - allowance override'!A383</f>
        <v>NWT</v>
      </c>
      <c r="B383" t="str">
        <f>'Inp - allowance override'!B383</f>
        <v>C_PR24CA15_3PCAPEX_NPC_WN</v>
      </c>
      <c r="C383" t="str">
        <f>'Inp - allowance override'!C383</f>
        <v>Third party services costs - WN - capex - non-price control</v>
      </c>
      <c r="D383" t="str">
        <f>'Inp - allowance override'!D383</f>
        <v>£m</v>
      </c>
      <c r="E383" t="str">
        <f>'Inp - allowance override'!E383</f>
        <v>Price Review 2024</v>
      </c>
      <c r="F383" s="70" t="str">
        <f xml:space="preserve"> IF( ISNA( 'Inp - allowance override'!F383 ), "", IF( ISBLANK( 'Inp - allowance override'!F383 ), 'F_Inputs - allowance'!F383, 'Inp - allowance override'!F383 ) )</f>
        <v/>
      </c>
      <c r="G383" s="70" t="str">
        <f xml:space="preserve"> IF( ISNA( 'Inp - allowance override'!G383 ), "", IF( ISBLANK( 'Inp - allowance override'!G383 ), 'F_Inputs - allowance'!G383, 'Inp - allowance override'!G383 ) )</f>
        <v/>
      </c>
      <c r="H383" s="70" t="str">
        <f xml:space="preserve"> IF( ISNA( 'Inp - allowance override'!H383 ), "", IF( ISBLANK( 'Inp - allowance override'!H383 ), 'F_Inputs - allowance'!H383, 'Inp - allowance override'!H383 ) )</f>
        <v/>
      </c>
      <c r="I383" s="70">
        <f xml:space="preserve"> IF( ISNA( 'Inp - allowance override'!I383 ), "", IF( ISBLANK( 'Inp - allowance override'!I383 ), 'F_Inputs - allowance'!I383, 'Inp - allowance override'!I383 ) )</f>
        <v>0</v>
      </c>
      <c r="J383" s="70">
        <f xml:space="preserve"> IF( ISNA( 'Inp - allowance override'!J383 ), "", IF( ISBLANK( 'Inp - allowance override'!J383 ), 'F_Inputs - allowance'!J383, 'Inp - allowance override'!J383 ) )</f>
        <v>0</v>
      </c>
      <c r="K383" s="70">
        <f xml:space="preserve"> IF( ISNA( 'Inp - allowance override'!K383 ), "", IF( ISBLANK( 'Inp - allowance override'!K383 ), 'F_Inputs - allowance'!K383, 'Inp - allowance override'!K383 ) )</f>
        <v>0</v>
      </c>
      <c r="L383" s="70">
        <f xml:space="preserve"> IF( ISNA( 'Inp - allowance override'!L383 ), "", IF( ISBLANK( 'Inp - allowance override'!L383 ), 'F_Inputs - allowance'!L383, 'Inp - allowance override'!L383 ) )</f>
        <v>0</v>
      </c>
      <c r="M383" s="70">
        <f xml:space="preserve"> IF( ISNA( 'Inp - allowance override'!M383 ), "", IF( ISBLANK( 'Inp - allowance override'!M383 ), 'F_Inputs - allowance'!M383, 'Inp - allowance override'!M383 ) )</f>
        <v>0</v>
      </c>
      <c r="N383" s="64" t="str">
        <f xml:space="preserve"> INDEX(Lookup!G:G, MATCH(B383, Lookup!F:F, 0),)</f>
        <v>WN - 3P capex</v>
      </c>
    </row>
    <row r="384" spans="1:14">
      <c r="A384" t="str">
        <f>'Inp - allowance override'!A384</f>
        <v>NWT</v>
      </c>
      <c r="B384" t="str">
        <f>'Inp - allowance override'!B384</f>
        <v>C_PR24CA15_3POPEX_NPC_WN</v>
      </c>
      <c r="C384" t="str">
        <f>'Inp - allowance override'!C384</f>
        <v>Third party services costs - WN - opex - non-price control</v>
      </c>
      <c r="D384" t="str">
        <f>'Inp - allowance override'!D384</f>
        <v>£m</v>
      </c>
      <c r="E384" t="str">
        <f>'Inp - allowance override'!E384</f>
        <v>Price Review 2024</v>
      </c>
      <c r="F384" s="70" t="str">
        <f xml:space="preserve"> IF( ISNA( 'Inp - allowance override'!F384 ), "", IF( ISBLANK( 'Inp - allowance override'!F384 ), 'F_Inputs - allowance'!F384, 'Inp - allowance override'!F384 ) )</f>
        <v/>
      </c>
      <c r="G384" s="70" t="str">
        <f xml:space="preserve"> IF( ISNA( 'Inp - allowance override'!G384 ), "", IF( ISBLANK( 'Inp - allowance override'!G384 ), 'F_Inputs - allowance'!G384, 'Inp - allowance override'!G384 ) )</f>
        <v/>
      </c>
      <c r="H384" s="70" t="str">
        <f xml:space="preserve"> IF( ISNA( 'Inp - allowance override'!H384 ), "", IF( ISBLANK( 'Inp - allowance override'!H384 ), 'F_Inputs - allowance'!H384, 'Inp - allowance override'!H384 ) )</f>
        <v/>
      </c>
      <c r="I384" s="70">
        <f xml:space="preserve"> IF( ISNA( 'Inp - allowance override'!I384 ), "", IF( ISBLANK( 'Inp - allowance override'!I384 ), 'F_Inputs - allowance'!I384, 'Inp - allowance override'!I384 ) )</f>
        <v>1.1611373579192488</v>
      </c>
      <c r="J384" s="70">
        <f xml:space="preserve"> IF( ISNA( 'Inp - allowance override'!J384 ), "", IF( ISBLANK( 'Inp - allowance override'!J384 ), 'F_Inputs - allowance'!J384, 'Inp - allowance override'!J384 ) )</f>
        <v>1.2459519706193194</v>
      </c>
      <c r="K384" s="70">
        <f xml:space="preserve"> IF( ISNA( 'Inp - allowance override'!K384 ), "", IF( ISBLANK( 'Inp - allowance override'!K384 ), 'F_Inputs - allowance'!K384, 'Inp - allowance override'!K384 ) )</f>
        <v>1.2024836880292178</v>
      </c>
      <c r="L384" s="70">
        <f xml:space="preserve"> IF( ISNA( 'Inp - allowance override'!L384 ), "", IF( ISBLANK( 'Inp - allowance override'!L384 ), 'F_Inputs - allowance'!L384, 'Inp - allowance override'!L384 ) )</f>
        <v>1.1597445771801067</v>
      </c>
      <c r="M384" s="70">
        <f xml:space="preserve"> IF( ISNA( 'Inp - allowance override'!M384 ), "", IF( ISBLANK( 'Inp - allowance override'!M384 ), 'F_Inputs - allowance'!M384, 'Inp - allowance override'!M384 ) )</f>
        <v>1.1178075552460842</v>
      </c>
      <c r="N384" s="64" t="str">
        <f xml:space="preserve"> INDEX(Lookup!G:G, MATCH(B384, Lookup!F:F, 0),)</f>
        <v>WN - 3P opex</v>
      </c>
    </row>
    <row r="385" spans="1:16">
      <c r="A385" t="str">
        <f>'Inp - allowance override'!A385</f>
        <v>NWT</v>
      </c>
      <c r="B385" t="str">
        <f>'Inp - allowance override'!B385</f>
        <v>C_PR24CA15_3PCAPEX_NPC_WWN</v>
      </c>
      <c r="C385" t="str">
        <f>'Inp - allowance override'!C385</f>
        <v>Third party services costs - WWN - capex - non-price control</v>
      </c>
      <c r="D385" t="str">
        <f>'Inp - allowance override'!D385</f>
        <v>£m</v>
      </c>
      <c r="E385" t="str">
        <f>'Inp - allowance override'!E385</f>
        <v>Price Review 2024</v>
      </c>
      <c r="F385" s="70" t="str">
        <f xml:space="preserve"> IF( ISNA( 'Inp - allowance override'!F385 ), "", IF( ISBLANK( 'Inp - allowance override'!F385 ), 'F_Inputs - allowance'!F385, 'Inp - allowance override'!F385 ) )</f>
        <v/>
      </c>
      <c r="G385" s="70" t="str">
        <f xml:space="preserve"> IF( ISNA( 'Inp - allowance override'!G385 ), "", IF( ISBLANK( 'Inp - allowance override'!G385 ), 'F_Inputs - allowance'!G385, 'Inp - allowance override'!G385 ) )</f>
        <v/>
      </c>
      <c r="H385" s="70" t="str">
        <f xml:space="preserve"> IF( ISNA( 'Inp - allowance override'!H385 ), "", IF( ISBLANK( 'Inp - allowance override'!H385 ), 'F_Inputs - allowance'!H385, 'Inp - allowance override'!H385 ) )</f>
        <v/>
      </c>
      <c r="I385" s="70">
        <f xml:space="preserve"> IF( ISNA( 'Inp - allowance override'!I385 ), "", IF( ISBLANK( 'Inp - allowance override'!I385 ), 'F_Inputs - allowance'!I385, 'Inp - allowance override'!I385 ) )</f>
        <v>0</v>
      </c>
      <c r="J385" s="70">
        <f xml:space="preserve"> IF( ISNA( 'Inp - allowance override'!J385 ), "", IF( ISBLANK( 'Inp - allowance override'!J385 ), 'F_Inputs - allowance'!J385, 'Inp - allowance override'!J385 ) )</f>
        <v>0</v>
      </c>
      <c r="K385" s="70">
        <f xml:space="preserve"> IF( ISNA( 'Inp - allowance override'!K385 ), "", IF( ISBLANK( 'Inp - allowance override'!K385 ), 'F_Inputs - allowance'!K385, 'Inp - allowance override'!K385 ) )</f>
        <v>0</v>
      </c>
      <c r="L385" s="70">
        <f xml:space="preserve"> IF( ISNA( 'Inp - allowance override'!L385 ), "", IF( ISBLANK( 'Inp - allowance override'!L385 ), 'F_Inputs - allowance'!L385, 'Inp - allowance override'!L385 ) )</f>
        <v>0</v>
      </c>
      <c r="M385" s="70">
        <f xml:space="preserve"> IF( ISNA( 'Inp - allowance override'!M385 ), "", IF( ISBLANK( 'Inp - allowance override'!M385 ), 'F_Inputs - allowance'!M385, 'Inp - allowance override'!M385 ) )</f>
        <v>0</v>
      </c>
      <c r="N385" s="64" t="str">
        <f xml:space="preserve"> INDEX(Lookup!G:G, MATCH(B385, Lookup!F:F, 0),)</f>
        <v>WWN - 3P capex</v>
      </c>
    </row>
    <row r="386" spans="1:16">
      <c r="A386" t="str">
        <f>'Inp - allowance override'!A386</f>
        <v>NWT</v>
      </c>
      <c r="B386" t="str">
        <f>'Inp - allowance override'!B386</f>
        <v>C_PR24CA15_3POPEX_NPC_WWN</v>
      </c>
      <c r="C386" t="str">
        <f>'Inp - allowance override'!C386</f>
        <v>Third party services costs - WWN - opex - non-price control</v>
      </c>
      <c r="D386" t="str">
        <f>'Inp - allowance override'!D386</f>
        <v>£m</v>
      </c>
      <c r="E386" t="str">
        <f>'Inp - allowance override'!E386</f>
        <v>Price Review 2024</v>
      </c>
      <c r="F386" s="70" t="str">
        <f xml:space="preserve"> IF( ISNA( 'Inp - allowance override'!F386 ), "", IF( ISBLANK( 'Inp - allowance override'!F386 ), 'F_Inputs - allowance'!F386, 'Inp - allowance override'!F386 ) )</f>
        <v/>
      </c>
      <c r="G386" s="70" t="str">
        <f xml:space="preserve"> IF( ISNA( 'Inp - allowance override'!G386 ), "", IF( ISBLANK( 'Inp - allowance override'!G386 ), 'F_Inputs - allowance'!G386, 'Inp - allowance override'!G386 ) )</f>
        <v/>
      </c>
      <c r="H386" s="70" t="str">
        <f xml:space="preserve"> IF( ISNA( 'Inp - allowance override'!H386 ), "", IF( ISBLANK( 'Inp - allowance override'!H386 ), 'F_Inputs - allowance'!H386, 'Inp - allowance override'!H386 ) )</f>
        <v/>
      </c>
      <c r="I386" s="70">
        <f xml:space="preserve"> IF( ISNA( 'Inp - allowance override'!I386 ), "", IF( ISBLANK( 'Inp - allowance override'!I386 ), 'F_Inputs - allowance'!I386, 'Inp - allowance override'!I386 ) )</f>
        <v>0.33990587294784669</v>
      </c>
      <c r="J386" s="70">
        <f xml:space="preserve"> IF( ISNA( 'Inp - allowance override'!J386 ), "", IF( ISBLANK( 'Inp - allowance override'!J386 ), 'F_Inputs - allowance'!J386, 'Inp - allowance override'!J386 ) )</f>
        <v>0.34427219929832198</v>
      </c>
      <c r="K386" s="70">
        <f xml:space="preserve"> IF( ISNA( 'Inp - allowance override'!K386 ), "", IF( ISBLANK( 'Inp - allowance override'!K386 ), 'F_Inputs - allowance'!K386, 'Inp - allowance override'!K386 ) )</f>
        <v>0.34907515828384461</v>
      </c>
      <c r="L386" s="70">
        <f xml:space="preserve"> IF( ISNA( 'Inp - allowance override'!L386 ), "", IF( ISBLANK( 'Inp - allowance override'!L386 ), 'F_Inputs - allowance'!L386, 'Inp - allowance override'!L386 ) )</f>
        <v>0.35435841316791961</v>
      </c>
      <c r="M386" s="70">
        <f xml:space="preserve"> IF( ISNA( 'Inp - allowance override'!M386 ), "", IF( ISBLANK( 'Inp - allowance override'!M386 ), 'F_Inputs - allowance'!M386, 'Inp - allowance override'!M386 ) )</f>
        <v>0.36016999354040208</v>
      </c>
      <c r="N386" s="64" t="str">
        <f xml:space="preserve"> INDEX(Lookup!G:G, MATCH(B386, Lookup!F:F, 0),)</f>
        <v>WWN - 3P opex</v>
      </c>
    </row>
    <row r="387" spans="1:16">
      <c r="A387" t="str">
        <f>'Inp - allowance override'!A387</f>
        <v>NWT</v>
      </c>
      <c r="B387" t="str">
        <f>'Inp - allowance override'!B387</f>
        <v>C_PR24CA15_REVCAPEX_PC_WN</v>
      </c>
      <c r="C387" t="str">
        <f>'Inp - allowance override'!C387</f>
        <v>DS &amp; diversions - revenues for capex spend - price control - WN</v>
      </c>
      <c r="D387" t="str">
        <f>'Inp - allowance override'!D387</f>
        <v>£m</v>
      </c>
      <c r="E387" t="str">
        <f>'Inp - allowance override'!E387</f>
        <v>Price Review 2024</v>
      </c>
      <c r="F387" s="70" t="str">
        <f xml:space="preserve"> IF( ISNA( 'Inp - allowance override'!F387 ), "", IF( ISBLANK( 'Inp - allowance override'!F387 ), 'F_Inputs - allowance'!F387, 'Inp - allowance override'!F387 ) )</f>
        <v/>
      </c>
      <c r="G387" s="70" t="str">
        <f xml:space="preserve"> IF( ISNA( 'Inp - allowance override'!G387 ), "", IF( ISBLANK( 'Inp - allowance override'!G387 ), 'F_Inputs - allowance'!G387, 'Inp - allowance override'!G387 ) )</f>
        <v/>
      </c>
      <c r="H387" s="70" t="str">
        <f xml:space="preserve"> IF( ISNA( 'Inp - allowance override'!H387 ), "", IF( ISBLANK( 'Inp - allowance override'!H387 ), 'F_Inputs - allowance'!H387, 'Inp - allowance override'!H387 ) )</f>
        <v/>
      </c>
      <c r="I387" s="70">
        <f xml:space="preserve"> IF( ISNA( 'Inp - allowance override'!I387 ), "", IF( ISBLANK( 'Inp - allowance override'!I387 ), 'F_Inputs - allowance'!I387, 'Inp - allowance override'!I387 ) )</f>
        <v>24.341661108015714</v>
      </c>
      <c r="J387" s="70">
        <f xml:space="preserve"> IF( ISNA( 'Inp - allowance override'!J387 ), "", IF( ISBLANK( 'Inp - allowance override'!J387 ), 'F_Inputs - allowance'!J387, 'Inp - allowance override'!J387 ) )</f>
        <v>26.100024284874891</v>
      </c>
      <c r="K387" s="70">
        <f xml:space="preserve"> IF( ISNA( 'Inp - allowance override'!K387 ), "", IF( ISBLANK( 'Inp - allowance override'!K387 ), 'F_Inputs - allowance'!K387, 'Inp - allowance override'!K387 ) )</f>
        <v>27.742850266529953</v>
      </c>
      <c r="L387" s="70">
        <f xml:space="preserve"> IF( ISNA( 'Inp - allowance override'!L387 ), "", IF( ISBLANK( 'Inp - allowance override'!L387 ), 'F_Inputs - allowance'!L387, 'Inp - allowance override'!L387 ) )</f>
        <v>27.544849014225647</v>
      </c>
      <c r="M387" s="70">
        <f xml:space="preserve"> IF( ISNA( 'Inp - allowance override'!M387 ), "", IF( ISBLANK( 'Inp - allowance override'!M387 ), 'F_Inputs - allowance'!M387, 'Inp - allowance override'!M387 ) )</f>
        <v>27.614587287569229</v>
      </c>
      <c r="N387" s="64" t="str">
        <f xml:space="preserve"> INDEX(Lookup!G:G, MATCH(B387, Lookup!F:F, 0),)</f>
        <v>WN - DSDIV REV</v>
      </c>
    </row>
    <row r="388" spans="1:16">
      <c r="A388" t="str">
        <f>'Inp - allowance override'!A388</f>
        <v>NWT</v>
      </c>
      <c r="B388" t="str">
        <f>'Inp - allowance override'!B388</f>
        <v>C_PR24CA15_REVCAPEX_NPC_WN</v>
      </c>
      <c r="C388" t="str">
        <f>'Inp - allowance override'!C388</f>
        <v>DS &amp; diversions - revenues for capex spend - non-price control - WN</v>
      </c>
      <c r="D388" t="str">
        <f>'Inp - allowance override'!D388</f>
        <v>£m</v>
      </c>
      <c r="E388" t="str">
        <f>'Inp - allowance override'!E388</f>
        <v>Price Review 2024</v>
      </c>
      <c r="F388" s="70" t="str">
        <f xml:space="preserve"> IF( ISNA( 'Inp - allowance override'!F388 ), "", IF( ISBLANK( 'Inp - allowance override'!F388 ), 'F_Inputs - allowance'!F388, 'Inp - allowance override'!F388 ) )</f>
        <v/>
      </c>
      <c r="G388" s="70" t="str">
        <f xml:space="preserve"> IF( ISNA( 'Inp - allowance override'!G388 ), "", IF( ISBLANK( 'Inp - allowance override'!G388 ), 'F_Inputs - allowance'!G388, 'Inp - allowance override'!G388 ) )</f>
        <v/>
      </c>
      <c r="H388" s="70" t="str">
        <f xml:space="preserve"> IF( ISNA( 'Inp - allowance override'!H388 ), "", IF( ISBLANK( 'Inp - allowance override'!H388 ), 'F_Inputs - allowance'!H388, 'Inp - allowance override'!H388 ) )</f>
        <v/>
      </c>
      <c r="I388" s="70">
        <f xml:space="preserve"> IF( ISNA( 'Inp - allowance override'!I388 ), "", IF( ISBLANK( 'Inp - allowance override'!I388 ), 'F_Inputs - allowance'!I388, 'Inp - allowance override'!I388 ) )</f>
        <v>15.231911885423756</v>
      </c>
      <c r="J388" s="70">
        <f xml:space="preserve"> IF( ISNA( 'Inp - allowance override'!J388 ), "", IF( ISBLANK( 'Inp - allowance override'!J388 ), 'F_Inputs - allowance'!J388, 'Inp - allowance override'!J388 ) )</f>
        <v>17.802591449054848</v>
      </c>
      <c r="K388" s="70">
        <f xml:space="preserve"> IF( ISNA( 'Inp - allowance override'!K388 ), "", IF( ISBLANK( 'Inp - allowance override'!K388 ), 'F_Inputs - allowance'!K388, 'Inp - allowance override'!K388 ) )</f>
        <v>20.20435874788237</v>
      </c>
      <c r="L388" s="70">
        <f xml:space="preserve"> IF( ISNA( 'Inp - allowance override'!L388 ), "", IF( ISBLANK( 'Inp - allowance override'!L388 ), 'F_Inputs - allowance'!L388, 'Inp - allowance override'!L388 ) )</f>
        <v>19.914886254616658</v>
      </c>
      <c r="M388" s="70">
        <f xml:space="preserve"> IF( ISNA( 'Inp - allowance override'!M388 ), "", IF( ISBLANK( 'Inp - allowance override'!M388 ), 'F_Inputs - allowance'!M388, 'Inp - allowance override'!M388 ) )</f>
        <v>20.016841730280973</v>
      </c>
      <c r="N388" s="64" t="str">
        <f xml:space="preserve"> INDEX(Lookup!G:G, MATCH(B388, Lookup!F:F, 0),)</f>
        <v>WN - DSDIV REV</v>
      </c>
    </row>
    <row r="389" spans="1:16">
      <c r="A389" t="str">
        <f>'Inp - allowance override'!A389</f>
        <v>NWT</v>
      </c>
      <c r="B389" t="str">
        <f>'Inp - allowance override'!B389</f>
        <v>C_PR24CA15_REVOPEX_PC_WN</v>
      </c>
      <c r="C389" t="str">
        <f>'Inp - allowance override'!C389</f>
        <v>DS &amp; diversions - revenues for opex spend - price control - WN</v>
      </c>
      <c r="D389" t="str">
        <f>'Inp - allowance override'!D389</f>
        <v>£m</v>
      </c>
      <c r="E389" t="str">
        <f>'Inp - allowance override'!E389</f>
        <v>Price Review 2024</v>
      </c>
      <c r="F389" s="70" t="str">
        <f xml:space="preserve"> IF( ISNA( 'Inp - allowance override'!F389 ), "", IF( ISBLANK( 'Inp - allowance override'!F389 ), 'F_Inputs - allowance'!F389, 'Inp - allowance override'!F389 ) )</f>
        <v/>
      </c>
      <c r="G389" s="70" t="str">
        <f xml:space="preserve"> IF( ISNA( 'Inp - allowance override'!G389 ), "", IF( ISBLANK( 'Inp - allowance override'!G389 ), 'F_Inputs - allowance'!G389, 'Inp - allowance override'!G389 ) )</f>
        <v/>
      </c>
      <c r="H389" s="70" t="str">
        <f xml:space="preserve"> IF( ISNA( 'Inp - allowance override'!H389 ), "", IF( ISBLANK( 'Inp - allowance override'!H389 ), 'F_Inputs - allowance'!H389, 'Inp - allowance override'!H389 ) )</f>
        <v/>
      </c>
      <c r="I389" s="70">
        <f xml:space="preserve"> IF( ISNA( 'Inp - allowance override'!I389 ), "", IF( ISBLANK( 'Inp - allowance override'!I389 ), 'F_Inputs - allowance'!I389, 'Inp - allowance override'!I389 ) )</f>
        <v>12.884203698045075</v>
      </c>
      <c r="J389" s="70">
        <f xml:space="preserve"> IF( ISNA( 'Inp - allowance override'!J389 ), "", IF( ISBLANK( 'Inp - allowance override'!J389 ), 'F_Inputs - allowance'!J389, 'Inp - allowance override'!J389 ) )</f>
        <v>13.814917064124064</v>
      </c>
      <c r="K389" s="70">
        <f xml:space="preserve"> IF( ISNA( 'Inp - allowance override'!K389 ), "", IF( ISBLANK( 'Inp - allowance override'!K389 ), 'F_Inputs - allowance'!K389, 'Inp - allowance override'!K389 ) )</f>
        <v>14.684475821604034</v>
      </c>
      <c r="L389" s="70">
        <f xml:space="preserve"> IF( ISNA( 'Inp - allowance override'!L389 ), "", IF( ISBLANK( 'Inp - allowance override'!L389 ), 'F_Inputs - allowance'!L389, 'Inp - allowance override'!L389 ) )</f>
        <v>14.579672437158072</v>
      </c>
      <c r="M389" s="70">
        <f xml:space="preserve"> IF( ISNA( 'Inp - allowance override'!M389 ), "", IF( ISBLANK( 'Inp - allowance override'!M389 ), 'F_Inputs - allowance'!M389, 'Inp - allowance override'!M389 ) )</f>
        <v>14.616585370721706</v>
      </c>
      <c r="N389" s="64" t="str">
        <f xml:space="preserve"> INDEX(Lookup!G:G, MATCH(B389, Lookup!F:F, 0),)</f>
        <v>WN - DSDIV REV</v>
      </c>
    </row>
    <row r="390" spans="1:16">
      <c r="A390" t="str">
        <f>'Inp - allowance override'!A390</f>
        <v>NWT</v>
      </c>
      <c r="B390" t="str">
        <f>'Inp - allowance override'!B390</f>
        <v>C_PR24CA15_REVOPEX_NPC_WN</v>
      </c>
      <c r="C390" t="str">
        <f>'Inp - allowance override'!C390</f>
        <v>DS &amp; diversions - revenues for opex spend - non-price control - WN</v>
      </c>
      <c r="D390" t="str">
        <f>'Inp - allowance override'!D390</f>
        <v>£m</v>
      </c>
      <c r="E390" t="str">
        <f>'Inp - allowance override'!E390</f>
        <v>Price Review 2024</v>
      </c>
      <c r="F390" s="70" t="str">
        <f xml:space="preserve"> IF( ISNA( 'Inp - allowance override'!F390 ), "", IF( ISBLANK( 'Inp - allowance override'!F390 ), 'F_Inputs - allowance'!F390, 'Inp - allowance override'!F390 ) )</f>
        <v/>
      </c>
      <c r="G390" s="70" t="str">
        <f xml:space="preserve"> IF( ISNA( 'Inp - allowance override'!G390 ), "", IF( ISBLANK( 'Inp - allowance override'!G390 ), 'F_Inputs - allowance'!G390, 'Inp - allowance override'!G390 ) )</f>
        <v/>
      </c>
      <c r="H390" s="70" t="str">
        <f xml:space="preserve"> IF( ISNA( 'Inp - allowance override'!H390 ), "", IF( ISBLANK( 'Inp - allowance override'!H390 ), 'F_Inputs - allowance'!H390, 'Inp - allowance override'!H390 ) )</f>
        <v/>
      </c>
      <c r="I390" s="70">
        <f xml:space="preserve"> IF( ISNA( 'Inp - allowance override'!I390 ), "", IF( ISBLANK( 'Inp - allowance override'!I390 ), 'F_Inputs - allowance'!I390, 'Inp - allowance override'!I390 ) )</f>
        <v>8.0623526295766226</v>
      </c>
      <c r="J390" s="70">
        <f xml:space="preserve"> IF( ISNA( 'Inp - allowance override'!J390 ), "", IF( ISBLANK( 'Inp - allowance override'!J390 ), 'F_Inputs - allowance'!J390, 'Inp - allowance override'!J390 ) )</f>
        <v>9.4230304811517485</v>
      </c>
      <c r="K390" s="70">
        <f xml:space="preserve"> IF( ISNA( 'Inp - allowance override'!K390 ), "", IF( ISBLANK( 'Inp - allowance override'!K390 ), 'F_Inputs - allowance'!K390, 'Inp - allowance override'!K390 ) )</f>
        <v>10.694301943525659</v>
      </c>
      <c r="L390" s="70">
        <f xml:space="preserve"> IF( ISNA( 'Inp - allowance override'!L390 ), "", IF( ISBLANK( 'Inp - allowance override'!L390 ), 'F_Inputs - allowance'!L390, 'Inp - allowance override'!L390 ) )</f>
        <v>10.541082220694653</v>
      </c>
      <c r="M390" s="70">
        <f xml:space="preserve"> IF( ISNA( 'Inp - allowance override'!M390 ), "", IF( ISBLANK( 'Inp - allowance override'!M390 ), 'F_Inputs - allowance'!M390, 'Inp - allowance override'!M390 ) )</f>
        <v>10.595047934487191</v>
      </c>
      <c r="N390" s="64" t="str">
        <f xml:space="preserve"> INDEX(Lookup!G:G, MATCH(B390, Lookup!F:F, 0),)</f>
        <v>WN - DSDIV REV</v>
      </c>
    </row>
    <row r="391" spans="1:16">
      <c r="A391" t="str">
        <f>'Inp - allowance override'!A391</f>
        <v>NWT</v>
      </c>
      <c r="B391" t="str">
        <f>'Inp - allowance override'!B391</f>
        <v>C_PR24CA15_REVCAPEX_PC_WWN</v>
      </c>
      <c r="C391" t="str">
        <f>'Inp - allowance override'!C391</f>
        <v>DS &amp; diversions - revenues for capex spend - price control - WWN</v>
      </c>
      <c r="D391" t="str">
        <f>'Inp - allowance override'!D391</f>
        <v>£m</v>
      </c>
      <c r="E391" t="str">
        <f>'Inp - allowance override'!E391</f>
        <v>Price Review 2024</v>
      </c>
      <c r="F391" s="70" t="str">
        <f xml:space="preserve"> IF( ISNA( 'Inp - allowance override'!F391 ), "", IF( ISBLANK( 'Inp - allowance override'!F391 ), 'F_Inputs - allowance'!F391, 'Inp - allowance override'!F391 ) )</f>
        <v/>
      </c>
      <c r="G391" s="70" t="str">
        <f xml:space="preserve"> IF( ISNA( 'Inp - allowance override'!G391 ), "", IF( ISBLANK( 'Inp - allowance override'!G391 ), 'F_Inputs - allowance'!G391, 'Inp - allowance override'!G391 ) )</f>
        <v/>
      </c>
      <c r="H391" s="70" t="str">
        <f xml:space="preserve"> IF( ISNA( 'Inp - allowance override'!H391 ), "", IF( ISBLANK( 'Inp - allowance override'!H391 ), 'F_Inputs - allowance'!H391, 'Inp - allowance override'!H391 ) )</f>
        <v/>
      </c>
      <c r="I391" s="70">
        <f xml:space="preserve"> IF( ISNA( 'Inp - allowance override'!I391 ), "", IF( ISBLANK( 'Inp - allowance override'!I391 ), 'F_Inputs - allowance'!I391, 'Inp - allowance override'!I391 ) )</f>
        <v>18.564897417321312</v>
      </c>
      <c r="J391" s="70">
        <f xml:space="preserve"> IF( ISNA( 'Inp - allowance override'!J391 ), "", IF( ISBLANK( 'Inp - allowance override'!J391 ), 'F_Inputs - allowance'!J391, 'Inp - allowance override'!J391 ) )</f>
        <v>19.838273036197059</v>
      </c>
      <c r="K391" s="70">
        <f xml:space="preserve"> IF( ISNA( 'Inp - allowance override'!K391 ), "", IF( ISBLANK( 'Inp - allowance override'!K391 ), 'F_Inputs - allowance'!K391, 'Inp - allowance override'!K391 ) )</f>
        <v>21.027696865403595</v>
      </c>
      <c r="L391" s="70">
        <f xml:space="preserve"> IF( ISNA( 'Inp - allowance override'!L391 ), "", IF( ISBLANK( 'Inp - allowance override'!L391 ), 'F_Inputs - allowance'!L391, 'Inp - allowance override'!L391 ) )</f>
        <v>20.884145713602805</v>
      </c>
      <c r="M391" s="70">
        <f xml:space="preserve"> IF( ISNA( 'Inp - allowance override'!M391 ), "", IF( ISBLANK( 'Inp - allowance override'!M391 ), 'F_Inputs - allowance'!M391, 'Inp - allowance override'!M391 ) )</f>
        <v>20.934773128746833</v>
      </c>
      <c r="N391" s="64" t="str">
        <f xml:space="preserve"> INDEX(Lookup!G:G, MATCH(B391, Lookup!F:F, 0),)</f>
        <v>WWN - DSDIV REV</v>
      </c>
    </row>
    <row r="392" spans="1:16">
      <c r="A392" t="str">
        <f>'Inp - allowance override'!A392</f>
        <v>NWT</v>
      </c>
      <c r="B392" t="str">
        <f>'Inp - allowance override'!B392</f>
        <v>C_PR24CA15_REVCAPEX_NPC_WWN</v>
      </c>
      <c r="C392" t="str">
        <f>'Inp - allowance override'!C392</f>
        <v>DS &amp; diversions - revenues for capex spend - non-price control - WWN</v>
      </c>
      <c r="D392" t="str">
        <f>'Inp - allowance override'!D392</f>
        <v>£m</v>
      </c>
      <c r="E392" t="str">
        <f>'Inp - allowance override'!E392</f>
        <v>Price Review 2024</v>
      </c>
      <c r="F392" s="70" t="str">
        <f xml:space="preserve"> IF( ISNA( 'Inp - allowance override'!F392 ), "", IF( ISBLANK( 'Inp - allowance override'!F392 ), 'F_Inputs - allowance'!F392, 'Inp - allowance override'!F392 ) )</f>
        <v/>
      </c>
      <c r="G392" s="70" t="str">
        <f xml:space="preserve"> IF( ISNA( 'Inp - allowance override'!G392 ), "", IF( ISBLANK( 'Inp - allowance override'!G392 ), 'F_Inputs - allowance'!G392, 'Inp - allowance override'!G392 ) )</f>
        <v/>
      </c>
      <c r="H392" s="70" t="str">
        <f xml:space="preserve"> IF( ISNA( 'Inp - allowance override'!H392 ), "", IF( ISBLANK( 'Inp - allowance override'!H392 ), 'F_Inputs - allowance'!H392, 'Inp - allowance override'!H392 ) )</f>
        <v/>
      </c>
      <c r="I392" s="70">
        <f xml:space="preserve"> IF( ISNA( 'Inp - allowance override'!I392 ), "", IF( ISBLANK( 'Inp - allowance override'!I392 ), 'F_Inputs - allowance'!I392, 'Inp - allowance override'!I392 ) )</f>
        <v>1.5515793928973458</v>
      </c>
      <c r="J392" s="70">
        <f xml:space="preserve"> IF( ISNA( 'Inp - allowance override'!J392 ), "", IF( ISBLANK( 'Inp - allowance override'!J392 ), 'F_Inputs - allowance'!J392, 'Inp - allowance override'!J392 ) )</f>
        <v>1.5515793928973458</v>
      </c>
      <c r="K392" s="70">
        <f xml:space="preserve"> IF( ISNA( 'Inp - allowance override'!K392 ), "", IF( ISBLANK( 'Inp - allowance override'!K392 ), 'F_Inputs - allowance'!K392, 'Inp - allowance override'!K392 ) )</f>
        <v>1.5515793928973458</v>
      </c>
      <c r="L392" s="70">
        <f xml:space="preserve"> IF( ISNA( 'Inp - allowance override'!L392 ), "", IF( ISBLANK( 'Inp - allowance override'!L392 ), 'F_Inputs - allowance'!L392, 'Inp - allowance override'!L392 ) )</f>
        <v>1.5515793928973458</v>
      </c>
      <c r="M392" s="70">
        <f xml:space="preserve"> IF( ISNA( 'Inp - allowance override'!M392 ), "", IF( ISBLANK( 'Inp - allowance override'!M392 ), 'F_Inputs - allowance'!M392, 'Inp - allowance override'!M392 ) )</f>
        <v>1.5515793928973458</v>
      </c>
      <c r="N392" s="64" t="str">
        <f xml:space="preserve"> INDEX(Lookup!G:G, MATCH(B392, Lookup!F:F, 0),)</f>
        <v>WWN - DSDIV REV</v>
      </c>
    </row>
    <row r="393" spans="1:16">
      <c r="A393" t="str">
        <f>'Inp - allowance override'!A393</f>
        <v>NWT</v>
      </c>
      <c r="B393" t="str">
        <f>'Inp - allowance override'!B393</f>
        <v>C_PR24CA15_REVOPEX_PC_WWN</v>
      </c>
      <c r="C393" t="str">
        <f>'Inp - allowance override'!C393</f>
        <v>DS &amp; diversions - revenues for opex spend - price control - WWN</v>
      </c>
      <c r="D393" t="str">
        <f>'Inp - allowance override'!D393</f>
        <v>£m</v>
      </c>
      <c r="E393" t="str">
        <f>'Inp - allowance override'!E393</f>
        <v>Price Review 2024</v>
      </c>
      <c r="F393" s="70" t="str">
        <f xml:space="preserve"> IF( ISNA( 'Inp - allowance override'!F393 ), "", IF( ISBLANK( 'Inp - allowance override'!F393 ), 'F_Inputs - allowance'!F393, 'Inp - allowance override'!F393 ) )</f>
        <v/>
      </c>
      <c r="G393" s="70" t="str">
        <f xml:space="preserve"> IF( ISNA( 'Inp - allowance override'!G393 ), "", IF( ISBLANK( 'Inp - allowance override'!G393 ), 'F_Inputs - allowance'!G393, 'Inp - allowance override'!G393 ) )</f>
        <v/>
      </c>
      <c r="H393" s="70" t="str">
        <f xml:space="preserve"> IF( ISNA( 'Inp - allowance override'!H393 ), "", IF( ISBLANK( 'Inp - allowance override'!H393 ), 'F_Inputs - allowance'!H393, 'Inp - allowance override'!H393 ) )</f>
        <v/>
      </c>
      <c r="I393" s="70">
        <f xml:space="preserve"> IF( ISNA( 'Inp - allowance override'!I393 ), "", IF( ISBLANK( 'Inp - allowance override'!I393 ), 'F_Inputs - allowance'!I393, 'Inp - allowance override'!I393 ) )</f>
        <v>24.576983066579658</v>
      </c>
      <c r="J393" s="70">
        <f xml:space="preserve"> IF( ISNA( 'Inp - allowance override'!J393 ), "", IF( ISBLANK( 'Inp - allowance override'!J393 ), 'F_Inputs - allowance'!J393, 'Inp - allowance override'!J393 ) )</f>
        <v>26.26273065349092</v>
      </c>
      <c r="K393" s="70">
        <f xml:space="preserve"> IF( ISNA( 'Inp - allowance override'!K393 ), "", IF( ISBLANK( 'Inp - allowance override'!K393 ), 'F_Inputs - allowance'!K393, 'Inp - allowance override'!K393 ) )</f>
        <v>27.837339370807133</v>
      </c>
      <c r="L393" s="70">
        <f xml:space="preserve"> IF( ISNA( 'Inp - allowance override'!L393 ), "", IF( ISBLANK( 'Inp - allowance override'!L393 ), 'F_Inputs - allowance'!L393, 'Inp - allowance override'!L393 ) )</f>
        <v>27.647300387682762</v>
      </c>
      <c r="M393" s="70">
        <f xml:space="preserve"> IF( ISNA( 'Inp - allowance override'!M393 ), "", IF( ISBLANK( 'Inp - allowance override'!M393 ), 'F_Inputs - allowance'!M393, 'Inp - allowance override'!M393 ) )</f>
        <v>27.714323064766809</v>
      </c>
      <c r="N393" s="64" t="str">
        <f xml:space="preserve"> INDEX(Lookup!G:G, MATCH(B393, Lookup!F:F, 0),)</f>
        <v>WWN - DSDIV REV</v>
      </c>
    </row>
    <row r="394" spans="1:16">
      <c r="A394" t="str">
        <f>'Inp - allowance override'!A394</f>
        <v>NWT</v>
      </c>
      <c r="B394" t="str">
        <f>'Inp - allowance override'!B394</f>
        <v>C_PR24CA15_REVOPEX_NPC_WWN</v>
      </c>
      <c r="C394" t="str">
        <f>'Inp - allowance override'!C394</f>
        <v>DS &amp; diversions - revenues for opex spend - non-price control - WWN</v>
      </c>
      <c r="D394" t="str">
        <f>'Inp - allowance override'!D394</f>
        <v>£m</v>
      </c>
      <c r="E394" t="str">
        <f>'Inp - allowance override'!E394</f>
        <v>Price Review 2024</v>
      </c>
      <c r="F394" s="70" t="str">
        <f xml:space="preserve"> IF( ISNA( 'Inp - allowance override'!F394 ), "", IF( ISBLANK( 'Inp - allowance override'!F394 ), 'F_Inputs - allowance'!F394, 'Inp - allowance override'!F394 ) )</f>
        <v/>
      </c>
      <c r="G394" s="70" t="str">
        <f xml:space="preserve"> IF( ISNA( 'Inp - allowance override'!G394 ), "", IF( ISBLANK( 'Inp - allowance override'!G394 ), 'F_Inputs - allowance'!G394, 'Inp - allowance override'!G394 ) )</f>
        <v/>
      </c>
      <c r="H394" s="70" t="str">
        <f xml:space="preserve"> IF( ISNA( 'Inp - allowance override'!H394 ), "", IF( ISBLANK( 'Inp - allowance override'!H394 ), 'F_Inputs - allowance'!H394, 'Inp - allowance override'!H394 ) )</f>
        <v/>
      </c>
      <c r="I394" s="70">
        <f xml:space="preserve"> IF( ISNA( 'Inp - allowance override'!I394 ), "", IF( ISBLANK( 'Inp - allowance override'!I394 ), 'F_Inputs - allowance'!I394, 'Inp - allowance override'!I394 ) )</f>
        <v>2.054045309731324</v>
      </c>
      <c r="J394" s="70">
        <f xml:space="preserve"> IF( ISNA( 'Inp - allowance override'!J394 ), "", IF( ISBLANK( 'Inp - allowance override'!J394 ), 'F_Inputs - allowance'!J394, 'Inp - allowance override'!J394 ) )</f>
        <v>2.054045309731324</v>
      </c>
      <c r="K394" s="70">
        <f xml:space="preserve"> IF( ISNA( 'Inp - allowance override'!K394 ), "", IF( ISBLANK( 'Inp - allowance override'!K394 ), 'F_Inputs - allowance'!K394, 'Inp - allowance override'!K394 ) )</f>
        <v>2.054045309731324</v>
      </c>
      <c r="L394" s="70">
        <f xml:space="preserve"> IF( ISNA( 'Inp - allowance override'!L394 ), "", IF( ISBLANK( 'Inp - allowance override'!L394 ), 'F_Inputs - allowance'!L394, 'Inp - allowance override'!L394 ) )</f>
        <v>2.054045309731324</v>
      </c>
      <c r="M394" s="70">
        <f xml:space="preserve"> IF( ISNA( 'Inp - allowance override'!M394 ), "", IF( ISBLANK( 'Inp - allowance override'!M394 ), 'F_Inputs - allowance'!M394, 'Inp - allowance override'!M394 ) )</f>
        <v>2.054045309731324</v>
      </c>
      <c r="N394" s="64" t="str">
        <f xml:space="preserve"> INDEX(Lookup!G:G, MATCH(B394, Lookup!F:F, 0),)</f>
        <v>WWN - DSDIV REV</v>
      </c>
    </row>
    <row r="395" spans="1:16">
      <c r="A395" t="str">
        <f>'Inp - allowance override'!A395</f>
        <v>NWT</v>
      </c>
      <c r="B395" t="str">
        <f>'Inp - allowance override'!B395</f>
        <v>C_PR24CA25_WR</v>
      </c>
      <c r="C395" t="str">
        <f>'Inp - allowance override'!C395</f>
        <v>Pension deficit recovery payments - Calculated allowance - Water resources</v>
      </c>
      <c r="D395" t="str">
        <f>'Inp - allowance override'!D395</f>
        <v>£m</v>
      </c>
      <c r="E395" t="str">
        <f>'Inp - allowance override'!E395</f>
        <v>Price Review 2024</v>
      </c>
      <c r="F395" s="70" t="str">
        <f xml:space="preserve"> IF( ISNA( 'Inp - allowance override'!F395 ), "", IF( ISBLANK( 'Inp - allowance override'!F395 ), 'F_Inputs - allowance'!F395, 'Inp - allowance override'!F395 ) )</f>
        <v/>
      </c>
      <c r="G395" s="70" t="str">
        <f xml:space="preserve"> IF( ISNA( 'Inp - allowance override'!G395 ), "", IF( ISBLANK( 'Inp - allowance override'!G395 ), 'F_Inputs - allowance'!G395, 'Inp - allowance override'!G395 ) )</f>
        <v/>
      </c>
      <c r="H395" s="70" t="str">
        <f xml:space="preserve"> IF( ISNA( 'Inp - allowance override'!H395 ), "", IF( ISBLANK( 'Inp - allowance override'!H395 ), 'F_Inputs - allowance'!H395, 'Inp - allowance override'!H395 ) )</f>
        <v/>
      </c>
      <c r="I395" s="70" t="str">
        <f xml:space="preserve"> IF( ISNA( 'Inp - allowance override'!I395 ), "", IF( ISBLANK( 'Inp - allowance override'!I395 ), 'F_Inputs - allowance'!I395, 'Inp - allowance override'!I395 ) )</f>
        <v/>
      </c>
      <c r="J395" s="70" t="str">
        <f xml:space="preserve"> IF( ISNA( 'Inp - allowance override'!J395 ), "", IF( ISBLANK( 'Inp - allowance override'!J395 ), 'F_Inputs - allowance'!J395, 'Inp - allowance override'!J395 ) )</f>
        <v/>
      </c>
      <c r="K395" s="70" t="str">
        <f xml:space="preserve"> IF( ISNA( 'Inp - allowance override'!K395 ), "", IF( ISBLANK( 'Inp - allowance override'!K395 ), 'F_Inputs - allowance'!K395, 'Inp - allowance override'!K395 ) )</f>
        <v/>
      </c>
      <c r="L395" s="70" t="str">
        <f xml:space="preserve"> IF( ISNA( 'Inp - allowance override'!L395 ), "", IF( ISBLANK( 'Inp - allowance override'!L395 ), 'F_Inputs - allowance'!L395, 'Inp - allowance override'!L395 ) )</f>
        <v/>
      </c>
      <c r="M395" s="70" t="str">
        <f xml:space="preserve"> IF( ISNA( 'Inp - allowance override'!M395 ), "", IF( ISBLANK( 'Inp - allowance override'!M395 ), 'F_Inputs - allowance'!M395, 'Inp - allowance override'!M395 ) )</f>
        <v/>
      </c>
      <c r="N395" s="64" t="str">
        <f xml:space="preserve"> INDEX(Lookup!G:G, MATCH(B395, Lookup!F:F, 0),)</f>
        <v>WR - PDRC</v>
      </c>
      <c r="P395" t="s">
        <v>462</v>
      </c>
    </row>
    <row r="396" spans="1:16">
      <c r="A396" t="str">
        <f>'Inp - allowance override'!A396</f>
        <v>NWT</v>
      </c>
      <c r="B396" t="str">
        <f>'Inp - allowance override'!B396</f>
        <v>C_PR24CA25_WN</v>
      </c>
      <c r="C396" t="str">
        <f>'Inp - allowance override'!C396</f>
        <v>Pension deficit recovery payments - Calculated allowance - Water network plus</v>
      </c>
      <c r="D396" t="str">
        <f>'Inp - allowance override'!D396</f>
        <v>£m</v>
      </c>
      <c r="E396" t="str">
        <f>'Inp - allowance override'!E396</f>
        <v>Price Review 2024</v>
      </c>
      <c r="F396" s="70" t="str">
        <f xml:space="preserve"> IF( ISNA( 'Inp - allowance override'!F396 ), "", IF( ISBLANK( 'Inp - allowance override'!F396 ), 'F_Inputs - allowance'!F396, 'Inp - allowance override'!F396 ) )</f>
        <v/>
      </c>
      <c r="G396" s="70" t="str">
        <f xml:space="preserve"> IF( ISNA( 'Inp - allowance override'!G396 ), "", IF( ISBLANK( 'Inp - allowance override'!G396 ), 'F_Inputs - allowance'!G396, 'Inp - allowance override'!G396 ) )</f>
        <v/>
      </c>
      <c r="H396" s="70" t="str">
        <f xml:space="preserve"> IF( ISNA( 'Inp - allowance override'!H396 ), "", IF( ISBLANK( 'Inp - allowance override'!H396 ), 'F_Inputs - allowance'!H396, 'Inp - allowance override'!H396 ) )</f>
        <v/>
      </c>
      <c r="I396" s="70" t="str">
        <f xml:space="preserve"> IF( ISNA( 'Inp - allowance override'!I396 ), "", IF( ISBLANK( 'Inp - allowance override'!I396 ), 'F_Inputs - allowance'!I396, 'Inp - allowance override'!I396 ) )</f>
        <v/>
      </c>
      <c r="J396" s="70" t="str">
        <f xml:space="preserve"> IF( ISNA( 'Inp - allowance override'!J396 ), "", IF( ISBLANK( 'Inp - allowance override'!J396 ), 'F_Inputs - allowance'!J396, 'Inp - allowance override'!J396 ) )</f>
        <v/>
      </c>
      <c r="K396" s="70" t="str">
        <f xml:space="preserve"> IF( ISNA( 'Inp - allowance override'!K396 ), "", IF( ISBLANK( 'Inp - allowance override'!K396 ), 'F_Inputs - allowance'!K396, 'Inp - allowance override'!K396 ) )</f>
        <v/>
      </c>
      <c r="L396" s="70" t="str">
        <f xml:space="preserve"> IF( ISNA( 'Inp - allowance override'!L396 ), "", IF( ISBLANK( 'Inp - allowance override'!L396 ), 'F_Inputs - allowance'!L396, 'Inp - allowance override'!L396 ) )</f>
        <v/>
      </c>
      <c r="M396" s="70" t="str">
        <f xml:space="preserve"> IF( ISNA( 'Inp - allowance override'!M396 ), "", IF( ISBLANK( 'Inp - allowance override'!M396 ), 'F_Inputs - allowance'!M396, 'Inp - allowance override'!M396 ) )</f>
        <v/>
      </c>
      <c r="N396" s="64" t="str">
        <f xml:space="preserve"> INDEX(Lookup!G:G, MATCH(B396, Lookup!F:F, 0),)</f>
        <v>WN - PDRC</v>
      </c>
      <c r="P396" t="s">
        <v>462</v>
      </c>
    </row>
    <row r="397" spans="1:16">
      <c r="A397" t="str">
        <f>'Inp - allowance override'!A397</f>
        <v>NWT</v>
      </c>
      <c r="B397" t="str">
        <f>'Inp - allowance override'!B397</f>
        <v>C_PR24CA25_W_TOT</v>
      </c>
      <c r="C397" t="str">
        <f>'Inp - allowance override'!C397</f>
        <v>Pension deficit recovery payments - Calculated allowance - Water total</v>
      </c>
      <c r="D397" t="str">
        <f>'Inp - allowance override'!D397</f>
        <v>£m</v>
      </c>
      <c r="E397" t="str">
        <f>'Inp - allowance override'!E397</f>
        <v>Price Review 2024</v>
      </c>
      <c r="F397" s="70" t="str">
        <f xml:space="preserve"> IF( ISNA( 'Inp - allowance override'!F397 ), "", IF( ISBLANK( 'Inp - allowance override'!F397 ), 'F_Inputs - allowance'!F397, 'Inp - allowance override'!F397 ) )</f>
        <v/>
      </c>
      <c r="G397" s="70" t="str">
        <f xml:space="preserve"> IF( ISNA( 'Inp - allowance override'!G397 ), "", IF( ISBLANK( 'Inp - allowance override'!G397 ), 'F_Inputs - allowance'!G397, 'Inp - allowance override'!G397 ) )</f>
        <v/>
      </c>
      <c r="H397" s="70" t="str">
        <f xml:space="preserve"> IF( ISNA( 'Inp - allowance override'!H397 ), "", IF( ISBLANK( 'Inp - allowance override'!H397 ), 'F_Inputs - allowance'!H397, 'Inp - allowance override'!H397 ) )</f>
        <v/>
      </c>
      <c r="I397" s="70" t="str">
        <f xml:space="preserve"> IF( ISNA( 'Inp - allowance override'!I397 ), "", IF( ISBLANK( 'Inp - allowance override'!I397 ), 'F_Inputs - allowance'!I397, 'Inp - allowance override'!I397 ) )</f>
        <v/>
      </c>
      <c r="J397" s="70" t="str">
        <f xml:space="preserve"> IF( ISNA( 'Inp - allowance override'!J397 ), "", IF( ISBLANK( 'Inp - allowance override'!J397 ), 'F_Inputs - allowance'!J397, 'Inp - allowance override'!J397 ) )</f>
        <v/>
      </c>
      <c r="K397" s="70" t="str">
        <f xml:space="preserve"> IF( ISNA( 'Inp - allowance override'!K397 ), "", IF( ISBLANK( 'Inp - allowance override'!K397 ), 'F_Inputs - allowance'!K397, 'Inp - allowance override'!K397 ) )</f>
        <v/>
      </c>
      <c r="L397" s="70" t="str">
        <f xml:space="preserve"> IF( ISNA( 'Inp - allowance override'!L397 ), "", IF( ISBLANK( 'Inp - allowance override'!L397 ), 'F_Inputs - allowance'!L397, 'Inp - allowance override'!L397 ) )</f>
        <v/>
      </c>
      <c r="M397" s="70" t="str">
        <f xml:space="preserve"> IF( ISNA( 'Inp - allowance override'!M397 ), "", IF( ISBLANK( 'Inp - allowance override'!M397 ), 'F_Inputs - allowance'!M397, 'Inp - allowance override'!M397 ) )</f>
        <v/>
      </c>
      <c r="N397" s="64" t="str">
        <f xml:space="preserve"> INDEX(Lookup!G:G, MATCH(B397, Lookup!F:F, 0),)</f>
        <v>W - PDRC</v>
      </c>
      <c r="P397" t="s">
        <v>462</v>
      </c>
    </row>
    <row r="398" spans="1:16">
      <c r="A398" t="str">
        <f>'Inp - allowance override'!A398</f>
        <v>NWT</v>
      </c>
      <c r="B398" t="str">
        <f>'Inp - allowance override'!B398</f>
        <v>C_PR24CA25_WWN</v>
      </c>
      <c r="C398" t="str">
        <f>'Inp - allowance override'!C398</f>
        <v>Pension deficit recovery payments - Calculated allowance - Wastewater network plus</v>
      </c>
      <c r="D398" t="str">
        <f>'Inp - allowance override'!D398</f>
        <v>£m</v>
      </c>
      <c r="E398" t="str">
        <f>'Inp - allowance override'!E398</f>
        <v>Price Review 2024</v>
      </c>
      <c r="F398" s="70" t="str">
        <f xml:space="preserve"> IF( ISNA( 'Inp - allowance override'!F398 ), "", IF( ISBLANK( 'Inp - allowance override'!F398 ), 'F_Inputs - allowance'!F398, 'Inp - allowance override'!F398 ) )</f>
        <v/>
      </c>
      <c r="G398" s="70" t="str">
        <f xml:space="preserve"> IF( ISNA( 'Inp - allowance override'!G398 ), "", IF( ISBLANK( 'Inp - allowance override'!G398 ), 'F_Inputs - allowance'!G398, 'Inp - allowance override'!G398 ) )</f>
        <v/>
      </c>
      <c r="H398" s="70" t="str">
        <f xml:space="preserve"> IF( ISNA( 'Inp - allowance override'!H398 ), "", IF( ISBLANK( 'Inp - allowance override'!H398 ), 'F_Inputs - allowance'!H398, 'Inp - allowance override'!H398 ) )</f>
        <v/>
      </c>
      <c r="I398" s="70" t="str">
        <f xml:space="preserve"> IF( ISNA( 'Inp - allowance override'!I398 ), "", IF( ISBLANK( 'Inp - allowance override'!I398 ), 'F_Inputs - allowance'!I398, 'Inp - allowance override'!I398 ) )</f>
        <v/>
      </c>
      <c r="J398" s="70" t="str">
        <f xml:space="preserve"> IF( ISNA( 'Inp - allowance override'!J398 ), "", IF( ISBLANK( 'Inp - allowance override'!J398 ), 'F_Inputs - allowance'!J398, 'Inp - allowance override'!J398 ) )</f>
        <v/>
      </c>
      <c r="K398" s="70" t="str">
        <f xml:space="preserve"> IF( ISNA( 'Inp - allowance override'!K398 ), "", IF( ISBLANK( 'Inp - allowance override'!K398 ), 'F_Inputs - allowance'!K398, 'Inp - allowance override'!K398 ) )</f>
        <v/>
      </c>
      <c r="L398" s="70" t="str">
        <f xml:space="preserve"> IF( ISNA( 'Inp - allowance override'!L398 ), "", IF( ISBLANK( 'Inp - allowance override'!L398 ), 'F_Inputs - allowance'!L398, 'Inp - allowance override'!L398 ) )</f>
        <v/>
      </c>
      <c r="M398" s="70" t="str">
        <f xml:space="preserve"> IF( ISNA( 'Inp - allowance override'!M398 ), "", IF( ISBLANK( 'Inp - allowance override'!M398 ), 'F_Inputs - allowance'!M398, 'Inp - allowance override'!M398 ) )</f>
        <v/>
      </c>
      <c r="N398" s="64" t="str">
        <f xml:space="preserve"> INDEX(Lookup!G:G, MATCH(B398, Lookup!F:F, 0),)</f>
        <v>WWN - PDRC</v>
      </c>
      <c r="P398" t="s">
        <v>462</v>
      </c>
    </row>
    <row r="399" spans="1:16">
      <c r="A399" t="str">
        <f>'Inp - allowance override'!A399</f>
        <v>NWT</v>
      </c>
      <c r="B399" t="str">
        <f>'Inp - allowance override'!B399</f>
        <v>C_PR24CA25_BIO</v>
      </c>
      <c r="C399" t="str">
        <f>'Inp - allowance override'!C399</f>
        <v>Pension deficit recovery payments - Calculated allowance - Bioresources</v>
      </c>
      <c r="D399" t="str">
        <f>'Inp - allowance override'!D399</f>
        <v>£m</v>
      </c>
      <c r="E399" t="str">
        <f>'Inp - allowance override'!E399</f>
        <v>Price Review 2024</v>
      </c>
      <c r="F399" s="70" t="str">
        <f xml:space="preserve"> IF( ISNA( 'Inp - allowance override'!F399 ), "", IF( ISBLANK( 'Inp - allowance override'!F399 ), 'F_Inputs - allowance'!F399, 'Inp - allowance override'!F399 ) )</f>
        <v/>
      </c>
      <c r="G399" s="70" t="str">
        <f xml:space="preserve"> IF( ISNA( 'Inp - allowance override'!G399 ), "", IF( ISBLANK( 'Inp - allowance override'!G399 ), 'F_Inputs - allowance'!G399, 'Inp - allowance override'!G399 ) )</f>
        <v/>
      </c>
      <c r="H399" s="70" t="str">
        <f xml:space="preserve"> IF( ISNA( 'Inp - allowance override'!H399 ), "", IF( ISBLANK( 'Inp - allowance override'!H399 ), 'F_Inputs - allowance'!H399, 'Inp - allowance override'!H399 ) )</f>
        <v/>
      </c>
      <c r="I399" s="70" t="str">
        <f xml:space="preserve"> IF( ISNA( 'Inp - allowance override'!I399 ), "", IF( ISBLANK( 'Inp - allowance override'!I399 ), 'F_Inputs - allowance'!I399, 'Inp - allowance override'!I399 ) )</f>
        <v/>
      </c>
      <c r="J399" s="70" t="str">
        <f xml:space="preserve"> IF( ISNA( 'Inp - allowance override'!J399 ), "", IF( ISBLANK( 'Inp - allowance override'!J399 ), 'F_Inputs - allowance'!J399, 'Inp - allowance override'!J399 ) )</f>
        <v/>
      </c>
      <c r="K399" s="70" t="str">
        <f xml:space="preserve"> IF( ISNA( 'Inp - allowance override'!K399 ), "", IF( ISBLANK( 'Inp - allowance override'!K399 ), 'F_Inputs - allowance'!K399, 'Inp - allowance override'!K399 ) )</f>
        <v/>
      </c>
      <c r="L399" s="70" t="str">
        <f xml:space="preserve"> IF( ISNA( 'Inp - allowance override'!L399 ), "", IF( ISBLANK( 'Inp - allowance override'!L399 ), 'F_Inputs - allowance'!L399, 'Inp - allowance override'!L399 ) )</f>
        <v/>
      </c>
      <c r="M399" s="70" t="str">
        <f xml:space="preserve"> IF( ISNA( 'Inp - allowance override'!M399 ), "", IF( ISBLANK( 'Inp - allowance override'!M399 ), 'F_Inputs - allowance'!M399, 'Inp - allowance override'!M399 ) )</f>
        <v/>
      </c>
      <c r="N399" s="64" t="str">
        <f xml:space="preserve"> INDEX(Lookup!G:G, MATCH(B399, Lookup!F:F, 0),)</f>
        <v>BIO - PDRC</v>
      </c>
      <c r="P399" t="s">
        <v>462</v>
      </c>
    </row>
    <row r="400" spans="1:16">
      <c r="A400" t="str">
        <f>'Inp - allowance override'!A400</f>
        <v>NWT</v>
      </c>
      <c r="B400" t="str">
        <f>'Inp - allowance override'!B400</f>
        <v>C_PR24CA25_WW_TOT</v>
      </c>
      <c r="C400" t="str">
        <f>'Inp - allowance override'!C400</f>
        <v>Pension deficit recovery payments - Calculated allowance - Wastewater total</v>
      </c>
      <c r="D400" t="str">
        <f>'Inp - allowance override'!D400</f>
        <v>£m</v>
      </c>
      <c r="E400" t="str">
        <f>'Inp - allowance override'!E400</f>
        <v>Price Review 2024</v>
      </c>
      <c r="F400" s="70" t="str">
        <f xml:space="preserve"> IF( ISNA( 'Inp - allowance override'!F400 ), "", IF( ISBLANK( 'Inp - allowance override'!F400 ), 'F_Inputs - allowance'!F400, 'Inp - allowance override'!F400 ) )</f>
        <v/>
      </c>
      <c r="G400" s="70" t="str">
        <f xml:space="preserve"> IF( ISNA( 'Inp - allowance override'!G400 ), "", IF( ISBLANK( 'Inp - allowance override'!G400 ), 'F_Inputs - allowance'!G400, 'Inp - allowance override'!G400 ) )</f>
        <v/>
      </c>
      <c r="H400" s="70" t="str">
        <f xml:space="preserve"> IF( ISNA( 'Inp - allowance override'!H400 ), "", IF( ISBLANK( 'Inp - allowance override'!H400 ), 'F_Inputs - allowance'!H400, 'Inp - allowance override'!H400 ) )</f>
        <v/>
      </c>
      <c r="I400" s="70" t="str">
        <f xml:space="preserve"> IF( ISNA( 'Inp - allowance override'!I400 ), "", IF( ISBLANK( 'Inp - allowance override'!I400 ), 'F_Inputs - allowance'!I400, 'Inp - allowance override'!I400 ) )</f>
        <v/>
      </c>
      <c r="J400" s="70" t="str">
        <f xml:space="preserve"> IF( ISNA( 'Inp - allowance override'!J400 ), "", IF( ISBLANK( 'Inp - allowance override'!J400 ), 'F_Inputs - allowance'!J400, 'Inp - allowance override'!J400 ) )</f>
        <v/>
      </c>
      <c r="K400" s="70" t="str">
        <f xml:space="preserve"> IF( ISNA( 'Inp - allowance override'!K400 ), "", IF( ISBLANK( 'Inp - allowance override'!K400 ), 'F_Inputs - allowance'!K400, 'Inp - allowance override'!K400 ) )</f>
        <v/>
      </c>
      <c r="L400" s="70" t="str">
        <f xml:space="preserve"> IF( ISNA( 'Inp - allowance override'!L400 ), "", IF( ISBLANK( 'Inp - allowance override'!L400 ), 'F_Inputs - allowance'!L400, 'Inp - allowance override'!L400 ) )</f>
        <v/>
      </c>
      <c r="M400" s="70" t="str">
        <f xml:space="preserve"> IF( ISNA( 'Inp - allowance override'!M400 ), "", IF( ISBLANK( 'Inp - allowance override'!M400 ), 'F_Inputs - allowance'!M400, 'Inp - allowance override'!M400 ) )</f>
        <v/>
      </c>
      <c r="N400" s="64" t="str">
        <f xml:space="preserve"> INDEX(Lookup!G:G, MATCH(B400, Lookup!F:F, 0),)</f>
        <v>WW - PDRC</v>
      </c>
      <c r="P400" t="s">
        <v>462</v>
      </c>
    </row>
    <row r="401" spans="1:16">
      <c r="A401" t="str">
        <f>'Inp - allowance override'!A401</f>
        <v>NWT</v>
      </c>
      <c r="B401" t="str">
        <f>'Inp - allowance override'!B401</f>
        <v>C_PR24CA25_ADDN1</v>
      </c>
      <c r="C401" t="str">
        <f>'Inp - allowance override'!C401</f>
        <v>Pension deficit recovery payments - Calculated allowance - Additional control 1</v>
      </c>
      <c r="D401" t="str">
        <f>'Inp - allowance override'!D401</f>
        <v>£m</v>
      </c>
      <c r="E401" t="str">
        <f>'Inp - allowance override'!E401</f>
        <v>Price Review 2024</v>
      </c>
      <c r="F401" s="70" t="str">
        <f xml:space="preserve"> IF( ISNA( 'Inp - allowance override'!F401 ), "", IF( ISBLANK( 'Inp - allowance override'!F401 ), 'F_Inputs - allowance'!F401, 'Inp - allowance override'!F401 ) )</f>
        <v/>
      </c>
      <c r="G401" s="70" t="str">
        <f xml:space="preserve"> IF( ISNA( 'Inp - allowance override'!G401 ), "", IF( ISBLANK( 'Inp - allowance override'!G401 ), 'F_Inputs - allowance'!G401, 'Inp - allowance override'!G401 ) )</f>
        <v/>
      </c>
      <c r="H401" s="70" t="str">
        <f xml:space="preserve"> IF( ISNA( 'Inp - allowance override'!H401 ), "", IF( ISBLANK( 'Inp - allowance override'!H401 ), 'F_Inputs - allowance'!H401, 'Inp - allowance override'!H401 ) )</f>
        <v/>
      </c>
      <c r="I401" s="70" t="str">
        <f xml:space="preserve"> IF( ISNA( 'Inp - allowance override'!I401 ), "", IF( ISBLANK( 'Inp - allowance override'!I401 ), 'F_Inputs - allowance'!I401, 'Inp - allowance override'!I401 ) )</f>
        <v/>
      </c>
      <c r="J401" s="70" t="str">
        <f xml:space="preserve"> IF( ISNA( 'Inp - allowance override'!J401 ), "", IF( ISBLANK( 'Inp - allowance override'!J401 ), 'F_Inputs - allowance'!J401, 'Inp - allowance override'!J401 ) )</f>
        <v/>
      </c>
      <c r="K401" s="70" t="str">
        <f xml:space="preserve"> IF( ISNA( 'Inp - allowance override'!K401 ), "", IF( ISBLANK( 'Inp - allowance override'!K401 ), 'F_Inputs - allowance'!K401, 'Inp - allowance override'!K401 ) )</f>
        <v/>
      </c>
      <c r="L401" s="70" t="str">
        <f xml:space="preserve"> IF( ISNA( 'Inp - allowance override'!L401 ), "", IF( ISBLANK( 'Inp - allowance override'!L401 ), 'F_Inputs - allowance'!L401, 'Inp - allowance override'!L401 ) )</f>
        <v/>
      </c>
      <c r="M401" s="70" t="str">
        <f xml:space="preserve"> IF( ISNA( 'Inp - allowance override'!M401 ), "", IF( ISBLANK( 'Inp - allowance override'!M401 ), 'F_Inputs - allowance'!M401, 'Inp - allowance override'!M401 ) )</f>
        <v/>
      </c>
      <c r="N401" s="64" t="str">
        <f xml:space="preserve"> INDEX(Lookup!G:G, MATCH(B401, Lookup!F:F, 0),)</f>
        <v>ADDN1 - PDRC</v>
      </c>
      <c r="P401" t="s">
        <v>462</v>
      </c>
    </row>
    <row r="402" spans="1:16">
      <c r="A402" t="str">
        <f>'Inp - allowance override'!A402</f>
        <v>NWT</v>
      </c>
      <c r="B402" t="str">
        <f>'Inp - allowance override'!B402</f>
        <v>C_PR24CA25_ADDN2</v>
      </c>
      <c r="C402" t="str">
        <f>'Inp - allowance override'!C402</f>
        <v>Pension deficit recovery payments - Calculated allowance - Additional control 2</v>
      </c>
      <c r="D402" t="str">
        <f>'Inp - allowance override'!D402</f>
        <v>£m</v>
      </c>
      <c r="E402" t="str">
        <f>'Inp - allowance override'!E402</f>
        <v>Price Review 2024</v>
      </c>
      <c r="F402" s="70" t="str">
        <f xml:space="preserve"> IF( ISNA( 'Inp - allowance override'!F402 ), "", IF( ISBLANK( 'Inp - allowance override'!F402 ), 'F_Inputs - allowance'!F402, 'Inp - allowance override'!F402 ) )</f>
        <v/>
      </c>
      <c r="G402" s="70" t="str">
        <f xml:space="preserve"> IF( ISNA( 'Inp - allowance override'!G402 ), "", IF( ISBLANK( 'Inp - allowance override'!G402 ), 'F_Inputs - allowance'!G402, 'Inp - allowance override'!G402 ) )</f>
        <v/>
      </c>
      <c r="H402" s="70" t="str">
        <f xml:space="preserve"> IF( ISNA( 'Inp - allowance override'!H402 ), "", IF( ISBLANK( 'Inp - allowance override'!H402 ), 'F_Inputs - allowance'!H402, 'Inp - allowance override'!H402 ) )</f>
        <v/>
      </c>
      <c r="I402" s="70" t="str">
        <f xml:space="preserve"> IF( ISNA( 'Inp - allowance override'!I402 ), "", IF( ISBLANK( 'Inp - allowance override'!I402 ), 'F_Inputs - allowance'!I402, 'Inp - allowance override'!I402 ) )</f>
        <v/>
      </c>
      <c r="J402" s="70" t="str">
        <f xml:space="preserve"> IF( ISNA( 'Inp - allowance override'!J402 ), "", IF( ISBLANK( 'Inp - allowance override'!J402 ), 'F_Inputs - allowance'!J402, 'Inp - allowance override'!J402 ) )</f>
        <v/>
      </c>
      <c r="K402" s="70" t="str">
        <f xml:space="preserve"> IF( ISNA( 'Inp - allowance override'!K402 ), "", IF( ISBLANK( 'Inp - allowance override'!K402 ), 'F_Inputs - allowance'!K402, 'Inp - allowance override'!K402 ) )</f>
        <v/>
      </c>
      <c r="L402" s="70" t="str">
        <f xml:space="preserve"> IF( ISNA( 'Inp - allowance override'!L402 ), "", IF( ISBLANK( 'Inp - allowance override'!L402 ), 'F_Inputs - allowance'!L402, 'Inp - allowance override'!L402 ) )</f>
        <v/>
      </c>
      <c r="M402" s="70" t="str">
        <f xml:space="preserve"> IF( ISNA( 'Inp - allowance override'!M402 ), "", IF( ISBLANK( 'Inp - allowance override'!M402 ), 'F_Inputs - allowance'!M402, 'Inp - allowance override'!M402 ) )</f>
        <v/>
      </c>
      <c r="N402" s="64" t="str">
        <f xml:space="preserve"> INDEX(Lookup!G:G, MATCH(B402, Lookup!F:F, 0),)</f>
        <v>ADDN1 - PDRC</v>
      </c>
      <c r="P402" t="s">
        <v>462</v>
      </c>
    </row>
    <row r="403" spans="1:16">
      <c r="A403" t="str">
        <f>'Inp - allowance override'!A403</f>
        <v>WSX</v>
      </c>
      <c r="B403" t="str">
        <f>'Inp - allowance override'!B403</f>
        <v>PR24CA02_BASE_WR</v>
      </c>
      <c r="C403" t="str">
        <f>'Inp - allowance override'!C403</f>
        <v>Final modelled base cost allowance for Water Resources</v>
      </c>
      <c r="D403" t="str">
        <f>'Inp - allowance override'!D403</f>
        <v>£m</v>
      </c>
      <c r="E403" t="str">
        <f>'Inp - allowance override'!E403</f>
        <v>Price Review 2024</v>
      </c>
      <c r="F403" s="70" t="str">
        <f xml:space="preserve"> IF( ISNA( 'Inp - allowance override'!F403 ), "", IF( ISBLANK( 'Inp - allowance override'!F403 ), 'F_Inputs - allowance'!F403, 'Inp - allowance override'!F403 ) )</f>
        <v/>
      </c>
      <c r="G403" s="70" t="str">
        <f xml:space="preserve"> IF( ISNA( 'Inp - allowance override'!G403 ), "", IF( ISBLANK( 'Inp - allowance override'!G403 ), 'F_Inputs - allowance'!G403, 'Inp - allowance override'!G403 ) )</f>
        <v/>
      </c>
      <c r="H403" s="70" t="str">
        <f xml:space="preserve"> IF( ISNA( 'Inp - allowance override'!H403 ), "", IF( ISBLANK( 'Inp - allowance override'!H403 ), 'F_Inputs - allowance'!H403, 'Inp - allowance override'!H403 ) )</f>
        <v/>
      </c>
      <c r="I403" s="70">
        <f xml:space="preserve"> IF( ISNA( 'Inp - allowance override'!I403 ), "", IF( ISBLANK( 'Inp - allowance override'!I403 ), 'F_Inputs - allowance'!I403, 'Inp - allowance override'!I403 ) )</f>
        <v>13.071312754621163</v>
      </c>
      <c r="J403" s="70">
        <f xml:space="preserve"> IF( ISNA( 'Inp - allowance override'!J403 ), "", IF( ISBLANK( 'Inp - allowance override'!J403 ), 'F_Inputs - allowance'!J403, 'Inp - allowance override'!J403 ) )</f>
        <v>12.741428643564284</v>
      </c>
      <c r="K403" s="70">
        <f xml:space="preserve"> IF( ISNA( 'Inp - allowance override'!K403 ), "", IF( ISBLANK( 'Inp - allowance override'!K403 ), 'F_Inputs - allowance'!K403, 'Inp - allowance override'!K403 ) )</f>
        <v>12.37073348214567</v>
      </c>
      <c r="L403" s="70">
        <f xml:space="preserve"> IF( ISNA( 'Inp - allowance override'!L403 ), "", IF( ISBLANK( 'Inp - allowance override'!L403 ), 'F_Inputs - allowance'!L403, 'Inp - allowance override'!L403 ) )</f>
        <v>11.992074518521541</v>
      </c>
      <c r="M403" s="70">
        <f xml:space="preserve"> IF( ISNA( 'Inp - allowance override'!M403 ), "", IF( ISBLANK( 'Inp - allowance override'!M403 ), 'F_Inputs - allowance'!M403, 'Inp - allowance override'!M403 ) )</f>
        <v>11.583809611563005</v>
      </c>
      <c r="N403" s="64" t="str">
        <f xml:space="preserve"> INDEX(Lookup!G:G, MATCH(B403, Lookup!F:F, 0),)</f>
        <v>WR - Ofwat base allowance</v>
      </c>
    </row>
    <row r="404" spans="1:16">
      <c r="A404" t="str">
        <f>'Inp - allowance override'!A404</f>
        <v>WSX</v>
      </c>
      <c r="B404" t="str">
        <f>'Inp - allowance override'!B404</f>
        <v>PR24CA02_BASE_WNP</v>
      </c>
      <c r="C404" t="str">
        <f>'Inp - allowance override'!C404</f>
        <v>Final modelled base cost allowance for Network Plus Water</v>
      </c>
      <c r="D404" t="str">
        <f>'Inp - allowance override'!D404</f>
        <v>£m</v>
      </c>
      <c r="E404" t="str">
        <f>'Inp - allowance override'!E404</f>
        <v>Price Review 2024</v>
      </c>
      <c r="F404" s="70" t="str">
        <f xml:space="preserve"> IF( ISNA( 'Inp - allowance override'!F404 ), "", IF( ISBLANK( 'Inp - allowance override'!F404 ), 'F_Inputs - allowance'!F404, 'Inp - allowance override'!F404 ) )</f>
        <v/>
      </c>
      <c r="G404" s="70" t="str">
        <f xml:space="preserve"> IF( ISNA( 'Inp - allowance override'!G404 ), "", IF( ISBLANK( 'Inp - allowance override'!G404 ), 'F_Inputs - allowance'!G404, 'Inp - allowance override'!G404 ) )</f>
        <v/>
      </c>
      <c r="H404" s="70" t="str">
        <f xml:space="preserve"> IF( ISNA( 'Inp - allowance override'!H404 ), "", IF( ISBLANK( 'Inp - allowance override'!H404 ), 'F_Inputs - allowance'!H404, 'Inp - allowance override'!H404 ) )</f>
        <v/>
      </c>
      <c r="I404" s="70">
        <f xml:space="preserve"> IF( ISNA( 'Inp - allowance override'!I404 ), "", IF( ISBLANK( 'Inp - allowance override'!I404 ), 'F_Inputs - allowance'!I404, 'Inp - allowance override'!I404 ) )</f>
        <v>115.6692598430276</v>
      </c>
      <c r="J404" s="70">
        <f xml:space="preserve"> IF( ISNA( 'Inp - allowance override'!J404 ), "", IF( ISBLANK( 'Inp - allowance override'!J404 ), 'F_Inputs - allowance'!J404, 'Inp - allowance override'!J404 ) )</f>
        <v>119.07917355193111</v>
      </c>
      <c r="K404" s="70">
        <f xml:space="preserve"> IF( ISNA( 'Inp - allowance override'!K404 ), "", IF( ISBLANK( 'Inp - allowance override'!K404 ), 'F_Inputs - allowance'!K404, 'Inp - allowance override'!K404 ) )</f>
        <v>117.85125155805434</v>
      </c>
      <c r="L404" s="70">
        <f xml:space="preserve"> IF( ISNA( 'Inp - allowance override'!L404 ), "", IF( ISBLANK( 'Inp - allowance override'!L404 ), 'F_Inputs - allowance'!L404, 'Inp - allowance override'!L404 ) )</f>
        <v>116.51029035657504</v>
      </c>
      <c r="M404" s="70">
        <f xml:space="preserve"> IF( ISNA( 'Inp - allowance override'!M404 ), "", IF( ISBLANK( 'Inp - allowance override'!M404 ), 'F_Inputs - allowance'!M404, 'Inp - allowance override'!M404 ) )</f>
        <v>116.45644606611717</v>
      </c>
      <c r="N404" s="64" t="str">
        <f xml:space="preserve"> INDEX(Lookup!G:G, MATCH(B404, Lookup!F:F, 0),)</f>
        <v>WN+ - Ofwat base allowance</v>
      </c>
    </row>
    <row r="405" spans="1:16">
      <c r="A405" t="str">
        <f>'Inp - allowance override'!A405</f>
        <v>WSX</v>
      </c>
      <c r="B405" t="str">
        <f>'Inp - allowance override'!B405</f>
        <v>PR24CA02_BASE_WWNP</v>
      </c>
      <c r="C405" t="str">
        <f>'Inp - allowance override'!C405</f>
        <v>Final modelled base cost allowance for Wastewater Network Plus</v>
      </c>
      <c r="D405" t="str">
        <f>'Inp - allowance override'!D405</f>
        <v>£m</v>
      </c>
      <c r="E405" t="str">
        <f>'Inp - allowance override'!E405</f>
        <v>Price Review 2024</v>
      </c>
      <c r="F405" s="70" t="str">
        <f xml:space="preserve"> IF( ISNA( 'Inp - allowance override'!F405 ), "", IF( ISBLANK( 'Inp - allowance override'!F405 ), 'F_Inputs - allowance'!F405, 'Inp - allowance override'!F405 ) )</f>
        <v/>
      </c>
      <c r="G405" s="70" t="str">
        <f xml:space="preserve"> IF( ISNA( 'Inp - allowance override'!G405 ), "", IF( ISBLANK( 'Inp - allowance override'!G405 ), 'F_Inputs - allowance'!G405, 'Inp - allowance override'!G405 ) )</f>
        <v/>
      </c>
      <c r="H405" s="70" t="str">
        <f xml:space="preserve"> IF( ISNA( 'Inp - allowance override'!H405 ), "", IF( ISBLANK( 'Inp - allowance override'!H405 ), 'F_Inputs - allowance'!H405, 'Inp - allowance override'!H405 ) )</f>
        <v/>
      </c>
      <c r="I405" s="70">
        <f xml:space="preserve"> IF( ISNA( 'Inp - allowance override'!I405 ), "", IF( ISBLANK( 'Inp - allowance override'!I405 ), 'F_Inputs - allowance'!I405, 'Inp - allowance override'!I405 ) )</f>
        <v>228.86759542728706</v>
      </c>
      <c r="J405" s="70">
        <f xml:space="preserve"> IF( ISNA( 'Inp - allowance override'!J405 ), "", IF( ISBLANK( 'Inp - allowance override'!J405 ), 'F_Inputs - allowance'!J405, 'Inp - allowance override'!J405 ) )</f>
        <v>223.89247763479989</v>
      </c>
      <c r="K405" s="70">
        <f xml:space="preserve"> IF( ISNA( 'Inp - allowance override'!K405 ), "", IF( ISBLANK( 'Inp - allowance override'!K405 ), 'F_Inputs - allowance'!K405, 'Inp - allowance override'!K405 ) )</f>
        <v>219.87370239458502</v>
      </c>
      <c r="L405" s="70">
        <f xml:space="preserve"> IF( ISNA( 'Inp - allowance override'!L405 ), "", IF( ISBLANK( 'Inp - allowance override'!L405 ), 'F_Inputs - allowance'!L405, 'Inp - allowance override'!L405 ) )</f>
        <v>215.68745467048376</v>
      </c>
      <c r="M405" s="70">
        <f xml:space="preserve"> IF( ISNA( 'Inp - allowance override'!M405 ), "", IF( ISBLANK( 'Inp - allowance override'!M405 ), 'F_Inputs - allowance'!M405, 'Inp - allowance override'!M405 ) )</f>
        <v>212.27090385474656</v>
      </c>
      <c r="N405" s="64" t="str">
        <f xml:space="preserve"> INDEX(Lookup!G:G, MATCH(B405, Lookup!F:F, 0),)</f>
        <v>WWN+ - Ofwat base allowance</v>
      </c>
    </row>
    <row r="406" spans="1:16">
      <c r="A406" t="str">
        <f>'Inp - allowance override'!A406</f>
        <v>WSX</v>
      </c>
      <c r="B406" t="str">
        <f>'Inp - allowance override'!B406</f>
        <v>PR24CA02_BASE_BIO</v>
      </c>
      <c r="C406" t="str">
        <f>'Inp - allowance override'!C406</f>
        <v>Final modelled base cost allowance for Bioresources</v>
      </c>
      <c r="D406" t="str">
        <f>'Inp - allowance override'!D406</f>
        <v>£m</v>
      </c>
      <c r="E406" t="str">
        <f>'Inp - allowance override'!E406</f>
        <v>Price Review 2024</v>
      </c>
      <c r="F406" s="70" t="str">
        <f xml:space="preserve"> IF( ISNA( 'Inp - allowance override'!F406 ), "", IF( ISBLANK( 'Inp - allowance override'!F406 ), 'F_Inputs - allowance'!F406, 'Inp - allowance override'!F406 ) )</f>
        <v/>
      </c>
      <c r="G406" s="70" t="str">
        <f xml:space="preserve"> IF( ISNA( 'Inp - allowance override'!G406 ), "", IF( ISBLANK( 'Inp - allowance override'!G406 ), 'F_Inputs - allowance'!G406, 'Inp - allowance override'!G406 ) )</f>
        <v/>
      </c>
      <c r="H406" s="70" t="str">
        <f xml:space="preserve"> IF( ISNA( 'Inp - allowance override'!H406 ), "", IF( ISBLANK( 'Inp - allowance override'!H406 ), 'F_Inputs - allowance'!H406, 'Inp - allowance override'!H406 ) )</f>
        <v/>
      </c>
      <c r="I406" s="70">
        <f xml:space="preserve"> IF( ISNA( 'Inp - allowance override'!I406 ), "", IF( ISBLANK( 'Inp - allowance override'!I406 ), 'F_Inputs - allowance'!I406, 'Inp - allowance override'!I406 ) )</f>
        <v>37.759031564464458</v>
      </c>
      <c r="J406" s="70">
        <f xml:space="preserve"> IF( ISNA( 'Inp - allowance override'!J406 ), "", IF( ISBLANK( 'Inp - allowance override'!J406 ), 'F_Inputs - allowance'!J406, 'Inp - allowance override'!J406 ) )</f>
        <v>37.540403015382175</v>
      </c>
      <c r="K406" s="70">
        <f xml:space="preserve"> IF( ISNA( 'Inp - allowance override'!K406 ), "", IF( ISBLANK( 'Inp - allowance override'!K406 ), 'F_Inputs - allowance'!K406, 'Inp - allowance override'!K406 ) )</f>
        <v>37.377188915111972</v>
      </c>
      <c r="L406" s="70">
        <f xml:space="preserve"> IF( ISNA( 'Inp - allowance override'!L406 ), "", IF( ISBLANK( 'Inp - allowance override'!L406 ), 'F_Inputs - allowance'!L406, 'Inp - allowance override'!L406 ) )</f>
        <v>37.14373263988972</v>
      </c>
      <c r="M406" s="70">
        <f xml:space="preserve"> IF( ISNA( 'Inp - allowance override'!M406 ), "", IF( ISBLANK( 'Inp - allowance override'!M406 ), 'F_Inputs - allowance'!M406, 'Inp - allowance override'!M406 ) )</f>
        <v>36.979839100272066</v>
      </c>
      <c r="N406" s="64" t="str">
        <f xml:space="preserve"> INDEX(Lookup!G:G, MATCH(B406, Lookup!F:F, 0),)</f>
        <v>BIO - Ofwat base allowance</v>
      </c>
    </row>
    <row r="407" spans="1:16">
      <c r="A407" t="str">
        <f>'Inp - allowance override'!A407</f>
        <v>WSX</v>
      </c>
      <c r="B407" t="str">
        <f>'Inp - allowance override'!B407</f>
        <v>PR24CA14_WW_TOTAL_ENHANCEMENT_ALLOW_TOT</v>
      </c>
      <c r="C407" t="str">
        <f>'Inp - allowance override'!C407</f>
        <v>PR24 final wastewater enhancement totex allowance- total enhancement expenditure</v>
      </c>
      <c r="D407" t="str">
        <f>'Inp - allowance override'!D407</f>
        <v>£m</v>
      </c>
      <c r="E407" t="str">
        <f>'Inp - allowance override'!E407</f>
        <v>Price Review 2024</v>
      </c>
      <c r="F407" s="70" t="str">
        <f xml:space="preserve"> IF( ISNA( 'Inp - allowance override'!F407 ), "", IF( ISBLANK( 'Inp - allowance override'!F407 ), 'F_Inputs - allowance'!F407, 'Inp - allowance override'!F407 ) )</f>
        <v/>
      </c>
      <c r="G407" s="70">
        <f xml:space="preserve"> IF( ISNA( 'Inp - allowance override'!G407 ), "", IF( ISBLANK( 'Inp - allowance override'!G407 ), 'F_Inputs - allowance'!G407, 'Inp - allowance override'!G407 ) )</f>
        <v>11.916020444338045</v>
      </c>
      <c r="H407" s="70">
        <f xml:space="preserve"> IF( ISNA( 'Inp - allowance override'!H407 ), "", IF( ISBLANK( 'Inp - allowance override'!H407 ), 'F_Inputs - allowance'!H407, 'Inp - allowance override'!H407 ) )</f>
        <v>44.038203317892318</v>
      </c>
      <c r="I407" s="70">
        <f xml:space="preserve"> IF( ISNA( 'Inp - allowance override'!I407 ), "", IF( ISBLANK( 'Inp - allowance override'!I407 ), 'F_Inputs - allowance'!I407, 'Inp - allowance override'!I407 ) )</f>
        <v>187.4005160145592</v>
      </c>
      <c r="J407" s="70">
        <f xml:space="preserve"> IF( ISNA( 'Inp - allowance override'!J407 ), "", IF( ISBLANK( 'Inp - allowance override'!J407 ), 'F_Inputs - allowance'!J407, 'Inp - allowance override'!J407 ) )</f>
        <v>244.84518919595769</v>
      </c>
      <c r="K407" s="70">
        <f xml:space="preserve"> IF( ISNA( 'Inp - allowance override'!K407 ), "", IF( ISBLANK( 'Inp - allowance override'!K407 ), 'F_Inputs - allowance'!K407, 'Inp - allowance override'!K407 ) )</f>
        <v>248.81429009233452</v>
      </c>
      <c r="L407" s="70">
        <f xml:space="preserve"> IF( ISNA( 'Inp - allowance override'!L407 ), "", IF( ISBLANK( 'Inp - allowance override'!L407 ), 'F_Inputs - allowance'!L407, 'Inp - allowance override'!L407 ) )</f>
        <v>416.70250157372396</v>
      </c>
      <c r="M407" s="70">
        <f xml:space="preserve"> IF( ISNA( 'Inp - allowance override'!M407 ), "", IF( ISBLANK( 'Inp - allowance override'!M407 ), 'F_Inputs - allowance'!M407, 'Inp - allowance override'!M407 ) )</f>
        <v>650.41034952872656</v>
      </c>
      <c r="N407" s="64" t="str">
        <f xml:space="preserve"> INDEX(Lookup!G:G, MATCH(B407, Lookup!F:F, 0),)</f>
        <v>Wastewater - Ofwat enhancement allowance</v>
      </c>
    </row>
    <row r="408" spans="1:16">
      <c r="A408" t="str">
        <f>'Inp - allowance override'!A408</f>
        <v>WSX</v>
      </c>
      <c r="B408" t="str">
        <f>'Inp - allowance override'!B408</f>
        <v>PR24CA14_W_TOTAL_ENHANCEMENT_ALLOW_TOT</v>
      </c>
      <c r="C408" t="str">
        <f>'Inp - allowance override'!C408</f>
        <v>PR24 final water enhancement totex allowance- total enhancement expenditure</v>
      </c>
      <c r="D408" t="str">
        <f>'Inp - allowance override'!D408</f>
        <v>£m</v>
      </c>
      <c r="E408" t="str">
        <f>'Inp - allowance override'!E408</f>
        <v>Price Review 2024</v>
      </c>
      <c r="F408" s="70" t="str">
        <f xml:space="preserve"> IF( ISNA( 'Inp - allowance override'!F408 ), "", IF( ISBLANK( 'Inp - allowance override'!F408 ), 'F_Inputs - allowance'!F408, 'Inp - allowance override'!F408 ) )</f>
        <v/>
      </c>
      <c r="G408" s="70">
        <f xml:space="preserve"> IF( ISNA( 'Inp - allowance override'!G408 ), "", IF( ISBLANK( 'Inp - allowance override'!G408 ), 'F_Inputs - allowance'!G408, 'Inp - allowance override'!G408 ) )</f>
        <v>0.21140036087803898</v>
      </c>
      <c r="H408" s="70">
        <f xml:space="preserve"> IF( ISNA( 'Inp - allowance override'!H408 ), "", IF( ISBLANK( 'Inp - allowance override'!H408 ), 'F_Inputs - allowance'!H408, 'Inp - allowance override'!H408 ) )</f>
        <v>2.4444954636362271</v>
      </c>
      <c r="I408" s="70">
        <f xml:space="preserve"> IF( ISNA( 'Inp - allowance override'!I408 ), "", IF( ISBLANK( 'Inp - allowance override'!I408 ), 'F_Inputs - allowance'!I408, 'Inp - allowance override'!I408 ) )</f>
        <v>48.282511144349371</v>
      </c>
      <c r="J408" s="70">
        <f xml:space="preserve"> IF( ISNA( 'Inp - allowance override'!J408 ), "", IF( ISBLANK( 'Inp - allowance override'!J408 ), 'F_Inputs - allowance'!J408, 'Inp - allowance override'!J408 ) )</f>
        <v>51.002442204746195</v>
      </c>
      <c r="K408" s="70">
        <f xml:space="preserve"> IF( ISNA( 'Inp - allowance override'!K408 ), "", IF( ISBLANK( 'Inp - allowance override'!K408 ), 'F_Inputs - allowance'!K408, 'Inp - allowance override'!K408 ) )</f>
        <v>57.613948625212608</v>
      </c>
      <c r="L408" s="70">
        <f xml:space="preserve"> IF( ISNA( 'Inp - allowance override'!L408 ), "", IF( ISBLANK( 'Inp - allowance override'!L408 ), 'F_Inputs - allowance'!L408, 'Inp - allowance override'!L408 ) )</f>
        <v>44.535313360073737</v>
      </c>
      <c r="M408" s="70">
        <f xml:space="preserve"> IF( ISNA( 'Inp - allowance override'!M408 ), "", IF( ISBLANK( 'Inp - allowance override'!M408 ), 'F_Inputs - allowance'!M408, 'Inp - allowance override'!M408 ) )</f>
        <v>39.683675512964996</v>
      </c>
      <c r="N408" s="64" t="str">
        <f xml:space="preserve"> INDEX(Lookup!G:G, MATCH(B408, Lookup!F:F, 0),)</f>
        <v>Water - Ofwat enhancement allowance</v>
      </c>
    </row>
    <row r="409" spans="1:16">
      <c r="A409" t="str">
        <f>'Inp - allowance override'!A409</f>
        <v>WSX</v>
      </c>
      <c r="B409" t="str">
        <f>'Inp - allowance override'!B409</f>
        <v>C_PR24CA_RR2_001ADDN1_PR24</v>
      </c>
      <c r="C409" t="str">
        <f>'Inp - allowance override'!C409</f>
        <v>Ofwat - Gross capital expenditure - including g&amp;c and cost sharing - real (ADDN1)</v>
      </c>
      <c r="D409" t="str">
        <f>'Inp - allowance override'!D409</f>
        <v>£m</v>
      </c>
      <c r="E409" t="str">
        <f>'Inp - allowance override'!E409</f>
        <v>Price Review 2024</v>
      </c>
      <c r="F409" s="70" t="str">
        <f xml:space="preserve"> IF( ISNA( 'Inp - allowance override'!F409 ), "", IF( ISBLANK( 'Inp - allowance override'!F409 ), 'F_Inputs - allowance'!F409, 'Inp - allowance override'!F409 ) )</f>
        <v/>
      </c>
      <c r="G409" s="70" t="str">
        <f xml:space="preserve"> IF( ISNA( 'Inp - allowance override'!G409 ), "", IF( ISBLANK( 'Inp - allowance override'!G409 ), 'F_Inputs - allowance'!G409, 'Inp - allowance override'!G409 ) )</f>
        <v/>
      </c>
      <c r="H409" s="70" t="str">
        <f xml:space="preserve"> IF( ISNA( 'Inp - allowance override'!H409 ), "", IF( ISBLANK( 'Inp - allowance override'!H409 ), 'F_Inputs - allowance'!H409, 'Inp - allowance override'!H409 ) )</f>
        <v/>
      </c>
      <c r="I409" s="70">
        <f xml:space="preserve"> IF( ISNA( 'Inp - allowance override'!I409 ), "", IF( ISBLANK( 'Inp - allowance override'!I409 ), 'F_Inputs - allowance'!I409, 'Inp - allowance override'!I409 ) )</f>
        <v>0</v>
      </c>
      <c r="J409" s="70">
        <f xml:space="preserve"> IF( ISNA( 'Inp - allowance override'!J409 ), "", IF( ISBLANK( 'Inp - allowance override'!J409 ), 'F_Inputs - allowance'!J409, 'Inp - allowance override'!J409 ) )</f>
        <v>0</v>
      </c>
      <c r="K409" s="70">
        <f xml:space="preserve"> IF( ISNA( 'Inp - allowance override'!K409 ), "", IF( ISBLANK( 'Inp - allowance override'!K409 ), 'F_Inputs - allowance'!K409, 'Inp - allowance override'!K409 ) )</f>
        <v>0</v>
      </c>
      <c r="L409" s="70">
        <f xml:space="preserve"> IF( ISNA( 'Inp - allowance override'!L409 ), "", IF( ISBLANK( 'Inp - allowance override'!L409 ), 'F_Inputs - allowance'!L409, 'Inp - allowance override'!L409 ) )</f>
        <v>0</v>
      </c>
      <c r="M409" s="70">
        <f xml:space="preserve"> IF( ISNA( 'Inp - allowance override'!M409 ), "", IF( ISBLANK( 'Inp - allowance override'!M409 ), 'F_Inputs - allowance'!M409, 'Inp - allowance override'!M409 ) )</f>
        <v>0</v>
      </c>
      <c r="N409" s="64" t="str">
        <f xml:space="preserve"> INDEX(Lookup!G:G, MATCH(B409, Lookup!F:F, 0),)</f>
        <v>ADDN1 - Ofwat enhancement allowance</v>
      </c>
    </row>
    <row r="410" spans="1:16">
      <c r="A410" t="str">
        <f>'Inp - allowance override'!A410</f>
        <v>WSX</v>
      </c>
      <c r="B410" t="str">
        <f>'Inp - allowance override'!B410</f>
        <v>C_PR24CA_RR2_002ADDN1_PR24</v>
      </c>
      <c r="C410" t="str">
        <f>'Inp - allowance override'!C410</f>
        <v>Ofwat - Total gross operational expenditure including cost sharing - real (ADDN1)</v>
      </c>
      <c r="D410" t="str">
        <f>'Inp - allowance override'!D410</f>
        <v>£m</v>
      </c>
      <c r="E410" t="str">
        <f>'Inp - allowance override'!E410</f>
        <v>Price Review 2024</v>
      </c>
      <c r="F410" s="70" t="str">
        <f xml:space="preserve"> IF( ISNA( 'Inp - allowance override'!F410 ), "", IF( ISBLANK( 'Inp - allowance override'!F410 ), 'F_Inputs - allowance'!F410, 'Inp - allowance override'!F410 ) )</f>
        <v/>
      </c>
      <c r="G410" s="70" t="str">
        <f xml:space="preserve"> IF( ISNA( 'Inp - allowance override'!G410 ), "", IF( ISBLANK( 'Inp - allowance override'!G410 ), 'F_Inputs - allowance'!G410, 'Inp - allowance override'!G410 ) )</f>
        <v/>
      </c>
      <c r="H410" s="70" t="str">
        <f xml:space="preserve"> IF( ISNA( 'Inp - allowance override'!H410 ), "", IF( ISBLANK( 'Inp - allowance override'!H410 ), 'F_Inputs - allowance'!H410, 'Inp - allowance override'!H410 ) )</f>
        <v/>
      </c>
      <c r="I410" s="70">
        <f xml:space="preserve"> IF( ISNA( 'Inp - allowance override'!I410 ), "", IF( ISBLANK( 'Inp - allowance override'!I410 ), 'F_Inputs - allowance'!I410, 'Inp - allowance override'!I410 ) )</f>
        <v>0</v>
      </c>
      <c r="J410" s="70">
        <f xml:space="preserve"> IF( ISNA( 'Inp - allowance override'!J410 ), "", IF( ISBLANK( 'Inp - allowance override'!J410 ), 'F_Inputs - allowance'!J410, 'Inp - allowance override'!J410 ) )</f>
        <v>0</v>
      </c>
      <c r="K410" s="70">
        <f xml:space="preserve"> IF( ISNA( 'Inp - allowance override'!K410 ), "", IF( ISBLANK( 'Inp - allowance override'!K410 ), 'F_Inputs - allowance'!K410, 'Inp - allowance override'!K410 ) )</f>
        <v>0</v>
      </c>
      <c r="L410" s="70">
        <f xml:space="preserve"> IF( ISNA( 'Inp - allowance override'!L410 ), "", IF( ISBLANK( 'Inp - allowance override'!L410 ), 'F_Inputs - allowance'!L410, 'Inp - allowance override'!L410 ) )</f>
        <v>0</v>
      </c>
      <c r="M410" s="70">
        <f xml:space="preserve"> IF( ISNA( 'Inp - allowance override'!M410 ), "", IF( ISBLANK( 'Inp - allowance override'!M410 ), 'F_Inputs - allowance'!M410, 'Inp - allowance override'!M410 ) )</f>
        <v>0</v>
      </c>
      <c r="N410" s="64" t="str">
        <f xml:space="preserve"> INDEX(Lookup!G:G, MATCH(B410, Lookup!F:F, 0),)</f>
        <v>ADDN1 - Ofwat enhancement allowance</v>
      </c>
    </row>
    <row r="411" spans="1:16">
      <c r="A411" t="str">
        <f>'Inp - allowance override'!A411</f>
        <v>WSX</v>
      </c>
      <c r="B411" t="str">
        <f>'Inp - allowance override'!B411</f>
        <v>C_PR24CA15_DSDIVCAPEX_PC_WN</v>
      </c>
      <c r="C411" t="str">
        <f>'Inp - allowance override'!C411</f>
        <v>DS &amp; diversions costs -WN - capex - price control total</v>
      </c>
      <c r="D411" t="str">
        <f>'Inp - allowance override'!D411</f>
        <v>£m</v>
      </c>
      <c r="E411" t="str">
        <f>'Inp - allowance override'!E411</f>
        <v>Price Review 2024</v>
      </c>
      <c r="F411" s="70" t="str">
        <f xml:space="preserve"> IF( ISNA( 'Inp - allowance override'!F411 ), "", IF( ISBLANK( 'Inp - allowance override'!F411 ), 'F_Inputs - allowance'!F411, 'Inp - allowance override'!F411 ) )</f>
        <v/>
      </c>
      <c r="G411" s="70" t="str">
        <f xml:space="preserve"> IF( ISNA( 'Inp - allowance override'!G411 ), "", IF( ISBLANK( 'Inp - allowance override'!G411 ), 'F_Inputs - allowance'!G411, 'Inp - allowance override'!G411 ) )</f>
        <v/>
      </c>
      <c r="H411" s="70" t="str">
        <f xml:space="preserve"> IF( ISNA( 'Inp - allowance override'!H411 ), "", IF( ISBLANK( 'Inp - allowance override'!H411 ), 'F_Inputs - allowance'!H411, 'Inp - allowance override'!H411 ) )</f>
        <v/>
      </c>
      <c r="I411" s="70">
        <f xml:space="preserve"> IF( ISNA( 'Inp - allowance override'!I411 ), "", IF( ISBLANK( 'Inp - allowance override'!I411 ), 'F_Inputs - allowance'!I411, 'Inp - allowance override'!I411 ) )</f>
        <v>0</v>
      </c>
      <c r="J411" s="70">
        <f xml:space="preserve"> IF( ISNA( 'Inp - allowance override'!J411 ), "", IF( ISBLANK( 'Inp - allowance override'!J411 ), 'F_Inputs - allowance'!J411, 'Inp - allowance override'!J411 ) )</f>
        <v>0</v>
      </c>
      <c r="K411" s="70">
        <f xml:space="preserve"> IF( ISNA( 'Inp - allowance override'!K411 ), "", IF( ISBLANK( 'Inp - allowance override'!K411 ), 'F_Inputs - allowance'!K411, 'Inp - allowance override'!K411 ) )</f>
        <v>0</v>
      </c>
      <c r="L411" s="70">
        <f xml:space="preserve"> IF( ISNA( 'Inp - allowance override'!L411 ), "", IF( ISBLANK( 'Inp - allowance override'!L411 ), 'F_Inputs - allowance'!L411, 'Inp - allowance override'!L411 ) )</f>
        <v>0</v>
      </c>
      <c r="M411" s="70">
        <f xml:space="preserve"> IF( ISNA( 'Inp - allowance override'!M411 ), "", IF( ISBLANK( 'Inp - allowance override'!M411 ), 'F_Inputs - allowance'!M411, 'Inp - allowance override'!M411 ) )</f>
        <v>0</v>
      </c>
      <c r="N411" s="64" t="str">
        <f xml:space="preserve"> INDEX(Lookup!G:G, MATCH(B411, Lookup!F:F, 0),)</f>
        <v>WN - DSDIV capex</v>
      </c>
    </row>
    <row r="412" spans="1:16">
      <c r="A412" t="str">
        <f>'Inp - allowance override'!A412</f>
        <v>WSX</v>
      </c>
      <c r="B412" t="str">
        <f>'Inp - allowance override'!B412</f>
        <v>C_PR24CA15_DSDIVOPEX_PC_WN</v>
      </c>
      <c r="C412" t="str">
        <f>'Inp - allowance override'!C412</f>
        <v>DS &amp; diversions costs -WN - opex - price control total</v>
      </c>
      <c r="D412" t="str">
        <f>'Inp - allowance override'!D412</f>
        <v>£m</v>
      </c>
      <c r="E412" t="str">
        <f>'Inp - allowance override'!E412</f>
        <v>Price Review 2024</v>
      </c>
      <c r="F412" s="70" t="str">
        <f xml:space="preserve"> IF( ISNA( 'Inp - allowance override'!F412 ), "", IF( ISBLANK( 'Inp - allowance override'!F412 ), 'F_Inputs - allowance'!F412, 'Inp - allowance override'!F412 ) )</f>
        <v/>
      </c>
      <c r="G412" s="70" t="str">
        <f xml:space="preserve"> IF( ISNA( 'Inp - allowance override'!G412 ), "", IF( ISBLANK( 'Inp - allowance override'!G412 ), 'F_Inputs - allowance'!G412, 'Inp - allowance override'!G412 ) )</f>
        <v/>
      </c>
      <c r="H412" s="70" t="str">
        <f xml:space="preserve"> IF( ISNA( 'Inp - allowance override'!H412 ), "", IF( ISBLANK( 'Inp - allowance override'!H412 ), 'F_Inputs - allowance'!H412, 'Inp - allowance override'!H412 ) )</f>
        <v/>
      </c>
      <c r="I412" s="70">
        <f xml:space="preserve"> IF( ISNA( 'Inp - allowance override'!I412 ), "", IF( ISBLANK( 'Inp - allowance override'!I412 ), 'F_Inputs - allowance'!I412, 'Inp - allowance override'!I412 ) )</f>
        <v>0.22999999999999998</v>
      </c>
      <c r="J412" s="70">
        <f xml:space="preserve"> IF( ISNA( 'Inp - allowance override'!J412 ), "", IF( ISBLANK( 'Inp - allowance override'!J412 ), 'F_Inputs - allowance'!J412, 'Inp - allowance override'!J412 ) )</f>
        <v>0.22999999999999998</v>
      </c>
      <c r="K412" s="70">
        <f xml:space="preserve"> IF( ISNA( 'Inp - allowance override'!K412 ), "", IF( ISBLANK( 'Inp - allowance override'!K412 ), 'F_Inputs - allowance'!K412, 'Inp - allowance override'!K412 ) )</f>
        <v>0.22999999999999998</v>
      </c>
      <c r="L412" s="70">
        <f xml:space="preserve"> IF( ISNA( 'Inp - allowance override'!L412 ), "", IF( ISBLANK( 'Inp - allowance override'!L412 ), 'F_Inputs - allowance'!L412, 'Inp - allowance override'!L412 ) )</f>
        <v>0.22999999999999998</v>
      </c>
      <c r="M412" s="70">
        <f xml:space="preserve"> IF( ISNA( 'Inp - allowance override'!M412 ), "", IF( ISBLANK( 'Inp - allowance override'!M412 ), 'F_Inputs - allowance'!M412, 'Inp - allowance override'!M412 ) )</f>
        <v>0.22999999999999998</v>
      </c>
      <c r="N412" s="64" t="str">
        <f xml:space="preserve"> INDEX(Lookup!G:G, MATCH(B412, Lookup!F:F, 0),)</f>
        <v>WN - DSDIV opex</v>
      </c>
    </row>
    <row r="413" spans="1:16">
      <c r="A413" t="str">
        <f>'Inp - allowance override'!A413</f>
        <v>WSX</v>
      </c>
      <c r="B413" t="str">
        <f>'Inp - allowance override'!B413</f>
        <v>C_PR24CA15_DSDIVCAPEX_PC_WWN</v>
      </c>
      <c r="C413" t="str">
        <f>'Inp - allowance override'!C413</f>
        <v>DS &amp; diversions costs -WWN - capex - price control total</v>
      </c>
      <c r="D413" t="str">
        <f>'Inp - allowance override'!D413</f>
        <v>£m</v>
      </c>
      <c r="E413" t="str">
        <f>'Inp - allowance override'!E413</f>
        <v>Price Review 2024</v>
      </c>
      <c r="F413" s="70" t="str">
        <f xml:space="preserve"> IF( ISNA( 'Inp - allowance override'!F413 ), "", IF( ISBLANK( 'Inp - allowance override'!F413 ), 'F_Inputs - allowance'!F413, 'Inp - allowance override'!F413 ) )</f>
        <v/>
      </c>
      <c r="G413" s="70" t="str">
        <f xml:space="preserve"> IF( ISNA( 'Inp - allowance override'!G413 ), "", IF( ISBLANK( 'Inp - allowance override'!G413 ), 'F_Inputs - allowance'!G413, 'Inp - allowance override'!G413 ) )</f>
        <v/>
      </c>
      <c r="H413" s="70" t="str">
        <f xml:space="preserve"> IF( ISNA( 'Inp - allowance override'!H413 ), "", IF( ISBLANK( 'Inp - allowance override'!H413 ), 'F_Inputs - allowance'!H413, 'Inp - allowance override'!H413 ) )</f>
        <v/>
      </c>
      <c r="I413" s="70">
        <f xml:space="preserve"> IF( ISNA( 'Inp - allowance override'!I413 ), "", IF( ISBLANK( 'Inp - allowance override'!I413 ), 'F_Inputs - allowance'!I413, 'Inp - allowance override'!I413 ) )</f>
        <v>0</v>
      </c>
      <c r="J413" s="70">
        <f xml:space="preserve"> IF( ISNA( 'Inp - allowance override'!J413 ), "", IF( ISBLANK( 'Inp - allowance override'!J413 ), 'F_Inputs - allowance'!J413, 'Inp - allowance override'!J413 ) )</f>
        <v>0</v>
      </c>
      <c r="K413" s="70">
        <f xml:space="preserve"> IF( ISNA( 'Inp - allowance override'!K413 ), "", IF( ISBLANK( 'Inp - allowance override'!K413 ), 'F_Inputs - allowance'!K413, 'Inp - allowance override'!K413 ) )</f>
        <v>0</v>
      </c>
      <c r="L413" s="70">
        <f xml:space="preserve"> IF( ISNA( 'Inp - allowance override'!L413 ), "", IF( ISBLANK( 'Inp - allowance override'!L413 ), 'F_Inputs - allowance'!L413, 'Inp - allowance override'!L413 ) )</f>
        <v>0</v>
      </c>
      <c r="M413" s="70">
        <f xml:space="preserve"> IF( ISNA( 'Inp - allowance override'!M413 ), "", IF( ISBLANK( 'Inp - allowance override'!M413 ), 'F_Inputs - allowance'!M413, 'Inp - allowance override'!M413 ) )</f>
        <v>0</v>
      </c>
      <c r="N413" s="64" t="str">
        <f xml:space="preserve"> INDEX(Lookup!G:G, MATCH(B413, Lookup!F:F, 0),)</f>
        <v>WWN - DSDIV capex</v>
      </c>
    </row>
    <row r="414" spans="1:16">
      <c r="A414" t="str">
        <f>'Inp - allowance override'!A414</f>
        <v>WSX</v>
      </c>
      <c r="B414" t="str">
        <f>'Inp - allowance override'!B414</f>
        <v>C_PR24CA15_DSDIVOPEX_PC_WWN</v>
      </c>
      <c r="C414" t="str">
        <f>'Inp - allowance override'!C414</f>
        <v>DS &amp; diversions costs -WWN - opex - price control total</v>
      </c>
      <c r="D414" t="str">
        <f>'Inp - allowance override'!D414</f>
        <v>£m</v>
      </c>
      <c r="E414" t="str">
        <f>'Inp - allowance override'!E414</f>
        <v>Price Review 2024</v>
      </c>
      <c r="F414" s="70" t="str">
        <f xml:space="preserve"> IF( ISNA( 'Inp - allowance override'!F414 ), "", IF( ISBLANK( 'Inp - allowance override'!F414 ), 'F_Inputs - allowance'!F414, 'Inp - allowance override'!F414 ) )</f>
        <v/>
      </c>
      <c r="G414" s="70" t="str">
        <f xml:space="preserve"> IF( ISNA( 'Inp - allowance override'!G414 ), "", IF( ISBLANK( 'Inp - allowance override'!G414 ), 'F_Inputs - allowance'!G414, 'Inp - allowance override'!G414 ) )</f>
        <v/>
      </c>
      <c r="H414" s="70" t="str">
        <f xml:space="preserve"> IF( ISNA( 'Inp - allowance override'!H414 ), "", IF( ISBLANK( 'Inp - allowance override'!H414 ), 'F_Inputs - allowance'!H414, 'Inp - allowance override'!H414 ) )</f>
        <v/>
      </c>
      <c r="I414" s="70">
        <f xml:space="preserve"> IF( ISNA( 'Inp - allowance override'!I414 ), "", IF( ISBLANK( 'Inp - allowance override'!I414 ), 'F_Inputs - allowance'!I414, 'Inp - allowance override'!I414 ) )</f>
        <v>0</v>
      </c>
      <c r="J414" s="70">
        <f xml:space="preserve"> IF( ISNA( 'Inp - allowance override'!J414 ), "", IF( ISBLANK( 'Inp - allowance override'!J414 ), 'F_Inputs - allowance'!J414, 'Inp - allowance override'!J414 ) )</f>
        <v>0</v>
      </c>
      <c r="K414" s="70">
        <f xml:space="preserve"> IF( ISNA( 'Inp - allowance override'!K414 ), "", IF( ISBLANK( 'Inp - allowance override'!K414 ), 'F_Inputs - allowance'!K414, 'Inp - allowance override'!K414 ) )</f>
        <v>0</v>
      </c>
      <c r="L414" s="70">
        <f xml:space="preserve"> IF( ISNA( 'Inp - allowance override'!L414 ), "", IF( ISBLANK( 'Inp - allowance override'!L414 ), 'F_Inputs - allowance'!L414, 'Inp - allowance override'!L414 ) )</f>
        <v>0</v>
      </c>
      <c r="M414" s="70">
        <f xml:space="preserve"> IF( ISNA( 'Inp - allowance override'!M414 ), "", IF( ISBLANK( 'Inp - allowance override'!M414 ), 'F_Inputs - allowance'!M414, 'Inp - allowance override'!M414 ) )</f>
        <v>0</v>
      </c>
      <c r="N414" s="64" t="str">
        <f xml:space="preserve"> INDEX(Lookup!G:G, MATCH(B414, Lookup!F:F, 0),)</f>
        <v>WWN - DSDIV opex</v>
      </c>
    </row>
    <row r="415" spans="1:16">
      <c r="A415" t="str">
        <f>'Inp - allowance override'!A415</f>
        <v>WSX</v>
      </c>
      <c r="B415" t="str">
        <f>'Inp - allowance override'!B415</f>
        <v>C_PR24CA15_DSDIVCAPEX_NPC_WN</v>
      </c>
      <c r="C415" t="str">
        <f>'Inp - allowance override'!C415</f>
        <v>DS &amp; diversions costs -WN - capex - non-price control total</v>
      </c>
      <c r="D415" t="str">
        <f>'Inp - allowance override'!D415</f>
        <v>£m</v>
      </c>
      <c r="E415" t="str">
        <f>'Inp - allowance override'!E415</f>
        <v>Price Review 2024</v>
      </c>
      <c r="F415" s="70" t="str">
        <f xml:space="preserve"> IF( ISNA( 'Inp - allowance override'!F415 ), "", IF( ISBLANK( 'Inp - allowance override'!F415 ), 'F_Inputs - allowance'!F415, 'Inp - allowance override'!F415 ) )</f>
        <v/>
      </c>
      <c r="G415" s="70" t="str">
        <f xml:space="preserve"> IF( ISNA( 'Inp - allowance override'!G415 ), "", IF( ISBLANK( 'Inp - allowance override'!G415 ), 'F_Inputs - allowance'!G415, 'Inp - allowance override'!G415 ) )</f>
        <v/>
      </c>
      <c r="H415" s="70" t="str">
        <f xml:space="preserve"> IF( ISNA( 'Inp - allowance override'!H415 ), "", IF( ISBLANK( 'Inp - allowance override'!H415 ), 'F_Inputs - allowance'!H415, 'Inp - allowance override'!H415 ) )</f>
        <v/>
      </c>
      <c r="I415" s="70">
        <f xml:space="preserve"> IF( ISNA( 'Inp - allowance override'!I415 ), "", IF( ISBLANK( 'Inp - allowance override'!I415 ), 'F_Inputs - allowance'!I415, 'Inp - allowance override'!I415 ) )</f>
        <v>2.199357385901775</v>
      </c>
      <c r="J415" s="70">
        <f xml:space="preserve"> IF( ISNA( 'Inp - allowance override'!J415 ), "", IF( ISBLANK( 'Inp - allowance override'!J415 ), 'F_Inputs - allowance'!J415, 'Inp - allowance override'!J415 ) )</f>
        <v>2.016908542210468</v>
      </c>
      <c r="K415" s="70">
        <f xml:space="preserve"> IF( ISNA( 'Inp - allowance override'!K415 ), "", IF( ISBLANK( 'Inp - allowance override'!K415 ), 'F_Inputs - allowance'!K415, 'Inp - allowance override'!K415 ) )</f>
        <v>2.0769242563006141</v>
      </c>
      <c r="L415" s="70">
        <f xml:space="preserve"> IF( ISNA( 'Inp - allowance override'!L415 ), "", IF( ISBLANK( 'Inp - allowance override'!L415 ), 'F_Inputs - allowance'!L415, 'Inp - allowance override'!L415 ) )</f>
        <v>1.8598936392573131</v>
      </c>
      <c r="M415" s="70">
        <f xml:space="preserve"> IF( ISNA( 'Inp - allowance override'!M415 ), "", IF( ISBLANK( 'Inp - allowance override'!M415 ), 'F_Inputs - allowance'!M415, 'Inp - allowance override'!M415 ) )</f>
        <v>1.506513847798423</v>
      </c>
      <c r="N415" s="64" t="str">
        <f xml:space="preserve"> INDEX(Lookup!G:G, MATCH(B415, Lookup!F:F, 0),)</f>
        <v>WN - DSDIV capex</v>
      </c>
    </row>
    <row r="416" spans="1:16">
      <c r="A416" t="str">
        <f>'Inp - allowance override'!A416</f>
        <v>WSX</v>
      </c>
      <c r="B416" t="str">
        <f>'Inp - allowance override'!B416</f>
        <v>C_PR24CA15_DSDIVOPEX_NPC_WN</v>
      </c>
      <c r="C416" t="str">
        <f>'Inp - allowance override'!C416</f>
        <v>DS &amp; diversions costs -WN - opex - non-price control total</v>
      </c>
      <c r="D416" t="str">
        <f>'Inp - allowance override'!D416</f>
        <v>£m</v>
      </c>
      <c r="E416" t="str">
        <f>'Inp - allowance override'!E416</f>
        <v>Price Review 2024</v>
      </c>
      <c r="F416" s="70" t="str">
        <f xml:space="preserve"> IF( ISNA( 'Inp - allowance override'!F416 ), "", IF( ISBLANK( 'Inp - allowance override'!F416 ), 'F_Inputs - allowance'!F416, 'Inp - allowance override'!F416 ) )</f>
        <v/>
      </c>
      <c r="G416" s="70" t="str">
        <f xml:space="preserve"> IF( ISNA( 'Inp - allowance override'!G416 ), "", IF( ISBLANK( 'Inp - allowance override'!G416 ), 'F_Inputs - allowance'!G416, 'Inp - allowance override'!G416 ) )</f>
        <v/>
      </c>
      <c r="H416" s="70" t="str">
        <f xml:space="preserve"> IF( ISNA( 'Inp - allowance override'!H416 ), "", IF( ISBLANK( 'Inp - allowance override'!H416 ), 'F_Inputs - allowance'!H416, 'Inp - allowance override'!H416 ) )</f>
        <v/>
      </c>
      <c r="I416" s="70">
        <f xml:space="preserve"> IF( ISNA( 'Inp - allowance override'!I416 ), "", IF( ISBLANK( 'Inp - allowance override'!I416 ), 'F_Inputs - allowance'!I416, 'Inp - allowance override'!I416 ) )</f>
        <v>2.6320897990565881</v>
      </c>
      <c r="J416" s="70">
        <f xml:space="preserve"> IF( ISNA( 'Inp - allowance override'!J416 ), "", IF( ISBLANK( 'Inp - allowance override'!J416 ), 'F_Inputs - allowance'!J416, 'Inp - allowance override'!J416 ) )</f>
        <v>2.5484112051185388</v>
      </c>
      <c r="K416" s="70">
        <f xml:space="preserve"> IF( ISNA( 'Inp - allowance override'!K416 ), "", IF( ISBLANK( 'Inp - allowance override'!K416 ), 'F_Inputs - allowance'!K416, 'Inp - allowance override'!K416 ) )</f>
        <v>2.6452263469505111</v>
      </c>
      <c r="L416" s="70">
        <f xml:space="preserve"> IF( ISNA( 'Inp - allowance override'!L416 ), "", IF( ISBLANK( 'Inp - allowance override'!L416 ), 'F_Inputs - allowance'!L416, 'Inp - allowance override'!L416 ) )</f>
        <v>2.4029113098671218</v>
      </c>
      <c r="M416" s="70">
        <f xml:space="preserve"> IF( ISNA( 'Inp - allowance override'!M416 ), "", IF( ISBLANK( 'Inp - allowance override'!M416 ), 'F_Inputs - allowance'!M416, 'Inp - allowance override'!M416 ) )</f>
        <v>2.0959733934418834</v>
      </c>
      <c r="N416" s="64" t="str">
        <f xml:space="preserve"> INDEX(Lookup!G:G, MATCH(B416, Lookup!F:F, 0),)</f>
        <v>WN - DSDIV opex</v>
      </c>
    </row>
    <row r="417" spans="1:14">
      <c r="A417" t="str">
        <f>'Inp - allowance override'!A417</f>
        <v>WSX</v>
      </c>
      <c r="B417" t="str">
        <f>'Inp - allowance override'!B417</f>
        <v>C_PR24CA15_DSDIVCAPEX_NPC_WWN</v>
      </c>
      <c r="C417" t="str">
        <f>'Inp - allowance override'!C417</f>
        <v>DS &amp; diversions costs -WWN - capex - non-price control total</v>
      </c>
      <c r="D417" t="str">
        <f>'Inp - allowance override'!D417</f>
        <v>£m</v>
      </c>
      <c r="E417" t="str">
        <f>'Inp - allowance override'!E417</f>
        <v>Price Review 2024</v>
      </c>
      <c r="F417" s="70" t="str">
        <f xml:space="preserve"> IF( ISNA( 'Inp - allowance override'!F417 ), "", IF( ISBLANK( 'Inp - allowance override'!F417 ), 'F_Inputs - allowance'!F417, 'Inp - allowance override'!F417 ) )</f>
        <v/>
      </c>
      <c r="G417" s="70" t="str">
        <f xml:space="preserve"> IF( ISNA( 'Inp - allowance override'!G417 ), "", IF( ISBLANK( 'Inp - allowance override'!G417 ), 'F_Inputs - allowance'!G417, 'Inp - allowance override'!G417 ) )</f>
        <v/>
      </c>
      <c r="H417" s="70" t="str">
        <f xml:space="preserve"> IF( ISNA( 'Inp - allowance override'!H417 ), "", IF( ISBLANK( 'Inp - allowance override'!H417 ), 'F_Inputs - allowance'!H417, 'Inp - allowance override'!H417 ) )</f>
        <v/>
      </c>
      <c r="I417" s="70">
        <f xml:space="preserve"> IF( ISNA( 'Inp - allowance override'!I417 ), "", IF( ISBLANK( 'Inp - allowance override'!I417 ), 'F_Inputs - allowance'!I417, 'Inp - allowance override'!I417 ) )</f>
        <v>3.3970235645879439</v>
      </c>
      <c r="J417" s="70">
        <f xml:space="preserve"> IF( ISNA( 'Inp - allowance override'!J417 ), "", IF( ISBLANK( 'Inp - allowance override'!J417 ), 'F_Inputs - allowance'!J417, 'Inp - allowance override'!J417 ) )</f>
        <v>3.4141951059684015</v>
      </c>
      <c r="K417" s="70">
        <f xml:space="preserve"> IF( ISNA( 'Inp - allowance override'!K417 ), "", IF( ISBLANK( 'Inp - allowance override'!K417 ), 'F_Inputs - allowance'!K417, 'Inp - allowance override'!K417 ) )</f>
        <v>3.4312660798081311</v>
      </c>
      <c r="L417" s="70">
        <f xml:space="preserve"> IF( ISNA( 'Inp - allowance override'!L417 ), "", IF( ISBLANK( 'Inp - allowance override'!L417 ), 'F_Inputs - allowance'!L417, 'Inp - allowance override'!L417 ) )</f>
        <v>3.448422409320282</v>
      </c>
      <c r="M417" s="70">
        <f xml:space="preserve"> IF( ISNA( 'Inp - allowance override'!M417 ), "", IF( ISBLANK( 'Inp - allowance override'!M417 ), 'F_Inputs - allowance'!M417, 'Inp - allowance override'!M417 ) )</f>
        <v>3.4656645228896572</v>
      </c>
      <c r="N417" s="64" t="str">
        <f xml:space="preserve"> INDEX(Lookup!G:G, MATCH(B417, Lookup!F:F, 0),)</f>
        <v>WWN - DSDIV capex</v>
      </c>
    </row>
    <row r="418" spans="1:14">
      <c r="A418" t="str">
        <f>'Inp - allowance override'!A418</f>
        <v>WSX</v>
      </c>
      <c r="B418" t="str">
        <f>'Inp - allowance override'!B418</f>
        <v>C_PR24CA15_DSDIVOPEX_NPC_WWN</v>
      </c>
      <c r="C418" t="str">
        <f>'Inp - allowance override'!C418</f>
        <v>DS &amp; diversions costs -WWN - opex - non-price control total</v>
      </c>
      <c r="D418" t="str">
        <f>'Inp - allowance override'!D418</f>
        <v>£m</v>
      </c>
      <c r="E418" t="str">
        <f>'Inp - allowance override'!E418</f>
        <v>Price Review 2024</v>
      </c>
      <c r="F418" s="70" t="str">
        <f xml:space="preserve"> IF( ISNA( 'Inp - allowance override'!F418 ), "", IF( ISBLANK( 'Inp - allowance override'!F418 ), 'F_Inputs - allowance'!F418, 'Inp - allowance override'!F418 ) )</f>
        <v/>
      </c>
      <c r="G418" s="70" t="str">
        <f xml:space="preserve"> IF( ISNA( 'Inp - allowance override'!G418 ), "", IF( ISBLANK( 'Inp - allowance override'!G418 ), 'F_Inputs - allowance'!G418, 'Inp - allowance override'!G418 ) )</f>
        <v/>
      </c>
      <c r="H418" s="70" t="str">
        <f xml:space="preserve"> IF( ISNA( 'Inp - allowance override'!H418 ), "", IF( ISBLANK( 'Inp - allowance override'!H418 ), 'F_Inputs - allowance'!H418, 'Inp - allowance override'!H418 ) )</f>
        <v/>
      </c>
      <c r="I418" s="70">
        <f xml:space="preserve"> IF( ISNA( 'Inp - allowance override'!I418 ), "", IF( ISBLANK( 'Inp - allowance override'!I418 ), 'F_Inputs - allowance'!I418, 'Inp - allowance override'!I418 ) )</f>
        <v>0.33778803443027494</v>
      </c>
      <c r="J418" s="70">
        <f xml:space="preserve"> IF( ISNA( 'Inp - allowance override'!J418 ), "", IF( ISBLANK( 'Inp - allowance override'!J418 ), 'F_Inputs - allowance'!J418, 'Inp - allowance override'!J418 ) )</f>
        <v>0.33901120004627494</v>
      </c>
      <c r="K418" s="70">
        <f xml:space="preserve"> IF( ISNA( 'Inp - allowance override'!K418 ), "", IF( ISBLANK( 'Inp - allowance override'!K418 ), 'F_Inputs - allowance'!K418, 'Inp - allowance override'!K418 ) )</f>
        <v>0.34024048127827489</v>
      </c>
      <c r="L418" s="70">
        <f xml:space="preserve"> IF( ISNA( 'Inp - allowance override'!L418 ), "", IF( ISBLANK( 'Inp - allowance override'!L418 ), 'F_Inputs - allowance'!L418, 'Inp - allowance override'!L418 ) )</f>
        <v>0.34147590897427493</v>
      </c>
      <c r="M418" s="70">
        <f xml:space="preserve"> IF( ISNA( 'Inp - allowance override'!M418 ), "", IF( ISBLANK( 'Inp - allowance override'!M418 ), 'F_Inputs - allowance'!M418, 'Inp - allowance override'!M418 ) )</f>
        <v>0.3427175139822749</v>
      </c>
      <c r="N418" s="64" t="str">
        <f xml:space="preserve"> INDEX(Lookup!G:G, MATCH(B418, Lookup!F:F, 0),)</f>
        <v>WWN - DSDIV opex</v>
      </c>
    </row>
    <row r="419" spans="1:14">
      <c r="A419" t="str">
        <f>'Inp - allowance override'!A419</f>
        <v>WSX</v>
      </c>
      <c r="B419" t="str">
        <f>'Inp - allowance override'!B419</f>
        <v>C_PR24CA15_3PCAPEX_PC_WR</v>
      </c>
      <c r="C419" t="str">
        <f>'Inp - allowance override'!C419</f>
        <v>Third party services costs - WR - capex - price control</v>
      </c>
      <c r="D419" t="str">
        <f>'Inp - allowance override'!D419</f>
        <v>£m</v>
      </c>
      <c r="E419" t="str">
        <f>'Inp - allowance override'!E419</f>
        <v>Price Review 2024</v>
      </c>
      <c r="F419" s="70" t="str">
        <f xml:space="preserve"> IF( ISNA( 'Inp - allowance override'!F419 ), "", IF( ISBLANK( 'Inp - allowance override'!F419 ), 'F_Inputs - allowance'!F419, 'Inp - allowance override'!F419 ) )</f>
        <v/>
      </c>
      <c r="G419" s="70" t="str">
        <f xml:space="preserve"> IF( ISNA( 'Inp - allowance override'!G419 ), "", IF( ISBLANK( 'Inp - allowance override'!G419 ), 'F_Inputs - allowance'!G419, 'Inp - allowance override'!G419 ) )</f>
        <v/>
      </c>
      <c r="H419" s="70" t="str">
        <f xml:space="preserve"> IF( ISNA( 'Inp - allowance override'!H419 ), "", IF( ISBLANK( 'Inp - allowance override'!H419 ), 'F_Inputs - allowance'!H419, 'Inp - allowance override'!H419 ) )</f>
        <v/>
      </c>
      <c r="I419" s="70">
        <f xml:space="preserve"> IF( ISNA( 'Inp - allowance override'!I419 ), "", IF( ISBLANK( 'Inp - allowance override'!I419 ), 'F_Inputs - allowance'!I419, 'Inp - allowance override'!I419 ) )</f>
        <v>0</v>
      </c>
      <c r="J419" s="70">
        <f xml:space="preserve"> IF( ISNA( 'Inp - allowance override'!J419 ), "", IF( ISBLANK( 'Inp - allowance override'!J419 ), 'F_Inputs - allowance'!J419, 'Inp - allowance override'!J419 ) )</f>
        <v>0</v>
      </c>
      <c r="K419" s="70">
        <f xml:space="preserve"> IF( ISNA( 'Inp - allowance override'!K419 ), "", IF( ISBLANK( 'Inp - allowance override'!K419 ), 'F_Inputs - allowance'!K419, 'Inp - allowance override'!K419 ) )</f>
        <v>0</v>
      </c>
      <c r="L419" s="70">
        <f xml:space="preserve"> IF( ISNA( 'Inp - allowance override'!L419 ), "", IF( ISBLANK( 'Inp - allowance override'!L419 ), 'F_Inputs - allowance'!L419, 'Inp - allowance override'!L419 ) )</f>
        <v>0</v>
      </c>
      <c r="M419" s="70">
        <f xml:space="preserve"> IF( ISNA( 'Inp - allowance override'!M419 ), "", IF( ISBLANK( 'Inp - allowance override'!M419 ), 'F_Inputs - allowance'!M419, 'Inp - allowance override'!M419 ) )</f>
        <v>0</v>
      </c>
      <c r="N419" s="64" t="str">
        <f xml:space="preserve"> INDEX(Lookup!G:G, MATCH(B419, Lookup!F:F, 0),)</f>
        <v>WR - 3P capex</v>
      </c>
    </row>
    <row r="420" spans="1:14">
      <c r="A420" t="str">
        <f>'Inp - allowance override'!A420</f>
        <v>WSX</v>
      </c>
      <c r="B420" t="str">
        <f>'Inp - allowance override'!B420</f>
        <v>C_PR24CA15_3POPEX_PC_WR</v>
      </c>
      <c r="C420" t="str">
        <f>'Inp - allowance override'!C420</f>
        <v>Third party services costs - WR - opex - price control</v>
      </c>
      <c r="D420" t="str">
        <f>'Inp - allowance override'!D420</f>
        <v>£m</v>
      </c>
      <c r="E420" t="str">
        <f>'Inp - allowance override'!E420</f>
        <v>Price Review 2024</v>
      </c>
      <c r="F420" s="70" t="str">
        <f xml:space="preserve"> IF( ISNA( 'Inp - allowance override'!F420 ), "", IF( ISBLANK( 'Inp - allowance override'!F420 ), 'F_Inputs - allowance'!F420, 'Inp - allowance override'!F420 ) )</f>
        <v/>
      </c>
      <c r="G420" s="70" t="str">
        <f xml:space="preserve"> IF( ISNA( 'Inp - allowance override'!G420 ), "", IF( ISBLANK( 'Inp - allowance override'!G420 ), 'F_Inputs - allowance'!G420, 'Inp - allowance override'!G420 ) )</f>
        <v/>
      </c>
      <c r="H420" s="70" t="str">
        <f xml:space="preserve"> IF( ISNA( 'Inp - allowance override'!H420 ), "", IF( ISBLANK( 'Inp - allowance override'!H420 ), 'F_Inputs - allowance'!H420, 'Inp - allowance override'!H420 ) )</f>
        <v/>
      </c>
      <c r="I420" s="70">
        <f xml:space="preserve"> IF( ISNA( 'Inp - allowance override'!I420 ), "", IF( ISBLANK( 'Inp - allowance override'!I420 ), 'F_Inputs - allowance'!I420, 'Inp - allowance override'!I420 ) )</f>
        <v>0</v>
      </c>
      <c r="J420" s="70">
        <f xml:space="preserve"> IF( ISNA( 'Inp - allowance override'!J420 ), "", IF( ISBLANK( 'Inp - allowance override'!J420 ), 'F_Inputs - allowance'!J420, 'Inp - allowance override'!J420 ) )</f>
        <v>0</v>
      </c>
      <c r="K420" s="70">
        <f xml:space="preserve"> IF( ISNA( 'Inp - allowance override'!K420 ), "", IF( ISBLANK( 'Inp - allowance override'!K420 ), 'F_Inputs - allowance'!K420, 'Inp - allowance override'!K420 ) )</f>
        <v>0</v>
      </c>
      <c r="L420" s="70">
        <f xml:space="preserve"> IF( ISNA( 'Inp - allowance override'!L420 ), "", IF( ISBLANK( 'Inp - allowance override'!L420 ), 'F_Inputs - allowance'!L420, 'Inp - allowance override'!L420 ) )</f>
        <v>0</v>
      </c>
      <c r="M420" s="70">
        <f xml:space="preserve"> IF( ISNA( 'Inp - allowance override'!M420 ), "", IF( ISBLANK( 'Inp - allowance override'!M420 ), 'F_Inputs - allowance'!M420, 'Inp - allowance override'!M420 ) )</f>
        <v>0</v>
      </c>
      <c r="N420" s="64" t="str">
        <f xml:space="preserve"> INDEX(Lookup!G:G, MATCH(B420, Lookup!F:F, 0),)</f>
        <v>WR - 3P opex</v>
      </c>
    </row>
    <row r="421" spans="1:14">
      <c r="A421" t="str">
        <f>'Inp - allowance override'!A421</f>
        <v>WSX</v>
      </c>
      <c r="B421" t="str">
        <f>'Inp - allowance override'!B421</f>
        <v>C_PR24CA15_3PCAPEX_PC_WN</v>
      </c>
      <c r="C421" t="str">
        <f>'Inp - allowance override'!C421</f>
        <v>Third party services costs - WN - capex - price control</v>
      </c>
      <c r="D421" t="str">
        <f>'Inp - allowance override'!D421</f>
        <v>£m</v>
      </c>
      <c r="E421" t="str">
        <f>'Inp - allowance override'!E421</f>
        <v>Price Review 2024</v>
      </c>
      <c r="F421" s="70" t="str">
        <f xml:space="preserve"> IF( ISNA( 'Inp - allowance override'!F421 ), "", IF( ISBLANK( 'Inp - allowance override'!F421 ), 'F_Inputs - allowance'!F421, 'Inp - allowance override'!F421 ) )</f>
        <v/>
      </c>
      <c r="G421" s="70" t="str">
        <f xml:space="preserve"> IF( ISNA( 'Inp - allowance override'!G421 ), "", IF( ISBLANK( 'Inp - allowance override'!G421 ), 'F_Inputs - allowance'!G421, 'Inp - allowance override'!G421 ) )</f>
        <v/>
      </c>
      <c r="H421" s="70" t="str">
        <f xml:space="preserve"> IF( ISNA( 'Inp - allowance override'!H421 ), "", IF( ISBLANK( 'Inp - allowance override'!H421 ), 'F_Inputs - allowance'!H421, 'Inp - allowance override'!H421 ) )</f>
        <v/>
      </c>
      <c r="I421" s="70">
        <f xml:space="preserve"> IF( ISNA( 'Inp - allowance override'!I421 ), "", IF( ISBLANK( 'Inp - allowance override'!I421 ), 'F_Inputs - allowance'!I421, 'Inp - allowance override'!I421 ) )</f>
        <v>0</v>
      </c>
      <c r="J421" s="70">
        <f xml:space="preserve"> IF( ISNA( 'Inp - allowance override'!J421 ), "", IF( ISBLANK( 'Inp - allowance override'!J421 ), 'F_Inputs - allowance'!J421, 'Inp - allowance override'!J421 ) )</f>
        <v>0</v>
      </c>
      <c r="K421" s="70">
        <f xml:space="preserve"> IF( ISNA( 'Inp - allowance override'!K421 ), "", IF( ISBLANK( 'Inp - allowance override'!K421 ), 'F_Inputs - allowance'!K421, 'Inp - allowance override'!K421 ) )</f>
        <v>0</v>
      </c>
      <c r="L421" s="70">
        <f xml:space="preserve"> IF( ISNA( 'Inp - allowance override'!L421 ), "", IF( ISBLANK( 'Inp - allowance override'!L421 ), 'F_Inputs - allowance'!L421, 'Inp - allowance override'!L421 ) )</f>
        <v>0</v>
      </c>
      <c r="M421" s="70">
        <f xml:space="preserve"> IF( ISNA( 'Inp - allowance override'!M421 ), "", IF( ISBLANK( 'Inp - allowance override'!M421 ), 'F_Inputs - allowance'!M421, 'Inp - allowance override'!M421 ) )</f>
        <v>0</v>
      </c>
      <c r="N421" s="64" t="str">
        <f xml:space="preserve"> INDEX(Lookup!G:G, MATCH(B421, Lookup!F:F, 0),)</f>
        <v>WN - 3P capex</v>
      </c>
    </row>
    <row r="422" spans="1:14">
      <c r="A422" t="str">
        <f>'Inp - allowance override'!A422</f>
        <v>WSX</v>
      </c>
      <c r="B422" t="str">
        <f>'Inp - allowance override'!B422</f>
        <v>C_PR24CA15_3POPEX_PC_WN</v>
      </c>
      <c r="C422" t="str">
        <f>'Inp - allowance override'!C422</f>
        <v>Third party services costs - WN - opex - price control</v>
      </c>
      <c r="D422" t="str">
        <f>'Inp - allowance override'!D422</f>
        <v>£m</v>
      </c>
      <c r="E422" t="str">
        <f>'Inp - allowance override'!E422</f>
        <v>Price Review 2024</v>
      </c>
      <c r="F422" s="70" t="str">
        <f xml:space="preserve"> IF( ISNA( 'Inp - allowance override'!F422 ), "", IF( ISBLANK( 'Inp - allowance override'!F422 ), 'F_Inputs - allowance'!F422, 'Inp - allowance override'!F422 ) )</f>
        <v/>
      </c>
      <c r="G422" s="70" t="str">
        <f xml:space="preserve"> IF( ISNA( 'Inp - allowance override'!G422 ), "", IF( ISBLANK( 'Inp - allowance override'!G422 ), 'F_Inputs - allowance'!G422, 'Inp - allowance override'!G422 ) )</f>
        <v/>
      </c>
      <c r="H422" s="70" t="str">
        <f xml:space="preserve"> IF( ISNA( 'Inp - allowance override'!H422 ), "", IF( ISBLANK( 'Inp - allowance override'!H422 ), 'F_Inputs - allowance'!H422, 'Inp - allowance override'!H422 ) )</f>
        <v/>
      </c>
      <c r="I422" s="70">
        <f xml:space="preserve"> IF( ISNA( 'Inp - allowance override'!I422 ), "", IF( ISBLANK( 'Inp - allowance override'!I422 ), 'F_Inputs - allowance'!I422, 'Inp - allowance override'!I422 ) )</f>
        <v>0.30499999999999999</v>
      </c>
      <c r="J422" s="70">
        <f xml:space="preserve"> IF( ISNA( 'Inp - allowance override'!J422 ), "", IF( ISBLANK( 'Inp - allowance override'!J422 ), 'F_Inputs - allowance'!J422, 'Inp - allowance override'!J422 ) )</f>
        <v>0.30499999999999999</v>
      </c>
      <c r="K422" s="70">
        <f xml:space="preserve"> IF( ISNA( 'Inp - allowance override'!K422 ), "", IF( ISBLANK( 'Inp - allowance override'!K422 ), 'F_Inputs - allowance'!K422, 'Inp - allowance override'!K422 ) )</f>
        <v>0.30499999999999999</v>
      </c>
      <c r="L422" s="70">
        <f xml:space="preserve"> IF( ISNA( 'Inp - allowance override'!L422 ), "", IF( ISBLANK( 'Inp - allowance override'!L422 ), 'F_Inputs - allowance'!L422, 'Inp - allowance override'!L422 ) )</f>
        <v>0.30499999999999999</v>
      </c>
      <c r="M422" s="70">
        <f xml:space="preserve"> IF( ISNA( 'Inp - allowance override'!M422 ), "", IF( ISBLANK( 'Inp - allowance override'!M422 ), 'F_Inputs - allowance'!M422, 'Inp - allowance override'!M422 ) )</f>
        <v>0.30499999999999999</v>
      </c>
      <c r="N422" s="64" t="str">
        <f xml:space="preserve"> INDEX(Lookup!G:G, MATCH(B422, Lookup!F:F, 0),)</f>
        <v>WN - 3P opex</v>
      </c>
    </row>
    <row r="423" spans="1:14">
      <c r="A423" t="str">
        <f>'Inp - allowance override'!A423</f>
        <v>WSX</v>
      </c>
      <c r="B423" t="str">
        <f>'Inp - allowance override'!B423</f>
        <v>C_PR24CA15_3PCAPEX_PC_WWN</v>
      </c>
      <c r="C423" t="str">
        <f>'Inp - allowance override'!C423</f>
        <v>Third party services costs - WWN - capex - price control</v>
      </c>
      <c r="D423" t="str">
        <f>'Inp - allowance override'!D423</f>
        <v>£m</v>
      </c>
      <c r="E423" t="str">
        <f>'Inp - allowance override'!E423</f>
        <v>Price Review 2024</v>
      </c>
      <c r="F423" s="70" t="str">
        <f xml:space="preserve"> IF( ISNA( 'Inp - allowance override'!F423 ), "", IF( ISBLANK( 'Inp - allowance override'!F423 ), 'F_Inputs - allowance'!F423, 'Inp - allowance override'!F423 ) )</f>
        <v/>
      </c>
      <c r="G423" s="70" t="str">
        <f xml:space="preserve"> IF( ISNA( 'Inp - allowance override'!G423 ), "", IF( ISBLANK( 'Inp - allowance override'!G423 ), 'F_Inputs - allowance'!G423, 'Inp - allowance override'!G423 ) )</f>
        <v/>
      </c>
      <c r="H423" s="70" t="str">
        <f xml:space="preserve"> IF( ISNA( 'Inp - allowance override'!H423 ), "", IF( ISBLANK( 'Inp - allowance override'!H423 ), 'F_Inputs - allowance'!H423, 'Inp - allowance override'!H423 ) )</f>
        <v/>
      </c>
      <c r="I423" s="70">
        <f xml:space="preserve"> IF( ISNA( 'Inp - allowance override'!I423 ), "", IF( ISBLANK( 'Inp - allowance override'!I423 ), 'F_Inputs - allowance'!I423, 'Inp - allowance override'!I423 ) )</f>
        <v>0</v>
      </c>
      <c r="J423" s="70">
        <f xml:space="preserve"> IF( ISNA( 'Inp - allowance override'!J423 ), "", IF( ISBLANK( 'Inp - allowance override'!J423 ), 'F_Inputs - allowance'!J423, 'Inp - allowance override'!J423 ) )</f>
        <v>0</v>
      </c>
      <c r="K423" s="70">
        <f xml:space="preserve"> IF( ISNA( 'Inp - allowance override'!K423 ), "", IF( ISBLANK( 'Inp - allowance override'!K423 ), 'F_Inputs - allowance'!K423, 'Inp - allowance override'!K423 ) )</f>
        <v>0</v>
      </c>
      <c r="L423" s="70">
        <f xml:space="preserve"> IF( ISNA( 'Inp - allowance override'!L423 ), "", IF( ISBLANK( 'Inp - allowance override'!L423 ), 'F_Inputs - allowance'!L423, 'Inp - allowance override'!L423 ) )</f>
        <v>0</v>
      </c>
      <c r="M423" s="70">
        <f xml:space="preserve"> IF( ISNA( 'Inp - allowance override'!M423 ), "", IF( ISBLANK( 'Inp - allowance override'!M423 ), 'F_Inputs - allowance'!M423, 'Inp - allowance override'!M423 ) )</f>
        <v>0</v>
      </c>
      <c r="N423" s="64" t="str">
        <f xml:space="preserve"> INDEX(Lookup!G:G, MATCH(B423, Lookup!F:F, 0),)</f>
        <v>WWN - 3P capex</v>
      </c>
    </row>
    <row r="424" spans="1:14">
      <c r="A424" t="str">
        <f>'Inp - allowance override'!A424</f>
        <v>WSX</v>
      </c>
      <c r="B424" t="str">
        <f>'Inp - allowance override'!B424</f>
        <v>C_PR24CA15_3POPEX_PC_WWN</v>
      </c>
      <c r="C424" t="str">
        <f>'Inp - allowance override'!C424</f>
        <v>Third party services costs - WWN - opex - price control</v>
      </c>
      <c r="D424" t="str">
        <f>'Inp - allowance override'!D424</f>
        <v>£m</v>
      </c>
      <c r="E424" t="str">
        <f>'Inp - allowance override'!E424</f>
        <v>Price Review 2024</v>
      </c>
      <c r="F424" s="70" t="str">
        <f xml:space="preserve"> IF( ISNA( 'Inp - allowance override'!F424 ), "", IF( ISBLANK( 'Inp - allowance override'!F424 ), 'F_Inputs - allowance'!F424, 'Inp - allowance override'!F424 ) )</f>
        <v/>
      </c>
      <c r="G424" s="70" t="str">
        <f xml:space="preserve"> IF( ISNA( 'Inp - allowance override'!G424 ), "", IF( ISBLANK( 'Inp - allowance override'!G424 ), 'F_Inputs - allowance'!G424, 'Inp - allowance override'!G424 ) )</f>
        <v/>
      </c>
      <c r="H424" s="70" t="str">
        <f xml:space="preserve"> IF( ISNA( 'Inp - allowance override'!H424 ), "", IF( ISBLANK( 'Inp - allowance override'!H424 ), 'F_Inputs - allowance'!H424, 'Inp - allowance override'!H424 ) )</f>
        <v/>
      </c>
      <c r="I424" s="70">
        <f xml:space="preserve"> IF( ISNA( 'Inp - allowance override'!I424 ), "", IF( ISBLANK( 'Inp - allowance override'!I424 ), 'F_Inputs - allowance'!I424, 'Inp - allowance override'!I424 ) )</f>
        <v>0.46200000000000002</v>
      </c>
      <c r="J424" s="70">
        <f xml:space="preserve"> IF( ISNA( 'Inp - allowance override'!J424 ), "", IF( ISBLANK( 'Inp - allowance override'!J424 ), 'F_Inputs - allowance'!J424, 'Inp - allowance override'!J424 ) )</f>
        <v>0.46200000000000002</v>
      </c>
      <c r="K424" s="70">
        <f xml:space="preserve"> IF( ISNA( 'Inp - allowance override'!K424 ), "", IF( ISBLANK( 'Inp - allowance override'!K424 ), 'F_Inputs - allowance'!K424, 'Inp - allowance override'!K424 ) )</f>
        <v>0.46200000000000002</v>
      </c>
      <c r="L424" s="70">
        <f xml:space="preserve"> IF( ISNA( 'Inp - allowance override'!L424 ), "", IF( ISBLANK( 'Inp - allowance override'!L424 ), 'F_Inputs - allowance'!L424, 'Inp - allowance override'!L424 ) )</f>
        <v>0.46200000000000002</v>
      </c>
      <c r="M424" s="70">
        <f xml:space="preserve"> IF( ISNA( 'Inp - allowance override'!M424 ), "", IF( ISBLANK( 'Inp - allowance override'!M424 ), 'F_Inputs - allowance'!M424, 'Inp - allowance override'!M424 ) )</f>
        <v>0.46200000000000002</v>
      </c>
      <c r="N424" s="64" t="str">
        <f xml:space="preserve"> INDEX(Lookup!G:G, MATCH(B424, Lookup!F:F, 0),)</f>
        <v>WWN - 3P opex</v>
      </c>
    </row>
    <row r="425" spans="1:14">
      <c r="A425" t="str">
        <f>'Inp - allowance override'!A425</f>
        <v>WSX</v>
      </c>
      <c r="B425" t="str">
        <f>'Inp - allowance override'!B425</f>
        <v>C_PR24CA15_3PCAPEX_NPC_WR</v>
      </c>
      <c r="C425" t="str">
        <f>'Inp - allowance override'!C425</f>
        <v>Third party services costs - WR - capex - non-price control</v>
      </c>
      <c r="D425" t="str">
        <f>'Inp - allowance override'!D425</f>
        <v>£m</v>
      </c>
      <c r="E425" t="str">
        <f>'Inp - allowance override'!E425</f>
        <v>Price Review 2024</v>
      </c>
      <c r="F425" s="70" t="str">
        <f xml:space="preserve"> IF( ISNA( 'Inp - allowance override'!F425 ), "", IF( ISBLANK( 'Inp - allowance override'!F425 ), 'F_Inputs - allowance'!F425, 'Inp - allowance override'!F425 ) )</f>
        <v/>
      </c>
      <c r="G425" s="70" t="str">
        <f xml:space="preserve"> IF( ISNA( 'Inp - allowance override'!G425 ), "", IF( ISBLANK( 'Inp - allowance override'!G425 ), 'F_Inputs - allowance'!G425, 'Inp - allowance override'!G425 ) )</f>
        <v/>
      </c>
      <c r="H425" s="70" t="str">
        <f xml:space="preserve"> IF( ISNA( 'Inp - allowance override'!H425 ), "", IF( ISBLANK( 'Inp - allowance override'!H425 ), 'F_Inputs - allowance'!H425, 'Inp - allowance override'!H425 ) )</f>
        <v/>
      </c>
      <c r="I425" s="70">
        <f xml:space="preserve"> IF( ISNA( 'Inp - allowance override'!I425 ), "", IF( ISBLANK( 'Inp - allowance override'!I425 ), 'F_Inputs - allowance'!I425, 'Inp - allowance override'!I425 ) )</f>
        <v>0</v>
      </c>
      <c r="J425" s="70">
        <f xml:space="preserve"> IF( ISNA( 'Inp - allowance override'!J425 ), "", IF( ISBLANK( 'Inp - allowance override'!J425 ), 'F_Inputs - allowance'!J425, 'Inp - allowance override'!J425 ) )</f>
        <v>0</v>
      </c>
      <c r="K425" s="70">
        <f xml:space="preserve"> IF( ISNA( 'Inp - allowance override'!K425 ), "", IF( ISBLANK( 'Inp - allowance override'!K425 ), 'F_Inputs - allowance'!K425, 'Inp - allowance override'!K425 ) )</f>
        <v>0</v>
      </c>
      <c r="L425" s="70">
        <f xml:space="preserve"> IF( ISNA( 'Inp - allowance override'!L425 ), "", IF( ISBLANK( 'Inp - allowance override'!L425 ), 'F_Inputs - allowance'!L425, 'Inp - allowance override'!L425 ) )</f>
        <v>0</v>
      </c>
      <c r="M425" s="70">
        <f xml:space="preserve"> IF( ISNA( 'Inp - allowance override'!M425 ), "", IF( ISBLANK( 'Inp - allowance override'!M425 ), 'F_Inputs - allowance'!M425, 'Inp - allowance override'!M425 ) )</f>
        <v>0</v>
      </c>
      <c r="N425" s="64" t="str">
        <f xml:space="preserve"> INDEX(Lookup!G:G, MATCH(B425, Lookup!F:F, 0),)</f>
        <v>WR - 3P capex</v>
      </c>
    </row>
    <row r="426" spans="1:14">
      <c r="A426" t="str">
        <f>'Inp - allowance override'!A426</f>
        <v>WSX</v>
      </c>
      <c r="B426" t="str">
        <f>'Inp - allowance override'!B426</f>
        <v>C_PR24CA15_3POPEX_NPC_WR</v>
      </c>
      <c r="C426" t="str">
        <f>'Inp - allowance override'!C426</f>
        <v>Third party services costs - WR - opex - non-price control</v>
      </c>
      <c r="D426" t="str">
        <f>'Inp - allowance override'!D426</f>
        <v>£m</v>
      </c>
      <c r="E426" t="str">
        <f>'Inp - allowance override'!E426</f>
        <v>Price Review 2024</v>
      </c>
      <c r="F426" s="70" t="str">
        <f xml:space="preserve"> IF( ISNA( 'Inp - allowance override'!F426 ), "", IF( ISBLANK( 'Inp - allowance override'!F426 ), 'F_Inputs - allowance'!F426, 'Inp - allowance override'!F426 ) )</f>
        <v/>
      </c>
      <c r="G426" s="70" t="str">
        <f xml:space="preserve"> IF( ISNA( 'Inp - allowance override'!G426 ), "", IF( ISBLANK( 'Inp - allowance override'!G426 ), 'F_Inputs - allowance'!G426, 'Inp - allowance override'!G426 ) )</f>
        <v/>
      </c>
      <c r="H426" s="70" t="str">
        <f xml:space="preserve"> IF( ISNA( 'Inp - allowance override'!H426 ), "", IF( ISBLANK( 'Inp - allowance override'!H426 ), 'F_Inputs - allowance'!H426, 'Inp - allowance override'!H426 ) )</f>
        <v/>
      </c>
      <c r="I426" s="70">
        <f xml:space="preserve"> IF( ISNA( 'Inp - allowance override'!I426 ), "", IF( ISBLANK( 'Inp - allowance override'!I426 ), 'F_Inputs - allowance'!I426, 'Inp - allowance override'!I426 ) )</f>
        <v>2.4E-2</v>
      </c>
      <c r="J426" s="70">
        <f xml:space="preserve"> IF( ISNA( 'Inp - allowance override'!J426 ), "", IF( ISBLANK( 'Inp - allowance override'!J426 ), 'F_Inputs - allowance'!J426, 'Inp - allowance override'!J426 ) )</f>
        <v>2.4E-2</v>
      </c>
      <c r="K426" s="70">
        <f xml:space="preserve"> IF( ISNA( 'Inp - allowance override'!K426 ), "", IF( ISBLANK( 'Inp - allowance override'!K426 ), 'F_Inputs - allowance'!K426, 'Inp - allowance override'!K426 ) )</f>
        <v>2.4E-2</v>
      </c>
      <c r="L426" s="70">
        <f xml:space="preserve"> IF( ISNA( 'Inp - allowance override'!L426 ), "", IF( ISBLANK( 'Inp - allowance override'!L426 ), 'F_Inputs - allowance'!L426, 'Inp - allowance override'!L426 ) )</f>
        <v>2.4E-2</v>
      </c>
      <c r="M426" s="70">
        <f xml:space="preserve"> IF( ISNA( 'Inp - allowance override'!M426 ), "", IF( ISBLANK( 'Inp - allowance override'!M426 ), 'F_Inputs - allowance'!M426, 'Inp - allowance override'!M426 ) )</f>
        <v>2.4E-2</v>
      </c>
      <c r="N426" s="64" t="str">
        <f xml:space="preserve"> INDEX(Lookup!G:G, MATCH(B426, Lookup!F:F, 0),)</f>
        <v>WR - 3P opex</v>
      </c>
    </row>
    <row r="427" spans="1:14">
      <c r="A427" t="str">
        <f>'Inp - allowance override'!A427</f>
        <v>WSX</v>
      </c>
      <c r="B427" t="str">
        <f>'Inp - allowance override'!B427</f>
        <v>C_PR24CA15_3PCAPEX_NPC_WN</v>
      </c>
      <c r="C427" t="str">
        <f>'Inp - allowance override'!C427</f>
        <v>Third party services costs - WN - capex - non-price control</v>
      </c>
      <c r="D427" t="str">
        <f>'Inp - allowance override'!D427</f>
        <v>£m</v>
      </c>
      <c r="E427" t="str">
        <f>'Inp - allowance override'!E427</f>
        <v>Price Review 2024</v>
      </c>
      <c r="F427" s="70" t="str">
        <f xml:space="preserve"> IF( ISNA( 'Inp - allowance override'!F427 ), "", IF( ISBLANK( 'Inp - allowance override'!F427 ), 'F_Inputs - allowance'!F427, 'Inp - allowance override'!F427 ) )</f>
        <v/>
      </c>
      <c r="G427" s="70" t="str">
        <f xml:space="preserve"> IF( ISNA( 'Inp - allowance override'!G427 ), "", IF( ISBLANK( 'Inp - allowance override'!G427 ), 'F_Inputs - allowance'!G427, 'Inp - allowance override'!G427 ) )</f>
        <v/>
      </c>
      <c r="H427" s="70" t="str">
        <f xml:space="preserve"> IF( ISNA( 'Inp - allowance override'!H427 ), "", IF( ISBLANK( 'Inp - allowance override'!H427 ), 'F_Inputs - allowance'!H427, 'Inp - allowance override'!H427 ) )</f>
        <v/>
      </c>
      <c r="I427" s="70">
        <f xml:space="preserve"> IF( ISNA( 'Inp - allowance override'!I427 ), "", IF( ISBLANK( 'Inp - allowance override'!I427 ), 'F_Inputs - allowance'!I427, 'Inp - allowance override'!I427 ) )</f>
        <v>0</v>
      </c>
      <c r="J427" s="70">
        <f xml:space="preserve"> IF( ISNA( 'Inp - allowance override'!J427 ), "", IF( ISBLANK( 'Inp - allowance override'!J427 ), 'F_Inputs - allowance'!J427, 'Inp - allowance override'!J427 ) )</f>
        <v>0</v>
      </c>
      <c r="K427" s="70">
        <f xml:space="preserve"> IF( ISNA( 'Inp - allowance override'!K427 ), "", IF( ISBLANK( 'Inp - allowance override'!K427 ), 'F_Inputs - allowance'!K427, 'Inp - allowance override'!K427 ) )</f>
        <v>0</v>
      </c>
      <c r="L427" s="70">
        <f xml:space="preserve"> IF( ISNA( 'Inp - allowance override'!L427 ), "", IF( ISBLANK( 'Inp - allowance override'!L427 ), 'F_Inputs - allowance'!L427, 'Inp - allowance override'!L427 ) )</f>
        <v>0</v>
      </c>
      <c r="M427" s="70">
        <f xml:space="preserve"> IF( ISNA( 'Inp - allowance override'!M427 ), "", IF( ISBLANK( 'Inp - allowance override'!M427 ), 'F_Inputs - allowance'!M427, 'Inp - allowance override'!M427 ) )</f>
        <v>0</v>
      </c>
      <c r="N427" s="64" t="str">
        <f xml:space="preserve"> INDEX(Lookup!G:G, MATCH(B427, Lookup!F:F, 0),)</f>
        <v>WN - 3P capex</v>
      </c>
    </row>
    <row r="428" spans="1:14">
      <c r="A428" t="str">
        <f>'Inp - allowance override'!A428</f>
        <v>WSX</v>
      </c>
      <c r="B428" t="str">
        <f>'Inp - allowance override'!B428</f>
        <v>C_PR24CA15_3POPEX_NPC_WN</v>
      </c>
      <c r="C428" t="str">
        <f>'Inp - allowance override'!C428</f>
        <v>Third party services costs - WN - opex - non-price control</v>
      </c>
      <c r="D428" t="str">
        <f>'Inp - allowance override'!D428</f>
        <v>£m</v>
      </c>
      <c r="E428" t="str">
        <f>'Inp - allowance override'!E428</f>
        <v>Price Review 2024</v>
      </c>
      <c r="F428" s="70" t="str">
        <f xml:space="preserve"> IF( ISNA( 'Inp - allowance override'!F428 ), "", IF( ISBLANK( 'Inp - allowance override'!F428 ), 'F_Inputs - allowance'!F428, 'Inp - allowance override'!F428 ) )</f>
        <v/>
      </c>
      <c r="G428" s="70" t="str">
        <f xml:space="preserve"> IF( ISNA( 'Inp - allowance override'!G428 ), "", IF( ISBLANK( 'Inp - allowance override'!G428 ), 'F_Inputs - allowance'!G428, 'Inp - allowance override'!G428 ) )</f>
        <v/>
      </c>
      <c r="H428" s="70" t="str">
        <f xml:space="preserve"> IF( ISNA( 'Inp - allowance override'!H428 ), "", IF( ISBLANK( 'Inp - allowance override'!H428 ), 'F_Inputs - allowance'!H428, 'Inp - allowance override'!H428 ) )</f>
        <v/>
      </c>
      <c r="I428" s="70">
        <f xml:space="preserve"> IF( ISNA( 'Inp - allowance override'!I428 ), "", IF( ISBLANK( 'Inp - allowance override'!I428 ), 'F_Inputs - allowance'!I428, 'Inp - allowance override'!I428 ) )</f>
        <v>0.71699999999999997</v>
      </c>
      <c r="J428" s="70">
        <f xml:space="preserve"> IF( ISNA( 'Inp - allowance override'!J428 ), "", IF( ISBLANK( 'Inp - allowance override'!J428 ), 'F_Inputs - allowance'!J428, 'Inp - allowance override'!J428 ) )</f>
        <v>0.71699999999999997</v>
      </c>
      <c r="K428" s="70">
        <f xml:space="preserve"> IF( ISNA( 'Inp - allowance override'!K428 ), "", IF( ISBLANK( 'Inp - allowance override'!K428 ), 'F_Inputs - allowance'!K428, 'Inp - allowance override'!K428 ) )</f>
        <v>0.71699999999999997</v>
      </c>
      <c r="L428" s="70">
        <f xml:space="preserve"> IF( ISNA( 'Inp - allowance override'!L428 ), "", IF( ISBLANK( 'Inp - allowance override'!L428 ), 'F_Inputs - allowance'!L428, 'Inp - allowance override'!L428 ) )</f>
        <v>0.71699999999999997</v>
      </c>
      <c r="M428" s="70">
        <f xml:space="preserve"> IF( ISNA( 'Inp - allowance override'!M428 ), "", IF( ISBLANK( 'Inp - allowance override'!M428 ), 'F_Inputs - allowance'!M428, 'Inp - allowance override'!M428 ) )</f>
        <v>0.71699999999999997</v>
      </c>
      <c r="N428" s="64" t="str">
        <f xml:space="preserve"> INDEX(Lookup!G:G, MATCH(B428, Lookup!F:F, 0),)</f>
        <v>WN - 3P opex</v>
      </c>
    </row>
    <row r="429" spans="1:14">
      <c r="A429" t="str">
        <f>'Inp - allowance override'!A429</f>
        <v>WSX</v>
      </c>
      <c r="B429" t="str">
        <f>'Inp - allowance override'!B429</f>
        <v>C_PR24CA15_3PCAPEX_NPC_WWN</v>
      </c>
      <c r="C429" t="str">
        <f>'Inp - allowance override'!C429</f>
        <v>Third party services costs - WWN - capex - non-price control</v>
      </c>
      <c r="D429" t="str">
        <f>'Inp - allowance override'!D429</f>
        <v>£m</v>
      </c>
      <c r="E429" t="str">
        <f>'Inp - allowance override'!E429</f>
        <v>Price Review 2024</v>
      </c>
      <c r="F429" s="70" t="str">
        <f xml:space="preserve"> IF( ISNA( 'Inp - allowance override'!F429 ), "", IF( ISBLANK( 'Inp - allowance override'!F429 ), 'F_Inputs - allowance'!F429, 'Inp - allowance override'!F429 ) )</f>
        <v/>
      </c>
      <c r="G429" s="70" t="str">
        <f xml:space="preserve"> IF( ISNA( 'Inp - allowance override'!G429 ), "", IF( ISBLANK( 'Inp - allowance override'!G429 ), 'F_Inputs - allowance'!G429, 'Inp - allowance override'!G429 ) )</f>
        <v/>
      </c>
      <c r="H429" s="70" t="str">
        <f xml:space="preserve"> IF( ISNA( 'Inp - allowance override'!H429 ), "", IF( ISBLANK( 'Inp - allowance override'!H429 ), 'F_Inputs - allowance'!H429, 'Inp - allowance override'!H429 ) )</f>
        <v/>
      </c>
      <c r="I429" s="70">
        <f xml:space="preserve"> IF( ISNA( 'Inp - allowance override'!I429 ), "", IF( ISBLANK( 'Inp - allowance override'!I429 ), 'F_Inputs - allowance'!I429, 'Inp - allowance override'!I429 ) )</f>
        <v>0</v>
      </c>
      <c r="J429" s="70">
        <f xml:space="preserve"> IF( ISNA( 'Inp - allowance override'!J429 ), "", IF( ISBLANK( 'Inp - allowance override'!J429 ), 'F_Inputs - allowance'!J429, 'Inp - allowance override'!J429 ) )</f>
        <v>0</v>
      </c>
      <c r="K429" s="70">
        <f xml:space="preserve"> IF( ISNA( 'Inp - allowance override'!K429 ), "", IF( ISBLANK( 'Inp - allowance override'!K429 ), 'F_Inputs - allowance'!K429, 'Inp - allowance override'!K429 ) )</f>
        <v>0</v>
      </c>
      <c r="L429" s="70">
        <f xml:space="preserve"> IF( ISNA( 'Inp - allowance override'!L429 ), "", IF( ISBLANK( 'Inp - allowance override'!L429 ), 'F_Inputs - allowance'!L429, 'Inp - allowance override'!L429 ) )</f>
        <v>0</v>
      </c>
      <c r="M429" s="70">
        <f xml:space="preserve"> IF( ISNA( 'Inp - allowance override'!M429 ), "", IF( ISBLANK( 'Inp - allowance override'!M429 ), 'F_Inputs - allowance'!M429, 'Inp - allowance override'!M429 ) )</f>
        <v>0</v>
      </c>
      <c r="N429" s="64" t="str">
        <f xml:space="preserve"> INDEX(Lookup!G:G, MATCH(B429, Lookup!F:F, 0),)</f>
        <v>WWN - 3P capex</v>
      </c>
    </row>
    <row r="430" spans="1:14">
      <c r="A430" t="str">
        <f>'Inp - allowance override'!A430</f>
        <v>WSX</v>
      </c>
      <c r="B430" t="str">
        <f>'Inp - allowance override'!B430</f>
        <v>C_PR24CA15_3POPEX_NPC_WWN</v>
      </c>
      <c r="C430" t="str">
        <f>'Inp - allowance override'!C430</f>
        <v>Third party services costs - WWN - opex - non-price control</v>
      </c>
      <c r="D430" t="str">
        <f>'Inp - allowance override'!D430</f>
        <v>£m</v>
      </c>
      <c r="E430" t="str">
        <f>'Inp - allowance override'!E430</f>
        <v>Price Review 2024</v>
      </c>
      <c r="F430" s="70" t="str">
        <f xml:space="preserve"> IF( ISNA( 'Inp - allowance override'!F430 ), "", IF( ISBLANK( 'Inp - allowance override'!F430 ), 'F_Inputs - allowance'!F430, 'Inp - allowance override'!F430 ) )</f>
        <v/>
      </c>
      <c r="G430" s="70" t="str">
        <f xml:space="preserve"> IF( ISNA( 'Inp - allowance override'!G430 ), "", IF( ISBLANK( 'Inp - allowance override'!G430 ), 'F_Inputs - allowance'!G430, 'Inp - allowance override'!G430 ) )</f>
        <v/>
      </c>
      <c r="H430" s="70" t="str">
        <f xml:space="preserve"> IF( ISNA( 'Inp - allowance override'!H430 ), "", IF( ISBLANK( 'Inp - allowance override'!H430 ), 'F_Inputs - allowance'!H430, 'Inp - allowance override'!H430 ) )</f>
        <v/>
      </c>
      <c r="I430" s="70">
        <f xml:space="preserve"> IF( ISNA( 'Inp - allowance override'!I430 ), "", IF( ISBLANK( 'Inp - allowance override'!I430 ), 'F_Inputs - allowance'!I430, 'Inp - allowance override'!I430 ) )</f>
        <v>0</v>
      </c>
      <c r="J430" s="70">
        <f xml:space="preserve"> IF( ISNA( 'Inp - allowance override'!J430 ), "", IF( ISBLANK( 'Inp - allowance override'!J430 ), 'F_Inputs - allowance'!J430, 'Inp - allowance override'!J430 ) )</f>
        <v>0</v>
      </c>
      <c r="K430" s="70">
        <f xml:space="preserve"> IF( ISNA( 'Inp - allowance override'!K430 ), "", IF( ISBLANK( 'Inp - allowance override'!K430 ), 'F_Inputs - allowance'!K430, 'Inp - allowance override'!K430 ) )</f>
        <v>0</v>
      </c>
      <c r="L430" s="70">
        <f xml:space="preserve"> IF( ISNA( 'Inp - allowance override'!L430 ), "", IF( ISBLANK( 'Inp - allowance override'!L430 ), 'F_Inputs - allowance'!L430, 'Inp - allowance override'!L430 ) )</f>
        <v>0</v>
      </c>
      <c r="M430" s="70">
        <f xml:space="preserve"> IF( ISNA( 'Inp - allowance override'!M430 ), "", IF( ISBLANK( 'Inp - allowance override'!M430 ), 'F_Inputs - allowance'!M430, 'Inp - allowance override'!M430 ) )</f>
        <v>0</v>
      </c>
      <c r="N430" s="64" t="str">
        <f xml:space="preserve"> INDEX(Lookup!G:G, MATCH(B430, Lookup!F:F, 0),)</f>
        <v>WWN - 3P opex</v>
      </c>
    </row>
    <row r="431" spans="1:14">
      <c r="A431" t="str">
        <f>'Inp - allowance override'!A431</f>
        <v>WSX</v>
      </c>
      <c r="B431" t="str">
        <f>'Inp - allowance override'!B431</f>
        <v>C_PR24CA15_REVCAPEX_PC_WN</v>
      </c>
      <c r="C431" t="str">
        <f>'Inp - allowance override'!C431</f>
        <v>DS &amp; diversions - revenues for capex spend - price control - WN</v>
      </c>
      <c r="D431" t="str">
        <f>'Inp - allowance override'!D431</f>
        <v>£m</v>
      </c>
      <c r="E431" t="str">
        <f>'Inp - allowance override'!E431</f>
        <v>Price Review 2024</v>
      </c>
      <c r="F431" s="70" t="str">
        <f xml:space="preserve"> IF( ISNA( 'Inp - allowance override'!F431 ), "", IF( ISBLANK( 'Inp - allowance override'!F431 ), 'F_Inputs - allowance'!F431, 'Inp - allowance override'!F431 ) )</f>
        <v/>
      </c>
      <c r="G431" s="70" t="str">
        <f xml:space="preserve"> IF( ISNA( 'Inp - allowance override'!G431 ), "", IF( ISBLANK( 'Inp - allowance override'!G431 ), 'F_Inputs - allowance'!G431, 'Inp - allowance override'!G431 ) )</f>
        <v/>
      </c>
      <c r="H431" s="70" t="str">
        <f xml:space="preserve"> IF( ISNA( 'Inp - allowance override'!H431 ), "", IF( ISBLANK( 'Inp - allowance override'!H431 ), 'F_Inputs - allowance'!H431, 'Inp - allowance override'!H431 ) )</f>
        <v/>
      </c>
      <c r="I431" s="70">
        <f xml:space="preserve"> IF( ISNA( 'Inp - allowance override'!I431 ), "", IF( ISBLANK( 'Inp - allowance override'!I431 ), 'F_Inputs - allowance'!I431, 'Inp - allowance override'!I431 ) )</f>
        <v>1.3118575599275055</v>
      </c>
      <c r="J431" s="70">
        <f xml:space="preserve"> IF( ISNA( 'Inp - allowance override'!J431 ), "", IF( ISBLANK( 'Inp - allowance override'!J431 ), 'F_Inputs - allowance'!J431, 'Inp - allowance override'!J431 ) )</f>
        <v>1.2958403217770404</v>
      </c>
      <c r="K431" s="70">
        <f xml:space="preserve"> IF( ISNA( 'Inp - allowance override'!K431 ), "", IF( ISBLANK( 'Inp - allowance override'!K431 ), 'F_Inputs - allowance'!K431, 'Inp - allowance override'!K431 ) )</f>
        <v>1.3871536911752964</v>
      </c>
      <c r="L431" s="70">
        <f xml:space="preserve"> IF( ISNA( 'Inp - allowance override'!L431 ), "", IF( ISBLANK( 'Inp - allowance override'!L431 ), 'F_Inputs - allowance'!L431, 'Inp - allowance override'!L431 ) )</f>
        <v>1.8042911557549748</v>
      </c>
      <c r="M431" s="70">
        <f xml:space="preserve"> IF( ISNA( 'Inp - allowance override'!M431 ), "", IF( ISBLANK( 'Inp - allowance override'!M431 ), 'F_Inputs - allowance'!M431, 'Inp - allowance override'!M431 ) )</f>
        <v>2.2215950392196007</v>
      </c>
      <c r="N431" s="64" t="str">
        <f xml:space="preserve"> INDEX(Lookup!G:G, MATCH(B431, Lookup!F:F, 0),)</f>
        <v>WN - DSDIV REV</v>
      </c>
    </row>
    <row r="432" spans="1:14">
      <c r="A432" t="str">
        <f>'Inp - allowance override'!A432</f>
        <v>WSX</v>
      </c>
      <c r="B432" t="str">
        <f>'Inp - allowance override'!B432</f>
        <v>C_PR24CA15_REVCAPEX_NPC_WN</v>
      </c>
      <c r="C432" t="str">
        <f>'Inp - allowance override'!C432</f>
        <v>DS &amp; diversions - revenues for capex spend - non-price control - WN</v>
      </c>
      <c r="D432" t="str">
        <f>'Inp - allowance override'!D432</f>
        <v>£m</v>
      </c>
      <c r="E432" t="str">
        <f>'Inp - allowance override'!E432</f>
        <v>Price Review 2024</v>
      </c>
      <c r="F432" s="70" t="str">
        <f xml:space="preserve"> IF( ISNA( 'Inp - allowance override'!F432 ), "", IF( ISBLANK( 'Inp - allowance override'!F432 ), 'F_Inputs - allowance'!F432, 'Inp - allowance override'!F432 ) )</f>
        <v/>
      </c>
      <c r="G432" s="70" t="str">
        <f xml:space="preserve"> IF( ISNA( 'Inp - allowance override'!G432 ), "", IF( ISBLANK( 'Inp - allowance override'!G432 ), 'F_Inputs - allowance'!G432, 'Inp - allowance override'!G432 ) )</f>
        <v/>
      </c>
      <c r="H432" s="70" t="str">
        <f xml:space="preserve"> IF( ISNA( 'Inp - allowance override'!H432 ), "", IF( ISBLANK( 'Inp - allowance override'!H432 ), 'F_Inputs - allowance'!H432, 'Inp - allowance override'!H432 ) )</f>
        <v/>
      </c>
      <c r="I432" s="70">
        <f xml:space="preserve"> IF( ISNA( 'Inp - allowance override'!I432 ), "", IF( ISBLANK( 'Inp - allowance override'!I432 ), 'F_Inputs - allowance'!I432, 'Inp - allowance override'!I432 ) )</f>
        <v>2.8273391490783815</v>
      </c>
      <c r="J432" s="70">
        <f xml:space="preserve"> IF( ISNA( 'Inp - allowance override'!J432 ), "", IF( ISBLANK( 'Inp - allowance override'!J432 ), 'F_Inputs - allowance'!J432, 'Inp - allowance override'!J432 ) )</f>
        <v>2.6582683019345841</v>
      </c>
      <c r="K432" s="70">
        <f xml:space="preserve"> IF( ISNA( 'Inp - allowance override'!K432 ), "", IF( ISBLANK( 'Inp - allowance override'!K432 ), 'F_Inputs - allowance'!K432, 'Inp - allowance override'!K432 ) )</f>
        <v>2.736574799559079</v>
      </c>
      <c r="L432" s="70">
        <f xml:space="preserve"> IF( ISNA( 'Inp - allowance override'!L432 ), "", IF( ISBLANK( 'Inp - allowance override'!L432 ), 'F_Inputs - allowance'!L432, 'Inp - allowance override'!L432 ) )</f>
        <v>2.4577562095324659</v>
      </c>
      <c r="M432" s="70">
        <f xml:space="preserve"> IF( ISNA( 'Inp - allowance override'!M432 ), "", IF( ISBLANK( 'Inp - allowance override'!M432 ), 'F_Inputs - allowance'!M432, 'Inp - allowance override'!M432 ) )</f>
        <v>2.0674101834952072</v>
      </c>
      <c r="N432" s="64" t="str">
        <f xml:space="preserve"> INDEX(Lookup!G:G, MATCH(B432, Lookup!F:F, 0),)</f>
        <v>WN - DSDIV REV</v>
      </c>
    </row>
    <row r="433" spans="1:16">
      <c r="A433" t="str">
        <f>'Inp - allowance override'!A433</f>
        <v>WSX</v>
      </c>
      <c r="B433" t="str">
        <f>'Inp - allowance override'!B433</f>
        <v>C_PR24CA15_REVOPEX_PC_WN</v>
      </c>
      <c r="C433" t="str">
        <f>'Inp - allowance override'!C433</f>
        <v>DS &amp; diversions - revenues for opex spend - price control - WN</v>
      </c>
      <c r="D433" t="str">
        <f>'Inp - allowance override'!D433</f>
        <v>£m</v>
      </c>
      <c r="E433" t="str">
        <f>'Inp - allowance override'!E433</f>
        <v>Price Review 2024</v>
      </c>
      <c r="F433" s="70" t="str">
        <f xml:space="preserve"> IF( ISNA( 'Inp - allowance override'!F433 ), "", IF( ISBLANK( 'Inp - allowance override'!F433 ), 'F_Inputs - allowance'!F433, 'Inp - allowance override'!F433 ) )</f>
        <v/>
      </c>
      <c r="G433" s="70" t="str">
        <f xml:space="preserve"> IF( ISNA( 'Inp - allowance override'!G433 ), "", IF( ISBLANK( 'Inp - allowance override'!G433 ), 'F_Inputs - allowance'!G433, 'Inp - allowance override'!G433 ) )</f>
        <v/>
      </c>
      <c r="H433" s="70" t="str">
        <f xml:space="preserve"> IF( ISNA( 'Inp - allowance override'!H433 ), "", IF( ISBLANK( 'Inp - allowance override'!H433 ), 'F_Inputs - allowance'!H433, 'Inp - allowance override'!H433 ) )</f>
        <v/>
      </c>
      <c r="I433" s="70">
        <f xml:space="preserve"> IF( ISNA( 'Inp - allowance override'!I433 ), "", IF( ISBLANK( 'Inp - allowance override'!I433 ), 'F_Inputs - allowance'!I433, 'Inp - allowance override'!I433 ) )</f>
        <v>0.89951956921971299</v>
      </c>
      <c r="J433" s="70">
        <f xml:space="preserve"> IF( ISNA( 'Inp - allowance override'!J433 ), "", IF( ISBLANK( 'Inp - allowance override'!J433 ), 'F_Inputs - allowance'!J433, 'Inp - allowance override'!J433 ) )</f>
        <v>0.88853680737017793</v>
      </c>
      <c r="K433" s="70">
        <f xml:space="preserve"> IF( ISNA( 'Inp - allowance override'!K433 ), "", IF( ISBLANK( 'Inp - allowance override'!K433 ), 'F_Inputs - allowance'!K433, 'Inp - allowance override'!K433 ) )</f>
        <v>0.95114891192645223</v>
      </c>
      <c r="L433" s="70">
        <f xml:space="preserve"> IF( ISNA( 'Inp - allowance override'!L433 ), "", IF( ISBLANK( 'Inp - allowance override'!L433 ), 'F_Inputs - allowance'!L433, 'Inp - allowance override'!L433 ) )</f>
        <v>1.2371733431648946</v>
      </c>
      <c r="M433" s="70">
        <f xml:space="preserve"> IF( ISNA( 'Inp - allowance override'!M433 ), "", IF( ISBLANK( 'Inp - allowance override'!M433 ), 'F_Inputs - allowance'!M433, 'Inp - allowance override'!M433 ) )</f>
        <v>1.5233118851484899</v>
      </c>
      <c r="N433" s="64" t="str">
        <f xml:space="preserve"> INDEX(Lookup!G:G, MATCH(B433, Lookup!F:F, 0),)</f>
        <v>WN - DSDIV REV</v>
      </c>
    </row>
    <row r="434" spans="1:16">
      <c r="A434" t="str">
        <f>'Inp - allowance override'!A434</f>
        <v>WSX</v>
      </c>
      <c r="B434" t="str">
        <f>'Inp - allowance override'!B434</f>
        <v>C_PR24CA15_REVOPEX_NPC_WN</v>
      </c>
      <c r="C434" t="str">
        <f>'Inp - allowance override'!C434</f>
        <v>DS &amp; diversions - revenues for opex spend - non-price control - WN</v>
      </c>
      <c r="D434" t="str">
        <f>'Inp - allowance override'!D434</f>
        <v>£m</v>
      </c>
      <c r="E434" t="str">
        <f>'Inp - allowance override'!E434</f>
        <v>Price Review 2024</v>
      </c>
      <c r="F434" s="70" t="str">
        <f xml:space="preserve"> IF( ISNA( 'Inp - allowance override'!F434 ), "", IF( ISBLANK( 'Inp - allowance override'!F434 ), 'F_Inputs - allowance'!F434, 'Inp - allowance override'!F434 ) )</f>
        <v/>
      </c>
      <c r="G434" s="70" t="str">
        <f xml:space="preserve"> IF( ISNA( 'Inp - allowance override'!G434 ), "", IF( ISBLANK( 'Inp - allowance override'!G434 ), 'F_Inputs - allowance'!G434, 'Inp - allowance override'!G434 ) )</f>
        <v/>
      </c>
      <c r="H434" s="70" t="str">
        <f xml:space="preserve"> IF( ISNA( 'Inp - allowance override'!H434 ), "", IF( ISBLANK( 'Inp - allowance override'!H434 ), 'F_Inputs - allowance'!H434, 'Inp - allowance override'!H434 ) )</f>
        <v/>
      </c>
      <c r="I434" s="70">
        <f xml:space="preserve"> IF( ISNA( 'Inp - allowance override'!I434 ), "", IF( ISBLANK( 'Inp - allowance override'!I434 ), 'F_Inputs - allowance'!I434, 'Inp - allowance override'!I434 ) )</f>
        <v>1.9386608509216179</v>
      </c>
      <c r="J434" s="70">
        <f xml:space="preserve"> IF( ISNA( 'Inp - allowance override'!J434 ), "", IF( ISBLANK( 'Inp - allowance override'!J434 ), 'F_Inputs - allowance'!J434, 'Inp - allowance override'!J434 ) )</f>
        <v>1.8227316980654158</v>
      </c>
      <c r="K434" s="70">
        <f xml:space="preserve"> IF( ISNA( 'Inp - allowance override'!K434 ), "", IF( ISBLANK( 'Inp - allowance override'!K434 ), 'F_Inputs - allowance'!K434, 'Inp - allowance override'!K434 ) )</f>
        <v>1.8764252004409196</v>
      </c>
      <c r="L434" s="70">
        <f xml:space="preserve"> IF( ISNA( 'Inp - allowance override'!L434 ), "", IF( ISBLANK( 'Inp - allowance override'!L434 ), 'F_Inputs - allowance'!L434, 'Inp - allowance override'!L434 ) )</f>
        <v>1.685243790467533</v>
      </c>
      <c r="M434" s="70">
        <f xml:space="preserve"> IF( ISNA( 'Inp - allowance override'!M434 ), "", IF( ISBLANK( 'Inp - allowance override'!M434 ), 'F_Inputs - allowance'!M434, 'Inp - allowance override'!M434 ) )</f>
        <v>1.417589816504792</v>
      </c>
      <c r="N434" s="64" t="str">
        <f xml:space="preserve"> INDEX(Lookup!G:G, MATCH(B434, Lookup!F:F, 0),)</f>
        <v>WN - DSDIV REV</v>
      </c>
    </row>
    <row r="435" spans="1:16">
      <c r="A435" t="str">
        <f>'Inp - allowance override'!A435</f>
        <v>WSX</v>
      </c>
      <c r="B435" t="str">
        <f>'Inp - allowance override'!B435</f>
        <v>C_PR24CA15_REVCAPEX_PC_WWN</v>
      </c>
      <c r="C435" t="str">
        <f>'Inp - allowance override'!C435</f>
        <v>DS &amp; diversions - revenues for capex spend - price control - WWN</v>
      </c>
      <c r="D435" t="str">
        <f>'Inp - allowance override'!D435</f>
        <v>£m</v>
      </c>
      <c r="E435" t="str">
        <f>'Inp - allowance override'!E435</f>
        <v>Price Review 2024</v>
      </c>
      <c r="F435" s="70" t="str">
        <f xml:space="preserve"> IF( ISNA( 'Inp - allowance override'!F435 ), "", IF( ISBLANK( 'Inp - allowance override'!F435 ), 'F_Inputs - allowance'!F435, 'Inp - allowance override'!F435 ) )</f>
        <v/>
      </c>
      <c r="G435" s="70" t="str">
        <f xml:space="preserve"> IF( ISNA( 'Inp - allowance override'!G435 ), "", IF( ISBLANK( 'Inp - allowance override'!G435 ), 'F_Inputs - allowance'!G435, 'Inp - allowance override'!G435 ) )</f>
        <v/>
      </c>
      <c r="H435" s="70" t="str">
        <f xml:space="preserve"> IF( ISNA( 'Inp - allowance override'!H435 ), "", IF( ISBLANK( 'Inp - allowance override'!H435 ), 'F_Inputs - allowance'!H435, 'Inp - allowance override'!H435 ) )</f>
        <v/>
      </c>
      <c r="I435" s="70">
        <f xml:space="preserve"> IF( ISNA( 'Inp - allowance override'!I435 ), "", IF( ISBLANK( 'Inp - allowance override'!I435 ), 'F_Inputs - allowance'!I435, 'Inp - allowance override'!I435 ) )</f>
        <v>7.4079498949657188</v>
      </c>
      <c r="J435" s="70">
        <f xml:space="preserve"> IF( ISNA( 'Inp - allowance override'!J435 ), "", IF( ISBLANK( 'Inp - allowance override'!J435 ), 'F_Inputs - allowance'!J435, 'Inp - allowance override'!J435 ) )</f>
        <v>11.624712711745808</v>
      </c>
      <c r="K435" s="70">
        <f xml:space="preserve"> IF( ISNA( 'Inp - allowance override'!K435 ), "", IF( ISBLANK( 'Inp - allowance override'!K435 ), 'F_Inputs - allowance'!K435, 'Inp - allowance override'!K435 ) )</f>
        <v>2.7716836353333933</v>
      </c>
      <c r="L435" s="70">
        <f xml:space="preserve"> IF( ISNA( 'Inp - allowance override'!L435 ), "", IF( ISBLANK( 'Inp - allowance override'!L435 ), 'F_Inputs - allowance'!L435, 'Inp - allowance override'!L435 ) )</f>
        <v>1.799120369672071</v>
      </c>
      <c r="M435" s="70">
        <f xml:space="preserve"> IF( ISNA( 'Inp - allowance override'!M435 ), "", IF( ISBLANK( 'Inp - allowance override'!M435 ), 'F_Inputs - allowance'!M435, 'Inp - allowance override'!M435 ) )</f>
        <v>0.68704010510020019</v>
      </c>
      <c r="N435" s="64" t="str">
        <f xml:space="preserve"> INDEX(Lookup!G:G, MATCH(B435, Lookup!F:F, 0),)</f>
        <v>WWN - DSDIV REV</v>
      </c>
    </row>
    <row r="436" spans="1:16">
      <c r="A436" t="str">
        <f>'Inp - allowance override'!A436</f>
        <v>WSX</v>
      </c>
      <c r="B436" t="str">
        <f>'Inp - allowance override'!B436</f>
        <v>C_PR24CA15_REVCAPEX_NPC_WWN</v>
      </c>
      <c r="C436" t="str">
        <f>'Inp - allowance override'!C436</f>
        <v>DS &amp; diversions - revenues for capex spend - non-price control - WWN</v>
      </c>
      <c r="D436" t="str">
        <f>'Inp - allowance override'!D436</f>
        <v>£m</v>
      </c>
      <c r="E436" t="str">
        <f>'Inp - allowance override'!E436</f>
        <v>Price Review 2024</v>
      </c>
      <c r="F436" s="70" t="str">
        <f xml:space="preserve"> IF( ISNA( 'Inp - allowance override'!F436 ), "", IF( ISBLANK( 'Inp - allowance override'!F436 ), 'F_Inputs - allowance'!F436, 'Inp - allowance override'!F436 ) )</f>
        <v/>
      </c>
      <c r="G436" s="70" t="str">
        <f xml:space="preserve"> IF( ISNA( 'Inp - allowance override'!G436 ), "", IF( ISBLANK( 'Inp - allowance override'!G436 ), 'F_Inputs - allowance'!G436, 'Inp - allowance override'!G436 ) )</f>
        <v/>
      </c>
      <c r="H436" s="70" t="str">
        <f xml:space="preserve"> IF( ISNA( 'Inp - allowance override'!H436 ), "", IF( ISBLANK( 'Inp - allowance override'!H436 ), 'F_Inputs - allowance'!H436, 'Inp - allowance override'!H436 ) )</f>
        <v/>
      </c>
      <c r="I436" s="70">
        <f xml:space="preserve"> IF( ISNA( 'Inp - allowance override'!I436 ), "", IF( ISBLANK( 'Inp - allowance override'!I436 ), 'F_Inputs - allowance'!I436, 'Inp - allowance override'!I436 ) )</f>
        <v>3.7615306514228912</v>
      </c>
      <c r="J436" s="70">
        <f xml:space="preserve"> IF( ISNA( 'Inp - allowance override'!J436 ), "", IF( ISBLANK( 'Inp - allowance override'!J436 ), 'F_Inputs - allowance'!J436, 'Inp - allowance override'!J436 ) )</f>
        <v>3.7470840622671626</v>
      </c>
      <c r="K436" s="70">
        <f xml:space="preserve"> IF( ISNA( 'Inp - allowance override'!K436 ), "", IF( ISBLANK( 'Inp - allowance override'!K436 ), 'F_Inputs - allowance'!K436, 'Inp - allowance override'!K436 ) )</f>
        <v>3.7344432967558996</v>
      </c>
      <c r="L436" s="70">
        <f xml:space="preserve"> IF( ISNA( 'Inp - allowance override'!L436 ), "", IF( ISBLANK( 'Inp - allowance override'!L436 ), 'F_Inputs - allowance'!L436, 'Inp - allowance override'!L436 ) )</f>
        <v>3.7218025312446366</v>
      </c>
      <c r="M436" s="70">
        <f xml:space="preserve"> IF( ISNA( 'Inp - allowance override'!M436 ), "", IF( ISBLANK( 'Inp - allowance override'!M436 ), 'F_Inputs - allowance'!M436, 'Inp - allowance override'!M436 ) )</f>
        <v>3.7100646775556072</v>
      </c>
      <c r="N436" s="64" t="str">
        <f xml:space="preserve"> INDEX(Lookup!G:G, MATCH(B436, Lookup!F:F, 0),)</f>
        <v>WWN - DSDIV REV</v>
      </c>
    </row>
    <row r="437" spans="1:16">
      <c r="A437" t="str">
        <f>'Inp - allowance override'!A437</f>
        <v>WSX</v>
      </c>
      <c r="B437" t="str">
        <f>'Inp - allowance override'!B437</f>
        <v>C_PR24CA15_REVOPEX_PC_WWN</v>
      </c>
      <c r="C437" t="str">
        <f>'Inp - allowance override'!C437</f>
        <v>DS &amp; diversions - revenues for opex spend - price control - WWN</v>
      </c>
      <c r="D437" t="str">
        <f>'Inp - allowance override'!D437</f>
        <v>£m</v>
      </c>
      <c r="E437" t="str">
        <f>'Inp - allowance override'!E437</f>
        <v>Price Review 2024</v>
      </c>
      <c r="F437" s="70" t="str">
        <f xml:space="preserve"> IF( ISNA( 'Inp - allowance override'!F437 ), "", IF( ISBLANK( 'Inp - allowance override'!F437 ), 'F_Inputs - allowance'!F437, 'Inp - allowance override'!F437 ) )</f>
        <v/>
      </c>
      <c r="G437" s="70" t="str">
        <f xml:space="preserve"> IF( ISNA( 'Inp - allowance override'!G437 ), "", IF( ISBLANK( 'Inp - allowance override'!G437 ), 'F_Inputs - allowance'!G437, 'Inp - allowance override'!G437 ) )</f>
        <v/>
      </c>
      <c r="H437" s="70" t="str">
        <f xml:space="preserve"> IF( ISNA( 'Inp - allowance override'!H437 ), "", IF( ISBLANK( 'Inp - allowance override'!H437 ), 'F_Inputs - allowance'!H437, 'Inp - allowance override'!H437 ) )</f>
        <v/>
      </c>
      <c r="I437" s="70">
        <f xml:space="preserve"> IF( ISNA( 'Inp - allowance override'!I437 ), "", IF( ISBLANK( 'Inp - allowance override'!I437 ), 'F_Inputs - allowance'!I437, 'Inp - allowance override'!I437 ) )</f>
        <v>0.79656101357973208</v>
      </c>
      <c r="J437" s="70">
        <f xml:space="preserve"> IF( ISNA( 'Inp - allowance override'!J437 ), "", IF( ISBLANK( 'Inp - allowance override'!J437 ), 'F_Inputs - allowance'!J437, 'Inp - allowance override'!J437 ) )</f>
        <v>1.2499805035849649</v>
      </c>
      <c r="K437" s="70">
        <f xml:space="preserve"> IF( ISNA( 'Inp - allowance override'!K437 ), "", IF( ISBLANK( 'Inp - allowance override'!K437 ), 'F_Inputs - allowance'!K437, 'Inp - allowance override'!K437 ) )</f>
        <v>0.29803321528725613</v>
      </c>
      <c r="L437" s="70">
        <f xml:space="preserve"> IF( ISNA( 'Inp - allowance override'!L437 ), "", IF( ISBLANK( 'Inp - allowance override'!L437 ), 'F_Inputs - allowance'!L437, 'Inp - allowance override'!L437 ) )</f>
        <v>0.19345556672728537</v>
      </c>
      <c r="M437" s="70">
        <f xml:space="preserve"> IF( ISNA( 'Inp - allowance override'!M437 ), "", IF( ISBLANK( 'Inp - allowance override'!M437 ), 'F_Inputs - allowance'!M437, 'Inp - allowance override'!M437 ) )</f>
        <v>7.3875953569887604E-2</v>
      </c>
      <c r="N437" s="64" t="str">
        <f xml:space="preserve"> INDEX(Lookup!G:G, MATCH(B437, Lookup!F:F, 0),)</f>
        <v>WWN - DSDIV REV</v>
      </c>
    </row>
    <row r="438" spans="1:16">
      <c r="A438" t="str">
        <f>'Inp - allowance override'!A438</f>
        <v>WSX</v>
      </c>
      <c r="B438" t="str">
        <f>'Inp - allowance override'!B438</f>
        <v>C_PR24CA15_REVOPEX_NPC_WWN</v>
      </c>
      <c r="C438" t="str">
        <f>'Inp - allowance override'!C438</f>
        <v>DS &amp; diversions - revenues for opex spend - non-price control - WWN</v>
      </c>
      <c r="D438" t="str">
        <f>'Inp - allowance override'!D438</f>
        <v>£m</v>
      </c>
      <c r="E438" t="str">
        <f>'Inp - allowance override'!E438</f>
        <v>Price Review 2024</v>
      </c>
      <c r="F438" s="70" t="str">
        <f xml:space="preserve"> IF( ISNA( 'Inp - allowance override'!F438 ), "", IF( ISBLANK( 'Inp - allowance override'!F438 ), 'F_Inputs - allowance'!F438, 'Inp - allowance override'!F438 ) )</f>
        <v/>
      </c>
      <c r="G438" s="70" t="str">
        <f xml:space="preserve"> IF( ISNA( 'Inp - allowance override'!G438 ), "", IF( ISBLANK( 'Inp - allowance override'!G438 ), 'F_Inputs - allowance'!G438, 'Inp - allowance override'!G438 ) )</f>
        <v/>
      </c>
      <c r="H438" s="70" t="str">
        <f xml:space="preserve"> IF( ISNA( 'Inp - allowance override'!H438 ), "", IF( ISBLANK( 'Inp - allowance override'!H438 ), 'F_Inputs - allowance'!H438, 'Inp - allowance override'!H438 ) )</f>
        <v/>
      </c>
      <c r="I438" s="70">
        <f xml:space="preserve"> IF( ISNA( 'Inp - allowance override'!I438 ), "", IF( ISBLANK( 'Inp - allowance override'!I438 ), 'F_Inputs - allowance'!I438, 'Inp - allowance override'!I438 ) )</f>
        <v>0.40446934857710909</v>
      </c>
      <c r="J438" s="70">
        <f xml:space="preserve"> IF( ISNA( 'Inp - allowance override'!J438 ), "", IF( ISBLANK( 'Inp - allowance override'!J438 ), 'F_Inputs - allowance'!J438, 'Inp - allowance override'!J438 ) )</f>
        <v>0.40291593773283796</v>
      </c>
      <c r="K438" s="70">
        <f xml:space="preserve"> IF( ISNA( 'Inp - allowance override'!K438 ), "", IF( ISBLANK( 'Inp - allowance override'!K438 ), 'F_Inputs - allowance'!K438, 'Inp - allowance override'!K438 ) )</f>
        <v>0.40155670324410064</v>
      </c>
      <c r="L438" s="70">
        <f xml:space="preserve"> IF( ISNA( 'Inp - allowance override'!L438 ), "", IF( ISBLANK( 'Inp - allowance override'!L438 ), 'F_Inputs - allowance'!L438, 'Inp - allowance override'!L438 ) )</f>
        <v>0.40019746875536333</v>
      </c>
      <c r="M438" s="70">
        <f xml:space="preserve"> IF( ISNA( 'Inp - allowance override'!M438 ), "", IF( ISBLANK( 'Inp - allowance override'!M438 ), 'F_Inputs - allowance'!M438, 'Inp - allowance override'!M438 ) )</f>
        <v>0.398935322444393</v>
      </c>
      <c r="N438" s="64" t="str">
        <f xml:space="preserve"> INDEX(Lookup!G:G, MATCH(B438, Lookup!F:F, 0),)</f>
        <v>WWN - DSDIV REV</v>
      </c>
    </row>
    <row r="439" spans="1:16">
      <c r="A439" t="str">
        <f>'Inp - allowance override'!A439</f>
        <v>WSX</v>
      </c>
      <c r="B439" t="str">
        <f>'Inp - allowance override'!B439</f>
        <v>C_PR24CA25_WR</v>
      </c>
      <c r="C439" t="str">
        <f>'Inp - allowance override'!C439</f>
        <v>Pension deficit recovery payments - Calculated allowance - Water resources</v>
      </c>
      <c r="D439" t="str">
        <f>'Inp - allowance override'!D439</f>
        <v>£m</v>
      </c>
      <c r="E439" t="str">
        <f>'Inp - allowance override'!E439</f>
        <v>Price Review 2024</v>
      </c>
      <c r="F439" s="70" t="str">
        <f xml:space="preserve"> IF( ISNA( 'Inp - allowance override'!F439 ), "", IF( ISBLANK( 'Inp - allowance override'!F439 ), 'F_Inputs - allowance'!F439, 'Inp - allowance override'!F439 ) )</f>
        <v/>
      </c>
      <c r="G439" s="70" t="str">
        <f xml:space="preserve"> IF( ISNA( 'Inp - allowance override'!G439 ), "", IF( ISBLANK( 'Inp - allowance override'!G439 ), 'F_Inputs - allowance'!G439, 'Inp - allowance override'!G439 ) )</f>
        <v/>
      </c>
      <c r="H439" s="70" t="str">
        <f xml:space="preserve"> IF( ISNA( 'Inp - allowance override'!H439 ), "", IF( ISBLANK( 'Inp - allowance override'!H439 ), 'F_Inputs - allowance'!H439, 'Inp - allowance override'!H439 ) )</f>
        <v/>
      </c>
      <c r="I439" s="70" t="str">
        <f xml:space="preserve"> IF( ISNA( 'Inp - allowance override'!I439 ), "", IF( ISBLANK( 'Inp - allowance override'!I439 ), 'F_Inputs - allowance'!I439, 'Inp - allowance override'!I439 ) )</f>
        <v/>
      </c>
      <c r="J439" s="70" t="str">
        <f xml:space="preserve"> IF( ISNA( 'Inp - allowance override'!J439 ), "", IF( ISBLANK( 'Inp - allowance override'!J439 ), 'F_Inputs - allowance'!J439, 'Inp - allowance override'!J439 ) )</f>
        <v/>
      </c>
      <c r="K439" s="70" t="str">
        <f xml:space="preserve"> IF( ISNA( 'Inp - allowance override'!K439 ), "", IF( ISBLANK( 'Inp - allowance override'!K439 ), 'F_Inputs - allowance'!K439, 'Inp - allowance override'!K439 ) )</f>
        <v/>
      </c>
      <c r="L439" s="70" t="str">
        <f xml:space="preserve"> IF( ISNA( 'Inp - allowance override'!L439 ), "", IF( ISBLANK( 'Inp - allowance override'!L439 ), 'F_Inputs - allowance'!L439, 'Inp - allowance override'!L439 ) )</f>
        <v/>
      </c>
      <c r="M439" s="70" t="str">
        <f xml:space="preserve"> IF( ISNA( 'Inp - allowance override'!M439 ), "", IF( ISBLANK( 'Inp - allowance override'!M439 ), 'F_Inputs - allowance'!M439, 'Inp - allowance override'!M439 ) )</f>
        <v/>
      </c>
      <c r="N439" s="64" t="str">
        <f xml:space="preserve"> INDEX(Lookup!G:G, MATCH(B439, Lookup!F:F, 0),)</f>
        <v>WR - PDRC</v>
      </c>
      <c r="P439" t="s">
        <v>462</v>
      </c>
    </row>
    <row r="440" spans="1:16">
      <c r="A440" t="str">
        <f>'Inp - allowance override'!A440</f>
        <v>WSX</v>
      </c>
      <c r="B440" t="str">
        <f>'Inp - allowance override'!B440</f>
        <v>C_PR24CA25_WN</v>
      </c>
      <c r="C440" t="str">
        <f>'Inp - allowance override'!C440</f>
        <v>Pension deficit recovery payments - Calculated allowance - Water network plus</v>
      </c>
      <c r="D440" t="str">
        <f>'Inp - allowance override'!D440</f>
        <v>£m</v>
      </c>
      <c r="E440" t="str">
        <f>'Inp - allowance override'!E440</f>
        <v>Price Review 2024</v>
      </c>
      <c r="F440" s="70" t="str">
        <f xml:space="preserve"> IF( ISNA( 'Inp - allowance override'!F440 ), "", IF( ISBLANK( 'Inp - allowance override'!F440 ), 'F_Inputs - allowance'!F440, 'Inp - allowance override'!F440 ) )</f>
        <v/>
      </c>
      <c r="G440" s="70" t="str">
        <f xml:space="preserve"> IF( ISNA( 'Inp - allowance override'!G440 ), "", IF( ISBLANK( 'Inp - allowance override'!G440 ), 'F_Inputs - allowance'!G440, 'Inp - allowance override'!G440 ) )</f>
        <v/>
      </c>
      <c r="H440" s="70" t="str">
        <f xml:space="preserve"> IF( ISNA( 'Inp - allowance override'!H440 ), "", IF( ISBLANK( 'Inp - allowance override'!H440 ), 'F_Inputs - allowance'!H440, 'Inp - allowance override'!H440 ) )</f>
        <v/>
      </c>
      <c r="I440" s="70" t="str">
        <f xml:space="preserve"> IF( ISNA( 'Inp - allowance override'!I440 ), "", IF( ISBLANK( 'Inp - allowance override'!I440 ), 'F_Inputs - allowance'!I440, 'Inp - allowance override'!I440 ) )</f>
        <v/>
      </c>
      <c r="J440" s="70" t="str">
        <f xml:space="preserve"> IF( ISNA( 'Inp - allowance override'!J440 ), "", IF( ISBLANK( 'Inp - allowance override'!J440 ), 'F_Inputs - allowance'!J440, 'Inp - allowance override'!J440 ) )</f>
        <v/>
      </c>
      <c r="K440" s="70" t="str">
        <f xml:space="preserve"> IF( ISNA( 'Inp - allowance override'!K440 ), "", IF( ISBLANK( 'Inp - allowance override'!K440 ), 'F_Inputs - allowance'!K440, 'Inp - allowance override'!K440 ) )</f>
        <v/>
      </c>
      <c r="L440" s="70" t="str">
        <f xml:space="preserve"> IF( ISNA( 'Inp - allowance override'!L440 ), "", IF( ISBLANK( 'Inp - allowance override'!L440 ), 'F_Inputs - allowance'!L440, 'Inp - allowance override'!L440 ) )</f>
        <v/>
      </c>
      <c r="M440" s="70" t="str">
        <f xml:space="preserve"> IF( ISNA( 'Inp - allowance override'!M440 ), "", IF( ISBLANK( 'Inp - allowance override'!M440 ), 'F_Inputs - allowance'!M440, 'Inp - allowance override'!M440 ) )</f>
        <v/>
      </c>
      <c r="N440" s="64" t="str">
        <f xml:space="preserve"> INDEX(Lookup!G:G, MATCH(B440, Lookup!F:F, 0),)</f>
        <v>WN - PDRC</v>
      </c>
      <c r="P440" t="s">
        <v>462</v>
      </c>
    </row>
    <row r="441" spans="1:16">
      <c r="A441" t="str">
        <f>'Inp - allowance override'!A441</f>
        <v>WSX</v>
      </c>
      <c r="B441" t="str">
        <f>'Inp - allowance override'!B441</f>
        <v>C_PR24CA25_W_TOT</v>
      </c>
      <c r="C441" t="str">
        <f>'Inp - allowance override'!C441</f>
        <v>Pension deficit recovery payments - Calculated allowance - Water total</v>
      </c>
      <c r="D441" t="str">
        <f>'Inp - allowance override'!D441</f>
        <v>£m</v>
      </c>
      <c r="E441" t="str">
        <f>'Inp - allowance override'!E441</f>
        <v>Price Review 2024</v>
      </c>
      <c r="F441" s="70" t="str">
        <f xml:space="preserve"> IF( ISNA( 'Inp - allowance override'!F441 ), "", IF( ISBLANK( 'Inp - allowance override'!F441 ), 'F_Inputs - allowance'!F441, 'Inp - allowance override'!F441 ) )</f>
        <v/>
      </c>
      <c r="G441" s="70" t="str">
        <f xml:space="preserve"> IF( ISNA( 'Inp - allowance override'!G441 ), "", IF( ISBLANK( 'Inp - allowance override'!G441 ), 'F_Inputs - allowance'!G441, 'Inp - allowance override'!G441 ) )</f>
        <v/>
      </c>
      <c r="H441" s="70" t="str">
        <f xml:space="preserve"> IF( ISNA( 'Inp - allowance override'!H441 ), "", IF( ISBLANK( 'Inp - allowance override'!H441 ), 'F_Inputs - allowance'!H441, 'Inp - allowance override'!H441 ) )</f>
        <v/>
      </c>
      <c r="I441" s="70" t="str">
        <f xml:space="preserve"> IF( ISNA( 'Inp - allowance override'!I441 ), "", IF( ISBLANK( 'Inp - allowance override'!I441 ), 'F_Inputs - allowance'!I441, 'Inp - allowance override'!I441 ) )</f>
        <v/>
      </c>
      <c r="J441" s="70" t="str">
        <f xml:space="preserve"> IF( ISNA( 'Inp - allowance override'!J441 ), "", IF( ISBLANK( 'Inp - allowance override'!J441 ), 'F_Inputs - allowance'!J441, 'Inp - allowance override'!J441 ) )</f>
        <v/>
      </c>
      <c r="K441" s="70" t="str">
        <f xml:space="preserve"> IF( ISNA( 'Inp - allowance override'!K441 ), "", IF( ISBLANK( 'Inp - allowance override'!K441 ), 'F_Inputs - allowance'!K441, 'Inp - allowance override'!K441 ) )</f>
        <v/>
      </c>
      <c r="L441" s="70" t="str">
        <f xml:space="preserve"> IF( ISNA( 'Inp - allowance override'!L441 ), "", IF( ISBLANK( 'Inp - allowance override'!L441 ), 'F_Inputs - allowance'!L441, 'Inp - allowance override'!L441 ) )</f>
        <v/>
      </c>
      <c r="M441" s="70" t="str">
        <f xml:space="preserve"> IF( ISNA( 'Inp - allowance override'!M441 ), "", IF( ISBLANK( 'Inp - allowance override'!M441 ), 'F_Inputs - allowance'!M441, 'Inp - allowance override'!M441 ) )</f>
        <v/>
      </c>
      <c r="N441" s="64" t="str">
        <f xml:space="preserve"> INDEX(Lookup!G:G, MATCH(B441, Lookup!F:F, 0),)</f>
        <v>W - PDRC</v>
      </c>
      <c r="P441" t="s">
        <v>462</v>
      </c>
    </row>
    <row r="442" spans="1:16">
      <c r="A442" t="str">
        <f>'Inp - allowance override'!A442</f>
        <v>WSX</v>
      </c>
      <c r="B442" t="str">
        <f>'Inp - allowance override'!B442</f>
        <v>C_PR24CA25_WWN</v>
      </c>
      <c r="C442" t="str">
        <f>'Inp - allowance override'!C442</f>
        <v>Pension deficit recovery payments - Calculated allowance - Wastewater network plus</v>
      </c>
      <c r="D442" t="str">
        <f>'Inp - allowance override'!D442</f>
        <v>£m</v>
      </c>
      <c r="E442" t="str">
        <f>'Inp - allowance override'!E442</f>
        <v>Price Review 2024</v>
      </c>
      <c r="F442" s="70" t="str">
        <f xml:space="preserve"> IF( ISNA( 'Inp - allowance override'!F442 ), "", IF( ISBLANK( 'Inp - allowance override'!F442 ), 'F_Inputs - allowance'!F442, 'Inp - allowance override'!F442 ) )</f>
        <v/>
      </c>
      <c r="G442" s="70" t="str">
        <f xml:space="preserve"> IF( ISNA( 'Inp - allowance override'!G442 ), "", IF( ISBLANK( 'Inp - allowance override'!G442 ), 'F_Inputs - allowance'!G442, 'Inp - allowance override'!G442 ) )</f>
        <v/>
      </c>
      <c r="H442" s="70" t="str">
        <f xml:space="preserve"> IF( ISNA( 'Inp - allowance override'!H442 ), "", IF( ISBLANK( 'Inp - allowance override'!H442 ), 'F_Inputs - allowance'!H442, 'Inp - allowance override'!H442 ) )</f>
        <v/>
      </c>
      <c r="I442" s="70" t="str">
        <f xml:space="preserve"> IF( ISNA( 'Inp - allowance override'!I442 ), "", IF( ISBLANK( 'Inp - allowance override'!I442 ), 'F_Inputs - allowance'!I442, 'Inp - allowance override'!I442 ) )</f>
        <v/>
      </c>
      <c r="J442" s="70" t="str">
        <f xml:space="preserve"> IF( ISNA( 'Inp - allowance override'!J442 ), "", IF( ISBLANK( 'Inp - allowance override'!J442 ), 'F_Inputs - allowance'!J442, 'Inp - allowance override'!J442 ) )</f>
        <v/>
      </c>
      <c r="K442" s="70" t="str">
        <f xml:space="preserve"> IF( ISNA( 'Inp - allowance override'!K442 ), "", IF( ISBLANK( 'Inp - allowance override'!K442 ), 'F_Inputs - allowance'!K442, 'Inp - allowance override'!K442 ) )</f>
        <v/>
      </c>
      <c r="L442" s="70" t="str">
        <f xml:space="preserve"> IF( ISNA( 'Inp - allowance override'!L442 ), "", IF( ISBLANK( 'Inp - allowance override'!L442 ), 'F_Inputs - allowance'!L442, 'Inp - allowance override'!L442 ) )</f>
        <v/>
      </c>
      <c r="M442" s="70" t="str">
        <f xml:space="preserve"> IF( ISNA( 'Inp - allowance override'!M442 ), "", IF( ISBLANK( 'Inp - allowance override'!M442 ), 'F_Inputs - allowance'!M442, 'Inp - allowance override'!M442 ) )</f>
        <v/>
      </c>
      <c r="N442" s="64" t="str">
        <f xml:space="preserve"> INDEX(Lookup!G:G, MATCH(B442, Lookup!F:F, 0),)</f>
        <v>WWN - PDRC</v>
      </c>
      <c r="P442" t="s">
        <v>462</v>
      </c>
    </row>
    <row r="443" spans="1:16">
      <c r="A443" t="str">
        <f>'Inp - allowance override'!A443</f>
        <v>WSX</v>
      </c>
      <c r="B443" t="str">
        <f>'Inp - allowance override'!B443</f>
        <v>C_PR24CA25_BIO</v>
      </c>
      <c r="C443" t="str">
        <f>'Inp - allowance override'!C443</f>
        <v>Pension deficit recovery payments - Calculated allowance - Bioresources</v>
      </c>
      <c r="D443" t="str">
        <f>'Inp - allowance override'!D443</f>
        <v>£m</v>
      </c>
      <c r="E443" t="str">
        <f>'Inp - allowance override'!E443</f>
        <v>Price Review 2024</v>
      </c>
      <c r="F443" s="70" t="str">
        <f xml:space="preserve"> IF( ISNA( 'Inp - allowance override'!F443 ), "", IF( ISBLANK( 'Inp - allowance override'!F443 ), 'F_Inputs - allowance'!F443, 'Inp - allowance override'!F443 ) )</f>
        <v/>
      </c>
      <c r="G443" s="70" t="str">
        <f xml:space="preserve"> IF( ISNA( 'Inp - allowance override'!G443 ), "", IF( ISBLANK( 'Inp - allowance override'!G443 ), 'F_Inputs - allowance'!G443, 'Inp - allowance override'!G443 ) )</f>
        <v/>
      </c>
      <c r="H443" s="70" t="str">
        <f xml:space="preserve"> IF( ISNA( 'Inp - allowance override'!H443 ), "", IF( ISBLANK( 'Inp - allowance override'!H443 ), 'F_Inputs - allowance'!H443, 'Inp - allowance override'!H443 ) )</f>
        <v/>
      </c>
      <c r="I443" s="70" t="str">
        <f xml:space="preserve"> IF( ISNA( 'Inp - allowance override'!I443 ), "", IF( ISBLANK( 'Inp - allowance override'!I443 ), 'F_Inputs - allowance'!I443, 'Inp - allowance override'!I443 ) )</f>
        <v/>
      </c>
      <c r="J443" s="70" t="str">
        <f xml:space="preserve"> IF( ISNA( 'Inp - allowance override'!J443 ), "", IF( ISBLANK( 'Inp - allowance override'!J443 ), 'F_Inputs - allowance'!J443, 'Inp - allowance override'!J443 ) )</f>
        <v/>
      </c>
      <c r="K443" s="70" t="str">
        <f xml:space="preserve"> IF( ISNA( 'Inp - allowance override'!K443 ), "", IF( ISBLANK( 'Inp - allowance override'!K443 ), 'F_Inputs - allowance'!K443, 'Inp - allowance override'!K443 ) )</f>
        <v/>
      </c>
      <c r="L443" s="70" t="str">
        <f xml:space="preserve"> IF( ISNA( 'Inp - allowance override'!L443 ), "", IF( ISBLANK( 'Inp - allowance override'!L443 ), 'F_Inputs - allowance'!L443, 'Inp - allowance override'!L443 ) )</f>
        <v/>
      </c>
      <c r="M443" s="70" t="str">
        <f xml:space="preserve"> IF( ISNA( 'Inp - allowance override'!M443 ), "", IF( ISBLANK( 'Inp - allowance override'!M443 ), 'F_Inputs - allowance'!M443, 'Inp - allowance override'!M443 ) )</f>
        <v/>
      </c>
      <c r="N443" s="64" t="str">
        <f xml:space="preserve"> INDEX(Lookup!G:G, MATCH(B443, Lookup!F:F, 0),)</f>
        <v>BIO - PDRC</v>
      </c>
      <c r="P443" t="s">
        <v>462</v>
      </c>
    </row>
    <row r="444" spans="1:16">
      <c r="A444" t="str">
        <f>'Inp - allowance override'!A444</f>
        <v>WSX</v>
      </c>
      <c r="B444" t="str">
        <f>'Inp - allowance override'!B444</f>
        <v>C_PR24CA25_WW_TOT</v>
      </c>
      <c r="C444" t="str">
        <f>'Inp - allowance override'!C444</f>
        <v>Pension deficit recovery payments - Calculated allowance - Wastewater total</v>
      </c>
      <c r="D444" t="str">
        <f>'Inp - allowance override'!D444</f>
        <v>£m</v>
      </c>
      <c r="E444" t="str">
        <f>'Inp - allowance override'!E444</f>
        <v>Price Review 2024</v>
      </c>
      <c r="F444" s="70" t="str">
        <f xml:space="preserve"> IF( ISNA( 'Inp - allowance override'!F444 ), "", IF( ISBLANK( 'Inp - allowance override'!F444 ), 'F_Inputs - allowance'!F444, 'Inp - allowance override'!F444 ) )</f>
        <v/>
      </c>
      <c r="G444" s="70" t="str">
        <f xml:space="preserve"> IF( ISNA( 'Inp - allowance override'!G444 ), "", IF( ISBLANK( 'Inp - allowance override'!G444 ), 'F_Inputs - allowance'!G444, 'Inp - allowance override'!G444 ) )</f>
        <v/>
      </c>
      <c r="H444" s="70" t="str">
        <f xml:space="preserve"> IF( ISNA( 'Inp - allowance override'!H444 ), "", IF( ISBLANK( 'Inp - allowance override'!H444 ), 'F_Inputs - allowance'!H444, 'Inp - allowance override'!H444 ) )</f>
        <v/>
      </c>
      <c r="I444" s="70" t="str">
        <f xml:space="preserve"> IF( ISNA( 'Inp - allowance override'!I444 ), "", IF( ISBLANK( 'Inp - allowance override'!I444 ), 'F_Inputs - allowance'!I444, 'Inp - allowance override'!I444 ) )</f>
        <v/>
      </c>
      <c r="J444" s="70" t="str">
        <f xml:space="preserve"> IF( ISNA( 'Inp - allowance override'!J444 ), "", IF( ISBLANK( 'Inp - allowance override'!J444 ), 'F_Inputs - allowance'!J444, 'Inp - allowance override'!J444 ) )</f>
        <v/>
      </c>
      <c r="K444" s="70" t="str">
        <f xml:space="preserve"> IF( ISNA( 'Inp - allowance override'!K444 ), "", IF( ISBLANK( 'Inp - allowance override'!K444 ), 'F_Inputs - allowance'!K444, 'Inp - allowance override'!K444 ) )</f>
        <v/>
      </c>
      <c r="L444" s="70" t="str">
        <f xml:space="preserve"> IF( ISNA( 'Inp - allowance override'!L444 ), "", IF( ISBLANK( 'Inp - allowance override'!L444 ), 'F_Inputs - allowance'!L444, 'Inp - allowance override'!L444 ) )</f>
        <v/>
      </c>
      <c r="M444" s="70" t="str">
        <f xml:space="preserve"> IF( ISNA( 'Inp - allowance override'!M444 ), "", IF( ISBLANK( 'Inp - allowance override'!M444 ), 'F_Inputs - allowance'!M444, 'Inp - allowance override'!M444 ) )</f>
        <v/>
      </c>
      <c r="N444" s="64" t="str">
        <f xml:space="preserve"> INDEX(Lookup!G:G, MATCH(B444, Lookup!F:F, 0),)</f>
        <v>WW - PDRC</v>
      </c>
      <c r="P444" t="s">
        <v>462</v>
      </c>
    </row>
    <row r="445" spans="1:16">
      <c r="A445" t="str">
        <f>'Inp - allowance override'!A445</f>
        <v>WSX</v>
      </c>
      <c r="B445" t="str">
        <f>'Inp - allowance override'!B445</f>
        <v>C_PR24CA25_ADDN1</v>
      </c>
      <c r="C445" t="str">
        <f>'Inp - allowance override'!C445</f>
        <v>Pension deficit recovery payments - Calculated allowance - Additional control 1</v>
      </c>
      <c r="D445" t="str">
        <f>'Inp - allowance override'!D445</f>
        <v>£m</v>
      </c>
      <c r="E445" t="str">
        <f>'Inp - allowance override'!E445</f>
        <v>Price Review 2024</v>
      </c>
      <c r="F445" s="70" t="str">
        <f xml:space="preserve"> IF( ISNA( 'Inp - allowance override'!F445 ), "", IF( ISBLANK( 'Inp - allowance override'!F445 ), 'F_Inputs - allowance'!F445, 'Inp - allowance override'!F445 ) )</f>
        <v/>
      </c>
      <c r="G445" s="70" t="str">
        <f xml:space="preserve"> IF( ISNA( 'Inp - allowance override'!G445 ), "", IF( ISBLANK( 'Inp - allowance override'!G445 ), 'F_Inputs - allowance'!G445, 'Inp - allowance override'!G445 ) )</f>
        <v/>
      </c>
      <c r="H445" s="70" t="str">
        <f xml:space="preserve"> IF( ISNA( 'Inp - allowance override'!H445 ), "", IF( ISBLANK( 'Inp - allowance override'!H445 ), 'F_Inputs - allowance'!H445, 'Inp - allowance override'!H445 ) )</f>
        <v/>
      </c>
      <c r="I445" s="70" t="str">
        <f xml:space="preserve"> IF( ISNA( 'Inp - allowance override'!I445 ), "", IF( ISBLANK( 'Inp - allowance override'!I445 ), 'F_Inputs - allowance'!I445, 'Inp - allowance override'!I445 ) )</f>
        <v/>
      </c>
      <c r="J445" s="70" t="str">
        <f xml:space="preserve"> IF( ISNA( 'Inp - allowance override'!J445 ), "", IF( ISBLANK( 'Inp - allowance override'!J445 ), 'F_Inputs - allowance'!J445, 'Inp - allowance override'!J445 ) )</f>
        <v/>
      </c>
      <c r="K445" s="70" t="str">
        <f xml:space="preserve"> IF( ISNA( 'Inp - allowance override'!K445 ), "", IF( ISBLANK( 'Inp - allowance override'!K445 ), 'F_Inputs - allowance'!K445, 'Inp - allowance override'!K445 ) )</f>
        <v/>
      </c>
      <c r="L445" s="70" t="str">
        <f xml:space="preserve"> IF( ISNA( 'Inp - allowance override'!L445 ), "", IF( ISBLANK( 'Inp - allowance override'!L445 ), 'F_Inputs - allowance'!L445, 'Inp - allowance override'!L445 ) )</f>
        <v/>
      </c>
      <c r="M445" s="70" t="str">
        <f xml:space="preserve"> IF( ISNA( 'Inp - allowance override'!M445 ), "", IF( ISBLANK( 'Inp - allowance override'!M445 ), 'F_Inputs - allowance'!M445, 'Inp - allowance override'!M445 ) )</f>
        <v/>
      </c>
      <c r="N445" s="64" t="str">
        <f xml:space="preserve"> INDEX(Lookup!G:G, MATCH(B445, Lookup!F:F, 0),)</f>
        <v>ADDN1 - PDRC</v>
      </c>
      <c r="P445" t="s">
        <v>462</v>
      </c>
    </row>
    <row r="446" spans="1:16">
      <c r="A446" t="str">
        <f>'Inp - allowance override'!A446</f>
        <v>WSX</v>
      </c>
      <c r="B446" t="str">
        <f>'Inp - allowance override'!B446</f>
        <v>C_PR24CA25_ADDN2</v>
      </c>
      <c r="C446" t="str">
        <f>'Inp - allowance override'!C446</f>
        <v>Pension deficit recovery payments - Calculated allowance - Additional control 2</v>
      </c>
      <c r="D446" t="str">
        <f>'Inp - allowance override'!D446</f>
        <v>£m</v>
      </c>
      <c r="E446" t="str">
        <f>'Inp - allowance override'!E446</f>
        <v>Price Review 2024</v>
      </c>
      <c r="F446" s="70" t="str">
        <f xml:space="preserve"> IF( ISNA( 'Inp - allowance override'!F446 ), "", IF( ISBLANK( 'Inp - allowance override'!F446 ), 'F_Inputs - allowance'!F446, 'Inp - allowance override'!F446 ) )</f>
        <v/>
      </c>
      <c r="G446" s="70" t="str">
        <f xml:space="preserve"> IF( ISNA( 'Inp - allowance override'!G446 ), "", IF( ISBLANK( 'Inp - allowance override'!G446 ), 'F_Inputs - allowance'!G446, 'Inp - allowance override'!G446 ) )</f>
        <v/>
      </c>
      <c r="H446" s="70" t="str">
        <f xml:space="preserve"> IF( ISNA( 'Inp - allowance override'!H446 ), "", IF( ISBLANK( 'Inp - allowance override'!H446 ), 'F_Inputs - allowance'!H446, 'Inp - allowance override'!H446 ) )</f>
        <v/>
      </c>
      <c r="I446" s="70" t="str">
        <f xml:space="preserve"> IF( ISNA( 'Inp - allowance override'!I446 ), "", IF( ISBLANK( 'Inp - allowance override'!I446 ), 'F_Inputs - allowance'!I446, 'Inp - allowance override'!I446 ) )</f>
        <v/>
      </c>
      <c r="J446" s="70" t="str">
        <f xml:space="preserve"> IF( ISNA( 'Inp - allowance override'!J446 ), "", IF( ISBLANK( 'Inp - allowance override'!J446 ), 'F_Inputs - allowance'!J446, 'Inp - allowance override'!J446 ) )</f>
        <v/>
      </c>
      <c r="K446" s="70" t="str">
        <f xml:space="preserve"> IF( ISNA( 'Inp - allowance override'!K446 ), "", IF( ISBLANK( 'Inp - allowance override'!K446 ), 'F_Inputs - allowance'!K446, 'Inp - allowance override'!K446 ) )</f>
        <v/>
      </c>
      <c r="L446" s="70" t="str">
        <f xml:space="preserve"> IF( ISNA( 'Inp - allowance override'!L446 ), "", IF( ISBLANK( 'Inp - allowance override'!L446 ), 'F_Inputs - allowance'!L446, 'Inp - allowance override'!L446 ) )</f>
        <v/>
      </c>
      <c r="M446" s="70" t="str">
        <f xml:space="preserve"> IF( ISNA( 'Inp - allowance override'!M446 ), "", IF( ISBLANK( 'Inp - allowance override'!M446 ), 'F_Inputs - allowance'!M446, 'Inp - allowance override'!M446 ) )</f>
        <v/>
      </c>
      <c r="N446" s="64" t="str">
        <f xml:space="preserve"> INDEX(Lookup!G:G, MATCH(B446, Lookup!F:F, 0),)</f>
        <v>ADDN1 - PDRC</v>
      </c>
      <c r="P446" t="s">
        <v>462</v>
      </c>
    </row>
    <row r="447" spans="1:16">
      <c r="A447" t="str">
        <f>'Inp - allowance override'!A447</f>
        <v>YKY</v>
      </c>
      <c r="B447" t="str">
        <f>'Inp - allowance override'!B447</f>
        <v>PR24CA02_BASE_WR</v>
      </c>
      <c r="C447" t="str">
        <f>'Inp - allowance override'!C447</f>
        <v>Final modelled base cost allowance for Water Resources</v>
      </c>
      <c r="D447" t="str">
        <f>'Inp - allowance override'!D447</f>
        <v>£m</v>
      </c>
      <c r="E447" t="str">
        <f>'Inp - allowance override'!E447</f>
        <v>Price Review 2024</v>
      </c>
      <c r="F447" s="70" t="str">
        <f xml:space="preserve"> IF( ISNA( 'Inp - allowance override'!F447 ), "", IF( ISBLANK( 'Inp - allowance override'!F447 ), 'F_Inputs - allowance'!F447, 'Inp - allowance override'!F447 ) )</f>
        <v/>
      </c>
      <c r="G447" s="70" t="str">
        <f xml:space="preserve"> IF( ISNA( 'Inp - allowance override'!G447 ), "", IF( ISBLANK( 'Inp - allowance override'!G447 ), 'F_Inputs - allowance'!G447, 'Inp - allowance override'!G447 ) )</f>
        <v/>
      </c>
      <c r="H447" s="70" t="str">
        <f xml:space="preserve"> IF( ISNA( 'Inp - allowance override'!H447 ), "", IF( ISBLANK( 'Inp - allowance override'!H447 ), 'F_Inputs - allowance'!H447, 'Inp - allowance override'!H447 ) )</f>
        <v/>
      </c>
      <c r="I447" s="70">
        <f xml:space="preserve"> IF( ISNA( 'Inp - allowance override'!I447 ), "", IF( ISBLANK( 'Inp - allowance override'!I447 ), 'F_Inputs - allowance'!I447, 'Inp - allowance override'!I447 ) )</f>
        <v>40.8003924874821</v>
      </c>
      <c r="J447" s="70">
        <f xml:space="preserve"> IF( ISNA( 'Inp - allowance override'!J447 ), "", IF( ISBLANK( 'Inp - allowance override'!J447 ), 'F_Inputs - allowance'!J447, 'Inp - allowance override'!J447 ) )</f>
        <v>42.53042806991413</v>
      </c>
      <c r="K447" s="70">
        <f xml:space="preserve"> IF( ISNA( 'Inp - allowance override'!K447 ), "", IF( ISBLANK( 'Inp - allowance override'!K447 ), 'F_Inputs - allowance'!K447, 'Inp - allowance override'!K447 ) )</f>
        <v>42.027754662642039</v>
      </c>
      <c r="L447" s="70">
        <f xml:space="preserve"> IF( ISNA( 'Inp - allowance override'!L447 ), "", IF( ISBLANK( 'Inp - allowance override'!L447 ), 'F_Inputs - allowance'!L447, 'Inp - allowance override'!L447 ) )</f>
        <v>41.495041880196645</v>
      </c>
      <c r="M447" s="70">
        <f xml:space="preserve"> IF( ISNA( 'Inp - allowance override'!M447 ), "", IF( ISBLANK( 'Inp - allowance override'!M447 ), 'F_Inputs - allowance'!M447, 'Inp - allowance override'!M447 ) )</f>
        <v>41.872837503529411</v>
      </c>
      <c r="N447" s="64" t="str">
        <f xml:space="preserve"> INDEX(Lookup!G:G, MATCH(B447, Lookup!F:F, 0),)</f>
        <v>WR - Ofwat base allowance</v>
      </c>
    </row>
    <row r="448" spans="1:16">
      <c r="A448" t="str">
        <f>'Inp - allowance override'!A448</f>
        <v>YKY</v>
      </c>
      <c r="B448" t="str">
        <f>'Inp - allowance override'!B448</f>
        <v>PR24CA02_BASE_WNP</v>
      </c>
      <c r="C448" t="str">
        <f>'Inp - allowance override'!C448</f>
        <v>Final modelled base cost allowance for Network Plus Water</v>
      </c>
      <c r="D448" t="str">
        <f>'Inp - allowance override'!D448</f>
        <v>£m</v>
      </c>
      <c r="E448" t="str">
        <f>'Inp - allowance override'!E448</f>
        <v>Price Review 2024</v>
      </c>
      <c r="F448" s="70" t="str">
        <f xml:space="preserve"> IF( ISNA( 'Inp - allowance override'!F448 ), "", IF( ISBLANK( 'Inp - allowance override'!F448 ), 'F_Inputs - allowance'!F448, 'Inp - allowance override'!F448 ) )</f>
        <v/>
      </c>
      <c r="G448" s="70" t="str">
        <f xml:space="preserve"> IF( ISNA( 'Inp - allowance override'!G448 ), "", IF( ISBLANK( 'Inp - allowance override'!G448 ), 'F_Inputs - allowance'!G448, 'Inp - allowance override'!G448 ) )</f>
        <v/>
      </c>
      <c r="H448" s="70" t="str">
        <f xml:space="preserve"> IF( ISNA( 'Inp - allowance override'!H448 ), "", IF( ISBLANK( 'Inp - allowance override'!H448 ), 'F_Inputs - allowance'!H448, 'Inp - allowance override'!H448 ) )</f>
        <v/>
      </c>
      <c r="I448" s="70">
        <f xml:space="preserve"> IF( ISNA( 'Inp - allowance override'!I448 ), "", IF( ISBLANK( 'Inp - allowance override'!I448 ), 'F_Inputs - allowance'!I448, 'Inp - allowance override'!I448 ) )</f>
        <v>399.08408757024682</v>
      </c>
      <c r="J448" s="70">
        <f xml:space="preserve"> IF( ISNA( 'Inp - allowance override'!J448 ), "", IF( ISBLANK( 'Inp - allowance override'!J448 ), 'F_Inputs - allowance'!J448, 'Inp - allowance override'!J448 ) )</f>
        <v>429.28143668386429</v>
      </c>
      <c r="K448" s="70">
        <f xml:space="preserve"> IF( ISNA( 'Inp - allowance override'!K448 ), "", IF( ISBLANK( 'Inp - allowance override'!K448 ), 'F_Inputs - allowance'!K448, 'Inp - allowance override'!K448 ) )</f>
        <v>423.49580190477917</v>
      </c>
      <c r="L448" s="70">
        <f xml:space="preserve"> IF( ISNA( 'Inp - allowance override'!L448 ), "", IF( ISBLANK( 'Inp - allowance override'!L448 ), 'F_Inputs - allowance'!L448, 'Inp - allowance override'!L448 ) )</f>
        <v>417.23578981002709</v>
      </c>
      <c r="M448" s="70">
        <f xml:space="preserve"> IF( ISNA( 'Inp - allowance override'!M448 ), "", IF( ISBLANK( 'Inp - allowance override'!M448 ), 'F_Inputs - allowance'!M448, 'Inp - allowance override'!M448 ) )</f>
        <v>399.67564453232734</v>
      </c>
      <c r="N448" s="64" t="str">
        <f xml:space="preserve"> INDEX(Lookup!G:G, MATCH(B448, Lookup!F:F, 0),)</f>
        <v>WN+ - Ofwat base allowance</v>
      </c>
    </row>
    <row r="449" spans="1:14">
      <c r="A449" t="str">
        <f>'Inp - allowance override'!A449</f>
        <v>YKY</v>
      </c>
      <c r="B449" t="str">
        <f>'Inp - allowance override'!B449</f>
        <v>PR24CA02_BASE_WWNP</v>
      </c>
      <c r="C449" t="str">
        <f>'Inp - allowance override'!C449</f>
        <v>Final modelled base cost allowance for Wastewater Network Plus</v>
      </c>
      <c r="D449" t="str">
        <f>'Inp - allowance override'!D449</f>
        <v>£m</v>
      </c>
      <c r="E449" t="str">
        <f>'Inp - allowance override'!E449</f>
        <v>Price Review 2024</v>
      </c>
      <c r="F449" s="70" t="str">
        <f xml:space="preserve"> IF( ISNA( 'Inp - allowance override'!F449 ), "", IF( ISBLANK( 'Inp - allowance override'!F449 ), 'F_Inputs - allowance'!F449, 'Inp - allowance override'!F449 ) )</f>
        <v/>
      </c>
      <c r="G449" s="70" t="str">
        <f xml:space="preserve"> IF( ISNA( 'Inp - allowance override'!G449 ), "", IF( ISBLANK( 'Inp - allowance override'!G449 ), 'F_Inputs - allowance'!G449, 'Inp - allowance override'!G449 ) )</f>
        <v/>
      </c>
      <c r="H449" s="70" t="str">
        <f xml:space="preserve"> IF( ISNA( 'Inp - allowance override'!H449 ), "", IF( ISBLANK( 'Inp - allowance override'!H449 ), 'F_Inputs - allowance'!H449, 'Inp - allowance override'!H449 ) )</f>
        <v/>
      </c>
      <c r="I449" s="70">
        <f xml:space="preserve"> IF( ISNA( 'Inp - allowance override'!I449 ), "", IF( ISBLANK( 'Inp - allowance override'!I449 ), 'F_Inputs - allowance'!I449, 'Inp - allowance override'!I449 ) )</f>
        <v>433.35787973291525</v>
      </c>
      <c r="J449" s="70">
        <f xml:space="preserve"> IF( ISNA( 'Inp - allowance override'!J449 ), "", IF( ISBLANK( 'Inp - allowance override'!J449 ), 'F_Inputs - allowance'!J449, 'Inp - allowance override'!J449 ) )</f>
        <v>425.39048277515809</v>
      </c>
      <c r="K449" s="70">
        <f xml:space="preserve"> IF( ISNA( 'Inp - allowance override'!K449 ), "", IF( ISBLANK( 'Inp - allowance override'!K449 ), 'F_Inputs - allowance'!K449, 'Inp - allowance override'!K449 ) )</f>
        <v>417.54569609876609</v>
      </c>
      <c r="L449" s="70">
        <f xml:space="preserve"> IF( ISNA( 'Inp - allowance override'!L449 ), "", IF( ISBLANK( 'Inp - allowance override'!L449 ), 'F_Inputs - allowance'!L449, 'Inp - allowance override'!L449 ) )</f>
        <v>409.52112968811548</v>
      </c>
      <c r="M449" s="70">
        <f xml:space="preserve"> IF( ISNA( 'Inp - allowance override'!M449 ), "", IF( ISBLANK( 'Inp - allowance override'!M449 ), 'F_Inputs - allowance'!M449, 'Inp - allowance override'!M449 ) )</f>
        <v>402.83857381204115</v>
      </c>
      <c r="N449" s="64" t="str">
        <f xml:space="preserve"> INDEX(Lookup!G:G, MATCH(B449, Lookup!F:F, 0),)</f>
        <v>WWN+ - Ofwat base allowance</v>
      </c>
    </row>
    <row r="450" spans="1:14">
      <c r="A450" t="str">
        <f>'Inp - allowance override'!A450</f>
        <v>YKY</v>
      </c>
      <c r="B450" t="str">
        <f>'Inp - allowance override'!B450</f>
        <v>PR24CA02_BASE_BIO</v>
      </c>
      <c r="C450" t="str">
        <f>'Inp - allowance override'!C450</f>
        <v>Final modelled base cost allowance for Bioresources</v>
      </c>
      <c r="D450" t="str">
        <f>'Inp - allowance override'!D450</f>
        <v>£m</v>
      </c>
      <c r="E450" t="str">
        <f>'Inp - allowance override'!E450</f>
        <v>Price Review 2024</v>
      </c>
      <c r="F450" s="70" t="str">
        <f xml:space="preserve"> IF( ISNA( 'Inp - allowance override'!F450 ), "", IF( ISBLANK( 'Inp - allowance override'!F450 ), 'F_Inputs - allowance'!F450, 'Inp - allowance override'!F450 ) )</f>
        <v/>
      </c>
      <c r="G450" s="70" t="str">
        <f xml:space="preserve"> IF( ISNA( 'Inp - allowance override'!G450 ), "", IF( ISBLANK( 'Inp - allowance override'!G450 ), 'F_Inputs - allowance'!G450, 'Inp - allowance override'!G450 ) )</f>
        <v/>
      </c>
      <c r="H450" s="70" t="str">
        <f xml:space="preserve"> IF( ISNA( 'Inp - allowance override'!H450 ), "", IF( ISBLANK( 'Inp - allowance override'!H450 ), 'F_Inputs - allowance'!H450, 'Inp - allowance override'!H450 ) )</f>
        <v/>
      </c>
      <c r="I450" s="70">
        <f xml:space="preserve"> IF( ISNA( 'Inp - allowance override'!I450 ), "", IF( ISBLANK( 'Inp - allowance override'!I450 ), 'F_Inputs - allowance'!I450, 'Inp - allowance override'!I450 ) )</f>
        <v>76.713484200341739</v>
      </c>
      <c r="J450" s="70">
        <f xml:space="preserve"> IF( ISNA( 'Inp - allowance override'!J450 ), "", IF( ISBLANK( 'Inp - allowance override'!J450 ), 'F_Inputs - allowance'!J450, 'Inp - allowance override'!J450 ) )</f>
        <v>77.363578923911462</v>
      </c>
      <c r="K450" s="70">
        <f xml:space="preserve"> IF( ISNA( 'Inp - allowance override'!K450 ), "", IF( ISBLANK( 'Inp - allowance override'!K450 ), 'F_Inputs - allowance'!K450, 'Inp - allowance override'!K450 ) )</f>
        <v>78.249519960302237</v>
      </c>
      <c r="L450" s="70">
        <f xml:space="preserve"> IF( ISNA( 'Inp - allowance override'!L450 ), "", IF( ISBLANK( 'Inp - allowance override'!L450 ), 'F_Inputs - allowance'!L450, 'Inp - allowance override'!L450 ) )</f>
        <v>79.147405532512622</v>
      </c>
      <c r="M450" s="70">
        <f xml:space="preserve"> IF( ISNA( 'Inp - allowance override'!M450 ), "", IF( ISBLANK( 'Inp - allowance override'!M450 ), 'F_Inputs - allowance'!M450, 'Inp - allowance override'!M450 ) )</f>
        <v>80.086598130767769</v>
      </c>
      <c r="N450" s="64" t="str">
        <f xml:space="preserve"> INDEX(Lookup!G:G, MATCH(B450, Lookup!F:F, 0),)</f>
        <v>BIO - Ofwat base allowance</v>
      </c>
    </row>
    <row r="451" spans="1:14">
      <c r="A451" t="str">
        <f>'Inp - allowance override'!A451</f>
        <v>YKY</v>
      </c>
      <c r="B451" t="str">
        <f>'Inp - allowance override'!B451</f>
        <v>PR24CA14_WW_TOTAL_ENHANCEMENT_ALLOW_TOT</v>
      </c>
      <c r="C451" t="str">
        <f>'Inp - allowance override'!C451</f>
        <v>PR24 final wastewater enhancement totex allowance- total enhancement expenditure</v>
      </c>
      <c r="D451" t="str">
        <f>'Inp - allowance override'!D451</f>
        <v>£m</v>
      </c>
      <c r="E451" t="str">
        <f>'Inp - allowance override'!E451</f>
        <v>Price Review 2024</v>
      </c>
      <c r="F451" s="70" t="str">
        <f xml:space="preserve"> IF( ISNA( 'Inp - allowance override'!F451 ), "", IF( ISBLANK( 'Inp - allowance override'!F451 ), 'F_Inputs - allowance'!F451, 'Inp - allowance override'!F451 ) )</f>
        <v/>
      </c>
      <c r="G451" s="70">
        <f xml:space="preserve"> IF( ISNA( 'Inp - allowance override'!G451 ), "", IF( ISBLANK( 'Inp - allowance override'!G451 ), 'F_Inputs - allowance'!G451, 'Inp - allowance override'!G451 ) )</f>
        <v>2.9448805143540113</v>
      </c>
      <c r="H451" s="70">
        <f xml:space="preserve"> IF( ISNA( 'Inp - allowance override'!H451 ), "", IF( ISBLANK( 'Inp - allowance override'!H451 ), 'F_Inputs - allowance'!H451, 'Inp - allowance override'!H451 ) )</f>
        <v>70.485734068586211</v>
      </c>
      <c r="I451" s="70">
        <f xml:space="preserve"> IF( ISNA( 'Inp - allowance override'!I451 ), "", IF( ISBLANK( 'Inp - allowance override'!I451 ), 'F_Inputs - allowance'!I451, 'Inp - allowance override'!I451 ) )</f>
        <v>487.35320403158124</v>
      </c>
      <c r="J451" s="70">
        <f xml:space="preserve"> IF( ISNA( 'Inp - allowance override'!J451 ), "", IF( ISBLANK( 'Inp - allowance override'!J451 ), 'F_Inputs - allowance'!J451, 'Inp - allowance override'!J451 ) )</f>
        <v>574.56560845914021</v>
      </c>
      <c r="K451" s="70">
        <f xml:space="preserve"> IF( ISNA( 'Inp - allowance override'!K451 ), "", IF( ISBLANK( 'Inp - allowance override'!K451 ), 'F_Inputs - allowance'!K451, 'Inp - allowance override'!K451 ) )</f>
        <v>529.53595418174802</v>
      </c>
      <c r="L451" s="70">
        <f xml:space="preserve"> IF( ISNA( 'Inp - allowance override'!L451 ), "", IF( ISBLANK( 'Inp - allowance override'!L451 ), 'F_Inputs - allowance'!L451, 'Inp - allowance override'!L451 ) )</f>
        <v>477.79438683034658</v>
      </c>
      <c r="M451" s="70">
        <f xml:space="preserve"> IF( ISNA( 'Inp - allowance override'!M451 ), "", IF( ISBLANK( 'Inp - allowance override'!M451 ), 'F_Inputs - allowance'!M451, 'Inp - allowance override'!M451 ) )</f>
        <v>266.41608624284396</v>
      </c>
      <c r="N451" s="64" t="str">
        <f xml:space="preserve"> INDEX(Lookup!G:G, MATCH(B451, Lookup!F:F, 0),)</f>
        <v>Wastewater - Ofwat enhancement allowance</v>
      </c>
    </row>
    <row r="452" spans="1:14">
      <c r="A452" t="str">
        <f>'Inp - allowance override'!A452</f>
        <v>YKY</v>
      </c>
      <c r="B452" t="str">
        <f>'Inp - allowance override'!B452</f>
        <v>PR24CA14_W_TOTAL_ENHANCEMENT_ALLOW_TOT</v>
      </c>
      <c r="C452" t="str">
        <f>'Inp - allowance override'!C452</f>
        <v>PR24 final water enhancement totex allowance- total enhancement expenditure</v>
      </c>
      <c r="D452" t="str">
        <f>'Inp - allowance override'!D452</f>
        <v>£m</v>
      </c>
      <c r="E452" t="str">
        <f>'Inp - allowance override'!E452</f>
        <v>Price Review 2024</v>
      </c>
      <c r="F452" s="70" t="str">
        <f xml:space="preserve"> IF( ISNA( 'Inp - allowance override'!F452 ), "", IF( ISBLANK( 'Inp - allowance override'!F452 ), 'F_Inputs - allowance'!F452, 'Inp - allowance override'!F452 ) )</f>
        <v/>
      </c>
      <c r="G452" s="70">
        <f xml:space="preserve"> IF( ISNA( 'Inp - allowance override'!G452 ), "", IF( ISBLANK( 'Inp - allowance override'!G452 ), 'F_Inputs - allowance'!G452, 'Inp - allowance override'!G452 ) )</f>
        <v>0.58132578751173269</v>
      </c>
      <c r="H452" s="70">
        <f xml:space="preserve"> IF( ISNA( 'Inp - allowance override'!H452 ), "", IF( ISBLANK( 'Inp - allowance override'!H452 ), 'F_Inputs - allowance'!H452, 'Inp - allowance override'!H452 ) )</f>
        <v>14.643568399837658</v>
      </c>
      <c r="I452" s="70">
        <f xml:space="preserve"> IF( ISNA( 'Inp - allowance override'!I452 ), "", IF( ISBLANK( 'Inp - allowance override'!I452 ), 'F_Inputs - allowance'!I452, 'Inp - allowance override'!I452 ) )</f>
        <v>97.260684877957615</v>
      </c>
      <c r="J452" s="70">
        <f xml:space="preserve"> IF( ISNA( 'Inp - allowance override'!J452 ), "", IF( ISBLANK( 'Inp - allowance override'!J452 ), 'F_Inputs - allowance'!J452, 'Inp - allowance override'!J452 ) )</f>
        <v>132.31542791682375</v>
      </c>
      <c r="K452" s="70">
        <f xml:space="preserve"> IF( ISNA( 'Inp - allowance override'!K452 ), "", IF( ISBLANK( 'Inp - allowance override'!K452 ), 'F_Inputs - allowance'!K452, 'Inp - allowance override'!K452 ) )</f>
        <v>135.18998135342935</v>
      </c>
      <c r="L452" s="70">
        <f xml:space="preserve"> IF( ISNA( 'Inp - allowance override'!L452 ), "", IF( ISBLANK( 'Inp - allowance override'!L452 ), 'F_Inputs - allowance'!L452, 'Inp - allowance override'!L452 ) )</f>
        <v>110.0257391258604</v>
      </c>
      <c r="M452" s="70">
        <f xml:space="preserve"> IF( ISNA( 'Inp - allowance override'!M452 ), "", IF( ISBLANK( 'Inp - allowance override'!M452 ), 'F_Inputs - allowance'!M452, 'Inp - allowance override'!M452 ) )</f>
        <v>86.093557493536025</v>
      </c>
      <c r="N452" s="64" t="str">
        <f xml:space="preserve"> INDEX(Lookup!G:G, MATCH(B452, Lookup!F:F, 0),)</f>
        <v>Water - Ofwat enhancement allowance</v>
      </c>
    </row>
    <row r="453" spans="1:14">
      <c r="A453" t="str">
        <f>'Inp - allowance override'!A453</f>
        <v>YKY</v>
      </c>
      <c r="B453" t="str">
        <f>'Inp - allowance override'!B453</f>
        <v>C_PR24CA_RR2_001ADDN1_PR24</v>
      </c>
      <c r="C453" t="str">
        <f>'Inp - allowance override'!C453</f>
        <v>Ofwat - Gross capital expenditure - including g&amp;c and cost sharing - real (ADDN1)</v>
      </c>
      <c r="D453" t="str">
        <f>'Inp - allowance override'!D453</f>
        <v>£m</v>
      </c>
      <c r="E453" t="str">
        <f>'Inp - allowance override'!E453</f>
        <v>Price Review 2024</v>
      </c>
      <c r="F453" s="70" t="str">
        <f xml:space="preserve"> IF( ISNA( 'Inp - allowance override'!F453 ), "", IF( ISBLANK( 'Inp - allowance override'!F453 ), 'F_Inputs - allowance'!F453, 'Inp - allowance override'!F453 ) )</f>
        <v/>
      </c>
      <c r="G453" s="70" t="str">
        <f xml:space="preserve"> IF( ISNA( 'Inp - allowance override'!G453 ), "", IF( ISBLANK( 'Inp - allowance override'!G453 ), 'F_Inputs - allowance'!G453, 'Inp - allowance override'!G453 ) )</f>
        <v/>
      </c>
      <c r="H453" s="70" t="str">
        <f xml:space="preserve"> IF( ISNA( 'Inp - allowance override'!H453 ), "", IF( ISBLANK( 'Inp - allowance override'!H453 ), 'F_Inputs - allowance'!H453, 'Inp - allowance override'!H453 ) )</f>
        <v/>
      </c>
      <c r="I453" s="70">
        <f xml:space="preserve"> IF( ISNA( 'Inp - allowance override'!I453 ), "", IF( ISBLANK( 'Inp - allowance override'!I453 ), 'F_Inputs - allowance'!I453, 'Inp - allowance override'!I453 ) )</f>
        <v>0</v>
      </c>
      <c r="J453" s="70">
        <f xml:space="preserve"> IF( ISNA( 'Inp - allowance override'!J453 ), "", IF( ISBLANK( 'Inp - allowance override'!J453 ), 'F_Inputs - allowance'!J453, 'Inp - allowance override'!J453 ) )</f>
        <v>0</v>
      </c>
      <c r="K453" s="70">
        <f xml:space="preserve"> IF( ISNA( 'Inp - allowance override'!K453 ), "", IF( ISBLANK( 'Inp - allowance override'!K453 ), 'F_Inputs - allowance'!K453, 'Inp - allowance override'!K453 ) )</f>
        <v>0</v>
      </c>
      <c r="L453" s="70">
        <f xml:space="preserve"> IF( ISNA( 'Inp - allowance override'!L453 ), "", IF( ISBLANK( 'Inp - allowance override'!L453 ), 'F_Inputs - allowance'!L453, 'Inp - allowance override'!L453 ) )</f>
        <v>0</v>
      </c>
      <c r="M453" s="70">
        <f xml:space="preserve"> IF( ISNA( 'Inp - allowance override'!M453 ), "", IF( ISBLANK( 'Inp - allowance override'!M453 ), 'F_Inputs - allowance'!M453, 'Inp - allowance override'!M453 ) )</f>
        <v>0</v>
      </c>
      <c r="N453" s="64" t="str">
        <f xml:space="preserve"> INDEX(Lookup!G:G, MATCH(B453, Lookup!F:F, 0),)</f>
        <v>ADDN1 - Ofwat enhancement allowance</v>
      </c>
    </row>
    <row r="454" spans="1:14">
      <c r="A454" t="str">
        <f>'Inp - allowance override'!A454</f>
        <v>YKY</v>
      </c>
      <c r="B454" t="str">
        <f>'Inp - allowance override'!B454</f>
        <v>C_PR24CA_RR2_002ADDN1_PR24</v>
      </c>
      <c r="C454" t="str">
        <f>'Inp - allowance override'!C454</f>
        <v>Ofwat - Total gross operational expenditure including cost sharing - real (ADDN1)</v>
      </c>
      <c r="D454" t="str">
        <f>'Inp - allowance override'!D454</f>
        <v>£m</v>
      </c>
      <c r="E454" t="str">
        <f>'Inp - allowance override'!E454</f>
        <v>Price Review 2024</v>
      </c>
      <c r="F454" s="70" t="str">
        <f xml:space="preserve"> IF( ISNA( 'Inp - allowance override'!F454 ), "", IF( ISBLANK( 'Inp - allowance override'!F454 ), 'F_Inputs - allowance'!F454, 'Inp - allowance override'!F454 ) )</f>
        <v/>
      </c>
      <c r="G454" s="70" t="str">
        <f xml:space="preserve"> IF( ISNA( 'Inp - allowance override'!G454 ), "", IF( ISBLANK( 'Inp - allowance override'!G454 ), 'F_Inputs - allowance'!G454, 'Inp - allowance override'!G454 ) )</f>
        <v/>
      </c>
      <c r="H454" s="70" t="str">
        <f xml:space="preserve"> IF( ISNA( 'Inp - allowance override'!H454 ), "", IF( ISBLANK( 'Inp - allowance override'!H454 ), 'F_Inputs - allowance'!H454, 'Inp - allowance override'!H454 ) )</f>
        <v/>
      </c>
      <c r="I454" s="70">
        <f xml:space="preserve"> IF( ISNA( 'Inp - allowance override'!I454 ), "", IF( ISBLANK( 'Inp - allowance override'!I454 ), 'F_Inputs - allowance'!I454, 'Inp - allowance override'!I454 ) )</f>
        <v>0</v>
      </c>
      <c r="J454" s="70">
        <f xml:space="preserve"> IF( ISNA( 'Inp - allowance override'!J454 ), "", IF( ISBLANK( 'Inp - allowance override'!J454 ), 'F_Inputs - allowance'!J454, 'Inp - allowance override'!J454 ) )</f>
        <v>0</v>
      </c>
      <c r="K454" s="70">
        <f xml:space="preserve"> IF( ISNA( 'Inp - allowance override'!K454 ), "", IF( ISBLANK( 'Inp - allowance override'!K454 ), 'F_Inputs - allowance'!K454, 'Inp - allowance override'!K454 ) )</f>
        <v>0</v>
      </c>
      <c r="L454" s="70">
        <f xml:space="preserve"> IF( ISNA( 'Inp - allowance override'!L454 ), "", IF( ISBLANK( 'Inp - allowance override'!L454 ), 'F_Inputs - allowance'!L454, 'Inp - allowance override'!L454 ) )</f>
        <v>0</v>
      </c>
      <c r="M454" s="70">
        <f xml:space="preserve"> IF( ISNA( 'Inp - allowance override'!M454 ), "", IF( ISBLANK( 'Inp - allowance override'!M454 ), 'F_Inputs - allowance'!M454, 'Inp - allowance override'!M454 ) )</f>
        <v>0</v>
      </c>
      <c r="N454" s="64" t="str">
        <f xml:space="preserve"> INDEX(Lookup!G:G, MATCH(B454, Lookup!F:F, 0),)</f>
        <v>ADDN1 - Ofwat enhancement allowance</v>
      </c>
    </row>
    <row r="455" spans="1:14">
      <c r="A455" t="str">
        <f>'Inp - allowance override'!A455</f>
        <v>YKY</v>
      </c>
      <c r="B455" t="str">
        <f>'Inp - allowance override'!B455</f>
        <v>C_PR24CA15_DSDIVCAPEX_PC_WN</v>
      </c>
      <c r="C455" t="str">
        <f>'Inp - allowance override'!C455</f>
        <v>DS &amp; diversions costs -WN - capex - price control total</v>
      </c>
      <c r="D455" t="str">
        <f>'Inp - allowance override'!D455</f>
        <v>£m</v>
      </c>
      <c r="E455" t="str">
        <f>'Inp - allowance override'!E455</f>
        <v>Price Review 2024</v>
      </c>
      <c r="F455" s="70" t="str">
        <f xml:space="preserve"> IF( ISNA( 'Inp - allowance override'!F455 ), "", IF( ISBLANK( 'Inp - allowance override'!F455 ), 'F_Inputs - allowance'!F455, 'Inp - allowance override'!F455 ) )</f>
        <v/>
      </c>
      <c r="G455" s="70" t="str">
        <f xml:space="preserve"> IF( ISNA( 'Inp - allowance override'!G455 ), "", IF( ISBLANK( 'Inp - allowance override'!G455 ), 'F_Inputs - allowance'!G455, 'Inp - allowance override'!G455 ) )</f>
        <v/>
      </c>
      <c r="H455" s="70" t="str">
        <f xml:space="preserve"> IF( ISNA( 'Inp - allowance override'!H455 ), "", IF( ISBLANK( 'Inp - allowance override'!H455 ), 'F_Inputs - allowance'!H455, 'Inp - allowance override'!H455 ) )</f>
        <v/>
      </c>
      <c r="I455" s="70">
        <f xml:space="preserve"> IF( ISNA( 'Inp - allowance override'!I455 ), "", IF( ISBLANK( 'Inp - allowance override'!I455 ), 'F_Inputs - allowance'!I455, 'Inp - allowance override'!I455 ) )</f>
        <v>4.0540000000000003</v>
      </c>
      <c r="J455" s="70">
        <f xml:space="preserve"> IF( ISNA( 'Inp - allowance override'!J455 ), "", IF( ISBLANK( 'Inp - allowance override'!J455 ), 'F_Inputs - allowance'!J455, 'Inp - allowance override'!J455 ) )</f>
        <v>3.677</v>
      </c>
      <c r="K455" s="70">
        <f xml:space="preserve"> IF( ISNA( 'Inp - allowance override'!K455 ), "", IF( ISBLANK( 'Inp - allowance override'!K455 ), 'F_Inputs - allowance'!K455, 'Inp - allowance override'!K455 ) )</f>
        <v>3.677</v>
      </c>
      <c r="L455" s="70">
        <f xml:space="preserve"> IF( ISNA( 'Inp - allowance override'!L455 ), "", IF( ISBLANK( 'Inp - allowance override'!L455 ), 'F_Inputs - allowance'!L455, 'Inp - allowance override'!L455 ) )</f>
        <v>3.677</v>
      </c>
      <c r="M455" s="70">
        <f xml:space="preserve"> IF( ISNA( 'Inp - allowance override'!M455 ), "", IF( ISBLANK( 'Inp - allowance override'!M455 ), 'F_Inputs - allowance'!M455, 'Inp - allowance override'!M455 ) )</f>
        <v>3.677</v>
      </c>
      <c r="N455" s="64" t="str">
        <f xml:space="preserve"> INDEX(Lookup!G:G, MATCH(B455, Lookup!F:F, 0),)</f>
        <v>WN - DSDIV capex</v>
      </c>
    </row>
    <row r="456" spans="1:14">
      <c r="A456" t="str">
        <f>'Inp - allowance override'!A456</f>
        <v>YKY</v>
      </c>
      <c r="B456" t="str">
        <f>'Inp - allowance override'!B456</f>
        <v>C_PR24CA15_DSDIVOPEX_PC_WN</v>
      </c>
      <c r="C456" t="str">
        <f>'Inp - allowance override'!C456</f>
        <v>DS &amp; diversions costs -WN - opex - price control total</v>
      </c>
      <c r="D456" t="str">
        <f>'Inp - allowance override'!D456</f>
        <v>£m</v>
      </c>
      <c r="E456" t="str">
        <f>'Inp - allowance override'!E456</f>
        <v>Price Review 2024</v>
      </c>
      <c r="F456" s="70" t="str">
        <f xml:space="preserve"> IF( ISNA( 'Inp - allowance override'!F456 ), "", IF( ISBLANK( 'Inp - allowance override'!F456 ), 'F_Inputs - allowance'!F456, 'Inp - allowance override'!F456 ) )</f>
        <v/>
      </c>
      <c r="G456" s="70" t="str">
        <f xml:space="preserve"> IF( ISNA( 'Inp - allowance override'!G456 ), "", IF( ISBLANK( 'Inp - allowance override'!G456 ), 'F_Inputs - allowance'!G456, 'Inp - allowance override'!G456 ) )</f>
        <v/>
      </c>
      <c r="H456" s="70" t="str">
        <f xml:space="preserve"> IF( ISNA( 'Inp - allowance override'!H456 ), "", IF( ISBLANK( 'Inp - allowance override'!H456 ), 'F_Inputs - allowance'!H456, 'Inp - allowance override'!H456 ) )</f>
        <v/>
      </c>
      <c r="I456" s="70">
        <f xml:space="preserve"> IF( ISNA( 'Inp - allowance override'!I456 ), "", IF( ISBLANK( 'Inp - allowance override'!I456 ), 'F_Inputs - allowance'!I456, 'Inp - allowance override'!I456 ) )</f>
        <v>0</v>
      </c>
      <c r="J456" s="70">
        <f xml:space="preserve"> IF( ISNA( 'Inp - allowance override'!J456 ), "", IF( ISBLANK( 'Inp - allowance override'!J456 ), 'F_Inputs - allowance'!J456, 'Inp - allowance override'!J456 ) )</f>
        <v>0</v>
      </c>
      <c r="K456" s="70">
        <f xml:space="preserve"> IF( ISNA( 'Inp - allowance override'!K456 ), "", IF( ISBLANK( 'Inp - allowance override'!K456 ), 'F_Inputs - allowance'!K456, 'Inp - allowance override'!K456 ) )</f>
        <v>0</v>
      </c>
      <c r="L456" s="70">
        <f xml:space="preserve"> IF( ISNA( 'Inp - allowance override'!L456 ), "", IF( ISBLANK( 'Inp - allowance override'!L456 ), 'F_Inputs - allowance'!L456, 'Inp - allowance override'!L456 ) )</f>
        <v>0</v>
      </c>
      <c r="M456" s="70">
        <f xml:space="preserve"> IF( ISNA( 'Inp - allowance override'!M456 ), "", IF( ISBLANK( 'Inp - allowance override'!M456 ), 'F_Inputs - allowance'!M456, 'Inp - allowance override'!M456 ) )</f>
        <v>0</v>
      </c>
      <c r="N456" s="64" t="str">
        <f xml:space="preserve"> INDEX(Lookup!G:G, MATCH(B456, Lookup!F:F, 0),)</f>
        <v>WN - DSDIV opex</v>
      </c>
    </row>
    <row r="457" spans="1:14">
      <c r="A457" t="str">
        <f>'Inp - allowance override'!A457</f>
        <v>YKY</v>
      </c>
      <c r="B457" t="str">
        <f>'Inp - allowance override'!B457</f>
        <v>C_PR24CA15_DSDIVCAPEX_PC_WWN</v>
      </c>
      <c r="C457" t="str">
        <f>'Inp - allowance override'!C457</f>
        <v>DS &amp; diversions costs -WWN - capex - price control total</v>
      </c>
      <c r="D457" t="str">
        <f>'Inp - allowance override'!D457</f>
        <v>£m</v>
      </c>
      <c r="E457" t="str">
        <f>'Inp - allowance override'!E457</f>
        <v>Price Review 2024</v>
      </c>
      <c r="F457" s="70" t="str">
        <f xml:space="preserve"> IF( ISNA( 'Inp - allowance override'!F457 ), "", IF( ISBLANK( 'Inp - allowance override'!F457 ), 'F_Inputs - allowance'!F457, 'Inp - allowance override'!F457 ) )</f>
        <v/>
      </c>
      <c r="G457" s="70" t="str">
        <f xml:space="preserve"> IF( ISNA( 'Inp - allowance override'!G457 ), "", IF( ISBLANK( 'Inp - allowance override'!G457 ), 'F_Inputs - allowance'!G457, 'Inp - allowance override'!G457 ) )</f>
        <v/>
      </c>
      <c r="H457" s="70" t="str">
        <f xml:space="preserve"> IF( ISNA( 'Inp - allowance override'!H457 ), "", IF( ISBLANK( 'Inp - allowance override'!H457 ), 'F_Inputs - allowance'!H457, 'Inp - allowance override'!H457 ) )</f>
        <v/>
      </c>
      <c r="I457" s="70">
        <f xml:space="preserve"> IF( ISNA( 'Inp - allowance override'!I457 ), "", IF( ISBLANK( 'Inp - allowance override'!I457 ), 'F_Inputs - allowance'!I457, 'Inp - allowance override'!I457 ) )</f>
        <v>0</v>
      </c>
      <c r="J457" s="70">
        <f xml:space="preserve"> IF( ISNA( 'Inp - allowance override'!J457 ), "", IF( ISBLANK( 'Inp - allowance override'!J457 ), 'F_Inputs - allowance'!J457, 'Inp - allowance override'!J457 ) )</f>
        <v>0</v>
      </c>
      <c r="K457" s="70">
        <f xml:space="preserve"> IF( ISNA( 'Inp - allowance override'!K457 ), "", IF( ISBLANK( 'Inp - allowance override'!K457 ), 'F_Inputs - allowance'!K457, 'Inp - allowance override'!K457 ) )</f>
        <v>0</v>
      </c>
      <c r="L457" s="70">
        <f xml:space="preserve"> IF( ISNA( 'Inp - allowance override'!L457 ), "", IF( ISBLANK( 'Inp - allowance override'!L457 ), 'F_Inputs - allowance'!L457, 'Inp - allowance override'!L457 ) )</f>
        <v>0</v>
      </c>
      <c r="M457" s="70">
        <f xml:space="preserve"> IF( ISNA( 'Inp - allowance override'!M457 ), "", IF( ISBLANK( 'Inp - allowance override'!M457 ), 'F_Inputs - allowance'!M457, 'Inp - allowance override'!M457 ) )</f>
        <v>0</v>
      </c>
      <c r="N457" s="64" t="str">
        <f xml:space="preserve"> INDEX(Lookup!G:G, MATCH(B457, Lookup!F:F, 0),)</f>
        <v>WWN - DSDIV capex</v>
      </c>
    </row>
    <row r="458" spans="1:14">
      <c r="A458" t="str">
        <f>'Inp - allowance override'!A458</f>
        <v>YKY</v>
      </c>
      <c r="B458" t="str">
        <f>'Inp - allowance override'!B458</f>
        <v>C_PR24CA15_DSDIVOPEX_PC_WWN</v>
      </c>
      <c r="C458" t="str">
        <f>'Inp - allowance override'!C458</f>
        <v>DS &amp; diversions costs -WWN - opex - price control total</v>
      </c>
      <c r="D458" t="str">
        <f>'Inp - allowance override'!D458</f>
        <v>£m</v>
      </c>
      <c r="E458" t="str">
        <f>'Inp - allowance override'!E458</f>
        <v>Price Review 2024</v>
      </c>
      <c r="F458" s="70" t="str">
        <f xml:space="preserve"> IF( ISNA( 'Inp - allowance override'!F458 ), "", IF( ISBLANK( 'Inp - allowance override'!F458 ), 'F_Inputs - allowance'!F458, 'Inp - allowance override'!F458 ) )</f>
        <v/>
      </c>
      <c r="G458" s="70" t="str">
        <f xml:space="preserve"> IF( ISNA( 'Inp - allowance override'!G458 ), "", IF( ISBLANK( 'Inp - allowance override'!G458 ), 'F_Inputs - allowance'!G458, 'Inp - allowance override'!G458 ) )</f>
        <v/>
      </c>
      <c r="H458" s="70" t="str">
        <f xml:space="preserve"> IF( ISNA( 'Inp - allowance override'!H458 ), "", IF( ISBLANK( 'Inp - allowance override'!H458 ), 'F_Inputs - allowance'!H458, 'Inp - allowance override'!H458 ) )</f>
        <v/>
      </c>
      <c r="I458" s="70">
        <f xml:space="preserve"> IF( ISNA( 'Inp - allowance override'!I458 ), "", IF( ISBLANK( 'Inp - allowance override'!I458 ), 'F_Inputs - allowance'!I458, 'Inp - allowance override'!I458 ) )</f>
        <v>0</v>
      </c>
      <c r="J458" s="70">
        <f xml:space="preserve"> IF( ISNA( 'Inp - allowance override'!J458 ), "", IF( ISBLANK( 'Inp - allowance override'!J458 ), 'F_Inputs - allowance'!J458, 'Inp - allowance override'!J458 ) )</f>
        <v>0</v>
      </c>
      <c r="K458" s="70">
        <f xml:space="preserve"> IF( ISNA( 'Inp - allowance override'!K458 ), "", IF( ISBLANK( 'Inp - allowance override'!K458 ), 'F_Inputs - allowance'!K458, 'Inp - allowance override'!K458 ) )</f>
        <v>0</v>
      </c>
      <c r="L458" s="70">
        <f xml:space="preserve"> IF( ISNA( 'Inp - allowance override'!L458 ), "", IF( ISBLANK( 'Inp - allowance override'!L458 ), 'F_Inputs - allowance'!L458, 'Inp - allowance override'!L458 ) )</f>
        <v>0</v>
      </c>
      <c r="M458" s="70">
        <f xml:space="preserve"> IF( ISNA( 'Inp - allowance override'!M458 ), "", IF( ISBLANK( 'Inp - allowance override'!M458 ), 'F_Inputs - allowance'!M458, 'Inp - allowance override'!M458 ) )</f>
        <v>0</v>
      </c>
      <c r="N458" s="64" t="str">
        <f xml:space="preserve"> INDEX(Lookup!G:G, MATCH(B458, Lookup!F:F, 0),)</f>
        <v>WWN - DSDIV opex</v>
      </c>
    </row>
    <row r="459" spans="1:14">
      <c r="A459" t="str">
        <f>'Inp - allowance override'!A459</f>
        <v>YKY</v>
      </c>
      <c r="B459" t="str">
        <f>'Inp - allowance override'!B459</f>
        <v>C_PR24CA15_DSDIVCAPEX_NPC_WN</v>
      </c>
      <c r="C459" t="str">
        <f>'Inp - allowance override'!C459</f>
        <v>DS &amp; diversions costs -WN - capex - non-price control total</v>
      </c>
      <c r="D459" t="str">
        <f>'Inp - allowance override'!D459</f>
        <v>£m</v>
      </c>
      <c r="E459" t="str">
        <f>'Inp - allowance override'!E459</f>
        <v>Price Review 2024</v>
      </c>
      <c r="F459" s="70" t="str">
        <f xml:space="preserve"> IF( ISNA( 'Inp - allowance override'!F459 ), "", IF( ISBLANK( 'Inp - allowance override'!F459 ), 'F_Inputs - allowance'!F459, 'Inp - allowance override'!F459 ) )</f>
        <v/>
      </c>
      <c r="G459" s="70" t="str">
        <f xml:space="preserve"> IF( ISNA( 'Inp - allowance override'!G459 ), "", IF( ISBLANK( 'Inp - allowance override'!G459 ), 'F_Inputs - allowance'!G459, 'Inp - allowance override'!G459 ) )</f>
        <v/>
      </c>
      <c r="H459" s="70" t="str">
        <f xml:space="preserve"> IF( ISNA( 'Inp - allowance override'!H459 ), "", IF( ISBLANK( 'Inp - allowance override'!H459 ), 'F_Inputs - allowance'!H459, 'Inp - allowance override'!H459 ) )</f>
        <v/>
      </c>
      <c r="I459" s="70">
        <f xml:space="preserve"> IF( ISNA( 'Inp - allowance override'!I459 ), "", IF( ISBLANK( 'Inp - allowance override'!I459 ), 'F_Inputs - allowance'!I459, 'Inp - allowance override'!I459 ) )</f>
        <v>15.778999999999998</v>
      </c>
      <c r="J459" s="70">
        <f xml:space="preserve"> IF( ISNA( 'Inp - allowance override'!J459 ), "", IF( ISBLANK( 'Inp - allowance override'!J459 ), 'F_Inputs - allowance'!J459, 'Inp - allowance override'!J459 ) )</f>
        <v>15.791</v>
      </c>
      <c r="K459" s="70">
        <f xml:space="preserve"> IF( ISNA( 'Inp - allowance override'!K459 ), "", IF( ISBLANK( 'Inp - allowance override'!K459 ), 'F_Inputs - allowance'!K459, 'Inp - allowance override'!K459 ) )</f>
        <v>15.405000000000001</v>
      </c>
      <c r="L459" s="70">
        <f xml:space="preserve"> IF( ISNA( 'Inp - allowance override'!L459 ), "", IF( ISBLANK( 'Inp - allowance override'!L459 ), 'F_Inputs - allowance'!L459, 'Inp - allowance override'!L459 ) )</f>
        <v>14.997999999999999</v>
      </c>
      <c r="M459" s="70">
        <f xml:space="preserve"> IF( ISNA( 'Inp - allowance override'!M459 ), "", IF( ISBLANK( 'Inp - allowance override'!M459 ), 'F_Inputs - allowance'!M459, 'Inp - allowance override'!M459 ) )</f>
        <v>14.149000000000001</v>
      </c>
      <c r="N459" s="64" t="str">
        <f xml:space="preserve"> INDEX(Lookup!G:G, MATCH(B459, Lookup!F:F, 0),)</f>
        <v>WN - DSDIV capex</v>
      </c>
    </row>
    <row r="460" spans="1:14">
      <c r="A460" t="str">
        <f>'Inp - allowance override'!A460</f>
        <v>YKY</v>
      </c>
      <c r="B460" t="str">
        <f>'Inp - allowance override'!B460</f>
        <v>C_PR24CA15_DSDIVOPEX_NPC_WN</v>
      </c>
      <c r="C460" t="str">
        <f>'Inp - allowance override'!C460</f>
        <v>DS &amp; diversions costs -WN - opex - non-price control total</v>
      </c>
      <c r="D460" t="str">
        <f>'Inp - allowance override'!D460</f>
        <v>£m</v>
      </c>
      <c r="E460" t="str">
        <f>'Inp - allowance override'!E460</f>
        <v>Price Review 2024</v>
      </c>
      <c r="F460" s="70" t="str">
        <f xml:space="preserve"> IF( ISNA( 'Inp - allowance override'!F460 ), "", IF( ISBLANK( 'Inp - allowance override'!F460 ), 'F_Inputs - allowance'!F460, 'Inp - allowance override'!F460 ) )</f>
        <v/>
      </c>
      <c r="G460" s="70" t="str">
        <f xml:space="preserve"> IF( ISNA( 'Inp - allowance override'!G460 ), "", IF( ISBLANK( 'Inp - allowance override'!G460 ), 'F_Inputs - allowance'!G460, 'Inp - allowance override'!G460 ) )</f>
        <v/>
      </c>
      <c r="H460" s="70" t="str">
        <f xml:space="preserve"> IF( ISNA( 'Inp - allowance override'!H460 ), "", IF( ISBLANK( 'Inp - allowance override'!H460 ), 'F_Inputs - allowance'!H460, 'Inp - allowance override'!H460 ) )</f>
        <v/>
      </c>
      <c r="I460" s="70">
        <f xml:space="preserve"> IF( ISNA( 'Inp - allowance override'!I460 ), "", IF( ISBLANK( 'Inp - allowance override'!I460 ), 'F_Inputs - allowance'!I460, 'Inp - allowance override'!I460 ) )</f>
        <v>0</v>
      </c>
      <c r="J460" s="70">
        <f xml:space="preserve"> IF( ISNA( 'Inp - allowance override'!J460 ), "", IF( ISBLANK( 'Inp - allowance override'!J460 ), 'F_Inputs - allowance'!J460, 'Inp - allowance override'!J460 ) )</f>
        <v>0</v>
      </c>
      <c r="K460" s="70">
        <f xml:space="preserve"> IF( ISNA( 'Inp - allowance override'!K460 ), "", IF( ISBLANK( 'Inp - allowance override'!K460 ), 'F_Inputs - allowance'!K460, 'Inp - allowance override'!K460 ) )</f>
        <v>0</v>
      </c>
      <c r="L460" s="70">
        <f xml:space="preserve"> IF( ISNA( 'Inp - allowance override'!L460 ), "", IF( ISBLANK( 'Inp - allowance override'!L460 ), 'F_Inputs - allowance'!L460, 'Inp - allowance override'!L460 ) )</f>
        <v>0</v>
      </c>
      <c r="M460" s="70">
        <f xml:space="preserve"> IF( ISNA( 'Inp - allowance override'!M460 ), "", IF( ISBLANK( 'Inp - allowance override'!M460 ), 'F_Inputs - allowance'!M460, 'Inp - allowance override'!M460 ) )</f>
        <v>0</v>
      </c>
      <c r="N460" s="64" t="str">
        <f xml:space="preserve"> INDEX(Lookup!G:G, MATCH(B460, Lookup!F:F, 0),)</f>
        <v>WN - DSDIV opex</v>
      </c>
    </row>
    <row r="461" spans="1:14">
      <c r="A461" t="str">
        <f>'Inp - allowance override'!A461</f>
        <v>YKY</v>
      </c>
      <c r="B461" t="str">
        <f>'Inp - allowance override'!B461</f>
        <v>C_PR24CA15_DSDIVCAPEX_NPC_WWN</v>
      </c>
      <c r="C461" t="str">
        <f>'Inp - allowance override'!C461</f>
        <v>DS &amp; diversions costs -WWN - capex - non-price control total</v>
      </c>
      <c r="D461" t="str">
        <f>'Inp - allowance override'!D461</f>
        <v>£m</v>
      </c>
      <c r="E461" t="str">
        <f>'Inp - allowance override'!E461</f>
        <v>Price Review 2024</v>
      </c>
      <c r="F461" s="70" t="str">
        <f xml:space="preserve"> IF( ISNA( 'Inp - allowance override'!F461 ), "", IF( ISBLANK( 'Inp - allowance override'!F461 ), 'F_Inputs - allowance'!F461, 'Inp - allowance override'!F461 ) )</f>
        <v/>
      </c>
      <c r="G461" s="70" t="str">
        <f xml:space="preserve"> IF( ISNA( 'Inp - allowance override'!G461 ), "", IF( ISBLANK( 'Inp - allowance override'!G461 ), 'F_Inputs - allowance'!G461, 'Inp - allowance override'!G461 ) )</f>
        <v/>
      </c>
      <c r="H461" s="70" t="str">
        <f xml:space="preserve"> IF( ISNA( 'Inp - allowance override'!H461 ), "", IF( ISBLANK( 'Inp - allowance override'!H461 ), 'F_Inputs - allowance'!H461, 'Inp - allowance override'!H461 ) )</f>
        <v/>
      </c>
      <c r="I461" s="70">
        <f xml:space="preserve"> IF( ISNA( 'Inp - allowance override'!I461 ), "", IF( ISBLANK( 'Inp - allowance override'!I461 ), 'F_Inputs - allowance'!I461, 'Inp - allowance override'!I461 ) )</f>
        <v>9.1120000000000001</v>
      </c>
      <c r="J461" s="70">
        <f xml:space="preserve"> IF( ISNA( 'Inp - allowance override'!J461 ), "", IF( ISBLANK( 'Inp - allowance override'!J461 ), 'F_Inputs - allowance'!J461, 'Inp - allowance override'!J461 ) )</f>
        <v>9.1120000000000001</v>
      </c>
      <c r="K461" s="70">
        <f xml:space="preserve"> IF( ISNA( 'Inp - allowance override'!K461 ), "", IF( ISBLANK( 'Inp - allowance override'!K461 ), 'F_Inputs - allowance'!K461, 'Inp - allowance override'!K461 ) )</f>
        <v>9.1120000000000001</v>
      </c>
      <c r="L461" s="70">
        <f xml:space="preserve"> IF( ISNA( 'Inp - allowance override'!L461 ), "", IF( ISBLANK( 'Inp - allowance override'!L461 ), 'F_Inputs - allowance'!L461, 'Inp - allowance override'!L461 ) )</f>
        <v>9.1120000000000001</v>
      </c>
      <c r="M461" s="70">
        <f xml:space="preserve"> IF( ISNA( 'Inp - allowance override'!M461 ), "", IF( ISBLANK( 'Inp - allowance override'!M461 ), 'F_Inputs - allowance'!M461, 'Inp - allowance override'!M461 ) )</f>
        <v>9.1120000000000001</v>
      </c>
      <c r="N461" s="64" t="str">
        <f xml:space="preserve"> INDEX(Lookup!G:G, MATCH(B461, Lookup!F:F, 0),)</f>
        <v>WWN - DSDIV capex</v>
      </c>
    </row>
    <row r="462" spans="1:14">
      <c r="A462" t="str">
        <f>'Inp - allowance override'!A462</f>
        <v>YKY</v>
      </c>
      <c r="B462" t="str">
        <f>'Inp - allowance override'!B462</f>
        <v>C_PR24CA15_DSDIVOPEX_NPC_WWN</v>
      </c>
      <c r="C462" t="str">
        <f>'Inp - allowance override'!C462</f>
        <v>DS &amp; diversions costs -WWN - opex - non-price control total</v>
      </c>
      <c r="D462" t="str">
        <f>'Inp - allowance override'!D462</f>
        <v>£m</v>
      </c>
      <c r="E462" t="str">
        <f>'Inp - allowance override'!E462</f>
        <v>Price Review 2024</v>
      </c>
      <c r="F462" s="70" t="str">
        <f xml:space="preserve"> IF( ISNA( 'Inp - allowance override'!F462 ), "", IF( ISBLANK( 'Inp - allowance override'!F462 ), 'F_Inputs - allowance'!F462, 'Inp - allowance override'!F462 ) )</f>
        <v/>
      </c>
      <c r="G462" s="70" t="str">
        <f xml:space="preserve"> IF( ISNA( 'Inp - allowance override'!G462 ), "", IF( ISBLANK( 'Inp - allowance override'!G462 ), 'F_Inputs - allowance'!G462, 'Inp - allowance override'!G462 ) )</f>
        <v/>
      </c>
      <c r="H462" s="70" t="str">
        <f xml:space="preserve"> IF( ISNA( 'Inp - allowance override'!H462 ), "", IF( ISBLANK( 'Inp - allowance override'!H462 ), 'F_Inputs - allowance'!H462, 'Inp - allowance override'!H462 ) )</f>
        <v/>
      </c>
      <c r="I462" s="70">
        <f xml:space="preserve"> IF( ISNA( 'Inp - allowance override'!I462 ), "", IF( ISBLANK( 'Inp - allowance override'!I462 ), 'F_Inputs - allowance'!I462, 'Inp - allowance override'!I462 ) )</f>
        <v>0</v>
      </c>
      <c r="J462" s="70">
        <f xml:space="preserve"> IF( ISNA( 'Inp - allowance override'!J462 ), "", IF( ISBLANK( 'Inp - allowance override'!J462 ), 'F_Inputs - allowance'!J462, 'Inp - allowance override'!J462 ) )</f>
        <v>0</v>
      </c>
      <c r="K462" s="70">
        <f xml:space="preserve"> IF( ISNA( 'Inp - allowance override'!K462 ), "", IF( ISBLANK( 'Inp - allowance override'!K462 ), 'F_Inputs - allowance'!K462, 'Inp - allowance override'!K462 ) )</f>
        <v>0</v>
      </c>
      <c r="L462" s="70">
        <f xml:space="preserve"> IF( ISNA( 'Inp - allowance override'!L462 ), "", IF( ISBLANK( 'Inp - allowance override'!L462 ), 'F_Inputs - allowance'!L462, 'Inp - allowance override'!L462 ) )</f>
        <v>0</v>
      </c>
      <c r="M462" s="70">
        <f xml:space="preserve"> IF( ISNA( 'Inp - allowance override'!M462 ), "", IF( ISBLANK( 'Inp - allowance override'!M462 ), 'F_Inputs - allowance'!M462, 'Inp - allowance override'!M462 ) )</f>
        <v>0</v>
      </c>
      <c r="N462" s="64" t="str">
        <f xml:space="preserve"> INDEX(Lookup!G:G, MATCH(B462, Lookup!F:F, 0),)</f>
        <v>WWN - DSDIV opex</v>
      </c>
    </row>
    <row r="463" spans="1:14">
      <c r="A463" t="str">
        <f>'Inp - allowance override'!A463</f>
        <v>YKY</v>
      </c>
      <c r="B463" t="str">
        <f>'Inp - allowance override'!B463</f>
        <v>C_PR24CA15_3PCAPEX_PC_WR</v>
      </c>
      <c r="C463" t="str">
        <f>'Inp - allowance override'!C463</f>
        <v>Third party services costs - WR - capex - price control</v>
      </c>
      <c r="D463" t="str">
        <f>'Inp - allowance override'!D463</f>
        <v>£m</v>
      </c>
      <c r="E463" t="str">
        <f>'Inp - allowance override'!E463</f>
        <v>Price Review 2024</v>
      </c>
      <c r="F463" s="70" t="str">
        <f xml:space="preserve"> IF( ISNA( 'Inp - allowance override'!F463 ), "", IF( ISBLANK( 'Inp - allowance override'!F463 ), 'F_Inputs - allowance'!F463, 'Inp - allowance override'!F463 ) )</f>
        <v/>
      </c>
      <c r="G463" s="70" t="str">
        <f xml:space="preserve"> IF( ISNA( 'Inp - allowance override'!G463 ), "", IF( ISBLANK( 'Inp - allowance override'!G463 ), 'F_Inputs - allowance'!G463, 'Inp - allowance override'!G463 ) )</f>
        <v/>
      </c>
      <c r="H463" s="70" t="str">
        <f xml:space="preserve"> IF( ISNA( 'Inp - allowance override'!H463 ), "", IF( ISBLANK( 'Inp - allowance override'!H463 ), 'F_Inputs - allowance'!H463, 'Inp - allowance override'!H463 ) )</f>
        <v/>
      </c>
      <c r="I463" s="70">
        <f xml:space="preserve"> IF( ISNA( 'Inp - allowance override'!I463 ), "", IF( ISBLANK( 'Inp - allowance override'!I463 ), 'F_Inputs - allowance'!I463, 'Inp - allowance override'!I463 ) )</f>
        <v>0</v>
      </c>
      <c r="J463" s="70">
        <f xml:space="preserve"> IF( ISNA( 'Inp - allowance override'!J463 ), "", IF( ISBLANK( 'Inp - allowance override'!J463 ), 'F_Inputs - allowance'!J463, 'Inp - allowance override'!J463 ) )</f>
        <v>0</v>
      </c>
      <c r="K463" s="70">
        <f xml:space="preserve"> IF( ISNA( 'Inp - allowance override'!K463 ), "", IF( ISBLANK( 'Inp - allowance override'!K463 ), 'F_Inputs - allowance'!K463, 'Inp - allowance override'!K463 ) )</f>
        <v>0</v>
      </c>
      <c r="L463" s="70">
        <f xml:space="preserve"> IF( ISNA( 'Inp - allowance override'!L463 ), "", IF( ISBLANK( 'Inp - allowance override'!L463 ), 'F_Inputs - allowance'!L463, 'Inp - allowance override'!L463 ) )</f>
        <v>0</v>
      </c>
      <c r="M463" s="70">
        <f xml:space="preserve"> IF( ISNA( 'Inp - allowance override'!M463 ), "", IF( ISBLANK( 'Inp - allowance override'!M463 ), 'F_Inputs - allowance'!M463, 'Inp - allowance override'!M463 ) )</f>
        <v>0</v>
      </c>
      <c r="N463" s="64" t="str">
        <f xml:space="preserve"> INDEX(Lookup!G:G, MATCH(B463, Lookup!F:F, 0),)</f>
        <v>WR - 3P capex</v>
      </c>
    </row>
    <row r="464" spans="1:14">
      <c r="A464" t="str">
        <f>'Inp - allowance override'!A464</f>
        <v>YKY</v>
      </c>
      <c r="B464" t="str">
        <f>'Inp - allowance override'!B464</f>
        <v>C_PR24CA15_3POPEX_PC_WR</v>
      </c>
      <c r="C464" t="str">
        <f>'Inp - allowance override'!C464</f>
        <v>Third party services costs - WR - opex - price control</v>
      </c>
      <c r="D464" t="str">
        <f>'Inp - allowance override'!D464</f>
        <v>£m</v>
      </c>
      <c r="E464" t="str">
        <f>'Inp - allowance override'!E464</f>
        <v>Price Review 2024</v>
      </c>
      <c r="F464" s="70" t="str">
        <f xml:space="preserve"> IF( ISNA( 'Inp - allowance override'!F464 ), "", IF( ISBLANK( 'Inp - allowance override'!F464 ), 'F_Inputs - allowance'!F464, 'Inp - allowance override'!F464 ) )</f>
        <v/>
      </c>
      <c r="G464" s="70" t="str">
        <f xml:space="preserve"> IF( ISNA( 'Inp - allowance override'!G464 ), "", IF( ISBLANK( 'Inp - allowance override'!G464 ), 'F_Inputs - allowance'!G464, 'Inp - allowance override'!G464 ) )</f>
        <v/>
      </c>
      <c r="H464" s="70" t="str">
        <f xml:space="preserve"> IF( ISNA( 'Inp - allowance override'!H464 ), "", IF( ISBLANK( 'Inp - allowance override'!H464 ), 'F_Inputs - allowance'!H464, 'Inp - allowance override'!H464 ) )</f>
        <v/>
      </c>
      <c r="I464" s="70">
        <f xml:space="preserve"> IF( ISNA( 'Inp - allowance override'!I464 ), "", IF( ISBLANK( 'Inp - allowance override'!I464 ), 'F_Inputs - allowance'!I464, 'Inp - allowance override'!I464 ) )</f>
        <v>0</v>
      </c>
      <c r="J464" s="70">
        <f xml:space="preserve"> IF( ISNA( 'Inp - allowance override'!J464 ), "", IF( ISBLANK( 'Inp - allowance override'!J464 ), 'F_Inputs - allowance'!J464, 'Inp - allowance override'!J464 ) )</f>
        <v>0</v>
      </c>
      <c r="K464" s="70">
        <f xml:space="preserve"> IF( ISNA( 'Inp - allowance override'!K464 ), "", IF( ISBLANK( 'Inp - allowance override'!K464 ), 'F_Inputs - allowance'!K464, 'Inp - allowance override'!K464 ) )</f>
        <v>0</v>
      </c>
      <c r="L464" s="70">
        <f xml:space="preserve"> IF( ISNA( 'Inp - allowance override'!L464 ), "", IF( ISBLANK( 'Inp - allowance override'!L464 ), 'F_Inputs - allowance'!L464, 'Inp - allowance override'!L464 ) )</f>
        <v>0</v>
      </c>
      <c r="M464" s="70">
        <f xml:space="preserve"> IF( ISNA( 'Inp - allowance override'!M464 ), "", IF( ISBLANK( 'Inp - allowance override'!M464 ), 'F_Inputs - allowance'!M464, 'Inp - allowance override'!M464 ) )</f>
        <v>0</v>
      </c>
      <c r="N464" s="64" t="str">
        <f xml:space="preserve"> INDEX(Lookup!G:G, MATCH(B464, Lookup!F:F, 0),)</f>
        <v>WR - 3P opex</v>
      </c>
    </row>
    <row r="465" spans="1:14">
      <c r="A465" t="str">
        <f>'Inp - allowance override'!A465</f>
        <v>YKY</v>
      </c>
      <c r="B465" t="str">
        <f>'Inp - allowance override'!B465</f>
        <v>C_PR24CA15_3PCAPEX_PC_WN</v>
      </c>
      <c r="C465" t="str">
        <f>'Inp - allowance override'!C465</f>
        <v>Third party services costs - WN - capex - price control</v>
      </c>
      <c r="D465" t="str">
        <f>'Inp - allowance override'!D465</f>
        <v>£m</v>
      </c>
      <c r="E465" t="str">
        <f>'Inp - allowance override'!E465</f>
        <v>Price Review 2024</v>
      </c>
      <c r="F465" s="70" t="str">
        <f xml:space="preserve"> IF( ISNA( 'Inp - allowance override'!F465 ), "", IF( ISBLANK( 'Inp - allowance override'!F465 ), 'F_Inputs - allowance'!F465, 'Inp - allowance override'!F465 ) )</f>
        <v/>
      </c>
      <c r="G465" s="70" t="str">
        <f xml:space="preserve"> IF( ISNA( 'Inp - allowance override'!G465 ), "", IF( ISBLANK( 'Inp - allowance override'!G465 ), 'F_Inputs - allowance'!G465, 'Inp - allowance override'!G465 ) )</f>
        <v/>
      </c>
      <c r="H465" s="70" t="str">
        <f xml:space="preserve"> IF( ISNA( 'Inp - allowance override'!H465 ), "", IF( ISBLANK( 'Inp - allowance override'!H465 ), 'F_Inputs - allowance'!H465, 'Inp - allowance override'!H465 ) )</f>
        <v/>
      </c>
      <c r="I465" s="70">
        <f xml:space="preserve"> IF( ISNA( 'Inp - allowance override'!I465 ), "", IF( ISBLANK( 'Inp - allowance override'!I465 ), 'F_Inputs - allowance'!I465, 'Inp - allowance override'!I465 ) )</f>
        <v>0</v>
      </c>
      <c r="J465" s="70">
        <f xml:space="preserve"> IF( ISNA( 'Inp - allowance override'!J465 ), "", IF( ISBLANK( 'Inp - allowance override'!J465 ), 'F_Inputs - allowance'!J465, 'Inp - allowance override'!J465 ) )</f>
        <v>0</v>
      </c>
      <c r="K465" s="70">
        <f xml:space="preserve"> IF( ISNA( 'Inp - allowance override'!K465 ), "", IF( ISBLANK( 'Inp - allowance override'!K465 ), 'F_Inputs - allowance'!K465, 'Inp - allowance override'!K465 ) )</f>
        <v>0</v>
      </c>
      <c r="L465" s="70">
        <f xml:space="preserve"> IF( ISNA( 'Inp - allowance override'!L465 ), "", IF( ISBLANK( 'Inp - allowance override'!L465 ), 'F_Inputs - allowance'!L465, 'Inp - allowance override'!L465 ) )</f>
        <v>0</v>
      </c>
      <c r="M465" s="70">
        <f xml:space="preserve"> IF( ISNA( 'Inp - allowance override'!M465 ), "", IF( ISBLANK( 'Inp - allowance override'!M465 ), 'F_Inputs - allowance'!M465, 'Inp - allowance override'!M465 ) )</f>
        <v>0</v>
      </c>
      <c r="N465" s="64" t="str">
        <f xml:space="preserve"> INDEX(Lookup!G:G, MATCH(B465, Lookup!F:F, 0),)</f>
        <v>WN - 3P capex</v>
      </c>
    </row>
    <row r="466" spans="1:14">
      <c r="A466" t="str">
        <f>'Inp - allowance override'!A466</f>
        <v>YKY</v>
      </c>
      <c r="B466" t="str">
        <f>'Inp - allowance override'!B466</f>
        <v>C_PR24CA15_3POPEX_PC_WN</v>
      </c>
      <c r="C466" t="str">
        <f>'Inp - allowance override'!C466</f>
        <v>Third party services costs - WN - opex - price control</v>
      </c>
      <c r="D466" t="str">
        <f>'Inp - allowance override'!D466</f>
        <v>£m</v>
      </c>
      <c r="E466" t="str">
        <f>'Inp - allowance override'!E466</f>
        <v>Price Review 2024</v>
      </c>
      <c r="F466" s="70" t="str">
        <f xml:space="preserve"> IF( ISNA( 'Inp - allowance override'!F466 ), "", IF( ISBLANK( 'Inp - allowance override'!F466 ), 'F_Inputs - allowance'!F466, 'Inp - allowance override'!F466 ) )</f>
        <v/>
      </c>
      <c r="G466" s="70" t="str">
        <f xml:space="preserve"> IF( ISNA( 'Inp - allowance override'!G466 ), "", IF( ISBLANK( 'Inp - allowance override'!G466 ), 'F_Inputs - allowance'!G466, 'Inp - allowance override'!G466 ) )</f>
        <v/>
      </c>
      <c r="H466" s="70" t="str">
        <f xml:space="preserve"> IF( ISNA( 'Inp - allowance override'!H466 ), "", IF( ISBLANK( 'Inp - allowance override'!H466 ), 'F_Inputs - allowance'!H466, 'Inp - allowance override'!H466 ) )</f>
        <v/>
      </c>
      <c r="I466" s="70">
        <f xml:space="preserve"> IF( ISNA( 'Inp - allowance override'!I466 ), "", IF( ISBLANK( 'Inp - allowance override'!I466 ), 'F_Inputs - allowance'!I466, 'Inp - allowance override'!I466 ) )</f>
        <v>0.95200000000000007</v>
      </c>
      <c r="J466" s="70">
        <f xml:space="preserve"> IF( ISNA( 'Inp - allowance override'!J466 ), "", IF( ISBLANK( 'Inp - allowance override'!J466 ), 'F_Inputs - allowance'!J466, 'Inp - allowance override'!J466 ) )</f>
        <v>0.95200000000000007</v>
      </c>
      <c r="K466" s="70">
        <f xml:space="preserve"> IF( ISNA( 'Inp - allowance override'!K466 ), "", IF( ISBLANK( 'Inp - allowance override'!K466 ), 'F_Inputs - allowance'!K466, 'Inp - allowance override'!K466 ) )</f>
        <v>0.95200000000000007</v>
      </c>
      <c r="L466" s="70">
        <f xml:space="preserve"> IF( ISNA( 'Inp - allowance override'!L466 ), "", IF( ISBLANK( 'Inp - allowance override'!L466 ), 'F_Inputs - allowance'!L466, 'Inp - allowance override'!L466 ) )</f>
        <v>0.95200000000000007</v>
      </c>
      <c r="M466" s="70">
        <f xml:space="preserve"> IF( ISNA( 'Inp - allowance override'!M466 ), "", IF( ISBLANK( 'Inp - allowance override'!M466 ), 'F_Inputs - allowance'!M466, 'Inp - allowance override'!M466 ) )</f>
        <v>0.95200000000000007</v>
      </c>
      <c r="N466" s="64" t="str">
        <f xml:space="preserve"> INDEX(Lookup!G:G, MATCH(B466, Lookup!F:F, 0),)</f>
        <v>WN - 3P opex</v>
      </c>
    </row>
    <row r="467" spans="1:14">
      <c r="A467" t="str">
        <f>'Inp - allowance override'!A467</f>
        <v>YKY</v>
      </c>
      <c r="B467" t="str">
        <f>'Inp - allowance override'!B467</f>
        <v>C_PR24CA15_3PCAPEX_PC_WWN</v>
      </c>
      <c r="C467" t="str">
        <f>'Inp - allowance override'!C467</f>
        <v>Third party services costs - WWN - capex - price control</v>
      </c>
      <c r="D467" t="str">
        <f>'Inp - allowance override'!D467</f>
        <v>£m</v>
      </c>
      <c r="E467" t="str">
        <f>'Inp - allowance override'!E467</f>
        <v>Price Review 2024</v>
      </c>
      <c r="F467" s="70" t="str">
        <f xml:space="preserve"> IF( ISNA( 'Inp - allowance override'!F467 ), "", IF( ISBLANK( 'Inp - allowance override'!F467 ), 'F_Inputs - allowance'!F467, 'Inp - allowance override'!F467 ) )</f>
        <v/>
      </c>
      <c r="G467" s="70" t="str">
        <f xml:space="preserve"> IF( ISNA( 'Inp - allowance override'!G467 ), "", IF( ISBLANK( 'Inp - allowance override'!G467 ), 'F_Inputs - allowance'!G467, 'Inp - allowance override'!G467 ) )</f>
        <v/>
      </c>
      <c r="H467" s="70" t="str">
        <f xml:space="preserve"> IF( ISNA( 'Inp - allowance override'!H467 ), "", IF( ISBLANK( 'Inp - allowance override'!H467 ), 'F_Inputs - allowance'!H467, 'Inp - allowance override'!H467 ) )</f>
        <v/>
      </c>
      <c r="I467" s="70">
        <f xml:space="preserve"> IF( ISNA( 'Inp - allowance override'!I467 ), "", IF( ISBLANK( 'Inp - allowance override'!I467 ), 'F_Inputs - allowance'!I467, 'Inp - allowance override'!I467 ) )</f>
        <v>0</v>
      </c>
      <c r="J467" s="70">
        <f xml:space="preserve"> IF( ISNA( 'Inp - allowance override'!J467 ), "", IF( ISBLANK( 'Inp - allowance override'!J467 ), 'F_Inputs - allowance'!J467, 'Inp - allowance override'!J467 ) )</f>
        <v>0</v>
      </c>
      <c r="K467" s="70">
        <f xml:space="preserve"> IF( ISNA( 'Inp - allowance override'!K467 ), "", IF( ISBLANK( 'Inp - allowance override'!K467 ), 'F_Inputs - allowance'!K467, 'Inp - allowance override'!K467 ) )</f>
        <v>0</v>
      </c>
      <c r="L467" s="70">
        <f xml:space="preserve"> IF( ISNA( 'Inp - allowance override'!L467 ), "", IF( ISBLANK( 'Inp - allowance override'!L467 ), 'F_Inputs - allowance'!L467, 'Inp - allowance override'!L467 ) )</f>
        <v>0</v>
      </c>
      <c r="M467" s="70">
        <f xml:space="preserve"> IF( ISNA( 'Inp - allowance override'!M467 ), "", IF( ISBLANK( 'Inp - allowance override'!M467 ), 'F_Inputs - allowance'!M467, 'Inp - allowance override'!M467 ) )</f>
        <v>0</v>
      </c>
      <c r="N467" s="64" t="str">
        <f xml:space="preserve"> INDEX(Lookup!G:G, MATCH(B467, Lookup!F:F, 0),)</f>
        <v>WWN - 3P capex</v>
      </c>
    </row>
    <row r="468" spans="1:14">
      <c r="A468" t="str">
        <f>'Inp - allowance override'!A468</f>
        <v>YKY</v>
      </c>
      <c r="B468" t="str">
        <f>'Inp - allowance override'!B468</f>
        <v>C_PR24CA15_3POPEX_PC_WWN</v>
      </c>
      <c r="C468" t="str">
        <f>'Inp - allowance override'!C468</f>
        <v>Third party services costs - WWN - opex - price control</v>
      </c>
      <c r="D468" t="str">
        <f>'Inp - allowance override'!D468</f>
        <v>£m</v>
      </c>
      <c r="E468" t="str">
        <f>'Inp - allowance override'!E468</f>
        <v>Price Review 2024</v>
      </c>
      <c r="F468" s="70" t="str">
        <f xml:space="preserve"> IF( ISNA( 'Inp - allowance override'!F468 ), "", IF( ISBLANK( 'Inp - allowance override'!F468 ), 'F_Inputs - allowance'!F468, 'Inp - allowance override'!F468 ) )</f>
        <v/>
      </c>
      <c r="G468" s="70" t="str">
        <f xml:space="preserve"> IF( ISNA( 'Inp - allowance override'!G468 ), "", IF( ISBLANK( 'Inp - allowance override'!G468 ), 'F_Inputs - allowance'!G468, 'Inp - allowance override'!G468 ) )</f>
        <v/>
      </c>
      <c r="H468" s="70" t="str">
        <f xml:space="preserve"> IF( ISNA( 'Inp - allowance override'!H468 ), "", IF( ISBLANK( 'Inp - allowance override'!H468 ), 'F_Inputs - allowance'!H468, 'Inp - allowance override'!H468 ) )</f>
        <v/>
      </c>
      <c r="I468" s="70">
        <f xml:space="preserve"> IF( ISNA( 'Inp - allowance override'!I468 ), "", IF( ISBLANK( 'Inp - allowance override'!I468 ), 'F_Inputs - allowance'!I468, 'Inp - allowance override'!I468 ) )</f>
        <v>0</v>
      </c>
      <c r="J468" s="70">
        <f xml:space="preserve"> IF( ISNA( 'Inp - allowance override'!J468 ), "", IF( ISBLANK( 'Inp - allowance override'!J468 ), 'F_Inputs - allowance'!J468, 'Inp - allowance override'!J468 ) )</f>
        <v>0</v>
      </c>
      <c r="K468" s="70">
        <f xml:space="preserve"> IF( ISNA( 'Inp - allowance override'!K468 ), "", IF( ISBLANK( 'Inp - allowance override'!K468 ), 'F_Inputs - allowance'!K468, 'Inp - allowance override'!K468 ) )</f>
        <v>0</v>
      </c>
      <c r="L468" s="70">
        <f xml:space="preserve"> IF( ISNA( 'Inp - allowance override'!L468 ), "", IF( ISBLANK( 'Inp - allowance override'!L468 ), 'F_Inputs - allowance'!L468, 'Inp - allowance override'!L468 ) )</f>
        <v>0</v>
      </c>
      <c r="M468" s="70">
        <f xml:space="preserve"> IF( ISNA( 'Inp - allowance override'!M468 ), "", IF( ISBLANK( 'Inp - allowance override'!M468 ), 'F_Inputs - allowance'!M468, 'Inp - allowance override'!M468 ) )</f>
        <v>0</v>
      </c>
      <c r="N468" s="64" t="str">
        <f xml:space="preserve"> INDEX(Lookup!G:G, MATCH(B468, Lookup!F:F, 0),)</f>
        <v>WWN - 3P opex</v>
      </c>
    </row>
    <row r="469" spans="1:14">
      <c r="A469" t="str">
        <f>'Inp - allowance override'!A469</f>
        <v>YKY</v>
      </c>
      <c r="B469" t="str">
        <f>'Inp - allowance override'!B469</f>
        <v>C_PR24CA15_3PCAPEX_NPC_WR</v>
      </c>
      <c r="C469" t="str">
        <f>'Inp - allowance override'!C469</f>
        <v>Third party services costs - WR - capex - non-price control</v>
      </c>
      <c r="D469" t="str">
        <f>'Inp - allowance override'!D469</f>
        <v>£m</v>
      </c>
      <c r="E469" t="str">
        <f>'Inp - allowance override'!E469</f>
        <v>Price Review 2024</v>
      </c>
      <c r="F469" s="70" t="str">
        <f xml:space="preserve"> IF( ISNA( 'Inp - allowance override'!F469 ), "", IF( ISBLANK( 'Inp - allowance override'!F469 ), 'F_Inputs - allowance'!F469, 'Inp - allowance override'!F469 ) )</f>
        <v/>
      </c>
      <c r="G469" s="70" t="str">
        <f xml:space="preserve"> IF( ISNA( 'Inp - allowance override'!G469 ), "", IF( ISBLANK( 'Inp - allowance override'!G469 ), 'F_Inputs - allowance'!G469, 'Inp - allowance override'!G469 ) )</f>
        <v/>
      </c>
      <c r="H469" s="70" t="str">
        <f xml:space="preserve"> IF( ISNA( 'Inp - allowance override'!H469 ), "", IF( ISBLANK( 'Inp - allowance override'!H469 ), 'F_Inputs - allowance'!H469, 'Inp - allowance override'!H469 ) )</f>
        <v/>
      </c>
      <c r="I469" s="70">
        <f xml:space="preserve"> IF( ISNA( 'Inp - allowance override'!I469 ), "", IF( ISBLANK( 'Inp - allowance override'!I469 ), 'F_Inputs - allowance'!I469, 'Inp - allowance override'!I469 ) )</f>
        <v>0</v>
      </c>
      <c r="J469" s="70">
        <f xml:space="preserve"> IF( ISNA( 'Inp - allowance override'!J469 ), "", IF( ISBLANK( 'Inp - allowance override'!J469 ), 'F_Inputs - allowance'!J469, 'Inp - allowance override'!J469 ) )</f>
        <v>0</v>
      </c>
      <c r="K469" s="70">
        <f xml:space="preserve"> IF( ISNA( 'Inp - allowance override'!K469 ), "", IF( ISBLANK( 'Inp - allowance override'!K469 ), 'F_Inputs - allowance'!K469, 'Inp - allowance override'!K469 ) )</f>
        <v>0</v>
      </c>
      <c r="L469" s="70">
        <f xml:space="preserve"> IF( ISNA( 'Inp - allowance override'!L469 ), "", IF( ISBLANK( 'Inp - allowance override'!L469 ), 'F_Inputs - allowance'!L469, 'Inp - allowance override'!L469 ) )</f>
        <v>0</v>
      </c>
      <c r="M469" s="70">
        <f xml:space="preserve"> IF( ISNA( 'Inp - allowance override'!M469 ), "", IF( ISBLANK( 'Inp - allowance override'!M469 ), 'F_Inputs - allowance'!M469, 'Inp - allowance override'!M469 ) )</f>
        <v>0</v>
      </c>
      <c r="N469" s="64" t="str">
        <f xml:space="preserve"> INDEX(Lookup!G:G, MATCH(B469, Lookup!F:F, 0),)</f>
        <v>WR - 3P capex</v>
      </c>
    </row>
    <row r="470" spans="1:14">
      <c r="A470" t="str">
        <f>'Inp - allowance override'!A470</f>
        <v>YKY</v>
      </c>
      <c r="B470" t="str">
        <f>'Inp - allowance override'!B470</f>
        <v>C_PR24CA15_3POPEX_NPC_WR</v>
      </c>
      <c r="C470" t="str">
        <f>'Inp - allowance override'!C470</f>
        <v>Third party services costs - WR - opex - non-price control</v>
      </c>
      <c r="D470" t="str">
        <f>'Inp - allowance override'!D470</f>
        <v>£m</v>
      </c>
      <c r="E470" t="str">
        <f>'Inp - allowance override'!E470</f>
        <v>Price Review 2024</v>
      </c>
      <c r="F470" s="70" t="str">
        <f xml:space="preserve"> IF( ISNA( 'Inp - allowance override'!F470 ), "", IF( ISBLANK( 'Inp - allowance override'!F470 ), 'F_Inputs - allowance'!F470, 'Inp - allowance override'!F470 ) )</f>
        <v/>
      </c>
      <c r="G470" s="70" t="str">
        <f xml:space="preserve"> IF( ISNA( 'Inp - allowance override'!G470 ), "", IF( ISBLANK( 'Inp - allowance override'!G470 ), 'F_Inputs - allowance'!G470, 'Inp - allowance override'!G470 ) )</f>
        <v/>
      </c>
      <c r="H470" s="70" t="str">
        <f xml:space="preserve"> IF( ISNA( 'Inp - allowance override'!H470 ), "", IF( ISBLANK( 'Inp - allowance override'!H470 ), 'F_Inputs - allowance'!H470, 'Inp - allowance override'!H470 ) )</f>
        <v/>
      </c>
      <c r="I470" s="70">
        <f xml:space="preserve"> IF( ISNA( 'Inp - allowance override'!I470 ), "", IF( ISBLANK( 'Inp - allowance override'!I470 ), 'F_Inputs - allowance'!I470, 'Inp - allowance override'!I470 ) )</f>
        <v>0.16107808870648829</v>
      </c>
      <c r="J470" s="70">
        <f xml:space="preserve"> IF( ISNA( 'Inp - allowance override'!J470 ), "", IF( ISBLANK( 'Inp - allowance override'!J470 ), 'F_Inputs - allowance'!J470, 'Inp - allowance override'!J470 ) )</f>
        <v>0.21311506303163871</v>
      </c>
      <c r="K470" s="70">
        <f xml:space="preserve"> IF( ISNA( 'Inp - allowance override'!K470 ), "", IF( ISBLANK( 'Inp - allowance override'!K470 ), 'F_Inputs - allowance'!K470, 'Inp - allowance override'!K470 ) )</f>
        <v>0.27106532989373799</v>
      </c>
      <c r="L470" s="70">
        <f xml:space="preserve"> IF( ISNA( 'Inp - allowance override'!L470 ), "", IF( ISBLANK( 'Inp - allowance override'!L470 ), 'F_Inputs - allowance'!L470, 'Inp - allowance override'!L470 ) )</f>
        <v>0.33516542099426422</v>
      </c>
      <c r="M470" s="70">
        <f xml:space="preserve"> IF( ISNA( 'Inp - allowance override'!M470 ), "", IF( ISBLANK( 'Inp - allowance override'!M470 ), 'F_Inputs - allowance'!M470, 'Inp - allowance override'!M470 ) )</f>
        <v>0.40411441197508852</v>
      </c>
      <c r="N470" s="64" t="str">
        <f xml:space="preserve"> INDEX(Lookup!G:G, MATCH(B470, Lookup!F:F, 0),)</f>
        <v>WR - 3P opex</v>
      </c>
    </row>
    <row r="471" spans="1:14">
      <c r="A471" t="str">
        <f>'Inp - allowance override'!A471</f>
        <v>YKY</v>
      </c>
      <c r="B471" t="str">
        <f>'Inp - allowance override'!B471</f>
        <v>C_PR24CA15_3PCAPEX_NPC_WN</v>
      </c>
      <c r="C471" t="str">
        <f>'Inp - allowance override'!C471</f>
        <v>Third party services costs - WN - capex - non-price control</v>
      </c>
      <c r="D471" t="str">
        <f>'Inp - allowance override'!D471</f>
        <v>£m</v>
      </c>
      <c r="E471" t="str">
        <f>'Inp - allowance override'!E471</f>
        <v>Price Review 2024</v>
      </c>
      <c r="F471" s="70" t="str">
        <f xml:space="preserve"> IF( ISNA( 'Inp - allowance override'!F471 ), "", IF( ISBLANK( 'Inp - allowance override'!F471 ), 'F_Inputs - allowance'!F471, 'Inp - allowance override'!F471 ) )</f>
        <v/>
      </c>
      <c r="G471" s="70" t="str">
        <f xml:space="preserve"> IF( ISNA( 'Inp - allowance override'!G471 ), "", IF( ISBLANK( 'Inp - allowance override'!G471 ), 'F_Inputs - allowance'!G471, 'Inp - allowance override'!G471 ) )</f>
        <v/>
      </c>
      <c r="H471" s="70" t="str">
        <f xml:space="preserve"> IF( ISNA( 'Inp - allowance override'!H471 ), "", IF( ISBLANK( 'Inp - allowance override'!H471 ), 'F_Inputs - allowance'!H471, 'Inp - allowance override'!H471 ) )</f>
        <v/>
      </c>
      <c r="I471" s="70">
        <f xml:space="preserve"> IF( ISNA( 'Inp - allowance override'!I471 ), "", IF( ISBLANK( 'Inp - allowance override'!I471 ), 'F_Inputs - allowance'!I471, 'Inp - allowance override'!I471 ) )</f>
        <v>0</v>
      </c>
      <c r="J471" s="70">
        <f xml:space="preserve"> IF( ISNA( 'Inp - allowance override'!J471 ), "", IF( ISBLANK( 'Inp - allowance override'!J471 ), 'F_Inputs - allowance'!J471, 'Inp - allowance override'!J471 ) )</f>
        <v>0</v>
      </c>
      <c r="K471" s="70">
        <f xml:space="preserve"> IF( ISNA( 'Inp - allowance override'!K471 ), "", IF( ISBLANK( 'Inp - allowance override'!K471 ), 'F_Inputs - allowance'!K471, 'Inp - allowance override'!K471 ) )</f>
        <v>0</v>
      </c>
      <c r="L471" s="70">
        <f xml:space="preserve"> IF( ISNA( 'Inp - allowance override'!L471 ), "", IF( ISBLANK( 'Inp - allowance override'!L471 ), 'F_Inputs - allowance'!L471, 'Inp - allowance override'!L471 ) )</f>
        <v>0</v>
      </c>
      <c r="M471" s="70">
        <f xml:space="preserve"> IF( ISNA( 'Inp - allowance override'!M471 ), "", IF( ISBLANK( 'Inp - allowance override'!M471 ), 'F_Inputs - allowance'!M471, 'Inp - allowance override'!M471 ) )</f>
        <v>0</v>
      </c>
      <c r="N471" s="64" t="str">
        <f xml:space="preserve"> INDEX(Lookup!G:G, MATCH(B471, Lookup!F:F, 0),)</f>
        <v>WN - 3P capex</v>
      </c>
    </row>
    <row r="472" spans="1:14">
      <c r="A472" t="str">
        <f>'Inp - allowance override'!A472</f>
        <v>YKY</v>
      </c>
      <c r="B472" t="str">
        <f>'Inp - allowance override'!B472</f>
        <v>C_PR24CA15_3POPEX_NPC_WN</v>
      </c>
      <c r="C472" t="str">
        <f>'Inp - allowance override'!C472</f>
        <v>Third party services costs - WN - opex - non-price control</v>
      </c>
      <c r="D472" t="str">
        <f>'Inp - allowance override'!D472</f>
        <v>£m</v>
      </c>
      <c r="E472" t="str">
        <f>'Inp - allowance override'!E472</f>
        <v>Price Review 2024</v>
      </c>
      <c r="F472" s="70" t="str">
        <f xml:space="preserve"> IF( ISNA( 'Inp - allowance override'!F472 ), "", IF( ISBLANK( 'Inp - allowance override'!F472 ), 'F_Inputs - allowance'!F472, 'Inp - allowance override'!F472 ) )</f>
        <v/>
      </c>
      <c r="G472" s="70" t="str">
        <f xml:space="preserve"> IF( ISNA( 'Inp - allowance override'!G472 ), "", IF( ISBLANK( 'Inp - allowance override'!G472 ), 'F_Inputs - allowance'!G472, 'Inp - allowance override'!G472 ) )</f>
        <v/>
      </c>
      <c r="H472" s="70" t="str">
        <f xml:space="preserve"> IF( ISNA( 'Inp - allowance override'!H472 ), "", IF( ISBLANK( 'Inp - allowance override'!H472 ), 'F_Inputs - allowance'!H472, 'Inp - allowance override'!H472 ) )</f>
        <v/>
      </c>
      <c r="I472" s="70">
        <f xml:space="preserve"> IF( ISNA( 'Inp - allowance override'!I472 ), "", IF( ISBLANK( 'Inp - allowance override'!I472 ), 'F_Inputs - allowance'!I472, 'Inp - allowance override'!I472 ) )</f>
        <v>1.2009219112935119</v>
      </c>
      <c r="J472" s="70">
        <f xml:space="preserve"> IF( ISNA( 'Inp - allowance override'!J472 ), "", IF( ISBLANK( 'Inp - allowance override'!J472 ), 'F_Inputs - allowance'!J472, 'Inp - allowance override'!J472 ) )</f>
        <v>1.5888849369683613</v>
      </c>
      <c r="K472" s="70">
        <f xml:space="preserve"> IF( ISNA( 'Inp - allowance override'!K472 ), "", IF( ISBLANK( 'Inp - allowance override'!K472 ), 'F_Inputs - allowance'!K472, 'Inp - allowance override'!K472 ) )</f>
        <v>2.020934670106262</v>
      </c>
      <c r="L472" s="70">
        <f xml:space="preserve"> IF( ISNA( 'Inp - allowance override'!L472 ), "", IF( ISBLANK( 'Inp - allowance override'!L472 ), 'F_Inputs - allowance'!L472, 'Inp - allowance override'!L472 ) )</f>
        <v>2.4988345790057362</v>
      </c>
      <c r="M472" s="70">
        <f xml:space="preserve"> IF( ISNA( 'Inp - allowance override'!M472 ), "", IF( ISBLANK( 'Inp - allowance override'!M472 ), 'F_Inputs - allowance'!M472, 'Inp - allowance override'!M472 ) )</f>
        <v>3.0128855880249108</v>
      </c>
      <c r="N472" s="64" t="str">
        <f xml:space="preserve"> INDEX(Lookup!G:G, MATCH(B472, Lookup!F:F, 0),)</f>
        <v>WN - 3P opex</v>
      </c>
    </row>
    <row r="473" spans="1:14">
      <c r="A473" t="str">
        <f>'Inp - allowance override'!A473</f>
        <v>YKY</v>
      </c>
      <c r="B473" t="str">
        <f>'Inp - allowance override'!B473</f>
        <v>C_PR24CA15_3PCAPEX_NPC_WWN</v>
      </c>
      <c r="C473" t="str">
        <f>'Inp - allowance override'!C473</f>
        <v>Third party services costs - WWN - capex - non-price control</v>
      </c>
      <c r="D473" t="str">
        <f>'Inp - allowance override'!D473</f>
        <v>£m</v>
      </c>
      <c r="E473" t="str">
        <f>'Inp - allowance override'!E473</f>
        <v>Price Review 2024</v>
      </c>
      <c r="F473" s="70" t="str">
        <f xml:space="preserve"> IF( ISNA( 'Inp - allowance override'!F473 ), "", IF( ISBLANK( 'Inp - allowance override'!F473 ), 'F_Inputs - allowance'!F473, 'Inp - allowance override'!F473 ) )</f>
        <v/>
      </c>
      <c r="G473" s="70" t="str">
        <f xml:space="preserve"> IF( ISNA( 'Inp - allowance override'!G473 ), "", IF( ISBLANK( 'Inp - allowance override'!G473 ), 'F_Inputs - allowance'!G473, 'Inp - allowance override'!G473 ) )</f>
        <v/>
      </c>
      <c r="H473" s="70" t="str">
        <f xml:space="preserve"> IF( ISNA( 'Inp - allowance override'!H473 ), "", IF( ISBLANK( 'Inp - allowance override'!H473 ), 'F_Inputs - allowance'!H473, 'Inp - allowance override'!H473 ) )</f>
        <v/>
      </c>
      <c r="I473" s="70">
        <f xml:space="preserve"> IF( ISNA( 'Inp - allowance override'!I473 ), "", IF( ISBLANK( 'Inp - allowance override'!I473 ), 'F_Inputs - allowance'!I473, 'Inp - allowance override'!I473 ) )</f>
        <v>0</v>
      </c>
      <c r="J473" s="70">
        <f xml:space="preserve"> IF( ISNA( 'Inp - allowance override'!J473 ), "", IF( ISBLANK( 'Inp - allowance override'!J473 ), 'F_Inputs - allowance'!J473, 'Inp - allowance override'!J473 ) )</f>
        <v>0</v>
      </c>
      <c r="K473" s="70">
        <f xml:space="preserve"> IF( ISNA( 'Inp - allowance override'!K473 ), "", IF( ISBLANK( 'Inp - allowance override'!K473 ), 'F_Inputs - allowance'!K473, 'Inp - allowance override'!K473 ) )</f>
        <v>0</v>
      </c>
      <c r="L473" s="70">
        <f xml:space="preserve"> IF( ISNA( 'Inp - allowance override'!L473 ), "", IF( ISBLANK( 'Inp - allowance override'!L473 ), 'F_Inputs - allowance'!L473, 'Inp - allowance override'!L473 ) )</f>
        <v>0</v>
      </c>
      <c r="M473" s="70">
        <f xml:space="preserve"> IF( ISNA( 'Inp - allowance override'!M473 ), "", IF( ISBLANK( 'Inp - allowance override'!M473 ), 'F_Inputs - allowance'!M473, 'Inp - allowance override'!M473 ) )</f>
        <v>0</v>
      </c>
      <c r="N473" s="64" t="str">
        <f xml:space="preserve"> INDEX(Lookup!G:G, MATCH(B473, Lookup!F:F, 0),)</f>
        <v>WWN - 3P capex</v>
      </c>
    </row>
    <row r="474" spans="1:14">
      <c r="A474" t="str">
        <f>'Inp - allowance override'!A474</f>
        <v>YKY</v>
      </c>
      <c r="B474" t="str">
        <f>'Inp - allowance override'!B474</f>
        <v>C_PR24CA15_3POPEX_NPC_WWN</v>
      </c>
      <c r="C474" t="str">
        <f>'Inp - allowance override'!C474</f>
        <v>Third party services costs - WWN - opex - non-price control</v>
      </c>
      <c r="D474" t="str">
        <f>'Inp - allowance override'!D474</f>
        <v>£m</v>
      </c>
      <c r="E474" t="str">
        <f>'Inp - allowance override'!E474</f>
        <v>Price Review 2024</v>
      </c>
      <c r="F474" s="70" t="str">
        <f xml:space="preserve"> IF( ISNA( 'Inp - allowance override'!F474 ), "", IF( ISBLANK( 'Inp - allowance override'!F474 ), 'F_Inputs - allowance'!F474, 'Inp - allowance override'!F474 ) )</f>
        <v/>
      </c>
      <c r="G474" s="70" t="str">
        <f xml:space="preserve"> IF( ISNA( 'Inp - allowance override'!G474 ), "", IF( ISBLANK( 'Inp - allowance override'!G474 ), 'F_Inputs - allowance'!G474, 'Inp - allowance override'!G474 ) )</f>
        <v/>
      </c>
      <c r="H474" s="70" t="str">
        <f xml:space="preserve"> IF( ISNA( 'Inp - allowance override'!H474 ), "", IF( ISBLANK( 'Inp - allowance override'!H474 ), 'F_Inputs - allowance'!H474, 'Inp - allowance override'!H474 ) )</f>
        <v/>
      </c>
      <c r="I474" s="70">
        <f xml:space="preserve"> IF( ISNA( 'Inp - allowance override'!I474 ), "", IF( ISBLANK( 'Inp - allowance override'!I474 ), 'F_Inputs - allowance'!I474, 'Inp - allowance override'!I474 ) )</f>
        <v>0.12</v>
      </c>
      <c r="J474" s="70">
        <f xml:space="preserve"> IF( ISNA( 'Inp - allowance override'!J474 ), "", IF( ISBLANK( 'Inp - allowance override'!J474 ), 'F_Inputs - allowance'!J474, 'Inp - allowance override'!J474 ) )</f>
        <v>0.16700000000000001</v>
      </c>
      <c r="K474" s="70">
        <f xml:space="preserve"> IF( ISNA( 'Inp - allowance override'!K474 ), "", IF( ISBLANK( 'Inp - allowance override'!K474 ), 'F_Inputs - allowance'!K474, 'Inp - allowance override'!K474 ) )</f>
        <v>0.222</v>
      </c>
      <c r="L474" s="70">
        <f xml:space="preserve"> IF( ISNA( 'Inp - allowance override'!L474 ), "", IF( ISBLANK( 'Inp - allowance override'!L474 ), 'F_Inputs - allowance'!L474, 'Inp - allowance override'!L474 ) )</f>
        <v>0.28399999999999992</v>
      </c>
      <c r="M474" s="70">
        <f xml:space="preserve"> IF( ISNA( 'Inp - allowance override'!M474 ), "", IF( ISBLANK( 'Inp - allowance override'!M474 ), 'F_Inputs - allowance'!M474, 'Inp - allowance override'!M474 ) )</f>
        <v>0.35499999999999998</v>
      </c>
      <c r="N474" s="64" t="str">
        <f xml:space="preserve"> INDEX(Lookup!G:G, MATCH(B474, Lookup!F:F, 0),)</f>
        <v>WWN - 3P opex</v>
      </c>
    </row>
    <row r="475" spans="1:14">
      <c r="A475" t="str">
        <f>'Inp - allowance override'!A475</f>
        <v>YKY</v>
      </c>
      <c r="B475" t="str">
        <f>'Inp - allowance override'!B475</f>
        <v>C_PR24CA15_REVCAPEX_PC_WN</v>
      </c>
      <c r="C475" t="str">
        <f>'Inp - allowance override'!C475</f>
        <v>DS &amp; diversions - revenues for capex spend - price control - WN</v>
      </c>
      <c r="D475" t="str">
        <f>'Inp - allowance override'!D475</f>
        <v>£m</v>
      </c>
      <c r="E475" t="str">
        <f>'Inp - allowance override'!E475</f>
        <v>Price Review 2024</v>
      </c>
      <c r="F475" s="70" t="str">
        <f xml:space="preserve"> IF( ISNA( 'Inp - allowance override'!F475 ), "", IF( ISBLANK( 'Inp - allowance override'!F475 ), 'F_Inputs - allowance'!F475, 'Inp - allowance override'!F475 ) )</f>
        <v/>
      </c>
      <c r="G475" s="70" t="str">
        <f xml:space="preserve"> IF( ISNA( 'Inp - allowance override'!G475 ), "", IF( ISBLANK( 'Inp - allowance override'!G475 ), 'F_Inputs - allowance'!G475, 'Inp - allowance override'!G475 ) )</f>
        <v/>
      </c>
      <c r="H475" s="70" t="str">
        <f xml:space="preserve"> IF( ISNA( 'Inp - allowance override'!H475 ), "", IF( ISBLANK( 'Inp - allowance override'!H475 ), 'F_Inputs - allowance'!H475, 'Inp - allowance override'!H475 ) )</f>
        <v/>
      </c>
      <c r="I475" s="70">
        <f xml:space="preserve"> IF( ISNA( 'Inp - allowance override'!I475 ), "", IF( ISBLANK( 'Inp - allowance override'!I475 ), 'F_Inputs - allowance'!I475, 'Inp - allowance override'!I475 ) )</f>
        <v>11.535361930451263</v>
      </c>
      <c r="J475" s="70">
        <f xml:space="preserve"> IF( ISNA( 'Inp - allowance override'!J475 ), "", IF( ISBLANK( 'Inp - allowance override'!J475 ), 'F_Inputs - allowance'!J475, 'Inp - allowance override'!J475 ) )</f>
        <v>12.019995108441078</v>
      </c>
      <c r="K475" s="70">
        <f xml:space="preserve"> IF( ISNA( 'Inp - allowance override'!K475 ), "", IF( ISBLANK( 'Inp - allowance override'!K475 ), 'F_Inputs - allowance'!K475, 'Inp - allowance override'!K475 ) )</f>
        <v>12.598051423982099</v>
      </c>
      <c r="L475" s="70">
        <f xml:space="preserve"> IF( ISNA( 'Inp - allowance override'!L475 ), "", IF( ISBLANK( 'Inp - allowance override'!L475 ), 'F_Inputs - allowance'!L475, 'Inp - allowance override'!L475 ) )</f>
        <v>13.276681230031665</v>
      </c>
      <c r="M475" s="70">
        <f xml:space="preserve"> IF( ISNA( 'Inp - allowance override'!M475 ), "", IF( ISBLANK( 'Inp - allowance override'!M475 ), 'F_Inputs - allowance'!M475, 'Inp - allowance override'!M475 ) )</f>
        <v>13.979204408708364</v>
      </c>
      <c r="N475" s="64" t="str">
        <f xml:space="preserve"> INDEX(Lookup!G:G, MATCH(B475, Lookup!F:F, 0),)</f>
        <v>WN - DSDIV REV</v>
      </c>
    </row>
    <row r="476" spans="1:14">
      <c r="A476" t="str">
        <f>'Inp - allowance override'!A476</f>
        <v>YKY</v>
      </c>
      <c r="B476" t="str">
        <f>'Inp - allowance override'!B476</f>
        <v>C_PR24CA15_REVCAPEX_NPC_WN</v>
      </c>
      <c r="C476" t="str">
        <f>'Inp - allowance override'!C476</f>
        <v>DS &amp; diversions - revenues for capex spend - non-price control - WN</v>
      </c>
      <c r="D476" t="str">
        <f>'Inp - allowance override'!D476</f>
        <v>£m</v>
      </c>
      <c r="E476" t="str">
        <f>'Inp - allowance override'!E476</f>
        <v>Price Review 2024</v>
      </c>
      <c r="F476" s="70" t="str">
        <f xml:space="preserve"> IF( ISNA( 'Inp - allowance override'!F476 ), "", IF( ISBLANK( 'Inp - allowance override'!F476 ), 'F_Inputs - allowance'!F476, 'Inp - allowance override'!F476 ) )</f>
        <v/>
      </c>
      <c r="G476" s="70" t="str">
        <f xml:space="preserve"> IF( ISNA( 'Inp - allowance override'!G476 ), "", IF( ISBLANK( 'Inp - allowance override'!G476 ), 'F_Inputs - allowance'!G476, 'Inp - allowance override'!G476 ) )</f>
        <v/>
      </c>
      <c r="H476" s="70" t="str">
        <f xml:space="preserve"> IF( ISNA( 'Inp - allowance override'!H476 ), "", IF( ISBLANK( 'Inp - allowance override'!H476 ), 'F_Inputs - allowance'!H476, 'Inp - allowance override'!H476 ) )</f>
        <v/>
      </c>
      <c r="I476" s="70">
        <f xml:space="preserve"> IF( ISNA( 'Inp - allowance override'!I476 ), "", IF( ISBLANK( 'Inp - allowance override'!I476 ), 'F_Inputs - allowance'!I476, 'Inp - allowance override'!I476 ) )</f>
        <v>12.4276793807751</v>
      </c>
      <c r="J476" s="70">
        <f xml:space="preserve"> IF( ISNA( 'Inp - allowance override'!J476 ), "", IF( ISBLANK( 'Inp - allowance override'!J476 ), 'F_Inputs - allowance'!J476, 'Inp - allowance override'!J476 ) )</f>
        <v>12.169791011979729</v>
      </c>
      <c r="K476" s="70">
        <f xml:space="preserve"> IF( ISNA( 'Inp - allowance override'!K476 ), "", IF( ISBLANK( 'Inp - allowance override'!K476 ), 'F_Inputs - allowance'!K476, 'Inp - allowance override'!K476 ) )</f>
        <v>11.89712123668024</v>
      </c>
      <c r="L476" s="70">
        <f xml:space="preserve"> IF( ISNA( 'Inp - allowance override'!L476 ), "", IF( ISBLANK( 'Inp - allowance override'!L476 ), 'F_Inputs - allowance'!L476, 'Inp - allowance override'!L476 ) )</f>
        <v>11.609181953963972</v>
      </c>
      <c r="M476" s="70">
        <f xml:space="preserve"> IF( ISNA( 'Inp - allowance override'!M476 ), "", IF( ISBLANK( 'Inp - allowance override'!M476 ), 'F_Inputs - allowance'!M476, 'Inp - allowance override'!M476 ) )</f>
        <v>11.475682831977341</v>
      </c>
      <c r="N476" s="64" t="str">
        <f xml:space="preserve"> INDEX(Lookup!G:G, MATCH(B476, Lookup!F:F, 0),)</f>
        <v>WN - DSDIV REV</v>
      </c>
    </row>
    <row r="477" spans="1:14">
      <c r="A477" t="str">
        <f>'Inp - allowance override'!A477</f>
        <v>YKY</v>
      </c>
      <c r="B477" t="str">
        <f>'Inp - allowance override'!B477</f>
        <v>C_PR24CA15_REVOPEX_PC_WN</v>
      </c>
      <c r="C477" t="str">
        <f>'Inp - allowance override'!C477</f>
        <v>DS &amp; diversions - revenues for opex spend - price control - WN</v>
      </c>
      <c r="D477" t="str">
        <f>'Inp - allowance override'!D477</f>
        <v>£m</v>
      </c>
      <c r="E477" t="str">
        <f>'Inp - allowance override'!E477</f>
        <v>Price Review 2024</v>
      </c>
      <c r="F477" s="70" t="str">
        <f xml:space="preserve"> IF( ISNA( 'Inp - allowance override'!F477 ), "", IF( ISBLANK( 'Inp - allowance override'!F477 ), 'F_Inputs - allowance'!F477, 'Inp - allowance override'!F477 ) )</f>
        <v/>
      </c>
      <c r="G477" s="70" t="str">
        <f xml:space="preserve"> IF( ISNA( 'Inp - allowance override'!G477 ), "", IF( ISBLANK( 'Inp - allowance override'!G477 ), 'F_Inputs - allowance'!G477, 'Inp - allowance override'!G477 ) )</f>
        <v/>
      </c>
      <c r="H477" s="70" t="str">
        <f xml:space="preserve"> IF( ISNA( 'Inp - allowance override'!H477 ), "", IF( ISBLANK( 'Inp - allowance override'!H477 ), 'F_Inputs - allowance'!H477, 'Inp - allowance override'!H477 ) )</f>
        <v/>
      </c>
      <c r="I477" s="70">
        <f xml:space="preserve"> IF( ISNA( 'Inp - allowance override'!I477 ), "", IF( ISBLANK( 'Inp - allowance override'!I477 ), 'F_Inputs - allowance'!I477, 'Inp - allowance override'!I477 ) )</f>
        <v>0</v>
      </c>
      <c r="J477" s="70">
        <f xml:space="preserve"> IF( ISNA( 'Inp - allowance override'!J477 ), "", IF( ISBLANK( 'Inp - allowance override'!J477 ), 'F_Inputs - allowance'!J477, 'Inp - allowance override'!J477 ) )</f>
        <v>0</v>
      </c>
      <c r="K477" s="70">
        <f xml:space="preserve"> IF( ISNA( 'Inp - allowance override'!K477 ), "", IF( ISBLANK( 'Inp - allowance override'!K477 ), 'F_Inputs - allowance'!K477, 'Inp - allowance override'!K477 ) )</f>
        <v>0</v>
      </c>
      <c r="L477" s="70">
        <f xml:space="preserve"> IF( ISNA( 'Inp - allowance override'!L477 ), "", IF( ISBLANK( 'Inp - allowance override'!L477 ), 'F_Inputs - allowance'!L477, 'Inp - allowance override'!L477 ) )</f>
        <v>0</v>
      </c>
      <c r="M477" s="70">
        <f xml:space="preserve"> IF( ISNA( 'Inp - allowance override'!M477 ), "", IF( ISBLANK( 'Inp - allowance override'!M477 ), 'F_Inputs - allowance'!M477, 'Inp - allowance override'!M477 ) )</f>
        <v>0</v>
      </c>
      <c r="N477" s="64" t="str">
        <f xml:space="preserve"> INDEX(Lookup!G:G, MATCH(B477, Lookup!F:F, 0),)</f>
        <v>WN - DSDIV REV</v>
      </c>
    </row>
    <row r="478" spans="1:14">
      <c r="A478" t="str">
        <f>'Inp - allowance override'!A478</f>
        <v>YKY</v>
      </c>
      <c r="B478" t="str">
        <f>'Inp - allowance override'!B478</f>
        <v>C_PR24CA15_REVOPEX_NPC_WN</v>
      </c>
      <c r="C478" t="str">
        <f>'Inp - allowance override'!C478</f>
        <v>DS &amp; diversions - revenues for opex spend - non-price control - WN</v>
      </c>
      <c r="D478" t="str">
        <f>'Inp - allowance override'!D478</f>
        <v>£m</v>
      </c>
      <c r="E478" t="str">
        <f>'Inp - allowance override'!E478</f>
        <v>Price Review 2024</v>
      </c>
      <c r="F478" s="70" t="str">
        <f xml:space="preserve"> IF( ISNA( 'Inp - allowance override'!F478 ), "", IF( ISBLANK( 'Inp - allowance override'!F478 ), 'F_Inputs - allowance'!F478, 'Inp - allowance override'!F478 ) )</f>
        <v/>
      </c>
      <c r="G478" s="70" t="str">
        <f xml:space="preserve"> IF( ISNA( 'Inp - allowance override'!G478 ), "", IF( ISBLANK( 'Inp - allowance override'!G478 ), 'F_Inputs - allowance'!G478, 'Inp - allowance override'!G478 ) )</f>
        <v/>
      </c>
      <c r="H478" s="70" t="str">
        <f xml:space="preserve"> IF( ISNA( 'Inp - allowance override'!H478 ), "", IF( ISBLANK( 'Inp - allowance override'!H478 ), 'F_Inputs - allowance'!H478, 'Inp - allowance override'!H478 ) )</f>
        <v/>
      </c>
      <c r="I478" s="70">
        <f xml:space="preserve"> IF( ISNA( 'Inp - allowance override'!I478 ), "", IF( ISBLANK( 'Inp - allowance override'!I478 ), 'F_Inputs - allowance'!I478, 'Inp - allowance override'!I478 ) )</f>
        <v>0</v>
      </c>
      <c r="J478" s="70">
        <f xml:space="preserve"> IF( ISNA( 'Inp - allowance override'!J478 ), "", IF( ISBLANK( 'Inp - allowance override'!J478 ), 'F_Inputs - allowance'!J478, 'Inp - allowance override'!J478 ) )</f>
        <v>0</v>
      </c>
      <c r="K478" s="70">
        <f xml:space="preserve"> IF( ISNA( 'Inp - allowance override'!K478 ), "", IF( ISBLANK( 'Inp - allowance override'!K478 ), 'F_Inputs - allowance'!K478, 'Inp - allowance override'!K478 ) )</f>
        <v>0</v>
      </c>
      <c r="L478" s="70">
        <f xml:space="preserve"> IF( ISNA( 'Inp - allowance override'!L478 ), "", IF( ISBLANK( 'Inp - allowance override'!L478 ), 'F_Inputs - allowance'!L478, 'Inp - allowance override'!L478 ) )</f>
        <v>0</v>
      </c>
      <c r="M478" s="70">
        <f xml:space="preserve"> IF( ISNA( 'Inp - allowance override'!M478 ), "", IF( ISBLANK( 'Inp - allowance override'!M478 ), 'F_Inputs - allowance'!M478, 'Inp - allowance override'!M478 ) )</f>
        <v>0</v>
      </c>
      <c r="N478" s="64" t="str">
        <f xml:space="preserve"> INDEX(Lookup!G:G, MATCH(B478, Lookup!F:F, 0),)</f>
        <v>WN - DSDIV REV</v>
      </c>
    </row>
    <row r="479" spans="1:14">
      <c r="A479" t="str">
        <f>'Inp - allowance override'!A479</f>
        <v>YKY</v>
      </c>
      <c r="B479" t="str">
        <f>'Inp - allowance override'!B479</f>
        <v>C_PR24CA15_REVCAPEX_PC_WWN</v>
      </c>
      <c r="C479" t="str">
        <f>'Inp - allowance override'!C479</f>
        <v>DS &amp; diversions - revenues for capex spend - price control - WWN</v>
      </c>
      <c r="D479" t="str">
        <f>'Inp - allowance override'!D479</f>
        <v>£m</v>
      </c>
      <c r="E479" t="str">
        <f>'Inp - allowance override'!E479</f>
        <v>Price Review 2024</v>
      </c>
      <c r="F479" s="70" t="str">
        <f xml:space="preserve"> IF( ISNA( 'Inp - allowance override'!F479 ), "", IF( ISBLANK( 'Inp - allowance override'!F479 ), 'F_Inputs - allowance'!F479, 'Inp - allowance override'!F479 ) )</f>
        <v/>
      </c>
      <c r="G479" s="70" t="str">
        <f xml:space="preserve"> IF( ISNA( 'Inp - allowance override'!G479 ), "", IF( ISBLANK( 'Inp - allowance override'!G479 ), 'F_Inputs - allowance'!G479, 'Inp - allowance override'!G479 ) )</f>
        <v/>
      </c>
      <c r="H479" s="70" t="str">
        <f xml:space="preserve"> IF( ISNA( 'Inp - allowance override'!H479 ), "", IF( ISBLANK( 'Inp - allowance override'!H479 ), 'F_Inputs - allowance'!H479, 'Inp - allowance override'!H479 ) )</f>
        <v/>
      </c>
      <c r="I479" s="70">
        <f xml:space="preserve"> IF( ISNA( 'Inp - allowance override'!I479 ), "", IF( ISBLANK( 'Inp - allowance override'!I479 ), 'F_Inputs - allowance'!I479, 'Inp - allowance override'!I479 ) )</f>
        <v>8.9920000000000009</v>
      </c>
      <c r="J479" s="70">
        <f xml:space="preserve"> IF( ISNA( 'Inp - allowance override'!J479 ), "", IF( ISBLANK( 'Inp - allowance override'!J479 ), 'F_Inputs - allowance'!J479, 'Inp - allowance override'!J479 ) )</f>
        <v>10.837</v>
      </c>
      <c r="K479" s="70">
        <f xml:space="preserve"> IF( ISNA( 'Inp - allowance override'!K479 ), "", IF( ISBLANK( 'Inp - allowance override'!K479 ), 'F_Inputs - allowance'!K479, 'Inp - allowance override'!K479 ) )</f>
        <v>11.33</v>
      </c>
      <c r="L479" s="70">
        <f xml:space="preserve"> IF( ISNA( 'Inp - allowance override'!L479 ), "", IF( ISBLANK( 'Inp - allowance override'!L479 ), 'F_Inputs - allowance'!L479, 'Inp - allowance override'!L479 ) )</f>
        <v>10.505000000000001</v>
      </c>
      <c r="M479" s="70">
        <f xml:space="preserve"> IF( ISNA( 'Inp - allowance override'!M479 ), "", IF( ISBLANK( 'Inp - allowance override'!M479 ), 'F_Inputs - allowance'!M479, 'Inp - allowance override'!M479 ) )</f>
        <v>8.9710000000000001</v>
      </c>
      <c r="N479" s="64" t="str">
        <f xml:space="preserve"> INDEX(Lookup!G:G, MATCH(B479, Lookup!F:F, 0),)</f>
        <v>WWN - DSDIV REV</v>
      </c>
    </row>
    <row r="480" spans="1:14">
      <c r="A480" t="str">
        <f>'Inp - allowance override'!A480</f>
        <v>YKY</v>
      </c>
      <c r="B480" t="str">
        <f>'Inp - allowance override'!B480</f>
        <v>C_PR24CA15_REVCAPEX_NPC_WWN</v>
      </c>
      <c r="C480" t="str">
        <f>'Inp - allowance override'!C480</f>
        <v>DS &amp; diversions - revenues for capex spend - non-price control - WWN</v>
      </c>
      <c r="D480" t="str">
        <f>'Inp - allowance override'!D480</f>
        <v>£m</v>
      </c>
      <c r="E480" t="str">
        <f>'Inp - allowance override'!E480</f>
        <v>Price Review 2024</v>
      </c>
      <c r="F480" s="70" t="str">
        <f xml:space="preserve"> IF( ISNA( 'Inp - allowance override'!F480 ), "", IF( ISBLANK( 'Inp - allowance override'!F480 ), 'F_Inputs - allowance'!F480, 'Inp - allowance override'!F480 ) )</f>
        <v/>
      </c>
      <c r="G480" s="70" t="str">
        <f xml:space="preserve"> IF( ISNA( 'Inp - allowance override'!G480 ), "", IF( ISBLANK( 'Inp - allowance override'!G480 ), 'F_Inputs - allowance'!G480, 'Inp - allowance override'!G480 ) )</f>
        <v/>
      </c>
      <c r="H480" s="70" t="str">
        <f xml:space="preserve"> IF( ISNA( 'Inp - allowance override'!H480 ), "", IF( ISBLANK( 'Inp - allowance override'!H480 ), 'F_Inputs - allowance'!H480, 'Inp - allowance override'!H480 ) )</f>
        <v/>
      </c>
      <c r="I480" s="70">
        <f xml:space="preserve"> IF( ISNA( 'Inp - allowance override'!I480 ), "", IF( ISBLANK( 'Inp - allowance override'!I480 ), 'F_Inputs - allowance'!I480, 'Inp - allowance override'!I480 ) )</f>
        <v>6.8578617814831064</v>
      </c>
      <c r="J480" s="70">
        <f xml:space="preserve"> IF( ISNA( 'Inp - allowance override'!J480 ), "", IF( ISBLANK( 'Inp - allowance override'!J480 ), 'F_Inputs - allowance'!J480, 'Inp - allowance override'!J480 ) )</f>
        <v>6.8478617814831066</v>
      </c>
      <c r="K480" s="70">
        <f xml:space="preserve"> IF( ISNA( 'Inp - allowance override'!K480 ), "", IF( ISBLANK( 'Inp - allowance override'!K480 ), 'F_Inputs - allowance'!K480, 'Inp - allowance override'!K480 ) )</f>
        <v>6.8358617814831071</v>
      </c>
      <c r="L480" s="70">
        <f xml:space="preserve"> IF( ISNA( 'Inp - allowance override'!L480 ), "", IF( ISBLANK( 'Inp - allowance override'!L480 ), 'F_Inputs - allowance'!L480, 'Inp - allowance override'!L480 ) )</f>
        <v>6.821861781483106</v>
      </c>
      <c r="M480" s="70">
        <f xml:space="preserve"> IF( ISNA( 'Inp - allowance override'!M480 ), "", IF( ISBLANK( 'Inp - allowance override'!M480 ), 'F_Inputs - allowance'!M480, 'Inp - allowance override'!M480 ) )</f>
        <v>6.8068617814831072</v>
      </c>
      <c r="N480" s="64" t="str">
        <f xml:space="preserve"> INDEX(Lookup!G:G, MATCH(B480, Lookup!F:F, 0),)</f>
        <v>WWN - DSDIV REV</v>
      </c>
    </row>
    <row r="481" spans="1:16">
      <c r="A481" t="str">
        <f>'Inp - allowance override'!A481</f>
        <v>YKY</v>
      </c>
      <c r="B481" t="str">
        <f>'Inp - allowance override'!B481</f>
        <v>C_PR24CA15_REVOPEX_PC_WWN</v>
      </c>
      <c r="C481" t="str">
        <f>'Inp - allowance override'!C481</f>
        <v>DS &amp; diversions - revenues for opex spend - price control - WWN</v>
      </c>
      <c r="D481" t="str">
        <f>'Inp - allowance override'!D481</f>
        <v>£m</v>
      </c>
      <c r="E481" t="str">
        <f>'Inp - allowance override'!E481</f>
        <v>Price Review 2024</v>
      </c>
      <c r="F481" s="70" t="str">
        <f xml:space="preserve"> IF( ISNA( 'Inp - allowance override'!F481 ), "", IF( ISBLANK( 'Inp - allowance override'!F481 ), 'F_Inputs - allowance'!F481, 'Inp - allowance override'!F481 ) )</f>
        <v/>
      </c>
      <c r="G481" s="70" t="str">
        <f xml:space="preserve"> IF( ISNA( 'Inp - allowance override'!G481 ), "", IF( ISBLANK( 'Inp - allowance override'!G481 ), 'F_Inputs - allowance'!G481, 'Inp - allowance override'!G481 ) )</f>
        <v/>
      </c>
      <c r="H481" s="70" t="str">
        <f xml:space="preserve"> IF( ISNA( 'Inp - allowance override'!H481 ), "", IF( ISBLANK( 'Inp - allowance override'!H481 ), 'F_Inputs - allowance'!H481, 'Inp - allowance override'!H481 ) )</f>
        <v/>
      </c>
      <c r="I481" s="70">
        <f xml:space="preserve"> IF( ISNA( 'Inp - allowance override'!I481 ), "", IF( ISBLANK( 'Inp - allowance override'!I481 ), 'F_Inputs - allowance'!I481, 'Inp - allowance override'!I481 ) )</f>
        <v>0</v>
      </c>
      <c r="J481" s="70">
        <f xml:space="preserve"> IF( ISNA( 'Inp - allowance override'!J481 ), "", IF( ISBLANK( 'Inp - allowance override'!J481 ), 'F_Inputs - allowance'!J481, 'Inp - allowance override'!J481 ) )</f>
        <v>0</v>
      </c>
      <c r="K481" s="70">
        <f xml:space="preserve"> IF( ISNA( 'Inp - allowance override'!K481 ), "", IF( ISBLANK( 'Inp - allowance override'!K481 ), 'F_Inputs - allowance'!K481, 'Inp - allowance override'!K481 ) )</f>
        <v>0</v>
      </c>
      <c r="L481" s="70">
        <f xml:space="preserve"> IF( ISNA( 'Inp - allowance override'!L481 ), "", IF( ISBLANK( 'Inp - allowance override'!L481 ), 'F_Inputs - allowance'!L481, 'Inp - allowance override'!L481 ) )</f>
        <v>0</v>
      </c>
      <c r="M481" s="70">
        <f xml:space="preserve"> IF( ISNA( 'Inp - allowance override'!M481 ), "", IF( ISBLANK( 'Inp - allowance override'!M481 ), 'F_Inputs - allowance'!M481, 'Inp - allowance override'!M481 ) )</f>
        <v>0</v>
      </c>
      <c r="N481" s="64" t="str">
        <f xml:space="preserve"> INDEX(Lookup!G:G, MATCH(B481, Lookup!F:F, 0),)</f>
        <v>WWN - DSDIV REV</v>
      </c>
    </row>
    <row r="482" spans="1:16">
      <c r="A482" t="str">
        <f>'Inp - allowance override'!A482</f>
        <v>YKY</v>
      </c>
      <c r="B482" t="str">
        <f>'Inp - allowance override'!B482</f>
        <v>C_PR24CA15_REVOPEX_NPC_WWN</v>
      </c>
      <c r="C482" t="str">
        <f>'Inp - allowance override'!C482</f>
        <v>DS &amp; diversions - revenues for opex spend - non-price control - WWN</v>
      </c>
      <c r="D482" t="str">
        <f>'Inp - allowance override'!D482</f>
        <v>£m</v>
      </c>
      <c r="E482" t="str">
        <f>'Inp - allowance override'!E482</f>
        <v>Price Review 2024</v>
      </c>
      <c r="F482" s="70" t="str">
        <f xml:space="preserve"> IF( ISNA( 'Inp - allowance override'!F482 ), "", IF( ISBLANK( 'Inp - allowance override'!F482 ), 'F_Inputs - allowance'!F482, 'Inp - allowance override'!F482 ) )</f>
        <v/>
      </c>
      <c r="G482" s="70" t="str">
        <f xml:space="preserve"> IF( ISNA( 'Inp - allowance override'!G482 ), "", IF( ISBLANK( 'Inp - allowance override'!G482 ), 'F_Inputs - allowance'!G482, 'Inp - allowance override'!G482 ) )</f>
        <v/>
      </c>
      <c r="H482" s="70" t="str">
        <f xml:space="preserve"> IF( ISNA( 'Inp - allowance override'!H482 ), "", IF( ISBLANK( 'Inp - allowance override'!H482 ), 'F_Inputs - allowance'!H482, 'Inp - allowance override'!H482 ) )</f>
        <v/>
      </c>
      <c r="I482" s="70">
        <f xml:space="preserve"> IF( ISNA( 'Inp - allowance override'!I482 ), "", IF( ISBLANK( 'Inp - allowance override'!I482 ), 'F_Inputs - allowance'!I482, 'Inp - allowance override'!I482 ) )</f>
        <v>0</v>
      </c>
      <c r="J482" s="70">
        <f xml:space="preserve"> IF( ISNA( 'Inp - allowance override'!J482 ), "", IF( ISBLANK( 'Inp - allowance override'!J482 ), 'F_Inputs - allowance'!J482, 'Inp - allowance override'!J482 ) )</f>
        <v>0</v>
      </c>
      <c r="K482" s="70">
        <f xml:space="preserve"> IF( ISNA( 'Inp - allowance override'!K482 ), "", IF( ISBLANK( 'Inp - allowance override'!K482 ), 'F_Inputs - allowance'!K482, 'Inp - allowance override'!K482 ) )</f>
        <v>0</v>
      </c>
      <c r="L482" s="70">
        <f xml:space="preserve"> IF( ISNA( 'Inp - allowance override'!L482 ), "", IF( ISBLANK( 'Inp - allowance override'!L482 ), 'F_Inputs - allowance'!L482, 'Inp - allowance override'!L482 ) )</f>
        <v>0</v>
      </c>
      <c r="M482" s="70">
        <f xml:space="preserve"> IF( ISNA( 'Inp - allowance override'!M482 ), "", IF( ISBLANK( 'Inp - allowance override'!M482 ), 'F_Inputs - allowance'!M482, 'Inp - allowance override'!M482 ) )</f>
        <v>0</v>
      </c>
      <c r="N482" s="64" t="str">
        <f xml:space="preserve"> INDEX(Lookup!G:G, MATCH(B482, Lookup!F:F, 0),)</f>
        <v>WWN - DSDIV REV</v>
      </c>
    </row>
    <row r="483" spans="1:16">
      <c r="A483" t="str">
        <f>'Inp - allowance override'!A483</f>
        <v>YKY</v>
      </c>
      <c r="B483" t="str">
        <f>'Inp - allowance override'!B483</f>
        <v>C_PR24CA25_WR</v>
      </c>
      <c r="C483" t="str">
        <f>'Inp - allowance override'!C483</f>
        <v>Pension deficit recovery payments - Calculated allowance - Water resources</v>
      </c>
      <c r="D483" t="str">
        <f>'Inp - allowance override'!D483</f>
        <v>£m</v>
      </c>
      <c r="E483" t="str">
        <f>'Inp - allowance override'!E483</f>
        <v>Price Review 2024</v>
      </c>
      <c r="F483" s="70" t="str">
        <f xml:space="preserve"> IF( ISNA( 'Inp - allowance override'!F483 ), "", IF( ISBLANK( 'Inp - allowance override'!F483 ), 'F_Inputs - allowance'!F483, 'Inp - allowance override'!F483 ) )</f>
        <v/>
      </c>
      <c r="G483" s="70" t="str">
        <f xml:space="preserve"> IF( ISNA( 'Inp - allowance override'!G483 ), "", IF( ISBLANK( 'Inp - allowance override'!G483 ), 'F_Inputs - allowance'!G483, 'Inp - allowance override'!G483 ) )</f>
        <v/>
      </c>
      <c r="H483" s="70" t="str">
        <f xml:space="preserve"> IF( ISNA( 'Inp - allowance override'!H483 ), "", IF( ISBLANK( 'Inp - allowance override'!H483 ), 'F_Inputs - allowance'!H483, 'Inp - allowance override'!H483 ) )</f>
        <v/>
      </c>
      <c r="I483" s="70" t="str">
        <f xml:space="preserve"> IF( ISNA( 'Inp - allowance override'!I483 ), "", IF( ISBLANK( 'Inp - allowance override'!I483 ), 'F_Inputs - allowance'!I483, 'Inp - allowance override'!I483 ) )</f>
        <v/>
      </c>
      <c r="J483" s="70" t="str">
        <f xml:space="preserve"> IF( ISNA( 'Inp - allowance override'!J483 ), "", IF( ISBLANK( 'Inp - allowance override'!J483 ), 'F_Inputs - allowance'!J483, 'Inp - allowance override'!J483 ) )</f>
        <v/>
      </c>
      <c r="K483" s="70" t="str">
        <f xml:space="preserve"> IF( ISNA( 'Inp - allowance override'!K483 ), "", IF( ISBLANK( 'Inp - allowance override'!K483 ), 'F_Inputs - allowance'!K483, 'Inp - allowance override'!K483 ) )</f>
        <v/>
      </c>
      <c r="L483" s="70" t="str">
        <f xml:space="preserve"> IF( ISNA( 'Inp - allowance override'!L483 ), "", IF( ISBLANK( 'Inp - allowance override'!L483 ), 'F_Inputs - allowance'!L483, 'Inp - allowance override'!L483 ) )</f>
        <v/>
      </c>
      <c r="M483" s="70" t="str">
        <f xml:space="preserve"> IF( ISNA( 'Inp - allowance override'!M483 ), "", IF( ISBLANK( 'Inp - allowance override'!M483 ), 'F_Inputs - allowance'!M483, 'Inp - allowance override'!M483 ) )</f>
        <v/>
      </c>
      <c r="N483" s="64" t="str">
        <f xml:space="preserve"> INDEX(Lookup!G:G, MATCH(B483, Lookup!F:F, 0),)</f>
        <v>WR - PDRC</v>
      </c>
      <c r="P483" t="s">
        <v>462</v>
      </c>
    </row>
    <row r="484" spans="1:16">
      <c r="A484" t="str">
        <f>'Inp - allowance override'!A484</f>
        <v>YKY</v>
      </c>
      <c r="B484" t="str">
        <f>'Inp - allowance override'!B484</f>
        <v>C_PR24CA25_WN</v>
      </c>
      <c r="C484" t="str">
        <f>'Inp - allowance override'!C484</f>
        <v>Pension deficit recovery payments - Calculated allowance - Water network plus</v>
      </c>
      <c r="D484" t="str">
        <f>'Inp - allowance override'!D484</f>
        <v>£m</v>
      </c>
      <c r="E484" t="str">
        <f>'Inp - allowance override'!E484</f>
        <v>Price Review 2024</v>
      </c>
      <c r="F484" s="70" t="str">
        <f xml:space="preserve"> IF( ISNA( 'Inp - allowance override'!F484 ), "", IF( ISBLANK( 'Inp - allowance override'!F484 ), 'F_Inputs - allowance'!F484, 'Inp - allowance override'!F484 ) )</f>
        <v/>
      </c>
      <c r="G484" s="70" t="str">
        <f xml:space="preserve"> IF( ISNA( 'Inp - allowance override'!G484 ), "", IF( ISBLANK( 'Inp - allowance override'!G484 ), 'F_Inputs - allowance'!G484, 'Inp - allowance override'!G484 ) )</f>
        <v/>
      </c>
      <c r="H484" s="70" t="str">
        <f xml:space="preserve"> IF( ISNA( 'Inp - allowance override'!H484 ), "", IF( ISBLANK( 'Inp - allowance override'!H484 ), 'F_Inputs - allowance'!H484, 'Inp - allowance override'!H484 ) )</f>
        <v/>
      </c>
      <c r="I484" s="70" t="str">
        <f xml:space="preserve"> IF( ISNA( 'Inp - allowance override'!I484 ), "", IF( ISBLANK( 'Inp - allowance override'!I484 ), 'F_Inputs - allowance'!I484, 'Inp - allowance override'!I484 ) )</f>
        <v/>
      </c>
      <c r="J484" s="70" t="str">
        <f xml:space="preserve"> IF( ISNA( 'Inp - allowance override'!J484 ), "", IF( ISBLANK( 'Inp - allowance override'!J484 ), 'F_Inputs - allowance'!J484, 'Inp - allowance override'!J484 ) )</f>
        <v/>
      </c>
      <c r="K484" s="70" t="str">
        <f xml:space="preserve"> IF( ISNA( 'Inp - allowance override'!K484 ), "", IF( ISBLANK( 'Inp - allowance override'!K484 ), 'F_Inputs - allowance'!K484, 'Inp - allowance override'!K484 ) )</f>
        <v/>
      </c>
      <c r="L484" s="70" t="str">
        <f xml:space="preserve"> IF( ISNA( 'Inp - allowance override'!L484 ), "", IF( ISBLANK( 'Inp - allowance override'!L484 ), 'F_Inputs - allowance'!L484, 'Inp - allowance override'!L484 ) )</f>
        <v/>
      </c>
      <c r="M484" s="70" t="str">
        <f xml:space="preserve"> IF( ISNA( 'Inp - allowance override'!M484 ), "", IF( ISBLANK( 'Inp - allowance override'!M484 ), 'F_Inputs - allowance'!M484, 'Inp - allowance override'!M484 ) )</f>
        <v/>
      </c>
      <c r="N484" s="64" t="str">
        <f xml:space="preserve"> INDEX(Lookup!G:G, MATCH(B484, Lookup!F:F, 0),)</f>
        <v>WN - PDRC</v>
      </c>
      <c r="P484" t="s">
        <v>462</v>
      </c>
    </row>
    <row r="485" spans="1:16">
      <c r="A485" t="str">
        <f>'Inp - allowance override'!A485</f>
        <v>YKY</v>
      </c>
      <c r="B485" t="str">
        <f>'Inp - allowance override'!B485</f>
        <v>C_PR24CA25_W_TOT</v>
      </c>
      <c r="C485" t="str">
        <f>'Inp - allowance override'!C485</f>
        <v>Pension deficit recovery payments - Calculated allowance - Water total</v>
      </c>
      <c r="D485" t="str">
        <f>'Inp - allowance override'!D485</f>
        <v>£m</v>
      </c>
      <c r="E485" t="str">
        <f>'Inp - allowance override'!E485</f>
        <v>Price Review 2024</v>
      </c>
      <c r="F485" s="70" t="str">
        <f xml:space="preserve"> IF( ISNA( 'Inp - allowance override'!F485 ), "", IF( ISBLANK( 'Inp - allowance override'!F485 ), 'F_Inputs - allowance'!F485, 'Inp - allowance override'!F485 ) )</f>
        <v/>
      </c>
      <c r="G485" s="70" t="str">
        <f xml:space="preserve"> IF( ISNA( 'Inp - allowance override'!G485 ), "", IF( ISBLANK( 'Inp - allowance override'!G485 ), 'F_Inputs - allowance'!G485, 'Inp - allowance override'!G485 ) )</f>
        <v/>
      </c>
      <c r="H485" s="70" t="str">
        <f xml:space="preserve"> IF( ISNA( 'Inp - allowance override'!H485 ), "", IF( ISBLANK( 'Inp - allowance override'!H485 ), 'F_Inputs - allowance'!H485, 'Inp - allowance override'!H485 ) )</f>
        <v/>
      </c>
      <c r="I485" s="70" t="str">
        <f xml:space="preserve"> IF( ISNA( 'Inp - allowance override'!I485 ), "", IF( ISBLANK( 'Inp - allowance override'!I485 ), 'F_Inputs - allowance'!I485, 'Inp - allowance override'!I485 ) )</f>
        <v/>
      </c>
      <c r="J485" s="70" t="str">
        <f xml:space="preserve"> IF( ISNA( 'Inp - allowance override'!J485 ), "", IF( ISBLANK( 'Inp - allowance override'!J485 ), 'F_Inputs - allowance'!J485, 'Inp - allowance override'!J485 ) )</f>
        <v/>
      </c>
      <c r="K485" s="70" t="str">
        <f xml:space="preserve"> IF( ISNA( 'Inp - allowance override'!K485 ), "", IF( ISBLANK( 'Inp - allowance override'!K485 ), 'F_Inputs - allowance'!K485, 'Inp - allowance override'!K485 ) )</f>
        <v/>
      </c>
      <c r="L485" s="70" t="str">
        <f xml:space="preserve"> IF( ISNA( 'Inp - allowance override'!L485 ), "", IF( ISBLANK( 'Inp - allowance override'!L485 ), 'F_Inputs - allowance'!L485, 'Inp - allowance override'!L485 ) )</f>
        <v/>
      </c>
      <c r="M485" s="70" t="str">
        <f xml:space="preserve"> IF( ISNA( 'Inp - allowance override'!M485 ), "", IF( ISBLANK( 'Inp - allowance override'!M485 ), 'F_Inputs - allowance'!M485, 'Inp - allowance override'!M485 ) )</f>
        <v/>
      </c>
      <c r="N485" s="64" t="str">
        <f xml:space="preserve"> INDEX(Lookup!G:G, MATCH(B485, Lookup!F:F, 0),)</f>
        <v>W - PDRC</v>
      </c>
      <c r="P485" t="s">
        <v>462</v>
      </c>
    </row>
    <row r="486" spans="1:16">
      <c r="A486" t="str">
        <f>'Inp - allowance override'!A486</f>
        <v>YKY</v>
      </c>
      <c r="B486" t="str">
        <f>'Inp - allowance override'!B486</f>
        <v>C_PR24CA25_WWN</v>
      </c>
      <c r="C486" t="str">
        <f>'Inp - allowance override'!C486</f>
        <v>Pension deficit recovery payments - Calculated allowance - Wastewater network plus</v>
      </c>
      <c r="D486" t="str">
        <f>'Inp - allowance override'!D486</f>
        <v>£m</v>
      </c>
      <c r="E486" t="str">
        <f>'Inp - allowance override'!E486</f>
        <v>Price Review 2024</v>
      </c>
      <c r="F486" s="70" t="str">
        <f xml:space="preserve"> IF( ISNA( 'Inp - allowance override'!F486 ), "", IF( ISBLANK( 'Inp - allowance override'!F486 ), 'F_Inputs - allowance'!F486, 'Inp - allowance override'!F486 ) )</f>
        <v/>
      </c>
      <c r="G486" s="70" t="str">
        <f xml:space="preserve"> IF( ISNA( 'Inp - allowance override'!G486 ), "", IF( ISBLANK( 'Inp - allowance override'!G486 ), 'F_Inputs - allowance'!G486, 'Inp - allowance override'!G486 ) )</f>
        <v/>
      </c>
      <c r="H486" s="70" t="str">
        <f xml:space="preserve"> IF( ISNA( 'Inp - allowance override'!H486 ), "", IF( ISBLANK( 'Inp - allowance override'!H486 ), 'F_Inputs - allowance'!H486, 'Inp - allowance override'!H486 ) )</f>
        <v/>
      </c>
      <c r="I486" s="70" t="str">
        <f xml:space="preserve"> IF( ISNA( 'Inp - allowance override'!I486 ), "", IF( ISBLANK( 'Inp - allowance override'!I486 ), 'F_Inputs - allowance'!I486, 'Inp - allowance override'!I486 ) )</f>
        <v/>
      </c>
      <c r="J486" s="70" t="str">
        <f xml:space="preserve"> IF( ISNA( 'Inp - allowance override'!J486 ), "", IF( ISBLANK( 'Inp - allowance override'!J486 ), 'F_Inputs - allowance'!J486, 'Inp - allowance override'!J486 ) )</f>
        <v/>
      </c>
      <c r="K486" s="70" t="str">
        <f xml:space="preserve"> IF( ISNA( 'Inp - allowance override'!K486 ), "", IF( ISBLANK( 'Inp - allowance override'!K486 ), 'F_Inputs - allowance'!K486, 'Inp - allowance override'!K486 ) )</f>
        <v/>
      </c>
      <c r="L486" s="70" t="str">
        <f xml:space="preserve"> IF( ISNA( 'Inp - allowance override'!L486 ), "", IF( ISBLANK( 'Inp - allowance override'!L486 ), 'F_Inputs - allowance'!L486, 'Inp - allowance override'!L486 ) )</f>
        <v/>
      </c>
      <c r="M486" s="70" t="str">
        <f xml:space="preserve"> IF( ISNA( 'Inp - allowance override'!M486 ), "", IF( ISBLANK( 'Inp - allowance override'!M486 ), 'F_Inputs - allowance'!M486, 'Inp - allowance override'!M486 ) )</f>
        <v/>
      </c>
      <c r="N486" s="64" t="str">
        <f xml:space="preserve"> INDEX(Lookup!G:G, MATCH(B486, Lookup!F:F, 0),)</f>
        <v>WWN - PDRC</v>
      </c>
      <c r="P486" t="s">
        <v>462</v>
      </c>
    </row>
    <row r="487" spans="1:16">
      <c r="A487" t="str">
        <f>'Inp - allowance override'!A487</f>
        <v>YKY</v>
      </c>
      <c r="B487" t="str">
        <f>'Inp - allowance override'!B487</f>
        <v>C_PR24CA25_BIO</v>
      </c>
      <c r="C487" t="str">
        <f>'Inp - allowance override'!C487</f>
        <v>Pension deficit recovery payments - Calculated allowance - Bioresources</v>
      </c>
      <c r="D487" t="str">
        <f>'Inp - allowance override'!D487</f>
        <v>£m</v>
      </c>
      <c r="E487" t="str">
        <f>'Inp - allowance override'!E487</f>
        <v>Price Review 2024</v>
      </c>
      <c r="F487" s="70" t="str">
        <f xml:space="preserve"> IF( ISNA( 'Inp - allowance override'!F487 ), "", IF( ISBLANK( 'Inp - allowance override'!F487 ), 'F_Inputs - allowance'!F487, 'Inp - allowance override'!F487 ) )</f>
        <v/>
      </c>
      <c r="G487" s="70" t="str">
        <f xml:space="preserve"> IF( ISNA( 'Inp - allowance override'!G487 ), "", IF( ISBLANK( 'Inp - allowance override'!G487 ), 'F_Inputs - allowance'!G487, 'Inp - allowance override'!G487 ) )</f>
        <v/>
      </c>
      <c r="H487" s="70" t="str">
        <f xml:space="preserve"> IF( ISNA( 'Inp - allowance override'!H487 ), "", IF( ISBLANK( 'Inp - allowance override'!H487 ), 'F_Inputs - allowance'!H487, 'Inp - allowance override'!H487 ) )</f>
        <v/>
      </c>
      <c r="I487" s="70" t="str">
        <f xml:space="preserve"> IF( ISNA( 'Inp - allowance override'!I487 ), "", IF( ISBLANK( 'Inp - allowance override'!I487 ), 'F_Inputs - allowance'!I487, 'Inp - allowance override'!I487 ) )</f>
        <v/>
      </c>
      <c r="J487" s="70" t="str">
        <f xml:space="preserve"> IF( ISNA( 'Inp - allowance override'!J487 ), "", IF( ISBLANK( 'Inp - allowance override'!J487 ), 'F_Inputs - allowance'!J487, 'Inp - allowance override'!J487 ) )</f>
        <v/>
      </c>
      <c r="K487" s="70" t="str">
        <f xml:space="preserve"> IF( ISNA( 'Inp - allowance override'!K487 ), "", IF( ISBLANK( 'Inp - allowance override'!K487 ), 'F_Inputs - allowance'!K487, 'Inp - allowance override'!K487 ) )</f>
        <v/>
      </c>
      <c r="L487" s="70" t="str">
        <f xml:space="preserve"> IF( ISNA( 'Inp - allowance override'!L487 ), "", IF( ISBLANK( 'Inp - allowance override'!L487 ), 'F_Inputs - allowance'!L487, 'Inp - allowance override'!L487 ) )</f>
        <v/>
      </c>
      <c r="M487" s="70" t="str">
        <f xml:space="preserve"> IF( ISNA( 'Inp - allowance override'!M487 ), "", IF( ISBLANK( 'Inp - allowance override'!M487 ), 'F_Inputs - allowance'!M487, 'Inp - allowance override'!M487 ) )</f>
        <v/>
      </c>
      <c r="N487" s="64" t="str">
        <f xml:space="preserve"> INDEX(Lookup!G:G, MATCH(B487, Lookup!F:F, 0),)</f>
        <v>BIO - PDRC</v>
      </c>
      <c r="P487" t="s">
        <v>462</v>
      </c>
    </row>
    <row r="488" spans="1:16">
      <c r="A488" t="str">
        <f>'Inp - allowance override'!A488</f>
        <v>YKY</v>
      </c>
      <c r="B488" t="str">
        <f>'Inp - allowance override'!B488</f>
        <v>C_PR24CA25_WW_TOT</v>
      </c>
      <c r="C488" t="str">
        <f>'Inp - allowance override'!C488</f>
        <v>Pension deficit recovery payments - Calculated allowance - Wastewater total</v>
      </c>
      <c r="D488" t="str">
        <f>'Inp - allowance override'!D488</f>
        <v>£m</v>
      </c>
      <c r="E488" t="str">
        <f>'Inp - allowance override'!E488</f>
        <v>Price Review 2024</v>
      </c>
      <c r="F488" s="70" t="str">
        <f xml:space="preserve"> IF( ISNA( 'Inp - allowance override'!F488 ), "", IF( ISBLANK( 'Inp - allowance override'!F488 ), 'F_Inputs - allowance'!F488, 'Inp - allowance override'!F488 ) )</f>
        <v/>
      </c>
      <c r="G488" s="70" t="str">
        <f xml:space="preserve"> IF( ISNA( 'Inp - allowance override'!G488 ), "", IF( ISBLANK( 'Inp - allowance override'!G488 ), 'F_Inputs - allowance'!G488, 'Inp - allowance override'!G488 ) )</f>
        <v/>
      </c>
      <c r="H488" s="70" t="str">
        <f xml:space="preserve"> IF( ISNA( 'Inp - allowance override'!H488 ), "", IF( ISBLANK( 'Inp - allowance override'!H488 ), 'F_Inputs - allowance'!H488, 'Inp - allowance override'!H488 ) )</f>
        <v/>
      </c>
      <c r="I488" s="70" t="str">
        <f xml:space="preserve"> IF( ISNA( 'Inp - allowance override'!I488 ), "", IF( ISBLANK( 'Inp - allowance override'!I488 ), 'F_Inputs - allowance'!I488, 'Inp - allowance override'!I488 ) )</f>
        <v/>
      </c>
      <c r="J488" s="70" t="str">
        <f xml:space="preserve"> IF( ISNA( 'Inp - allowance override'!J488 ), "", IF( ISBLANK( 'Inp - allowance override'!J488 ), 'F_Inputs - allowance'!J488, 'Inp - allowance override'!J488 ) )</f>
        <v/>
      </c>
      <c r="K488" s="70" t="str">
        <f xml:space="preserve"> IF( ISNA( 'Inp - allowance override'!K488 ), "", IF( ISBLANK( 'Inp - allowance override'!K488 ), 'F_Inputs - allowance'!K488, 'Inp - allowance override'!K488 ) )</f>
        <v/>
      </c>
      <c r="L488" s="70" t="str">
        <f xml:space="preserve"> IF( ISNA( 'Inp - allowance override'!L488 ), "", IF( ISBLANK( 'Inp - allowance override'!L488 ), 'F_Inputs - allowance'!L488, 'Inp - allowance override'!L488 ) )</f>
        <v/>
      </c>
      <c r="M488" s="70" t="str">
        <f xml:space="preserve"> IF( ISNA( 'Inp - allowance override'!M488 ), "", IF( ISBLANK( 'Inp - allowance override'!M488 ), 'F_Inputs - allowance'!M488, 'Inp - allowance override'!M488 ) )</f>
        <v/>
      </c>
      <c r="N488" s="64" t="str">
        <f xml:space="preserve"> INDEX(Lookup!G:G, MATCH(B488, Lookup!F:F, 0),)</f>
        <v>WW - PDRC</v>
      </c>
      <c r="P488" t="s">
        <v>462</v>
      </c>
    </row>
    <row r="489" spans="1:16">
      <c r="A489" t="str">
        <f>'Inp - allowance override'!A489</f>
        <v>YKY</v>
      </c>
      <c r="B489" t="str">
        <f>'Inp - allowance override'!B489</f>
        <v>C_PR24CA25_ADDN1</v>
      </c>
      <c r="C489" t="str">
        <f>'Inp - allowance override'!C489</f>
        <v>Pension deficit recovery payments - Calculated allowance - Additional control 1</v>
      </c>
      <c r="D489" t="str">
        <f>'Inp - allowance override'!D489</f>
        <v>£m</v>
      </c>
      <c r="E489" t="str">
        <f>'Inp - allowance override'!E489</f>
        <v>Price Review 2024</v>
      </c>
      <c r="F489" s="70" t="str">
        <f xml:space="preserve"> IF( ISNA( 'Inp - allowance override'!F489 ), "", IF( ISBLANK( 'Inp - allowance override'!F489 ), 'F_Inputs - allowance'!F489, 'Inp - allowance override'!F489 ) )</f>
        <v/>
      </c>
      <c r="G489" s="70" t="str">
        <f xml:space="preserve"> IF( ISNA( 'Inp - allowance override'!G489 ), "", IF( ISBLANK( 'Inp - allowance override'!G489 ), 'F_Inputs - allowance'!G489, 'Inp - allowance override'!G489 ) )</f>
        <v/>
      </c>
      <c r="H489" s="70" t="str">
        <f xml:space="preserve"> IF( ISNA( 'Inp - allowance override'!H489 ), "", IF( ISBLANK( 'Inp - allowance override'!H489 ), 'F_Inputs - allowance'!H489, 'Inp - allowance override'!H489 ) )</f>
        <v/>
      </c>
      <c r="I489" s="70" t="str">
        <f xml:space="preserve"> IF( ISNA( 'Inp - allowance override'!I489 ), "", IF( ISBLANK( 'Inp - allowance override'!I489 ), 'F_Inputs - allowance'!I489, 'Inp - allowance override'!I489 ) )</f>
        <v/>
      </c>
      <c r="J489" s="70" t="str">
        <f xml:space="preserve"> IF( ISNA( 'Inp - allowance override'!J489 ), "", IF( ISBLANK( 'Inp - allowance override'!J489 ), 'F_Inputs - allowance'!J489, 'Inp - allowance override'!J489 ) )</f>
        <v/>
      </c>
      <c r="K489" s="70" t="str">
        <f xml:space="preserve"> IF( ISNA( 'Inp - allowance override'!K489 ), "", IF( ISBLANK( 'Inp - allowance override'!K489 ), 'F_Inputs - allowance'!K489, 'Inp - allowance override'!K489 ) )</f>
        <v/>
      </c>
      <c r="L489" s="70" t="str">
        <f xml:space="preserve"> IF( ISNA( 'Inp - allowance override'!L489 ), "", IF( ISBLANK( 'Inp - allowance override'!L489 ), 'F_Inputs - allowance'!L489, 'Inp - allowance override'!L489 ) )</f>
        <v/>
      </c>
      <c r="M489" s="70" t="str">
        <f xml:space="preserve"> IF( ISNA( 'Inp - allowance override'!M489 ), "", IF( ISBLANK( 'Inp - allowance override'!M489 ), 'F_Inputs - allowance'!M489, 'Inp - allowance override'!M489 ) )</f>
        <v/>
      </c>
      <c r="N489" s="64" t="str">
        <f xml:space="preserve"> INDEX(Lookup!G:G, MATCH(B489, Lookup!F:F, 0),)</f>
        <v>ADDN1 - PDRC</v>
      </c>
      <c r="P489" t="s">
        <v>462</v>
      </c>
    </row>
    <row r="490" spans="1:16">
      <c r="A490" t="str">
        <f>'Inp - allowance override'!A490</f>
        <v>YKY</v>
      </c>
      <c r="B490" t="str">
        <f>'Inp - allowance override'!B490</f>
        <v>C_PR24CA25_ADDN2</v>
      </c>
      <c r="C490" t="str">
        <f>'Inp - allowance override'!C490</f>
        <v>Pension deficit recovery payments - Calculated allowance - Additional control 2</v>
      </c>
      <c r="D490" t="str">
        <f>'Inp - allowance override'!D490</f>
        <v>£m</v>
      </c>
      <c r="E490" t="str">
        <f>'Inp - allowance override'!E490</f>
        <v>Price Review 2024</v>
      </c>
      <c r="F490" s="70" t="str">
        <f xml:space="preserve"> IF( ISNA( 'Inp - allowance override'!F490 ), "", IF( ISBLANK( 'Inp - allowance override'!F490 ), 'F_Inputs - allowance'!F490, 'Inp - allowance override'!F490 ) )</f>
        <v/>
      </c>
      <c r="G490" s="70" t="str">
        <f xml:space="preserve"> IF( ISNA( 'Inp - allowance override'!G490 ), "", IF( ISBLANK( 'Inp - allowance override'!G490 ), 'F_Inputs - allowance'!G490, 'Inp - allowance override'!G490 ) )</f>
        <v/>
      </c>
      <c r="H490" s="70" t="str">
        <f xml:space="preserve"> IF( ISNA( 'Inp - allowance override'!H490 ), "", IF( ISBLANK( 'Inp - allowance override'!H490 ), 'F_Inputs - allowance'!H490, 'Inp - allowance override'!H490 ) )</f>
        <v/>
      </c>
      <c r="I490" s="70" t="str">
        <f xml:space="preserve"> IF( ISNA( 'Inp - allowance override'!I490 ), "", IF( ISBLANK( 'Inp - allowance override'!I490 ), 'F_Inputs - allowance'!I490, 'Inp - allowance override'!I490 ) )</f>
        <v/>
      </c>
      <c r="J490" s="70" t="str">
        <f xml:space="preserve"> IF( ISNA( 'Inp - allowance override'!J490 ), "", IF( ISBLANK( 'Inp - allowance override'!J490 ), 'F_Inputs - allowance'!J490, 'Inp - allowance override'!J490 ) )</f>
        <v/>
      </c>
      <c r="K490" s="70" t="str">
        <f xml:space="preserve"> IF( ISNA( 'Inp - allowance override'!K490 ), "", IF( ISBLANK( 'Inp - allowance override'!K490 ), 'F_Inputs - allowance'!K490, 'Inp - allowance override'!K490 ) )</f>
        <v/>
      </c>
      <c r="L490" s="70" t="str">
        <f xml:space="preserve"> IF( ISNA( 'Inp - allowance override'!L490 ), "", IF( ISBLANK( 'Inp - allowance override'!L490 ), 'F_Inputs - allowance'!L490, 'Inp - allowance override'!L490 ) )</f>
        <v/>
      </c>
      <c r="M490" s="70" t="str">
        <f xml:space="preserve"> IF( ISNA( 'Inp - allowance override'!M490 ), "", IF( ISBLANK( 'Inp - allowance override'!M490 ), 'F_Inputs - allowance'!M490, 'Inp - allowance override'!M490 ) )</f>
        <v/>
      </c>
      <c r="N490" s="64" t="str">
        <f xml:space="preserve"> INDEX(Lookup!G:G, MATCH(B490, Lookup!F:F, 0),)</f>
        <v>ADDN1 - PDRC</v>
      </c>
      <c r="P490" t="s">
        <v>462</v>
      </c>
    </row>
    <row r="491" spans="1:16">
      <c r="A491" t="str">
        <f>'Inp - allowance override'!A491</f>
        <v>AFW</v>
      </c>
      <c r="B491" t="str">
        <f>'Inp - allowance override'!B491</f>
        <v>PR24CA02_BASE_WR</v>
      </c>
      <c r="C491" t="str">
        <f>'Inp - allowance override'!C491</f>
        <v>Final modelled base cost allowance for Water Resources</v>
      </c>
      <c r="D491" t="str">
        <f>'Inp - allowance override'!D491</f>
        <v>£m</v>
      </c>
      <c r="E491" t="str">
        <f>'Inp - allowance override'!E491</f>
        <v>Price Review 2024</v>
      </c>
      <c r="F491" s="70" t="str">
        <f xml:space="preserve"> IF( ISNA( 'Inp - allowance override'!F491 ), "", IF( ISBLANK( 'Inp - allowance override'!F491 ), 'F_Inputs - allowance'!F491, 'Inp - allowance override'!F491 ) )</f>
        <v/>
      </c>
      <c r="G491" s="70" t="str">
        <f xml:space="preserve"> IF( ISNA( 'Inp - allowance override'!G491 ), "", IF( ISBLANK( 'Inp - allowance override'!G491 ), 'F_Inputs - allowance'!G491, 'Inp - allowance override'!G491 ) )</f>
        <v/>
      </c>
      <c r="H491" s="70" t="str">
        <f xml:space="preserve"> IF( ISNA( 'Inp - allowance override'!H491 ), "", IF( ISBLANK( 'Inp - allowance override'!H491 ), 'F_Inputs - allowance'!H491, 'Inp - allowance override'!H491 ) )</f>
        <v/>
      </c>
      <c r="I491" s="70">
        <f xml:space="preserve"> IF( ISNA( 'Inp - allowance override'!I491 ), "", IF( ISBLANK( 'Inp - allowance override'!I491 ), 'F_Inputs - allowance'!I491, 'Inp - allowance override'!I491 ) )</f>
        <v>26.818140307689443</v>
      </c>
      <c r="J491" s="70">
        <f xml:space="preserve"> IF( ISNA( 'Inp - allowance override'!J491 ), "", IF( ISBLANK( 'Inp - allowance override'!J491 ), 'F_Inputs - allowance'!J491, 'Inp - allowance override'!J491 ) )</f>
        <v>27.647484929028195</v>
      </c>
      <c r="K491" s="70">
        <f xml:space="preserve"> IF( ISNA( 'Inp - allowance override'!K491 ), "", IF( ISBLANK( 'Inp - allowance override'!K491 ), 'F_Inputs - allowance'!K491, 'Inp - allowance override'!K491 ) )</f>
        <v>27.254402998997129</v>
      </c>
      <c r="L491" s="70">
        <f xml:space="preserve"> IF( ISNA( 'Inp - allowance override'!L491 ), "", IF( ISBLANK( 'Inp - allowance override'!L491 ), 'F_Inputs - allowance'!L491, 'Inp - allowance override'!L491 ) )</f>
        <v>26.726180620412222</v>
      </c>
      <c r="M491" s="70">
        <f xml:space="preserve"> IF( ISNA( 'Inp - allowance override'!M491 ), "", IF( ISBLANK( 'Inp - allowance override'!M491 ), 'F_Inputs - allowance'!M491, 'Inp - allowance override'!M491 ) )</f>
        <v>26.595986616214489</v>
      </c>
      <c r="N491" s="64" t="str">
        <f xml:space="preserve"> INDEX(Lookup!G:G, MATCH(B491, Lookup!F:F, 0),)</f>
        <v>WR - Ofwat base allowance</v>
      </c>
    </row>
    <row r="492" spans="1:16">
      <c r="A492" t="str">
        <f>'Inp - allowance override'!A492</f>
        <v>AFW</v>
      </c>
      <c r="B492" t="str">
        <f>'Inp - allowance override'!B492</f>
        <v>PR24CA02_BASE_WNP</v>
      </c>
      <c r="C492" t="str">
        <f>'Inp - allowance override'!C492</f>
        <v>Final modelled base cost allowance for Network Plus Water</v>
      </c>
      <c r="D492" t="str">
        <f>'Inp - allowance override'!D492</f>
        <v>£m</v>
      </c>
      <c r="E492" t="str">
        <f>'Inp - allowance override'!E492</f>
        <v>Price Review 2024</v>
      </c>
      <c r="F492" s="70" t="str">
        <f xml:space="preserve"> IF( ISNA( 'Inp - allowance override'!F492 ), "", IF( ISBLANK( 'Inp - allowance override'!F492 ), 'F_Inputs - allowance'!F492, 'Inp - allowance override'!F492 ) )</f>
        <v/>
      </c>
      <c r="G492" s="70" t="str">
        <f xml:space="preserve"> IF( ISNA( 'Inp - allowance override'!G492 ), "", IF( ISBLANK( 'Inp - allowance override'!G492 ), 'F_Inputs - allowance'!G492, 'Inp - allowance override'!G492 ) )</f>
        <v/>
      </c>
      <c r="H492" s="70" t="str">
        <f xml:space="preserve"> IF( ISNA( 'Inp - allowance override'!H492 ), "", IF( ISBLANK( 'Inp - allowance override'!H492 ), 'F_Inputs - allowance'!H492, 'Inp - allowance override'!H492 ) )</f>
        <v/>
      </c>
      <c r="I492" s="70">
        <f xml:space="preserve"> IF( ISNA( 'Inp - allowance override'!I492 ), "", IF( ISBLANK( 'Inp - allowance override'!I492 ), 'F_Inputs - allowance'!I492, 'Inp - allowance override'!I492 ) )</f>
        <v>257.36498570120546</v>
      </c>
      <c r="J492" s="70">
        <f xml:space="preserve"> IF( ISNA( 'Inp - allowance override'!J492 ), "", IF( ISBLANK( 'Inp - allowance override'!J492 ), 'F_Inputs - allowance'!J492, 'Inp - allowance override'!J492 ) )</f>
        <v>262.64810778862164</v>
      </c>
      <c r="K492" s="70">
        <f xml:space="preserve"> IF( ISNA( 'Inp - allowance override'!K492 ), "", IF( ISBLANK( 'Inp - allowance override'!K492 ), 'F_Inputs - allowance'!K492, 'Inp - allowance override'!K492 ) )</f>
        <v>260.29214636445334</v>
      </c>
      <c r="L492" s="70">
        <f xml:space="preserve"> IF( ISNA( 'Inp - allowance override'!L492 ), "", IF( ISBLANK( 'Inp - allowance override'!L492 ), 'F_Inputs - allowance'!L492, 'Inp - allowance override'!L492 ) )</f>
        <v>256.24976042071631</v>
      </c>
      <c r="M492" s="70">
        <f xml:space="preserve"> IF( ISNA( 'Inp - allowance override'!M492 ), "", IF( ISBLANK( 'Inp - allowance override'!M492 ), 'F_Inputs - allowance'!M492, 'Inp - allowance override'!M492 ) )</f>
        <v>255.27057851198623</v>
      </c>
      <c r="N492" s="64" t="str">
        <f xml:space="preserve"> INDEX(Lookup!G:G, MATCH(B492, Lookup!F:F, 0),)</f>
        <v>WN+ - Ofwat base allowance</v>
      </c>
    </row>
    <row r="493" spans="1:16">
      <c r="A493" t="str">
        <f>'Inp - allowance override'!A493</f>
        <v>AFW</v>
      </c>
      <c r="B493" t="str">
        <f>'Inp - allowance override'!B493</f>
        <v>PR24CA02_BASE_WWNP</v>
      </c>
      <c r="C493" t="str">
        <f>'Inp - allowance override'!C493</f>
        <v>Final modelled base cost allowance for Wastewater Network Plus</v>
      </c>
      <c r="D493" t="str">
        <f>'Inp - allowance override'!D493</f>
        <v>£m</v>
      </c>
      <c r="E493" t="str">
        <f>'Inp - allowance override'!E493</f>
        <v>Price Review 2024</v>
      </c>
      <c r="F493" s="70" t="str">
        <f xml:space="preserve"> IF( ISNA( 'Inp - allowance override'!F493 ), "", IF( ISBLANK( 'Inp - allowance override'!F493 ), 'F_Inputs - allowance'!F493, 'Inp - allowance override'!F493 ) )</f>
        <v/>
      </c>
      <c r="G493" s="70" t="str">
        <f xml:space="preserve"> IF( ISNA( 'Inp - allowance override'!G493 ), "", IF( ISBLANK( 'Inp - allowance override'!G493 ), 'F_Inputs - allowance'!G493, 'Inp - allowance override'!G493 ) )</f>
        <v/>
      </c>
      <c r="H493" s="70" t="str">
        <f xml:space="preserve"> IF( ISNA( 'Inp - allowance override'!H493 ), "", IF( ISBLANK( 'Inp - allowance override'!H493 ), 'F_Inputs - allowance'!H493, 'Inp - allowance override'!H493 ) )</f>
        <v/>
      </c>
      <c r="I493" s="70" t="str">
        <f xml:space="preserve"> IF( ISNA( 'Inp - allowance override'!I493 ), "", IF( ISBLANK( 'Inp - allowance override'!I493 ), 'F_Inputs - allowance'!I493, 'Inp - allowance override'!I493 ) )</f>
        <v/>
      </c>
      <c r="J493" s="70" t="str">
        <f xml:space="preserve"> IF( ISNA( 'Inp - allowance override'!J493 ), "", IF( ISBLANK( 'Inp - allowance override'!J493 ), 'F_Inputs - allowance'!J493, 'Inp - allowance override'!J493 ) )</f>
        <v/>
      </c>
      <c r="K493" s="70" t="str">
        <f xml:space="preserve"> IF( ISNA( 'Inp - allowance override'!K493 ), "", IF( ISBLANK( 'Inp - allowance override'!K493 ), 'F_Inputs - allowance'!K493, 'Inp - allowance override'!K493 ) )</f>
        <v/>
      </c>
      <c r="L493" s="70" t="str">
        <f xml:space="preserve"> IF( ISNA( 'Inp - allowance override'!L493 ), "", IF( ISBLANK( 'Inp - allowance override'!L493 ), 'F_Inputs - allowance'!L493, 'Inp - allowance override'!L493 ) )</f>
        <v/>
      </c>
      <c r="M493" s="70" t="str">
        <f xml:space="preserve"> IF( ISNA( 'Inp - allowance override'!M493 ), "", IF( ISBLANK( 'Inp - allowance override'!M493 ), 'F_Inputs - allowance'!M493, 'Inp - allowance override'!M493 ) )</f>
        <v/>
      </c>
      <c r="N493" s="64" t="str">
        <f xml:space="preserve"> INDEX(Lookup!G:G, MATCH(B493, Lookup!F:F, 0),)</f>
        <v>WWN+ - Ofwat base allowance</v>
      </c>
    </row>
    <row r="494" spans="1:16">
      <c r="A494" t="str">
        <f>'Inp - allowance override'!A494</f>
        <v>AFW</v>
      </c>
      <c r="B494" t="str">
        <f>'Inp - allowance override'!B494</f>
        <v>PR24CA02_BASE_BIO</v>
      </c>
      <c r="C494" t="str">
        <f>'Inp - allowance override'!C494</f>
        <v>Final modelled base cost allowance for Bioresources</v>
      </c>
      <c r="D494" t="str">
        <f>'Inp - allowance override'!D494</f>
        <v>£m</v>
      </c>
      <c r="E494" t="str">
        <f>'Inp - allowance override'!E494</f>
        <v>Price Review 2024</v>
      </c>
      <c r="F494" s="70" t="str">
        <f xml:space="preserve"> IF( ISNA( 'Inp - allowance override'!F494 ), "", IF( ISBLANK( 'Inp - allowance override'!F494 ), 'F_Inputs - allowance'!F494, 'Inp - allowance override'!F494 ) )</f>
        <v/>
      </c>
      <c r="G494" s="70" t="str">
        <f xml:space="preserve"> IF( ISNA( 'Inp - allowance override'!G494 ), "", IF( ISBLANK( 'Inp - allowance override'!G494 ), 'F_Inputs - allowance'!G494, 'Inp - allowance override'!G494 ) )</f>
        <v/>
      </c>
      <c r="H494" s="70" t="str">
        <f xml:space="preserve"> IF( ISNA( 'Inp - allowance override'!H494 ), "", IF( ISBLANK( 'Inp - allowance override'!H494 ), 'F_Inputs - allowance'!H494, 'Inp - allowance override'!H494 ) )</f>
        <v/>
      </c>
      <c r="I494" s="70" t="str">
        <f xml:space="preserve"> IF( ISNA( 'Inp - allowance override'!I494 ), "", IF( ISBLANK( 'Inp - allowance override'!I494 ), 'F_Inputs - allowance'!I494, 'Inp - allowance override'!I494 ) )</f>
        <v/>
      </c>
      <c r="J494" s="70" t="str">
        <f xml:space="preserve"> IF( ISNA( 'Inp - allowance override'!J494 ), "", IF( ISBLANK( 'Inp - allowance override'!J494 ), 'F_Inputs - allowance'!J494, 'Inp - allowance override'!J494 ) )</f>
        <v/>
      </c>
      <c r="K494" s="70" t="str">
        <f xml:space="preserve"> IF( ISNA( 'Inp - allowance override'!K494 ), "", IF( ISBLANK( 'Inp - allowance override'!K494 ), 'F_Inputs - allowance'!K494, 'Inp - allowance override'!K494 ) )</f>
        <v/>
      </c>
      <c r="L494" s="70" t="str">
        <f xml:space="preserve"> IF( ISNA( 'Inp - allowance override'!L494 ), "", IF( ISBLANK( 'Inp - allowance override'!L494 ), 'F_Inputs - allowance'!L494, 'Inp - allowance override'!L494 ) )</f>
        <v/>
      </c>
      <c r="M494" s="70" t="str">
        <f xml:space="preserve"> IF( ISNA( 'Inp - allowance override'!M494 ), "", IF( ISBLANK( 'Inp - allowance override'!M494 ), 'F_Inputs - allowance'!M494, 'Inp - allowance override'!M494 ) )</f>
        <v/>
      </c>
      <c r="N494" s="64" t="str">
        <f xml:space="preserve"> INDEX(Lookup!G:G, MATCH(B494, Lookup!F:F, 0),)</f>
        <v>BIO - Ofwat base allowance</v>
      </c>
    </row>
    <row r="495" spans="1:16">
      <c r="A495" t="str">
        <f>'Inp - allowance override'!A495</f>
        <v>AFW</v>
      </c>
      <c r="B495" t="str">
        <f>'Inp - allowance override'!B495</f>
        <v>PR24CA14_WW_TOTAL_ENHANCEMENT_ALLOW_TOT</v>
      </c>
      <c r="C495" t="str">
        <f>'Inp - allowance override'!C495</f>
        <v>PR24 final wastewater enhancement totex allowance- total enhancement expenditure</v>
      </c>
      <c r="D495" t="str">
        <f>'Inp - allowance override'!D495</f>
        <v>£m</v>
      </c>
      <c r="E495" t="str">
        <f>'Inp - allowance override'!E495</f>
        <v>Price Review 2024</v>
      </c>
      <c r="F495" s="70" t="str">
        <f xml:space="preserve"> IF( ISNA( 'Inp - allowance override'!F495 ), "", IF( ISBLANK( 'Inp - allowance override'!F495 ), 'F_Inputs - allowance'!F495, 'Inp - allowance override'!F495 ) )</f>
        <v/>
      </c>
      <c r="G495" s="70" t="str">
        <f xml:space="preserve"> IF( ISNA( 'Inp - allowance override'!G495 ), "", IF( ISBLANK( 'Inp - allowance override'!G495 ), 'F_Inputs - allowance'!G495, 'Inp - allowance override'!G495 ) )</f>
        <v/>
      </c>
      <c r="H495" s="70" t="str">
        <f xml:space="preserve"> IF( ISNA( 'Inp - allowance override'!H495 ), "", IF( ISBLANK( 'Inp - allowance override'!H495 ), 'F_Inputs - allowance'!H495, 'Inp - allowance override'!H495 ) )</f>
        <v/>
      </c>
      <c r="I495" s="70" t="str">
        <f xml:space="preserve"> IF( ISNA( 'Inp - allowance override'!I495 ), "", IF( ISBLANK( 'Inp - allowance override'!I495 ), 'F_Inputs - allowance'!I495, 'Inp - allowance override'!I495 ) )</f>
        <v/>
      </c>
      <c r="J495" s="70" t="str">
        <f xml:space="preserve"> IF( ISNA( 'Inp - allowance override'!J495 ), "", IF( ISBLANK( 'Inp - allowance override'!J495 ), 'F_Inputs - allowance'!J495, 'Inp - allowance override'!J495 ) )</f>
        <v/>
      </c>
      <c r="K495" s="70" t="str">
        <f xml:space="preserve"> IF( ISNA( 'Inp - allowance override'!K495 ), "", IF( ISBLANK( 'Inp - allowance override'!K495 ), 'F_Inputs - allowance'!K495, 'Inp - allowance override'!K495 ) )</f>
        <v/>
      </c>
      <c r="L495" s="70" t="str">
        <f xml:space="preserve"> IF( ISNA( 'Inp - allowance override'!L495 ), "", IF( ISBLANK( 'Inp - allowance override'!L495 ), 'F_Inputs - allowance'!L495, 'Inp - allowance override'!L495 ) )</f>
        <v/>
      </c>
      <c r="M495" s="70" t="str">
        <f xml:space="preserve"> IF( ISNA( 'Inp - allowance override'!M495 ), "", IF( ISBLANK( 'Inp - allowance override'!M495 ), 'F_Inputs - allowance'!M495, 'Inp - allowance override'!M495 ) )</f>
        <v/>
      </c>
      <c r="N495" s="64" t="str">
        <f xml:space="preserve"> INDEX(Lookup!G:G, MATCH(B495, Lookup!F:F, 0),)</f>
        <v>Wastewater - Ofwat enhancement allowance</v>
      </c>
    </row>
    <row r="496" spans="1:16">
      <c r="A496" t="str">
        <f>'Inp - allowance override'!A496</f>
        <v>AFW</v>
      </c>
      <c r="B496" t="str">
        <f>'Inp - allowance override'!B496</f>
        <v>PR24CA14_W_TOTAL_ENHANCEMENT_ALLOW_TOT</v>
      </c>
      <c r="C496" t="str">
        <f>'Inp - allowance override'!C496</f>
        <v>PR24 final water enhancement totex allowance- total enhancement expenditure</v>
      </c>
      <c r="D496" t="str">
        <f>'Inp - allowance override'!D496</f>
        <v>£m</v>
      </c>
      <c r="E496" t="str">
        <f>'Inp - allowance override'!E496</f>
        <v>Price Review 2024</v>
      </c>
      <c r="F496" s="70" t="str">
        <f xml:space="preserve"> IF( ISNA( 'Inp - allowance override'!F496 ), "", IF( ISBLANK( 'Inp - allowance override'!F496 ), 'F_Inputs - allowance'!F496, 'Inp - allowance override'!F496 ) )</f>
        <v/>
      </c>
      <c r="G496" s="70">
        <f xml:space="preserve"> IF( ISNA( 'Inp - allowance override'!G496 ), "", IF( ISBLANK( 'Inp - allowance override'!G496 ), 'F_Inputs - allowance'!G496, 'Inp - allowance override'!G496 ) )</f>
        <v>4.7605808122712983</v>
      </c>
      <c r="H496" s="70">
        <f xml:space="preserve"> IF( ISNA( 'Inp - allowance override'!H496 ), "", IF( ISBLANK( 'Inp - allowance override'!H496 ), 'F_Inputs - allowance'!H496, 'Inp - allowance override'!H496 ) )</f>
        <v>11.835984425340934</v>
      </c>
      <c r="I496" s="70">
        <f xml:space="preserve"> IF( ISNA( 'Inp - allowance override'!I496 ), "", IF( ISBLANK( 'Inp - allowance override'!I496 ), 'F_Inputs - allowance'!I496, 'Inp - allowance override'!I496 ) )</f>
        <v>111.60720978436022</v>
      </c>
      <c r="J496" s="70">
        <f xml:space="preserve"> IF( ISNA( 'Inp - allowance override'!J496 ), "", IF( ISBLANK( 'Inp - allowance override'!J496 ), 'F_Inputs - allowance'!J496, 'Inp - allowance override'!J496 ) )</f>
        <v>132.09195281779324</v>
      </c>
      <c r="K496" s="70">
        <f xml:space="preserve"> IF( ISNA( 'Inp - allowance override'!K496 ), "", IF( ISBLANK( 'Inp - allowance override'!K496 ), 'F_Inputs - allowance'!K496, 'Inp - allowance override'!K496 ) )</f>
        <v>129.03928740257655</v>
      </c>
      <c r="L496" s="70">
        <f xml:space="preserve"> IF( ISNA( 'Inp - allowance override'!L496 ), "", IF( ISBLANK( 'Inp - allowance override'!L496 ), 'F_Inputs - allowance'!L496, 'Inp - allowance override'!L496 ) )</f>
        <v>115.6547800143365</v>
      </c>
      <c r="M496" s="70">
        <f xml:space="preserve"> IF( ISNA( 'Inp - allowance override'!M496 ), "", IF( ISBLANK( 'Inp - allowance override'!M496 ), 'F_Inputs - allowance'!M496, 'Inp - allowance override'!M496 ) )</f>
        <v>78.578014497451917</v>
      </c>
      <c r="N496" s="64" t="str">
        <f xml:space="preserve"> INDEX(Lookup!G:G, MATCH(B496, Lookup!F:F, 0),)</f>
        <v>Water - Ofwat enhancement allowance</v>
      </c>
    </row>
    <row r="497" spans="1:14">
      <c r="A497" t="str">
        <f>'Inp - allowance override'!A497</f>
        <v>AFW</v>
      </c>
      <c r="B497" t="str">
        <f>'Inp - allowance override'!B497</f>
        <v>C_PR24CA_RR2_001ADDN1_PR24</v>
      </c>
      <c r="C497" t="str">
        <f>'Inp - allowance override'!C497</f>
        <v>Ofwat - Gross capital expenditure - including g&amp;c and cost sharing - real (ADDN1)</v>
      </c>
      <c r="D497" t="str">
        <f>'Inp - allowance override'!D497</f>
        <v>£m</v>
      </c>
      <c r="E497" t="str">
        <f>'Inp - allowance override'!E497</f>
        <v>Price Review 2024</v>
      </c>
      <c r="F497" s="70" t="str">
        <f xml:space="preserve"> IF( ISNA( 'Inp - allowance override'!F497 ), "", IF( ISBLANK( 'Inp - allowance override'!F497 ), 'F_Inputs - allowance'!F497, 'Inp - allowance override'!F497 ) )</f>
        <v/>
      </c>
      <c r="G497" s="70" t="str">
        <f xml:space="preserve"> IF( ISNA( 'Inp - allowance override'!G497 ), "", IF( ISBLANK( 'Inp - allowance override'!G497 ), 'F_Inputs - allowance'!G497, 'Inp - allowance override'!G497 ) )</f>
        <v/>
      </c>
      <c r="H497" s="70" t="str">
        <f xml:space="preserve"> IF( ISNA( 'Inp - allowance override'!H497 ), "", IF( ISBLANK( 'Inp - allowance override'!H497 ), 'F_Inputs - allowance'!H497, 'Inp - allowance override'!H497 ) )</f>
        <v/>
      </c>
      <c r="I497" s="70">
        <f xml:space="preserve"> IF( ISNA( 'Inp - allowance override'!I497 ), "", IF( ISBLANK( 'Inp - allowance override'!I497 ), 'F_Inputs - allowance'!I497, 'Inp - allowance override'!I497 ) )</f>
        <v>0</v>
      </c>
      <c r="J497" s="70">
        <f xml:space="preserve"> IF( ISNA( 'Inp - allowance override'!J497 ), "", IF( ISBLANK( 'Inp - allowance override'!J497 ), 'F_Inputs - allowance'!J497, 'Inp - allowance override'!J497 ) )</f>
        <v>0</v>
      </c>
      <c r="K497" s="70">
        <f xml:space="preserve"> IF( ISNA( 'Inp - allowance override'!K497 ), "", IF( ISBLANK( 'Inp - allowance override'!K497 ), 'F_Inputs - allowance'!K497, 'Inp - allowance override'!K497 ) )</f>
        <v>0</v>
      </c>
      <c r="L497" s="70">
        <f xml:space="preserve"> IF( ISNA( 'Inp - allowance override'!L497 ), "", IF( ISBLANK( 'Inp - allowance override'!L497 ), 'F_Inputs - allowance'!L497, 'Inp - allowance override'!L497 ) )</f>
        <v>0</v>
      </c>
      <c r="M497" s="70">
        <f xml:space="preserve"> IF( ISNA( 'Inp - allowance override'!M497 ), "", IF( ISBLANK( 'Inp - allowance override'!M497 ), 'F_Inputs - allowance'!M497, 'Inp - allowance override'!M497 ) )</f>
        <v>0</v>
      </c>
      <c r="N497" s="64" t="str">
        <f xml:space="preserve"> INDEX(Lookup!G:G, MATCH(B497, Lookup!F:F, 0),)</f>
        <v>ADDN1 - Ofwat enhancement allowance</v>
      </c>
    </row>
    <row r="498" spans="1:14">
      <c r="A498" t="str">
        <f>'Inp - allowance override'!A498</f>
        <v>AFW</v>
      </c>
      <c r="B498" t="str">
        <f>'Inp - allowance override'!B498</f>
        <v>C_PR24CA_RR2_002ADDN1_PR24</v>
      </c>
      <c r="C498" t="str">
        <f>'Inp - allowance override'!C498</f>
        <v>Ofwat - Total gross operational expenditure including cost sharing - real (ADDN1)</v>
      </c>
      <c r="D498" t="str">
        <f>'Inp - allowance override'!D498</f>
        <v>£m</v>
      </c>
      <c r="E498" t="str">
        <f>'Inp - allowance override'!E498</f>
        <v>Price Review 2024</v>
      </c>
      <c r="F498" s="70" t="str">
        <f xml:space="preserve"> IF( ISNA( 'Inp - allowance override'!F498 ), "", IF( ISBLANK( 'Inp - allowance override'!F498 ), 'F_Inputs - allowance'!F498, 'Inp - allowance override'!F498 ) )</f>
        <v/>
      </c>
      <c r="G498" s="70" t="str">
        <f xml:space="preserve"> IF( ISNA( 'Inp - allowance override'!G498 ), "", IF( ISBLANK( 'Inp - allowance override'!G498 ), 'F_Inputs - allowance'!G498, 'Inp - allowance override'!G498 ) )</f>
        <v/>
      </c>
      <c r="H498" s="70" t="str">
        <f xml:space="preserve"> IF( ISNA( 'Inp - allowance override'!H498 ), "", IF( ISBLANK( 'Inp - allowance override'!H498 ), 'F_Inputs - allowance'!H498, 'Inp - allowance override'!H498 ) )</f>
        <v/>
      </c>
      <c r="I498" s="70">
        <f xml:space="preserve"> IF( ISNA( 'Inp - allowance override'!I498 ), "", IF( ISBLANK( 'Inp - allowance override'!I498 ), 'F_Inputs - allowance'!I498, 'Inp - allowance override'!I498 ) )</f>
        <v>0</v>
      </c>
      <c r="J498" s="70">
        <f xml:space="preserve"> IF( ISNA( 'Inp - allowance override'!J498 ), "", IF( ISBLANK( 'Inp - allowance override'!J498 ), 'F_Inputs - allowance'!J498, 'Inp - allowance override'!J498 ) )</f>
        <v>0</v>
      </c>
      <c r="K498" s="70">
        <f xml:space="preserve"> IF( ISNA( 'Inp - allowance override'!K498 ), "", IF( ISBLANK( 'Inp - allowance override'!K498 ), 'F_Inputs - allowance'!K498, 'Inp - allowance override'!K498 ) )</f>
        <v>0</v>
      </c>
      <c r="L498" s="70">
        <f xml:space="preserve"> IF( ISNA( 'Inp - allowance override'!L498 ), "", IF( ISBLANK( 'Inp - allowance override'!L498 ), 'F_Inputs - allowance'!L498, 'Inp - allowance override'!L498 ) )</f>
        <v>0</v>
      </c>
      <c r="M498" s="70">
        <f xml:space="preserve"> IF( ISNA( 'Inp - allowance override'!M498 ), "", IF( ISBLANK( 'Inp - allowance override'!M498 ), 'F_Inputs - allowance'!M498, 'Inp - allowance override'!M498 ) )</f>
        <v>0</v>
      </c>
      <c r="N498" s="64" t="str">
        <f xml:space="preserve"> INDEX(Lookup!G:G, MATCH(B498, Lookup!F:F, 0),)</f>
        <v>ADDN1 - Ofwat enhancement allowance</v>
      </c>
    </row>
    <row r="499" spans="1:14">
      <c r="A499" t="str">
        <f>'Inp - allowance override'!A499</f>
        <v>AFW</v>
      </c>
      <c r="B499" t="str">
        <f>'Inp - allowance override'!B499</f>
        <v>C_PR24CA15_DSDIVCAPEX_PC_WN</v>
      </c>
      <c r="C499" t="str">
        <f>'Inp - allowance override'!C499</f>
        <v>DS &amp; diversions costs -WN - capex - price control total</v>
      </c>
      <c r="D499" t="str">
        <f>'Inp - allowance override'!D499</f>
        <v>£m</v>
      </c>
      <c r="E499" t="str">
        <f>'Inp - allowance override'!E499</f>
        <v>Price Review 2024</v>
      </c>
      <c r="F499" s="70" t="str">
        <f xml:space="preserve"> IF( ISNA( 'Inp - allowance override'!F499 ), "", IF( ISBLANK( 'Inp - allowance override'!F499 ), 'F_Inputs - allowance'!F499, 'Inp - allowance override'!F499 ) )</f>
        <v/>
      </c>
      <c r="G499" s="70" t="str">
        <f xml:space="preserve"> IF( ISNA( 'Inp - allowance override'!G499 ), "", IF( ISBLANK( 'Inp - allowance override'!G499 ), 'F_Inputs - allowance'!G499, 'Inp - allowance override'!G499 ) )</f>
        <v/>
      </c>
      <c r="H499" s="70" t="str">
        <f xml:space="preserve"> IF( ISNA( 'Inp - allowance override'!H499 ), "", IF( ISBLANK( 'Inp - allowance override'!H499 ), 'F_Inputs - allowance'!H499, 'Inp - allowance override'!H499 ) )</f>
        <v/>
      </c>
      <c r="I499" s="70">
        <f xml:space="preserve"> IF( ISNA( 'Inp - allowance override'!I499 ), "", IF( ISBLANK( 'Inp - allowance override'!I499 ), 'F_Inputs - allowance'!I499, 'Inp - allowance override'!I499 ) )</f>
        <v>1.49</v>
      </c>
      <c r="J499" s="70">
        <f xml:space="preserve"> IF( ISNA( 'Inp - allowance override'!J499 ), "", IF( ISBLANK( 'Inp - allowance override'!J499 ), 'F_Inputs - allowance'!J499, 'Inp - allowance override'!J499 ) )</f>
        <v>1.536</v>
      </c>
      <c r="K499" s="70">
        <f xml:space="preserve"> IF( ISNA( 'Inp - allowance override'!K499 ), "", IF( ISBLANK( 'Inp - allowance override'!K499 ), 'F_Inputs - allowance'!K499, 'Inp - allowance override'!K499 ) )</f>
        <v>1.5130000000000001</v>
      </c>
      <c r="L499" s="70">
        <f xml:space="preserve"> IF( ISNA( 'Inp - allowance override'!L499 ), "", IF( ISBLANK( 'Inp - allowance override'!L499 ), 'F_Inputs - allowance'!L499, 'Inp - allowance override'!L499 ) )</f>
        <v>1.524</v>
      </c>
      <c r="M499" s="70">
        <f xml:space="preserve"> IF( ISNA( 'Inp - allowance override'!M499 ), "", IF( ISBLANK( 'Inp - allowance override'!M499 ), 'F_Inputs - allowance'!M499, 'Inp - allowance override'!M499 ) )</f>
        <v>1.5189999999999999</v>
      </c>
      <c r="N499" s="64" t="str">
        <f xml:space="preserve"> INDEX(Lookup!G:G, MATCH(B499, Lookup!F:F, 0),)</f>
        <v>WN - DSDIV capex</v>
      </c>
    </row>
    <row r="500" spans="1:14">
      <c r="A500" t="str">
        <f>'Inp - allowance override'!A500</f>
        <v>AFW</v>
      </c>
      <c r="B500" t="str">
        <f>'Inp - allowance override'!B500</f>
        <v>C_PR24CA15_DSDIVOPEX_PC_WN</v>
      </c>
      <c r="C500" t="str">
        <f>'Inp - allowance override'!C500</f>
        <v>DS &amp; diversions costs -WN - opex - price control total</v>
      </c>
      <c r="D500" t="str">
        <f>'Inp - allowance override'!D500</f>
        <v>£m</v>
      </c>
      <c r="E500" t="str">
        <f>'Inp - allowance override'!E500</f>
        <v>Price Review 2024</v>
      </c>
      <c r="F500" s="70" t="str">
        <f xml:space="preserve"> IF( ISNA( 'Inp - allowance override'!F500 ), "", IF( ISBLANK( 'Inp - allowance override'!F500 ), 'F_Inputs - allowance'!F500, 'Inp - allowance override'!F500 ) )</f>
        <v/>
      </c>
      <c r="G500" s="70" t="str">
        <f xml:space="preserve"> IF( ISNA( 'Inp - allowance override'!G500 ), "", IF( ISBLANK( 'Inp - allowance override'!G500 ), 'F_Inputs - allowance'!G500, 'Inp - allowance override'!G500 ) )</f>
        <v/>
      </c>
      <c r="H500" s="70" t="str">
        <f xml:space="preserve"> IF( ISNA( 'Inp - allowance override'!H500 ), "", IF( ISBLANK( 'Inp - allowance override'!H500 ), 'F_Inputs - allowance'!H500, 'Inp - allowance override'!H500 ) )</f>
        <v/>
      </c>
      <c r="I500" s="70">
        <f xml:space="preserve"> IF( ISNA( 'Inp - allowance override'!I500 ), "", IF( ISBLANK( 'Inp - allowance override'!I500 ), 'F_Inputs - allowance'!I500, 'Inp - allowance override'!I500 ) )</f>
        <v>0</v>
      </c>
      <c r="J500" s="70">
        <f xml:space="preserve"> IF( ISNA( 'Inp - allowance override'!J500 ), "", IF( ISBLANK( 'Inp - allowance override'!J500 ), 'F_Inputs - allowance'!J500, 'Inp - allowance override'!J500 ) )</f>
        <v>0</v>
      </c>
      <c r="K500" s="70">
        <f xml:space="preserve"> IF( ISNA( 'Inp - allowance override'!K500 ), "", IF( ISBLANK( 'Inp - allowance override'!K500 ), 'F_Inputs - allowance'!K500, 'Inp - allowance override'!K500 ) )</f>
        <v>0</v>
      </c>
      <c r="L500" s="70">
        <f xml:space="preserve"> IF( ISNA( 'Inp - allowance override'!L500 ), "", IF( ISBLANK( 'Inp - allowance override'!L500 ), 'F_Inputs - allowance'!L500, 'Inp - allowance override'!L500 ) )</f>
        <v>0</v>
      </c>
      <c r="M500" s="70">
        <f xml:space="preserve"> IF( ISNA( 'Inp - allowance override'!M500 ), "", IF( ISBLANK( 'Inp - allowance override'!M500 ), 'F_Inputs - allowance'!M500, 'Inp - allowance override'!M500 ) )</f>
        <v>0</v>
      </c>
      <c r="N500" s="64" t="str">
        <f xml:space="preserve"> INDEX(Lookup!G:G, MATCH(B500, Lookup!F:F, 0),)</f>
        <v>WN - DSDIV opex</v>
      </c>
    </row>
    <row r="501" spans="1:14">
      <c r="A501" t="str">
        <f>'Inp - allowance override'!A501</f>
        <v>AFW</v>
      </c>
      <c r="B501" t="str">
        <f>'Inp - allowance override'!B501</f>
        <v>C_PR24CA15_DSDIVCAPEX_PC_WWN</v>
      </c>
      <c r="C501" t="str">
        <f>'Inp - allowance override'!C501</f>
        <v>DS &amp; diversions costs -WWN - capex - price control total</v>
      </c>
      <c r="D501" t="str">
        <f>'Inp - allowance override'!D501</f>
        <v>£m</v>
      </c>
      <c r="E501" t="str">
        <f>'Inp - allowance override'!E501</f>
        <v>Price Review 2024</v>
      </c>
      <c r="F501" s="70" t="str">
        <f xml:space="preserve"> IF( ISNA( 'Inp - allowance override'!F501 ), "", IF( ISBLANK( 'Inp - allowance override'!F501 ), 'F_Inputs - allowance'!F501, 'Inp - allowance override'!F501 ) )</f>
        <v/>
      </c>
      <c r="G501" s="70" t="str">
        <f xml:space="preserve"> IF( ISNA( 'Inp - allowance override'!G501 ), "", IF( ISBLANK( 'Inp - allowance override'!G501 ), 'F_Inputs - allowance'!G501, 'Inp - allowance override'!G501 ) )</f>
        <v/>
      </c>
      <c r="H501" s="70" t="str">
        <f xml:space="preserve"> IF( ISNA( 'Inp - allowance override'!H501 ), "", IF( ISBLANK( 'Inp - allowance override'!H501 ), 'F_Inputs - allowance'!H501, 'Inp - allowance override'!H501 ) )</f>
        <v/>
      </c>
      <c r="I501" s="70">
        <f xml:space="preserve"> IF( ISNA( 'Inp - allowance override'!I501 ), "", IF( ISBLANK( 'Inp - allowance override'!I501 ), 'F_Inputs - allowance'!I501, 'Inp - allowance override'!I501 ) )</f>
        <v>0</v>
      </c>
      <c r="J501" s="70">
        <f xml:space="preserve"> IF( ISNA( 'Inp - allowance override'!J501 ), "", IF( ISBLANK( 'Inp - allowance override'!J501 ), 'F_Inputs - allowance'!J501, 'Inp - allowance override'!J501 ) )</f>
        <v>0</v>
      </c>
      <c r="K501" s="70">
        <f xml:space="preserve"> IF( ISNA( 'Inp - allowance override'!K501 ), "", IF( ISBLANK( 'Inp - allowance override'!K501 ), 'F_Inputs - allowance'!K501, 'Inp - allowance override'!K501 ) )</f>
        <v>0</v>
      </c>
      <c r="L501" s="70">
        <f xml:space="preserve"> IF( ISNA( 'Inp - allowance override'!L501 ), "", IF( ISBLANK( 'Inp - allowance override'!L501 ), 'F_Inputs - allowance'!L501, 'Inp - allowance override'!L501 ) )</f>
        <v>0</v>
      </c>
      <c r="M501" s="70">
        <f xml:space="preserve"> IF( ISNA( 'Inp - allowance override'!M501 ), "", IF( ISBLANK( 'Inp - allowance override'!M501 ), 'F_Inputs - allowance'!M501, 'Inp - allowance override'!M501 ) )</f>
        <v>0</v>
      </c>
      <c r="N501" s="64" t="str">
        <f xml:space="preserve"> INDEX(Lookup!G:G, MATCH(B501, Lookup!F:F, 0),)</f>
        <v>WWN - DSDIV capex</v>
      </c>
    </row>
    <row r="502" spans="1:14">
      <c r="A502" t="str">
        <f>'Inp - allowance override'!A502</f>
        <v>AFW</v>
      </c>
      <c r="B502" t="str">
        <f>'Inp - allowance override'!B502</f>
        <v>C_PR24CA15_DSDIVOPEX_PC_WWN</v>
      </c>
      <c r="C502" t="str">
        <f>'Inp - allowance override'!C502</f>
        <v>DS &amp; diversions costs -WWN - opex - price control total</v>
      </c>
      <c r="D502" t="str">
        <f>'Inp - allowance override'!D502</f>
        <v>£m</v>
      </c>
      <c r="E502" t="str">
        <f>'Inp - allowance override'!E502</f>
        <v>Price Review 2024</v>
      </c>
      <c r="F502" s="70" t="str">
        <f xml:space="preserve"> IF( ISNA( 'Inp - allowance override'!F502 ), "", IF( ISBLANK( 'Inp - allowance override'!F502 ), 'F_Inputs - allowance'!F502, 'Inp - allowance override'!F502 ) )</f>
        <v/>
      </c>
      <c r="G502" s="70" t="str">
        <f xml:space="preserve"> IF( ISNA( 'Inp - allowance override'!G502 ), "", IF( ISBLANK( 'Inp - allowance override'!G502 ), 'F_Inputs - allowance'!G502, 'Inp - allowance override'!G502 ) )</f>
        <v/>
      </c>
      <c r="H502" s="70" t="str">
        <f xml:space="preserve"> IF( ISNA( 'Inp - allowance override'!H502 ), "", IF( ISBLANK( 'Inp - allowance override'!H502 ), 'F_Inputs - allowance'!H502, 'Inp - allowance override'!H502 ) )</f>
        <v/>
      </c>
      <c r="I502" s="70">
        <f xml:space="preserve"> IF( ISNA( 'Inp - allowance override'!I502 ), "", IF( ISBLANK( 'Inp - allowance override'!I502 ), 'F_Inputs - allowance'!I502, 'Inp - allowance override'!I502 ) )</f>
        <v>0</v>
      </c>
      <c r="J502" s="70">
        <f xml:space="preserve"> IF( ISNA( 'Inp - allowance override'!J502 ), "", IF( ISBLANK( 'Inp - allowance override'!J502 ), 'F_Inputs - allowance'!J502, 'Inp - allowance override'!J502 ) )</f>
        <v>0</v>
      </c>
      <c r="K502" s="70">
        <f xml:space="preserve"> IF( ISNA( 'Inp - allowance override'!K502 ), "", IF( ISBLANK( 'Inp - allowance override'!K502 ), 'F_Inputs - allowance'!K502, 'Inp - allowance override'!K502 ) )</f>
        <v>0</v>
      </c>
      <c r="L502" s="70">
        <f xml:space="preserve"> IF( ISNA( 'Inp - allowance override'!L502 ), "", IF( ISBLANK( 'Inp - allowance override'!L502 ), 'F_Inputs - allowance'!L502, 'Inp - allowance override'!L502 ) )</f>
        <v>0</v>
      </c>
      <c r="M502" s="70">
        <f xml:space="preserve"> IF( ISNA( 'Inp - allowance override'!M502 ), "", IF( ISBLANK( 'Inp - allowance override'!M502 ), 'F_Inputs - allowance'!M502, 'Inp - allowance override'!M502 ) )</f>
        <v>0</v>
      </c>
      <c r="N502" s="64" t="str">
        <f xml:space="preserve"> INDEX(Lookup!G:G, MATCH(B502, Lookup!F:F, 0),)</f>
        <v>WWN - DSDIV opex</v>
      </c>
    </row>
    <row r="503" spans="1:14">
      <c r="A503" t="str">
        <f>'Inp - allowance override'!A503</f>
        <v>AFW</v>
      </c>
      <c r="B503" t="str">
        <f>'Inp - allowance override'!B503</f>
        <v>C_PR24CA15_DSDIVCAPEX_NPC_WN</v>
      </c>
      <c r="C503" t="str">
        <f>'Inp - allowance override'!C503</f>
        <v>DS &amp; diversions costs -WN - capex - non-price control total</v>
      </c>
      <c r="D503" t="str">
        <f>'Inp - allowance override'!D503</f>
        <v>£m</v>
      </c>
      <c r="E503" t="str">
        <f>'Inp - allowance override'!E503</f>
        <v>Price Review 2024</v>
      </c>
      <c r="F503" s="70" t="str">
        <f xml:space="preserve"> IF( ISNA( 'Inp - allowance override'!F503 ), "", IF( ISBLANK( 'Inp - allowance override'!F503 ), 'F_Inputs - allowance'!F503, 'Inp - allowance override'!F503 ) )</f>
        <v/>
      </c>
      <c r="G503" s="70" t="str">
        <f xml:space="preserve"> IF( ISNA( 'Inp - allowance override'!G503 ), "", IF( ISBLANK( 'Inp - allowance override'!G503 ), 'F_Inputs - allowance'!G503, 'Inp - allowance override'!G503 ) )</f>
        <v/>
      </c>
      <c r="H503" s="70" t="str">
        <f xml:space="preserve"> IF( ISNA( 'Inp - allowance override'!H503 ), "", IF( ISBLANK( 'Inp - allowance override'!H503 ), 'F_Inputs - allowance'!H503, 'Inp - allowance override'!H503 ) )</f>
        <v/>
      </c>
      <c r="I503" s="70">
        <f xml:space="preserve"> IF( ISNA( 'Inp - allowance override'!I503 ), "", IF( ISBLANK( 'Inp - allowance override'!I503 ), 'F_Inputs - allowance'!I503, 'Inp - allowance override'!I503 ) )</f>
        <v>5.9629999999999992</v>
      </c>
      <c r="J503" s="70">
        <f xml:space="preserve"> IF( ISNA( 'Inp - allowance override'!J503 ), "", IF( ISBLANK( 'Inp - allowance override'!J503 ), 'F_Inputs - allowance'!J503, 'Inp - allowance override'!J503 ) )</f>
        <v>5.7616504503831987</v>
      </c>
      <c r="K503" s="70">
        <f xml:space="preserve"> IF( ISNA( 'Inp - allowance override'!K503 ), "", IF( ISBLANK( 'Inp - allowance override'!K503 ), 'F_Inputs - allowance'!K503, 'Inp - allowance override'!K503 ) )</f>
        <v>6.4940000000000007</v>
      </c>
      <c r="L503" s="70">
        <f xml:space="preserve"> IF( ISNA( 'Inp - allowance override'!L503 ), "", IF( ISBLANK( 'Inp - allowance override'!L503 ), 'F_Inputs - allowance'!L503, 'Inp - allowance override'!L503 ) )</f>
        <v>7.229000000000001</v>
      </c>
      <c r="M503" s="70">
        <f xml:space="preserve"> IF( ISNA( 'Inp - allowance override'!M503 ), "", IF( ISBLANK( 'Inp - allowance override'!M503 ), 'F_Inputs - allowance'!M503, 'Inp - allowance override'!M503 ) )</f>
        <v>8.3279999999999994</v>
      </c>
      <c r="N503" s="64" t="str">
        <f xml:space="preserve"> INDEX(Lookup!G:G, MATCH(B503, Lookup!F:F, 0),)</f>
        <v>WN - DSDIV capex</v>
      </c>
    </row>
    <row r="504" spans="1:14">
      <c r="A504" t="str">
        <f>'Inp - allowance override'!A504</f>
        <v>AFW</v>
      </c>
      <c r="B504" t="str">
        <f>'Inp - allowance override'!B504</f>
        <v>C_PR24CA15_DSDIVOPEX_NPC_WN</v>
      </c>
      <c r="C504" t="str">
        <f>'Inp - allowance override'!C504</f>
        <v>DS &amp; diversions costs -WN - opex - non-price control total</v>
      </c>
      <c r="D504" t="str">
        <f>'Inp - allowance override'!D504</f>
        <v>£m</v>
      </c>
      <c r="E504" t="str">
        <f>'Inp - allowance override'!E504</f>
        <v>Price Review 2024</v>
      </c>
      <c r="F504" s="70" t="str">
        <f xml:space="preserve"> IF( ISNA( 'Inp - allowance override'!F504 ), "", IF( ISBLANK( 'Inp - allowance override'!F504 ), 'F_Inputs - allowance'!F504, 'Inp - allowance override'!F504 ) )</f>
        <v/>
      </c>
      <c r="G504" s="70" t="str">
        <f xml:space="preserve"> IF( ISNA( 'Inp - allowance override'!G504 ), "", IF( ISBLANK( 'Inp - allowance override'!G504 ), 'F_Inputs - allowance'!G504, 'Inp - allowance override'!G504 ) )</f>
        <v/>
      </c>
      <c r="H504" s="70" t="str">
        <f xml:space="preserve"> IF( ISNA( 'Inp - allowance override'!H504 ), "", IF( ISBLANK( 'Inp - allowance override'!H504 ), 'F_Inputs - allowance'!H504, 'Inp - allowance override'!H504 ) )</f>
        <v/>
      </c>
      <c r="I504" s="70">
        <f xml:space="preserve"> IF( ISNA( 'Inp - allowance override'!I504 ), "", IF( ISBLANK( 'Inp - allowance override'!I504 ), 'F_Inputs - allowance'!I504, 'Inp - allowance override'!I504 ) )</f>
        <v>2.25</v>
      </c>
      <c r="J504" s="70">
        <f xml:space="preserve"> IF( ISNA( 'Inp - allowance override'!J504 ), "", IF( ISBLANK( 'Inp - allowance override'!J504 ), 'F_Inputs - allowance'!J504, 'Inp - allowance override'!J504 ) )</f>
        <v>2.2497070766167999</v>
      </c>
      <c r="K504" s="70">
        <f xml:space="preserve"> IF( ISNA( 'Inp - allowance override'!K504 ), "", IF( ISBLANK( 'Inp - allowance override'!K504 ), 'F_Inputs - allowance'!K504, 'Inp - allowance override'!K504 ) )</f>
        <v>2.25</v>
      </c>
      <c r="L504" s="70">
        <f xml:space="preserve"> IF( ISNA( 'Inp - allowance override'!L504 ), "", IF( ISBLANK( 'Inp - allowance override'!L504 ), 'F_Inputs - allowance'!L504, 'Inp - allowance override'!L504 ) )</f>
        <v>2.25</v>
      </c>
      <c r="M504" s="70">
        <f xml:space="preserve"> IF( ISNA( 'Inp - allowance override'!M504 ), "", IF( ISBLANK( 'Inp - allowance override'!M504 ), 'F_Inputs - allowance'!M504, 'Inp - allowance override'!M504 ) )</f>
        <v>2.25</v>
      </c>
      <c r="N504" s="64" t="str">
        <f xml:space="preserve"> INDEX(Lookup!G:G, MATCH(B504, Lookup!F:F, 0),)</f>
        <v>WN - DSDIV opex</v>
      </c>
    </row>
    <row r="505" spans="1:14">
      <c r="A505" t="str">
        <f>'Inp - allowance override'!A505</f>
        <v>AFW</v>
      </c>
      <c r="B505" t="str">
        <f>'Inp - allowance override'!B505</f>
        <v>C_PR24CA15_DSDIVCAPEX_NPC_WWN</v>
      </c>
      <c r="C505" t="str">
        <f>'Inp - allowance override'!C505</f>
        <v>DS &amp; diversions costs -WWN - capex - non-price control total</v>
      </c>
      <c r="D505" t="str">
        <f>'Inp - allowance override'!D505</f>
        <v>£m</v>
      </c>
      <c r="E505" t="str">
        <f>'Inp - allowance override'!E505</f>
        <v>Price Review 2024</v>
      </c>
      <c r="F505" s="70" t="str">
        <f xml:space="preserve"> IF( ISNA( 'Inp - allowance override'!F505 ), "", IF( ISBLANK( 'Inp - allowance override'!F505 ), 'F_Inputs - allowance'!F505, 'Inp - allowance override'!F505 ) )</f>
        <v/>
      </c>
      <c r="G505" s="70" t="str">
        <f xml:space="preserve"> IF( ISNA( 'Inp - allowance override'!G505 ), "", IF( ISBLANK( 'Inp - allowance override'!G505 ), 'F_Inputs - allowance'!G505, 'Inp - allowance override'!G505 ) )</f>
        <v/>
      </c>
      <c r="H505" s="70" t="str">
        <f xml:space="preserve"> IF( ISNA( 'Inp - allowance override'!H505 ), "", IF( ISBLANK( 'Inp - allowance override'!H505 ), 'F_Inputs - allowance'!H505, 'Inp - allowance override'!H505 ) )</f>
        <v/>
      </c>
      <c r="I505" s="70">
        <f xml:space="preserve"> IF( ISNA( 'Inp - allowance override'!I505 ), "", IF( ISBLANK( 'Inp - allowance override'!I505 ), 'F_Inputs - allowance'!I505, 'Inp - allowance override'!I505 ) )</f>
        <v>0</v>
      </c>
      <c r="J505" s="70">
        <f xml:space="preserve"> IF( ISNA( 'Inp - allowance override'!J505 ), "", IF( ISBLANK( 'Inp - allowance override'!J505 ), 'F_Inputs - allowance'!J505, 'Inp - allowance override'!J505 ) )</f>
        <v>0</v>
      </c>
      <c r="K505" s="70">
        <f xml:space="preserve"> IF( ISNA( 'Inp - allowance override'!K505 ), "", IF( ISBLANK( 'Inp - allowance override'!K505 ), 'F_Inputs - allowance'!K505, 'Inp - allowance override'!K505 ) )</f>
        <v>0</v>
      </c>
      <c r="L505" s="70">
        <f xml:space="preserve"> IF( ISNA( 'Inp - allowance override'!L505 ), "", IF( ISBLANK( 'Inp - allowance override'!L505 ), 'F_Inputs - allowance'!L505, 'Inp - allowance override'!L505 ) )</f>
        <v>0</v>
      </c>
      <c r="M505" s="70">
        <f xml:space="preserve"> IF( ISNA( 'Inp - allowance override'!M505 ), "", IF( ISBLANK( 'Inp - allowance override'!M505 ), 'F_Inputs - allowance'!M505, 'Inp - allowance override'!M505 ) )</f>
        <v>0</v>
      </c>
      <c r="N505" s="64" t="str">
        <f xml:space="preserve"> INDEX(Lookup!G:G, MATCH(B505, Lookup!F:F, 0),)</f>
        <v>WWN - DSDIV capex</v>
      </c>
    </row>
    <row r="506" spans="1:14">
      <c r="A506" t="str">
        <f>'Inp - allowance override'!A506</f>
        <v>AFW</v>
      </c>
      <c r="B506" t="str">
        <f>'Inp - allowance override'!B506</f>
        <v>C_PR24CA15_DSDIVOPEX_NPC_WWN</v>
      </c>
      <c r="C506" t="str">
        <f>'Inp - allowance override'!C506</f>
        <v>DS &amp; diversions costs -WWN - opex - non-price control total</v>
      </c>
      <c r="D506" t="str">
        <f>'Inp - allowance override'!D506</f>
        <v>£m</v>
      </c>
      <c r="E506" t="str">
        <f>'Inp - allowance override'!E506</f>
        <v>Price Review 2024</v>
      </c>
      <c r="F506" s="70" t="str">
        <f xml:space="preserve"> IF( ISNA( 'Inp - allowance override'!F506 ), "", IF( ISBLANK( 'Inp - allowance override'!F506 ), 'F_Inputs - allowance'!F506, 'Inp - allowance override'!F506 ) )</f>
        <v/>
      </c>
      <c r="G506" s="70" t="str">
        <f xml:space="preserve"> IF( ISNA( 'Inp - allowance override'!G506 ), "", IF( ISBLANK( 'Inp - allowance override'!G506 ), 'F_Inputs - allowance'!G506, 'Inp - allowance override'!G506 ) )</f>
        <v/>
      </c>
      <c r="H506" s="70" t="str">
        <f xml:space="preserve"> IF( ISNA( 'Inp - allowance override'!H506 ), "", IF( ISBLANK( 'Inp - allowance override'!H506 ), 'F_Inputs - allowance'!H506, 'Inp - allowance override'!H506 ) )</f>
        <v/>
      </c>
      <c r="I506" s="70">
        <f xml:space="preserve"> IF( ISNA( 'Inp - allowance override'!I506 ), "", IF( ISBLANK( 'Inp - allowance override'!I506 ), 'F_Inputs - allowance'!I506, 'Inp - allowance override'!I506 ) )</f>
        <v>0</v>
      </c>
      <c r="J506" s="70">
        <f xml:space="preserve"> IF( ISNA( 'Inp - allowance override'!J506 ), "", IF( ISBLANK( 'Inp - allowance override'!J506 ), 'F_Inputs - allowance'!J506, 'Inp - allowance override'!J506 ) )</f>
        <v>0</v>
      </c>
      <c r="K506" s="70">
        <f xml:space="preserve"> IF( ISNA( 'Inp - allowance override'!K506 ), "", IF( ISBLANK( 'Inp - allowance override'!K506 ), 'F_Inputs - allowance'!K506, 'Inp - allowance override'!K506 ) )</f>
        <v>0</v>
      </c>
      <c r="L506" s="70">
        <f xml:space="preserve"> IF( ISNA( 'Inp - allowance override'!L506 ), "", IF( ISBLANK( 'Inp - allowance override'!L506 ), 'F_Inputs - allowance'!L506, 'Inp - allowance override'!L506 ) )</f>
        <v>0</v>
      </c>
      <c r="M506" s="70">
        <f xml:space="preserve"> IF( ISNA( 'Inp - allowance override'!M506 ), "", IF( ISBLANK( 'Inp - allowance override'!M506 ), 'F_Inputs - allowance'!M506, 'Inp - allowance override'!M506 ) )</f>
        <v>0</v>
      </c>
      <c r="N506" s="64" t="str">
        <f xml:space="preserve"> INDEX(Lookup!G:G, MATCH(B506, Lookup!F:F, 0),)</f>
        <v>WWN - DSDIV opex</v>
      </c>
    </row>
    <row r="507" spans="1:14">
      <c r="A507" t="str">
        <f>'Inp - allowance override'!A507</f>
        <v>AFW</v>
      </c>
      <c r="B507" t="str">
        <f>'Inp - allowance override'!B507</f>
        <v>C_PR24CA15_3PCAPEX_PC_WR</v>
      </c>
      <c r="C507" t="str">
        <f>'Inp - allowance override'!C507</f>
        <v>Third party services costs - WR - capex - price control</v>
      </c>
      <c r="D507" t="str">
        <f>'Inp - allowance override'!D507</f>
        <v>£m</v>
      </c>
      <c r="E507" t="str">
        <f>'Inp - allowance override'!E507</f>
        <v>Price Review 2024</v>
      </c>
      <c r="F507" s="70" t="str">
        <f xml:space="preserve"> IF( ISNA( 'Inp - allowance override'!F507 ), "", IF( ISBLANK( 'Inp - allowance override'!F507 ), 'F_Inputs - allowance'!F507, 'Inp - allowance override'!F507 ) )</f>
        <v/>
      </c>
      <c r="G507" s="70" t="str">
        <f xml:space="preserve"> IF( ISNA( 'Inp - allowance override'!G507 ), "", IF( ISBLANK( 'Inp - allowance override'!G507 ), 'F_Inputs - allowance'!G507, 'Inp - allowance override'!G507 ) )</f>
        <v/>
      </c>
      <c r="H507" s="70" t="str">
        <f xml:space="preserve"> IF( ISNA( 'Inp - allowance override'!H507 ), "", IF( ISBLANK( 'Inp - allowance override'!H507 ), 'F_Inputs - allowance'!H507, 'Inp - allowance override'!H507 ) )</f>
        <v/>
      </c>
      <c r="I507" s="70">
        <f xml:space="preserve"> IF( ISNA( 'Inp - allowance override'!I507 ), "", IF( ISBLANK( 'Inp - allowance override'!I507 ), 'F_Inputs - allowance'!I507, 'Inp - allowance override'!I507 ) )</f>
        <v>0</v>
      </c>
      <c r="J507" s="70">
        <f xml:space="preserve"> IF( ISNA( 'Inp - allowance override'!J507 ), "", IF( ISBLANK( 'Inp - allowance override'!J507 ), 'F_Inputs - allowance'!J507, 'Inp - allowance override'!J507 ) )</f>
        <v>0</v>
      </c>
      <c r="K507" s="70">
        <f xml:space="preserve"> IF( ISNA( 'Inp - allowance override'!K507 ), "", IF( ISBLANK( 'Inp - allowance override'!K507 ), 'F_Inputs - allowance'!K507, 'Inp - allowance override'!K507 ) )</f>
        <v>0</v>
      </c>
      <c r="L507" s="70">
        <f xml:space="preserve"> IF( ISNA( 'Inp - allowance override'!L507 ), "", IF( ISBLANK( 'Inp - allowance override'!L507 ), 'F_Inputs - allowance'!L507, 'Inp - allowance override'!L507 ) )</f>
        <v>0</v>
      </c>
      <c r="M507" s="70">
        <f xml:space="preserve"> IF( ISNA( 'Inp - allowance override'!M507 ), "", IF( ISBLANK( 'Inp - allowance override'!M507 ), 'F_Inputs - allowance'!M507, 'Inp - allowance override'!M507 ) )</f>
        <v>0</v>
      </c>
      <c r="N507" s="64" t="str">
        <f xml:space="preserve"> INDEX(Lookup!G:G, MATCH(B507, Lookup!F:F, 0),)</f>
        <v>WR - 3P capex</v>
      </c>
    </row>
    <row r="508" spans="1:14">
      <c r="A508" t="str">
        <f>'Inp - allowance override'!A508</f>
        <v>AFW</v>
      </c>
      <c r="B508" t="str">
        <f>'Inp - allowance override'!B508</f>
        <v>C_PR24CA15_3POPEX_PC_WR</v>
      </c>
      <c r="C508" t="str">
        <f>'Inp - allowance override'!C508</f>
        <v>Third party services costs - WR - opex - price control</v>
      </c>
      <c r="D508" t="str">
        <f>'Inp - allowance override'!D508</f>
        <v>£m</v>
      </c>
      <c r="E508" t="str">
        <f>'Inp - allowance override'!E508</f>
        <v>Price Review 2024</v>
      </c>
      <c r="F508" s="70" t="str">
        <f xml:space="preserve"> IF( ISNA( 'Inp - allowance override'!F508 ), "", IF( ISBLANK( 'Inp - allowance override'!F508 ), 'F_Inputs - allowance'!F508, 'Inp - allowance override'!F508 ) )</f>
        <v/>
      </c>
      <c r="G508" s="70" t="str">
        <f xml:space="preserve"> IF( ISNA( 'Inp - allowance override'!G508 ), "", IF( ISBLANK( 'Inp - allowance override'!G508 ), 'F_Inputs - allowance'!G508, 'Inp - allowance override'!G508 ) )</f>
        <v/>
      </c>
      <c r="H508" s="70" t="str">
        <f xml:space="preserve"> IF( ISNA( 'Inp - allowance override'!H508 ), "", IF( ISBLANK( 'Inp - allowance override'!H508 ), 'F_Inputs - allowance'!H508, 'Inp - allowance override'!H508 ) )</f>
        <v/>
      </c>
      <c r="I508" s="70">
        <f xml:space="preserve"> IF( ISNA( 'Inp - allowance override'!I508 ), "", IF( ISBLANK( 'Inp - allowance override'!I508 ), 'F_Inputs - allowance'!I508, 'Inp - allowance override'!I508 ) )</f>
        <v>0</v>
      </c>
      <c r="J508" s="70">
        <f xml:space="preserve"> IF( ISNA( 'Inp - allowance override'!J508 ), "", IF( ISBLANK( 'Inp - allowance override'!J508 ), 'F_Inputs - allowance'!J508, 'Inp - allowance override'!J508 ) )</f>
        <v>0</v>
      </c>
      <c r="K508" s="70">
        <f xml:space="preserve"> IF( ISNA( 'Inp - allowance override'!K508 ), "", IF( ISBLANK( 'Inp - allowance override'!K508 ), 'F_Inputs - allowance'!K508, 'Inp - allowance override'!K508 ) )</f>
        <v>0</v>
      </c>
      <c r="L508" s="70">
        <f xml:space="preserve"> IF( ISNA( 'Inp - allowance override'!L508 ), "", IF( ISBLANK( 'Inp - allowance override'!L508 ), 'F_Inputs - allowance'!L508, 'Inp - allowance override'!L508 ) )</f>
        <v>0</v>
      </c>
      <c r="M508" s="70">
        <f xml:space="preserve"> IF( ISNA( 'Inp - allowance override'!M508 ), "", IF( ISBLANK( 'Inp - allowance override'!M508 ), 'F_Inputs - allowance'!M508, 'Inp - allowance override'!M508 ) )</f>
        <v>0</v>
      </c>
      <c r="N508" s="64" t="str">
        <f xml:space="preserve"> INDEX(Lookup!G:G, MATCH(B508, Lookup!F:F, 0),)</f>
        <v>WR - 3P opex</v>
      </c>
    </row>
    <row r="509" spans="1:14">
      <c r="A509" t="str">
        <f>'Inp - allowance override'!A509</f>
        <v>AFW</v>
      </c>
      <c r="B509" t="str">
        <f>'Inp - allowance override'!B509</f>
        <v>C_PR24CA15_3PCAPEX_PC_WN</v>
      </c>
      <c r="C509" t="str">
        <f>'Inp - allowance override'!C509</f>
        <v>Third party services costs - WN - capex - price control</v>
      </c>
      <c r="D509" t="str">
        <f>'Inp - allowance override'!D509</f>
        <v>£m</v>
      </c>
      <c r="E509" t="str">
        <f>'Inp - allowance override'!E509</f>
        <v>Price Review 2024</v>
      </c>
      <c r="F509" s="70" t="str">
        <f xml:space="preserve"> IF( ISNA( 'Inp - allowance override'!F509 ), "", IF( ISBLANK( 'Inp - allowance override'!F509 ), 'F_Inputs - allowance'!F509, 'Inp - allowance override'!F509 ) )</f>
        <v/>
      </c>
      <c r="G509" s="70" t="str">
        <f xml:space="preserve"> IF( ISNA( 'Inp - allowance override'!G509 ), "", IF( ISBLANK( 'Inp - allowance override'!G509 ), 'F_Inputs - allowance'!G509, 'Inp - allowance override'!G509 ) )</f>
        <v/>
      </c>
      <c r="H509" s="70" t="str">
        <f xml:space="preserve"> IF( ISNA( 'Inp - allowance override'!H509 ), "", IF( ISBLANK( 'Inp - allowance override'!H509 ), 'F_Inputs - allowance'!H509, 'Inp - allowance override'!H509 ) )</f>
        <v/>
      </c>
      <c r="I509" s="70">
        <f xml:space="preserve"> IF( ISNA( 'Inp - allowance override'!I509 ), "", IF( ISBLANK( 'Inp - allowance override'!I509 ), 'F_Inputs - allowance'!I509, 'Inp - allowance override'!I509 ) )</f>
        <v>0</v>
      </c>
      <c r="J509" s="70">
        <f xml:space="preserve"> IF( ISNA( 'Inp - allowance override'!J509 ), "", IF( ISBLANK( 'Inp - allowance override'!J509 ), 'F_Inputs - allowance'!J509, 'Inp - allowance override'!J509 ) )</f>
        <v>0</v>
      </c>
      <c r="K509" s="70">
        <f xml:space="preserve"> IF( ISNA( 'Inp - allowance override'!K509 ), "", IF( ISBLANK( 'Inp - allowance override'!K509 ), 'F_Inputs - allowance'!K509, 'Inp - allowance override'!K509 ) )</f>
        <v>0</v>
      </c>
      <c r="L509" s="70">
        <f xml:space="preserve"> IF( ISNA( 'Inp - allowance override'!L509 ), "", IF( ISBLANK( 'Inp - allowance override'!L509 ), 'F_Inputs - allowance'!L509, 'Inp - allowance override'!L509 ) )</f>
        <v>0</v>
      </c>
      <c r="M509" s="70">
        <f xml:space="preserve"> IF( ISNA( 'Inp - allowance override'!M509 ), "", IF( ISBLANK( 'Inp - allowance override'!M509 ), 'F_Inputs - allowance'!M509, 'Inp - allowance override'!M509 ) )</f>
        <v>0</v>
      </c>
      <c r="N509" s="64" t="str">
        <f xml:space="preserve"> INDEX(Lookup!G:G, MATCH(B509, Lookup!F:F, 0),)</f>
        <v>WN - 3P capex</v>
      </c>
    </row>
    <row r="510" spans="1:14">
      <c r="A510" t="str">
        <f>'Inp - allowance override'!A510</f>
        <v>AFW</v>
      </c>
      <c r="B510" t="str">
        <f>'Inp - allowance override'!B510</f>
        <v>C_PR24CA15_3POPEX_PC_WN</v>
      </c>
      <c r="C510" t="str">
        <f>'Inp - allowance override'!C510</f>
        <v>Third party services costs - WN - opex - price control</v>
      </c>
      <c r="D510" t="str">
        <f>'Inp - allowance override'!D510</f>
        <v>£m</v>
      </c>
      <c r="E510" t="str">
        <f>'Inp - allowance override'!E510</f>
        <v>Price Review 2024</v>
      </c>
      <c r="F510" s="70" t="str">
        <f xml:space="preserve"> IF( ISNA( 'Inp - allowance override'!F510 ), "", IF( ISBLANK( 'Inp - allowance override'!F510 ), 'F_Inputs - allowance'!F510, 'Inp - allowance override'!F510 ) )</f>
        <v/>
      </c>
      <c r="G510" s="70" t="str">
        <f xml:space="preserve"> IF( ISNA( 'Inp - allowance override'!G510 ), "", IF( ISBLANK( 'Inp - allowance override'!G510 ), 'F_Inputs - allowance'!G510, 'Inp - allowance override'!G510 ) )</f>
        <v/>
      </c>
      <c r="H510" s="70" t="str">
        <f xml:space="preserve"> IF( ISNA( 'Inp - allowance override'!H510 ), "", IF( ISBLANK( 'Inp - allowance override'!H510 ), 'F_Inputs - allowance'!H510, 'Inp - allowance override'!H510 ) )</f>
        <v/>
      </c>
      <c r="I510" s="70">
        <f xml:space="preserve"> IF( ISNA( 'Inp - allowance override'!I510 ), "", IF( ISBLANK( 'Inp - allowance override'!I510 ), 'F_Inputs - allowance'!I510, 'Inp - allowance override'!I510 ) )</f>
        <v>0.06</v>
      </c>
      <c r="J510" s="70">
        <f xml:space="preserve"> IF( ISNA( 'Inp - allowance override'!J510 ), "", IF( ISBLANK( 'Inp - allowance override'!J510 ), 'F_Inputs - allowance'!J510, 'Inp - allowance override'!J510 ) )</f>
        <v>0.06</v>
      </c>
      <c r="K510" s="70">
        <f xml:space="preserve"> IF( ISNA( 'Inp - allowance override'!K510 ), "", IF( ISBLANK( 'Inp - allowance override'!K510 ), 'F_Inputs - allowance'!K510, 'Inp - allowance override'!K510 ) )</f>
        <v>0.06</v>
      </c>
      <c r="L510" s="70">
        <f xml:space="preserve"> IF( ISNA( 'Inp - allowance override'!L510 ), "", IF( ISBLANK( 'Inp - allowance override'!L510 ), 'F_Inputs - allowance'!L510, 'Inp - allowance override'!L510 ) )</f>
        <v>0.06</v>
      </c>
      <c r="M510" s="70">
        <f xml:space="preserve"> IF( ISNA( 'Inp - allowance override'!M510 ), "", IF( ISBLANK( 'Inp - allowance override'!M510 ), 'F_Inputs - allowance'!M510, 'Inp - allowance override'!M510 ) )</f>
        <v>0.06</v>
      </c>
      <c r="N510" s="64" t="str">
        <f xml:space="preserve"> INDEX(Lookup!G:G, MATCH(B510, Lookup!F:F, 0),)</f>
        <v>WN - 3P opex</v>
      </c>
    </row>
    <row r="511" spans="1:14">
      <c r="A511" t="str">
        <f>'Inp - allowance override'!A511</f>
        <v>AFW</v>
      </c>
      <c r="B511" t="str">
        <f>'Inp - allowance override'!B511</f>
        <v>C_PR24CA15_3PCAPEX_PC_WWN</v>
      </c>
      <c r="C511" t="str">
        <f>'Inp - allowance override'!C511</f>
        <v>Third party services costs - WWN - capex - price control</v>
      </c>
      <c r="D511" t="str">
        <f>'Inp - allowance override'!D511</f>
        <v>£m</v>
      </c>
      <c r="E511" t="str">
        <f>'Inp - allowance override'!E511</f>
        <v>Price Review 2024</v>
      </c>
      <c r="F511" s="70" t="str">
        <f xml:space="preserve"> IF( ISNA( 'Inp - allowance override'!F511 ), "", IF( ISBLANK( 'Inp - allowance override'!F511 ), 'F_Inputs - allowance'!F511, 'Inp - allowance override'!F511 ) )</f>
        <v/>
      </c>
      <c r="G511" s="70" t="str">
        <f xml:space="preserve"> IF( ISNA( 'Inp - allowance override'!G511 ), "", IF( ISBLANK( 'Inp - allowance override'!G511 ), 'F_Inputs - allowance'!G511, 'Inp - allowance override'!G511 ) )</f>
        <v/>
      </c>
      <c r="H511" s="70" t="str">
        <f xml:space="preserve"> IF( ISNA( 'Inp - allowance override'!H511 ), "", IF( ISBLANK( 'Inp - allowance override'!H511 ), 'F_Inputs - allowance'!H511, 'Inp - allowance override'!H511 ) )</f>
        <v/>
      </c>
      <c r="I511" s="70">
        <f xml:space="preserve"> IF( ISNA( 'Inp - allowance override'!I511 ), "", IF( ISBLANK( 'Inp - allowance override'!I511 ), 'F_Inputs - allowance'!I511, 'Inp - allowance override'!I511 ) )</f>
        <v>0</v>
      </c>
      <c r="J511" s="70">
        <f xml:space="preserve"> IF( ISNA( 'Inp - allowance override'!J511 ), "", IF( ISBLANK( 'Inp - allowance override'!J511 ), 'F_Inputs - allowance'!J511, 'Inp - allowance override'!J511 ) )</f>
        <v>0</v>
      </c>
      <c r="K511" s="70">
        <f xml:space="preserve"> IF( ISNA( 'Inp - allowance override'!K511 ), "", IF( ISBLANK( 'Inp - allowance override'!K511 ), 'F_Inputs - allowance'!K511, 'Inp - allowance override'!K511 ) )</f>
        <v>0</v>
      </c>
      <c r="L511" s="70">
        <f xml:space="preserve"> IF( ISNA( 'Inp - allowance override'!L511 ), "", IF( ISBLANK( 'Inp - allowance override'!L511 ), 'F_Inputs - allowance'!L511, 'Inp - allowance override'!L511 ) )</f>
        <v>0</v>
      </c>
      <c r="M511" s="70">
        <f xml:space="preserve"> IF( ISNA( 'Inp - allowance override'!M511 ), "", IF( ISBLANK( 'Inp - allowance override'!M511 ), 'F_Inputs - allowance'!M511, 'Inp - allowance override'!M511 ) )</f>
        <v>0</v>
      </c>
      <c r="N511" s="64" t="str">
        <f xml:space="preserve"> INDEX(Lookup!G:G, MATCH(B511, Lookup!F:F, 0),)</f>
        <v>WWN - 3P capex</v>
      </c>
    </row>
    <row r="512" spans="1:14">
      <c r="A512" t="str">
        <f>'Inp - allowance override'!A512</f>
        <v>AFW</v>
      </c>
      <c r="B512" t="str">
        <f>'Inp - allowance override'!B512</f>
        <v>C_PR24CA15_3POPEX_PC_WWN</v>
      </c>
      <c r="C512" t="str">
        <f>'Inp - allowance override'!C512</f>
        <v>Third party services costs - WWN - opex - price control</v>
      </c>
      <c r="D512" t="str">
        <f>'Inp - allowance override'!D512</f>
        <v>£m</v>
      </c>
      <c r="E512" t="str">
        <f>'Inp - allowance override'!E512</f>
        <v>Price Review 2024</v>
      </c>
      <c r="F512" s="70" t="str">
        <f xml:space="preserve"> IF( ISNA( 'Inp - allowance override'!F512 ), "", IF( ISBLANK( 'Inp - allowance override'!F512 ), 'F_Inputs - allowance'!F512, 'Inp - allowance override'!F512 ) )</f>
        <v/>
      </c>
      <c r="G512" s="70" t="str">
        <f xml:space="preserve"> IF( ISNA( 'Inp - allowance override'!G512 ), "", IF( ISBLANK( 'Inp - allowance override'!G512 ), 'F_Inputs - allowance'!G512, 'Inp - allowance override'!G512 ) )</f>
        <v/>
      </c>
      <c r="H512" s="70" t="str">
        <f xml:space="preserve"> IF( ISNA( 'Inp - allowance override'!H512 ), "", IF( ISBLANK( 'Inp - allowance override'!H512 ), 'F_Inputs - allowance'!H512, 'Inp - allowance override'!H512 ) )</f>
        <v/>
      </c>
      <c r="I512" s="70">
        <f xml:space="preserve"> IF( ISNA( 'Inp - allowance override'!I512 ), "", IF( ISBLANK( 'Inp - allowance override'!I512 ), 'F_Inputs - allowance'!I512, 'Inp - allowance override'!I512 ) )</f>
        <v>0</v>
      </c>
      <c r="J512" s="70">
        <f xml:space="preserve"> IF( ISNA( 'Inp - allowance override'!J512 ), "", IF( ISBLANK( 'Inp - allowance override'!J512 ), 'F_Inputs - allowance'!J512, 'Inp - allowance override'!J512 ) )</f>
        <v>0</v>
      </c>
      <c r="K512" s="70">
        <f xml:space="preserve"> IF( ISNA( 'Inp - allowance override'!K512 ), "", IF( ISBLANK( 'Inp - allowance override'!K512 ), 'F_Inputs - allowance'!K512, 'Inp - allowance override'!K512 ) )</f>
        <v>0</v>
      </c>
      <c r="L512" s="70">
        <f xml:space="preserve"> IF( ISNA( 'Inp - allowance override'!L512 ), "", IF( ISBLANK( 'Inp - allowance override'!L512 ), 'F_Inputs - allowance'!L512, 'Inp - allowance override'!L512 ) )</f>
        <v>0</v>
      </c>
      <c r="M512" s="70">
        <f xml:space="preserve"> IF( ISNA( 'Inp - allowance override'!M512 ), "", IF( ISBLANK( 'Inp - allowance override'!M512 ), 'F_Inputs - allowance'!M512, 'Inp - allowance override'!M512 ) )</f>
        <v>0</v>
      </c>
      <c r="N512" s="64" t="str">
        <f xml:space="preserve"> INDEX(Lookup!G:G, MATCH(B512, Lookup!F:F, 0),)</f>
        <v>WWN - 3P opex</v>
      </c>
    </row>
    <row r="513" spans="1:16">
      <c r="A513" t="str">
        <f>'Inp - allowance override'!A513</f>
        <v>AFW</v>
      </c>
      <c r="B513" t="str">
        <f>'Inp - allowance override'!B513</f>
        <v>C_PR24CA15_3PCAPEX_NPC_WR</v>
      </c>
      <c r="C513" t="str">
        <f>'Inp - allowance override'!C513</f>
        <v>Third party services costs - WR - capex - non-price control</v>
      </c>
      <c r="D513" t="str">
        <f>'Inp - allowance override'!D513</f>
        <v>£m</v>
      </c>
      <c r="E513" t="str">
        <f>'Inp - allowance override'!E513</f>
        <v>Price Review 2024</v>
      </c>
      <c r="F513" s="70" t="str">
        <f xml:space="preserve"> IF( ISNA( 'Inp - allowance override'!F513 ), "", IF( ISBLANK( 'Inp - allowance override'!F513 ), 'F_Inputs - allowance'!F513, 'Inp - allowance override'!F513 ) )</f>
        <v/>
      </c>
      <c r="G513" s="70" t="str">
        <f xml:space="preserve"> IF( ISNA( 'Inp - allowance override'!G513 ), "", IF( ISBLANK( 'Inp - allowance override'!G513 ), 'F_Inputs - allowance'!G513, 'Inp - allowance override'!G513 ) )</f>
        <v/>
      </c>
      <c r="H513" s="70" t="str">
        <f xml:space="preserve"> IF( ISNA( 'Inp - allowance override'!H513 ), "", IF( ISBLANK( 'Inp - allowance override'!H513 ), 'F_Inputs - allowance'!H513, 'Inp - allowance override'!H513 ) )</f>
        <v/>
      </c>
      <c r="I513" s="70">
        <f xml:space="preserve"> IF( ISNA( 'Inp - allowance override'!I513 ), "", IF( ISBLANK( 'Inp - allowance override'!I513 ), 'F_Inputs - allowance'!I513, 'Inp - allowance override'!I513 ) )</f>
        <v>0</v>
      </c>
      <c r="J513" s="70">
        <f xml:space="preserve"> IF( ISNA( 'Inp - allowance override'!J513 ), "", IF( ISBLANK( 'Inp - allowance override'!J513 ), 'F_Inputs - allowance'!J513, 'Inp - allowance override'!J513 ) )</f>
        <v>0</v>
      </c>
      <c r="K513" s="70">
        <f xml:space="preserve"> IF( ISNA( 'Inp - allowance override'!K513 ), "", IF( ISBLANK( 'Inp - allowance override'!K513 ), 'F_Inputs - allowance'!K513, 'Inp - allowance override'!K513 ) )</f>
        <v>0</v>
      </c>
      <c r="L513" s="70">
        <f xml:space="preserve"> IF( ISNA( 'Inp - allowance override'!L513 ), "", IF( ISBLANK( 'Inp - allowance override'!L513 ), 'F_Inputs - allowance'!L513, 'Inp - allowance override'!L513 ) )</f>
        <v>0</v>
      </c>
      <c r="M513" s="70">
        <f xml:space="preserve"> IF( ISNA( 'Inp - allowance override'!M513 ), "", IF( ISBLANK( 'Inp - allowance override'!M513 ), 'F_Inputs - allowance'!M513, 'Inp - allowance override'!M513 ) )</f>
        <v>0</v>
      </c>
      <c r="N513" s="64" t="str">
        <f xml:space="preserve"> INDEX(Lookup!G:G, MATCH(B513, Lookup!F:F, 0),)</f>
        <v>WR - 3P capex</v>
      </c>
    </row>
    <row r="514" spans="1:16">
      <c r="A514" t="str">
        <f>'Inp - allowance override'!A514</f>
        <v>AFW</v>
      </c>
      <c r="B514" t="str">
        <f>'Inp - allowance override'!B514</f>
        <v>C_PR24CA15_3POPEX_NPC_WR</v>
      </c>
      <c r="C514" t="str">
        <f>'Inp - allowance override'!C514</f>
        <v>Third party services costs - WR - opex - non-price control</v>
      </c>
      <c r="D514" t="str">
        <f>'Inp - allowance override'!D514</f>
        <v>£m</v>
      </c>
      <c r="E514" t="str">
        <f>'Inp - allowance override'!E514</f>
        <v>Price Review 2024</v>
      </c>
      <c r="F514" s="70" t="str">
        <f xml:space="preserve"> IF( ISNA( 'Inp - allowance override'!F514 ), "", IF( ISBLANK( 'Inp - allowance override'!F514 ), 'F_Inputs - allowance'!F514, 'Inp - allowance override'!F514 ) )</f>
        <v/>
      </c>
      <c r="G514" s="70" t="str">
        <f xml:space="preserve"> IF( ISNA( 'Inp - allowance override'!G514 ), "", IF( ISBLANK( 'Inp - allowance override'!G514 ), 'F_Inputs - allowance'!G514, 'Inp - allowance override'!G514 ) )</f>
        <v/>
      </c>
      <c r="H514" s="70" t="str">
        <f xml:space="preserve"> IF( ISNA( 'Inp - allowance override'!H514 ), "", IF( ISBLANK( 'Inp - allowance override'!H514 ), 'F_Inputs - allowance'!H514, 'Inp - allowance override'!H514 ) )</f>
        <v/>
      </c>
      <c r="I514" s="70">
        <f xml:space="preserve"> IF( ISNA( 'Inp - allowance override'!I514 ), "", IF( ISBLANK( 'Inp - allowance override'!I514 ), 'F_Inputs - allowance'!I514, 'Inp - allowance override'!I514 ) )</f>
        <v>0</v>
      </c>
      <c r="J514" s="70">
        <f xml:space="preserve"> IF( ISNA( 'Inp - allowance override'!J514 ), "", IF( ISBLANK( 'Inp - allowance override'!J514 ), 'F_Inputs - allowance'!J514, 'Inp - allowance override'!J514 ) )</f>
        <v>0</v>
      </c>
      <c r="K514" s="70">
        <f xml:space="preserve"> IF( ISNA( 'Inp - allowance override'!K514 ), "", IF( ISBLANK( 'Inp - allowance override'!K514 ), 'F_Inputs - allowance'!K514, 'Inp - allowance override'!K514 ) )</f>
        <v>0</v>
      </c>
      <c r="L514" s="70">
        <f xml:space="preserve"> IF( ISNA( 'Inp - allowance override'!L514 ), "", IF( ISBLANK( 'Inp - allowance override'!L514 ), 'F_Inputs - allowance'!L514, 'Inp - allowance override'!L514 ) )</f>
        <v>0</v>
      </c>
      <c r="M514" s="70">
        <f xml:space="preserve"> IF( ISNA( 'Inp - allowance override'!M514 ), "", IF( ISBLANK( 'Inp - allowance override'!M514 ), 'F_Inputs - allowance'!M514, 'Inp - allowance override'!M514 ) )</f>
        <v>0</v>
      </c>
      <c r="N514" s="64" t="str">
        <f xml:space="preserve"> INDEX(Lookup!G:G, MATCH(B514, Lookup!F:F, 0),)</f>
        <v>WR - 3P opex</v>
      </c>
    </row>
    <row r="515" spans="1:16">
      <c r="A515" t="str">
        <f>'Inp - allowance override'!A515</f>
        <v>AFW</v>
      </c>
      <c r="B515" t="str">
        <f>'Inp - allowance override'!B515</f>
        <v>C_PR24CA15_3PCAPEX_NPC_WN</v>
      </c>
      <c r="C515" t="str">
        <f>'Inp - allowance override'!C515</f>
        <v>Third party services costs - WN - capex - non-price control</v>
      </c>
      <c r="D515" t="str">
        <f>'Inp - allowance override'!D515</f>
        <v>£m</v>
      </c>
      <c r="E515" t="str">
        <f>'Inp - allowance override'!E515</f>
        <v>Price Review 2024</v>
      </c>
      <c r="F515" s="70" t="str">
        <f xml:space="preserve"> IF( ISNA( 'Inp - allowance override'!F515 ), "", IF( ISBLANK( 'Inp - allowance override'!F515 ), 'F_Inputs - allowance'!F515, 'Inp - allowance override'!F515 ) )</f>
        <v/>
      </c>
      <c r="G515" s="70" t="str">
        <f xml:space="preserve"> IF( ISNA( 'Inp - allowance override'!G515 ), "", IF( ISBLANK( 'Inp - allowance override'!G515 ), 'F_Inputs - allowance'!G515, 'Inp - allowance override'!G515 ) )</f>
        <v/>
      </c>
      <c r="H515" s="70" t="str">
        <f xml:space="preserve"> IF( ISNA( 'Inp - allowance override'!H515 ), "", IF( ISBLANK( 'Inp - allowance override'!H515 ), 'F_Inputs - allowance'!H515, 'Inp - allowance override'!H515 ) )</f>
        <v/>
      </c>
      <c r="I515" s="70">
        <f xml:space="preserve"> IF( ISNA( 'Inp - allowance override'!I515 ), "", IF( ISBLANK( 'Inp - allowance override'!I515 ), 'F_Inputs - allowance'!I515, 'Inp - allowance override'!I515 ) )</f>
        <v>0</v>
      </c>
      <c r="J515" s="70">
        <f xml:space="preserve"> IF( ISNA( 'Inp - allowance override'!J515 ), "", IF( ISBLANK( 'Inp - allowance override'!J515 ), 'F_Inputs - allowance'!J515, 'Inp - allowance override'!J515 ) )</f>
        <v>0</v>
      </c>
      <c r="K515" s="70">
        <f xml:space="preserve"> IF( ISNA( 'Inp - allowance override'!K515 ), "", IF( ISBLANK( 'Inp - allowance override'!K515 ), 'F_Inputs - allowance'!K515, 'Inp - allowance override'!K515 ) )</f>
        <v>0</v>
      </c>
      <c r="L515" s="70">
        <f xml:space="preserve"> IF( ISNA( 'Inp - allowance override'!L515 ), "", IF( ISBLANK( 'Inp - allowance override'!L515 ), 'F_Inputs - allowance'!L515, 'Inp - allowance override'!L515 ) )</f>
        <v>0</v>
      </c>
      <c r="M515" s="70">
        <f xml:space="preserve"> IF( ISNA( 'Inp - allowance override'!M515 ), "", IF( ISBLANK( 'Inp - allowance override'!M515 ), 'F_Inputs - allowance'!M515, 'Inp - allowance override'!M515 ) )</f>
        <v>0</v>
      </c>
      <c r="N515" s="64" t="str">
        <f xml:space="preserve"> INDEX(Lookup!G:G, MATCH(B515, Lookup!F:F, 0),)</f>
        <v>WN - 3P capex</v>
      </c>
    </row>
    <row r="516" spans="1:16">
      <c r="A516" t="str">
        <f>'Inp - allowance override'!A516</f>
        <v>AFW</v>
      </c>
      <c r="B516" t="str">
        <f>'Inp - allowance override'!B516</f>
        <v>C_PR24CA15_3POPEX_NPC_WN</v>
      </c>
      <c r="C516" t="str">
        <f>'Inp - allowance override'!C516</f>
        <v>Third party services costs - WN - opex - non-price control</v>
      </c>
      <c r="D516" t="str">
        <f>'Inp - allowance override'!D516</f>
        <v>£m</v>
      </c>
      <c r="E516" t="str">
        <f>'Inp - allowance override'!E516</f>
        <v>Price Review 2024</v>
      </c>
      <c r="F516" s="70" t="str">
        <f xml:space="preserve"> IF( ISNA( 'Inp - allowance override'!F516 ), "", IF( ISBLANK( 'Inp - allowance override'!F516 ), 'F_Inputs - allowance'!F516, 'Inp - allowance override'!F516 ) )</f>
        <v/>
      </c>
      <c r="G516" s="70" t="str">
        <f xml:space="preserve"> IF( ISNA( 'Inp - allowance override'!G516 ), "", IF( ISBLANK( 'Inp - allowance override'!G516 ), 'F_Inputs - allowance'!G516, 'Inp - allowance override'!G516 ) )</f>
        <v/>
      </c>
      <c r="H516" s="70" t="str">
        <f xml:space="preserve"> IF( ISNA( 'Inp - allowance override'!H516 ), "", IF( ISBLANK( 'Inp - allowance override'!H516 ), 'F_Inputs - allowance'!H516, 'Inp - allowance override'!H516 ) )</f>
        <v/>
      </c>
      <c r="I516" s="70">
        <f xml:space="preserve"> IF( ISNA( 'Inp - allowance override'!I516 ), "", IF( ISBLANK( 'Inp - allowance override'!I516 ), 'F_Inputs - allowance'!I516, 'Inp - allowance override'!I516 ) )</f>
        <v>2.99</v>
      </c>
      <c r="J516" s="70">
        <f xml:space="preserve"> IF( ISNA( 'Inp - allowance override'!J516 ), "", IF( ISBLANK( 'Inp - allowance override'!J516 ), 'F_Inputs - allowance'!J516, 'Inp - allowance override'!J516 ) )</f>
        <v>2.99</v>
      </c>
      <c r="K516" s="70">
        <f xml:space="preserve"> IF( ISNA( 'Inp - allowance override'!K516 ), "", IF( ISBLANK( 'Inp - allowance override'!K516 ), 'F_Inputs - allowance'!K516, 'Inp - allowance override'!K516 ) )</f>
        <v>2.99</v>
      </c>
      <c r="L516" s="70">
        <f xml:space="preserve"> IF( ISNA( 'Inp - allowance override'!L516 ), "", IF( ISBLANK( 'Inp - allowance override'!L516 ), 'F_Inputs - allowance'!L516, 'Inp - allowance override'!L516 ) )</f>
        <v>2.99</v>
      </c>
      <c r="M516" s="70">
        <f xml:space="preserve"> IF( ISNA( 'Inp - allowance override'!M516 ), "", IF( ISBLANK( 'Inp - allowance override'!M516 ), 'F_Inputs - allowance'!M516, 'Inp - allowance override'!M516 ) )</f>
        <v>2.99</v>
      </c>
      <c r="N516" s="64" t="str">
        <f xml:space="preserve"> INDEX(Lookup!G:G, MATCH(B516, Lookup!F:F, 0),)</f>
        <v>WN - 3P opex</v>
      </c>
    </row>
    <row r="517" spans="1:16">
      <c r="A517" t="str">
        <f>'Inp - allowance override'!A517</f>
        <v>AFW</v>
      </c>
      <c r="B517" t="str">
        <f>'Inp - allowance override'!B517</f>
        <v>C_PR24CA15_3PCAPEX_NPC_WWN</v>
      </c>
      <c r="C517" t="str">
        <f>'Inp - allowance override'!C517</f>
        <v>Third party services costs - WWN - capex - non-price control</v>
      </c>
      <c r="D517" t="str">
        <f>'Inp - allowance override'!D517</f>
        <v>£m</v>
      </c>
      <c r="E517" t="str">
        <f>'Inp - allowance override'!E517</f>
        <v>Price Review 2024</v>
      </c>
      <c r="F517" s="70" t="str">
        <f xml:space="preserve"> IF( ISNA( 'Inp - allowance override'!F517 ), "", IF( ISBLANK( 'Inp - allowance override'!F517 ), 'F_Inputs - allowance'!F517, 'Inp - allowance override'!F517 ) )</f>
        <v/>
      </c>
      <c r="G517" s="70" t="str">
        <f xml:space="preserve"> IF( ISNA( 'Inp - allowance override'!G517 ), "", IF( ISBLANK( 'Inp - allowance override'!G517 ), 'F_Inputs - allowance'!G517, 'Inp - allowance override'!G517 ) )</f>
        <v/>
      </c>
      <c r="H517" s="70" t="str">
        <f xml:space="preserve"> IF( ISNA( 'Inp - allowance override'!H517 ), "", IF( ISBLANK( 'Inp - allowance override'!H517 ), 'F_Inputs - allowance'!H517, 'Inp - allowance override'!H517 ) )</f>
        <v/>
      </c>
      <c r="I517" s="70">
        <f xml:space="preserve"> IF( ISNA( 'Inp - allowance override'!I517 ), "", IF( ISBLANK( 'Inp - allowance override'!I517 ), 'F_Inputs - allowance'!I517, 'Inp - allowance override'!I517 ) )</f>
        <v>0</v>
      </c>
      <c r="J517" s="70">
        <f xml:space="preserve"> IF( ISNA( 'Inp - allowance override'!J517 ), "", IF( ISBLANK( 'Inp - allowance override'!J517 ), 'F_Inputs - allowance'!J517, 'Inp - allowance override'!J517 ) )</f>
        <v>0</v>
      </c>
      <c r="K517" s="70">
        <f xml:space="preserve"> IF( ISNA( 'Inp - allowance override'!K517 ), "", IF( ISBLANK( 'Inp - allowance override'!K517 ), 'F_Inputs - allowance'!K517, 'Inp - allowance override'!K517 ) )</f>
        <v>0</v>
      </c>
      <c r="L517" s="70">
        <f xml:space="preserve"> IF( ISNA( 'Inp - allowance override'!L517 ), "", IF( ISBLANK( 'Inp - allowance override'!L517 ), 'F_Inputs - allowance'!L517, 'Inp - allowance override'!L517 ) )</f>
        <v>0</v>
      </c>
      <c r="M517" s="70">
        <f xml:space="preserve"> IF( ISNA( 'Inp - allowance override'!M517 ), "", IF( ISBLANK( 'Inp - allowance override'!M517 ), 'F_Inputs - allowance'!M517, 'Inp - allowance override'!M517 ) )</f>
        <v>0</v>
      </c>
      <c r="N517" s="64" t="str">
        <f xml:space="preserve"> INDEX(Lookup!G:G, MATCH(B517, Lookup!F:F, 0),)</f>
        <v>WWN - 3P capex</v>
      </c>
    </row>
    <row r="518" spans="1:16">
      <c r="A518" t="str">
        <f>'Inp - allowance override'!A518</f>
        <v>AFW</v>
      </c>
      <c r="B518" t="str">
        <f>'Inp - allowance override'!B518</f>
        <v>C_PR24CA15_3POPEX_NPC_WWN</v>
      </c>
      <c r="C518" t="str">
        <f>'Inp - allowance override'!C518</f>
        <v>Third party services costs - WWN - opex - non-price control</v>
      </c>
      <c r="D518" t="str">
        <f>'Inp - allowance override'!D518</f>
        <v>£m</v>
      </c>
      <c r="E518" t="str">
        <f>'Inp - allowance override'!E518</f>
        <v>Price Review 2024</v>
      </c>
      <c r="F518" s="70" t="str">
        <f xml:space="preserve"> IF( ISNA( 'Inp - allowance override'!F518 ), "", IF( ISBLANK( 'Inp - allowance override'!F518 ), 'F_Inputs - allowance'!F518, 'Inp - allowance override'!F518 ) )</f>
        <v/>
      </c>
      <c r="G518" s="70" t="str">
        <f xml:space="preserve"> IF( ISNA( 'Inp - allowance override'!G518 ), "", IF( ISBLANK( 'Inp - allowance override'!G518 ), 'F_Inputs - allowance'!G518, 'Inp - allowance override'!G518 ) )</f>
        <v/>
      </c>
      <c r="H518" s="70" t="str">
        <f xml:space="preserve"> IF( ISNA( 'Inp - allowance override'!H518 ), "", IF( ISBLANK( 'Inp - allowance override'!H518 ), 'F_Inputs - allowance'!H518, 'Inp - allowance override'!H518 ) )</f>
        <v/>
      </c>
      <c r="I518" s="70">
        <f xml:space="preserve"> IF( ISNA( 'Inp - allowance override'!I518 ), "", IF( ISBLANK( 'Inp - allowance override'!I518 ), 'F_Inputs - allowance'!I518, 'Inp - allowance override'!I518 ) )</f>
        <v>0</v>
      </c>
      <c r="J518" s="70">
        <f xml:space="preserve"> IF( ISNA( 'Inp - allowance override'!J518 ), "", IF( ISBLANK( 'Inp - allowance override'!J518 ), 'F_Inputs - allowance'!J518, 'Inp - allowance override'!J518 ) )</f>
        <v>0</v>
      </c>
      <c r="K518" s="70">
        <f xml:space="preserve"> IF( ISNA( 'Inp - allowance override'!K518 ), "", IF( ISBLANK( 'Inp - allowance override'!K518 ), 'F_Inputs - allowance'!K518, 'Inp - allowance override'!K518 ) )</f>
        <v>0</v>
      </c>
      <c r="L518" s="70">
        <f xml:space="preserve"> IF( ISNA( 'Inp - allowance override'!L518 ), "", IF( ISBLANK( 'Inp - allowance override'!L518 ), 'F_Inputs - allowance'!L518, 'Inp - allowance override'!L518 ) )</f>
        <v>0</v>
      </c>
      <c r="M518" s="70">
        <f xml:space="preserve"> IF( ISNA( 'Inp - allowance override'!M518 ), "", IF( ISBLANK( 'Inp - allowance override'!M518 ), 'F_Inputs - allowance'!M518, 'Inp - allowance override'!M518 ) )</f>
        <v>0</v>
      </c>
      <c r="N518" s="64" t="str">
        <f xml:space="preserve"> INDEX(Lookup!G:G, MATCH(B518, Lookup!F:F, 0),)</f>
        <v>WWN - 3P opex</v>
      </c>
    </row>
    <row r="519" spans="1:16">
      <c r="A519" t="str">
        <f>'Inp - allowance override'!A519</f>
        <v>AFW</v>
      </c>
      <c r="B519" t="str">
        <f>'Inp - allowance override'!B519</f>
        <v>C_PR24CA15_REVCAPEX_PC_WN</v>
      </c>
      <c r="C519" t="str">
        <f>'Inp - allowance override'!C519</f>
        <v>DS &amp; diversions - revenues for capex spend - price control - WN</v>
      </c>
      <c r="D519" t="str">
        <f>'Inp - allowance override'!D519</f>
        <v>£m</v>
      </c>
      <c r="E519" t="str">
        <f>'Inp - allowance override'!E519</f>
        <v>Price Review 2024</v>
      </c>
      <c r="F519" s="70" t="str">
        <f xml:space="preserve"> IF( ISNA( 'Inp - allowance override'!F519 ), "", IF( ISBLANK( 'Inp - allowance override'!F519 ), 'F_Inputs - allowance'!F519, 'Inp - allowance override'!F519 ) )</f>
        <v/>
      </c>
      <c r="G519" s="70" t="str">
        <f xml:space="preserve"> IF( ISNA( 'Inp - allowance override'!G519 ), "", IF( ISBLANK( 'Inp - allowance override'!G519 ), 'F_Inputs - allowance'!G519, 'Inp - allowance override'!G519 ) )</f>
        <v/>
      </c>
      <c r="H519" s="70" t="str">
        <f xml:space="preserve"> IF( ISNA( 'Inp - allowance override'!H519 ), "", IF( ISBLANK( 'Inp - allowance override'!H519 ), 'F_Inputs - allowance'!H519, 'Inp - allowance override'!H519 ) )</f>
        <v/>
      </c>
      <c r="I519" s="70">
        <f xml:space="preserve"> IF( ISNA( 'Inp - allowance override'!I519 ), "", IF( ISBLANK( 'Inp - allowance override'!I519 ), 'F_Inputs - allowance'!I519, 'Inp - allowance override'!I519 ) )</f>
        <v>6.5475360408699181</v>
      </c>
      <c r="J519" s="70">
        <f xml:space="preserve"> IF( ISNA( 'Inp - allowance override'!J519 ), "", IF( ISBLANK( 'Inp - allowance override'!J519 ), 'F_Inputs - allowance'!J519, 'Inp - allowance override'!J519 ) )</f>
        <v>6.6091374685420972</v>
      </c>
      <c r="K519" s="70">
        <f xml:space="preserve"> IF( ISNA( 'Inp - allowance override'!K519 ), "", IF( ISBLANK( 'Inp - allowance override'!K519 ), 'F_Inputs - allowance'!K519, 'Inp - allowance override'!K519 ) )</f>
        <v>7.0709741543097806</v>
      </c>
      <c r="L519" s="70">
        <f xml:space="preserve"> IF( ISNA( 'Inp - allowance override'!L519 ), "", IF( ISBLANK( 'Inp - allowance override'!L519 ), 'F_Inputs - allowance'!L519, 'Inp - allowance override'!L519 ) )</f>
        <v>7.567935542159411</v>
      </c>
      <c r="M519" s="70">
        <f xml:space="preserve"> IF( ISNA( 'Inp - allowance override'!M519 ), "", IF( ISBLANK( 'Inp - allowance override'!M519 ), 'F_Inputs - allowance'!M519, 'Inp - allowance override'!M519 ) )</f>
        <v>8.2426297659214214</v>
      </c>
      <c r="N519" s="64" t="str">
        <f xml:space="preserve"> INDEX(Lookup!G:G, MATCH(B519, Lookup!F:F, 0),)</f>
        <v>WN - DSDIV REV</v>
      </c>
    </row>
    <row r="520" spans="1:16">
      <c r="A520" t="str">
        <f>'Inp - allowance override'!A520</f>
        <v>AFW</v>
      </c>
      <c r="B520" t="str">
        <f>'Inp - allowance override'!B520</f>
        <v>C_PR24CA15_REVCAPEX_NPC_WN</v>
      </c>
      <c r="C520" t="str">
        <f>'Inp - allowance override'!C520</f>
        <v>DS &amp; diversions - revenues for capex spend - non-price control - WN</v>
      </c>
      <c r="D520" t="str">
        <f>'Inp - allowance override'!D520</f>
        <v>£m</v>
      </c>
      <c r="E520" t="str">
        <f>'Inp - allowance override'!E520</f>
        <v>Price Review 2024</v>
      </c>
      <c r="F520" s="70" t="str">
        <f xml:space="preserve"> IF( ISNA( 'Inp - allowance override'!F520 ), "", IF( ISBLANK( 'Inp - allowance override'!F520 ), 'F_Inputs - allowance'!F520, 'Inp - allowance override'!F520 ) )</f>
        <v/>
      </c>
      <c r="G520" s="70" t="str">
        <f xml:space="preserve"> IF( ISNA( 'Inp - allowance override'!G520 ), "", IF( ISBLANK( 'Inp - allowance override'!G520 ), 'F_Inputs - allowance'!G520, 'Inp - allowance override'!G520 ) )</f>
        <v/>
      </c>
      <c r="H520" s="70" t="str">
        <f xml:space="preserve"> IF( ISNA( 'Inp - allowance override'!H520 ), "", IF( ISBLANK( 'Inp - allowance override'!H520 ), 'F_Inputs - allowance'!H520, 'Inp - allowance override'!H520 ) )</f>
        <v/>
      </c>
      <c r="I520" s="70">
        <f xml:space="preserve"> IF( ISNA( 'Inp - allowance override'!I520 ), "", IF( ISBLANK( 'Inp - allowance override'!I520 ), 'F_Inputs - allowance'!I520, 'Inp - allowance override'!I520 ) )</f>
        <v>7.819</v>
      </c>
      <c r="J520" s="70">
        <f xml:space="preserve"> IF( ISNA( 'Inp - allowance override'!J520 ), "", IF( ISBLANK( 'Inp - allowance override'!J520 ), 'F_Inputs - allowance'!J520, 'Inp - allowance override'!J520 ) )</f>
        <v>7.8419999999999996</v>
      </c>
      <c r="K520" s="70">
        <f xml:space="preserve"> IF( ISNA( 'Inp - allowance override'!K520 ), "", IF( ISBLANK( 'Inp - allowance override'!K520 ), 'F_Inputs - allowance'!K520, 'Inp - allowance override'!K520 ) )</f>
        <v>8.588000000000001</v>
      </c>
      <c r="L520" s="70">
        <f xml:space="preserve"> IF( ISNA( 'Inp - allowance override'!L520 ), "", IF( ISBLANK( 'Inp - allowance override'!L520 ), 'F_Inputs - allowance'!L520, 'Inp - allowance override'!L520 ) )</f>
        <v>9.26</v>
      </c>
      <c r="M520" s="70">
        <f xml:space="preserve"> IF( ISNA( 'Inp - allowance override'!M520 ), "", IF( ISBLANK( 'Inp - allowance override'!M520 ), 'F_Inputs - allowance'!M520, 'Inp - allowance override'!M520 ) )</f>
        <v>10.383000000000001</v>
      </c>
      <c r="N520" s="64" t="str">
        <f xml:space="preserve"> INDEX(Lookup!G:G, MATCH(B520, Lookup!F:F, 0),)</f>
        <v>WN - DSDIV REV</v>
      </c>
    </row>
    <row r="521" spans="1:16">
      <c r="A521" t="str">
        <f>'Inp - allowance override'!A521</f>
        <v>AFW</v>
      </c>
      <c r="B521" t="str">
        <f>'Inp - allowance override'!B521</f>
        <v>C_PR24CA15_REVOPEX_PC_WN</v>
      </c>
      <c r="C521" t="str">
        <f>'Inp - allowance override'!C521</f>
        <v>DS &amp; diversions - revenues for opex spend - price control - WN</v>
      </c>
      <c r="D521" t="str">
        <f>'Inp - allowance override'!D521</f>
        <v>£m</v>
      </c>
      <c r="E521" t="str">
        <f>'Inp - allowance override'!E521</f>
        <v>Price Review 2024</v>
      </c>
      <c r="F521" s="70" t="str">
        <f xml:space="preserve"> IF( ISNA( 'Inp - allowance override'!F521 ), "", IF( ISBLANK( 'Inp - allowance override'!F521 ), 'F_Inputs - allowance'!F521, 'Inp - allowance override'!F521 ) )</f>
        <v/>
      </c>
      <c r="G521" s="70" t="str">
        <f xml:space="preserve"> IF( ISNA( 'Inp - allowance override'!G521 ), "", IF( ISBLANK( 'Inp - allowance override'!G521 ), 'F_Inputs - allowance'!G521, 'Inp - allowance override'!G521 ) )</f>
        <v/>
      </c>
      <c r="H521" s="70" t="str">
        <f xml:space="preserve"> IF( ISNA( 'Inp - allowance override'!H521 ), "", IF( ISBLANK( 'Inp - allowance override'!H521 ), 'F_Inputs - allowance'!H521, 'Inp - allowance override'!H521 ) )</f>
        <v/>
      </c>
      <c r="I521" s="70">
        <f xml:space="preserve"> IF( ISNA( 'Inp - allowance override'!I521 ), "", IF( ISBLANK( 'Inp - allowance override'!I521 ), 'F_Inputs - allowance'!I521, 'Inp - allowance override'!I521 ) )</f>
        <v>0</v>
      </c>
      <c r="J521" s="70">
        <f xml:space="preserve"> IF( ISNA( 'Inp - allowance override'!J521 ), "", IF( ISBLANK( 'Inp - allowance override'!J521 ), 'F_Inputs - allowance'!J521, 'Inp - allowance override'!J521 ) )</f>
        <v>0</v>
      </c>
      <c r="K521" s="70">
        <f xml:space="preserve"> IF( ISNA( 'Inp - allowance override'!K521 ), "", IF( ISBLANK( 'Inp - allowance override'!K521 ), 'F_Inputs - allowance'!K521, 'Inp - allowance override'!K521 ) )</f>
        <v>0</v>
      </c>
      <c r="L521" s="70">
        <f xml:space="preserve"> IF( ISNA( 'Inp - allowance override'!L521 ), "", IF( ISBLANK( 'Inp - allowance override'!L521 ), 'F_Inputs - allowance'!L521, 'Inp - allowance override'!L521 ) )</f>
        <v>0</v>
      </c>
      <c r="M521" s="70">
        <f xml:space="preserve"> IF( ISNA( 'Inp - allowance override'!M521 ), "", IF( ISBLANK( 'Inp - allowance override'!M521 ), 'F_Inputs - allowance'!M521, 'Inp - allowance override'!M521 ) )</f>
        <v>0</v>
      </c>
      <c r="N521" s="64" t="str">
        <f xml:space="preserve"> INDEX(Lookup!G:G, MATCH(B521, Lookup!F:F, 0),)</f>
        <v>WN - DSDIV REV</v>
      </c>
    </row>
    <row r="522" spans="1:16">
      <c r="A522" t="str">
        <f>'Inp - allowance override'!A522</f>
        <v>AFW</v>
      </c>
      <c r="B522" t="str">
        <f>'Inp - allowance override'!B522</f>
        <v>C_PR24CA15_REVOPEX_NPC_WN</v>
      </c>
      <c r="C522" t="str">
        <f>'Inp - allowance override'!C522</f>
        <v>DS &amp; diversions - revenues for opex spend - non-price control - WN</v>
      </c>
      <c r="D522" t="str">
        <f>'Inp - allowance override'!D522</f>
        <v>£m</v>
      </c>
      <c r="E522" t="str">
        <f>'Inp - allowance override'!E522</f>
        <v>Price Review 2024</v>
      </c>
      <c r="F522" s="70" t="str">
        <f xml:space="preserve"> IF( ISNA( 'Inp - allowance override'!F522 ), "", IF( ISBLANK( 'Inp - allowance override'!F522 ), 'F_Inputs - allowance'!F522, 'Inp - allowance override'!F522 ) )</f>
        <v/>
      </c>
      <c r="G522" s="70" t="str">
        <f xml:space="preserve"> IF( ISNA( 'Inp - allowance override'!G522 ), "", IF( ISBLANK( 'Inp - allowance override'!G522 ), 'F_Inputs - allowance'!G522, 'Inp - allowance override'!G522 ) )</f>
        <v/>
      </c>
      <c r="H522" s="70" t="str">
        <f xml:space="preserve"> IF( ISNA( 'Inp - allowance override'!H522 ), "", IF( ISBLANK( 'Inp - allowance override'!H522 ), 'F_Inputs - allowance'!H522, 'Inp - allowance override'!H522 ) )</f>
        <v/>
      </c>
      <c r="I522" s="70">
        <f xml:space="preserve"> IF( ISNA( 'Inp - allowance override'!I522 ), "", IF( ISBLANK( 'Inp - allowance override'!I522 ), 'F_Inputs - allowance'!I522, 'Inp - allowance override'!I522 ) )</f>
        <v>0</v>
      </c>
      <c r="J522" s="70">
        <f xml:space="preserve"> IF( ISNA( 'Inp - allowance override'!J522 ), "", IF( ISBLANK( 'Inp - allowance override'!J522 ), 'F_Inputs - allowance'!J522, 'Inp - allowance override'!J522 ) )</f>
        <v>0</v>
      </c>
      <c r="K522" s="70">
        <f xml:space="preserve"> IF( ISNA( 'Inp - allowance override'!K522 ), "", IF( ISBLANK( 'Inp - allowance override'!K522 ), 'F_Inputs - allowance'!K522, 'Inp - allowance override'!K522 ) )</f>
        <v>0</v>
      </c>
      <c r="L522" s="70">
        <f xml:space="preserve"> IF( ISNA( 'Inp - allowance override'!L522 ), "", IF( ISBLANK( 'Inp - allowance override'!L522 ), 'F_Inputs - allowance'!L522, 'Inp - allowance override'!L522 ) )</f>
        <v>0</v>
      </c>
      <c r="M522" s="70">
        <f xml:space="preserve"> IF( ISNA( 'Inp - allowance override'!M522 ), "", IF( ISBLANK( 'Inp - allowance override'!M522 ), 'F_Inputs - allowance'!M522, 'Inp - allowance override'!M522 ) )</f>
        <v>0</v>
      </c>
      <c r="N522" s="64" t="str">
        <f xml:space="preserve"> INDEX(Lookup!G:G, MATCH(B522, Lookup!F:F, 0),)</f>
        <v>WN - DSDIV REV</v>
      </c>
    </row>
    <row r="523" spans="1:16">
      <c r="A523" t="str">
        <f>'Inp - allowance override'!A523</f>
        <v>AFW</v>
      </c>
      <c r="B523" t="str">
        <f>'Inp - allowance override'!B523</f>
        <v>C_PR24CA15_REVCAPEX_PC_WWN</v>
      </c>
      <c r="C523" t="str">
        <f>'Inp - allowance override'!C523</f>
        <v>DS &amp; diversions - revenues for capex spend - price control - WWN</v>
      </c>
      <c r="D523" t="str">
        <f>'Inp - allowance override'!D523</f>
        <v>£m</v>
      </c>
      <c r="E523" t="str">
        <f>'Inp - allowance override'!E523</f>
        <v>Price Review 2024</v>
      </c>
      <c r="F523" s="70" t="str">
        <f xml:space="preserve"> IF( ISNA( 'Inp - allowance override'!F523 ), "", IF( ISBLANK( 'Inp - allowance override'!F523 ), 'F_Inputs - allowance'!F523, 'Inp - allowance override'!F523 ) )</f>
        <v/>
      </c>
      <c r="G523" s="70" t="str">
        <f xml:space="preserve"> IF( ISNA( 'Inp - allowance override'!G523 ), "", IF( ISBLANK( 'Inp - allowance override'!G523 ), 'F_Inputs - allowance'!G523, 'Inp - allowance override'!G523 ) )</f>
        <v/>
      </c>
      <c r="H523" s="70" t="str">
        <f xml:space="preserve"> IF( ISNA( 'Inp - allowance override'!H523 ), "", IF( ISBLANK( 'Inp - allowance override'!H523 ), 'F_Inputs - allowance'!H523, 'Inp - allowance override'!H523 ) )</f>
        <v/>
      </c>
      <c r="I523" s="70">
        <f xml:space="preserve"> IF( ISNA( 'Inp - allowance override'!I523 ), "", IF( ISBLANK( 'Inp - allowance override'!I523 ), 'F_Inputs - allowance'!I523, 'Inp - allowance override'!I523 ) )</f>
        <v>0</v>
      </c>
      <c r="J523" s="70">
        <f xml:space="preserve"> IF( ISNA( 'Inp - allowance override'!J523 ), "", IF( ISBLANK( 'Inp - allowance override'!J523 ), 'F_Inputs - allowance'!J523, 'Inp - allowance override'!J523 ) )</f>
        <v>0</v>
      </c>
      <c r="K523" s="70">
        <f xml:space="preserve"> IF( ISNA( 'Inp - allowance override'!K523 ), "", IF( ISBLANK( 'Inp - allowance override'!K523 ), 'F_Inputs - allowance'!K523, 'Inp - allowance override'!K523 ) )</f>
        <v>0</v>
      </c>
      <c r="L523" s="70">
        <f xml:space="preserve"> IF( ISNA( 'Inp - allowance override'!L523 ), "", IF( ISBLANK( 'Inp - allowance override'!L523 ), 'F_Inputs - allowance'!L523, 'Inp - allowance override'!L523 ) )</f>
        <v>0</v>
      </c>
      <c r="M523" s="70">
        <f xml:space="preserve"> IF( ISNA( 'Inp - allowance override'!M523 ), "", IF( ISBLANK( 'Inp - allowance override'!M523 ), 'F_Inputs - allowance'!M523, 'Inp - allowance override'!M523 ) )</f>
        <v>0</v>
      </c>
      <c r="N523" s="64" t="str">
        <f xml:space="preserve"> INDEX(Lookup!G:G, MATCH(B523, Lookup!F:F, 0),)</f>
        <v>WWN - DSDIV REV</v>
      </c>
    </row>
    <row r="524" spans="1:16">
      <c r="A524" t="str">
        <f>'Inp - allowance override'!A524</f>
        <v>AFW</v>
      </c>
      <c r="B524" t="str">
        <f>'Inp - allowance override'!B524</f>
        <v>C_PR24CA15_REVCAPEX_NPC_WWN</v>
      </c>
      <c r="C524" t="str">
        <f>'Inp - allowance override'!C524</f>
        <v>DS &amp; diversions - revenues for capex spend - non-price control - WWN</v>
      </c>
      <c r="D524" t="str">
        <f>'Inp - allowance override'!D524</f>
        <v>£m</v>
      </c>
      <c r="E524" t="str">
        <f>'Inp - allowance override'!E524</f>
        <v>Price Review 2024</v>
      </c>
      <c r="F524" s="70" t="str">
        <f xml:space="preserve"> IF( ISNA( 'Inp - allowance override'!F524 ), "", IF( ISBLANK( 'Inp - allowance override'!F524 ), 'F_Inputs - allowance'!F524, 'Inp - allowance override'!F524 ) )</f>
        <v/>
      </c>
      <c r="G524" s="70" t="str">
        <f xml:space="preserve"> IF( ISNA( 'Inp - allowance override'!G524 ), "", IF( ISBLANK( 'Inp - allowance override'!G524 ), 'F_Inputs - allowance'!G524, 'Inp - allowance override'!G524 ) )</f>
        <v/>
      </c>
      <c r="H524" s="70" t="str">
        <f xml:space="preserve"> IF( ISNA( 'Inp - allowance override'!H524 ), "", IF( ISBLANK( 'Inp - allowance override'!H524 ), 'F_Inputs - allowance'!H524, 'Inp - allowance override'!H524 ) )</f>
        <v/>
      </c>
      <c r="I524" s="70">
        <f xml:space="preserve"> IF( ISNA( 'Inp - allowance override'!I524 ), "", IF( ISBLANK( 'Inp - allowance override'!I524 ), 'F_Inputs - allowance'!I524, 'Inp - allowance override'!I524 ) )</f>
        <v>0</v>
      </c>
      <c r="J524" s="70">
        <f xml:space="preserve"> IF( ISNA( 'Inp - allowance override'!J524 ), "", IF( ISBLANK( 'Inp - allowance override'!J524 ), 'F_Inputs - allowance'!J524, 'Inp - allowance override'!J524 ) )</f>
        <v>0</v>
      </c>
      <c r="K524" s="70">
        <f xml:space="preserve"> IF( ISNA( 'Inp - allowance override'!K524 ), "", IF( ISBLANK( 'Inp - allowance override'!K524 ), 'F_Inputs - allowance'!K524, 'Inp - allowance override'!K524 ) )</f>
        <v>0</v>
      </c>
      <c r="L524" s="70">
        <f xml:space="preserve"> IF( ISNA( 'Inp - allowance override'!L524 ), "", IF( ISBLANK( 'Inp - allowance override'!L524 ), 'F_Inputs - allowance'!L524, 'Inp - allowance override'!L524 ) )</f>
        <v>0</v>
      </c>
      <c r="M524" s="70">
        <f xml:space="preserve"> IF( ISNA( 'Inp - allowance override'!M524 ), "", IF( ISBLANK( 'Inp - allowance override'!M524 ), 'F_Inputs - allowance'!M524, 'Inp - allowance override'!M524 ) )</f>
        <v>0</v>
      </c>
      <c r="N524" s="64" t="str">
        <f xml:space="preserve"> INDEX(Lookup!G:G, MATCH(B524, Lookup!F:F, 0),)</f>
        <v>WWN - DSDIV REV</v>
      </c>
    </row>
    <row r="525" spans="1:16">
      <c r="A525" t="str">
        <f>'Inp - allowance override'!A525</f>
        <v>AFW</v>
      </c>
      <c r="B525" t="str">
        <f>'Inp - allowance override'!B525</f>
        <v>C_PR24CA15_REVOPEX_PC_WWN</v>
      </c>
      <c r="C525" t="str">
        <f>'Inp - allowance override'!C525</f>
        <v>DS &amp; diversions - revenues for opex spend - price control - WWN</v>
      </c>
      <c r="D525" t="str">
        <f>'Inp - allowance override'!D525</f>
        <v>£m</v>
      </c>
      <c r="E525" t="str">
        <f>'Inp - allowance override'!E525</f>
        <v>Price Review 2024</v>
      </c>
      <c r="F525" s="70" t="str">
        <f xml:space="preserve"> IF( ISNA( 'Inp - allowance override'!F525 ), "", IF( ISBLANK( 'Inp - allowance override'!F525 ), 'F_Inputs - allowance'!F525, 'Inp - allowance override'!F525 ) )</f>
        <v/>
      </c>
      <c r="G525" s="70" t="str">
        <f xml:space="preserve"> IF( ISNA( 'Inp - allowance override'!G525 ), "", IF( ISBLANK( 'Inp - allowance override'!G525 ), 'F_Inputs - allowance'!G525, 'Inp - allowance override'!G525 ) )</f>
        <v/>
      </c>
      <c r="H525" s="70" t="str">
        <f xml:space="preserve"> IF( ISNA( 'Inp - allowance override'!H525 ), "", IF( ISBLANK( 'Inp - allowance override'!H525 ), 'F_Inputs - allowance'!H525, 'Inp - allowance override'!H525 ) )</f>
        <v/>
      </c>
      <c r="I525" s="70">
        <f xml:space="preserve"> IF( ISNA( 'Inp - allowance override'!I525 ), "", IF( ISBLANK( 'Inp - allowance override'!I525 ), 'F_Inputs - allowance'!I525, 'Inp - allowance override'!I525 ) )</f>
        <v>0</v>
      </c>
      <c r="J525" s="70">
        <f xml:space="preserve"> IF( ISNA( 'Inp - allowance override'!J525 ), "", IF( ISBLANK( 'Inp - allowance override'!J525 ), 'F_Inputs - allowance'!J525, 'Inp - allowance override'!J525 ) )</f>
        <v>0</v>
      </c>
      <c r="K525" s="70">
        <f xml:space="preserve"> IF( ISNA( 'Inp - allowance override'!K525 ), "", IF( ISBLANK( 'Inp - allowance override'!K525 ), 'F_Inputs - allowance'!K525, 'Inp - allowance override'!K525 ) )</f>
        <v>0</v>
      </c>
      <c r="L525" s="70">
        <f xml:space="preserve"> IF( ISNA( 'Inp - allowance override'!L525 ), "", IF( ISBLANK( 'Inp - allowance override'!L525 ), 'F_Inputs - allowance'!L525, 'Inp - allowance override'!L525 ) )</f>
        <v>0</v>
      </c>
      <c r="M525" s="70">
        <f xml:space="preserve"> IF( ISNA( 'Inp - allowance override'!M525 ), "", IF( ISBLANK( 'Inp - allowance override'!M525 ), 'F_Inputs - allowance'!M525, 'Inp - allowance override'!M525 ) )</f>
        <v>0</v>
      </c>
      <c r="N525" s="64" t="str">
        <f xml:space="preserve"> INDEX(Lookup!G:G, MATCH(B525, Lookup!F:F, 0),)</f>
        <v>WWN - DSDIV REV</v>
      </c>
    </row>
    <row r="526" spans="1:16">
      <c r="A526" t="str">
        <f>'Inp - allowance override'!A526</f>
        <v>AFW</v>
      </c>
      <c r="B526" t="str">
        <f>'Inp - allowance override'!B526</f>
        <v>C_PR24CA15_REVOPEX_NPC_WWN</v>
      </c>
      <c r="C526" t="str">
        <f>'Inp - allowance override'!C526</f>
        <v>DS &amp; diversions - revenues for opex spend - non-price control - WWN</v>
      </c>
      <c r="D526" t="str">
        <f>'Inp - allowance override'!D526</f>
        <v>£m</v>
      </c>
      <c r="E526" t="str">
        <f>'Inp - allowance override'!E526</f>
        <v>Price Review 2024</v>
      </c>
      <c r="F526" s="70" t="str">
        <f xml:space="preserve"> IF( ISNA( 'Inp - allowance override'!F526 ), "", IF( ISBLANK( 'Inp - allowance override'!F526 ), 'F_Inputs - allowance'!F526, 'Inp - allowance override'!F526 ) )</f>
        <v/>
      </c>
      <c r="G526" s="70" t="str">
        <f xml:space="preserve"> IF( ISNA( 'Inp - allowance override'!G526 ), "", IF( ISBLANK( 'Inp - allowance override'!G526 ), 'F_Inputs - allowance'!G526, 'Inp - allowance override'!G526 ) )</f>
        <v/>
      </c>
      <c r="H526" s="70" t="str">
        <f xml:space="preserve"> IF( ISNA( 'Inp - allowance override'!H526 ), "", IF( ISBLANK( 'Inp - allowance override'!H526 ), 'F_Inputs - allowance'!H526, 'Inp - allowance override'!H526 ) )</f>
        <v/>
      </c>
      <c r="I526" s="70">
        <f xml:space="preserve"> IF( ISNA( 'Inp - allowance override'!I526 ), "", IF( ISBLANK( 'Inp - allowance override'!I526 ), 'F_Inputs - allowance'!I526, 'Inp - allowance override'!I526 ) )</f>
        <v>0</v>
      </c>
      <c r="J526" s="70">
        <f xml:space="preserve"> IF( ISNA( 'Inp - allowance override'!J526 ), "", IF( ISBLANK( 'Inp - allowance override'!J526 ), 'F_Inputs - allowance'!J526, 'Inp - allowance override'!J526 ) )</f>
        <v>0</v>
      </c>
      <c r="K526" s="70">
        <f xml:space="preserve"> IF( ISNA( 'Inp - allowance override'!K526 ), "", IF( ISBLANK( 'Inp - allowance override'!K526 ), 'F_Inputs - allowance'!K526, 'Inp - allowance override'!K526 ) )</f>
        <v>0</v>
      </c>
      <c r="L526" s="70">
        <f xml:space="preserve"> IF( ISNA( 'Inp - allowance override'!L526 ), "", IF( ISBLANK( 'Inp - allowance override'!L526 ), 'F_Inputs - allowance'!L526, 'Inp - allowance override'!L526 ) )</f>
        <v>0</v>
      </c>
      <c r="M526" s="70">
        <f xml:space="preserve"> IF( ISNA( 'Inp - allowance override'!M526 ), "", IF( ISBLANK( 'Inp - allowance override'!M526 ), 'F_Inputs - allowance'!M526, 'Inp - allowance override'!M526 ) )</f>
        <v>0</v>
      </c>
      <c r="N526" s="64" t="str">
        <f xml:space="preserve"> INDEX(Lookup!G:G, MATCH(B526, Lookup!F:F, 0),)</f>
        <v>WWN - DSDIV REV</v>
      </c>
    </row>
    <row r="527" spans="1:16">
      <c r="A527" t="str">
        <f>'Inp - allowance override'!A527</f>
        <v>AFW</v>
      </c>
      <c r="B527" t="str">
        <f>'Inp - allowance override'!B527</f>
        <v>C_PR24CA25_WR</v>
      </c>
      <c r="C527" t="str">
        <f>'Inp - allowance override'!C527</f>
        <v>Pension deficit recovery payments - Calculated allowance - Water resources</v>
      </c>
      <c r="D527" t="str">
        <f>'Inp - allowance override'!D527</f>
        <v>£m</v>
      </c>
      <c r="E527" t="str">
        <f>'Inp - allowance override'!E527</f>
        <v>Price Review 2024</v>
      </c>
      <c r="F527" s="70" t="str">
        <f xml:space="preserve"> IF( ISNA( 'Inp - allowance override'!F527 ), "", IF( ISBLANK( 'Inp - allowance override'!F527 ), 'F_Inputs - allowance'!F527, 'Inp - allowance override'!F527 ) )</f>
        <v/>
      </c>
      <c r="G527" s="70" t="str">
        <f xml:space="preserve"> IF( ISNA( 'Inp - allowance override'!G527 ), "", IF( ISBLANK( 'Inp - allowance override'!G527 ), 'F_Inputs - allowance'!G527, 'Inp - allowance override'!G527 ) )</f>
        <v/>
      </c>
      <c r="H527" s="70" t="str">
        <f xml:space="preserve"> IF( ISNA( 'Inp - allowance override'!H527 ), "", IF( ISBLANK( 'Inp - allowance override'!H527 ), 'F_Inputs - allowance'!H527, 'Inp - allowance override'!H527 ) )</f>
        <v/>
      </c>
      <c r="I527" s="70" t="str">
        <f xml:space="preserve"> IF( ISNA( 'Inp - allowance override'!I527 ), "", IF( ISBLANK( 'Inp - allowance override'!I527 ), 'F_Inputs - allowance'!I527, 'Inp - allowance override'!I527 ) )</f>
        <v/>
      </c>
      <c r="J527" s="70" t="str">
        <f xml:space="preserve"> IF( ISNA( 'Inp - allowance override'!J527 ), "", IF( ISBLANK( 'Inp - allowance override'!J527 ), 'F_Inputs - allowance'!J527, 'Inp - allowance override'!J527 ) )</f>
        <v/>
      </c>
      <c r="K527" s="70" t="str">
        <f xml:space="preserve"> IF( ISNA( 'Inp - allowance override'!K527 ), "", IF( ISBLANK( 'Inp - allowance override'!K527 ), 'F_Inputs - allowance'!K527, 'Inp - allowance override'!K527 ) )</f>
        <v/>
      </c>
      <c r="L527" s="70" t="str">
        <f xml:space="preserve"> IF( ISNA( 'Inp - allowance override'!L527 ), "", IF( ISBLANK( 'Inp - allowance override'!L527 ), 'F_Inputs - allowance'!L527, 'Inp - allowance override'!L527 ) )</f>
        <v/>
      </c>
      <c r="M527" s="70" t="str">
        <f xml:space="preserve"> IF( ISNA( 'Inp - allowance override'!M527 ), "", IF( ISBLANK( 'Inp - allowance override'!M527 ), 'F_Inputs - allowance'!M527, 'Inp - allowance override'!M527 ) )</f>
        <v/>
      </c>
      <c r="N527" s="64" t="str">
        <f xml:space="preserve"> INDEX(Lookup!G:G, MATCH(B527, Lookup!F:F, 0),)</f>
        <v>WR - PDRC</v>
      </c>
      <c r="P527" t="s">
        <v>462</v>
      </c>
    </row>
    <row r="528" spans="1:16">
      <c r="A528" t="str">
        <f>'Inp - allowance override'!A528</f>
        <v>AFW</v>
      </c>
      <c r="B528" t="str">
        <f>'Inp - allowance override'!B528</f>
        <v>C_PR24CA25_WN</v>
      </c>
      <c r="C528" t="str">
        <f>'Inp - allowance override'!C528</f>
        <v>Pension deficit recovery payments - Calculated allowance - Water network plus</v>
      </c>
      <c r="D528" t="str">
        <f>'Inp - allowance override'!D528</f>
        <v>£m</v>
      </c>
      <c r="E528" t="str">
        <f>'Inp - allowance override'!E528</f>
        <v>Price Review 2024</v>
      </c>
      <c r="F528" s="70" t="str">
        <f xml:space="preserve"> IF( ISNA( 'Inp - allowance override'!F528 ), "", IF( ISBLANK( 'Inp - allowance override'!F528 ), 'F_Inputs - allowance'!F528, 'Inp - allowance override'!F528 ) )</f>
        <v/>
      </c>
      <c r="G528" s="70" t="str">
        <f xml:space="preserve"> IF( ISNA( 'Inp - allowance override'!G528 ), "", IF( ISBLANK( 'Inp - allowance override'!G528 ), 'F_Inputs - allowance'!G528, 'Inp - allowance override'!G528 ) )</f>
        <v/>
      </c>
      <c r="H528" s="70" t="str">
        <f xml:space="preserve"> IF( ISNA( 'Inp - allowance override'!H528 ), "", IF( ISBLANK( 'Inp - allowance override'!H528 ), 'F_Inputs - allowance'!H528, 'Inp - allowance override'!H528 ) )</f>
        <v/>
      </c>
      <c r="I528" s="70" t="str">
        <f xml:space="preserve"> IF( ISNA( 'Inp - allowance override'!I528 ), "", IF( ISBLANK( 'Inp - allowance override'!I528 ), 'F_Inputs - allowance'!I528, 'Inp - allowance override'!I528 ) )</f>
        <v/>
      </c>
      <c r="J528" s="70" t="str">
        <f xml:space="preserve"> IF( ISNA( 'Inp - allowance override'!J528 ), "", IF( ISBLANK( 'Inp - allowance override'!J528 ), 'F_Inputs - allowance'!J528, 'Inp - allowance override'!J528 ) )</f>
        <v/>
      </c>
      <c r="K528" s="70" t="str">
        <f xml:space="preserve"> IF( ISNA( 'Inp - allowance override'!K528 ), "", IF( ISBLANK( 'Inp - allowance override'!K528 ), 'F_Inputs - allowance'!K528, 'Inp - allowance override'!K528 ) )</f>
        <v/>
      </c>
      <c r="L528" s="70" t="str">
        <f xml:space="preserve"> IF( ISNA( 'Inp - allowance override'!L528 ), "", IF( ISBLANK( 'Inp - allowance override'!L528 ), 'F_Inputs - allowance'!L528, 'Inp - allowance override'!L528 ) )</f>
        <v/>
      </c>
      <c r="M528" s="70" t="str">
        <f xml:space="preserve"> IF( ISNA( 'Inp - allowance override'!M528 ), "", IF( ISBLANK( 'Inp - allowance override'!M528 ), 'F_Inputs - allowance'!M528, 'Inp - allowance override'!M528 ) )</f>
        <v/>
      </c>
      <c r="N528" s="64" t="str">
        <f xml:space="preserve"> INDEX(Lookup!G:G, MATCH(B528, Lookup!F:F, 0),)</f>
        <v>WN - PDRC</v>
      </c>
      <c r="P528" t="s">
        <v>462</v>
      </c>
    </row>
    <row r="529" spans="1:16">
      <c r="A529" t="str">
        <f>'Inp - allowance override'!A529</f>
        <v>AFW</v>
      </c>
      <c r="B529" t="str">
        <f>'Inp - allowance override'!B529</f>
        <v>C_PR24CA25_W_TOT</v>
      </c>
      <c r="C529" t="str">
        <f>'Inp - allowance override'!C529</f>
        <v>Pension deficit recovery payments - Calculated allowance - Water total</v>
      </c>
      <c r="D529" t="str">
        <f>'Inp - allowance override'!D529</f>
        <v>£m</v>
      </c>
      <c r="E529" t="str">
        <f>'Inp - allowance override'!E529</f>
        <v>Price Review 2024</v>
      </c>
      <c r="F529" s="70" t="str">
        <f xml:space="preserve"> IF( ISNA( 'Inp - allowance override'!F529 ), "", IF( ISBLANK( 'Inp - allowance override'!F529 ), 'F_Inputs - allowance'!F529, 'Inp - allowance override'!F529 ) )</f>
        <v/>
      </c>
      <c r="G529" s="70" t="str">
        <f xml:space="preserve"> IF( ISNA( 'Inp - allowance override'!G529 ), "", IF( ISBLANK( 'Inp - allowance override'!G529 ), 'F_Inputs - allowance'!G529, 'Inp - allowance override'!G529 ) )</f>
        <v/>
      </c>
      <c r="H529" s="70" t="str">
        <f xml:space="preserve"> IF( ISNA( 'Inp - allowance override'!H529 ), "", IF( ISBLANK( 'Inp - allowance override'!H529 ), 'F_Inputs - allowance'!H529, 'Inp - allowance override'!H529 ) )</f>
        <v/>
      </c>
      <c r="I529" s="70" t="str">
        <f xml:space="preserve"> IF( ISNA( 'Inp - allowance override'!I529 ), "", IF( ISBLANK( 'Inp - allowance override'!I529 ), 'F_Inputs - allowance'!I529, 'Inp - allowance override'!I529 ) )</f>
        <v/>
      </c>
      <c r="J529" s="70" t="str">
        <f xml:space="preserve"> IF( ISNA( 'Inp - allowance override'!J529 ), "", IF( ISBLANK( 'Inp - allowance override'!J529 ), 'F_Inputs - allowance'!J529, 'Inp - allowance override'!J529 ) )</f>
        <v/>
      </c>
      <c r="K529" s="70" t="str">
        <f xml:space="preserve"> IF( ISNA( 'Inp - allowance override'!K529 ), "", IF( ISBLANK( 'Inp - allowance override'!K529 ), 'F_Inputs - allowance'!K529, 'Inp - allowance override'!K529 ) )</f>
        <v/>
      </c>
      <c r="L529" s="70" t="str">
        <f xml:space="preserve"> IF( ISNA( 'Inp - allowance override'!L529 ), "", IF( ISBLANK( 'Inp - allowance override'!L529 ), 'F_Inputs - allowance'!L529, 'Inp - allowance override'!L529 ) )</f>
        <v/>
      </c>
      <c r="M529" s="70" t="str">
        <f xml:space="preserve"> IF( ISNA( 'Inp - allowance override'!M529 ), "", IF( ISBLANK( 'Inp - allowance override'!M529 ), 'F_Inputs - allowance'!M529, 'Inp - allowance override'!M529 ) )</f>
        <v/>
      </c>
      <c r="N529" s="64" t="str">
        <f xml:space="preserve"> INDEX(Lookup!G:G, MATCH(B529, Lookup!F:F, 0),)</f>
        <v>W - PDRC</v>
      </c>
      <c r="P529" t="s">
        <v>462</v>
      </c>
    </row>
    <row r="530" spans="1:16">
      <c r="A530" t="str">
        <f>'Inp - allowance override'!A530</f>
        <v>AFW</v>
      </c>
      <c r="B530" t="str">
        <f>'Inp - allowance override'!B530</f>
        <v>C_PR24CA25_WWN</v>
      </c>
      <c r="C530" t="str">
        <f>'Inp - allowance override'!C530</f>
        <v>Pension deficit recovery payments - Calculated allowance - Wastewater network plus</v>
      </c>
      <c r="D530" t="str">
        <f>'Inp - allowance override'!D530</f>
        <v>£m</v>
      </c>
      <c r="E530" t="str">
        <f>'Inp - allowance override'!E530</f>
        <v>Price Review 2024</v>
      </c>
      <c r="F530" s="70" t="str">
        <f xml:space="preserve"> IF( ISNA( 'Inp - allowance override'!F530 ), "", IF( ISBLANK( 'Inp - allowance override'!F530 ), 'F_Inputs - allowance'!F530, 'Inp - allowance override'!F530 ) )</f>
        <v/>
      </c>
      <c r="G530" s="70" t="str">
        <f xml:space="preserve"> IF( ISNA( 'Inp - allowance override'!G530 ), "", IF( ISBLANK( 'Inp - allowance override'!G530 ), 'F_Inputs - allowance'!G530, 'Inp - allowance override'!G530 ) )</f>
        <v/>
      </c>
      <c r="H530" s="70" t="str">
        <f xml:space="preserve"> IF( ISNA( 'Inp - allowance override'!H530 ), "", IF( ISBLANK( 'Inp - allowance override'!H530 ), 'F_Inputs - allowance'!H530, 'Inp - allowance override'!H530 ) )</f>
        <v/>
      </c>
      <c r="I530" s="70" t="str">
        <f xml:space="preserve"> IF( ISNA( 'Inp - allowance override'!I530 ), "", IF( ISBLANK( 'Inp - allowance override'!I530 ), 'F_Inputs - allowance'!I530, 'Inp - allowance override'!I530 ) )</f>
        <v/>
      </c>
      <c r="J530" s="70" t="str">
        <f xml:space="preserve"> IF( ISNA( 'Inp - allowance override'!J530 ), "", IF( ISBLANK( 'Inp - allowance override'!J530 ), 'F_Inputs - allowance'!J530, 'Inp - allowance override'!J530 ) )</f>
        <v/>
      </c>
      <c r="K530" s="70" t="str">
        <f xml:space="preserve"> IF( ISNA( 'Inp - allowance override'!K530 ), "", IF( ISBLANK( 'Inp - allowance override'!K530 ), 'F_Inputs - allowance'!K530, 'Inp - allowance override'!K530 ) )</f>
        <v/>
      </c>
      <c r="L530" s="70" t="str">
        <f xml:space="preserve"> IF( ISNA( 'Inp - allowance override'!L530 ), "", IF( ISBLANK( 'Inp - allowance override'!L530 ), 'F_Inputs - allowance'!L530, 'Inp - allowance override'!L530 ) )</f>
        <v/>
      </c>
      <c r="M530" s="70" t="str">
        <f xml:space="preserve"> IF( ISNA( 'Inp - allowance override'!M530 ), "", IF( ISBLANK( 'Inp - allowance override'!M530 ), 'F_Inputs - allowance'!M530, 'Inp - allowance override'!M530 ) )</f>
        <v/>
      </c>
      <c r="N530" s="64" t="str">
        <f xml:space="preserve"> INDEX(Lookup!G:G, MATCH(B530, Lookup!F:F, 0),)</f>
        <v>WWN - PDRC</v>
      </c>
      <c r="P530" t="s">
        <v>462</v>
      </c>
    </row>
    <row r="531" spans="1:16">
      <c r="A531" t="str">
        <f>'Inp - allowance override'!A531</f>
        <v>AFW</v>
      </c>
      <c r="B531" t="str">
        <f>'Inp - allowance override'!B531</f>
        <v>C_PR24CA25_BIO</v>
      </c>
      <c r="C531" t="str">
        <f>'Inp - allowance override'!C531</f>
        <v>Pension deficit recovery payments - Calculated allowance - Bioresources</v>
      </c>
      <c r="D531" t="str">
        <f>'Inp - allowance override'!D531</f>
        <v>£m</v>
      </c>
      <c r="E531" t="str">
        <f>'Inp - allowance override'!E531</f>
        <v>Price Review 2024</v>
      </c>
      <c r="F531" s="70" t="str">
        <f xml:space="preserve"> IF( ISNA( 'Inp - allowance override'!F531 ), "", IF( ISBLANK( 'Inp - allowance override'!F531 ), 'F_Inputs - allowance'!F531, 'Inp - allowance override'!F531 ) )</f>
        <v/>
      </c>
      <c r="G531" s="70" t="str">
        <f xml:space="preserve"> IF( ISNA( 'Inp - allowance override'!G531 ), "", IF( ISBLANK( 'Inp - allowance override'!G531 ), 'F_Inputs - allowance'!G531, 'Inp - allowance override'!G531 ) )</f>
        <v/>
      </c>
      <c r="H531" s="70" t="str">
        <f xml:space="preserve"> IF( ISNA( 'Inp - allowance override'!H531 ), "", IF( ISBLANK( 'Inp - allowance override'!H531 ), 'F_Inputs - allowance'!H531, 'Inp - allowance override'!H531 ) )</f>
        <v/>
      </c>
      <c r="I531" s="70" t="str">
        <f xml:space="preserve"> IF( ISNA( 'Inp - allowance override'!I531 ), "", IF( ISBLANK( 'Inp - allowance override'!I531 ), 'F_Inputs - allowance'!I531, 'Inp - allowance override'!I531 ) )</f>
        <v/>
      </c>
      <c r="J531" s="70" t="str">
        <f xml:space="preserve"> IF( ISNA( 'Inp - allowance override'!J531 ), "", IF( ISBLANK( 'Inp - allowance override'!J531 ), 'F_Inputs - allowance'!J531, 'Inp - allowance override'!J531 ) )</f>
        <v/>
      </c>
      <c r="K531" s="70" t="str">
        <f xml:space="preserve"> IF( ISNA( 'Inp - allowance override'!K531 ), "", IF( ISBLANK( 'Inp - allowance override'!K531 ), 'F_Inputs - allowance'!K531, 'Inp - allowance override'!K531 ) )</f>
        <v/>
      </c>
      <c r="L531" s="70" t="str">
        <f xml:space="preserve"> IF( ISNA( 'Inp - allowance override'!L531 ), "", IF( ISBLANK( 'Inp - allowance override'!L531 ), 'F_Inputs - allowance'!L531, 'Inp - allowance override'!L531 ) )</f>
        <v/>
      </c>
      <c r="M531" s="70" t="str">
        <f xml:space="preserve"> IF( ISNA( 'Inp - allowance override'!M531 ), "", IF( ISBLANK( 'Inp - allowance override'!M531 ), 'F_Inputs - allowance'!M531, 'Inp - allowance override'!M531 ) )</f>
        <v/>
      </c>
      <c r="N531" s="64" t="str">
        <f xml:space="preserve"> INDEX(Lookup!G:G, MATCH(B531, Lookup!F:F, 0),)</f>
        <v>BIO - PDRC</v>
      </c>
      <c r="P531" t="s">
        <v>462</v>
      </c>
    </row>
    <row r="532" spans="1:16">
      <c r="A532" t="str">
        <f>'Inp - allowance override'!A532</f>
        <v>AFW</v>
      </c>
      <c r="B532" t="str">
        <f>'Inp - allowance override'!B532</f>
        <v>C_PR24CA25_WW_TOT</v>
      </c>
      <c r="C532" t="str">
        <f>'Inp - allowance override'!C532</f>
        <v>Pension deficit recovery payments - Calculated allowance - Wastewater total</v>
      </c>
      <c r="D532" t="str">
        <f>'Inp - allowance override'!D532</f>
        <v>£m</v>
      </c>
      <c r="E532" t="str">
        <f>'Inp - allowance override'!E532</f>
        <v>Price Review 2024</v>
      </c>
      <c r="F532" s="70" t="str">
        <f xml:space="preserve"> IF( ISNA( 'Inp - allowance override'!F532 ), "", IF( ISBLANK( 'Inp - allowance override'!F532 ), 'F_Inputs - allowance'!F532, 'Inp - allowance override'!F532 ) )</f>
        <v/>
      </c>
      <c r="G532" s="70" t="str">
        <f xml:space="preserve"> IF( ISNA( 'Inp - allowance override'!G532 ), "", IF( ISBLANK( 'Inp - allowance override'!G532 ), 'F_Inputs - allowance'!G532, 'Inp - allowance override'!G532 ) )</f>
        <v/>
      </c>
      <c r="H532" s="70" t="str">
        <f xml:space="preserve"> IF( ISNA( 'Inp - allowance override'!H532 ), "", IF( ISBLANK( 'Inp - allowance override'!H532 ), 'F_Inputs - allowance'!H532, 'Inp - allowance override'!H532 ) )</f>
        <v/>
      </c>
      <c r="I532" s="70" t="str">
        <f xml:space="preserve"> IF( ISNA( 'Inp - allowance override'!I532 ), "", IF( ISBLANK( 'Inp - allowance override'!I532 ), 'F_Inputs - allowance'!I532, 'Inp - allowance override'!I532 ) )</f>
        <v/>
      </c>
      <c r="J532" s="70" t="str">
        <f xml:space="preserve"> IF( ISNA( 'Inp - allowance override'!J532 ), "", IF( ISBLANK( 'Inp - allowance override'!J532 ), 'F_Inputs - allowance'!J532, 'Inp - allowance override'!J532 ) )</f>
        <v/>
      </c>
      <c r="K532" s="70" t="str">
        <f xml:space="preserve"> IF( ISNA( 'Inp - allowance override'!K532 ), "", IF( ISBLANK( 'Inp - allowance override'!K532 ), 'F_Inputs - allowance'!K532, 'Inp - allowance override'!K532 ) )</f>
        <v/>
      </c>
      <c r="L532" s="70" t="str">
        <f xml:space="preserve"> IF( ISNA( 'Inp - allowance override'!L532 ), "", IF( ISBLANK( 'Inp - allowance override'!L532 ), 'F_Inputs - allowance'!L532, 'Inp - allowance override'!L532 ) )</f>
        <v/>
      </c>
      <c r="M532" s="70" t="str">
        <f xml:space="preserve"> IF( ISNA( 'Inp - allowance override'!M532 ), "", IF( ISBLANK( 'Inp - allowance override'!M532 ), 'F_Inputs - allowance'!M532, 'Inp - allowance override'!M532 ) )</f>
        <v/>
      </c>
      <c r="N532" s="64" t="str">
        <f xml:space="preserve"> INDEX(Lookup!G:G, MATCH(B532, Lookup!F:F, 0),)</f>
        <v>WW - PDRC</v>
      </c>
      <c r="P532" t="s">
        <v>462</v>
      </c>
    </row>
    <row r="533" spans="1:16">
      <c r="A533" t="str">
        <f>'Inp - allowance override'!A533</f>
        <v>AFW</v>
      </c>
      <c r="B533" t="str">
        <f>'Inp - allowance override'!B533</f>
        <v>C_PR24CA25_ADDN1</v>
      </c>
      <c r="C533" t="str">
        <f>'Inp - allowance override'!C533</f>
        <v>Pension deficit recovery payments - Calculated allowance - Additional control 1</v>
      </c>
      <c r="D533" t="str">
        <f>'Inp - allowance override'!D533</f>
        <v>£m</v>
      </c>
      <c r="E533" t="str">
        <f>'Inp - allowance override'!E533</f>
        <v>Price Review 2024</v>
      </c>
      <c r="F533" s="70" t="str">
        <f xml:space="preserve"> IF( ISNA( 'Inp - allowance override'!F533 ), "", IF( ISBLANK( 'Inp - allowance override'!F533 ), 'F_Inputs - allowance'!F533, 'Inp - allowance override'!F533 ) )</f>
        <v/>
      </c>
      <c r="G533" s="70" t="str">
        <f xml:space="preserve"> IF( ISNA( 'Inp - allowance override'!G533 ), "", IF( ISBLANK( 'Inp - allowance override'!G533 ), 'F_Inputs - allowance'!G533, 'Inp - allowance override'!G533 ) )</f>
        <v/>
      </c>
      <c r="H533" s="70" t="str">
        <f xml:space="preserve"> IF( ISNA( 'Inp - allowance override'!H533 ), "", IF( ISBLANK( 'Inp - allowance override'!H533 ), 'F_Inputs - allowance'!H533, 'Inp - allowance override'!H533 ) )</f>
        <v/>
      </c>
      <c r="I533" s="70" t="str">
        <f xml:space="preserve"> IF( ISNA( 'Inp - allowance override'!I533 ), "", IF( ISBLANK( 'Inp - allowance override'!I533 ), 'F_Inputs - allowance'!I533, 'Inp - allowance override'!I533 ) )</f>
        <v/>
      </c>
      <c r="J533" s="70" t="str">
        <f xml:space="preserve"> IF( ISNA( 'Inp - allowance override'!J533 ), "", IF( ISBLANK( 'Inp - allowance override'!J533 ), 'F_Inputs - allowance'!J533, 'Inp - allowance override'!J533 ) )</f>
        <v/>
      </c>
      <c r="K533" s="70" t="str">
        <f xml:space="preserve"> IF( ISNA( 'Inp - allowance override'!K533 ), "", IF( ISBLANK( 'Inp - allowance override'!K533 ), 'F_Inputs - allowance'!K533, 'Inp - allowance override'!K533 ) )</f>
        <v/>
      </c>
      <c r="L533" s="70" t="str">
        <f xml:space="preserve"> IF( ISNA( 'Inp - allowance override'!L533 ), "", IF( ISBLANK( 'Inp - allowance override'!L533 ), 'F_Inputs - allowance'!L533, 'Inp - allowance override'!L533 ) )</f>
        <v/>
      </c>
      <c r="M533" s="70" t="str">
        <f xml:space="preserve"> IF( ISNA( 'Inp - allowance override'!M533 ), "", IF( ISBLANK( 'Inp - allowance override'!M533 ), 'F_Inputs - allowance'!M533, 'Inp - allowance override'!M533 ) )</f>
        <v/>
      </c>
      <c r="N533" s="64" t="str">
        <f xml:space="preserve"> INDEX(Lookup!G:G, MATCH(B533, Lookup!F:F, 0),)</f>
        <v>ADDN1 - PDRC</v>
      </c>
      <c r="P533" t="s">
        <v>462</v>
      </c>
    </row>
    <row r="534" spans="1:16">
      <c r="A534" t="str">
        <f>'Inp - allowance override'!A534</f>
        <v>AFW</v>
      </c>
      <c r="B534" t="str">
        <f>'Inp - allowance override'!B534</f>
        <v>C_PR24CA25_ADDN2</v>
      </c>
      <c r="C534" t="str">
        <f>'Inp - allowance override'!C534</f>
        <v>Pension deficit recovery payments - Calculated allowance - Additional control 2</v>
      </c>
      <c r="D534" t="str">
        <f>'Inp - allowance override'!D534</f>
        <v>£m</v>
      </c>
      <c r="E534" t="str">
        <f>'Inp - allowance override'!E534</f>
        <v>Price Review 2024</v>
      </c>
      <c r="F534" s="70" t="str">
        <f xml:space="preserve"> IF( ISNA( 'Inp - allowance override'!F534 ), "", IF( ISBLANK( 'Inp - allowance override'!F534 ), 'F_Inputs - allowance'!F534, 'Inp - allowance override'!F534 ) )</f>
        <v/>
      </c>
      <c r="G534" s="70" t="str">
        <f xml:space="preserve"> IF( ISNA( 'Inp - allowance override'!G534 ), "", IF( ISBLANK( 'Inp - allowance override'!G534 ), 'F_Inputs - allowance'!G534, 'Inp - allowance override'!G534 ) )</f>
        <v/>
      </c>
      <c r="H534" s="70" t="str">
        <f xml:space="preserve"> IF( ISNA( 'Inp - allowance override'!H534 ), "", IF( ISBLANK( 'Inp - allowance override'!H534 ), 'F_Inputs - allowance'!H534, 'Inp - allowance override'!H534 ) )</f>
        <v/>
      </c>
      <c r="I534" s="70" t="str">
        <f xml:space="preserve"> IF( ISNA( 'Inp - allowance override'!I534 ), "", IF( ISBLANK( 'Inp - allowance override'!I534 ), 'F_Inputs - allowance'!I534, 'Inp - allowance override'!I534 ) )</f>
        <v/>
      </c>
      <c r="J534" s="70" t="str">
        <f xml:space="preserve"> IF( ISNA( 'Inp - allowance override'!J534 ), "", IF( ISBLANK( 'Inp - allowance override'!J534 ), 'F_Inputs - allowance'!J534, 'Inp - allowance override'!J534 ) )</f>
        <v/>
      </c>
      <c r="K534" s="70" t="str">
        <f xml:space="preserve"> IF( ISNA( 'Inp - allowance override'!K534 ), "", IF( ISBLANK( 'Inp - allowance override'!K534 ), 'F_Inputs - allowance'!K534, 'Inp - allowance override'!K534 ) )</f>
        <v/>
      </c>
      <c r="L534" s="70" t="str">
        <f xml:space="preserve"> IF( ISNA( 'Inp - allowance override'!L534 ), "", IF( ISBLANK( 'Inp - allowance override'!L534 ), 'F_Inputs - allowance'!L534, 'Inp - allowance override'!L534 ) )</f>
        <v/>
      </c>
      <c r="M534" s="70" t="str">
        <f xml:space="preserve"> IF( ISNA( 'Inp - allowance override'!M534 ), "", IF( ISBLANK( 'Inp - allowance override'!M534 ), 'F_Inputs - allowance'!M534, 'Inp - allowance override'!M534 ) )</f>
        <v/>
      </c>
      <c r="N534" s="64" t="str">
        <f xml:space="preserve"> INDEX(Lookup!G:G, MATCH(B534, Lookup!F:F, 0),)</f>
        <v>ADDN1 - PDRC</v>
      </c>
      <c r="P534" t="s">
        <v>462</v>
      </c>
    </row>
    <row r="535" spans="1:16">
      <c r="A535" t="str">
        <f>'Inp - allowance override'!A535</f>
        <v>BRL</v>
      </c>
      <c r="B535" t="str">
        <f>'Inp - allowance override'!B535</f>
        <v>PR24CA02_BASE_WR</v>
      </c>
      <c r="C535" t="str">
        <f>'Inp - allowance override'!C535</f>
        <v>Final modelled base cost allowance for Water Resources</v>
      </c>
      <c r="D535" t="str">
        <f>'Inp - allowance override'!D535</f>
        <v>£m</v>
      </c>
      <c r="E535" t="str">
        <f>'Inp - allowance override'!E535</f>
        <v>Price Review 2024</v>
      </c>
      <c r="F535" s="70" t="str">
        <f xml:space="preserve"> IF( ISNA( 'Inp - allowance override'!F535 ), "", IF( ISBLANK( 'Inp - allowance override'!F535 ), 'F_Inputs - allowance'!F535, 'Inp - allowance override'!F535 ) )</f>
        <v/>
      </c>
      <c r="G535" s="70" t="str">
        <f xml:space="preserve"> IF( ISNA( 'Inp - allowance override'!G535 ), "", IF( ISBLANK( 'Inp - allowance override'!G535 ), 'F_Inputs - allowance'!G535, 'Inp - allowance override'!G535 ) )</f>
        <v/>
      </c>
      <c r="H535" s="70" t="str">
        <f xml:space="preserve"> IF( ISNA( 'Inp - allowance override'!H535 ), "", IF( ISBLANK( 'Inp - allowance override'!H535 ), 'F_Inputs - allowance'!H535, 'Inp - allowance override'!H535 ) )</f>
        <v/>
      </c>
      <c r="I535" s="70">
        <f xml:space="preserve"> IF( ISNA( 'Inp - allowance override'!I535 ), "", IF( ISBLANK( 'Inp - allowance override'!I535 ), 'F_Inputs - allowance'!I535, 'Inp - allowance override'!I535 ) )</f>
        <v>17.791862015016282</v>
      </c>
      <c r="J535" s="70">
        <f xml:space="preserve"> IF( ISNA( 'Inp - allowance override'!J535 ), "", IF( ISBLANK( 'Inp - allowance override'!J535 ), 'F_Inputs - allowance'!J535, 'Inp - allowance override'!J535 ) )</f>
        <v>18.087687940886273</v>
      </c>
      <c r="K535" s="70">
        <f xml:space="preserve"> IF( ISNA( 'Inp - allowance override'!K535 ), "", IF( ISBLANK( 'Inp - allowance override'!K535 ), 'F_Inputs - allowance'!K535, 'Inp - allowance override'!K535 ) )</f>
        <v>17.785216690915551</v>
      </c>
      <c r="L535" s="70">
        <f xml:space="preserve"> IF( ISNA( 'Inp - allowance override'!L535 ), "", IF( ISBLANK( 'Inp - allowance override'!L535 ), 'F_Inputs - allowance'!L535, 'Inp - allowance override'!L535 ) )</f>
        <v>17.489408277120184</v>
      </c>
      <c r="M535" s="70">
        <f xml:space="preserve"> IF( ISNA( 'Inp - allowance override'!M535 ), "", IF( ISBLANK( 'Inp - allowance override'!M535 ), 'F_Inputs - allowance'!M535, 'Inp - allowance override'!M535 ) )</f>
        <v>17.349527591933985</v>
      </c>
      <c r="N535" s="64" t="str">
        <f xml:space="preserve"> INDEX(Lookup!G:G, MATCH(B535, Lookup!F:F, 0),)</f>
        <v>WR - Ofwat base allowance</v>
      </c>
    </row>
    <row r="536" spans="1:16">
      <c r="A536" t="str">
        <f>'Inp - allowance override'!A536</f>
        <v>BRL</v>
      </c>
      <c r="B536" t="str">
        <f>'Inp - allowance override'!B536</f>
        <v>PR24CA02_BASE_WNP</v>
      </c>
      <c r="C536" t="str">
        <f>'Inp - allowance override'!C536</f>
        <v>Final modelled base cost allowance for Network Plus Water</v>
      </c>
      <c r="D536" t="str">
        <f>'Inp - allowance override'!D536</f>
        <v>£m</v>
      </c>
      <c r="E536" t="str">
        <f>'Inp - allowance override'!E536</f>
        <v>Price Review 2024</v>
      </c>
      <c r="F536" s="70" t="str">
        <f xml:space="preserve"> IF( ISNA( 'Inp - allowance override'!F536 ), "", IF( ISBLANK( 'Inp - allowance override'!F536 ), 'F_Inputs - allowance'!F536, 'Inp - allowance override'!F536 ) )</f>
        <v/>
      </c>
      <c r="G536" s="70" t="str">
        <f xml:space="preserve"> IF( ISNA( 'Inp - allowance override'!G536 ), "", IF( ISBLANK( 'Inp - allowance override'!G536 ), 'F_Inputs - allowance'!G536, 'Inp - allowance override'!G536 ) )</f>
        <v/>
      </c>
      <c r="H536" s="70" t="str">
        <f xml:space="preserve"> IF( ISNA( 'Inp - allowance override'!H536 ), "", IF( ISBLANK( 'Inp - allowance override'!H536 ), 'F_Inputs - allowance'!H536, 'Inp - allowance override'!H536 ) )</f>
        <v/>
      </c>
      <c r="I536" s="70">
        <f xml:space="preserve"> IF( ISNA( 'Inp - allowance override'!I536 ), "", IF( ISBLANK( 'Inp - allowance override'!I536 ), 'F_Inputs - allowance'!I536, 'Inp - allowance override'!I536 ) )</f>
        <v>79.892371016510864</v>
      </c>
      <c r="J536" s="70">
        <f xml:space="preserve"> IF( ISNA( 'Inp - allowance override'!J536 ), "", IF( ISBLANK( 'Inp - allowance override'!J536 ), 'F_Inputs - allowance'!J536, 'Inp - allowance override'!J536 ) )</f>
        <v>80.178303603791505</v>
      </c>
      <c r="K536" s="70">
        <f xml:space="preserve"> IF( ISNA( 'Inp - allowance override'!K536 ), "", IF( ISBLANK( 'Inp - allowance override'!K536 ), 'F_Inputs - allowance'!K536, 'Inp - allowance override'!K536 ) )</f>
        <v>79.019815922719104</v>
      </c>
      <c r="L536" s="70">
        <f xml:space="preserve"> IF( ISNA( 'Inp - allowance override'!L536 ), "", IF( ISBLANK( 'Inp - allowance override'!L536 ), 'F_Inputs - allowance'!L536, 'Inp - allowance override'!L536 ) )</f>
        <v>78.008327818696003</v>
      </c>
      <c r="M536" s="70">
        <f xml:space="preserve"> IF( ISNA( 'Inp - allowance override'!M536 ), "", IF( ISBLANK( 'Inp - allowance override'!M536 ), 'F_Inputs - allowance'!M536, 'Inp - allowance override'!M536 ) )</f>
        <v>77.305068529932925</v>
      </c>
      <c r="N536" s="64" t="str">
        <f xml:space="preserve"> INDEX(Lookup!G:G, MATCH(B536, Lookup!F:F, 0),)</f>
        <v>WN+ - Ofwat base allowance</v>
      </c>
    </row>
    <row r="537" spans="1:16">
      <c r="A537" t="str">
        <f>'Inp - allowance override'!A537</f>
        <v>BRL</v>
      </c>
      <c r="B537" t="str">
        <f>'Inp - allowance override'!B537</f>
        <v>PR24CA02_BASE_WWNP</v>
      </c>
      <c r="C537" t="str">
        <f>'Inp - allowance override'!C537</f>
        <v>Final modelled base cost allowance for Wastewater Network Plus</v>
      </c>
      <c r="D537" t="str">
        <f>'Inp - allowance override'!D537</f>
        <v>£m</v>
      </c>
      <c r="E537" t="str">
        <f>'Inp - allowance override'!E537</f>
        <v>Price Review 2024</v>
      </c>
      <c r="F537" s="70" t="str">
        <f xml:space="preserve"> IF( ISNA( 'Inp - allowance override'!F537 ), "", IF( ISBLANK( 'Inp - allowance override'!F537 ), 'F_Inputs - allowance'!F537, 'Inp - allowance override'!F537 ) )</f>
        <v/>
      </c>
      <c r="G537" s="70" t="str">
        <f xml:space="preserve"> IF( ISNA( 'Inp - allowance override'!G537 ), "", IF( ISBLANK( 'Inp - allowance override'!G537 ), 'F_Inputs - allowance'!G537, 'Inp - allowance override'!G537 ) )</f>
        <v/>
      </c>
      <c r="H537" s="70" t="str">
        <f xml:space="preserve"> IF( ISNA( 'Inp - allowance override'!H537 ), "", IF( ISBLANK( 'Inp - allowance override'!H537 ), 'F_Inputs - allowance'!H537, 'Inp - allowance override'!H537 ) )</f>
        <v/>
      </c>
      <c r="I537" s="70" t="str">
        <f xml:space="preserve"> IF( ISNA( 'Inp - allowance override'!I537 ), "", IF( ISBLANK( 'Inp - allowance override'!I537 ), 'F_Inputs - allowance'!I537, 'Inp - allowance override'!I537 ) )</f>
        <v/>
      </c>
      <c r="J537" s="70" t="str">
        <f xml:space="preserve"> IF( ISNA( 'Inp - allowance override'!J537 ), "", IF( ISBLANK( 'Inp - allowance override'!J537 ), 'F_Inputs - allowance'!J537, 'Inp - allowance override'!J537 ) )</f>
        <v/>
      </c>
      <c r="K537" s="70" t="str">
        <f xml:space="preserve"> IF( ISNA( 'Inp - allowance override'!K537 ), "", IF( ISBLANK( 'Inp - allowance override'!K537 ), 'F_Inputs - allowance'!K537, 'Inp - allowance override'!K537 ) )</f>
        <v/>
      </c>
      <c r="L537" s="70" t="str">
        <f xml:space="preserve"> IF( ISNA( 'Inp - allowance override'!L537 ), "", IF( ISBLANK( 'Inp - allowance override'!L537 ), 'F_Inputs - allowance'!L537, 'Inp - allowance override'!L537 ) )</f>
        <v/>
      </c>
      <c r="M537" s="70" t="str">
        <f xml:space="preserve"> IF( ISNA( 'Inp - allowance override'!M537 ), "", IF( ISBLANK( 'Inp - allowance override'!M537 ), 'F_Inputs - allowance'!M537, 'Inp - allowance override'!M537 ) )</f>
        <v/>
      </c>
      <c r="N537" s="64" t="str">
        <f xml:space="preserve"> INDEX(Lookup!G:G, MATCH(B537, Lookup!F:F, 0),)</f>
        <v>WWN+ - Ofwat base allowance</v>
      </c>
    </row>
    <row r="538" spans="1:16">
      <c r="A538" t="str">
        <f>'Inp - allowance override'!A538</f>
        <v>BRL</v>
      </c>
      <c r="B538" t="str">
        <f>'Inp - allowance override'!B538</f>
        <v>PR24CA02_BASE_BIO</v>
      </c>
      <c r="C538" t="str">
        <f>'Inp - allowance override'!C538</f>
        <v>Final modelled base cost allowance for Bioresources</v>
      </c>
      <c r="D538" t="str">
        <f>'Inp - allowance override'!D538</f>
        <v>£m</v>
      </c>
      <c r="E538" t="str">
        <f>'Inp - allowance override'!E538</f>
        <v>Price Review 2024</v>
      </c>
      <c r="F538" s="70" t="str">
        <f xml:space="preserve"> IF( ISNA( 'Inp - allowance override'!F538 ), "", IF( ISBLANK( 'Inp - allowance override'!F538 ), 'F_Inputs - allowance'!F538, 'Inp - allowance override'!F538 ) )</f>
        <v/>
      </c>
      <c r="G538" s="70" t="str">
        <f xml:space="preserve"> IF( ISNA( 'Inp - allowance override'!G538 ), "", IF( ISBLANK( 'Inp - allowance override'!G538 ), 'F_Inputs - allowance'!G538, 'Inp - allowance override'!G538 ) )</f>
        <v/>
      </c>
      <c r="H538" s="70" t="str">
        <f xml:space="preserve"> IF( ISNA( 'Inp - allowance override'!H538 ), "", IF( ISBLANK( 'Inp - allowance override'!H538 ), 'F_Inputs - allowance'!H538, 'Inp - allowance override'!H538 ) )</f>
        <v/>
      </c>
      <c r="I538" s="70" t="str">
        <f xml:space="preserve"> IF( ISNA( 'Inp - allowance override'!I538 ), "", IF( ISBLANK( 'Inp - allowance override'!I538 ), 'F_Inputs - allowance'!I538, 'Inp - allowance override'!I538 ) )</f>
        <v/>
      </c>
      <c r="J538" s="70" t="str">
        <f xml:space="preserve"> IF( ISNA( 'Inp - allowance override'!J538 ), "", IF( ISBLANK( 'Inp - allowance override'!J538 ), 'F_Inputs - allowance'!J538, 'Inp - allowance override'!J538 ) )</f>
        <v/>
      </c>
      <c r="K538" s="70" t="str">
        <f xml:space="preserve"> IF( ISNA( 'Inp - allowance override'!K538 ), "", IF( ISBLANK( 'Inp - allowance override'!K538 ), 'F_Inputs - allowance'!K538, 'Inp - allowance override'!K538 ) )</f>
        <v/>
      </c>
      <c r="L538" s="70" t="str">
        <f xml:space="preserve"> IF( ISNA( 'Inp - allowance override'!L538 ), "", IF( ISBLANK( 'Inp - allowance override'!L538 ), 'F_Inputs - allowance'!L538, 'Inp - allowance override'!L538 ) )</f>
        <v/>
      </c>
      <c r="M538" s="70" t="str">
        <f xml:space="preserve"> IF( ISNA( 'Inp - allowance override'!M538 ), "", IF( ISBLANK( 'Inp - allowance override'!M538 ), 'F_Inputs - allowance'!M538, 'Inp - allowance override'!M538 ) )</f>
        <v/>
      </c>
      <c r="N538" s="64" t="str">
        <f xml:space="preserve"> INDEX(Lookup!G:G, MATCH(B538, Lookup!F:F, 0),)</f>
        <v>BIO - Ofwat base allowance</v>
      </c>
    </row>
    <row r="539" spans="1:16">
      <c r="A539" t="str">
        <f>'Inp - allowance override'!A539</f>
        <v>BRL</v>
      </c>
      <c r="B539" t="str">
        <f>'Inp - allowance override'!B539</f>
        <v>PR24CA14_WW_TOTAL_ENHANCEMENT_ALLOW_TOT</v>
      </c>
      <c r="C539" t="str">
        <f>'Inp - allowance override'!C539</f>
        <v>PR24 final wastewater enhancement totex allowance- total enhancement expenditure</v>
      </c>
      <c r="D539" t="str">
        <f>'Inp - allowance override'!D539</f>
        <v>£m</v>
      </c>
      <c r="E539" t="str">
        <f>'Inp - allowance override'!E539</f>
        <v>Price Review 2024</v>
      </c>
      <c r="F539" s="70" t="str">
        <f xml:space="preserve"> IF( ISNA( 'Inp - allowance override'!F539 ), "", IF( ISBLANK( 'Inp - allowance override'!F539 ), 'F_Inputs - allowance'!F539, 'Inp - allowance override'!F539 ) )</f>
        <v/>
      </c>
      <c r="G539" s="70" t="str">
        <f xml:space="preserve"> IF( ISNA( 'Inp - allowance override'!G539 ), "", IF( ISBLANK( 'Inp - allowance override'!G539 ), 'F_Inputs - allowance'!G539, 'Inp - allowance override'!G539 ) )</f>
        <v/>
      </c>
      <c r="H539" s="70" t="str">
        <f xml:space="preserve"> IF( ISNA( 'Inp - allowance override'!H539 ), "", IF( ISBLANK( 'Inp - allowance override'!H539 ), 'F_Inputs - allowance'!H539, 'Inp - allowance override'!H539 ) )</f>
        <v/>
      </c>
      <c r="I539" s="70" t="str">
        <f xml:space="preserve"> IF( ISNA( 'Inp - allowance override'!I539 ), "", IF( ISBLANK( 'Inp - allowance override'!I539 ), 'F_Inputs - allowance'!I539, 'Inp - allowance override'!I539 ) )</f>
        <v/>
      </c>
      <c r="J539" s="70" t="str">
        <f xml:space="preserve"> IF( ISNA( 'Inp - allowance override'!J539 ), "", IF( ISBLANK( 'Inp - allowance override'!J539 ), 'F_Inputs - allowance'!J539, 'Inp - allowance override'!J539 ) )</f>
        <v/>
      </c>
      <c r="K539" s="70" t="str">
        <f xml:space="preserve"> IF( ISNA( 'Inp - allowance override'!K539 ), "", IF( ISBLANK( 'Inp - allowance override'!K539 ), 'F_Inputs - allowance'!K539, 'Inp - allowance override'!K539 ) )</f>
        <v/>
      </c>
      <c r="L539" s="70" t="str">
        <f xml:space="preserve"> IF( ISNA( 'Inp - allowance override'!L539 ), "", IF( ISBLANK( 'Inp - allowance override'!L539 ), 'F_Inputs - allowance'!L539, 'Inp - allowance override'!L539 ) )</f>
        <v/>
      </c>
      <c r="M539" s="70" t="str">
        <f xml:space="preserve"> IF( ISNA( 'Inp - allowance override'!M539 ), "", IF( ISBLANK( 'Inp - allowance override'!M539 ), 'F_Inputs - allowance'!M539, 'Inp - allowance override'!M539 ) )</f>
        <v/>
      </c>
      <c r="N539" s="64" t="str">
        <f xml:space="preserve"> INDEX(Lookup!G:G, MATCH(B539, Lookup!F:F, 0),)</f>
        <v>Wastewater - Ofwat enhancement allowance</v>
      </c>
    </row>
    <row r="540" spans="1:16">
      <c r="A540" t="str">
        <f>'Inp - allowance override'!A540</f>
        <v>BRL</v>
      </c>
      <c r="B540" t="str">
        <f>'Inp - allowance override'!B540</f>
        <v>PR24CA14_W_TOTAL_ENHANCEMENT_ALLOW_TOT</v>
      </c>
      <c r="C540" t="str">
        <f>'Inp - allowance override'!C540</f>
        <v>PR24 final water enhancement totex allowance- total enhancement expenditure</v>
      </c>
      <c r="D540" t="str">
        <f>'Inp - allowance override'!D540</f>
        <v>£m</v>
      </c>
      <c r="E540" t="str">
        <f>'Inp - allowance override'!E540</f>
        <v>Price Review 2024</v>
      </c>
      <c r="F540" s="70" t="str">
        <f xml:space="preserve"> IF( ISNA( 'Inp - allowance override'!F540 ), "", IF( ISBLANK( 'Inp - allowance override'!F540 ), 'F_Inputs - allowance'!F540, 'Inp - allowance override'!F540 ) )</f>
        <v/>
      </c>
      <c r="G540" s="70">
        <f xml:space="preserve"> IF( ISNA( 'Inp - allowance override'!G540 ), "", IF( ISBLANK( 'Inp - allowance override'!G540 ), 'F_Inputs - allowance'!G540, 'Inp - allowance override'!G540 ) )</f>
        <v>0</v>
      </c>
      <c r="H540" s="70">
        <f xml:space="preserve"> IF( ISNA( 'Inp - allowance override'!H540 ), "", IF( ISBLANK( 'Inp - allowance override'!H540 ), 'F_Inputs - allowance'!H540, 'Inp - allowance override'!H540 ) )</f>
        <v>0</v>
      </c>
      <c r="I540" s="70">
        <f xml:space="preserve"> IF( ISNA( 'Inp - allowance override'!I540 ), "", IF( ISBLANK( 'Inp - allowance override'!I540 ), 'F_Inputs - allowance'!I540, 'Inp - allowance override'!I540 ) )</f>
        <v>22.004056581628159</v>
      </c>
      <c r="J540" s="70">
        <f xml:space="preserve"> IF( ISNA( 'Inp - allowance override'!J540 ), "", IF( ISBLANK( 'Inp - allowance override'!J540 ), 'F_Inputs - allowance'!J540, 'Inp - allowance override'!J540 ) )</f>
        <v>27.305208631089229</v>
      </c>
      <c r="K540" s="70">
        <f xml:space="preserve"> IF( ISNA( 'Inp - allowance override'!K540 ), "", IF( ISBLANK( 'Inp - allowance override'!K540 ), 'F_Inputs - allowance'!K540, 'Inp - allowance override'!K540 ) )</f>
        <v>29.153175190884241</v>
      </c>
      <c r="L540" s="70">
        <f xml:space="preserve"> IF( ISNA( 'Inp - allowance override'!L540 ), "", IF( ISBLANK( 'Inp - allowance override'!L540 ), 'F_Inputs - allowance'!L540, 'Inp - allowance override'!L540 ) )</f>
        <v>27.565169738193713</v>
      </c>
      <c r="M540" s="70">
        <f xml:space="preserve"> IF( ISNA( 'Inp - allowance override'!M540 ), "", IF( ISBLANK( 'Inp - allowance override'!M540 ), 'F_Inputs - allowance'!M540, 'Inp - allowance override'!M540 ) )</f>
        <v>29.42864341859751</v>
      </c>
      <c r="N540" s="64" t="str">
        <f xml:space="preserve"> INDEX(Lookup!G:G, MATCH(B540, Lookup!F:F, 0),)</f>
        <v>Water - Ofwat enhancement allowance</v>
      </c>
    </row>
    <row r="541" spans="1:16">
      <c r="A541" t="str">
        <f>'Inp - allowance override'!A541</f>
        <v>BRL</v>
      </c>
      <c r="B541" t="str">
        <f>'Inp - allowance override'!B541</f>
        <v>C_PR24CA_RR2_001ADDN1_PR24</v>
      </c>
      <c r="C541" t="str">
        <f>'Inp - allowance override'!C541</f>
        <v>Ofwat - Gross capital expenditure - including g&amp;c and cost sharing - real (ADDN1)</v>
      </c>
      <c r="D541" t="str">
        <f>'Inp - allowance override'!D541</f>
        <v>£m</v>
      </c>
      <c r="E541" t="str">
        <f>'Inp - allowance override'!E541</f>
        <v>Price Review 2024</v>
      </c>
      <c r="F541" s="70" t="str">
        <f xml:space="preserve"> IF( ISNA( 'Inp - allowance override'!F541 ), "", IF( ISBLANK( 'Inp - allowance override'!F541 ), 'F_Inputs - allowance'!F541, 'Inp - allowance override'!F541 ) )</f>
        <v/>
      </c>
      <c r="G541" s="70" t="str">
        <f xml:space="preserve"> IF( ISNA( 'Inp - allowance override'!G541 ), "", IF( ISBLANK( 'Inp - allowance override'!G541 ), 'F_Inputs - allowance'!G541, 'Inp - allowance override'!G541 ) )</f>
        <v/>
      </c>
      <c r="H541" s="70" t="str">
        <f xml:space="preserve"> IF( ISNA( 'Inp - allowance override'!H541 ), "", IF( ISBLANK( 'Inp - allowance override'!H541 ), 'F_Inputs - allowance'!H541, 'Inp - allowance override'!H541 ) )</f>
        <v/>
      </c>
      <c r="I541" s="70" t="str">
        <f xml:space="preserve"> IF( ISNA( 'Inp - allowance override'!I541 ), "", IF( ISBLANK( 'Inp - allowance override'!I541 ), 'F_Inputs - allowance'!I541, 'Inp - allowance override'!I541 ) )</f>
        <v/>
      </c>
      <c r="J541" s="70" t="str">
        <f xml:space="preserve"> IF( ISNA( 'Inp - allowance override'!J541 ), "", IF( ISBLANK( 'Inp - allowance override'!J541 ), 'F_Inputs - allowance'!J541, 'Inp - allowance override'!J541 ) )</f>
        <v/>
      </c>
      <c r="K541" s="70" t="str">
        <f xml:space="preserve"> IF( ISNA( 'Inp - allowance override'!K541 ), "", IF( ISBLANK( 'Inp - allowance override'!K541 ), 'F_Inputs - allowance'!K541, 'Inp - allowance override'!K541 ) )</f>
        <v/>
      </c>
      <c r="L541" s="70" t="str">
        <f xml:space="preserve"> IF( ISNA( 'Inp - allowance override'!L541 ), "", IF( ISBLANK( 'Inp - allowance override'!L541 ), 'F_Inputs - allowance'!L541, 'Inp - allowance override'!L541 ) )</f>
        <v/>
      </c>
      <c r="M541" s="70" t="str">
        <f xml:space="preserve"> IF( ISNA( 'Inp - allowance override'!M541 ), "", IF( ISBLANK( 'Inp - allowance override'!M541 ), 'F_Inputs - allowance'!M541, 'Inp - allowance override'!M541 ) )</f>
        <v/>
      </c>
      <c r="N541" s="64" t="str">
        <f xml:space="preserve"> INDEX(Lookup!G:G, MATCH(B541, Lookup!F:F, 0),)</f>
        <v>ADDN1 - Ofwat enhancement allowance</v>
      </c>
    </row>
    <row r="542" spans="1:16">
      <c r="A542" t="str">
        <f>'Inp - allowance override'!A542</f>
        <v>BRL</v>
      </c>
      <c r="B542" t="str">
        <f>'Inp - allowance override'!B542</f>
        <v>C_PR24CA_RR2_002ADDN1_PR24</v>
      </c>
      <c r="C542" t="str">
        <f>'Inp - allowance override'!C542</f>
        <v>Ofwat - Total gross operational expenditure including cost sharing - real (ADDN1)</v>
      </c>
      <c r="D542" t="str">
        <f>'Inp - allowance override'!D542</f>
        <v>£m</v>
      </c>
      <c r="E542" t="str">
        <f>'Inp - allowance override'!E542</f>
        <v>Price Review 2024</v>
      </c>
      <c r="F542" s="70" t="str">
        <f xml:space="preserve"> IF( ISNA( 'Inp - allowance override'!F542 ), "", IF( ISBLANK( 'Inp - allowance override'!F542 ), 'F_Inputs - allowance'!F542, 'Inp - allowance override'!F542 ) )</f>
        <v/>
      </c>
      <c r="G542" s="70" t="str">
        <f xml:space="preserve"> IF( ISNA( 'Inp - allowance override'!G542 ), "", IF( ISBLANK( 'Inp - allowance override'!G542 ), 'F_Inputs - allowance'!G542, 'Inp - allowance override'!G542 ) )</f>
        <v/>
      </c>
      <c r="H542" s="70" t="str">
        <f xml:space="preserve"> IF( ISNA( 'Inp - allowance override'!H542 ), "", IF( ISBLANK( 'Inp - allowance override'!H542 ), 'F_Inputs - allowance'!H542, 'Inp - allowance override'!H542 ) )</f>
        <v/>
      </c>
      <c r="I542" s="70" t="str">
        <f xml:space="preserve"> IF( ISNA( 'Inp - allowance override'!I542 ), "", IF( ISBLANK( 'Inp - allowance override'!I542 ), 'F_Inputs - allowance'!I542, 'Inp - allowance override'!I542 ) )</f>
        <v/>
      </c>
      <c r="J542" s="70" t="str">
        <f xml:space="preserve"> IF( ISNA( 'Inp - allowance override'!J542 ), "", IF( ISBLANK( 'Inp - allowance override'!J542 ), 'F_Inputs - allowance'!J542, 'Inp - allowance override'!J542 ) )</f>
        <v/>
      </c>
      <c r="K542" s="70" t="str">
        <f xml:space="preserve"> IF( ISNA( 'Inp - allowance override'!K542 ), "", IF( ISBLANK( 'Inp - allowance override'!K542 ), 'F_Inputs - allowance'!K542, 'Inp - allowance override'!K542 ) )</f>
        <v/>
      </c>
      <c r="L542" s="70" t="str">
        <f xml:space="preserve"> IF( ISNA( 'Inp - allowance override'!L542 ), "", IF( ISBLANK( 'Inp - allowance override'!L542 ), 'F_Inputs - allowance'!L542, 'Inp - allowance override'!L542 ) )</f>
        <v/>
      </c>
      <c r="M542" s="70" t="str">
        <f xml:space="preserve"> IF( ISNA( 'Inp - allowance override'!M542 ), "", IF( ISBLANK( 'Inp - allowance override'!M542 ), 'F_Inputs - allowance'!M542, 'Inp - allowance override'!M542 ) )</f>
        <v/>
      </c>
      <c r="N542" s="64" t="str">
        <f xml:space="preserve"> INDEX(Lookup!G:G, MATCH(B542, Lookup!F:F, 0),)</f>
        <v>ADDN1 - Ofwat enhancement allowance</v>
      </c>
    </row>
    <row r="543" spans="1:16">
      <c r="A543" t="str">
        <f>'Inp - allowance override'!A543</f>
        <v>BRL</v>
      </c>
      <c r="B543" t="str">
        <f>'Inp - allowance override'!B543</f>
        <v>C_PR24CA15_DSDIVCAPEX_PC_WN</v>
      </c>
      <c r="C543" t="str">
        <f>'Inp - allowance override'!C543</f>
        <v>DS &amp; diversions costs -WN - capex - price control total</v>
      </c>
      <c r="D543" t="str">
        <f>'Inp - allowance override'!D543</f>
        <v>£m</v>
      </c>
      <c r="E543" t="str">
        <f>'Inp - allowance override'!E543</f>
        <v>Price Review 2024</v>
      </c>
      <c r="F543" s="70" t="str">
        <f xml:space="preserve"> IF( ISNA( 'Inp - allowance override'!F543 ), "", IF( ISBLANK( 'Inp - allowance override'!F543 ), 'F_Inputs - allowance'!F543, 'Inp - allowance override'!F543 ) )</f>
        <v/>
      </c>
      <c r="G543" s="70" t="str">
        <f xml:space="preserve"> IF( ISNA( 'Inp - allowance override'!G543 ), "", IF( ISBLANK( 'Inp - allowance override'!G543 ), 'F_Inputs - allowance'!G543, 'Inp - allowance override'!G543 ) )</f>
        <v/>
      </c>
      <c r="H543" s="70" t="str">
        <f xml:space="preserve"> IF( ISNA( 'Inp - allowance override'!H543 ), "", IF( ISBLANK( 'Inp - allowance override'!H543 ), 'F_Inputs - allowance'!H543, 'Inp - allowance override'!H543 ) )</f>
        <v/>
      </c>
      <c r="I543" s="70">
        <f xml:space="preserve"> IF( ISNA( 'Inp - allowance override'!I543 ), "", IF( ISBLANK( 'Inp - allowance override'!I543 ), 'F_Inputs - allowance'!I543, 'Inp - allowance override'!I543 ) )</f>
        <v>0</v>
      </c>
      <c r="J543" s="70">
        <f xml:space="preserve"> IF( ISNA( 'Inp - allowance override'!J543 ), "", IF( ISBLANK( 'Inp - allowance override'!J543 ), 'F_Inputs - allowance'!J543, 'Inp - allowance override'!J543 ) )</f>
        <v>0</v>
      </c>
      <c r="K543" s="70">
        <f xml:space="preserve"> IF( ISNA( 'Inp - allowance override'!K543 ), "", IF( ISBLANK( 'Inp - allowance override'!K543 ), 'F_Inputs - allowance'!K543, 'Inp - allowance override'!K543 ) )</f>
        <v>0</v>
      </c>
      <c r="L543" s="70">
        <f xml:space="preserve"> IF( ISNA( 'Inp - allowance override'!L543 ), "", IF( ISBLANK( 'Inp - allowance override'!L543 ), 'F_Inputs - allowance'!L543, 'Inp - allowance override'!L543 ) )</f>
        <v>0</v>
      </c>
      <c r="M543" s="70">
        <f xml:space="preserve"> IF( ISNA( 'Inp - allowance override'!M543 ), "", IF( ISBLANK( 'Inp - allowance override'!M543 ), 'F_Inputs - allowance'!M543, 'Inp - allowance override'!M543 ) )</f>
        <v>0</v>
      </c>
      <c r="N543" s="64" t="str">
        <f xml:space="preserve"> INDEX(Lookup!G:G, MATCH(B543, Lookup!F:F, 0),)</f>
        <v>WN - DSDIV capex</v>
      </c>
    </row>
    <row r="544" spans="1:16">
      <c r="A544" t="str">
        <f>'Inp - allowance override'!A544</f>
        <v>BRL</v>
      </c>
      <c r="B544" t="str">
        <f>'Inp - allowance override'!B544</f>
        <v>C_PR24CA15_DSDIVOPEX_PC_WN</v>
      </c>
      <c r="C544" t="str">
        <f>'Inp - allowance override'!C544</f>
        <v>DS &amp; diversions costs -WN - opex - price control total</v>
      </c>
      <c r="D544" t="str">
        <f>'Inp - allowance override'!D544</f>
        <v>£m</v>
      </c>
      <c r="E544" t="str">
        <f>'Inp - allowance override'!E544</f>
        <v>Price Review 2024</v>
      </c>
      <c r="F544" s="70" t="str">
        <f xml:space="preserve"> IF( ISNA( 'Inp - allowance override'!F544 ), "", IF( ISBLANK( 'Inp - allowance override'!F544 ), 'F_Inputs - allowance'!F544, 'Inp - allowance override'!F544 ) )</f>
        <v/>
      </c>
      <c r="G544" s="70" t="str">
        <f xml:space="preserve"> IF( ISNA( 'Inp - allowance override'!G544 ), "", IF( ISBLANK( 'Inp - allowance override'!G544 ), 'F_Inputs - allowance'!G544, 'Inp - allowance override'!G544 ) )</f>
        <v/>
      </c>
      <c r="H544" s="70" t="str">
        <f xml:space="preserve"> IF( ISNA( 'Inp - allowance override'!H544 ), "", IF( ISBLANK( 'Inp - allowance override'!H544 ), 'F_Inputs - allowance'!H544, 'Inp - allowance override'!H544 ) )</f>
        <v/>
      </c>
      <c r="I544" s="70">
        <f xml:space="preserve"> IF( ISNA( 'Inp - allowance override'!I544 ), "", IF( ISBLANK( 'Inp - allowance override'!I544 ), 'F_Inputs - allowance'!I544, 'Inp - allowance override'!I544 ) )</f>
        <v>0.22600000000000001</v>
      </c>
      <c r="J544" s="70">
        <f xml:space="preserve"> IF( ISNA( 'Inp - allowance override'!J544 ), "", IF( ISBLANK( 'Inp - allowance override'!J544 ), 'F_Inputs - allowance'!J544, 'Inp - allowance override'!J544 ) )</f>
        <v>0.216</v>
      </c>
      <c r="K544" s="70">
        <f xml:space="preserve"> IF( ISNA( 'Inp - allowance override'!K544 ), "", IF( ISBLANK( 'Inp - allowance override'!K544 ), 'F_Inputs - allowance'!K544, 'Inp - allowance override'!K544 ) )</f>
        <v>0.216</v>
      </c>
      <c r="L544" s="70">
        <f xml:space="preserve"> IF( ISNA( 'Inp - allowance override'!L544 ), "", IF( ISBLANK( 'Inp - allowance override'!L544 ), 'F_Inputs - allowance'!L544, 'Inp - allowance override'!L544 ) )</f>
        <v>0.21299999999999999</v>
      </c>
      <c r="M544" s="70">
        <f xml:space="preserve"> IF( ISNA( 'Inp - allowance override'!M544 ), "", IF( ISBLANK( 'Inp - allowance override'!M544 ), 'F_Inputs - allowance'!M544, 'Inp - allowance override'!M544 ) )</f>
        <v>0.216</v>
      </c>
      <c r="N544" s="64" t="str">
        <f xml:space="preserve"> INDEX(Lookup!G:G, MATCH(B544, Lookup!F:F, 0),)</f>
        <v>WN - DSDIV opex</v>
      </c>
    </row>
    <row r="545" spans="1:14">
      <c r="A545" t="str">
        <f>'Inp - allowance override'!A545</f>
        <v>BRL</v>
      </c>
      <c r="B545" t="str">
        <f>'Inp - allowance override'!B545</f>
        <v>C_PR24CA15_DSDIVCAPEX_PC_WWN</v>
      </c>
      <c r="C545" t="str">
        <f>'Inp - allowance override'!C545</f>
        <v>DS &amp; diversions costs -WWN - capex - price control total</v>
      </c>
      <c r="D545" t="str">
        <f>'Inp - allowance override'!D545</f>
        <v>£m</v>
      </c>
      <c r="E545" t="str">
        <f>'Inp - allowance override'!E545</f>
        <v>Price Review 2024</v>
      </c>
      <c r="F545" s="70" t="str">
        <f xml:space="preserve"> IF( ISNA( 'Inp - allowance override'!F545 ), "", IF( ISBLANK( 'Inp - allowance override'!F545 ), 'F_Inputs - allowance'!F545, 'Inp - allowance override'!F545 ) )</f>
        <v/>
      </c>
      <c r="G545" s="70" t="str">
        <f xml:space="preserve"> IF( ISNA( 'Inp - allowance override'!G545 ), "", IF( ISBLANK( 'Inp - allowance override'!G545 ), 'F_Inputs - allowance'!G545, 'Inp - allowance override'!G545 ) )</f>
        <v/>
      </c>
      <c r="H545" s="70" t="str">
        <f xml:space="preserve"> IF( ISNA( 'Inp - allowance override'!H545 ), "", IF( ISBLANK( 'Inp - allowance override'!H545 ), 'F_Inputs - allowance'!H545, 'Inp - allowance override'!H545 ) )</f>
        <v/>
      </c>
      <c r="I545" s="70">
        <f xml:space="preserve"> IF( ISNA( 'Inp - allowance override'!I545 ), "", IF( ISBLANK( 'Inp - allowance override'!I545 ), 'F_Inputs - allowance'!I545, 'Inp - allowance override'!I545 ) )</f>
        <v>0</v>
      </c>
      <c r="J545" s="70">
        <f xml:space="preserve"> IF( ISNA( 'Inp - allowance override'!J545 ), "", IF( ISBLANK( 'Inp - allowance override'!J545 ), 'F_Inputs - allowance'!J545, 'Inp - allowance override'!J545 ) )</f>
        <v>0</v>
      </c>
      <c r="K545" s="70">
        <f xml:space="preserve"> IF( ISNA( 'Inp - allowance override'!K545 ), "", IF( ISBLANK( 'Inp - allowance override'!K545 ), 'F_Inputs - allowance'!K545, 'Inp - allowance override'!K545 ) )</f>
        <v>0</v>
      </c>
      <c r="L545" s="70">
        <f xml:space="preserve"> IF( ISNA( 'Inp - allowance override'!L545 ), "", IF( ISBLANK( 'Inp - allowance override'!L545 ), 'F_Inputs - allowance'!L545, 'Inp - allowance override'!L545 ) )</f>
        <v>0</v>
      </c>
      <c r="M545" s="70">
        <f xml:space="preserve"> IF( ISNA( 'Inp - allowance override'!M545 ), "", IF( ISBLANK( 'Inp - allowance override'!M545 ), 'F_Inputs - allowance'!M545, 'Inp - allowance override'!M545 ) )</f>
        <v>0</v>
      </c>
      <c r="N545" s="64" t="str">
        <f xml:space="preserve"> INDEX(Lookup!G:G, MATCH(B545, Lookup!F:F, 0),)</f>
        <v>WWN - DSDIV capex</v>
      </c>
    </row>
    <row r="546" spans="1:14">
      <c r="A546" t="str">
        <f>'Inp - allowance override'!A546</f>
        <v>BRL</v>
      </c>
      <c r="B546" t="str">
        <f>'Inp - allowance override'!B546</f>
        <v>C_PR24CA15_DSDIVOPEX_PC_WWN</v>
      </c>
      <c r="C546" t="str">
        <f>'Inp - allowance override'!C546</f>
        <v>DS &amp; diversions costs -WWN - opex - price control total</v>
      </c>
      <c r="D546" t="str">
        <f>'Inp - allowance override'!D546</f>
        <v>£m</v>
      </c>
      <c r="E546" t="str">
        <f>'Inp - allowance override'!E546</f>
        <v>Price Review 2024</v>
      </c>
      <c r="F546" s="70" t="str">
        <f xml:space="preserve"> IF( ISNA( 'Inp - allowance override'!F546 ), "", IF( ISBLANK( 'Inp - allowance override'!F546 ), 'F_Inputs - allowance'!F546, 'Inp - allowance override'!F546 ) )</f>
        <v/>
      </c>
      <c r="G546" s="70" t="str">
        <f xml:space="preserve"> IF( ISNA( 'Inp - allowance override'!G546 ), "", IF( ISBLANK( 'Inp - allowance override'!G546 ), 'F_Inputs - allowance'!G546, 'Inp - allowance override'!G546 ) )</f>
        <v/>
      </c>
      <c r="H546" s="70" t="str">
        <f xml:space="preserve"> IF( ISNA( 'Inp - allowance override'!H546 ), "", IF( ISBLANK( 'Inp - allowance override'!H546 ), 'F_Inputs - allowance'!H546, 'Inp - allowance override'!H546 ) )</f>
        <v/>
      </c>
      <c r="I546" s="70">
        <f xml:space="preserve"> IF( ISNA( 'Inp - allowance override'!I546 ), "", IF( ISBLANK( 'Inp - allowance override'!I546 ), 'F_Inputs - allowance'!I546, 'Inp - allowance override'!I546 ) )</f>
        <v>0</v>
      </c>
      <c r="J546" s="70">
        <f xml:space="preserve"> IF( ISNA( 'Inp - allowance override'!J546 ), "", IF( ISBLANK( 'Inp - allowance override'!J546 ), 'F_Inputs - allowance'!J546, 'Inp - allowance override'!J546 ) )</f>
        <v>0</v>
      </c>
      <c r="K546" s="70">
        <f xml:space="preserve"> IF( ISNA( 'Inp - allowance override'!K546 ), "", IF( ISBLANK( 'Inp - allowance override'!K546 ), 'F_Inputs - allowance'!K546, 'Inp - allowance override'!K546 ) )</f>
        <v>0</v>
      </c>
      <c r="L546" s="70">
        <f xml:space="preserve"> IF( ISNA( 'Inp - allowance override'!L546 ), "", IF( ISBLANK( 'Inp - allowance override'!L546 ), 'F_Inputs - allowance'!L546, 'Inp - allowance override'!L546 ) )</f>
        <v>0</v>
      </c>
      <c r="M546" s="70">
        <f xml:space="preserve"> IF( ISNA( 'Inp - allowance override'!M546 ), "", IF( ISBLANK( 'Inp - allowance override'!M546 ), 'F_Inputs - allowance'!M546, 'Inp - allowance override'!M546 ) )</f>
        <v>0</v>
      </c>
      <c r="N546" s="64" t="str">
        <f xml:space="preserve"> INDEX(Lookup!G:G, MATCH(B546, Lookup!F:F, 0),)</f>
        <v>WWN - DSDIV opex</v>
      </c>
    </row>
    <row r="547" spans="1:14">
      <c r="A547" t="str">
        <f>'Inp - allowance override'!A547</f>
        <v>BRL</v>
      </c>
      <c r="B547" t="str">
        <f>'Inp - allowance override'!B547</f>
        <v>C_PR24CA15_DSDIVCAPEX_NPC_WN</v>
      </c>
      <c r="C547" t="str">
        <f>'Inp - allowance override'!C547</f>
        <v>DS &amp; diversions costs -WN - capex - non-price control total</v>
      </c>
      <c r="D547" t="str">
        <f>'Inp - allowance override'!D547</f>
        <v>£m</v>
      </c>
      <c r="E547" t="str">
        <f>'Inp - allowance override'!E547</f>
        <v>Price Review 2024</v>
      </c>
      <c r="F547" s="70" t="str">
        <f xml:space="preserve"> IF( ISNA( 'Inp - allowance override'!F547 ), "", IF( ISBLANK( 'Inp - allowance override'!F547 ), 'F_Inputs - allowance'!F547, 'Inp - allowance override'!F547 ) )</f>
        <v/>
      </c>
      <c r="G547" s="70" t="str">
        <f xml:space="preserve"> IF( ISNA( 'Inp - allowance override'!G547 ), "", IF( ISBLANK( 'Inp - allowance override'!G547 ), 'F_Inputs - allowance'!G547, 'Inp - allowance override'!G547 ) )</f>
        <v/>
      </c>
      <c r="H547" s="70" t="str">
        <f xml:space="preserve"> IF( ISNA( 'Inp - allowance override'!H547 ), "", IF( ISBLANK( 'Inp - allowance override'!H547 ), 'F_Inputs - allowance'!H547, 'Inp - allowance override'!H547 ) )</f>
        <v/>
      </c>
      <c r="I547" s="70">
        <f xml:space="preserve"> IF( ISNA( 'Inp - allowance override'!I547 ), "", IF( ISBLANK( 'Inp - allowance override'!I547 ), 'F_Inputs - allowance'!I547, 'Inp - allowance override'!I547 ) )</f>
        <v>3.7359999999999998</v>
      </c>
      <c r="J547" s="70">
        <f xml:space="preserve"> IF( ISNA( 'Inp - allowance override'!J547 ), "", IF( ISBLANK( 'Inp - allowance override'!J547 ), 'F_Inputs - allowance'!J547, 'Inp - allowance override'!J547 ) )</f>
        <v>3.3120000000000003</v>
      </c>
      <c r="K547" s="70">
        <f xml:space="preserve"> IF( ISNA( 'Inp - allowance override'!K547 ), "", IF( ISBLANK( 'Inp - allowance override'!K547 ), 'F_Inputs - allowance'!K547, 'Inp - allowance override'!K547 ) )</f>
        <v>3.3120000000000003</v>
      </c>
      <c r="L547" s="70">
        <f xml:space="preserve"> IF( ISNA( 'Inp - allowance override'!L547 ), "", IF( ISBLANK( 'Inp - allowance override'!L547 ), 'F_Inputs - allowance'!L547, 'Inp - allowance override'!L547 ) )</f>
        <v>3.1960000000000002</v>
      </c>
      <c r="M547" s="70">
        <f xml:space="preserve"> IF( ISNA( 'Inp - allowance override'!M547 ), "", IF( ISBLANK( 'Inp - allowance override'!M547 ), 'F_Inputs - allowance'!M547, 'Inp - allowance override'!M547 ) )</f>
        <v>3.3680000000000003</v>
      </c>
      <c r="N547" s="64" t="str">
        <f xml:space="preserve"> INDEX(Lookup!G:G, MATCH(B547, Lookup!F:F, 0),)</f>
        <v>WN - DSDIV capex</v>
      </c>
    </row>
    <row r="548" spans="1:14">
      <c r="A548" t="str">
        <f>'Inp - allowance override'!A548</f>
        <v>BRL</v>
      </c>
      <c r="B548" t="str">
        <f>'Inp - allowance override'!B548</f>
        <v>C_PR24CA15_DSDIVOPEX_NPC_WN</v>
      </c>
      <c r="C548" t="str">
        <f>'Inp - allowance override'!C548</f>
        <v>DS &amp; diversions costs -WN - opex - non-price control total</v>
      </c>
      <c r="D548" t="str">
        <f>'Inp - allowance override'!D548</f>
        <v>£m</v>
      </c>
      <c r="E548" t="str">
        <f>'Inp - allowance override'!E548</f>
        <v>Price Review 2024</v>
      </c>
      <c r="F548" s="70" t="str">
        <f xml:space="preserve"> IF( ISNA( 'Inp - allowance override'!F548 ), "", IF( ISBLANK( 'Inp - allowance override'!F548 ), 'F_Inputs - allowance'!F548, 'Inp - allowance override'!F548 ) )</f>
        <v/>
      </c>
      <c r="G548" s="70" t="str">
        <f xml:space="preserve"> IF( ISNA( 'Inp - allowance override'!G548 ), "", IF( ISBLANK( 'Inp - allowance override'!G548 ), 'F_Inputs - allowance'!G548, 'Inp - allowance override'!G548 ) )</f>
        <v/>
      </c>
      <c r="H548" s="70" t="str">
        <f xml:space="preserve"> IF( ISNA( 'Inp - allowance override'!H548 ), "", IF( ISBLANK( 'Inp - allowance override'!H548 ), 'F_Inputs - allowance'!H548, 'Inp - allowance override'!H548 ) )</f>
        <v/>
      </c>
      <c r="I548" s="70">
        <f xml:space="preserve"> IF( ISNA( 'Inp - allowance override'!I548 ), "", IF( ISBLANK( 'Inp - allowance override'!I548 ), 'F_Inputs - allowance'!I548, 'Inp - allowance override'!I548 ) )</f>
        <v>0</v>
      </c>
      <c r="J548" s="70">
        <f xml:space="preserve"> IF( ISNA( 'Inp - allowance override'!J548 ), "", IF( ISBLANK( 'Inp - allowance override'!J548 ), 'F_Inputs - allowance'!J548, 'Inp - allowance override'!J548 ) )</f>
        <v>0</v>
      </c>
      <c r="K548" s="70">
        <f xml:space="preserve"> IF( ISNA( 'Inp - allowance override'!K548 ), "", IF( ISBLANK( 'Inp - allowance override'!K548 ), 'F_Inputs - allowance'!K548, 'Inp - allowance override'!K548 ) )</f>
        <v>0</v>
      </c>
      <c r="L548" s="70">
        <f xml:space="preserve"> IF( ISNA( 'Inp - allowance override'!L548 ), "", IF( ISBLANK( 'Inp - allowance override'!L548 ), 'F_Inputs - allowance'!L548, 'Inp - allowance override'!L548 ) )</f>
        <v>0</v>
      </c>
      <c r="M548" s="70">
        <f xml:space="preserve"> IF( ISNA( 'Inp - allowance override'!M548 ), "", IF( ISBLANK( 'Inp - allowance override'!M548 ), 'F_Inputs - allowance'!M548, 'Inp - allowance override'!M548 ) )</f>
        <v>0</v>
      </c>
      <c r="N548" s="64" t="str">
        <f xml:space="preserve"> INDEX(Lookup!G:G, MATCH(B548, Lookup!F:F, 0),)</f>
        <v>WN - DSDIV opex</v>
      </c>
    </row>
    <row r="549" spans="1:14">
      <c r="A549" t="str">
        <f>'Inp - allowance override'!A549</f>
        <v>BRL</v>
      </c>
      <c r="B549" t="str">
        <f>'Inp - allowance override'!B549</f>
        <v>C_PR24CA15_DSDIVCAPEX_NPC_WWN</v>
      </c>
      <c r="C549" t="str">
        <f>'Inp - allowance override'!C549</f>
        <v>DS &amp; diversions costs -WWN - capex - non-price control total</v>
      </c>
      <c r="D549" t="str">
        <f>'Inp - allowance override'!D549</f>
        <v>£m</v>
      </c>
      <c r="E549" t="str">
        <f>'Inp - allowance override'!E549</f>
        <v>Price Review 2024</v>
      </c>
      <c r="F549" s="70" t="str">
        <f xml:space="preserve"> IF( ISNA( 'Inp - allowance override'!F549 ), "", IF( ISBLANK( 'Inp - allowance override'!F549 ), 'F_Inputs - allowance'!F549, 'Inp - allowance override'!F549 ) )</f>
        <v/>
      </c>
      <c r="G549" s="70" t="str">
        <f xml:space="preserve"> IF( ISNA( 'Inp - allowance override'!G549 ), "", IF( ISBLANK( 'Inp - allowance override'!G549 ), 'F_Inputs - allowance'!G549, 'Inp - allowance override'!G549 ) )</f>
        <v/>
      </c>
      <c r="H549" s="70" t="str">
        <f xml:space="preserve"> IF( ISNA( 'Inp - allowance override'!H549 ), "", IF( ISBLANK( 'Inp - allowance override'!H549 ), 'F_Inputs - allowance'!H549, 'Inp - allowance override'!H549 ) )</f>
        <v/>
      </c>
      <c r="I549" s="70">
        <f xml:space="preserve"> IF( ISNA( 'Inp - allowance override'!I549 ), "", IF( ISBLANK( 'Inp - allowance override'!I549 ), 'F_Inputs - allowance'!I549, 'Inp - allowance override'!I549 ) )</f>
        <v>0</v>
      </c>
      <c r="J549" s="70">
        <f xml:space="preserve"> IF( ISNA( 'Inp - allowance override'!J549 ), "", IF( ISBLANK( 'Inp - allowance override'!J549 ), 'F_Inputs - allowance'!J549, 'Inp - allowance override'!J549 ) )</f>
        <v>0</v>
      </c>
      <c r="K549" s="70">
        <f xml:space="preserve"> IF( ISNA( 'Inp - allowance override'!K549 ), "", IF( ISBLANK( 'Inp - allowance override'!K549 ), 'F_Inputs - allowance'!K549, 'Inp - allowance override'!K549 ) )</f>
        <v>0</v>
      </c>
      <c r="L549" s="70">
        <f xml:space="preserve"> IF( ISNA( 'Inp - allowance override'!L549 ), "", IF( ISBLANK( 'Inp - allowance override'!L549 ), 'F_Inputs - allowance'!L549, 'Inp - allowance override'!L549 ) )</f>
        <v>0</v>
      </c>
      <c r="M549" s="70">
        <f xml:space="preserve"> IF( ISNA( 'Inp - allowance override'!M549 ), "", IF( ISBLANK( 'Inp - allowance override'!M549 ), 'F_Inputs - allowance'!M549, 'Inp - allowance override'!M549 ) )</f>
        <v>0</v>
      </c>
      <c r="N549" s="64" t="str">
        <f xml:space="preserve"> INDEX(Lookup!G:G, MATCH(B549, Lookup!F:F, 0),)</f>
        <v>WWN - DSDIV capex</v>
      </c>
    </row>
    <row r="550" spans="1:14">
      <c r="A550" t="str">
        <f>'Inp - allowance override'!A550</f>
        <v>BRL</v>
      </c>
      <c r="B550" t="str">
        <f>'Inp - allowance override'!B550</f>
        <v>C_PR24CA15_DSDIVOPEX_NPC_WWN</v>
      </c>
      <c r="C550" t="str">
        <f>'Inp - allowance override'!C550</f>
        <v>DS &amp; diversions costs -WWN - opex - non-price control total</v>
      </c>
      <c r="D550" t="str">
        <f>'Inp - allowance override'!D550</f>
        <v>£m</v>
      </c>
      <c r="E550" t="str">
        <f>'Inp - allowance override'!E550</f>
        <v>Price Review 2024</v>
      </c>
      <c r="F550" s="70" t="str">
        <f xml:space="preserve"> IF( ISNA( 'Inp - allowance override'!F550 ), "", IF( ISBLANK( 'Inp - allowance override'!F550 ), 'F_Inputs - allowance'!F550, 'Inp - allowance override'!F550 ) )</f>
        <v/>
      </c>
      <c r="G550" s="70" t="str">
        <f xml:space="preserve"> IF( ISNA( 'Inp - allowance override'!G550 ), "", IF( ISBLANK( 'Inp - allowance override'!G550 ), 'F_Inputs - allowance'!G550, 'Inp - allowance override'!G550 ) )</f>
        <v/>
      </c>
      <c r="H550" s="70" t="str">
        <f xml:space="preserve"> IF( ISNA( 'Inp - allowance override'!H550 ), "", IF( ISBLANK( 'Inp - allowance override'!H550 ), 'F_Inputs - allowance'!H550, 'Inp - allowance override'!H550 ) )</f>
        <v/>
      </c>
      <c r="I550" s="70">
        <f xml:space="preserve"> IF( ISNA( 'Inp - allowance override'!I550 ), "", IF( ISBLANK( 'Inp - allowance override'!I550 ), 'F_Inputs - allowance'!I550, 'Inp - allowance override'!I550 ) )</f>
        <v>0</v>
      </c>
      <c r="J550" s="70">
        <f xml:space="preserve"> IF( ISNA( 'Inp - allowance override'!J550 ), "", IF( ISBLANK( 'Inp - allowance override'!J550 ), 'F_Inputs - allowance'!J550, 'Inp - allowance override'!J550 ) )</f>
        <v>0</v>
      </c>
      <c r="K550" s="70">
        <f xml:space="preserve"> IF( ISNA( 'Inp - allowance override'!K550 ), "", IF( ISBLANK( 'Inp - allowance override'!K550 ), 'F_Inputs - allowance'!K550, 'Inp - allowance override'!K550 ) )</f>
        <v>0</v>
      </c>
      <c r="L550" s="70">
        <f xml:space="preserve"> IF( ISNA( 'Inp - allowance override'!L550 ), "", IF( ISBLANK( 'Inp - allowance override'!L550 ), 'F_Inputs - allowance'!L550, 'Inp - allowance override'!L550 ) )</f>
        <v>0</v>
      </c>
      <c r="M550" s="70">
        <f xml:space="preserve"> IF( ISNA( 'Inp - allowance override'!M550 ), "", IF( ISBLANK( 'Inp - allowance override'!M550 ), 'F_Inputs - allowance'!M550, 'Inp - allowance override'!M550 ) )</f>
        <v>0</v>
      </c>
      <c r="N550" s="64" t="str">
        <f xml:space="preserve"> INDEX(Lookup!G:G, MATCH(B550, Lookup!F:F, 0),)</f>
        <v>WWN - DSDIV opex</v>
      </c>
    </row>
    <row r="551" spans="1:14">
      <c r="A551" t="str">
        <f>'Inp - allowance override'!A551</f>
        <v>BRL</v>
      </c>
      <c r="B551" t="str">
        <f>'Inp - allowance override'!B551</f>
        <v>C_PR24CA15_3PCAPEX_PC_WR</v>
      </c>
      <c r="C551" t="str">
        <f>'Inp - allowance override'!C551</f>
        <v>Third party services costs - WR - capex - price control</v>
      </c>
      <c r="D551" t="str">
        <f>'Inp - allowance override'!D551</f>
        <v>£m</v>
      </c>
      <c r="E551" t="str">
        <f>'Inp - allowance override'!E551</f>
        <v>Price Review 2024</v>
      </c>
      <c r="F551" s="70" t="str">
        <f xml:space="preserve"> IF( ISNA( 'Inp - allowance override'!F551 ), "", IF( ISBLANK( 'Inp - allowance override'!F551 ), 'F_Inputs - allowance'!F551, 'Inp - allowance override'!F551 ) )</f>
        <v/>
      </c>
      <c r="G551" s="70" t="str">
        <f xml:space="preserve"> IF( ISNA( 'Inp - allowance override'!G551 ), "", IF( ISBLANK( 'Inp - allowance override'!G551 ), 'F_Inputs - allowance'!G551, 'Inp - allowance override'!G551 ) )</f>
        <v/>
      </c>
      <c r="H551" s="70" t="str">
        <f xml:space="preserve"> IF( ISNA( 'Inp - allowance override'!H551 ), "", IF( ISBLANK( 'Inp - allowance override'!H551 ), 'F_Inputs - allowance'!H551, 'Inp - allowance override'!H551 ) )</f>
        <v/>
      </c>
      <c r="I551" s="70">
        <f xml:space="preserve"> IF( ISNA( 'Inp - allowance override'!I551 ), "", IF( ISBLANK( 'Inp - allowance override'!I551 ), 'F_Inputs - allowance'!I551, 'Inp - allowance override'!I551 ) )</f>
        <v>0</v>
      </c>
      <c r="J551" s="70">
        <f xml:space="preserve"> IF( ISNA( 'Inp - allowance override'!J551 ), "", IF( ISBLANK( 'Inp - allowance override'!J551 ), 'F_Inputs - allowance'!J551, 'Inp - allowance override'!J551 ) )</f>
        <v>0</v>
      </c>
      <c r="K551" s="70">
        <f xml:space="preserve"> IF( ISNA( 'Inp - allowance override'!K551 ), "", IF( ISBLANK( 'Inp - allowance override'!K551 ), 'F_Inputs - allowance'!K551, 'Inp - allowance override'!K551 ) )</f>
        <v>0</v>
      </c>
      <c r="L551" s="70">
        <f xml:space="preserve"> IF( ISNA( 'Inp - allowance override'!L551 ), "", IF( ISBLANK( 'Inp - allowance override'!L551 ), 'F_Inputs - allowance'!L551, 'Inp - allowance override'!L551 ) )</f>
        <v>0</v>
      </c>
      <c r="M551" s="70">
        <f xml:space="preserve"> IF( ISNA( 'Inp - allowance override'!M551 ), "", IF( ISBLANK( 'Inp - allowance override'!M551 ), 'F_Inputs - allowance'!M551, 'Inp - allowance override'!M551 ) )</f>
        <v>0</v>
      </c>
      <c r="N551" s="64" t="str">
        <f xml:space="preserve"> INDEX(Lookup!G:G, MATCH(B551, Lookup!F:F, 0),)</f>
        <v>WR - 3P capex</v>
      </c>
    </row>
    <row r="552" spans="1:14">
      <c r="A552" t="str">
        <f>'Inp - allowance override'!A552</f>
        <v>BRL</v>
      </c>
      <c r="B552" t="str">
        <f>'Inp - allowance override'!B552</f>
        <v>C_PR24CA15_3POPEX_PC_WR</v>
      </c>
      <c r="C552" t="str">
        <f>'Inp - allowance override'!C552</f>
        <v>Third party services costs - WR - opex - price control</v>
      </c>
      <c r="D552" t="str">
        <f>'Inp - allowance override'!D552</f>
        <v>£m</v>
      </c>
      <c r="E552" t="str">
        <f>'Inp - allowance override'!E552</f>
        <v>Price Review 2024</v>
      </c>
      <c r="F552" s="70" t="str">
        <f xml:space="preserve"> IF( ISNA( 'Inp - allowance override'!F552 ), "", IF( ISBLANK( 'Inp - allowance override'!F552 ), 'F_Inputs - allowance'!F552, 'Inp - allowance override'!F552 ) )</f>
        <v/>
      </c>
      <c r="G552" s="70" t="str">
        <f xml:space="preserve"> IF( ISNA( 'Inp - allowance override'!G552 ), "", IF( ISBLANK( 'Inp - allowance override'!G552 ), 'F_Inputs - allowance'!G552, 'Inp - allowance override'!G552 ) )</f>
        <v/>
      </c>
      <c r="H552" s="70" t="str">
        <f xml:space="preserve"> IF( ISNA( 'Inp - allowance override'!H552 ), "", IF( ISBLANK( 'Inp - allowance override'!H552 ), 'F_Inputs - allowance'!H552, 'Inp - allowance override'!H552 ) )</f>
        <v/>
      </c>
      <c r="I552" s="70">
        <f xml:space="preserve"> IF( ISNA( 'Inp - allowance override'!I552 ), "", IF( ISBLANK( 'Inp - allowance override'!I552 ), 'F_Inputs - allowance'!I552, 'Inp - allowance override'!I552 ) )</f>
        <v>0</v>
      </c>
      <c r="J552" s="70">
        <f xml:space="preserve"> IF( ISNA( 'Inp - allowance override'!J552 ), "", IF( ISBLANK( 'Inp - allowance override'!J552 ), 'F_Inputs - allowance'!J552, 'Inp - allowance override'!J552 ) )</f>
        <v>0</v>
      </c>
      <c r="K552" s="70">
        <f xml:space="preserve"> IF( ISNA( 'Inp - allowance override'!K552 ), "", IF( ISBLANK( 'Inp - allowance override'!K552 ), 'F_Inputs - allowance'!K552, 'Inp - allowance override'!K552 ) )</f>
        <v>0</v>
      </c>
      <c r="L552" s="70">
        <f xml:space="preserve"> IF( ISNA( 'Inp - allowance override'!L552 ), "", IF( ISBLANK( 'Inp - allowance override'!L552 ), 'F_Inputs - allowance'!L552, 'Inp - allowance override'!L552 ) )</f>
        <v>0</v>
      </c>
      <c r="M552" s="70">
        <f xml:space="preserve"> IF( ISNA( 'Inp - allowance override'!M552 ), "", IF( ISBLANK( 'Inp - allowance override'!M552 ), 'F_Inputs - allowance'!M552, 'Inp - allowance override'!M552 ) )</f>
        <v>0</v>
      </c>
      <c r="N552" s="64" t="str">
        <f xml:space="preserve"> INDEX(Lookup!G:G, MATCH(B552, Lookup!F:F, 0),)</f>
        <v>WR - 3P opex</v>
      </c>
    </row>
    <row r="553" spans="1:14">
      <c r="A553" t="str">
        <f>'Inp - allowance override'!A553</f>
        <v>BRL</v>
      </c>
      <c r="B553" t="str">
        <f>'Inp - allowance override'!B553</f>
        <v>C_PR24CA15_3PCAPEX_PC_WN</v>
      </c>
      <c r="C553" t="str">
        <f>'Inp - allowance override'!C553</f>
        <v>Third party services costs - WN - capex - price control</v>
      </c>
      <c r="D553" t="str">
        <f>'Inp - allowance override'!D553</f>
        <v>£m</v>
      </c>
      <c r="E553" t="str">
        <f>'Inp - allowance override'!E553</f>
        <v>Price Review 2024</v>
      </c>
      <c r="F553" s="70" t="str">
        <f xml:space="preserve"> IF( ISNA( 'Inp - allowance override'!F553 ), "", IF( ISBLANK( 'Inp - allowance override'!F553 ), 'F_Inputs - allowance'!F553, 'Inp - allowance override'!F553 ) )</f>
        <v/>
      </c>
      <c r="G553" s="70" t="str">
        <f xml:space="preserve"> IF( ISNA( 'Inp - allowance override'!G553 ), "", IF( ISBLANK( 'Inp - allowance override'!G553 ), 'F_Inputs - allowance'!G553, 'Inp - allowance override'!G553 ) )</f>
        <v/>
      </c>
      <c r="H553" s="70" t="str">
        <f xml:space="preserve"> IF( ISNA( 'Inp - allowance override'!H553 ), "", IF( ISBLANK( 'Inp - allowance override'!H553 ), 'F_Inputs - allowance'!H553, 'Inp - allowance override'!H553 ) )</f>
        <v/>
      </c>
      <c r="I553" s="70">
        <f xml:space="preserve"> IF( ISNA( 'Inp - allowance override'!I553 ), "", IF( ISBLANK( 'Inp - allowance override'!I553 ), 'F_Inputs - allowance'!I553, 'Inp - allowance override'!I553 ) )</f>
        <v>0</v>
      </c>
      <c r="J553" s="70">
        <f xml:space="preserve"> IF( ISNA( 'Inp - allowance override'!J553 ), "", IF( ISBLANK( 'Inp - allowance override'!J553 ), 'F_Inputs - allowance'!J553, 'Inp - allowance override'!J553 ) )</f>
        <v>0</v>
      </c>
      <c r="K553" s="70">
        <f xml:space="preserve"> IF( ISNA( 'Inp - allowance override'!K553 ), "", IF( ISBLANK( 'Inp - allowance override'!K553 ), 'F_Inputs - allowance'!K553, 'Inp - allowance override'!K553 ) )</f>
        <v>0</v>
      </c>
      <c r="L553" s="70">
        <f xml:space="preserve"> IF( ISNA( 'Inp - allowance override'!L553 ), "", IF( ISBLANK( 'Inp - allowance override'!L553 ), 'F_Inputs - allowance'!L553, 'Inp - allowance override'!L553 ) )</f>
        <v>0</v>
      </c>
      <c r="M553" s="70">
        <f xml:space="preserve"> IF( ISNA( 'Inp - allowance override'!M553 ), "", IF( ISBLANK( 'Inp - allowance override'!M553 ), 'F_Inputs - allowance'!M553, 'Inp - allowance override'!M553 ) )</f>
        <v>0</v>
      </c>
      <c r="N553" s="64" t="str">
        <f xml:space="preserve"> INDEX(Lookup!G:G, MATCH(B553, Lookup!F:F, 0),)</f>
        <v>WN - 3P capex</v>
      </c>
    </row>
    <row r="554" spans="1:14">
      <c r="A554" t="str">
        <f>'Inp - allowance override'!A554</f>
        <v>BRL</v>
      </c>
      <c r="B554" t="str">
        <f>'Inp - allowance override'!B554</f>
        <v>C_PR24CA15_3POPEX_PC_WN</v>
      </c>
      <c r="C554" t="str">
        <f>'Inp - allowance override'!C554</f>
        <v>Third party services costs - WN - opex - price control</v>
      </c>
      <c r="D554" t="str">
        <f>'Inp - allowance override'!D554</f>
        <v>£m</v>
      </c>
      <c r="E554" t="str">
        <f>'Inp - allowance override'!E554</f>
        <v>Price Review 2024</v>
      </c>
      <c r="F554" s="70" t="str">
        <f xml:space="preserve"> IF( ISNA( 'Inp - allowance override'!F554 ), "", IF( ISBLANK( 'Inp - allowance override'!F554 ), 'F_Inputs - allowance'!F554, 'Inp - allowance override'!F554 ) )</f>
        <v/>
      </c>
      <c r="G554" s="70" t="str">
        <f xml:space="preserve"> IF( ISNA( 'Inp - allowance override'!G554 ), "", IF( ISBLANK( 'Inp - allowance override'!G554 ), 'F_Inputs - allowance'!G554, 'Inp - allowance override'!G554 ) )</f>
        <v/>
      </c>
      <c r="H554" s="70" t="str">
        <f xml:space="preserve"> IF( ISNA( 'Inp - allowance override'!H554 ), "", IF( ISBLANK( 'Inp - allowance override'!H554 ), 'F_Inputs - allowance'!H554, 'Inp - allowance override'!H554 ) )</f>
        <v/>
      </c>
      <c r="I554" s="70">
        <f xml:space="preserve"> IF( ISNA( 'Inp - allowance override'!I554 ), "", IF( ISBLANK( 'Inp - allowance override'!I554 ), 'F_Inputs - allowance'!I554, 'Inp - allowance override'!I554 ) )</f>
        <v>0.05</v>
      </c>
      <c r="J554" s="70">
        <f xml:space="preserve"> IF( ISNA( 'Inp - allowance override'!J554 ), "", IF( ISBLANK( 'Inp - allowance override'!J554 ), 'F_Inputs - allowance'!J554, 'Inp - allowance override'!J554 ) )</f>
        <v>0.05</v>
      </c>
      <c r="K554" s="70">
        <f xml:space="preserve"> IF( ISNA( 'Inp - allowance override'!K554 ), "", IF( ISBLANK( 'Inp - allowance override'!K554 ), 'F_Inputs - allowance'!K554, 'Inp - allowance override'!K554 ) )</f>
        <v>0.05</v>
      </c>
      <c r="L554" s="70">
        <f xml:space="preserve"> IF( ISNA( 'Inp - allowance override'!L554 ), "", IF( ISBLANK( 'Inp - allowance override'!L554 ), 'F_Inputs - allowance'!L554, 'Inp - allowance override'!L554 ) )</f>
        <v>0.05</v>
      </c>
      <c r="M554" s="70">
        <f xml:space="preserve"> IF( ISNA( 'Inp - allowance override'!M554 ), "", IF( ISBLANK( 'Inp - allowance override'!M554 ), 'F_Inputs - allowance'!M554, 'Inp - allowance override'!M554 ) )</f>
        <v>0.05</v>
      </c>
      <c r="N554" s="64" t="str">
        <f xml:space="preserve"> INDEX(Lookup!G:G, MATCH(B554, Lookup!F:F, 0),)</f>
        <v>WN - 3P opex</v>
      </c>
    </row>
    <row r="555" spans="1:14">
      <c r="A555" t="str">
        <f>'Inp - allowance override'!A555</f>
        <v>BRL</v>
      </c>
      <c r="B555" t="str">
        <f>'Inp - allowance override'!B555</f>
        <v>C_PR24CA15_3PCAPEX_PC_WWN</v>
      </c>
      <c r="C555" t="str">
        <f>'Inp - allowance override'!C555</f>
        <v>Third party services costs - WWN - capex - price control</v>
      </c>
      <c r="D555" t="str">
        <f>'Inp - allowance override'!D555</f>
        <v>£m</v>
      </c>
      <c r="E555" t="str">
        <f>'Inp - allowance override'!E555</f>
        <v>Price Review 2024</v>
      </c>
      <c r="F555" s="70" t="str">
        <f xml:space="preserve"> IF( ISNA( 'Inp - allowance override'!F555 ), "", IF( ISBLANK( 'Inp - allowance override'!F555 ), 'F_Inputs - allowance'!F555, 'Inp - allowance override'!F555 ) )</f>
        <v/>
      </c>
      <c r="G555" s="70" t="str">
        <f xml:space="preserve"> IF( ISNA( 'Inp - allowance override'!G555 ), "", IF( ISBLANK( 'Inp - allowance override'!G555 ), 'F_Inputs - allowance'!G555, 'Inp - allowance override'!G555 ) )</f>
        <v/>
      </c>
      <c r="H555" s="70" t="str">
        <f xml:space="preserve"> IF( ISNA( 'Inp - allowance override'!H555 ), "", IF( ISBLANK( 'Inp - allowance override'!H555 ), 'F_Inputs - allowance'!H555, 'Inp - allowance override'!H555 ) )</f>
        <v/>
      </c>
      <c r="I555" s="70">
        <f xml:space="preserve"> IF( ISNA( 'Inp - allowance override'!I555 ), "", IF( ISBLANK( 'Inp - allowance override'!I555 ), 'F_Inputs - allowance'!I555, 'Inp - allowance override'!I555 ) )</f>
        <v>0</v>
      </c>
      <c r="J555" s="70">
        <f xml:space="preserve"> IF( ISNA( 'Inp - allowance override'!J555 ), "", IF( ISBLANK( 'Inp - allowance override'!J555 ), 'F_Inputs - allowance'!J555, 'Inp - allowance override'!J555 ) )</f>
        <v>0</v>
      </c>
      <c r="K555" s="70">
        <f xml:space="preserve"> IF( ISNA( 'Inp - allowance override'!K555 ), "", IF( ISBLANK( 'Inp - allowance override'!K555 ), 'F_Inputs - allowance'!K555, 'Inp - allowance override'!K555 ) )</f>
        <v>0</v>
      </c>
      <c r="L555" s="70">
        <f xml:space="preserve"> IF( ISNA( 'Inp - allowance override'!L555 ), "", IF( ISBLANK( 'Inp - allowance override'!L555 ), 'F_Inputs - allowance'!L555, 'Inp - allowance override'!L555 ) )</f>
        <v>0</v>
      </c>
      <c r="M555" s="70">
        <f xml:space="preserve"> IF( ISNA( 'Inp - allowance override'!M555 ), "", IF( ISBLANK( 'Inp - allowance override'!M555 ), 'F_Inputs - allowance'!M555, 'Inp - allowance override'!M555 ) )</f>
        <v>0</v>
      </c>
      <c r="N555" s="64" t="str">
        <f xml:space="preserve"> INDEX(Lookup!G:G, MATCH(B555, Lookup!F:F, 0),)</f>
        <v>WWN - 3P capex</v>
      </c>
    </row>
    <row r="556" spans="1:14">
      <c r="A556" t="str">
        <f>'Inp - allowance override'!A556</f>
        <v>BRL</v>
      </c>
      <c r="B556" t="str">
        <f>'Inp - allowance override'!B556</f>
        <v>C_PR24CA15_3POPEX_PC_WWN</v>
      </c>
      <c r="C556" t="str">
        <f>'Inp - allowance override'!C556</f>
        <v>Third party services costs - WWN - opex - price control</v>
      </c>
      <c r="D556" t="str">
        <f>'Inp - allowance override'!D556</f>
        <v>£m</v>
      </c>
      <c r="E556" t="str">
        <f>'Inp - allowance override'!E556</f>
        <v>Price Review 2024</v>
      </c>
      <c r="F556" s="70" t="str">
        <f xml:space="preserve"> IF( ISNA( 'Inp - allowance override'!F556 ), "", IF( ISBLANK( 'Inp - allowance override'!F556 ), 'F_Inputs - allowance'!F556, 'Inp - allowance override'!F556 ) )</f>
        <v/>
      </c>
      <c r="G556" s="70" t="str">
        <f xml:space="preserve"> IF( ISNA( 'Inp - allowance override'!G556 ), "", IF( ISBLANK( 'Inp - allowance override'!G556 ), 'F_Inputs - allowance'!G556, 'Inp - allowance override'!G556 ) )</f>
        <v/>
      </c>
      <c r="H556" s="70" t="str">
        <f xml:space="preserve"> IF( ISNA( 'Inp - allowance override'!H556 ), "", IF( ISBLANK( 'Inp - allowance override'!H556 ), 'F_Inputs - allowance'!H556, 'Inp - allowance override'!H556 ) )</f>
        <v/>
      </c>
      <c r="I556" s="70">
        <f xml:space="preserve"> IF( ISNA( 'Inp - allowance override'!I556 ), "", IF( ISBLANK( 'Inp - allowance override'!I556 ), 'F_Inputs - allowance'!I556, 'Inp - allowance override'!I556 ) )</f>
        <v>0</v>
      </c>
      <c r="J556" s="70">
        <f xml:space="preserve"> IF( ISNA( 'Inp - allowance override'!J556 ), "", IF( ISBLANK( 'Inp - allowance override'!J556 ), 'F_Inputs - allowance'!J556, 'Inp - allowance override'!J556 ) )</f>
        <v>0</v>
      </c>
      <c r="K556" s="70">
        <f xml:space="preserve"> IF( ISNA( 'Inp - allowance override'!K556 ), "", IF( ISBLANK( 'Inp - allowance override'!K556 ), 'F_Inputs - allowance'!K556, 'Inp - allowance override'!K556 ) )</f>
        <v>0</v>
      </c>
      <c r="L556" s="70">
        <f xml:space="preserve"> IF( ISNA( 'Inp - allowance override'!L556 ), "", IF( ISBLANK( 'Inp - allowance override'!L556 ), 'F_Inputs - allowance'!L556, 'Inp - allowance override'!L556 ) )</f>
        <v>0</v>
      </c>
      <c r="M556" s="70">
        <f xml:space="preserve"> IF( ISNA( 'Inp - allowance override'!M556 ), "", IF( ISBLANK( 'Inp - allowance override'!M556 ), 'F_Inputs - allowance'!M556, 'Inp - allowance override'!M556 ) )</f>
        <v>0</v>
      </c>
      <c r="N556" s="64" t="str">
        <f xml:space="preserve"> INDEX(Lookup!G:G, MATCH(B556, Lookup!F:F, 0),)</f>
        <v>WWN - 3P opex</v>
      </c>
    </row>
    <row r="557" spans="1:14">
      <c r="A557" t="str">
        <f>'Inp - allowance override'!A557</f>
        <v>BRL</v>
      </c>
      <c r="B557" t="str">
        <f>'Inp - allowance override'!B557</f>
        <v>C_PR24CA15_3PCAPEX_NPC_WR</v>
      </c>
      <c r="C557" t="str">
        <f>'Inp - allowance override'!C557</f>
        <v>Third party services costs - WR - capex - non-price control</v>
      </c>
      <c r="D557" t="str">
        <f>'Inp - allowance override'!D557</f>
        <v>£m</v>
      </c>
      <c r="E557" t="str">
        <f>'Inp - allowance override'!E557</f>
        <v>Price Review 2024</v>
      </c>
      <c r="F557" s="70" t="str">
        <f xml:space="preserve"> IF( ISNA( 'Inp - allowance override'!F557 ), "", IF( ISBLANK( 'Inp - allowance override'!F557 ), 'F_Inputs - allowance'!F557, 'Inp - allowance override'!F557 ) )</f>
        <v/>
      </c>
      <c r="G557" s="70" t="str">
        <f xml:space="preserve"> IF( ISNA( 'Inp - allowance override'!G557 ), "", IF( ISBLANK( 'Inp - allowance override'!G557 ), 'F_Inputs - allowance'!G557, 'Inp - allowance override'!G557 ) )</f>
        <v/>
      </c>
      <c r="H557" s="70" t="str">
        <f xml:space="preserve"> IF( ISNA( 'Inp - allowance override'!H557 ), "", IF( ISBLANK( 'Inp - allowance override'!H557 ), 'F_Inputs - allowance'!H557, 'Inp - allowance override'!H557 ) )</f>
        <v/>
      </c>
      <c r="I557" s="70">
        <f xml:space="preserve"> IF( ISNA( 'Inp - allowance override'!I557 ), "", IF( ISBLANK( 'Inp - allowance override'!I557 ), 'F_Inputs - allowance'!I557, 'Inp - allowance override'!I557 ) )</f>
        <v>0</v>
      </c>
      <c r="J557" s="70">
        <f xml:space="preserve"> IF( ISNA( 'Inp - allowance override'!J557 ), "", IF( ISBLANK( 'Inp - allowance override'!J557 ), 'F_Inputs - allowance'!J557, 'Inp - allowance override'!J557 ) )</f>
        <v>0</v>
      </c>
      <c r="K557" s="70">
        <f xml:space="preserve"> IF( ISNA( 'Inp - allowance override'!K557 ), "", IF( ISBLANK( 'Inp - allowance override'!K557 ), 'F_Inputs - allowance'!K557, 'Inp - allowance override'!K557 ) )</f>
        <v>0</v>
      </c>
      <c r="L557" s="70">
        <f xml:space="preserve"> IF( ISNA( 'Inp - allowance override'!L557 ), "", IF( ISBLANK( 'Inp - allowance override'!L557 ), 'F_Inputs - allowance'!L557, 'Inp - allowance override'!L557 ) )</f>
        <v>0</v>
      </c>
      <c r="M557" s="70">
        <f xml:space="preserve"> IF( ISNA( 'Inp - allowance override'!M557 ), "", IF( ISBLANK( 'Inp - allowance override'!M557 ), 'F_Inputs - allowance'!M557, 'Inp - allowance override'!M557 ) )</f>
        <v>0</v>
      </c>
      <c r="N557" s="64" t="str">
        <f xml:space="preserve"> INDEX(Lookup!G:G, MATCH(B557, Lookup!F:F, 0),)</f>
        <v>WR - 3P capex</v>
      </c>
    </row>
    <row r="558" spans="1:14">
      <c r="A558" t="str">
        <f>'Inp - allowance override'!A558</f>
        <v>BRL</v>
      </c>
      <c r="B558" t="str">
        <f>'Inp - allowance override'!B558</f>
        <v>C_PR24CA15_3POPEX_NPC_WR</v>
      </c>
      <c r="C558" t="str">
        <f>'Inp - allowance override'!C558</f>
        <v>Third party services costs - WR - opex - non-price control</v>
      </c>
      <c r="D558" t="str">
        <f>'Inp - allowance override'!D558</f>
        <v>£m</v>
      </c>
      <c r="E558" t="str">
        <f>'Inp - allowance override'!E558</f>
        <v>Price Review 2024</v>
      </c>
      <c r="F558" s="70" t="str">
        <f xml:space="preserve"> IF( ISNA( 'Inp - allowance override'!F558 ), "", IF( ISBLANK( 'Inp - allowance override'!F558 ), 'F_Inputs - allowance'!F558, 'Inp - allowance override'!F558 ) )</f>
        <v/>
      </c>
      <c r="G558" s="70" t="str">
        <f xml:space="preserve"> IF( ISNA( 'Inp - allowance override'!G558 ), "", IF( ISBLANK( 'Inp - allowance override'!G558 ), 'F_Inputs - allowance'!G558, 'Inp - allowance override'!G558 ) )</f>
        <v/>
      </c>
      <c r="H558" s="70" t="str">
        <f xml:space="preserve"> IF( ISNA( 'Inp - allowance override'!H558 ), "", IF( ISBLANK( 'Inp - allowance override'!H558 ), 'F_Inputs - allowance'!H558, 'Inp - allowance override'!H558 ) )</f>
        <v/>
      </c>
      <c r="I558" s="70">
        <f xml:space="preserve"> IF( ISNA( 'Inp - allowance override'!I558 ), "", IF( ISBLANK( 'Inp - allowance override'!I558 ), 'F_Inputs - allowance'!I558, 'Inp - allowance override'!I558 ) )</f>
        <v>0.38</v>
      </c>
      <c r="J558" s="70">
        <f xml:space="preserve"> IF( ISNA( 'Inp - allowance override'!J558 ), "", IF( ISBLANK( 'Inp - allowance override'!J558 ), 'F_Inputs - allowance'!J558, 'Inp - allowance override'!J558 ) )</f>
        <v>0.38</v>
      </c>
      <c r="K558" s="70">
        <f xml:space="preserve"> IF( ISNA( 'Inp - allowance override'!K558 ), "", IF( ISBLANK( 'Inp - allowance override'!K558 ), 'F_Inputs - allowance'!K558, 'Inp - allowance override'!K558 ) )</f>
        <v>0.38</v>
      </c>
      <c r="L558" s="70">
        <f xml:space="preserve"> IF( ISNA( 'Inp - allowance override'!L558 ), "", IF( ISBLANK( 'Inp - allowance override'!L558 ), 'F_Inputs - allowance'!L558, 'Inp - allowance override'!L558 ) )</f>
        <v>0.38</v>
      </c>
      <c r="M558" s="70">
        <f xml:space="preserve"> IF( ISNA( 'Inp - allowance override'!M558 ), "", IF( ISBLANK( 'Inp - allowance override'!M558 ), 'F_Inputs - allowance'!M558, 'Inp - allowance override'!M558 ) )</f>
        <v>0.38</v>
      </c>
      <c r="N558" s="64" t="str">
        <f xml:space="preserve"> INDEX(Lookup!G:G, MATCH(B558, Lookup!F:F, 0),)</f>
        <v>WR - 3P opex</v>
      </c>
    </row>
    <row r="559" spans="1:14">
      <c r="A559" t="str">
        <f>'Inp - allowance override'!A559</f>
        <v>BRL</v>
      </c>
      <c r="B559" t="str">
        <f>'Inp - allowance override'!B559</f>
        <v>C_PR24CA15_3PCAPEX_NPC_WN</v>
      </c>
      <c r="C559" t="str">
        <f>'Inp - allowance override'!C559</f>
        <v>Third party services costs - WN - capex - non-price control</v>
      </c>
      <c r="D559" t="str">
        <f>'Inp - allowance override'!D559</f>
        <v>£m</v>
      </c>
      <c r="E559" t="str">
        <f>'Inp - allowance override'!E559</f>
        <v>Price Review 2024</v>
      </c>
      <c r="F559" s="70" t="str">
        <f xml:space="preserve"> IF( ISNA( 'Inp - allowance override'!F559 ), "", IF( ISBLANK( 'Inp - allowance override'!F559 ), 'F_Inputs - allowance'!F559, 'Inp - allowance override'!F559 ) )</f>
        <v/>
      </c>
      <c r="G559" s="70" t="str">
        <f xml:space="preserve"> IF( ISNA( 'Inp - allowance override'!G559 ), "", IF( ISBLANK( 'Inp - allowance override'!G559 ), 'F_Inputs - allowance'!G559, 'Inp - allowance override'!G559 ) )</f>
        <v/>
      </c>
      <c r="H559" s="70" t="str">
        <f xml:space="preserve"> IF( ISNA( 'Inp - allowance override'!H559 ), "", IF( ISBLANK( 'Inp - allowance override'!H559 ), 'F_Inputs - allowance'!H559, 'Inp - allowance override'!H559 ) )</f>
        <v/>
      </c>
      <c r="I559" s="70">
        <f xml:space="preserve"> IF( ISNA( 'Inp - allowance override'!I559 ), "", IF( ISBLANK( 'Inp - allowance override'!I559 ), 'F_Inputs - allowance'!I559, 'Inp - allowance override'!I559 ) )</f>
        <v>0</v>
      </c>
      <c r="J559" s="70">
        <f xml:space="preserve"> IF( ISNA( 'Inp - allowance override'!J559 ), "", IF( ISBLANK( 'Inp - allowance override'!J559 ), 'F_Inputs - allowance'!J559, 'Inp - allowance override'!J559 ) )</f>
        <v>0</v>
      </c>
      <c r="K559" s="70">
        <f xml:space="preserve"> IF( ISNA( 'Inp - allowance override'!K559 ), "", IF( ISBLANK( 'Inp - allowance override'!K559 ), 'F_Inputs - allowance'!K559, 'Inp - allowance override'!K559 ) )</f>
        <v>0</v>
      </c>
      <c r="L559" s="70">
        <f xml:space="preserve"> IF( ISNA( 'Inp - allowance override'!L559 ), "", IF( ISBLANK( 'Inp - allowance override'!L559 ), 'F_Inputs - allowance'!L559, 'Inp - allowance override'!L559 ) )</f>
        <v>0</v>
      </c>
      <c r="M559" s="70">
        <f xml:space="preserve"> IF( ISNA( 'Inp - allowance override'!M559 ), "", IF( ISBLANK( 'Inp - allowance override'!M559 ), 'F_Inputs - allowance'!M559, 'Inp - allowance override'!M559 ) )</f>
        <v>0</v>
      </c>
      <c r="N559" s="64" t="str">
        <f xml:space="preserve"> INDEX(Lookup!G:G, MATCH(B559, Lookup!F:F, 0),)</f>
        <v>WN - 3P capex</v>
      </c>
    </row>
    <row r="560" spans="1:14">
      <c r="A560" t="str">
        <f>'Inp - allowance override'!A560</f>
        <v>BRL</v>
      </c>
      <c r="B560" t="str">
        <f>'Inp - allowance override'!B560</f>
        <v>C_PR24CA15_3POPEX_NPC_WN</v>
      </c>
      <c r="C560" t="str">
        <f>'Inp - allowance override'!C560</f>
        <v>Third party services costs - WN - opex - non-price control</v>
      </c>
      <c r="D560" t="str">
        <f>'Inp - allowance override'!D560</f>
        <v>£m</v>
      </c>
      <c r="E560" t="str">
        <f>'Inp - allowance override'!E560</f>
        <v>Price Review 2024</v>
      </c>
      <c r="F560" s="70" t="str">
        <f xml:space="preserve"> IF( ISNA( 'Inp - allowance override'!F560 ), "", IF( ISBLANK( 'Inp - allowance override'!F560 ), 'F_Inputs - allowance'!F560, 'Inp - allowance override'!F560 ) )</f>
        <v/>
      </c>
      <c r="G560" s="70" t="str">
        <f xml:space="preserve"> IF( ISNA( 'Inp - allowance override'!G560 ), "", IF( ISBLANK( 'Inp - allowance override'!G560 ), 'F_Inputs - allowance'!G560, 'Inp - allowance override'!G560 ) )</f>
        <v/>
      </c>
      <c r="H560" s="70" t="str">
        <f xml:space="preserve"> IF( ISNA( 'Inp - allowance override'!H560 ), "", IF( ISBLANK( 'Inp - allowance override'!H560 ), 'F_Inputs - allowance'!H560, 'Inp - allowance override'!H560 ) )</f>
        <v/>
      </c>
      <c r="I560" s="70">
        <f xml:space="preserve"> IF( ISNA( 'Inp - allowance override'!I560 ), "", IF( ISBLANK( 'Inp - allowance override'!I560 ), 'F_Inputs - allowance'!I560, 'Inp - allowance override'!I560 ) )</f>
        <v>1.1309999999999998</v>
      </c>
      <c r="J560" s="70">
        <f xml:space="preserve"> IF( ISNA( 'Inp - allowance override'!J560 ), "", IF( ISBLANK( 'Inp - allowance override'!J560 ), 'F_Inputs - allowance'!J560, 'Inp - allowance override'!J560 ) )</f>
        <v>1.1409999999999998</v>
      </c>
      <c r="K560" s="70">
        <f xml:space="preserve"> IF( ISNA( 'Inp - allowance override'!K560 ), "", IF( ISBLANK( 'Inp - allowance override'!K560 ), 'F_Inputs - allowance'!K560, 'Inp - allowance override'!K560 ) )</f>
        <v>1.1409999999999998</v>
      </c>
      <c r="L560" s="70">
        <f xml:space="preserve"> IF( ISNA( 'Inp - allowance override'!L560 ), "", IF( ISBLANK( 'Inp - allowance override'!L560 ), 'F_Inputs - allowance'!L560, 'Inp - allowance override'!L560 ) )</f>
        <v>1.1439999999999999</v>
      </c>
      <c r="M560" s="70">
        <f xml:space="preserve"> IF( ISNA( 'Inp - allowance override'!M560 ), "", IF( ISBLANK( 'Inp - allowance override'!M560 ), 'F_Inputs - allowance'!M560, 'Inp - allowance override'!M560 ) )</f>
        <v>1.1409999999999998</v>
      </c>
      <c r="N560" s="64" t="str">
        <f xml:space="preserve"> INDEX(Lookup!G:G, MATCH(B560, Lookup!F:F, 0),)</f>
        <v>WN - 3P opex</v>
      </c>
    </row>
    <row r="561" spans="1:16">
      <c r="A561" t="str">
        <f>'Inp - allowance override'!A561</f>
        <v>BRL</v>
      </c>
      <c r="B561" t="str">
        <f>'Inp - allowance override'!B561</f>
        <v>C_PR24CA15_3PCAPEX_NPC_WWN</v>
      </c>
      <c r="C561" t="str">
        <f>'Inp - allowance override'!C561</f>
        <v>Third party services costs - WWN - capex - non-price control</v>
      </c>
      <c r="D561" t="str">
        <f>'Inp - allowance override'!D561</f>
        <v>£m</v>
      </c>
      <c r="E561" t="str">
        <f>'Inp - allowance override'!E561</f>
        <v>Price Review 2024</v>
      </c>
      <c r="F561" s="70" t="str">
        <f xml:space="preserve"> IF( ISNA( 'Inp - allowance override'!F561 ), "", IF( ISBLANK( 'Inp - allowance override'!F561 ), 'F_Inputs - allowance'!F561, 'Inp - allowance override'!F561 ) )</f>
        <v/>
      </c>
      <c r="G561" s="70" t="str">
        <f xml:space="preserve"> IF( ISNA( 'Inp - allowance override'!G561 ), "", IF( ISBLANK( 'Inp - allowance override'!G561 ), 'F_Inputs - allowance'!G561, 'Inp - allowance override'!G561 ) )</f>
        <v/>
      </c>
      <c r="H561" s="70" t="str">
        <f xml:space="preserve"> IF( ISNA( 'Inp - allowance override'!H561 ), "", IF( ISBLANK( 'Inp - allowance override'!H561 ), 'F_Inputs - allowance'!H561, 'Inp - allowance override'!H561 ) )</f>
        <v/>
      </c>
      <c r="I561" s="70">
        <f xml:space="preserve"> IF( ISNA( 'Inp - allowance override'!I561 ), "", IF( ISBLANK( 'Inp - allowance override'!I561 ), 'F_Inputs - allowance'!I561, 'Inp - allowance override'!I561 ) )</f>
        <v>0</v>
      </c>
      <c r="J561" s="70">
        <f xml:space="preserve"> IF( ISNA( 'Inp - allowance override'!J561 ), "", IF( ISBLANK( 'Inp - allowance override'!J561 ), 'F_Inputs - allowance'!J561, 'Inp - allowance override'!J561 ) )</f>
        <v>0</v>
      </c>
      <c r="K561" s="70">
        <f xml:space="preserve"> IF( ISNA( 'Inp - allowance override'!K561 ), "", IF( ISBLANK( 'Inp - allowance override'!K561 ), 'F_Inputs - allowance'!K561, 'Inp - allowance override'!K561 ) )</f>
        <v>0</v>
      </c>
      <c r="L561" s="70">
        <f xml:space="preserve"> IF( ISNA( 'Inp - allowance override'!L561 ), "", IF( ISBLANK( 'Inp - allowance override'!L561 ), 'F_Inputs - allowance'!L561, 'Inp - allowance override'!L561 ) )</f>
        <v>0</v>
      </c>
      <c r="M561" s="70">
        <f xml:space="preserve"> IF( ISNA( 'Inp - allowance override'!M561 ), "", IF( ISBLANK( 'Inp - allowance override'!M561 ), 'F_Inputs - allowance'!M561, 'Inp - allowance override'!M561 ) )</f>
        <v>0</v>
      </c>
      <c r="N561" s="64" t="str">
        <f xml:space="preserve"> INDEX(Lookup!G:G, MATCH(B561, Lookup!F:F, 0),)</f>
        <v>WWN - 3P capex</v>
      </c>
    </row>
    <row r="562" spans="1:16">
      <c r="A562" t="str">
        <f>'Inp - allowance override'!A562</f>
        <v>BRL</v>
      </c>
      <c r="B562" t="str">
        <f>'Inp - allowance override'!B562</f>
        <v>C_PR24CA15_3POPEX_NPC_WWN</v>
      </c>
      <c r="C562" t="str">
        <f>'Inp - allowance override'!C562</f>
        <v>Third party services costs - WWN - opex - non-price control</v>
      </c>
      <c r="D562" t="str">
        <f>'Inp - allowance override'!D562</f>
        <v>£m</v>
      </c>
      <c r="E562" t="str">
        <f>'Inp - allowance override'!E562</f>
        <v>Price Review 2024</v>
      </c>
      <c r="F562" s="70" t="str">
        <f xml:space="preserve"> IF( ISNA( 'Inp - allowance override'!F562 ), "", IF( ISBLANK( 'Inp - allowance override'!F562 ), 'F_Inputs - allowance'!F562, 'Inp - allowance override'!F562 ) )</f>
        <v/>
      </c>
      <c r="G562" s="70" t="str">
        <f xml:space="preserve"> IF( ISNA( 'Inp - allowance override'!G562 ), "", IF( ISBLANK( 'Inp - allowance override'!G562 ), 'F_Inputs - allowance'!G562, 'Inp - allowance override'!G562 ) )</f>
        <v/>
      </c>
      <c r="H562" s="70" t="str">
        <f xml:space="preserve"> IF( ISNA( 'Inp - allowance override'!H562 ), "", IF( ISBLANK( 'Inp - allowance override'!H562 ), 'F_Inputs - allowance'!H562, 'Inp - allowance override'!H562 ) )</f>
        <v/>
      </c>
      <c r="I562" s="70">
        <f xml:space="preserve"> IF( ISNA( 'Inp - allowance override'!I562 ), "", IF( ISBLANK( 'Inp - allowance override'!I562 ), 'F_Inputs - allowance'!I562, 'Inp - allowance override'!I562 ) )</f>
        <v>0</v>
      </c>
      <c r="J562" s="70">
        <f xml:space="preserve"> IF( ISNA( 'Inp - allowance override'!J562 ), "", IF( ISBLANK( 'Inp - allowance override'!J562 ), 'F_Inputs - allowance'!J562, 'Inp - allowance override'!J562 ) )</f>
        <v>0</v>
      </c>
      <c r="K562" s="70">
        <f xml:space="preserve"> IF( ISNA( 'Inp - allowance override'!K562 ), "", IF( ISBLANK( 'Inp - allowance override'!K562 ), 'F_Inputs - allowance'!K562, 'Inp - allowance override'!K562 ) )</f>
        <v>0</v>
      </c>
      <c r="L562" s="70">
        <f xml:space="preserve"> IF( ISNA( 'Inp - allowance override'!L562 ), "", IF( ISBLANK( 'Inp - allowance override'!L562 ), 'F_Inputs - allowance'!L562, 'Inp - allowance override'!L562 ) )</f>
        <v>0</v>
      </c>
      <c r="M562" s="70">
        <f xml:space="preserve"> IF( ISNA( 'Inp - allowance override'!M562 ), "", IF( ISBLANK( 'Inp - allowance override'!M562 ), 'F_Inputs - allowance'!M562, 'Inp - allowance override'!M562 ) )</f>
        <v>0</v>
      </c>
      <c r="N562" s="64" t="str">
        <f xml:space="preserve"> INDEX(Lookup!G:G, MATCH(B562, Lookup!F:F, 0),)</f>
        <v>WWN - 3P opex</v>
      </c>
    </row>
    <row r="563" spans="1:16">
      <c r="A563" t="str">
        <f>'Inp - allowance override'!A563</f>
        <v>BRL</v>
      </c>
      <c r="B563" t="str">
        <f>'Inp - allowance override'!B563</f>
        <v>C_PR24CA15_REVCAPEX_PC_WN</v>
      </c>
      <c r="C563" t="str">
        <f>'Inp - allowance override'!C563</f>
        <v>DS &amp; diversions - revenues for capex spend - price control - WN</v>
      </c>
      <c r="D563" t="str">
        <f>'Inp - allowance override'!D563</f>
        <v>£m</v>
      </c>
      <c r="E563" t="str">
        <f>'Inp - allowance override'!E563</f>
        <v>Price Review 2024</v>
      </c>
      <c r="F563" s="70" t="str">
        <f xml:space="preserve"> IF( ISNA( 'Inp - allowance override'!F563 ), "", IF( ISBLANK( 'Inp - allowance override'!F563 ), 'F_Inputs - allowance'!F563, 'Inp - allowance override'!F563 ) )</f>
        <v/>
      </c>
      <c r="G563" s="70" t="str">
        <f xml:space="preserve"> IF( ISNA( 'Inp - allowance override'!G563 ), "", IF( ISBLANK( 'Inp - allowance override'!G563 ), 'F_Inputs - allowance'!G563, 'Inp - allowance override'!G563 ) )</f>
        <v/>
      </c>
      <c r="H563" s="70" t="str">
        <f xml:space="preserve"> IF( ISNA( 'Inp - allowance override'!H563 ), "", IF( ISBLANK( 'Inp - allowance override'!H563 ), 'F_Inputs - allowance'!H563, 'Inp - allowance override'!H563 ) )</f>
        <v/>
      </c>
      <c r="I563" s="70">
        <f xml:space="preserve"> IF( ISNA( 'Inp - allowance override'!I563 ), "", IF( ISBLANK( 'Inp - allowance override'!I563 ), 'F_Inputs - allowance'!I563, 'Inp - allowance override'!I563 ) )</f>
        <v>0.26876765880630527</v>
      </c>
      <c r="J563" s="70">
        <f xml:space="preserve"> IF( ISNA( 'Inp - allowance override'!J563 ), "", IF( ISBLANK( 'Inp - allowance override'!J563 ), 'F_Inputs - allowance'!J563, 'Inp - allowance override'!J563 ) )</f>
        <v>0.20889718960101203</v>
      </c>
      <c r="K563" s="70">
        <f xml:space="preserve"> IF( ISNA( 'Inp - allowance override'!K563 ), "", IF( ISBLANK( 'Inp - allowance override'!K563 ), 'F_Inputs - allowance'!K563, 'Inp - allowance override'!K563 ) )</f>
        <v>0.60687571219422065</v>
      </c>
      <c r="L563" s="70">
        <f xml:space="preserve"> IF( ISNA( 'Inp - allowance override'!L563 ), "", IF( ISBLANK( 'Inp - allowance override'!L563 ), 'F_Inputs - allowance'!L563, 'Inp - allowance override'!L563 ) )</f>
        <v>0.78070246044944791</v>
      </c>
      <c r="M563" s="70">
        <f xml:space="preserve"> IF( ISNA( 'Inp - allowance override'!M563 ), "", IF( ISBLANK( 'Inp - allowance override'!M563 ), 'F_Inputs - allowance'!M563, 'Inp - allowance override'!M563 ) )</f>
        <v>0.78811830312850917</v>
      </c>
      <c r="N563" s="64" t="str">
        <f xml:space="preserve"> INDEX(Lookup!G:G, MATCH(B563, Lookup!F:F, 0),)</f>
        <v>WN - DSDIV REV</v>
      </c>
    </row>
    <row r="564" spans="1:16">
      <c r="A564" t="str">
        <f>'Inp - allowance override'!A564</f>
        <v>BRL</v>
      </c>
      <c r="B564" t="str">
        <f>'Inp - allowance override'!B564</f>
        <v>C_PR24CA15_REVCAPEX_NPC_WN</v>
      </c>
      <c r="C564" t="str">
        <f>'Inp - allowance override'!C564</f>
        <v>DS &amp; diversions - revenues for capex spend - non-price control - WN</v>
      </c>
      <c r="D564" t="str">
        <f>'Inp - allowance override'!D564</f>
        <v>£m</v>
      </c>
      <c r="E564" t="str">
        <f>'Inp - allowance override'!E564</f>
        <v>Price Review 2024</v>
      </c>
      <c r="F564" s="70" t="str">
        <f xml:space="preserve"> IF( ISNA( 'Inp - allowance override'!F564 ), "", IF( ISBLANK( 'Inp - allowance override'!F564 ), 'F_Inputs - allowance'!F564, 'Inp - allowance override'!F564 ) )</f>
        <v/>
      </c>
      <c r="G564" s="70" t="str">
        <f xml:space="preserve"> IF( ISNA( 'Inp - allowance override'!G564 ), "", IF( ISBLANK( 'Inp - allowance override'!G564 ), 'F_Inputs - allowance'!G564, 'Inp - allowance override'!G564 ) )</f>
        <v/>
      </c>
      <c r="H564" s="70" t="str">
        <f xml:space="preserve"> IF( ISNA( 'Inp - allowance override'!H564 ), "", IF( ISBLANK( 'Inp - allowance override'!H564 ), 'F_Inputs - allowance'!H564, 'Inp - allowance override'!H564 ) )</f>
        <v/>
      </c>
      <c r="I564" s="70">
        <f xml:space="preserve"> IF( ISNA( 'Inp - allowance override'!I564 ), "", IF( ISBLANK( 'Inp - allowance override'!I564 ), 'F_Inputs - allowance'!I564, 'Inp - allowance override'!I564 ) )</f>
        <v>1.9944236777394</v>
      </c>
      <c r="J564" s="70">
        <f xml:space="preserve"> IF( ISNA( 'Inp - allowance override'!J564 ), "", IF( ISBLANK( 'Inp - allowance override'!J564 ), 'F_Inputs - allowance'!J564, 'Inp - allowance override'!J564 ) )</f>
        <v>1.863777976774267</v>
      </c>
      <c r="K564" s="70">
        <f xml:space="preserve"> IF( ISNA( 'Inp - allowance override'!K564 ), "", IF( ISBLANK( 'Inp - allowance override'!K564 ), 'F_Inputs - allowance'!K564, 'Inp - allowance override'!K564 ) )</f>
        <v>1.863777976774267</v>
      </c>
      <c r="L564" s="70">
        <f xml:space="preserve"> IF( ISNA( 'Inp - allowance override'!L564 ), "", IF( ISBLANK( 'Inp - allowance override'!L564 ), 'F_Inputs - allowance'!L564, 'Inp - allowance override'!L564 ) )</f>
        <v>1.7980775375605875</v>
      </c>
      <c r="M564" s="70">
        <f xml:space="preserve"> IF( ISNA( 'Inp - allowance override'!M564 ), "", IF( ISBLANK( 'Inp - allowance override'!M564 ), 'F_Inputs - allowance'!M564, 'Inp - allowance override'!M564 ) )</f>
        <v>1.863777976774267</v>
      </c>
      <c r="N564" s="64" t="str">
        <f xml:space="preserve"> INDEX(Lookup!G:G, MATCH(B564, Lookup!F:F, 0),)</f>
        <v>WN - DSDIV REV</v>
      </c>
    </row>
    <row r="565" spans="1:16">
      <c r="A565" t="str">
        <f>'Inp - allowance override'!A565</f>
        <v>BRL</v>
      </c>
      <c r="B565" t="str">
        <f>'Inp - allowance override'!B565</f>
        <v>C_PR24CA15_REVOPEX_PC_WN</v>
      </c>
      <c r="C565" t="str">
        <f>'Inp - allowance override'!C565</f>
        <v>DS &amp; diversions - revenues for opex spend - price control - WN</v>
      </c>
      <c r="D565" t="str">
        <f>'Inp - allowance override'!D565</f>
        <v>£m</v>
      </c>
      <c r="E565" t="str">
        <f>'Inp - allowance override'!E565</f>
        <v>Price Review 2024</v>
      </c>
      <c r="F565" s="70" t="str">
        <f xml:space="preserve"> IF( ISNA( 'Inp - allowance override'!F565 ), "", IF( ISBLANK( 'Inp - allowance override'!F565 ), 'F_Inputs - allowance'!F565, 'Inp - allowance override'!F565 ) )</f>
        <v/>
      </c>
      <c r="G565" s="70" t="str">
        <f xml:space="preserve"> IF( ISNA( 'Inp - allowance override'!G565 ), "", IF( ISBLANK( 'Inp - allowance override'!G565 ), 'F_Inputs - allowance'!G565, 'Inp - allowance override'!G565 ) )</f>
        <v/>
      </c>
      <c r="H565" s="70" t="str">
        <f xml:space="preserve"> IF( ISNA( 'Inp - allowance override'!H565 ), "", IF( ISBLANK( 'Inp - allowance override'!H565 ), 'F_Inputs - allowance'!H565, 'Inp - allowance override'!H565 ) )</f>
        <v/>
      </c>
      <c r="I565" s="70">
        <f xml:space="preserve"> IF( ISNA( 'Inp - allowance override'!I565 ), "", IF( ISBLANK( 'Inp - allowance override'!I565 ), 'F_Inputs - allowance'!I565, 'Inp - allowance override'!I565 ) )</f>
        <v>8.7132341193694632E-2</v>
      </c>
      <c r="J565" s="70">
        <f xml:space="preserve"> IF( ISNA( 'Inp - allowance override'!J565 ), "", IF( ISBLANK( 'Inp - allowance override'!J565 ), 'F_Inputs - allowance'!J565, 'Inp - allowance override'!J565 ) )</f>
        <v>6.7722810398987962E-2</v>
      </c>
      <c r="K565" s="70">
        <f xml:space="preserve"> IF( ISNA( 'Inp - allowance override'!K565 ), "", IF( ISBLANK( 'Inp - allowance override'!K565 ), 'F_Inputs - allowance'!K565, 'Inp - allowance override'!K565 ) )</f>
        <v>0.19674428780577946</v>
      </c>
      <c r="L565" s="70">
        <f xml:space="preserve"> IF( ISNA( 'Inp - allowance override'!L565 ), "", IF( ISBLANK( 'Inp - allowance override'!L565 ), 'F_Inputs - allowance'!L565, 'Inp - allowance override'!L565 ) )</f>
        <v>0.25309753955055225</v>
      </c>
      <c r="M565" s="70">
        <f xml:space="preserve"> IF( ISNA( 'Inp - allowance override'!M565 ), "", IF( ISBLANK( 'Inp - allowance override'!M565 ), 'F_Inputs - allowance'!M565, 'Inp - allowance override'!M565 ) )</f>
        <v>0.25550169687149094</v>
      </c>
      <c r="N565" s="64" t="str">
        <f xml:space="preserve"> INDEX(Lookup!G:G, MATCH(B565, Lookup!F:F, 0),)</f>
        <v>WN - DSDIV REV</v>
      </c>
    </row>
    <row r="566" spans="1:16">
      <c r="A566" t="str">
        <f>'Inp - allowance override'!A566</f>
        <v>BRL</v>
      </c>
      <c r="B566" t="str">
        <f>'Inp - allowance override'!B566</f>
        <v>C_PR24CA15_REVOPEX_NPC_WN</v>
      </c>
      <c r="C566" t="str">
        <f>'Inp - allowance override'!C566</f>
        <v>DS &amp; diversions - revenues for opex spend - non-price control - WN</v>
      </c>
      <c r="D566" t="str">
        <f>'Inp - allowance override'!D566</f>
        <v>£m</v>
      </c>
      <c r="E566" t="str">
        <f>'Inp - allowance override'!E566</f>
        <v>Price Review 2024</v>
      </c>
      <c r="F566" s="70" t="str">
        <f xml:space="preserve"> IF( ISNA( 'Inp - allowance override'!F566 ), "", IF( ISBLANK( 'Inp - allowance override'!F566 ), 'F_Inputs - allowance'!F566, 'Inp - allowance override'!F566 ) )</f>
        <v/>
      </c>
      <c r="G566" s="70" t="str">
        <f xml:space="preserve"> IF( ISNA( 'Inp - allowance override'!G566 ), "", IF( ISBLANK( 'Inp - allowance override'!G566 ), 'F_Inputs - allowance'!G566, 'Inp - allowance override'!G566 ) )</f>
        <v/>
      </c>
      <c r="H566" s="70" t="str">
        <f xml:space="preserve"> IF( ISNA( 'Inp - allowance override'!H566 ), "", IF( ISBLANK( 'Inp - allowance override'!H566 ), 'F_Inputs - allowance'!H566, 'Inp - allowance override'!H566 ) )</f>
        <v/>
      </c>
      <c r="I566" s="70">
        <f xml:space="preserve"> IF( ISNA( 'Inp - allowance override'!I566 ), "", IF( ISBLANK( 'Inp - allowance override'!I566 ), 'F_Inputs - allowance'!I566, 'Inp - allowance override'!I566 ) )</f>
        <v>0.64657632226060013</v>
      </c>
      <c r="J566" s="70">
        <f xml:space="preserve"> IF( ISNA( 'Inp - allowance override'!J566 ), "", IF( ISBLANK( 'Inp - allowance override'!J566 ), 'F_Inputs - allowance'!J566, 'Inp - allowance override'!J566 ) )</f>
        <v>0.60422202322573315</v>
      </c>
      <c r="K566" s="70">
        <f xml:space="preserve"> IF( ISNA( 'Inp - allowance override'!K566 ), "", IF( ISBLANK( 'Inp - allowance override'!K566 ), 'F_Inputs - allowance'!K566, 'Inp - allowance override'!K566 ) )</f>
        <v>0.60422202322573315</v>
      </c>
      <c r="L566" s="70">
        <f xml:space="preserve"> IF( ISNA( 'Inp - allowance override'!L566 ), "", IF( ISBLANK( 'Inp - allowance override'!L566 ), 'F_Inputs - allowance'!L566, 'Inp - allowance override'!L566 ) )</f>
        <v>0.58292246243941281</v>
      </c>
      <c r="M566" s="70">
        <f xml:space="preserve"> IF( ISNA( 'Inp - allowance override'!M566 ), "", IF( ISBLANK( 'Inp - allowance override'!M566 ), 'F_Inputs - allowance'!M566, 'Inp - allowance override'!M566 ) )</f>
        <v>0.60422202322573315</v>
      </c>
      <c r="N566" s="64" t="str">
        <f xml:space="preserve"> INDEX(Lookup!G:G, MATCH(B566, Lookup!F:F, 0),)</f>
        <v>WN - DSDIV REV</v>
      </c>
    </row>
    <row r="567" spans="1:16">
      <c r="A567" t="str">
        <f>'Inp - allowance override'!A567</f>
        <v>BRL</v>
      </c>
      <c r="B567" t="str">
        <f>'Inp - allowance override'!B567</f>
        <v>C_PR24CA15_REVCAPEX_PC_WWN</v>
      </c>
      <c r="C567" t="str">
        <f>'Inp - allowance override'!C567</f>
        <v>DS &amp; diversions - revenues for capex spend - price control - WWN</v>
      </c>
      <c r="D567" t="str">
        <f>'Inp - allowance override'!D567</f>
        <v>£m</v>
      </c>
      <c r="E567" t="str">
        <f>'Inp - allowance override'!E567</f>
        <v>Price Review 2024</v>
      </c>
      <c r="F567" s="70" t="str">
        <f xml:space="preserve"> IF( ISNA( 'Inp - allowance override'!F567 ), "", IF( ISBLANK( 'Inp - allowance override'!F567 ), 'F_Inputs - allowance'!F567, 'Inp - allowance override'!F567 ) )</f>
        <v/>
      </c>
      <c r="G567" s="70" t="str">
        <f xml:space="preserve"> IF( ISNA( 'Inp - allowance override'!G567 ), "", IF( ISBLANK( 'Inp - allowance override'!G567 ), 'F_Inputs - allowance'!G567, 'Inp - allowance override'!G567 ) )</f>
        <v/>
      </c>
      <c r="H567" s="70" t="str">
        <f xml:space="preserve"> IF( ISNA( 'Inp - allowance override'!H567 ), "", IF( ISBLANK( 'Inp - allowance override'!H567 ), 'F_Inputs - allowance'!H567, 'Inp - allowance override'!H567 ) )</f>
        <v/>
      </c>
      <c r="I567" s="70">
        <f xml:space="preserve"> IF( ISNA( 'Inp - allowance override'!I567 ), "", IF( ISBLANK( 'Inp - allowance override'!I567 ), 'F_Inputs - allowance'!I567, 'Inp - allowance override'!I567 ) )</f>
        <v>0</v>
      </c>
      <c r="J567" s="70">
        <f xml:space="preserve"> IF( ISNA( 'Inp - allowance override'!J567 ), "", IF( ISBLANK( 'Inp - allowance override'!J567 ), 'F_Inputs - allowance'!J567, 'Inp - allowance override'!J567 ) )</f>
        <v>0</v>
      </c>
      <c r="K567" s="70">
        <f xml:space="preserve"> IF( ISNA( 'Inp - allowance override'!K567 ), "", IF( ISBLANK( 'Inp - allowance override'!K567 ), 'F_Inputs - allowance'!K567, 'Inp - allowance override'!K567 ) )</f>
        <v>0</v>
      </c>
      <c r="L567" s="70">
        <f xml:space="preserve"> IF( ISNA( 'Inp - allowance override'!L567 ), "", IF( ISBLANK( 'Inp - allowance override'!L567 ), 'F_Inputs - allowance'!L567, 'Inp - allowance override'!L567 ) )</f>
        <v>0</v>
      </c>
      <c r="M567" s="70">
        <f xml:space="preserve"> IF( ISNA( 'Inp - allowance override'!M567 ), "", IF( ISBLANK( 'Inp - allowance override'!M567 ), 'F_Inputs - allowance'!M567, 'Inp - allowance override'!M567 ) )</f>
        <v>0</v>
      </c>
      <c r="N567" s="64" t="str">
        <f xml:space="preserve"> INDEX(Lookup!G:G, MATCH(B567, Lookup!F:F, 0),)</f>
        <v>WWN - DSDIV REV</v>
      </c>
    </row>
    <row r="568" spans="1:16">
      <c r="A568" t="str">
        <f>'Inp - allowance override'!A568</f>
        <v>BRL</v>
      </c>
      <c r="B568" t="str">
        <f>'Inp - allowance override'!B568</f>
        <v>C_PR24CA15_REVCAPEX_NPC_WWN</v>
      </c>
      <c r="C568" t="str">
        <f>'Inp - allowance override'!C568</f>
        <v>DS &amp; diversions - revenues for capex spend - non-price control - WWN</v>
      </c>
      <c r="D568" t="str">
        <f>'Inp - allowance override'!D568</f>
        <v>£m</v>
      </c>
      <c r="E568" t="str">
        <f>'Inp - allowance override'!E568</f>
        <v>Price Review 2024</v>
      </c>
      <c r="F568" s="70" t="str">
        <f xml:space="preserve"> IF( ISNA( 'Inp - allowance override'!F568 ), "", IF( ISBLANK( 'Inp - allowance override'!F568 ), 'F_Inputs - allowance'!F568, 'Inp - allowance override'!F568 ) )</f>
        <v/>
      </c>
      <c r="G568" s="70" t="str">
        <f xml:space="preserve"> IF( ISNA( 'Inp - allowance override'!G568 ), "", IF( ISBLANK( 'Inp - allowance override'!G568 ), 'F_Inputs - allowance'!G568, 'Inp - allowance override'!G568 ) )</f>
        <v/>
      </c>
      <c r="H568" s="70" t="str">
        <f xml:space="preserve"> IF( ISNA( 'Inp - allowance override'!H568 ), "", IF( ISBLANK( 'Inp - allowance override'!H568 ), 'F_Inputs - allowance'!H568, 'Inp - allowance override'!H568 ) )</f>
        <v/>
      </c>
      <c r="I568" s="70">
        <f xml:space="preserve"> IF( ISNA( 'Inp - allowance override'!I568 ), "", IF( ISBLANK( 'Inp - allowance override'!I568 ), 'F_Inputs - allowance'!I568, 'Inp - allowance override'!I568 ) )</f>
        <v>0</v>
      </c>
      <c r="J568" s="70">
        <f xml:space="preserve"> IF( ISNA( 'Inp - allowance override'!J568 ), "", IF( ISBLANK( 'Inp - allowance override'!J568 ), 'F_Inputs - allowance'!J568, 'Inp - allowance override'!J568 ) )</f>
        <v>0</v>
      </c>
      <c r="K568" s="70">
        <f xml:space="preserve"> IF( ISNA( 'Inp - allowance override'!K568 ), "", IF( ISBLANK( 'Inp - allowance override'!K568 ), 'F_Inputs - allowance'!K568, 'Inp - allowance override'!K568 ) )</f>
        <v>0</v>
      </c>
      <c r="L568" s="70">
        <f xml:space="preserve"> IF( ISNA( 'Inp - allowance override'!L568 ), "", IF( ISBLANK( 'Inp - allowance override'!L568 ), 'F_Inputs - allowance'!L568, 'Inp - allowance override'!L568 ) )</f>
        <v>0</v>
      </c>
      <c r="M568" s="70">
        <f xml:space="preserve"> IF( ISNA( 'Inp - allowance override'!M568 ), "", IF( ISBLANK( 'Inp - allowance override'!M568 ), 'F_Inputs - allowance'!M568, 'Inp - allowance override'!M568 ) )</f>
        <v>0</v>
      </c>
      <c r="N568" s="64" t="str">
        <f xml:space="preserve"> INDEX(Lookup!G:G, MATCH(B568, Lookup!F:F, 0),)</f>
        <v>WWN - DSDIV REV</v>
      </c>
    </row>
    <row r="569" spans="1:16">
      <c r="A569" t="str">
        <f>'Inp - allowance override'!A569</f>
        <v>BRL</v>
      </c>
      <c r="B569" t="str">
        <f>'Inp - allowance override'!B569</f>
        <v>C_PR24CA15_REVOPEX_PC_WWN</v>
      </c>
      <c r="C569" t="str">
        <f>'Inp - allowance override'!C569</f>
        <v>DS &amp; diversions - revenues for opex spend - price control - WWN</v>
      </c>
      <c r="D569" t="str">
        <f>'Inp - allowance override'!D569</f>
        <v>£m</v>
      </c>
      <c r="E569" t="str">
        <f>'Inp - allowance override'!E569</f>
        <v>Price Review 2024</v>
      </c>
      <c r="F569" s="70" t="str">
        <f xml:space="preserve"> IF( ISNA( 'Inp - allowance override'!F569 ), "", IF( ISBLANK( 'Inp - allowance override'!F569 ), 'F_Inputs - allowance'!F569, 'Inp - allowance override'!F569 ) )</f>
        <v/>
      </c>
      <c r="G569" s="70" t="str">
        <f xml:space="preserve"> IF( ISNA( 'Inp - allowance override'!G569 ), "", IF( ISBLANK( 'Inp - allowance override'!G569 ), 'F_Inputs - allowance'!G569, 'Inp - allowance override'!G569 ) )</f>
        <v/>
      </c>
      <c r="H569" s="70" t="str">
        <f xml:space="preserve"> IF( ISNA( 'Inp - allowance override'!H569 ), "", IF( ISBLANK( 'Inp - allowance override'!H569 ), 'F_Inputs - allowance'!H569, 'Inp - allowance override'!H569 ) )</f>
        <v/>
      </c>
      <c r="I569" s="70">
        <f xml:space="preserve"> IF( ISNA( 'Inp - allowance override'!I569 ), "", IF( ISBLANK( 'Inp - allowance override'!I569 ), 'F_Inputs - allowance'!I569, 'Inp - allowance override'!I569 ) )</f>
        <v>0</v>
      </c>
      <c r="J569" s="70">
        <f xml:space="preserve"> IF( ISNA( 'Inp - allowance override'!J569 ), "", IF( ISBLANK( 'Inp - allowance override'!J569 ), 'F_Inputs - allowance'!J569, 'Inp - allowance override'!J569 ) )</f>
        <v>0</v>
      </c>
      <c r="K569" s="70">
        <f xml:space="preserve"> IF( ISNA( 'Inp - allowance override'!K569 ), "", IF( ISBLANK( 'Inp - allowance override'!K569 ), 'F_Inputs - allowance'!K569, 'Inp - allowance override'!K569 ) )</f>
        <v>0</v>
      </c>
      <c r="L569" s="70">
        <f xml:space="preserve"> IF( ISNA( 'Inp - allowance override'!L569 ), "", IF( ISBLANK( 'Inp - allowance override'!L569 ), 'F_Inputs - allowance'!L569, 'Inp - allowance override'!L569 ) )</f>
        <v>0</v>
      </c>
      <c r="M569" s="70">
        <f xml:space="preserve"> IF( ISNA( 'Inp - allowance override'!M569 ), "", IF( ISBLANK( 'Inp - allowance override'!M569 ), 'F_Inputs - allowance'!M569, 'Inp - allowance override'!M569 ) )</f>
        <v>0</v>
      </c>
      <c r="N569" s="64" t="str">
        <f xml:space="preserve"> INDEX(Lookup!G:G, MATCH(B569, Lookup!F:F, 0),)</f>
        <v>WWN - DSDIV REV</v>
      </c>
    </row>
    <row r="570" spans="1:16">
      <c r="A570" t="str">
        <f>'Inp - allowance override'!A570</f>
        <v>BRL</v>
      </c>
      <c r="B570" t="str">
        <f>'Inp - allowance override'!B570</f>
        <v>C_PR24CA15_REVOPEX_NPC_WWN</v>
      </c>
      <c r="C570" t="str">
        <f>'Inp - allowance override'!C570</f>
        <v>DS &amp; diversions - revenues for opex spend - non-price control - WWN</v>
      </c>
      <c r="D570" t="str">
        <f>'Inp - allowance override'!D570</f>
        <v>£m</v>
      </c>
      <c r="E570" t="str">
        <f>'Inp - allowance override'!E570</f>
        <v>Price Review 2024</v>
      </c>
      <c r="F570" s="70" t="str">
        <f xml:space="preserve"> IF( ISNA( 'Inp - allowance override'!F570 ), "", IF( ISBLANK( 'Inp - allowance override'!F570 ), 'F_Inputs - allowance'!F570, 'Inp - allowance override'!F570 ) )</f>
        <v/>
      </c>
      <c r="G570" s="70" t="str">
        <f xml:space="preserve"> IF( ISNA( 'Inp - allowance override'!G570 ), "", IF( ISBLANK( 'Inp - allowance override'!G570 ), 'F_Inputs - allowance'!G570, 'Inp - allowance override'!G570 ) )</f>
        <v/>
      </c>
      <c r="H570" s="70" t="str">
        <f xml:space="preserve"> IF( ISNA( 'Inp - allowance override'!H570 ), "", IF( ISBLANK( 'Inp - allowance override'!H570 ), 'F_Inputs - allowance'!H570, 'Inp - allowance override'!H570 ) )</f>
        <v/>
      </c>
      <c r="I570" s="70">
        <f xml:space="preserve"> IF( ISNA( 'Inp - allowance override'!I570 ), "", IF( ISBLANK( 'Inp - allowance override'!I570 ), 'F_Inputs - allowance'!I570, 'Inp - allowance override'!I570 ) )</f>
        <v>0</v>
      </c>
      <c r="J570" s="70">
        <f xml:space="preserve"> IF( ISNA( 'Inp - allowance override'!J570 ), "", IF( ISBLANK( 'Inp - allowance override'!J570 ), 'F_Inputs - allowance'!J570, 'Inp - allowance override'!J570 ) )</f>
        <v>0</v>
      </c>
      <c r="K570" s="70">
        <f xml:space="preserve"> IF( ISNA( 'Inp - allowance override'!K570 ), "", IF( ISBLANK( 'Inp - allowance override'!K570 ), 'F_Inputs - allowance'!K570, 'Inp - allowance override'!K570 ) )</f>
        <v>0</v>
      </c>
      <c r="L570" s="70">
        <f xml:space="preserve"> IF( ISNA( 'Inp - allowance override'!L570 ), "", IF( ISBLANK( 'Inp - allowance override'!L570 ), 'F_Inputs - allowance'!L570, 'Inp - allowance override'!L570 ) )</f>
        <v>0</v>
      </c>
      <c r="M570" s="70">
        <f xml:space="preserve"> IF( ISNA( 'Inp - allowance override'!M570 ), "", IF( ISBLANK( 'Inp - allowance override'!M570 ), 'F_Inputs - allowance'!M570, 'Inp - allowance override'!M570 ) )</f>
        <v>0</v>
      </c>
      <c r="N570" s="64" t="str">
        <f xml:space="preserve"> INDEX(Lookup!G:G, MATCH(B570, Lookup!F:F, 0),)</f>
        <v>WWN - DSDIV REV</v>
      </c>
    </row>
    <row r="571" spans="1:16">
      <c r="A571" t="str">
        <f>'Inp - allowance override'!A571</f>
        <v>BRL</v>
      </c>
      <c r="B571" t="str">
        <f>'Inp - allowance override'!B571</f>
        <v>C_PR24CA25_WR</v>
      </c>
      <c r="C571" t="str">
        <f>'Inp - allowance override'!C571</f>
        <v>Pension deficit recovery payments - Calculated allowance - Water resources</v>
      </c>
      <c r="D571" t="str">
        <f>'Inp - allowance override'!D571</f>
        <v>£m</v>
      </c>
      <c r="E571" t="str">
        <f>'Inp - allowance override'!E571</f>
        <v>Price Review 2024</v>
      </c>
      <c r="F571" s="70" t="str">
        <f xml:space="preserve"> IF( ISNA( 'Inp - allowance override'!F571 ), "", IF( ISBLANK( 'Inp - allowance override'!F571 ), 'F_Inputs - allowance'!F571, 'Inp - allowance override'!F571 ) )</f>
        <v/>
      </c>
      <c r="G571" s="70" t="str">
        <f xml:space="preserve"> IF( ISNA( 'Inp - allowance override'!G571 ), "", IF( ISBLANK( 'Inp - allowance override'!G571 ), 'F_Inputs - allowance'!G571, 'Inp - allowance override'!G571 ) )</f>
        <v/>
      </c>
      <c r="H571" s="70" t="str">
        <f xml:space="preserve"> IF( ISNA( 'Inp - allowance override'!H571 ), "", IF( ISBLANK( 'Inp - allowance override'!H571 ), 'F_Inputs - allowance'!H571, 'Inp - allowance override'!H571 ) )</f>
        <v/>
      </c>
      <c r="I571" s="70" t="str">
        <f xml:space="preserve"> IF( ISNA( 'Inp - allowance override'!I571 ), "", IF( ISBLANK( 'Inp - allowance override'!I571 ), 'F_Inputs - allowance'!I571, 'Inp - allowance override'!I571 ) )</f>
        <v/>
      </c>
      <c r="J571" s="70" t="str">
        <f xml:space="preserve"> IF( ISNA( 'Inp - allowance override'!J571 ), "", IF( ISBLANK( 'Inp - allowance override'!J571 ), 'F_Inputs - allowance'!J571, 'Inp - allowance override'!J571 ) )</f>
        <v/>
      </c>
      <c r="K571" s="70" t="str">
        <f xml:space="preserve"> IF( ISNA( 'Inp - allowance override'!K571 ), "", IF( ISBLANK( 'Inp - allowance override'!K571 ), 'F_Inputs - allowance'!K571, 'Inp - allowance override'!K571 ) )</f>
        <v/>
      </c>
      <c r="L571" s="70" t="str">
        <f xml:space="preserve"> IF( ISNA( 'Inp - allowance override'!L571 ), "", IF( ISBLANK( 'Inp - allowance override'!L571 ), 'F_Inputs - allowance'!L571, 'Inp - allowance override'!L571 ) )</f>
        <v/>
      </c>
      <c r="M571" s="70" t="str">
        <f xml:space="preserve"> IF( ISNA( 'Inp - allowance override'!M571 ), "", IF( ISBLANK( 'Inp - allowance override'!M571 ), 'F_Inputs - allowance'!M571, 'Inp - allowance override'!M571 ) )</f>
        <v/>
      </c>
      <c r="N571" s="64" t="str">
        <f xml:space="preserve"> INDEX(Lookup!G:G, MATCH(B571, Lookup!F:F, 0),)</f>
        <v>WR - PDRC</v>
      </c>
      <c r="P571" t="s">
        <v>462</v>
      </c>
    </row>
    <row r="572" spans="1:16">
      <c r="A572" t="str">
        <f>'Inp - allowance override'!A572</f>
        <v>BRL</v>
      </c>
      <c r="B572" t="str">
        <f>'Inp - allowance override'!B572</f>
        <v>C_PR24CA25_WN</v>
      </c>
      <c r="C572" t="str">
        <f>'Inp - allowance override'!C572</f>
        <v>Pension deficit recovery payments - Calculated allowance - Water network plus</v>
      </c>
      <c r="D572" t="str">
        <f>'Inp - allowance override'!D572</f>
        <v>£m</v>
      </c>
      <c r="E572" t="str">
        <f>'Inp - allowance override'!E572</f>
        <v>Price Review 2024</v>
      </c>
      <c r="F572" s="70" t="str">
        <f xml:space="preserve"> IF( ISNA( 'Inp - allowance override'!F572 ), "", IF( ISBLANK( 'Inp - allowance override'!F572 ), 'F_Inputs - allowance'!F572, 'Inp - allowance override'!F572 ) )</f>
        <v/>
      </c>
      <c r="G572" s="70" t="str">
        <f xml:space="preserve"> IF( ISNA( 'Inp - allowance override'!G572 ), "", IF( ISBLANK( 'Inp - allowance override'!G572 ), 'F_Inputs - allowance'!G572, 'Inp - allowance override'!G572 ) )</f>
        <v/>
      </c>
      <c r="H572" s="70" t="str">
        <f xml:space="preserve"> IF( ISNA( 'Inp - allowance override'!H572 ), "", IF( ISBLANK( 'Inp - allowance override'!H572 ), 'F_Inputs - allowance'!H572, 'Inp - allowance override'!H572 ) )</f>
        <v/>
      </c>
      <c r="I572" s="70" t="str">
        <f xml:space="preserve"> IF( ISNA( 'Inp - allowance override'!I572 ), "", IF( ISBLANK( 'Inp - allowance override'!I572 ), 'F_Inputs - allowance'!I572, 'Inp - allowance override'!I572 ) )</f>
        <v/>
      </c>
      <c r="J572" s="70" t="str">
        <f xml:space="preserve"> IF( ISNA( 'Inp - allowance override'!J572 ), "", IF( ISBLANK( 'Inp - allowance override'!J572 ), 'F_Inputs - allowance'!J572, 'Inp - allowance override'!J572 ) )</f>
        <v/>
      </c>
      <c r="K572" s="70" t="str">
        <f xml:space="preserve"> IF( ISNA( 'Inp - allowance override'!K572 ), "", IF( ISBLANK( 'Inp - allowance override'!K572 ), 'F_Inputs - allowance'!K572, 'Inp - allowance override'!K572 ) )</f>
        <v/>
      </c>
      <c r="L572" s="70" t="str">
        <f xml:space="preserve"> IF( ISNA( 'Inp - allowance override'!L572 ), "", IF( ISBLANK( 'Inp - allowance override'!L572 ), 'F_Inputs - allowance'!L572, 'Inp - allowance override'!L572 ) )</f>
        <v/>
      </c>
      <c r="M572" s="70" t="str">
        <f xml:space="preserve"> IF( ISNA( 'Inp - allowance override'!M572 ), "", IF( ISBLANK( 'Inp - allowance override'!M572 ), 'F_Inputs - allowance'!M572, 'Inp - allowance override'!M572 ) )</f>
        <v/>
      </c>
      <c r="N572" s="64" t="str">
        <f xml:space="preserve"> INDEX(Lookup!G:G, MATCH(B572, Lookup!F:F, 0),)</f>
        <v>WN - PDRC</v>
      </c>
      <c r="P572" t="s">
        <v>462</v>
      </c>
    </row>
    <row r="573" spans="1:16">
      <c r="A573" t="str">
        <f>'Inp - allowance override'!A573</f>
        <v>BRL</v>
      </c>
      <c r="B573" t="str">
        <f>'Inp - allowance override'!B573</f>
        <v>C_PR24CA25_W_TOT</v>
      </c>
      <c r="C573" t="str">
        <f>'Inp - allowance override'!C573</f>
        <v>Pension deficit recovery payments - Calculated allowance - Water total</v>
      </c>
      <c r="D573" t="str">
        <f>'Inp - allowance override'!D573</f>
        <v>£m</v>
      </c>
      <c r="E573" t="str">
        <f>'Inp - allowance override'!E573</f>
        <v>Price Review 2024</v>
      </c>
      <c r="F573" s="70" t="str">
        <f xml:space="preserve"> IF( ISNA( 'Inp - allowance override'!F573 ), "", IF( ISBLANK( 'Inp - allowance override'!F573 ), 'F_Inputs - allowance'!F573, 'Inp - allowance override'!F573 ) )</f>
        <v/>
      </c>
      <c r="G573" s="70" t="str">
        <f xml:space="preserve"> IF( ISNA( 'Inp - allowance override'!G573 ), "", IF( ISBLANK( 'Inp - allowance override'!G573 ), 'F_Inputs - allowance'!G573, 'Inp - allowance override'!G573 ) )</f>
        <v/>
      </c>
      <c r="H573" s="70" t="str">
        <f xml:space="preserve"> IF( ISNA( 'Inp - allowance override'!H573 ), "", IF( ISBLANK( 'Inp - allowance override'!H573 ), 'F_Inputs - allowance'!H573, 'Inp - allowance override'!H573 ) )</f>
        <v/>
      </c>
      <c r="I573" s="70" t="str">
        <f xml:space="preserve"> IF( ISNA( 'Inp - allowance override'!I573 ), "", IF( ISBLANK( 'Inp - allowance override'!I573 ), 'F_Inputs - allowance'!I573, 'Inp - allowance override'!I573 ) )</f>
        <v/>
      </c>
      <c r="J573" s="70" t="str">
        <f xml:space="preserve"> IF( ISNA( 'Inp - allowance override'!J573 ), "", IF( ISBLANK( 'Inp - allowance override'!J573 ), 'F_Inputs - allowance'!J573, 'Inp - allowance override'!J573 ) )</f>
        <v/>
      </c>
      <c r="K573" s="70" t="str">
        <f xml:space="preserve"> IF( ISNA( 'Inp - allowance override'!K573 ), "", IF( ISBLANK( 'Inp - allowance override'!K573 ), 'F_Inputs - allowance'!K573, 'Inp - allowance override'!K573 ) )</f>
        <v/>
      </c>
      <c r="L573" s="70" t="str">
        <f xml:space="preserve"> IF( ISNA( 'Inp - allowance override'!L573 ), "", IF( ISBLANK( 'Inp - allowance override'!L573 ), 'F_Inputs - allowance'!L573, 'Inp - allowance override'!L573 ) )</f>
        <v/>
      </c>
      <c r="M573" s="70" t="str">
        <f xml:space="preserve"> IF( ISNA( 'Inp - allowance override'!M573 ), "", IF( ISBLANK( 'Inp - allowance override'!M573 ), 'F_Inputs - allowance'!M573, 'Inp - allowance override'!M573 ) )</f>
        <v/>
      </c>
      <c r="N573" s="64" t="str">
        <f xml:space="preserve"> INDEX(Lookup!G:G, MATCH(B573, Lookup!F:F, 0),)</f>
        <v>W - PDRC</v>
      </c>
      <c r="P573" t="s">
        <v>462</v>
      </c>
    </row>
    <row r="574" spans="1:16">
      <c r="A574" t="str">
        <f>'Inp - allowance override'!A574</f>
        <v>BRL</v>
      </c>
      <c r="B574" t="str">
        <f>'Inp - allowance override'!B574</f>
        <v>C_PR24CA25_WWN</v>
      </c>
      <c r="C574" t="str">
        <f>'Inp - allowance override'!C574</f>
        <v>Pension deficit recovery payments - Calculated allowance - Wastewater network plus</v>
      </c>
      <c r="D574" t="str">
        <f>'Inp - allowance override'!D574</f>
        <v>£m</v>
      </c>
      <c r="E574" t="str">
        <f>'Inp - allowance override'!E574</f>
        <v>Price Review 2024</v>
      </c>
      <c r="F574" s="70" t="str">
        <f xml:space="preserve"> IF( ISNA( 'Inp - allowance override'!F574 ), "", IF( ISBLANK( 'Inp - allowance override'!F574 ), 'F_Inputs - allowance'!F574, 'Inp - allowance override'!F574 ) )</f>
        <v/>
      </c>
      <c r="G574" s="70" t="str">
        <f xml:space="preserve"> IF( ISNA( 'Inp - allowance override'!G574 ), "", IF( ISBLANK( 'Inp - allowance override'!G574 ), 'F_Inputs - allowance'!G574, 'Inp - allowance override'!G574 ) )</f>
        <v/>
      </c>
      <c r="H574" s="70" t="str">
        <f xml:space="preserve"> IF( ISNA( 'Inp - allowance override'!H574 ), "", IF( ISBLANK( 'Inp - allowance override'!H574 ), 'F_Inputs - allowance'!H574, 'Inp - allowance override'!H574 ) )</f>
        <v/>
      </c>
      <c r="I574" s="70" t="str">
        <f xml:space="preserve"> IF( ISNA( 'Inp - allowance override'!I574 ), "", IF( ISBLANK( 'Inp - allowance override'!I574 ), 'F_Inputs - allowance'!I574, 'Inp - allowance override'!I574 ) )</f>
        <v/>
      </c>
      <c r="J574" s="70" t="str">
        <f xml:space="preserve"> IF( ISNA( 'Inp - allowance override'!J574 ), "", IF( ISBLANK( 'Inp - allowance override'!J574 ), 'F_Inputs - allowance'!J574, 'Inp - allowance override'!J574 ) )</f>
        <v/>
      </c>
      <c r="K574" s="70" t="str">
        <f xml:space="preserve"> IF( ISNA( 'Inp - allowance override'!K574 ), "", IF( ISBLANK( 'Inp - allowance override'!K574 ), 'F_Inputs - allowance'!K574, 'Inp - allowance override'!K574 ) )</f>
        <v/>
      </c>
      <c r="L574" s="70" t="str">
        <f xml:space="preserve"> IF( ISNA( 'Inp - allowance override'!L574 ), "", IF( ISBLANK( 'Inp - allowance override'!L574 ), 'F_Inputs - allowance'!L574, 'Inp - allowance override'!L574 ) )</f>
        <v/>
      </c>
      <c r="M574" s="70" t="str">
        <f xml:space="preserve"> IF( ISNA( 'Inp - allowance override'!M574 ), "", IF( ISBLANK( 'Inp - allowance override'!M574 ), 'F_Inputs - allowance'!M574, 'Inp - allowance override'!M574 ) )</f>
        <v/>
      </c>
      <c r="N574" s="64" t="str">
        <f xml:space="preserve"> INDEX(Lookup!G:G, MATCH(B574, Lookup!F:F, 0),)</f>
        <v>WWN - PDRC</v>
      </c>
      <c r="P574" t="s">
        <v>462</v>
      </c>
    </row>
    <row r="575" spans="1:16">
      <c r="A575" t="str">
        <f>'Inp - allowance override'!A575</f>
        <v>BRL</v>
      </c>
      <c r="B575" t="str">
        <f>'Inp - allowance override'!B575</f>
        <v>C_PR24CA25_BIO</v>
      </c>
      <c r="C575" t="str">
        <f>'Inp - allowance override'!C575</f>
        <v>Pension deficit recovery payments - Calculated allowance - Bioresources</v>
      </c>
      <c r="D575" t="str">
        <f>'Inp - allowance override'!D575</f>
        <v>£m</v>
      </c>
      <c r="E575" t="str">
        <f>'Inp - allowance override'!E575</f>
        <v>Price Review 2024</v>
      </c>
      <c r="F575" s="70" t="str">
        <f xml:space="preserve"> IF( ISNA( 'Inp - allowance override'!F575 ), "", IF( ISBLANK( 'Inp - allowance override'!F575 ), 'F_Inputs - allowance'!F575, 'Inp - allowance override'!F575 ) )</f>
        <v/>
      </c>
      <c r="G575" s="70" t="str">
        <f xml:space="preserve"> IF( ISNA( 'Inp - allowance override'!G575 ), "", IF( ISBLANK( 'Inp - allowance override'!G575 ), 'F_Inputs - allowance'!G575, 'Inp - allowance override'!G575 ) )</f>
        <v/>
      </c>
      <c r="H575" s="70" t="str">
        <f xml:space="preserve"> IF( ISNA( 'Inp - allowance override'!H575 ), "", IF( ISBLANK( 'Inp - allowance override'!H575 ), 'F_Inputs - allowance'!H575, 'Inp - allowance override'!H575 ) )</f>
        <v/>
      </c>
      <c r="I575" s="70" t="str">
        <f xml:space="preserve"> IF( ISNA( 'Inp - allowance override'!I575 ), "", IF( ISBLANK( 'Inp - allowance override'!I575 ), 'F_Inputs - allowance'!I575, 'Inp - allowance override'!I575 ) )</f>
        <v/>
      </c>
      <c r="J575" s="70" t="str">
        <f xml:space="preserve"> IF( ISNA( 'Inp - allowance override'!J575 ), "", IF( ISBLANK( 'Inp - allowance override'!J575 ), 'F_Inputs - allowance'!J575, 'Inp - allowance override'!J575 ) )</f>
        <v/>
      </c>
      <c r="K575" s="70" t="str">
        <f xml:space="preserve"> IF( ISNA( 'Inp - allowance override'!K575 ), "", IF( ISBLANK( 'Inp - allowance override'!K575 ), 'F_Inputs - allowance'!K575, 'Inp - allowance override'!K575 ) )</f>
        <v/>
      </c>
      <c r="L575" s="70" t="str">
        <f xml:space="preserve"> IF( ISNA( 'Inp - allowance override'!L575 ), "", IF( ISBLANK( 'Inp - allowance override'!L575 ), 'F_Inputs - allowance'!L575, 'Inp - allowance override'!L575 ) )</f>
        <v/>
      </c>
      <c r="M575" s="70" t="str">
        <f xml:space="preserve"> IF( ISNA( 'Inp - allowance override'!M575 ), "", IF( ISBLANK( 'Inp - allowance override'!M575 ), 'F_Inputs - allowance'!M575, 'Inp - allowance override'!M575 ) )</f>
        <v/>
      </c>
      <c r="N575" s="64" t="str">
        <f xml:space="preserve"> INDEX(Lookup!G:G, MATCH(B575, Lookup!F:F, 0),)</f>
        <v>BIO - PDRC</v>
      </c>
      <c r="P575" t="s">
        <v>462</v>
      </c>
    </row>
    <row r="576" spans="1:16">
      <c r="A576" t="str">
        <f>'Inp - allowance override'!A576</f>
        <v>BRL</v>
      </c>
      <c r="B576" t="str">
        <f>'Inp - allowance override'!B576</f>
        <v>C_PR24CA25_WW_TOT</v>
      </c>
      <c r="C576" t="str">
        <f>'Inp - allowance override'!C576</f>
        <v>Pension deficit recovery payments - Calculated allowance - Wastewater total</v>
      </c>
      <c r="D576" t="str">
        <f>'Inp - allowance override'!D576</f>
        <v>£m</v>
      </c>
      <c r="E576" t="str">
        <f>'Inp - allowance override'!E576</f>
        <v>Price Review 2024</v>
      </c>
      <c r="F576" s="70" t="str">
        <f xml:space="preserve"> IF( ISNA( 'Inp - allowance override'!F576 ), "", IF( ISBLANK( 'Inp - allowance override'!F576 ), 'F_Inputs - allowance'!F576, 'Inp - allowance override'!F576 ) )</f>
        <v/>
      </c>
      <c r="G576" s="70" t="str">
        <f xml:space="preserve"> IF( ISNA( 'Inp - allowance override'!G576 ), "", IF( ISBLANK( 'Inp - allowance override'!G576 ), 'F_Inputs - allowance'!G576, 'Inp - allowance override'!G576 ) )</f>
        <v/>
      </c>
      <c r="H576" s="70" t="str">
        <f xml:space="preserve"> IF( ISNA( 'Inp - allowance override'!H576 ), "", IF( ISBLANK( 'Inp - allowance override'!H576 ), 'F_Inputs - allowance'!H576, 'Inp - allowance override'!H576 ) )</f>
        <v/>
      </c>
      <c r="I576" s="70" t="str">
        <f xml:space="preserve"> IF( ISNA( 'Inp - allowance override'!I576 ), "", IF( ISBLANK( 'Inp - allowance override'!I576 ), 'F_Inputs - allowance'!I576, 'Inp - allowance override'!I576 ) )</f>
        <v/>
      </c>
      <c r="J576" s="70" t="str">
        <f xml:space="preserve"> IF( ISNA( 'Inp - allowance override'!J576 ), "", IF( ISBLANK( 'Inp - allowance override'!J576 ), 'F_Inputs - allowance'!J576, 'Inp - allowance override'!J576 ) )</f>
        <v/>
      </c>
      <c r="K576" s="70" t="str">
        <f xml:space="preserve"> IF( ISNA( 'Inp - allowance override'!K576 ), "", IF( ISBLANK( 'Inp - allowance override'!K576 ), 'F_Inputs - allowance'!K576, 'Inp - allowance override'!K576 ) )</f>
        <v/>
      </c>
      <c r="L576" s="70" t="str">
        <f xml:space="preserve"> IF( ISNA( 'Inp - allowance override'!L576 ), "", IF( ISBLANK( 'Inp - allowance override'!L576 ), 'F_Inputs - allowance'!L576, 'Inp - allowance override'!L576 ) )</f>
        <v/>
      </c>
      <c r="M576" s="70" t="str">
        <f xml:space="preserve"> IF( ISNA( 'Inp - allowance override'!M576 ), "", IF( ISBLANK( 'Inp - allowance override'!M576 ), 'F_Inputs - allowance'!M576, 'Inp - allowance override'!M576 ) )</f>
        <v/>
      </c>
      <c r="N576" s="64" t="str">
        <f xml:space="preserve"> INDEX(Lookup!G:G, MATCH(B576, Lookup!F:F, 0),)</f>
        <v>WW - PDRC</v>
      </c>
      <c r="P576" t="s">
        <v>462</v>
      </c>
    </row>
    <row r="577" spans="1:16">
      <c r="A577" t="str">
        <f>'Inp - allowance override'!A577</f>
        <v>BRL</v>
      </c>
      <c r="B577" t="str">
        <f>'Inp - allowance override'!B577</f>
        <v>C_PR24CA25_ADDN1</v>
      </c>
      <c r="C577" t="str">
        <f>'Inp - allowance override'!C577</f>
        <v>Pension deficit recovery payments - Calculated allowance - Additional control 1</v>
      </c>
      <c r="D577" t="str">
        <f>'Inp - allowance override'!D577</f>
        <v>£m</v>
      </c>
      <c r="E577" t="str">
        <f>'Inp - allowance override'!E577</f>
        <v>Price Review 2024</v>
      </c>
      <c r="F577" s="70" t="str">
        <f xml:space="preserve"> IF( ISNA( 'Inp - allowance override'!F577 ), "", IF( ISBLANK( 'Inp - allowance override'!F577 ), 'F_Inputs - allowance'!F577, 'Inp - allowance override'!F577 ) )</f>
        <v/>
      </c>
      <c r="G577" s="70" t="str">
        <f xml:space="preserve"> IF( ISNA( 'Inp - allowance override'!G577 ), "", IF( ISBLANK( 'Inp - allowance override'!G577 ), 'F_Inputs - allowance'!G577, 'Inp - allowance override'!G577 ) )</f>
        <v/>
      </c>
      <c r="H577" s="70" t="str">
        <f xml:space="preserve"> IF( ISNA( 'Inp - allowance override'!H577 ), "", IF( ISBLANK( 'Inp - allowance override'!H577 ), 'F_Inputs - allowance'!H577, 'Inp - allowance override'!H577 ) )</f>
        <v/>
      </c>
      <c r="I577" s="70" t="str">
        <f xml:space="preserve"> IF( ISNA( 'Inp - allowance override'!I577 ), "", IF( ISBLANK( 'Inp - allowance override'!I577 ), 'F_Inputs - allowance'!I577, 'Inp - allowance override'!I577 ) )</f>
        <v/>
      </c>
      <c r="J577" s="70" t="str">
        <f xml:space="preserve"> IF( ISNA( 'Inp - allowance override'!J577 ), "", IF( ISBLANK( 'Inp - allowance override'!J577 ), 'F_Inputs - allowance'!J577, 'Inp - allowance override'!J577 ) )</f>
        <v/>
      </c>
      <c r="K577" s="70" t="str">
        <f xml:space="preserve"> IF( ISNA( 'Inp - allowance override'!K577 ), "", IF( ISBLANK( 'Inp - allowance override'!K577 ), 'F_Inputs - allowance'!K577, 'Inp - allowance override'!K577 ) )</f>
        <v/>
      </c>
      <c r="L577" s="70" t="str">
        <f xml:space="preserve"> IF( ISNA( 'Inp - allowance override'!L577 ), "", IF( ISBLANK( 'Inp - allowance override'!L577 ), 'F_Inputs - allowance'!L577, 'Inp - allowance override'!L577 ) )</f>
        <v/>
      </c>
      <c r="M577" s="70" t="str">
        <f xml:space="preserve"> IF( ISNA( 'Inp - allowance override'!M577 ), "", IF( ISBLANK( 'Inp - allowance override'!M577 ), 'F_Inputs - allowance'!M577, 'Inp - allowance override'!M577 ) )</f>
        <v/>
      </c>
      <c r="N577" s="64" t="str">
        <f xml:space="preserve"> INDEX(Lookup!G:G, MATCH(B577, Lookup!F:F, 0),)</f>
        <v>ADDN1 - PDRC</v>
      </c>
      <c r="P577" t="s">
        <v>462</v>
      </c>
    </row>
    <row r="578" spans="1:16">
      <c r="A578" t="str">
        <f>'Inp - allowance override'!A578</f>
        <v>BRL</v>
      </c>
      <c r="B578" t="str">
        <f>'Inp - allowance override'!B578</f>
        <v>C_PR24CA25_ADDN2</v>
      </c>
      <c r="C578" t="str">
        <f>'Inp - allowance override'!C578</f>
        <v>Pension deficit recovery payments - Calculated allowance - Additional control 2</v>
      </c>
      <c r="D578" t="str">
        <f>'Inp - allowance override'!D578</f>
        <v>£m</v>
      </c>
      <c r="E578" t="str">
        <f>'Inp - allowance override'!E578</f>
        <v>Price Review 2024</v>
      </c>
      <c r="F578" s="70" t="str">
        <f xml:space="preserve"> IF( ISNA( 'Inp - allowance override'!F578 ), "", IF( ISBLANK( 'Inp - allowance override'!F578 ), 'F_Inputs - allowance'!F578, 'Inp - allowance override'!F578 ) )</f>
        <v/>
      </c>
      <c r="G578" s="70" t="str">
        <f xml:space="preserve"> IF( ISNA( 'Inp - allowance override'!G578 ), "", IF( ISBLANK( 'Inp - allowance override'!G578 ), 'F_Inputs - allowance'!G578, 'Inp - allowance override'!G578 ) )</f>
        <v/>
      </c>
      <c r="H578" s="70" t="str">
        <f xml:space="preserve"> IF( ISNA( 'Inp - allowance override'!H578 ), "", IF( ISBLANK( 'Inp - allowance override'!H578 ), 'F_Inputs - allowance'!H578, 'Inp - allowance override'!H578 ) )</f>
        <v/>
      </c>
      <c r="I578" s="70" t="str">
        <f xml:space="preserve"> IF( ISNA( 'Inp - allowance override'!I578 ), "", IF( ISBLANK( 'Inp - allowance override'!I578 ), 'F_Inputs - allowance'!I578, 'Inp - allowance override'!I578 ) )</f>
        <v/>
      </c>
      <c r="J578" s="70" t="str">
        <f xml:space="preserve"> IF( ISNA( 'Inp - allowance override'!J578 ), "", IF( ISBLANK( 'Inp - allowance override'!J578 ), 'F_Inputs - allowance'!J578, 'Inp - allowance override'!J578 ) )</f>
        <v/>
      </c>
      <c r="K578" s="70" t="str">
        <f xml:space="preserve"> IF( ISNA( 'Inp - allowance override'!K578 ), "", IF( ISBLANK( 'Inp - allowance override'!K578 ), 'F_Inputs - allowance'!K578, 'Inp - allowance override'!K578 ) )</f>
        <v/>
      </c>
      <c r="L578" s="70" t="str">
        <f xml:space="preserve"> IF( ISNA( 'Inp - allowance override'!L578 ), "", IF( ISBLANK( 'Inp - allowance override'!L578 ), 'F_Inputs - allowance'!L578, 'Inp - allowance override'!L578 ) )</f>
        <v/>
      </c>
      <c r="M578" s="70" t="str">
        <f xml:space="preserve"> IF( ISNA( 'Inp - allowance override'!M578 ), "", IF( ISBLANK( 'Inp - allowance override'!M578 ), 'F_Inputs - allowance'!M578, 'Inp - allowance override'!M578 ) )</f>
        <v/>
      </c>
      <c r="N578" s="64" t="str">
        <f xml:space="preserve"> INDEX(Lookup!G:G, MATCH(B578, Lookup!F:F, 0),)</f>
        <v>ADDN1 - PDRC</v>
      </c>
      <c r="P578" t="s">
        <v>462</v>
      </c>
    </row>
    <row r="579" spans="1:16">
      <c r="A579" t="str">
        <f>'Inp - allowance override'!A579</f>
        <v>PRT</v>
      </c>
      <c r="B579" t="str">
        <f>'Inp - allowance override'!B579</f>
        <v>PR24CA02_BASE_WR</v>
      </c>
      <c r="C579" t="str">
        <f>'Inp - allowance override'!C579</f>
        <v>Final modelled base cost allowance for Water Resources</v>
      </c>
      <c r="D579" t="str">
        <f>'Inp - allowance override'!D579</f>
        <v>£m</v>
      </c>
      <c r="E579" t="str">
        <f>'Inp - allowance override'!E579</f>
        <v>Price Review 2024</v>
      </c>
      <c r="F579" s="70" t="str">
        <f xml:space="preserve"> IF( ISNA( 'Inp - allowance override'!F579 ), "", IF( ISBLANK( 'Inp - allowance override'!F579 ), 'F_Inputs - allowance'!F579, 'Inp - allowance override'!F579 ) )</f>
        <v/>
      </c>
      <c r="G579" s="70" t="str">
        <f xml:space="preserve"> IF( ISNA( 'Inp - allowance override'!G579 ), "", IF( ISBLANK( 'Inp - allowance override'!G579 ), 'F_Inputs - allowance'!G579, 'Inp - allowance override'!G579 ) )</f>
        <v/>
      </c>
      <c r="H579" s="70" t="str">
        <f xml:space="preserve"> IF( ISNA( 'Inp - allowance override'!H579 ), "", IF( ISBLANK( 'Inp - allowance override'!H579 ), 'F_Inputs - allowance'!H579, 'Inp - allowance override'!H579 ) )</f>
        <v/>
      </c>
      <c r="I579" s="70">
        <f xml:space="preserve"> IF( ISNA( 'Inp - allowance override'!I579 ), "", IF( ISBLANK( 'Inp - allowance override'!I579 ), 'F_Inputs - allowance'!I579, 'Inp - allowance override'!I579 ) )</f>
        <v>8.453180837928894</v>
      </c>
      <c r="J579" s="70">
        <f xml:space="preserve"> IF( ISNA( 'Inp - allowance override'!J579 ), "", IF( ISBLANK( 'Inp - allowance override'!J579 ), 'F_Inputs - allowance'!J579, 'Inp - allowance override'!J579 ) )</f>
        <v>8.4228302788707925</v>
      </c>
      <c r="K579" s="70">
        <f xml:space="preserve"> IF( ISNA( 'Inp - allowance override'!K579 ), "", IF( ISBLANK( 'Inp - allowance override'!K579 ), 'F_Inputs - allowance'!K579, 'Inp - allowance override'!K579 ) )</f>
        <v>8.2440274553996566</v>
      </c>
      <c r="L579" s="70">
        <f xml:space="preserve"> IF( ISNA( 'Inp - allowance override'!L579 ), "", IF( ISBLANK( 'Inp - allowance override'!L579 ), 'F_Inputs - allowance'!L579, 'Inp - allowance override'!L579 ) )</f>
        <v>8.0358404961489658</v>
      </c>
      <c r="M579" s="70">
        <f xml:space="preserve"> IF( ISNA( 'Inp - allowance override'!M579 ), "", IF( ISBLANK( 'Inp - allowance override'!M579 ), 'F_Inputs - allowance'!M579, 'Inp - allowance override'!M579 ) )</f>
        <v>8.0116573720655708</v>
      </c>
      <c r="N579" s="64" t="str">
        <f xml:space="preserve"> INDEX(Lookup!G:G, MATCH(B579, Lookup!F:F, 0),)</f>
        <v>WR - Ofwat base allowance</v>
      </c>
    </row>
    <row r="580" spans="1:16">
      <c r="A580" t="str">
        <f>'Inp - allowance override'!A580</f>
        <v>PRT</v>
      </c>
      <c r="B580" t="str">
        <f>'Inp - allowance override'!B580</f>
        <v>PR24CA02_BASE_WNP</v>
      </c>
      <c r="C580" t="str">
        <f>'Inp - allowance override'!C580</f>
        <v>Final modelled base cost allowance for Network Plus Water</v>
      </c>
      <c r="D580" t="str">
        <f>'Inp - allowance override'!D580</f>
        <v>£m</v>
      </c>
      <c r="E580" t="str">
        <f>'Inp - allowance override'!E580</f>
        <v>Price Review 2024</v>
      </c>
      <c r="F580" s="70" t="str">
        <f xml:space="preserve"> IF( ISNA( 'Inp - allowance override'!F580 ), "", IF( ISBLANK( 'Inp - allowance override'!F580 ), 'F_Inputs - allowance'!F580, 'Inp - allowance override'!F580 ) )</f>
        <v/>
      </c>
      <c r="G580" s="70" t="str">
        <f xml:space="preserve"> IF( ISNA( 'Inp - allowance override'!G580 ), "", IF( ISBLANK( 'Inp - allowance override'!G580 ), 'F_Inputs - allowance'!G580, 'Inp - allowance override'!G580 ) )</f>
        <v/>
      </c>
      <c r="H580" s="70" t="str">
        <f xml:space="preserve"> IF( ISNA( 'Inp - allowance override'!H580 ), "", IF( ISBLANK( 'Inp - allowance override'!H580 ), 'F_Inputs - allowance'!H580, 'Inp - allowance override'!H580 ) )</f>
        <v/>
      </c>
      <c r="I580" s="70">
        <f xml:space="preserve"> IF( ISNA( 'Inp - allowance override'!I580 ), "", IF( ISBLANK( 'Inp - allowance override'!I580 ), 'F_Inputs - allowance'!I580, 'Inp - allowance override'!I580 ) )</f>
        <v>35.562708191902672</v>
      </c>
      <c r="J580" s="70">
        <f xml:space="preserve"> IF( ISNA( 'Inp - allowance override'!J580 ), "", IF( ISBLANK( 'Inp - allowance override'!J580 ), 'F_Inputs - allowance'!J580, 'Inp - allowance override'!J580 ) )</f>
        <v>36.161890023809491</v>
      </c>
      <c r="K580" s="70">
        <f xml:space="preserve"> IF( ISNA( 'Inp - allowance override'!K580 ), "", IF( ISBLANK( 'Inp - allowance override'!K580 ), 'F_Inputs - allowance'!K580, 'Inp - allowance override'!K580 ) )</f>
        <v>36.240413349824664</v>
      </c>
      <c r="L580" s="70">
        <f xml:space="preserve"> IF( ISNA( 'Inp - allowance override'!L580 ), "", IF( ISBLANK( 'Inp - allowance override'!L580 ), 'F_Inputs - allowance'!L580, 'Inp - allowance override'!L580 ) )</f>
        <v>36.130063710348381</v>
      </c>
      <c r="M580" s="70">
        <f xml:space="preserve"> IF( ISNA( 'Inp - allowance override'!M580 ), "", IF( ISBLANK( 'Inp - allowance override'!M580 ), 'F_Inputs - allowance'!M580, 'Inp - allowance override'!M580 ) )</f>
        <v>36.566038164977833</v>
      </c>
      <c r="N580" s="64" t="str">
        <f xml:space="preserve"> INDEX(Lookup!G:G, MATCH(B580, Lookup!F:F, 0),)</f>
        <v>WN+ - Ofwat base allowance</v>
      </c>
    </row>
    <row r="581" spans="1:16">
      <c r="A581" t="str">
        <f>'Inp - allowance override'!A581</f>
        <v>PRT</v>
      </c>
      <c r="B581" t="str">
        <f>'Inp - allowance override'!B581</f>
        <v>PR24CA02_BASE_WWNP</v>
      </c>
      <c r="C581" t="str">
        <f>'Inp - allowance override'!C581</f>
        <v>Final modelled base cost allowance for Wastewater Network Plus</v>
      </c>
      <c r="D581" t="str">
        <f>'Inp - allowance override'!D581</f>
        <v>£m</v>
      </c>
      <c r="E581" t="str">
        <f>'Inp - allowance override'!E581</f>
        <v>Price Review 2024</v>
      </c>
      <c r="F581" s="70" t="str">
        <f xml:space="preserve"> IF( ISNA( 'Inp - allowance override'!F581 ), "", IF( ISBLANK( 'Inp - allowance override'!F581 ), 'F_Inputs - allowance'!F581, 'Inp - allowance override'!F581 ) )</f>
        <v/>
      </c>
      <c r="G581" s="70" t="str">
        <f xml:space="preserve"> IF( ISNA( 'Inp - allowance override'!G581 ), "", IF( ISBLANK( 'Inp - allowance override'!G581 ), 'F_Inputs - allowance'!G581, 'Inp - allowance override'!G581 ) )</f>
        <v/>
      </c>
      <c r="H581" s="70" t="str">
        <f xml:space="preserve"> IF( ISNA( 'Inp - allowance override'!H581 ), "", IF( ISBLANK( 'Inp - allowance override'!H581 ), 'F_Inputs - allowance'!H581, 'Inp - allowance override'!H581 ) )</f>
        <v/>
      </c>
      <c r="I581" s="70" t="str">
        <f xml:space="preserve"> IF( ISNA( 'Inp - allowance override'!I581 ), "", IF( ISBLANK( 'Inp - allowance override'!I581 ), 'F_Inputs - allowance'!I581, 'Inp - allowance override'!I581 ) )</f>
        <v/>
      </c>
      <c r="J581" s="70" t="str">
        <f xml:space="preserve"> IF( ISNA( 'Inp - allowance override'!J581 ), "", IF( ISBLANK( 'Inp - allowance override'!J581 ), 'F_Inputs - allowance'!J581, 'Inp - allowance override'!J581 ) )</f>
        <v/>
      </c>
      <c r="K581" s="70" t="str">
        <f xml:space="preserve"> IF( ISNA( 'Inp - allowance override'!K581 ), "", IF( ISBLANK( 'Inp - allowance override'!K581 ), 'F_Inputs - allowance'!K581, 'Inp - allowance override'!K581 ) )</f>
        <v/>
      </c>
      <c r="L581" s="70" t="str">
        <f xml:space="preserve"> IF( ISNA( 'Inp - allowance override'!L581 ), "", IF( ISBLANK( 'Inp - allowance override'!L581 ), 'F_Inputs - allowance'!L581, 'Inp - allowance override'!L581 ) )</f>
        <v/>
      </c>
      <c r="M581" s="70" t="str">
        <f xml:space="preserve"> IF( ISNA( 'Inp - allowance override'!M581 ), "", IF( ISBLANK( 'Inp - allowance override'!M581 ), 'F_Inputs - allowance'!M581, 'Inp - allowance override'!M581 ) )</f>
        <v/>
      </c>
      <c r="N581" s="64" t="str">
        <f xml:space="preserve"> INDEX(Lookup!G:G, MATCH(B581, Lookup!F:F, 0),)</f>
        <v>WWN+ - Ofwat base allowance</v>
      </c>
    </row>
    <row r="582" spans="1:16">
      <c r="A582" t="str">
        <f>'Inp - allowance override'!A582</f>
        <v>PRT</v>
      </c>
      <c r="B582" t="str">
        <f>'Inp - allowance override'!B582</f>
        <v>PR24CA02_BASE_BIO</v>
      </c>
      <c r="C582" t="str">
        <f>'Inp - allowance override'!C582</f>
        <v>Final modelled base cost allowance for Bioresources</v>
      </c>
      <c r="D582" t="str">
        <f>'Inp - allowance override'!D582</f>
        <v>£m</v>
      </c>
      <c r="E582" t="str">
        <f>'Inp - allowance override'!E582</f>
        <v>Price Review 2024</v>
      </c>
      <c r="F582" s="70" t="str">
        <f xml:space="preserve"> IF( ISNA( 'Inp - allowance override'!F582 ), "", IF( ISBLANK( 'Inp - allowance override'!F582 ), 'F_Inputs - allowance'!F582, 'Inp - allowance override'!F582 ) )</f>
        <v/>
      </c>
      <c r="G582" s="70" t="str">
        <f xml:space="preserve"> IF( ISNA( 'Inp - allowance override'!G582 ), "", IF( ISBLANK( 'Inp - allowance override'!G582 ), 'F_Inputs - allowance'!G582, 'Inp - allowance override'!G582 ) )</f>
        <v/>
      </c>
      <c r="H582" s="70" t="str">
        <f xml:space="preserve"> IF( ISNA( 'Inp - allowance override'!H582 ), "", IF( ISBLANK( 'Inp - allowance override'!H582 ), 'F_Inputs - allowance'!H582, 'Inp - allowance override'!H582 ) )</f>
        <v/>
      </c>
      <c r="I582" s="70" t="str">
        <f xml:space="preserve"> IF( ISNA( 'Inp - allowance override'!I582 ), "", IF( ISBLANK( 'Inp - allowance override'!I582 ), 'F_Inputs - allowance'!I582, 'Inp - allowance override'!I582 ) )</f>
        <v/>
      </c>
      <c r="J582" s="70" t="str">
        <f xml:space="preserve"> IF( ISNA( 'Inp - allowance override'!J582 ), "", IF( ISBLANK( 'Inp - allowance override'!J582 ), 'F_Inputs - allowance'!J582, 'Inp - allowance override'!J582 ) )</f>
        <v/>
      </c>
      <c r="K582" s="70" t="str">
        <f xml:space="preserve"> IF( ISNA( 'Inp - allowance override'!K582 ), "", IF( ISBLANK( 'Inp - allowance override'!K582 ), 'F_Inputs - allowance'!K582, 'Inp - allowance override'!K582 ) )</f>
        <v/>
      </c>
      <c r="L582" s="70" t="str">
        <f xml:space="preserve"> IF( ISNA( 'Inp - allowance override'!L582 ), "", IF( ISBLANK( 'Inp - allowance override'!L582 ), 'F_Inputs - allowance'!L582, 'Inp - allowance override'!L582 ) )</f>
        <v/>
      </c>
      <c r="M582" s="70" t="str">
        <f xml:space="preserve"> IF( ISNA( 'Inp - allowance override'!M582 ), "", IF( ISBLANK( 'Inp - allowance override'!M582 ), 'F_Inputs - allowance'!M582, 'Inp - allowance override'!M582 ) )</f>
        <v/>
      </c>
      <c r="N582" s="64" t="str">
        <f xml:space="preserve"> INDEX(Lookup!G:G, MATCH(B582, Lookup!F:F, 0),)</f>
        <v>BIO - Ofwat base allowance</v>
      </c>
    </row>
    <row r="583" spans="1:16">
      <c r="A583" t="str">
        <f>'Inp - allowance override'!A583</f>
        <v>PRT</v>
      </c>
      <c r="B583" t="str">
        <f>'Inp - allowance override'!B583</f>
        <v>PR24CA14_WW_TOTAL_ENHANCEMENT_ALLOW_TOT</v>
      </c>
      <c r="C583" t="str">
        <f>'Inp - allowance override'!C583</f>
        <v>PR24 final wastewater enhancement totex allowance- total enhancement expenditure</v>
      </c>
      <c r="D583" t="str">
        <f>'Inp - allowance override'!D583</f>
        <v>£m</v>
      </c>
      <c r="E583" t="str">
        <f>'Inp - allowance override'!E583</f>
        <v>Price Review 2024</v>
      </c>
      <c r="F583" s="70" t="str">
        <f xml:space="preserve"> IF( ISNA( 'Inp - allowance override'!F583 ), "", IF( ISBLANK( 'Inp - allowance override'!F583 ), 'F_Inputs - allowance'!F583, 'Inp - allowance override'!F583 ) )</f>
        <v/>
      </c>
      <c r="G583" s="70" t="str">
        <f xml:space="preserve"> IF( ISNA( 'Inp - allowance override'!G583 ), "", IF( ISBLANK( 'Inp - allowance override'!G583 ), 'F_Inputs - allowance'!G583, 'Inp - allowance override'!G583 ) )</f>
        <v/>
      </c>
      <c r="H583" s="70" t="str">
        <f xml:space="preserve"> IF( ISNA( 'Inp - allowance override'!H583 ), "", IF( ISBLANK( 'Inp - allowance override'!H583 ), 'F_Inputs - allowance'!H583, 'Inp - allowance override'!H583 ) )</f>
        <v/>
      </c>
      <c r="I583" s="70" t="str">
        <f xml:space="preserve"> IF( ISNA( 'Inp - allowance override'!I583 ), "", IF( ISBLANK( 'Inp - allowance override'!I583 ), 'F_Inputs - allowance'!I583, 'Inp - allowance override'!I583 ) )</f>
        <v/>
      </c>
      <c r="J583" s="70" t="str">
        <f xml:space="preserve"> IF( ISNA( 'Inp - allowance override'!J583 ), "", IF( ISBLANK( 'Inp - allowance override'!J583 ), 'F_Inputs - allowance'!J583, 'Inp - allowance override'!J583 ) )</f>
        <v/>
      </c>
      <c r="K583" s="70" t="str">
        <f xml:space="preserve"> IF( ISNA( 'Inp - allowance override'!K583 ), "", IF( ISBLANK( 'Inp - allowance override'!K583 ), 'F_Inputs - allowance'!K583, 'Inp - allowance override'!K583 ) )</f>
        <v/>
      </c>
      <c r="L583" s="70" t="str">
        <f xml:space="preserve"> IF( ISNA( 'Inp - allowance override'!L583 ), "", IF( ISBLANK( 'Inp - allowance override'!L583 ), 'F_Inputs - allowance'!L583, 'Inp - allowance override'!L583 ) )</f>
        <v/>
      </c>
      <c r="M583" s="70" t="str">
        <f xml:space="preserve"> IF( ISNA( 'Inp - allowance override'!M583 ), "", IF( ISBLANK( 'Inp - allowance override'!M583 ), 'F_Inputs - allowance'!M583, 'Inp - allowance override'!M583 ) )</f>
        <v/>
      </c>
      <c r="N583" s="64" t="str">
        <f xml:space="preserve"> INDEX(Lookup!G:G, MATCH(B583, Lookup!F:F, 0),)</f>
        <v>Wastewater - Ofwat enhancement allowance</v>
      </c>
    </row>
    <row r="584" spans="1:16">
      <c r="A584" t="str">
        <f>'Inp - allowance override'!A584</f>
        <v>PRT</v>
      </c>
      <c r="B584" t="str">
        <f>'Inp - allowance override'!B584</f>
        <v>PR24CA14_W_TOTAL_ENHANCEMENT_ALLOW_TOT</v>
      </c>
      <c r="C584" t="str">
        <f>'Inp - allowance override'!C584</f>
        <v>PR24 final water enhancement totex allowance- total enhancement expenditure</v>
      </c>
      <c r="D584" t="str">
        <f>'Inp - allowance override'!D584</f>
        <v>£m</v>
      </c>
      <c r="E584" t="str">
        <f>'Inp - allowance override'!E584</f>
        <v>Price Review 2024</v>
      </c>
      <c r="F584" s="70" t="str">
        <f xml:space="preserve"> IF( ISNA( 'Inp - allowance override'!F584 ), "", IF( ISBLANK( 'Inp - allowance override'!F584 ), 'F_Inputs - allowance'!F584, 'Inp - allowance override'!F584 ) )</f>
        <v/>
      </c>
      <c r="G584" s="70">
        <f xml:space="preserve"> IF( ISNA( 'Inp - allowance override'!G584 ), "", IF( ISBLANK( 'Inp - allowance override'!G584 ), 'F_Inputs - allowance'!G584, 'Inp - allowance override'!G584 ) )</f>
        <v>4.8146651758066366</v>
      </c>
      <c r="H584" s="70">
        <f xml:space="preserve"> IF( ISNA( 'Inp - allowance override'!H584 ), "", IF( ISBLANK( 'Inp - allowance override'!H584 ), 'F_Inputs - allowance'!H584, 'Inp - allowance override'!H584 ) )</f>
        <v>4.6472510569193437</v>
      </c>
      <c r="I584" s="70">
        <f xml:space="preserve"> IF( ISNA( 'Inp - allowance override'!I584 ), "", IF( ISBLANK( 'Inp - allowance override'!I584 ), 'F_Inputs - allowance'!I584, 'Inp - allowance override'!I584 ) )</f>
        <v>65.093754045019423</v>
      </c>
      <c r="J584" s="70">
        <f xml:space="preserve"> IF( ISNA( 'Inp - allowance override'!J584 ), "", IF( ISBLANK( 'Inp - allowance override'!J584 ), 'F_Inputs - allowance'!J584, 'Inp - allowance override'!J584 ) )</f>
        <v>38.946996014178254</v>
      </c>
      <c r="K584" s="70">
        <f xml:space="preserve"> IF( ISNA( 'Inp - allowance override'!K584 ), "", IF( ISBLANK( 'Inp - allowance override'!K584 ), 'F_Inputs - allowance'!K584, 'Inp - allowance override'!K584 ) )</f>
        <v>42.502238871892587</v>
      </c>
      <c r="L584" s="70">
        <f xml:space="preserve"> IF( ISNA( 'Inp - allowance override'!L584 ), "", IF( ISBLANK( 'Inp - allowance override'!L584 ), 'F_Inputs - allowance'!L584, 'Inp - allowance override'!L584 ) )</f>
        <v>22.696106441472736</v>
      </c>
      <c r="M584" s="70">
        <f xml:space="preserve"> IF( ISNA( 'Inp - allowance override'!M584 ), "", IF( ISBLANK( 'Inp - allowance override'!M584 ), 'F_Inputs - allowance'!M584, 'Inp - allowance override'!M584 ) )</f>
        <v>21.612274406021847</v>
      </c>
      <c r="N584" s="64" t="str">
        <f xml:space="preserve"> INDEX(Lookup!G:G, MATCH(B584, Lookup!F:F, 0),)</f>
        <v>Water - Ofwat enhancement allowance</v>
      </c>
    </row>
    <row r="585" spans="1:16">
      <c r="A585" t="str">
        <f>'Inp - allowance override'!A585</f>
        <v>PRT</v>
      </c>
      <c r="B585" t="str">
        <f>'Inp - allowance override'!B585</f>
        <v>C_PR24CA_RR2_001ADDN1_PR24</v>
      </c>
      <c r="C585" t="str">
        <f>'Inp - allowance override'!C585</f>
        <v>Ofwat - Gross capital expenditure - including g&amp;c and cost sharing - real (ADDN1)</v>
      </c>
      <c r="D585" t="str">
        <f>'Inp - allowance override'!D585</f>
        <v>£m</v>
      </c>
      <c r="E585" t="str">
        <f>'Inp - allowance override'!E585</f>
        <v>Price Review 2024</v>
      </c>
      <c r="F585" s="70" t="str">
        <f xml:space="preserve"> IF( ISNA( 'Inp - allowance override'!F585 ), "", IF( ISBLANK( 'Inp - allowance override'!F585 ), 'F_Inputs - allowance'!F585, 'Inp - allowance override'!F585 ) )</f>
        <v/>
      </c>
      <c r="G585" s="70" t="str">
        <f xml:space="preserve"> IF( ISNA( 'Inp - allowance override'!G585 ), "", IF( ISBLANK( 'Inp - allowance override'!G585 ), 'F_Inputs - allowance'!G585, 'Inp - allowance override'!G585 ) )</f>
        <v/>
      </c>
      <c r="H585" s="70" t="str">
        <f xml:space="preserve"> IF( ISNA( 'Inp - allowance override'!H585 ), "", IF( ISBLANK( 'Inp - allowance override'!H585 ), 'F_Inputs - allowance'!H585, 'Inp - allowance override'!H585 ) )</f>
        <v/>
      </c>
      <c r="I585" s="70">
        <f xml:space="preserve"> IF( ISNA( 'Inp - allowance override'!I585 ), "", IF( ISBLANK( 'Inp - allowance override'!I585 ), 'F_Inputs - allowance'!I585, 'Inp - allowance override'!I585 ) )</f>
        <v>51.285504648953626</v>
      </c>
      <c r="J585" s="70">
        <f xml:space="preserve"> IF( ISNA( 'Inp - allowance override'!J585 ), "", IF( ISBLANK( 'Inp - allowance override'!J585 ), 'F_Inputs - allowance'!J585, 'Inp - allowance override'!J585 ) )</f>
        <v>14.740199487607589</v>
      </c>
      <c r="K585" s="70">
        <f xml:space="preserve"> IF( ISNA( 'Inp - allowance override'!K585 ), "", IF( ISBLANK( 'Inp - allowance override'!K585 ), 'F_Inputs - allowance'!K585, 'Inp - allowance override'!K585 ) )</f>
        <v>15.321070784996689</v>
      </c>
      <c r="L585" s="70">
        <f xml:space="preserve"> IF( ISNA( 'Inp - allowance override'!L585 ), "", IF( ISBLANK( 'Inp - allowance override'!L585 ), 'F_Inputs - allowance'!L585, 'Inp - allowance override'!L585 ) )</f>
        <v>2.6292690635884743</v>
      </c>
      <c r="M585" s="70">
        <f xml:space="preserve"> IF( ISNA( 'Inp - allowance override'!M585 ), "", IF( ISBLANK( 'Inp - allowance override'!M585 ), 'F_Inputs - allowance'!M585, 'Inp - allowance override'!M585 ) )</f>
        <v>1.0165247704309279</v>
      </c>
      <c r="N585" s="64" t="str">
        <f xml:space="preserve"> INDEX(Lookup!G:G, MATCH(B585, Lookup!F:F, 0),)</f>
        <v>ADDN1 - Ofwat enhancement allowance</v>
      </c>
    </row>
    <row r="586" spans="1:16">
      <c r="A586" t="str">
        <f>'Inp - allowance override'!A586</f>
        <v>PRT</v>
      </c>
      <c r="B586" t="str">
        <f>'Inp - allowance override'!B586</f>
        <v>C_PR24CA_RR2_002ADDN1_PR24</v>
      </c>
      <c r="C586" t="str">
        <f>'Inp - allowance override'!C586</f>
        <v>Ofwat - Total gross operational expenditure including cost sharing - real (ADDN1)</v>
      </c>
      <c r="D586" t="str">
        <f>'Inp - allowance override'!D586</f>
        <v>£m</v>
      </c>
      <c r="E586" t="str">
        <f>'Inp - allowance override'!E586</f>
        <v>Price Review 2024</v>
      </c>
      <c r="F586" s="70" t="str">
        <f xml:space="preserve"> IF( ISNA( 'Inp - allowance override'!F586 ), "", IF( ISBLANK( 'Inp - allowance override'!F586 ), 'F_Inputs - allowance'!F586, 'Inp - allowance override'!F586 ) )</f>
        <v/>
      </c>
      <c r="G586" s="70" t="str">
        <f xml:space="preserve"> IF( ISNA( 'Inp - allowance override'!G586 ), "", IF( ISBLANK( 'Inp - allowance override'!G586 ), 'F_Inputs - allowance'!G586, 'Inp - allowance override'!G586 ) )</f>
        <v/>
      </c>
      <c r="H586" s="70" t="str">
        <f xml:space="preserve"> IF( ISNA( 'Inp - allowance override'!H586 ), "", IF( ISBLANK( 'Inp - allowance override'!H586 ), 'F_Inputs - allowance'!H586, 'Inp - allowance override'!H586 ) )</f>
        <v/>
      </c>
      <c r="I586" s="70">
        <f xml:space="preserve"> IF( ISNA( 'Inp - allowance override'!I586 ), "", IF( ISBLANK( 'Inp - allowance override'!I586 ), 'F_Inputs - allowance'!I586, 'Inp - allowance override'!I586 ) )</f>
        <v>0</v>
      </c>
      <c r="J586" s="70">
        <f xml:space="preserve"> IF( ISNA( 'Inp - allowance override'!J586 ), "", IF( ISBLANK( 'Inp - allowance override'!J586 ), 'F_Inputs - allowance'!J586, 'Inp - allowance override'!J586 ) )</f>
        <v>0</v>
      </c>
      <c r="K586" s="70">
        <f xml:space="preserve"> IF( ISNA( 'Inp - allowance override'!K586 ), "", IF( ISBLANK( 'Inp - allowance override'!K586 ), 'F_Inputs - allowance'!K586, 'Inp - allowance override'!K586 ) )</f>
        <v>0</v>
      </c>
      <c r="L586" s="70">
        <f xml:space="preserve"> IF( ISNA( 'Inp - allowance override'!L586 ), "", IF( ISBLANK( 'Inp - allowance override'!L586 ), 'F_Inputs - allowance'!L586, 'Inp - allowance override'!L586 ) )</f>
        <v>0</v>
      </c>
      <c r="M586" s="70">
        <f xml:space="preserve"> IF( ISNA( 'Inp - allowance override'!M586 ), "", IF( ISBLANK( 'Inp - allowance override'!M586 ), 'F_Inputs - allowance'!M586, 'Inp - allowance override'!M586 ) )</f>
        <v>0</v>
      </c>
      <c r="N586" s="64" t="str">
        <f xml:space="preserve"> INDEX(Lookup!G:G, MATCH(B586, Lookup!F:F, 0),)</f>
        <v>ADDN1 - Ofwat enhancement allowance</v>
      </c>
    </row>
    <row r="587" spans="1:16">
      <c r="A587" t="str">
        <f>'Inp - allowance override'!A587</f>
        <v>PRT</v>
      </c>
      <c r="B587" t="str">
        <f>'Inp - allowance override'!B587</f>
        <v>C_PR24CA15_DSDIVCAPEX_PC_WN</v>
      </c>
      <c r="C587" t="str">
        <f>'Inp - allowance override'!C587</f>
        <v>DS &amp; diversions costs -WN - capex - price control total</v>
      </c>
      <c r="D587" t="str">
        <f>'Inp - allowance override'!D587</f>
        <v>£m</v>
      </c>
      <c r="E587" t="str">
        <f>'Inp - allowance override'!E587</f>
        <v>Price Review 2024</v>
      </c>
      <c r="F587" s="70" t="str">
        <f xml:space="preserve"> IF( ISNA( 'Inp - allowance override'!F587 ), "", IF( ISBLANK( 'Inp - allowance override'!F587 ), 'F_Inputs - allowance'!F587, 'Inp - allowance override'!F587 ) )</f>
        <v/>
      </c>
      <c r="G587" s="70" t="str">
        <f xml:space="preserve"> IF( ISNA( 'Inp - allowance override'!G587 ), "", IF( ISBLANK( 'Inp - allowance override'!G587 ), 'F_Inputs - allowance'!G587, 'Inp - allowance override'!G587 ) )</f>
        <v/>
      </c>
      <c r="H587" s="70" t="str">
        <f xml:space="preserve"> IF( ISNA( 'Inp - allowance override'!H587 ), "", IF( ISBLANK( 'Inp - allowance override'!H587 ), 'F_Inputs - allowance'!H587, 'Inp - allowance override'!H587 ) )</f>
        <v/>
      </c>
      <c r="I587" s="70">
        <f xml:space="preserve"> IF( ISNA( 'Inp - allowance override'!I587 ), "", IF( ISBLANK( 'Inp - allowance override'!I587 ), 'F_Inputs - allowance'!I587, 'Inp - allowance override'!I587 ) )</f>
        <v>0</v>
      </c>
      <c r="J587" s="70">
        <f xml:space="preserve"> IF( ISNA( 'Inp - allowance override'!J587 ), "", IF( ISBLANK( 'Inp - allowance override'!J587 ), 'F_Inputs - allowance'!J587, 'Inp - allowance override'!J587 ) )</f>
        <v>0</v>
      </c>
      <c r="K587" s="70">
        <f xml:space="preserve"> IF( ISNA( 'Inp - allowance override'!K587 ), "", IF( ISBLANK( 'Inp - allowance override'!K587 ), 'F_Inputs - allowance'!K587, 'Inp - allowance override'!K587 ) )</f>
        <v>0</v>
      </c>
      <c r="L587" s="70">
        <f xml:space="preserve"> IF( ISNA( 'Inp - allowance override'!L587 ), "", IF( ISBLANK( 'Inp - allowance override'!L587 ), 'F_Inputs - allowance'!L587, 'Inp - allowance override'!L587 ) )</f>
        <v>0</v>
      </c>
      <c r="M587" s="70">
        <f xml:space="preserve"> IF( ISNA( 'Inp - allowance override'!M587 ), "", IF( ISBLANK( 'Inp - allowance override'!M587 ), 'F_Inputs - allowance'!M587, 'Inp - allowance override'!M587 ) )</f>
        <v>0</v>
      </c>
      <c r="N587" s="64" t="str">
        <f xml:space="preserve"> INDEX(Lookup!G:G, MATCH(B587, Lookup!F:F, 0),)</f>
        <v>WN - DSDIV capex</v>
      </c>
    </row>
    <row r="588" spans="1:16">
      <c r="A588" t="str">
        <f>'Inp - allowance override'!A588</f>
        <v>PRT</v>
      </c>
      <c r="B588" t="str">
        <f>'Inp - allowance override'!B588</f>
        <v>C_PR24CA15_DSDIVOPEX_PC_WN</v>
      </c>
      <c r="C588" t="str">
        <f>'Inp - allowance override'!C588</f>
        <v>DS &amp; diversions costs -WN - opex - price control total</v>
      </c>
      <c r="D588" t="str">
        <f>'Inp - allowance override'!D588</f>
        <v>£m</v>
      </c>
      <c r="E588" t="str">
        <f>'Inp - allowance override'!E588</f>
        <v>Price Review 2024</v>
      </c>
      <c r="F588" s="70" t="str">
        <f xml:space="preserve"> IF( ISNA( 'Inp - allowance override'!F588 ), "", IF( ISBLANK( 'Inp - allowance override'!F588 ), 'F_Inputs - allowance'!F588, 'Inp - allowance override'!F588 ) )</f>
        <v/>
      </c>
      <c r="G588" s="70" t="str">
        <f xml:space="preserve"> IF( ISNA( 'Inp - allowance override'!G588 ), "", IF( ISBLANK( 'Inp - allowance override'!G588 ), 'F_Inputs - allowance'!G588, 'Inp - allowance override'!G588 ) )</f>
        <v/>
      </c>
      <c r="H588" s="70" t="str">
        <f xml:space="preserve"> IF( ISNA( 'Inp - allowance override'!H588 ), "", IF( ISBLANK( 'Inp - allowance override'!H588 ), 'F_Inputs - allowance'!H588, 'Inp - allowance override'!H588 ) )</f>
        <v/>
      </c>
      <c r="I588" s="70">
        <f xml:space="preserve"> IF( ISNA( 'Inp - allowance override'!I588 ), "", IF( ISBLANK( 'Inp - allowance override'!I588 ), 'F_Inputs - allowance'!I588, 'Inp - allowance override'!I588 ) )</f>
        <v>0.76600000000000001</v>
      </c>
      <c r="J588" s="70">
        <f xml:space="preserve"> IF( ISNA( 'Inp - allowance override'!J588 ), "", IF( ISBLANK( 'Inp - allowance override'!J588 ), 'F_Inputs - allowance'!J588, 'Inp - allowance override'!J588 ) )</f>
        <v>0.63600000000000001</v>
      </c>
      <c r="K588" s="70">
        <f xml:space="preserve"> IF( ISNA( 'Inp - allowance override'!K588 ), "", IF( ISBLANK( 'Inp - allowance override'!K588 ), 'F_Inputs - allowance'!K588, 'Inp - allowance override'!K588 ) )</f>
        <v>0.63600000000000001</v>
      </c>
      <c r="L588" s="70">
        <f xml:space="preserve"> IF( ISNA( 'Inp - allowance override'!L588 ), "", IF( ISBLANK( 'Inp - allowance override'!L588 ), 'F_Inputs - allowance'!L588, 'Inp - allowance override'!L588 ) )</f>
        <v>0.63600000000000001</v>
      </c>
      <c r="M588" s="70">
        <f xml:space="preserve"> IF( ISNA( 'Inp - allowance override'!M588 ), "", IF( ISBLANK( 'Inp - allowance override'!M588 ), 'F_Inputs - allowance'!M588, 'Inp - allowance override'!M588 ) )</f>
        <v>0.63600000000000001</v>
      </c>
      <c r="N588" s="64" t="str">
        <f xml:space="preserve"> INDEX(Lookup!G:G, MATCH(B588, Lookup!F:F, 0),)</f>
        <v>WN - DSDIV opex</v>
      </c>
    </row>
    <row r="589" spans="1:16">
      <c r="A589" t="str">
        <f>'Inp - allowance override'!A589</f>
        <v>PRT</v>
      </c>
      <c r="B589" t="str">
        <f>'Inp - allowance override'!B589</f>
        <v>C_PR24CA15_DSDIVCAPEX_PC_WWN</v>
      </c>
      <c r="C589" t="str">
        <f>'Inp - allowance override'!C589</f>
        <v>DS &amp; diversions costs -WWN - capex - price control total</v>
      </c>
      <c r="D589" t="str">
        <f>'Inp - allowance override'!D589</f>
        <v>£m</v>
      </c>
      <c r="E589" t="str">
        <f>'Inp - allowance override'!E589</f>
        <v>Price Review 2024</v>
      </c>
      <c r="F589" s="70" t="str">
        <f xml:space="preserve"> IF( ISNA( 'Inp - allowance override'!F589 ), "", IF( ISBLANK( 'Inp - allowance override'!F589 ), 'F_Inputs - allowance'!F589, 'Inp - allowance override'!F589 ) )</f>
        <v/>
      </c>
      <c r="G589" s="70" t="str">
        <f xml:space="preserve"> IF( ISNA( 'Inp - allowance override'!G589 ), "", IF( ISBLANK( 'Inp - allowance override'!G589 ), 'F_Inputs - allowance'!G589, 'Inp - allowance override'!G589 ) )</f>
        <v/>
      </c>
      <c r="H589" s="70" t="str">
        <f xml:space="preserve"> IF( ISNA( 'Inp - allowance override'!H589 ), "", IF( ISBLANK( 'Inp - allowance override'!H589 ), 'F_Inputs - allowance'!H589, 'Inp - allowance override'!H589 ) )</f>
        <v/>
      </c>
      <c r="I589" s="70">
        <f xml:space="preserve"> IF( ISNA( 'Inp - allowance override'!I589 ), "", IF( ISBLANK( 'Inp - allowance override'!I589 ), 'F_Inputs - allowance'!I589, 'Inp - allowance override'!I589 ) )</f>
        <v>0</v>
      </c>
      <c r="J589" s="70">
        <f xml:space="preserve"> IF( ISNA( 'Inp - allowance override'!J589 ), "", IF( ISBLANK( 'Inp - allowance override'!J589 ), 'F_Inputs - allowance'!J589, 'Inp - allowance override'!J589 ) )</f>
        <v>0</v>
      </c>
      <c r="K589" s="70">
        <f xml:space="preserve"> IF( ISNA( 'Inp - allowance override'!K589 ), "", IF( ISBLANK( 'Inp - allowance override'!K589 ), 'F_Inputs - allowance'!K589, 'Inp - allowance override'!K589 ) )</f>
        <v>0</v>
      </c>
      <c r="L589" s="70">
        <f xml:space="preserve"> IF( ISNA( 'Inp - allowance override'!L589 ), "", IF( ISBLANK( 'Inp - allowance override'!L589 ), 'F_Inputs - allowance'!L589, 'Inp - allowance override'!L589 ) )</f>
        <v>0</v>
      </c>
      <c r="M589" s="70">
        <f xml:space="preserve"> IF( ISNA( 'Inp - allowance override'!M589 ), "", IF( ISBLANK( 'Inp - allowance override'!M589 ), 'F_Inputs - allowance'!M589, 'Inp - allowance override'!M589 ) )</f>
        <v>0</v>
      </c>
      <c r="N589" s="64" t="str">
        <f xml:space="preserve"> INDEX(Lookup!G:G, MATCH(B589, Lookup!F:F, 0),)</f>
        <v>WWN - DSDIV capex</v>
      </c>
    </row>
    <row r="590" spans="1:16">
      <c r="A590" t="str">
        <f>'Inp - allowance override'!A590</f>
        <v>PRT</v>
      </c>
      <c r="B590" t="str">
        <f>'Inp - allowance override'!B590</f>
        <v>C_PR24CA15_DSDIVOPEX_PC_WWN</v>
      </c>
      <c r="C590" t="str">
        <f>'Inp - allowance override'!C590</f>
        <v>DS &amp; diversions costs -WWN - opex - price control total</v>
      </c>
      <c r="D590" t="str">
        <f>'Inp - allowance override'!D590</f>
        <v>£m</v>
      </c>
      <c r="E590" t="str">
        <f>'Inp - allowance override'!E590</f>
        <v>Price Review 2024</v>
      </c>
      <c r="F590" s="70" t="str">
        <f xml:space="preserve"> IF( ISNA( 'Inp - allowance override'!F590 ), "", IF( ISBLANK( 'Inp - allowance override'!F590 ), 'F_Inputs - allowance'!F590, 'Inp - allowance override'!F590 ) )</f>
        <v/>
      </c>
      <c r="G590" s="70" t="str">
        <f xml:space="preserve"> IF( ISNA( 'Inp - allowance override'!G590 ), "", IF( ISBLANK( 'Inp - allowance override'!G590 ), 'F_Inputs - allowance'!G590, 'Inp - allowance override'!G590 ) )</f>
        <v/>
      </c>
      <c r="H590" s="70" t="str">
        <f xml:space="preserve"> IF( ISNA( 'Inp - allowance override'!H590 ), "", IF( ISBLANK( 'Inp - allowance override'!H590 ), 'F_Inputs - allowance'!H590, 'Inp - allowance override'!H590 ) )</f>
        <v/>
      </c>
      <c r="I590" s="70">
        <f xml:space="preserve"> IF( ISNA( 'Inp - allowance override'!I590 ), "", IF( ISBLANK( 'Inp - allowance override'!I590 ), 'F_Inputs - allowance'!I590, 'Inp - allowance override'!I590 ) )</f>
        <v>0</v>
      </c>
      <c r="J590" s="70">
        <f xml:space="preserve"> IF( ISNA( 'Inp - allowance override'!J590 ), "", IF( ISBLANK( 'Inp - allowance override'!J590 ), 'F_Inputs - allowance'!J590, 'Inp - allowance override'!J590 ) )</f>
        <v>0</v>
      </c>
      <c r="K590" s="70">
        <f xml:space="preserve"> IF( ISNA( 'Inp - allowance override'!K590 ), "", IF( ISBLANK( 'Inp - allowance override'!K590 ), 'F_Inputs - allowance'!K590, 'Inp - allowance override'!K590 ) )</f>
        <v>0</v>
      </c>
      <c r="L590" s="70">
        <f xml:space="preserve"> IF( ISNA( 'Inp - allowance override'!L590 ), "", IF( ISBLANK( 'Inp - allowance override'!L590 ), 'F_Inputs - allowance'!L590, 'Inp - allowance override'!L590 ) )</f>
        <v>0</v>
      </c>
      <c r="M590" s="70">
        <f xml:space="preserve"> IF( ISNA( 'Inp - allowance override'!M590 ), "", IF( ISBLANK( 'Inp - allowance override'!M590 ), 'F_Inputs - allowance'!M590, 'Inp - allowance override'!M590 ) )</f>
        <v>0</v>
      </c>
      <c r="N590" s="64" t="str">
        <f xml:space="preserve"> INDEX(Lookup!G:G, MATCH(B590, Lookup!F:F, 0),)</f>
        <v>WWN - DSDIV opex</v>
      </c>
    </row>
    <row r="591" spans="1:16">
      <c r="A591" t="str">
        <f>'Inp - allowance override'!A591</f>
        <v>PRT</v>
      </c>
      <c r="B591" t="str">
        <f>'Inp - allowance override'!B591</f>
        <v>C_PR24CA15_DSDIVCAPEX_NPC_WN</v>
      </c>
      <c r="C591" t="str">
        <f>'Inp - allowance override'!C591</f>
        <v>DS &amp; diversions costs -WN - capex - non-price control total</v>
      </c>
      <c r="D591" t="str">
        <f>'Inp - allowance override'!D591</f>
        <v>£m</v>
      </c>
      <c r="E591" t="str">
        <f>'Inp - allowance override'!E591</f>
        <v>Price Review 2024</v>
      </c>
      <c r="F591" s="70" t="str">
        <f xml:space="preserve"> IF( ISNA( 'Inp - allowance override'!F591 ), "", IF( ISBLANK( 'Inp - allowance override'!F591 ), 'F_Inputs - allowance'!F591, 'Inp - allowance override'!F591 ) )</f>
        <v/>
      </c>
      <c r="G591" s="70" t="str">
        <f xml:space="preserve"> IF( ISNA( 'Inp - allowance override'!G591 ), "", IF( ISBLANK( 'Inp - allowance override'!G591 ), 'F_Inputs - allowance'!G591, 'Inp - allowance override'!G591 ) )</f>
        <v/>
      </c>
      <c r="H591" s="70" t="str">
        <f xml:space="preserve"> IF( ISNA( 'Inp - allowance override'!H591 ), "", IF( ISBLANK( 'Inp - allowance override'!H591 ), 'F_Inputs - allowance'!H591, 'Inp - allowance override'!H591 ) )</f>
        <v/>
      </c>
      <c r="I591" s="70">
        <f xml:space="preserve"> IF( ISNA( 'Inp - allowance override'!I591 ), "", IF( ISBLANK( 'Inp - allowance override'!I591 ), 'F_Inputs - allowance'!I591, 'Inp - allowance override'!I591 ) )</f>
        <v>0.38700000000000001</v>
      </c>
      <c r="J591" s="70">
        <f xml:space="preserve"> IF( ISNA( 'Inp - allowance override'!J591 ), "", IF( ISBLANK( 'Inp - allowance override'!J591 ), 'F_Inputs - allowance'!J591, 'Inp - allowance override'!J591 ) )</f>
        <v>0.47399999999999998</v>
      </c>
      <c r="K591" s="70">
        <f xml:space="preserve"> IF( ISNA( 'Inp - allowance override'!K591 ), "", IF( ISBLANK( 'Inp - allowance override'!K591 ), 'F_Inputs - allowance'!K591, 'Inp - allowance override'!K591 ) )</f>
        <v>0.47699999999999998</v>
      </c>
      <c r="L591" s="70">
        <f xml:space="preserve"> IF( ISNA( 'Inp - allowance override'!L591 ), "", IF( ISBLANK( 'Inp - allowance override'!L591 ), 'F_Inputs - allowance'!L591, 'Inp - allowance override'!L591 ) )</f>
        <v>0.43</v>
      </c>
      <c r="M591" s="70">
        <f xml:space="preserve"> IF( ISNA( 'Inp - allowance override'!M591 ), "", IF( ISBLANK( 'Inp - allowance override'!M591 ), 'F_Inputs - allowance'!M591, 'Inp - allowance override'!M591 ) )</f>
        <v>0.377</v>
      </c>
      <c r="N591" s="64" t="str">
        <f xml:space="preserve"> INDEX(Lookup!G:G, MATCH(B591, Lookup!F:F, 0),)</f>
        <v>WN - DSDIV capex</v>
      </c>
    </row>
    <row r="592" spans="1:16">
      <c r="A592" t="str">
        <f>'Inp - allowance override'!A592</f>
        <v>PRT</v>
      </c>
      <c r="B592" t="str">
        <f>'Inp - allowance override'!B592</f>
        <v>C_PR24CA15_DSDIVOPEX_NPC_WN</v>
      </c>
      <c r="C592" t="str">
        <f>'Inp - allowance override'!C592</f>
        <v>DS &amp; diversions costs -WN - opex - non-price control total</v>
      </c>
      <c r="D592" t="str">
        <f>'Inp - allowance override'!D592</f>
        <v>£m</v>
      </c>
      <c r="E592" t="str">
        <f>'Inp - allowance override'!E592</f>
        <v>Price Review 2024</v>
      </c>
      <c r="F592" s="70" t="str">
        <f xml:space="preserve"> IF( ISNA( 'Inp - allowance override'!F592 ), "", IF( ISBLANK( 'Inp - allowance override'!F592 ), 'F_Inputs - allowance'!F592, 'Inp - allowance override'!F592 ) )</f>
        <v/>
      </c>
      <c r="G592" s="70" t="str">
        <f xml:space="preserve"> IF( ISNA( 'Inp - allowance override'!G592 ), "", IF( ISBLANK( 'Inp - allowance override'!G592 ), 'F_Inputs - allowance'!G592, 'Inp - allowance override'!G592 ) )</f>
        <v/>
      </c>
      <c r="H592" s="70" t="str">
        <f xml:space="preserve"> IF( ISNA( 'Inp - allowance override'!H592 ), "", IF( ISBLANK( 'Inp - allowance override'!H592 ), 'F_Inputs - allowance'!H592, 'Inp - allowance override'!H592 ) )</f>
        <v/>
      </c>
      <c r="I592" s="70">
        <f xml:space="preserve"> IF( ISNA( 'Inp - allowance override'!I592 ), "", IF( ISBLANK( 'Inp - allowance override'!I592 ), 'F_Inputs - allowance'!I592, 'Inp - allowance override'!I592 ) )</f>
        <v>0.90700000000000003</v>
      </c>
      <c r="J592" s="70">
        <f xml:space="preserve"> IF( ISNA( 'Inp - allowance override'!J592 ), "", IF( ISBLANK( 'Inp - allowance override'!J592 ), 'F_Inputs - allowance'!J592, 'Inp - allowance override'!J592 ) )</f>
        <v>1.036</v>
      </c>
      <c r="K592" s="70">
        <f xml:space="preserve"> IF( ISNA( 'Inp - allowance override'!K592 ), "", IF( ISBLANK( 'Inp - allowance override'!K592 ), 'F_Inputs - allowance'!K592, 'Inp - allowance override'!K592 ) )</f>
        <v>1.0549999999999999</v>
      </c>
      <c r="L592" s="70">
        <f xml:space="preserve"> IF( ISNA( 'Inp - allowance override'!L592 ), "", IF( ISBLANK( 'Inp - allowance override'!L592 ), 'F_Inputs - allowance'!L592, 'Inp - allowance override'!L592 ) )</f>
        <v>1.008</v>
      </c>
      <c r="M592" s="70">
        <f xml:space="preserve"> IF( ISNA( 'Inp - allowance override'!M592 ), "", IF( ISBLANK( 'Inp - allowance override'!M592 ), 'F_Inputs - allowance'!M592, 'Inp - allowance override'!M592 ) )</f>
        <v>0.97500000000000009</v>
      </c>
      <c r="N592" s="64" t="str">
        <f xml:space="preserve"> INDEX(Lookup!G:G, MATCH(B592, Lookup!F:F, 0),)</f>
        <v>WN - DSDIV opex</v>
      </c>
    </row>
    <row r="593" spans="1:14">
      <c r="A593" t="str">
        <f>'Inp - allowance override'!A593</f>
        <v>PRT</v>
      </c>
      <c r="B593" t="str">
        <f>'Inp - allowance override'!B593</f>
        <v>C_PR24CA15_DSDIVCAPEX_NPC_WWN</v>
      </c>
      <c r="C593" t="str">
        <f>'Inp - allowance override'!C593</f>
        <v>DS &amp; diversions costs -WWN - capex - non-price control total</v>
      </c>
      <c r="D593" t="str">
        <f>'Inp - allowance override'!D593</f>
        <v>£m</v>
      </c>
      <c r="E593" t="str">
        <f>'Inp - allowance override'!E593</f>
        <v>Price Review 2024</v>
      </c>
      <c r="F593" s="70" t="str">
        <f xml:space="preserve"> IF( ISNA( 'Inp - allowance override'!F593 ), "", IF( ISBLANK( 'Inp - allowance override'!F593 ), 'F_Inputs - allowance'!F593, 'Inp - allowance override'!F593 ) )</f>
        <v/>
      </c>
      <c r="G593" s="70" t="str">
        <f xml:space="preserve"> IF( ISNA( 'Inp - allowance override'!G593 ), "", IF( ISBLANK( 'Inp - allowance override'!G593 ), 'F_Inputs - allowance'!G593, 'Inp - allowance override'!G593 ) )</f>
        <v/>
      </c>
      <c r="H593" s="70" t="str">
        <f xml:space="preserve"> IF( ISNA( 'Inp - allowance override'!H593 ), "", IF( ISBLANK( 'Inp - allowance override'!H593 ), 'F_Inputs - allowance'!H593, 'Inp - allowance override'!H593 ) )</f>
        <v/>
      </c>
      <c r="I593" s="70">
        <f xml:space="preserve"> IF( ISNA( 'Inp - allowance override'!I593 ), "", IF( ISBLANK( 'Inp - allowance override'!I593 ), 'F_Inputs - allowance'!I593, 'Inp - allowance override'!I593 ) )</f>
        <v>0</v>
      </c>
      <c r="J593" s="70">
        <f xml:space="preserve"> IF( ISNA( 'Inp - allowance override'!J593 ), "", IF( ISBLANK( 'Inp - allowance override'!J593 ), 'F_Inputs - allowance'!J593, 'Inp - allowance override'!J593 ) )</f>
        <v>0</v>
      </c>
      <c r="K593" s="70">
        <f xml:space="preserve"> IF( ISNA( 'Inp - allowance override'!K593 ), "", IF( ISBLANK( 'Inp - allowance override'!K593 ), 'F_Inputs - allowance'!K593, 'Inp - allowance override'!K593 ) )</f>
        <v>0</v>
      </c>
      <c r="L593" s="70">
        <f xml:space="preserve"> IF( ISNA( 'Inp - allowance override'!L593 ), "", IF( ISBLANK( 'Inp - allowance override'!L593 ), 'F_Inputs - allowance'!L593, 'Inp - allowance override'!L593 ) )</f>
        <v>0</v>
      </c>
      <c r="M593" s="70">
        <f xml:space="preserve"> IF( ISNA( 'Inp - allowance override'!M593 ), "", IF( ISBLANK( 'Inp - allowance override'!M593 ), 'F_Inputs - allowance'!M593, 'Inp - allowance override'!M593 ) )</f>
        <v>0</v>
      </c>
      <c r="N593" s="64" t="str">
        <f xml:space="preserve"> INDEX(Lookup!G:G, MATCH(B593, Lookup!F:F, 0),)</f>
        <v>WWN - DSDIV capex</v>
      </c>
    </row>
    <row r="594" spans="1:14">
      <c r="A594" t="str">
        <f>'Inp - allowance override'!A594</f>
        <v>PRT</v>
      </c>
      <c r="B594" t="str">
        <f>'Inp - allowance override'!B594</f>
        <v>C_PR24CA15_DSDIVOPEX_NPC_WWN</v>
      </c>
      <c r="C594" t="str">
        <f>'Inp - allowance override'!C594</f>
        <v>DS &amp; diversions costs -WWN - opex - non-price control total</v>
      </c>
      <c r="D594" t="str">
        <f>'Inp - allowance override'!D594</f>
        <v>£m</v>
      </c>
      <c r="E594" t="str">
        <f>'Inp - allowance override'!E594</f>
        <v>Price Review 2024</v>
      </c>
      <c r="F594" s="70" t="str">
        <f xml:space="preserve"> IF( ISNA( 'Inp - allowance override'!F594 ), "", IF( ISBLANK( 'Inp - allowance override'!F594 ), 'F_Inputs - allowance'!F594, 'Inp - allowance override'!F594 ) )</f>
        <v/>
      </c>
      <c r="G594" s="70" t="str">
        <f xml:space="preserve"> IF( ISNA( 'Inp - allowance override'!G594 ), "", IF( ISBLANK( 'Inp - allowance override'!G594 ), 'F_Inputs - allowance'!G594, 'Inp - allowance override'!G594 ) )</f>
        <v/>
      </c>
      <c r="H594" s="70" t="str">
        <f xml:space="preserve"> IF( ISNA( 'Inp - allowance override'!H594 ), "", IF( ISBLANK( 'Inp - allowance override'!H594 ), 'F_Inputs - allowance'!H594, 'Inp - allowance override'!H594 ) )</f>
        <v/>
      </c>
      <c r="I594" s="70">
        <f xml:space="preserve"> IF( ISNA( 'Inp - allowance override'!I594 ), "", IF( ISBLANK( 'Inp - allowance override'!I594 ), 'F_Inputs - allowance'!I594, 'Inp - allowance override'!I594 ) )</f>
        <v>0</v>
      </c>
      <c r="J594" s="70">
        <f xml:space="preserve"> IF( ISNA( 'Inp - allowance override'!J594 ), "", IF( ISBLANK( 'Inp - allowance override'!J594 ), 'F_Inputs - allowance'!J594, 'Inp - allowance override'!J594 ) )</f>
        <v>0</v>
      </c>
      <c r="K594" s="70">
        <f xml:space="preserve"> IF( ISNA( 'Inp - allowance override'!K594 ), "", IF( ISBLANK( 'Inp - allowance override'!K594 ), 'F_Inputs - allowance'!K594, 'Inp - allowance override'!K594 ) )</f>
        <v>0</v>
      </c>
      <c r="L594" s="70">
        <f xml:space="preserve"> IF( ISNA( 'Inp - allowance override'!L594 ), "", IF( ISBLANK( 'Inp - allowance override'!L594 ), 'F_Inputs - allowance'!L594, 'Inp - allowance override'!L594 ) )</f>
        <v>0</v>
      </c>
      <c r="M594" s="70">
        <f xml:space="preserve"> IF( ISNA( 'Inp - allowance override'!M594 ), "", IF( ISBLANK( 'Inp - allowance override'!M594 ), 'F_Inputs - allowance'!M594, 'Inp - allowance override'!M594 ) )</f>
        <v>0</v>
      </c>
      <c r="N594" s="64" t="str">
        <f xml:space="preserve"> INDEX(Lookup!G:G, MATCH(B594, Lookup!F:F, 0),)</f>
        <v>WWN - DSDIV opex</v>
      </c>
    </row>
    <row r="595" spans="1:14">
      <c r="A595" t="str">
        <f>'Inp - allowance override'!A595</f>
        <v>PRT</v>
      </c>
      <c r="B595" t="str">
        <f>'Inp - allowance override'!B595</f>
        <v>C_PR24CA15_3PCAPEX_PC_WR</v>
      </c>
      <c r="C595" t="str">
        <f>'Inp - allowance override'!C595</f>
        <v>Third party services costs - WR - capex - price control</v>
      </c>
      <c r="D595" t="str">
        <f>'Inp - allowance override'!D595</f>
        <v>£m</v>
      </c>
      <c r="E595" t="str">
        <f>'Inp - allowance override'!E595</f>
        <v>Price Review 2024</v>
      </c>
      <c r="F595" s="70" t="str">
        <f xml:space="preserve"> IF( ISNA( 'Inp - allowance override'!F595 ), "", IF( ISBLANK( 'Inp - allowance override'!F595 ), 'F_Inputs - allowance'!F595, 'Inp - allowance override'!F595 ) )</f>
        <v/>
      </c>
      <c r="G595" s="70" t="str">
        <f xml:space="preserve"> IF( ISNA( 'Inp - allowance override'!G595 ), "", IF( ISBLANK( 'Inp - allowance override'!G595 ), 'F_Inputs - allowance'!G595, 'Inp - allowance override'!G595 ) )</f>
        <v/>
      </c>
      <c r="H595" s="70" t="str">
        <f xml:space="preserve"> IF( ISNA( 'Inp - allowance override'!H595 ), "", IF( ISBLANK( 'Inp - allowance override'!H595 ), 'F_Inputs - allowance'!H595, 'Inp - allowance override'!H595 ) )</f>
        <v/>
      </c>
      <c r="I595" s="70">
        <f xml:space="preserve"> IF( ISNA( 'Inp - allowance override'!I595 ), "", IF( ISBLANK( 'Inp - allowance override'!I595 ), 'F_Inputs - allowance'!I595, 'Inp - allowance override'!I595 ) )</f>
        <v>0</v>
      </c>
      <c r="J595" s="70">
        <f xml:space="preserve"> IF( ISNA( 'Inp - allowance override'!J595 ), "", IF( ISBLANK( 'Inp - allowance override'!J595 ), 'F_Inputs - allowance'!J595, 'Inp - allowance override'!J595 ) )</f>
        <v>0</v>
      </c>
      <c r="K595" s="70">
        <f xml:space="preserve"> IF( ISNA( 'Inp - allowance override'!K595 ), "", IF( ISBLANK( 'Inp - allowance override'!K595 ), 'F_Inputs - allowance'!K595, 'Inp - allowance override'!K595 ) )</f>
        <v>0</v>
      </c>
      <c r="L595" s="70">
        <f xml:space="preserve"> IF( ISNA( 'Inp - allowance override'!L595 ), "", IF( ISBLANK( 'Inp - allowance override'!L595 ), 'F_Inputs - allowance'!L595, 'Inp - allowance override'!L595 ) )</f>
        <v>0</v>
      </c>
      <c r="M595" s="70">
        <f xml:space="preserve"> IF( ISNA( 'Inp - allowance override'!M595 ), "", IF( ISBLANK( 'Inp - allowance override'!M595 ), 'F_Inputs - allowance'!M595, 'Inp - allowance override'!M595 ) )</f>
        <v>0</v>
      </c>
      <c r="N595" s="64" t="str">
        <f xml:space="preserve"> INDEX(Lookup!G:G, MATCH(B595, Lookup!F:F, 0),)</f>
        <v>WR - 3P capex</v>
      </c>
    </row>
    <row r="596" spans="1:14">
      <c r="A596" t="str">
        <f>'Inp - allowance override'!A596</f>
        <v>PRT</v>
      </c>
      <c r="B596" t="str">
        <f>'Inp - allowance override'!B596</f>
        <v>C_PR24CA15_3POPEX_PC_WR</v>
      </c>
      <c r="C596" t="str">
        <f>'Inp - allowance override'!C596</f>
        <v>Third party services costs - WR - opex - price control</v>
      </c>
      <c r="D596" t="str">
        <f>'Inp - allowance override'!D596</f>
        <v>£m</v>
      </c>
      <c r="E596" t="str">
        <f>'Inp - allowance override'!E596</f>
        <v>Price Review 2024</v>
      </c>
      <c r="F596" s="70" t="str">
        <f xml:space="preserve"> IF( ISNA( 'Inp - allowance override'!F596 ), "", IF( ISBLANK( 'Inp - allowance override'!F596 ), 'F_Inputs - allowance'!F596, 'Inp - allowance override'!F596 ) )</f>
        <v/>
      </c>
      <c r="G596" s="70" t="str">
        <f xml:space="preserve"> IF( ISNA( 'Inp - allowance override'!G596 ), "", IF( ISBLANK( 'Inp - allowance override'!G596 ), 'F_Inputs - allowance'!G596, 'Inp - allowance override'!G596 ) )</f>
        <v/>
      </c>
      <c r="H596" s="70" t="str">
        <f xml:space="preserve"> IF( ISNA( 'Inp - allowance override'!H596 ), "", IF( ISBLANK( 'Inp - allowance override'!H596 ), 'F_Inputs - allowance'!H596, 'Inp - allowance override'!H596 ) )</f>
        <v/>
      </c>
      <c r="I596" s="70">
        <f xml:space="preserve"> IF( ISNA( 'Inp - allowance override'!I596 ), "", IF( ISBLANK( 'Inp - allowance override'!I596 ), 'F_Inputs - allowance'!I596, 'Inp - allowance override'!I596 ) )</f>
        <v>0</v>
      </c>
      <c r="J596" s="70">
        <f xml:space="preserve"> IF( ISNA( 'Inp - allowance override'!J596 ), "", IF( ISBLANK( 'Inp - allowance override'!J596 ), 'F_Inputs - allowance'!J596, 'Inp - allowance override'!J596 ) )</f>
        <v>0</v>
      </c>
      <c r="K596" s="70">
        <f xml:space="preserve"> IF( ISNA( 'Inp - allowance override'!K596 ), "", IF( ISBLANK( 'Inp - allowance override'!K596 ), 'F_Inputs - allowance'!K596, 'Inp - allowance override'!K596 ) )</f>
        <v>0</v>
      </c>
      <c r="L596" s="70">
        <f xml:space="preserve"> IF( ISNA( 'Inp - allowance override'!L596 ), "", IF( ISBLANK( 'Inp - allowance override'!L596 ), 'F_Inputs - allowance'!L596, 'Inp - allowance override'!L596 ) )</f>
        <v>0</v>
      </c>
      <c r="M596" s="70">
        <f xml:space="preserve"> IF( ISNA( 'Inp - allowance override'!M596 ), "", IF( ISBLANK( 'Inp - allowance override'!M596 ), 'F_Inputs - allowance'!M596, 'Inp - allowance override'!M596 ) )</f>
        <v>0</v>
      </c>
      <c r="N596" s="64" t="str">
        <f xml:space="preserve"> INDEX(Lookup!G:G, MATCH(B596, Lookup!F:F, 0),)</f>
        <v>WR - 3P opex</v>
      </c>
    </row>
    <row r="597" spans="1:14">
      <c r="A597" t="str">
        <f>'Inp - allowance override'!A597</f>
        <v>PRT</v>
      </c>
      <c r="B597" t="str">
        <f>'Inp - allowance override'!B597</f>
        <v>C_PR24CA15_3PCAPEX_PC_WN</v>
      </c>
      <c r="C597" t="str">
        <f>'Inp - allowance override'!C597</f>
        <v>Third party services costs - WN - capex - price control</v>
      </c>
      <c r="D597" t="str">
        <f>'Inp - allowance override'!D597</f>
        <v>£m</v>
      </c>
      <c r="E597" t="str">
        <f>'Inp - allowance override'!E597</f>
        <v>Price Review 2024</v>
      </c>
      <c r="F597" s="70" t="str">
        <f xml:space="preserve"> IF( ISNA( 'Inp - allowance override'!F597 ), "", IF( ISBLANK( 'Inp - allowance override'!F597 ), 'F_Inputs - allowance'!F597, 'Inp - allowance override'!F597 ) )</f>
        <v/>
      </c>
      <c r="G597" s="70" t="str">
        <f xml:space="preserve"> IF( ISNA( 'Inp - allowance override'!G597 ), "", IF( ISBLANK( 'Inp - allowance override'!G597 ), 'F_Inputs - allowance'!G597, 'Inp - allowance override'!G597 ) )</f>
        <v/>
      </c>
      <c r="H597" s="70" t="str">
        <f xml:space="preserve"> IF( ISNA( 'Inp - allowance override'!H597 ), "", IF( ISBLANK( 'Inp - allowance override'!H597 ), 'F_Inputs - allowance'!H597, 'Inp - allowance override'!H597 ) )</f>
        <v/>
      </c>
      <c r="I597" s="70">
        <f xml:space="preserve"> IF( ISNA( 'Inp - allowance override'!I597 ), "", IF( ISBLANK( 'Inp - allowance override'!I597 ), 'F_Inputs - allowance'!I597, 'Inp - allowance override'!I597 ) )</f>
        <v>0</v>
      </c>
      <c r="J597" s="70">
        <f xml:space="preserve"> IF( ISNA( 'Inp - allowance override'!J597 ), "", IF( ISBLANK( 'Inp - allowance override'!J597 ), 'F_Inputs - allowance'!J597, 'Inp - allowance override'!J597 ) )</f>
        <v>0</v>
      </c>
      <c r="K597" s="70">
        <f xml:space="preserve"> IF( ISNA( 'Inp - allowance override'!K597 ), "", IF( ISBLANK( 'Inp - allowance override'!K597 ), 'F_Inputs - allowance'!K597, 'Inp - allowance override'!K597 ) )</f>
        <v>0</v>
      </c>
      <c r="L597" s="70">
        <f xml:space="preserve"> IF( ISNA( 'Inp - allowance override'!L597 ), "", IF( ISBLANK( 'Inp - allowance override'!L597 ), 'F_Inputs - allowance'!L597, 'Inp - allowance override'!L597 ) )</f>
        <v>0</v>
      </c>
      <c r="M597" s="70">
        <f xml:space="preserve"> IF( ISNA( 'Inp - allowance override'!M597 ), "", IF( ISBLANK( 'Inp - allowance override'!M597 ), 'F_Inputs - allowance'!M597, 'Inp - allowance override'!M597 ) )</f>
        <v>0</v>
      </c>
      <c r="N597" s="64" t="str">
        <f xml:space="preserve"> INDEX(Lookup!G:G, MATCH(B597, Lookup!F:F, 0),)</f>
        <v>WN - 3P capex</v>
      </c>
    </row>
    <row r="598" spans="1:14">
      <c r="A598" t="str">
        <f>'Inp - allowance override'!A598</f>
        <v>PRT</v>
      </c>
      <c r="B598" t="str">
        <f>'Inp - allowance override'!B598</f>
        <v>C_PR24CA15_3POPEX_PC_WN</v>
      </c>
      <c r="C598" t="str">
        <f>'Inp - allowance override'!C598</f>
        <v>Third party services costs - WN - opex - price control</v>
      </c>
      <c r="D598" t="str">
        <f>'Inp - allowance override'!D598</f>
        <v>£m</v>
      </c>
      <c r="E598" t="str">
        <f>'Inp - allowance override'!E598</f>
        <v>Price Review 2024</v>
      </c>
      <c r="F598" s="70" t="str">
        <f xml:space="preserve"> IF( ISNA( 'Inp - allowance override'!F598 ), "", IF( ISBLANK( 'Inp - allowance override'!F598 ), 'F_Inputs - allowance'!F598, 'Inp - allowance override'!F598 ) )</f>
        <v/>
      </c>
      <c r="G598" s="70" t="str">
        <f xml:space="preserve"> IF( ISNA( 'Inp - allowance override'!G598 ), "", IF( ISBLANK( 'Inp - allowance override'!G598 ), 'F_Inputs - allowance'!G598, 'Inp - allowance override'!G598 ) )</f>
        <v/>
      </c>
      <c r="H598" s="70" t="str">
        <f xml:space="preserve"> IF( ISNA( 'Inp - allowance override'!H598 ), "", IF( ISBLANK( 'Inp - allowance override'!H598 ), 'F_Inputs - allowance'!H598, 'Inp - allowance override'!H598 ) )</f>
        <v/>
      </c>
      <c r="I598" s="70">
        <f xml:space="preserve"> IF( ISNA( 'Inp - allowance override'!I598 ), "", IF( ISBLANK( 'Inp - allowance override'!I598 ), 'F_Inputs - allowance'!I598, 'Inp - allowance override'!I598 ) )</f>
        <v>0</v>
      </c>
      <c r="J598" s="70">
        <f xml:space="preserve"> IF( ISNA( 'Inp - allowance override'!J598 ), "", IF( ISBLANK( 'Inp - allowance override'!J598 ), 'F_Inputs - allowance'!J598, 'Inp - allowance override'!J598 ) )</f>
        <v>0</v>
      </c>
      <c r="K598" s="70">
        <f xml:space="preserve"> IF( ISNA( 'Inp - allowance override'!K598 ), "", IF( ISBLANK( 'Inp - allowance override'!K598 ), 'F_Inputs - allowance'!K598, 'Inp - allowance override'!K598 ) )</f>
        <v>0</v>
      </c>
      <c r="L598" s="70">
        <f xml:space="preserve"> IF( ISNA( 'Inp - allowance override'!L598 ), "", IF( ISBLANK( 'Inp - allowance override'!L598 ), 'F_Inputs - allowance'!L598, 'Inp - allowance override'!L598 ) )</f>
        <v>0</v>
      </c>
      <c r="M598" s="70">
        <f xml:space="preserve"> IF( ISNA( 'Inp - allowance override'!M598 ), "", IF( ISBLANK( 'Inp - allowance override'!M598 ), 'F_Inputs - allowance'!M598, 'Inp - allowance override'!M598 ) )</f>
        <v>0</v>
      </c>
      <c r="N598" s="64" t="str">
        <f xml:space="preserve"> INDEX(Lookup!G:G, MATCH(B598, Lookup!F:F, 0),)</f>
        <v>WN - 3P opex</v>
      </c>
    </row>
    <row r="599" spans="1:14">
      <c r="A599" t="str">
        <f>'Inp - allowance override'!A599</f>
        <v>PRT</v>
      </c>
      <c r="B599" t="str">
        <f>'Inp - allowance override'!B599</f>
        <v>C_PR24CA15_3PCAPEX_PC_WWN</v>
      </c>
      <c r="C599" t="str">
        <f>'Inp - allowance override'!C599</f>
        <v>Third party services costs - WWN - capex - price control</v>
      </c>
      <c r="D599" t="str">
        <f>'Inp - allowance override'!D599</f>
        <v>£m</v>
      </c>
      <c r="E599" t="str">
        <f>'Inp - allowance override'!E599</f>
        <v>Price Review 2024</v>
      </c>
      <c r="F599" s="70" t="str">
        <f xml:space="preserve"> IF( ISNA( 'Inp - allowance override'!F599 ), "", IF( ISBLANK( 'Inp - allowance override'!F599 ), 'F_Inputs - allowance'!F599, 'Inp - allowance override'!F599 ) )</f>
        <v/>
      </c>
      <c r="G599" s="70" t="str">
        <f xml:space="preserve"> IF( ISNA( 'Inp - allowance override'!G599 ), "", IF( ISBLANK( 'Inp - allowance override'!G599 ), 'F_Inputs - allowance'!G599, 'Inp - allowance override'!G599 ) )</f>
        <v/>
      </c>
      <c r="H599" s="70" t="str">
        <f xml:space="preserve"> IF( ISNA( 'Inp - allowance override'!H599 ), "", IF( ISBLANK( 'Inp - allowance override'!H599 ), 'F_Inputs - allowance'!H599, 'Inp - allowance override'!H599 ) )</f>
        <v/>
      </c>
      <c r="I599" s="70">
        <f xml:space="preserve"> IF( ISNA( 'Inp - allowance override'!I599 ), "", IF( ISBLANK( 'Inp - allowance override'!I599 ), 'F_Inputs - allowance'!I599, 'Inp - allowance override'!I599 ) )</f>
        <v>0</v>
      </c>
      <c r="J599" s="70">
        <f xml:space="preserve"> IF( ISNA( 'Inp - allowance override'!J599 ), "", IF( ISBLANK( 'Inp - allowance override'!J599 ), 'F_Inputs - allowance'!J599, 'Inp - allowance override'!J599 ) )</f>
        <v>0</v>
      </c>
      <c r="K599" s="70">
        <f xml:space="preserve"> IF( ISNA( 'Inp - allowance override'!K599 ), "", IF( ISBLANK( 'Inp - allowance override'!K599 ), 'F_Inputs - allowance'!K599, 'Inp - allowance override'!K599 ) )</f>
        <v>0</v>
      </c>
      <c r="L599" s="70">
        <f xml:space="preserve"> IF( ISNA( 'Inp - allowance override'!L599 ), "", IF( ISBLANK( 'Inp - allowance override'!L599 ), 'F_Inputs - allowance'!L599, 'Inp - allowance override'!L599 ) )</f>
        <v>0</v>
      </c>
      <c r="M599" s="70">
        <f xml:space="preserve"> IF( ISNA( 'Inp - allowance override'!M599 ), "", IF( ISBLANK( 'Inp - allowance override'!M599 ), 'F_Inputs - allowance'!M599, 'Inp - allowance override'!M599 ) )</f>
        <v>0</v>
      </c>
      <c r="N599" s="64" t="str">
        <f xml:space="preserve"> INDEX(Lookup!G:G, MATCH(B599, Lookup!F:F, 0),)</f>
        <v>WWN - 3P capex</v>
      </c>
    </row>
    <row r="600" spans="1:14">
      <c r="A600" t="str">
        <f>'Inp - allowance override'!A600</f>
        <v>PRT</v>
      </c>
      <c r="B600" t="str">
        <f>'Inp - allowance override'!B600</f>
        <v>C_PR24CA15_3POPEX_PC_WWN</v>
      </c>
      <c r="C600" t="str">
        <f>'Inp - allowance override'!C600</f>
        <v>Third party services costs - WWN - opex - price control</v>
      </c>
      <c r="D600" t="str">
        <f>'Inp - allowance override'!D600</f>
        <v>£m</v>
      </c>
      <c r="E600" t="str">
        <f>'Inp - allowance override'!E600</f>
        <v>Price Review 2024</v>
      </c>
      <c r="F600" s="70" t="str">
        <f xml:space="preserve"> IF( ISNA( 'Inp - allowance override'!F600 ), "", IF( ISBLANK( 'Inp - allowance override'!F600 ), 'F_Inputs - allowance'!F600, 'Inp - allowance override'!F600 ) )</f>
        <v/>
      </c>
      <c r="G600" s="70" t="str">
        <f xml:space="preserve"> IF( ISNA( 'Inp - allowance override'!G600 ), "", IF( ISBLANK( 'Inp - allowance override'!G600 ), 'F_Inputs - allowance'!G600, 'Inp - allowance override'!G600 ) )</f>
        <v/>
      </c>
      <c r="H600" s="70" t="str">
        <f xml:space="preserve"> IF( ISNA( 'Inp - allowance override'!H600 ), "", IF( ISBLANK( 'Inp - allowance override'!H600 ), 'F_Inputs - allowance'!H600, 'Inp - allowance override'!H600 ) )</f>
        <v/>
      </c>
      <c r="I600" s="70">
        <f xml:space="preserve"> IF( ISNA( 'Inp - allowance override'!I600 ), "", IF( ISBLANK( 'Inp - allowance override'!I600 ), 'F_Inputs - allowance'!I600, 'Inp - allowance override'!I600 ) )</f>
        <v>0</v>
      </c>
      <c r="J600" s="70">
        <f xml:space="preserve"> IF( ISNA( 'Inp - allowance override'!J600 ), "", IF( ISBLANK( 'Inp - allowance override'!J600 ), 'F_Inputs - allowance'!J600, 'Inp - allowance override'!J600 ) )</f>
        <v>0</v>
      </c>
      <c r="K600" s="70">
        <f xml:space="preserve"> IF( ISNA( 'Inp - allowance override'!K600 ), "", IF( ISBLANK( 'Inp - allowance override'!K600 ), 'F_Inputs - allowance'!K600, 'Inp - allowance override'!K600 ) )</f>
        <v>0</v>
      </c>
      <c r="L600" s="70">
        <f xml:space="preserve"> IF( ISNA( 'Inp - allowance override'!L600 ), "", IF( ISBLANK( 'Inp - allowance override'!L600 ), 'F_Inputs - allowance'!L600, 'Inp - allowance override'!L600 ) )</f>
        <v>0</v>
      </c>
      <c r="M600" s="70">
        <f xml:space="preserve"> IF( ISNA( 'Inp - allowance override'!M600 ), "", IF( ISBLANK( 'Inp - allowance override'!M600 ), 'F_Inputs - allowance'!M600, 'Inp - allowance override'!M600 ) )</f>
        <v>0</v>
      </c>
      <c r="N600" s="64" t="str">
        <f xml:space="preserve"> INDEX(Lookup!G:G, MATCH(B600, Lookup!F:F, 0),)</f>
        <v>WWN - 3P opex</v>
      </c>
    </row>
    <row r="601" spans="1:14">
      <c r="A601" t="str">
        <f>'Inp - allowance override'!A601</f>
        <v>PRT</v>
      </c>
      <c r="B601" t="str">
        <f>'Inp - allowance override'!B601</f>
        <v>C_PR24CA15_3PCAPEX_NPC_WR</v>
      </c>
      <c r="C601" t="str">
        <f>'Inp - allowance override'!C601</f>
        <v>Third party services costs - WR - capex - non-price control</v>
      </c>
      <c r="D601" t="str">
        <f>'Inp - allowance override'!D601</f>
        <v>£m</v>
      </c>
      <c r="E601" t="str">
        <f>'Inp - allowance override'!E601</f>
        <v>Price Review 2024</v>
      </c>
      <c r="F601" s="70" t="str">
        <f xml:space="preserve"> IF( ISNA( 'Inp - allowance override'!F601 ), "", IF( ISBLANK( 'Inp - allowance override'!F601 ), 'F_Inputs - allowance'!F601, 'Inp - allowance override'!F601 ) )</f>
        <v/>
      </c>
      <c r="G601" s="70" t="str">
        <f xml:space="preserve"> IF( ISNA( 'Inp - allowance override'!G601 ), "", IF( ISBLANK( 'Inp - allowance override'!G601 ), 'F_Inputs - allowance'!G601, 'Inp - allowance override'!G601 ) )</f>
        <v/>
      </c>
      <c r="H601" s="70" t="str">
        <f xml:space="preserve"> IF( ISNA( 'Inp - allowance override'!H601 ), "", IF( ISBLANK( 'Inp - allowance override'!H601 ), 'F_Inputs - allowance'!H601, 'Inp - allowance override'!H601 ) )</f>
        <v/>
      </c>
      <c r="I601" s="70">
        <f xml:space="preserve"> IF( ISNA( 'Inp - allowance override'!I601 ), "", IF( ISBLANK( 'Inp - allowance override'!I601 ), 'F_Inputs - allowance'!I601, 'Inp - allowance override'!I601 ) )</f>
        <v>0</v>
      </c>
      <c r="J601" s="70">
        <f xml:space="preserve"> IF( ISNA( 'Inp - allowance override'!J601 ), "", IF( ISBLANK( 'Inp - allowance override'!J601 ), 'F_Inputs - allowance'!J601, 'Inp - allowance override'!J601 ) )</f>
        <v>0</v>
      </c>
      <c r="K601" s="70">
        <f xml:space="preserve"> IF( ISNA( 'Inp - allowance override'!K601 ), "", IF( ISBLANK( 'Inp - allowance override'!K601 ), 'F_Inputs - allowance'!K601, 'Inp - allowance override'!K601 ) )</f>
        <v>0</v>
      </c>
      <c r="L601" s="70">
        <f xml:space="preserve"> IF( ISNA( 'Inp - allowance override'!L601 ), "", IF( ISBLANK( 'Inp - allowance override'!L601 ), 'F_Inputs - allowance'!L601, 'Inp - allowance override'!L601 ) )</f>
        <v>0</v>
      </c>
      <c r="M601" s="70">
        <f xml:space="preserve"> IF( ISNA( 'Inp - allowance override'!M601 ), "", IF( ISBLANK( 'Inp - allowance override'!M601 ), 'F_Inputs - allowance'!M601, 'Inp - allowance override'!M601 ) )</f>
        <v>0</v>
      </c>
      <c r="N601" s="64" t="str">
        <f xml:space="preserve"> INDEX(Lookup!G:G, MATCH(B601, Lookup!F:F, 0),)</f>
        <v>WR - 3P capex</v>
      </c>
    </row>
    <row r="602" spans="1:14">
      <c r="A602" t="str">
        <f>'Inp - allowance override'!A602</f>
        <v>PRT</v>
      </c>
      <c r="B602" t="str">
        <f>'Inp - allowance override'!B602</f>
        <v>C_PR24CA15_3POPEX_NPC_WR</v>
      </c>
      <c r="C602" t="str">
        <f>'Inp - allowance override'!C602</f>
        <v>Third party services costs - WR - opex - non-price control</v>
      </c>
      <c r="D602" t="str">
        <f>'Inp - allowance override'!D602</f>
        <v>£m</v>
      </c>
      <c r="E602" t="str">
        <f>'Inp - allowance override'!E602</f>
        <v>Price Review 2024</v>
      </c>
      <c r="F602" s="70" t="str">
        <f xml:space="preserve"> IF( ISNA( 'Inp - allowance override'!F602 ), "", IF( ISBLANK( 'Inp - allowance override'!F602 ), 'F_Inputs - allowance'!F602, 'Inp - allowance override'!F602 ) )</f>
        <v/>
      </c>
      <c r="G602" s="70" t="str">
        <f xml:space="preserve"> IF( ISNA( 'Inp - allowance override'!G602 ), "", IF( ISBLANK( 'Inp - allowance override'!G602 ), 'F_Inputs - allowance'!G602, 'Inp - allowance override'!G602 ) )</f>
        <v/>
      </c>
      <c r="H602" s="70" t="str">
        <f xml:space="preserve"> IF( ISNA( 'Inp - allowance override'!H602 ), "", IF( ISBLANK( 'Inp - allowance override'!H602 ), 'F_Inputs - allowance'!H602, 'Inp - allowance override'!H602 ) )</f>
        <v/>
      </c>
      <c r="I602" s="70">
        <f xml:space="preserve"> IF( ISNA( 'Inp - allowance override'!I602 ), "", IF( ISBLANK( 'Inp - allowance override'!I602 ), 'F_Inputs - allowance'!I602, 'Inp - allowance override'!I602 ) )</f>
        <v>0</v>
      </c>
      <c r="J602" s="70">
        <f xml:space="preserve"> IF( ISNA( 'Inp - allowance override'!J602 ), "", IF( ISBLANK( 'Inp - allowance override'!J602 ), 'F_Inputs - allowance'!J602, 'Inp - allowance override'!J602 ) )</f>
        <v>0</v>
      </c>
      <c r="K602" s="70">
        <f xml:space="preserve"> IF( ISNA( 'Inp - allowance override'!K602 ), "", IF( ISBLANK( 'Inp - allowance override'!K602 ), 'F_Inputs - allowance'!K602, 'Inp - allowance override'!K602 ) )</f>
        <v>0</v>
      </c>
      <c r="L602" s="70">
        <f xml:space="preserve"> IF( ISNA( 'Inp - allowance override'!L602 ), "", IF( ISBLANK( 'Inp - allowance override'!L602 ), 'F_Inputs - allowance'!L602, 'Inp - allowance override'!L602 ) )</f>
        <v>0</v>
      </c>
      <c r="M602" s="70">
        <f xml:space="preserve"> IF( ISNA( 'Inp - allowance override'!M602 ), "", IF( ISBLANK( 'Inp - allowance override'!M602 ), 'F_Inputs - allowance'!M602, 'Inp - allowance override'!M602 ) )</f>
        <v>0</v>
      </c>
      <c r="N602" s="64" t="str">
        <f xml:space="preserve"> INDEX(Lookup!G:G, MATCH(B602, Lookup!F:F, 0),)</f>
        <v>WR - 3P opex</v>
      </c>
    </row>
    <row r="603" spans="1:14">
      <c r="A603" t="str">
        <f>'Inp - allowance override'!A603</f>
        <v>PRT</v>
      </c>
      <c r="B603" t="str">
        <f>'Inp - allowance override'!B603</f>
        <v>C_PR24CA15_3PCAPEX_NPC_WN</v>
      </c>
      <c r="C603" t="str">
        <f>'Inp - allowance override'!C603</f>
        <v>Third party services costs - WN - capex - non-price control</v>
      </c>
      <c r="D603" t="str">
        <f>'Inp - allowance override'!D603</f>
        <v>£m</v>
      </c>
      <c r="E603" t="str">
        <f>'Inp - allowance override'!E603</f>
        <v>Price Review 2024</v>
      </c>
      <c r="F603" s="70" t="str">
        <f xml:space="preserve"> IF( ISNA( 'Inp - allowance override'!F603 ), "", IF( ISBLANK( 'Inp - allowance override'!F603 ), 'F_Inputs - allowance'!F603, 'Inp - allowance override'!F603 ) )</f>
        <v/>
      </c>
      <c r="G603" s="70" t="str">
        <f xml:space="preserve"> IF( ISNA( 'Inp - allowance override'!G603 ), "", IF( ISBLANK( 'Inp - allowance override'!G603 ), 'F_Inputs - allowance'!G603, 'Inp - allowance override'!G603 ) )</f>
        <v/>
      </c>
      <c r="H603" s="70" t="str">
        <f xml:space="preserve"> IF( ISNA( 'Inp - allowance override'!H603 ), "", IF( ISBLANK( 'Inp - allowance override'!H603 ), 'F_Inputs - allowance'!H603, 'Inp - allowance override'!H603 ) )</f>
        <v/>
      </c>
      <c r="I603" s="70">
        <f xml:space="preserve"> IF( ISNA( 'Inp - allowance override'!I603 ), "", IF( ISBLANK( 'Inp - allowance override'!I603 ), 'F_Inputs - allowance'!I603, 'Inp - allowance override'!I603 ) )</f>
        <v>0</v>
      </c>
      <c r="J603" s="70">
        <f xml:space="preserve"> IF( ISNA( 'Inp - allowance override'!J603 ), "", IF( ISBLANK( 'Inp - allowance override'!J603 ), 'F_Inputs - allowance'!J603, 'Inp - allowance override'!J603 ) )</f>
        <v>0</v>
      </c>
      <c r="K603" s="70">
        <f xml:space="preserve"> IF( ISNA( 'Inp - allowance override'!K603 ), "", IF( ISBLANK( 'Inp - allowance override'!K603 ), 'F_Inputs - allowance'!K603, 'Inp - allowance override'!K603 ) )</f>
        <v>0</v>
      </c>
      <c r="L603" s="70">
        <f xml:space="preserve"> IF( ISNA( 'Inp - allowance override'!L603 ), "", IF( ISBLANK( 'Inp - allowance override'!L603 ), 'F_Inputs - allowance'!L603, 'Inp - allowance override'!L603 ) )</f>
        <v>0</v>
      </c>
      <c r="M603" s="70">
        <f xml:space="preserve"> IF( ISNA( 'Inp - allowance override'!M603 ), "", IF( ISBLANK( 'Inp - allowance override'!M603 ), 'F_Inputs - allowance'!M603, 'Inp - allowance override'!M603 ) )</f>
        <v>0</v>
      </c>
      <c r="N603" s="64" t="str">
        <f xml:space="preserve"> INDEX(Lookup!G:G, MATCH(B603, Lookup!F:F, 0),)</f>
        <v>WN - 3P capex</v>
      </c>
    </row>
    <row r="604" spans="1:14">
      <c r="A604" t="str">
        <f>'Inp - allowance override'!A604</f>
        <v>PRT</v>
      </c>
      <c r="B604" t="str">
        <f>'Inp - allowance override'!B604</f>
        <v>C_PR24CA15_3POPEX_NPC_WN</v>
      </c>
      <c r="C604" t="str">
        <f>'Inp - allowance override'!C604</f>
        <v>Third party services costs - WN - opex - non-price control</v>
      </c>
      <c r="D604" t="str">
        <f>'Inp - allowance override'!D604</f>
        <v>£m</v>
      </c>
      <c r="E604" t="str">
        <f>'Inp - allowance override'!E604</f>
        <v>Price Review 2024</v>
      </c>
      <c r="F604" s="70" t="str">
        <f xml:space="preserve"> IF( ISNA( 'Inp - allowance override'!F604 ), "", IF( ISBLANK( 'Inp - allowance override'!F604 ), 'F_Inputs - allowance'!F604, 'Inp - allowance override'!F604 ) )</f>
        <v/>
      </c>
      <c r="G604" s="70" t="str">
        <f xml:space="preserve"> IF( ISNA( 'Inp - allowance override'!G604 ), "", IF( ISBLANK( 'Inp - allowance override'!G604 ), 'F_Inputs - allowance'!G604, 'Inp - allowance override'!G604 ) )</f>
        <v/>
      </c>
      <c r="H604" s="70" t="str">
        <f xml:space="preserve"> IF( ISNA( 'Inp - allowance override'!H604 ), "", IF( ISBLANK( 'Inp - allowance override'!H604 ), 'F_Inputs - allowance'!H604, 'Inp - allowance override'!H604 ) )</f>
        <v/>
      </c>
      <c r="I604" s="70">
        <f xml:space="preserve"> IF( ISNA( 'Inp - allowance override'!I604 ), "", IF( ISBLANK( 'Inp - allowance override'!I604 ), 'F_Inputs - allowance'!I604, 'Inp - allowance override'!I604 ) )</f>
        <v>0.39300000000000002</v>
      </c>
      <c r="J604" s="70">
        <f xml:space="preserve"> IF( ISNA( 'Inp - allowance override'!J604 ), "", IF( ISBLANK( 'Inp - allowance override'!J604 ), 'F_Inputs - allowance'!J604, 'Inp - allowance override'!J604 ) )</f>
        <v>0.39300000000000002</v>
      </c>
      <c r="K604" s="70">
        <f xml:space="preserve"> IF( ISNA( 'Inp - allowance override'!K604 ), "", IF( ISBLANK( 'Inp - allowance override'!K604 ), 'F_Inputs - allowance'!K604, 'Inp - allowance override'!K604 ) )</f>
        <v>0.39300000000000002</v>
      </c>
      <c r="L604" s="70">
        <f xml:space="preserve"> IF( ISNA( 'Inp - allowance override'!L604 ), "", IF( ISBLANK( 'Inp - allowance override'!L604 ), 'F_Inputs - allowance'!L604, 'Inp - allowance override'!L604 ) )</f>
        <v>0.39300000000000002</v>
      </c>
      <c r="M604" s="70">
        <f xml:space="preserve"> IF( ISNA( 'Inp - allowance override'!M604 ), "", IF( ISBLANK( 'Inp - allowance override'!M604 ), 'F_Inputs - allowance'!M604, 'Inp - allowance override'!M604 ) )</f>
        <v>0.39300000000000002</v>
      </c>
      <c r="N604" s="64" t="str">
        <f xml:space="preserve"> INDEX(Lookup!G:G, MATCH(B604, Lookup!F:F, 0),)</f>
        <v>WN - 3P opex</v>
      </c>
    </row>
    <row r="605" spans="1:14">
      <c r="A605" t="str">
        <f>'Inp - allowance override'!A605</f>
        <v>PRT</v>
      </c>
      <c r="B605" t="str">
        <f>'Inp - allowance override'!B605</f>
        <v>C_PR24CA15_3PCAPEX_NPC_WWN</v>
      </c>
      <c r="C605" t="str">
        <f>'Inp - allowance override'!C605</f>
        <v>Third party services costs - WWN - capex - non-price control</v>
      </c>
      <c r="D605" t="str">
        <f>'Inp - allowance override'!D605</f>
        <v>£m</v>
      </c>
      <c r="E605" t="str">
        <f>'Inp - allowance override'!E605</f>
        <v>Price Review 2024</v>
      </c>
      <c r="F605" s="70" t="str">
        <f xml:space="preserve"> IF( ISNA( 'Inp - allowance override'!F605 ), "", IF( ISBLANK( 'Inp - allowance override'!F605 ), 'F_Inputs - allowance'!F605, 'Inp - allowance override'!F605 ) )</f>
        <v/>
      </c>
      <c r="G605" s="70" t="str">
        <f xml:space="preserve"> IF( ISNA( 'Inp - allowance override'!G605 ), "", IF( ISBLANK( 'Inp - allowance override'!G605 ), 'F_Inputs - allowance'!G605, 'Inp - allowance override'!G605 ) )</f>
        <v/>
      </c>
      <c r="H605" s="70" t="str">
        <f xml:space="preserve"> IF( ISNA( 'Inp - allowance override'!H605 ), "", IF( ISBLANK( 'Inp - allowance override'!H605 ), 'F_Inputs - allowance'!H605, 'Inp - allowance override'!H605 ) )</f>
        <v/>
      </c>
      <c r="I605" s="70">
        <f xml:space="preserve"> IF( ISNA( 'Inp - allowance override'!I605 ), "", IF( ISBLANK( 'Inp - allowance override'!I605 ), 'F_Inputs - allowance'!I605, 'Inp - allowance override'!I605 ) )</f>
        <v>0</v>
      </c>
      <c r="J605" s="70">
        <f xml:space="preserve"> IF( ISNA( 'Inp - allowance override'!J605 ), "", IF( ISBLANK( 'Inp - allowance override'!J605 ), 'F_Inputs - allowance'!J605, 'Inp - allowance override'!J605 ) )</f>
        <v>0</v>
      </c>
      <c r="K605" s="70">
        <f xml:space="preserve"> IF( ISNA( 'Inp - allowance override'!K605 ), "", IF( ISBLANK( 'Inp - allowance override'!K605 ), 'F_Inputs - allowance'!K605, 'Inp - allowance override'!K605 ) )</f>
        <v>0</v>
      </c>
      <c r="L605" s="70">
        <f xml:space="preserve"> IF( ISNA( 'Inp - allowance override'!L605 ), "", IF( ISBLANK( 'Inp - allowance override'!L605 ), 'F_Inputs - allowance'!L605, 'Inp - allowance override'!L605 ) )</f>
        <v>0</v>
      </c>
      <c r="M605" s="70">
        <f xml:space="preserve"> IF( ISNA( 'Inp - allowance override'!M605 ), "", IF( ISBLANK( 'Inp - allowance override'!M605 ), 'F_Inputs - allowance'!M605, 'Inp - allowance override'!M605 ) )</f>
        <v>0</v>
      </c>
      <c r="N605" s="64" t="str">
        <f xml:space="preserve"> INDEX(Lookup!G:G, MATCH(B605, Lookup!F:F, 0),)</f>
        <v>WWN - 3P capex</v>
      </c>
    </row>
    <row r="606" spans="1:14">
      <c r="A606" t="str">
        <f>'Inp - allowance override'!A606</f>
        <v>PRT</v>
      </c>
      <c r="B606" t="str">
        <f>'Inp - allowance override'!B606</f>
        <v>C_PR24CA15_3POPEX_NPC_WWN</v>
      </c>
      <c r="C606" t="str">
        <f>'Inp - allowance override'!C606</f>
        <v>Third party services costs - WWN - opex - non-price control</v>
      </c>
      <c r="D606" t="str">
        <f>'Inp - allowance override'!D606</f>
        <v>£m</v>
      </c>
      <c r="E606" t="str">
        <f>'Inp - allowance override'!E606</f>
        <v>Price Review 2024</v>
      </c>
      <c r="F606" s="70" t="str">
        <f xml:space="preserve"> IF( ISNA( 'Inp - allowance override'!F606 ), "", IF( ISBLANK( 'Inp - allowance override'!F606 ), 'F_Inputs - allowance'!F606, 'Inp - allowance override'!F606 ) )</f>
        <v/>
      </c>
      <c r="G606" s="70" t="str">
        <f xml:space="preserve"> IF( ISNA( 'Inp - allowance override'!G606 ), "", IF( ISBLANK( 'Inp - allowance override'!G606 ), 'F_Inputs - allowance'!G606, 'Inp - allowance override'!G606 ) )</f>
        <v/>
      </c>
      <c r="H606" s="70" t="str">
        <f xml:space="preserve"> IF( ISNA( 'Inp - allowance override'!H606 ), "", IF( ISBLANK( 'Inp - allowance override'!H606 ), 'F_Inputs - allowance'!H606, 'Inp - allowance override'!H606 ) )</f>
        <v/>
      </c>
      <c r="I606" s="70">
        <f xml:space="preserve"> IF( ISNA( 'Inp - allowance override'!I606 ), "", IF( ISBLANK( 'Inp - allowance override'!I606 ), 'F_Inputs - allowance'!I606, 'Inp - allowance override'!I606 ) )</f>
        <v>0</v>
      </c>
      <c r="J606" s="70">
        <f xml:space="preserve"> IF( ISNA( 'Inp - allowance override'!J606 ), "", IF( ISBLANK( 'Inp - allowance override'!J606 ), 'F_Inputs - allowance'!J606, 'Inp - allowance override'!J606 ) )</f>
        <v>0</v>
      </c>
      <c r="K606" s="70">
        <f xml:space="preserve"> IF( ISNA( 'Inp - allowance override'!K606 ), "", IF( ISBLANK( 'Inp - allowance override'!K606 ), 'F_Inputs - allowance'!K606, 'Inp - allowance override'!K606 ) )</f>
        <v>0</v>
      </c>
      <c r="L606" s="70">
        <f xml:space="preserve"> IF( ISNA( 'Inp - allowance override'!L606 ), "", IF( ISBLANK( 'Inp - allowance override'!L606 ), 'F_Inputs - allowance'!L606, 'Inp - allowance override'!L606 ) )</f>
        <v>0</v>
      </c>
      <c r="M606" s="70">
        <f xml:space="preserve"> IF( ISNA( 'Inp - allowance override'!M606 ), "", IF( ISBLANK( 'Inp - allowance override'!M606 ), 'F_Inputs - allowance'!M606, 'Inp - allowance override'!M606 ) )</f>
        <v>0</v>
      </c>
      <c r="N606" s="64" t="str">
        <f xml:space="preserve"> INDEX(Lookup!G:G, MATCH(B606, Lookup!F:F, 0),)</f>
        <v>WWN - 3P opex</v>
      </c>
    </row>
    <row r="607" spans="1:14">
      <c r="A607" t="str">
        <f>'Inp - allowance override'!A607</f>
        <v>PRT</v>
      </c>
      <c r="B607" t="str">
        <f>'Inp - allowance override'!B607</f>
        <v>C_PR24CA15_REVCAPEX_PC_WN</v>
      </c>
      <c r="C607" t="str">
        <f>'Inp - allowance override'!C607</f>
        <v>DS &amp; diversions - revenues for capex spend - price control - WN</v>
      </c>
      <c r="D607" t="str">
        <f>'Inp - allowance override'!D607</f>
        <v>£m</v>
      </c>
      <c r="E607" t="str">
        <f>'Inp - allowance override'!E607</f>
        <v>Price Review 2024</v>
      </c>
      <c r="F607" s="70" t="str">
        <f xml:space="preserve"> IF( ISNA( 'Inp - allowance override'!F607 ), "", IF( ISBLANK( 'Inp - allowance override'!F607 ), 'F_Inputs - allowance'!F607, 'Inp - allowance override'!F607 ) )</f>
        <v/>
      </c>
      <c r="G607" s="70" t="str">
        <f xml:space="preserve"> IF( ISNA( 'Inp - allowance override'!G607 ), "", IF( ISBLANK( 'Inp - allowance override'!G607 ), 'F_Inputs - allowance'!G607, 'Inp - allowance override'!G607 ) )</f>
        <v/>
      </c>
      <c r="H607" s="70" t="str">
        <f xml:space="preserve"> IF( ISNA( 'Inp - allowance override'!H607 ), "", IF( ISBLANK( 'Inp - allowance override'!H607 ), 'F_Inputs - allowance'!H607, 'Inp - allowance override'!H607 ) )</f>
        <v/>
      </c>
      <c r="I607" s="70">
        <f xml:space="preserve"> IF( ISNA( 'Inp - allowance override'!I607 ), "", IF( ISBLANK( 'Inp - allowance override'!I607 ), 'F_Inputs - allowance'!I607, 'Inp - allowance override'!I607 ) )</f>
        <v>0.26422347833210458</v>
      </c>
      <c r="J607" s="70">
        <f xml:space="preserve"> IF( ISNA( 'Inp - allowance override'!J607 ), "", IF( ISBLANK( 'Inp - allowance override'!J607 ), 'F_Inputs - allowance'!J607, 'Inp - allowance override'!J607 ) )</f>
        <v>0.31640206438928486</v>
      </c>
      <c r="K607" s="70">
        <f xml:space="preserve"> IF( ISNA( 'Inp - allowance override'!K607 ), "", IF( ISBLANK( 'Inp - allowance override'!K607 ), 'F_Inputs - allowance'!K607, 'Inp - allowance override'!K607 ) )</f>
        <v>0.35976857540755319</v>
      </c>
      <c r="L607" s="70">
        <f xml:space="preserve"> IF( ISNA( 'Inp - allowance override'!L607 ), "", IF( ISBLANK( 'Inp - allowance override'!L607 ), 'F_Inputs - allowance'!L607, 'Inp - allowance override'!L607 ) )</f>
        <v>0.38440075366592952</v>
      </c>
      <c r="M607" s="70">
        <f xml:space="preserve"> IF( ISNA( 'Inp - allowance override'!M607 ), "", IF( ISBLANK( 'Inp - allowance override'!M607 ), 'F_Inputs - allowance'!M607, 'Inp - allowance override'!M607 ) )</f>
        <v>0.41562464159908258</v>
      </c>
      <c r="N607" s="64" t="str">
        <f xml:space="preserve"> INDEX(Lookup!G:G, MATCH(B607, Lookup!F:F, 0),)</f>
        <v>WN - DSDIV REV</v>
      </c>
    </row>
    <row r="608" spans="1:14">
      <c r="A608" t="str">
        <f>'Inp - allowance override'!A608</f>
        <v>PRT</v>
      </c>
      <c r="B608" t="str">
        <f>'Inp - allowance override'!B608</f>
        <v>C_PR24CA15_REVCAPEX_NPC_WN</v>
      </c>
      <c r="C608" t="str">
        <f>'Inp - allowance override'!C608</f>
        <v>DS &amp; diversions - revenues for capex spend - non-price control - WN</v>
      </c>
      <c r="D608" t="str">
        <f>'Inp - allowance override'!D608</f>
        <v>£m</v>
      </c>
      <c r="E608" t="str">
        <f>'Inp - allowance override'!E608</f>
        <v>Price Review 2024</v>
      </c>
      <c r="F608" s="70" t="str">
        <f xml:space="preserve"> IF( ISNA( 'Inp - allowance override'!F608 ), "", IF( ISBLANK( 'Inp - allowance override'!F608 ), 'F_Inputs - allowance'!F608, 'Inp - allowance override'!F608 ) )</f>
        <v/>
      </c>
      <c r="G608" s="70" t="str">
        <f xml:space="preserve"> IF( ISNA( 'Inp - allowance override'!G608 ), "", IF( ISBLANK( 'Inp - allowance override'!G608 ), 'F_Inputs - allowance'!G608, 'Inp - allowance override'!G608 ) )</f>
        <v/>
      </c>
      <c r="H608" s="70" t="str">
        <f xml:space="preserve"> IF( ISNA( 'Inp - allowance override'!H608 ), "", IF( ISBLANK( 'Inp - allowance override'!H608 ), 'F_Inputs - allowance'!H608, 'Inp - allowance override'!H608 ) )</f>
        <v/>
      </c>
      <c r="I608" s="70">
        <f xml:space="preserve"> IF( ISNA( 'Inp - allowance override'!I608 ), "", IF( ISBLANK( 'Inp - allowance override'!I608 ), 'F_Inputs - allowance'!I608, 'Inp - allowance override'!I608 ) )</f>
        <v>0.4489301220611126</v>
      </c>
      <c r="J608" s="70">
        <f xml:space="preserve"> IF( ISNA( 'Inp - allowance override'!J608 ), "", IF( ISBLANK( 'Inp - allowance override'!J608 ), 'F_Inputs - allowance'!J608, 'Inp - allowance override'!J608 ) )</f>
        <v>0.52386745310068006</v>
      </c>
      <c r="K608" s="70">
        <f xml:space="preserve"> IF( ISNA( 'Inp - allowance override'!K608 ), "", IF( ISBLANK( 'Inp - allowance override'!K608 ), 'F_Inputs - allowance'!K608, 'Inp - allowance override'!K608 ) )</f>
        <v>0.53149995903989522</v>
      </c>
      <c r="L608" s="70">
        <f xml:space="preserve"> IF( ISNA( 'Inp - allowance override'!L608 ), "", IF( ISBLANK( 'Inp - allowance override'!L608 ), 'F_Inputs - allowance'!L608, 'Inp - allowance override'!L608 ) )</f>
        <v>0.49888834275415755</v>
      </c>
      <c r="M608" s="70">
        <f xml:space="preserve"> IF( ISNA( 'Inp - allowance override'!M608 ), "", IF( ISBLANK( 'Inp - allowance override'!M608 ), 'F_Inputs - allowance'!M608, 'Inp - allowance override'!M608 ) )</f>
        <v>0.46905218317358899</v>
      </c>
      <c r="N608" s="64" t="str">
        <f xml:space="preserve"> INDEX(Lookup!G:G, MATCH(B608, Lookup!F:F, 0),)</f>
        <v>WN - DSDIV REV</v>
      </c>
    </row>
    <row r="609" spans="1:16">
      <c r="A609" t="str">
        <f>'Inp - allowance override'!A609</f>
        <v>PRT</v>
      </c>
      <c r="B609" t="str">
        <f>'Inp - allowance override'!B609</f>
        <v>C_PR24CA15_REVOPEX_PC_WN</v>
      </c>
      <c r="C609" t="str">
        <f>'Inp - allowance override'!C609</f>
        <v>DS &amp; diversions - revenues for opex spend - price control - WN</v>
      </c>
      <c r="D609" t="str">
        <f>'Inp - allowance override'!D609</f>
        <v>£m</v>
      </c>
      <c r="E609" t="str">
        <f>'Inp - allowance override'!E609</f>
        <v>Price Review 2024</v>
      </c>
      <c r="F609" s="70" t="str">
        <f xml:space="preserve"> IF( ISNA( 'Inp - allowance override'!F609 ), "", IF( ISBLANK( 'Inp - allowance override'!F609 ), 'F_Inputs - allowance'!F609, 'Inp - allowance override'!F609 ) )</f>
        <v/>
      </c>
      <c r="G609" s="70" t="str">
        <f xml:space="preserve"> IF( ISNA( 'Inp - allowance override'!G609 ), "", IF( ISBLANK( 'Inp - allowance override'!G609 ), 'F_Inputs - allowance'!G609, 'Inp - allowance override'!G609 ) )</f>
        <v/>
      </c>
      <c r="H609" s="70" t="str">
        <f xml:space="preserve"> IF( ISNA( 'Inp - allowance override'!H609 ), "", IF( ISBLANK( 'Inp - allowance override'!H609 ), 'F_Inputs - allowance'!H609, 'Inp - allowance override'!H609 ) )</f>
        <v/>
      </c>
      <c r="I609" s="70">
        <f xml:space="preserve"> IF( ISNA( 'Inp - allowance override'!I609 ), "", IF( ISBLANK( 'Inp - allowance override'!I609 ), 'F_Inputs - allowance'!I609, 'Inp - allowance override'!I609 ) )</f>
        <v>0.49737652166789553</v>
      </c>
      <c r="J609" s="70">
        <f xml:space="preserve"> IF( ISNA( 'Inp - allowance override'!J609 ), "", IF( ISBLANK( 'Inp - allowance override'!J609 ), 'F_Inputs - allowance'!J609, 'Inp - allowance override'!J609 ) )</f>
        <v>0.59559793561071528</v>
      </c>
      <c r="K609" s="70">
        <f xml:space="preserve"> IF( ISNA( 'Inp - allowance override'!K609 ), "", IF( ISBLANK( 'Inp - allowance override'!K609 ), 'F_Inputs - allowance'!K609, 'Inp - allowance override'!K609 ) )</f>
        <v>0.67723142459244723</v>
      </c>
      <c r="L609" s="70">
        <f xml:space="preserve"> IF( ISNA( 'Inp - allowance override'!L609 ), "", IF( ISBLANK( 'Inp - allowance override'!L609 ), 'F_Inputs - allowance'!L609, 'Inp - allowance override'!L609 ) )</f>
        <v>0.7235992463340708</v>
      </c>
      <c r="M609" s="70">
        <f xml:space="preserve"> IF( ISNA( 'Inp - allowance override'!M609 ), "", IF( ISBLANK( 'Inp - allowance override'!M609 ), 'F_Inputs - allowance'!M609, 'Inp - allowance override'!M609 ) )</f>
        <v>0.78237535840091765</v>
      </c>
      <c r="N609" s="64" t="str">
        <f xml:space="preserve"> INDEX(Lookup!G:G, MATCH(B609, Lookup!F:F, 0),)</f>
        <v>WN - DSDIV REV</v>
      </c>
    </row>
    <row r="610" spans="1:16">
      <c r="A610" t="str">
        <f>'Inp - allowance override'!A610</f>
        <v>PRT</v>
      </c>
      <c r="B610" t="str">
        <f>'Inp - allowance override'!B610</f>
        <v>C_PR24CA15_REVOPEX_NPC_WN</v>
      </c>
      <c r="C610" t="str">
        <f>'Inp - allowance override'!C610</f>
        <v>DS &amp; diversions - revenues for opex spend - non-price control - WN</v>
      </c>
      <c r="D610" t="str">
        <f>'Inp - allowance override'!D610</f>
        <v>£m</v>
      </c>
      <c r="E610" t="str">
        <f>'Inp - allowance override'!E610</f>
        <v>Price Review 2024</v>
      </c>
      <c r="F610" s="70" t="str">
        <f xml:space="preserve"> IF( ISNA( 'Inp - allowance override'!F610 ), "", IF( ISBLANK( 'Inp - allowance override'!F610 ), 'F_Inputs - allowance'!F610, 'Inp - allowance override'!F610 ) )</f>
        <v/>
      </c>
      <c r="G610" s="70" t="str">
        <f xml:space="preserve"> IF( ISNA( 'Inp - allowance override'!G610 ), "", IF( ISBLANK( 'Inp - allowance override'!G610 ), 'F_Inputs - allowance'!G610, 'Inp - allowance override'!G610 ) )</f>
        <v/>
      </c>
      <c r="H610" s="70" t="str">
        <f xml:space="preserve"> IF( ISNA( 'Inp - allowance override'!H610 ), "", IF( ISBLANK( 'Inp - allowance override'!H610 ), 'F_Inputs - allowance'!H610, 'Inp - allowance override'!H610 ) )</f>
        <v/>
      </c>
      <c r="I610" s="70">
        <f xml:space="preserve"> IF( ISNA( 'Inp - allowance override'!I610 ), "", IF( ISBLANK( 'Inp - allowance override'!I610 ), 'F_Inputs - allowance'!I610, 'Inp - allowance override'!I610 ) )</f>
        <v>0.84506987793888777</v>
      </c>
      <c r="J610" s="70">
        <f xml:space="preserve"> IF( ISNA( 'Inp - allowance override'!J610 ), "", IF( ISBLANK( 'Inp - allowance override'!J610 ), 'F_Inputs - allowance'!J610, 'Inp - allowance override'!J610 ) )</f>
        <v>0.98613254689932028</v>
      </c>
      <c r="K610" s="70">
        <f xml:space="preserve"> IF( ISNA( 'Inp - allowance override'!K610 ), "", IF( ISBLANK( 'Inp - allowance override'!K610 ), 'F_Inputs - allowance'!K610, 'Inp - allowance override'!K610 ) )</f>
        <v>1.000500040960105</v>
      </c>
      <c r="L610" s="70">
        <f xml:space="preserve"> IF( ISNA( 'Inp - allowance override'!L610 ), "", IF( ISBLANK( 'Inp - allowance override'!L610 ), 'F_Inputs - allowance'!L610, 'Inp - allowance override'!L610 ) )</f>
        <v>0.93911165724584267</v>
      </c>
      <c r="M610" s="70">
        <f xml:space="preserve"> IF( ISNA( 'Inp - allowance override'!M610 ), "", IF( ISBLANK( 'Inp - allowance override'!M610 ), 'F_Inputs - allowance'!M610, 'Inp - allowance override'!M610 ) )</f>
        <v>0.88294781682641121</v>
      </c>
      <c r="N610" s="64" t="str">
        <f xml:space="preserve"> INDEX(Lookup!G:G, MATCH(B610, Lookup!F:F, 0),)</f>
        <v>WN - DSDIV REV</v>
      </c>
    </row>
    <row r="611" spans="1:16">
      <c r="A611" t="str">
        <f>'Inp - allowance override'!A611</f>
        <v>PRT</v>
      </c>
      <c r="B611" t="str">
        <f>'Inp - allowance override'!B611</f>
        <v>C_PR24CA15_REVCAPEX_PC_WWN</v>
      </c>
      <c r="C611" t="str">
        <f>'Inp - allowance override'!C611</f>
        <v>DS &amp; diversions - revenues for capex spend - price control - WWN</v>
      </c>
      <c r="D611" t="str">
        <f>'Inp - allowance override'!D611</f>
        <v>£m</v>
      </c>
      <c r="E611" t="str">
        <f>'Inp - allowance override'!E611</f>
        <v>Price Review 2024</v>
      </c>
      <c r="F611" s="70" t="str">
        <f xml:space="preserve"> IF( ISNA( 'Inp - allowance override'!F611 ), "", IF( ISBLANK( 'Inp - allowance override'!F611 ), 'F_Inputs - allowance'!F611, 'Inp - allowance override'!F611 ) )</f>
        <v/>
      </c>
      <c r="G611" s="70" t="str">
        <f xml:space="preserve"> IF( ISNA( 'Inp - allowance override'!G611 ), "", IF( ISBLANK( 'Inp - allowance override'!G611 ), 'F_Inputs - allowance'!G611, 'Inp - allowance override'!G611 ) )</f>
        <v/>
      </c>
      <c r="H611" s="70" t="str">
        <f xml:space="preserve"> IF( ISNA( 'Inp - allowance override'!H611 ), "", IF( ISBLANK( 'Inp - allowance override'!H611 ), 'F_Inputs - allowance'!H611, 'Inp - allowance override'!H611 ) )</f>
        <v/>
      </c>
      <c r="I611" s="70">
        <f xml:space="preserve"> IF( ISNA( 'Inp - allowance override'!I611 ), "", IF( ISBLANK( 'Inp - allowance override'!I611 ), 'F_Inputs - allowance'!I611, 'Inp - allowance override'!I611 ) )</f>
        <v>0</v>
      </c>
      <c r="J611" s="70">
        <f xml:space="preserve"> IF( ISNA( 'Inp - allowance override'!J611 ), "", IF( ISBLANK( 'Inp - allowance override'!J611 ), 'F_Inputs - allowance'!J611, 'Inp - allowance override'!J611 ) )</f>
        <v>0</v>
      </c>
      <c r="K611" s="70">
        <f xml:space="preserve"> IF( ISNA( 'Inp - allowance override'!K611 ), "", IF( ISBLANK( 'Inp - allowance override'!K611 ), 'F_Inputs - allowance'!K611, 'Inp - allowance override'!K611 ) )</f>
        <v>0</v>
      </c>
      <c r="L611" s="70">
        <f xml:space="preserve"> IF( ISNA( 'Inp - allowance override'!L611 ), "", IF( ISBLANK( 'Inp - allowance override'!L611 ), 'F_Inputs - allowance'!L611, 'Inp - allowance override'!L611 ) )</f>
        <v>0</v>
      </c>
      <c r="M611" s="70">
        <f xml:space="preserve"> IF( ISNA( 'Inp - allowance override'!M611 ), "", IF( ISBLANK( 'Inp - allowance override'!M611 ), 'F_Inputs - allowance'!M611, 'Inp - allowance override'!M611 ) )</f>
        <v>0</v>
      </c>
      <c r="N611" s="64" t="str">
        <f xml:space="preserve"> INDEX(Lookup!G:G, MATCH(B611, Lookup!F:F, 0),)</f>
        <v>WWN - DSDIV REV</v>
      </c>
    </row>
    <row r="612" spans="1:16">
      <c r="A612" t="str">
        <f>'Inp - allowance override'!A612</f>
        <v>PRT</v>
      </c>
      <c r="B612" t="str">
        <f>'Inp - allowance override'!B612</f>
        <v>C_PR24CA15_REVCAPEX_NPC_WWN</v>
      </c>
      <c r="C612" t="str">
        <f>'Inp - allowance override'!C612</f>
        <v>DS &amp; diversions - revenues for capex spend - non-price control - WWN</v>
      </c>
      <c r="D612" t="str">
        <f>'Inp - allowance override'!D612</f>
        <v>£m</v>
      </c>
      <c r="E612" t="str">
        <f>'Inp - allowance override'!E612</f>
        <v>Price Review 2024</v>
      </c>
      <c r="F612" s="70" t="str">
        <f xml:space="preserve"> IF( ISNA( 'Inp - allowance override'!F612 ), "", IF( ISBLANK( 'Inp - allowance override'!F612 ), 'F_Inputs - allowance'!F612, 'Inp - allowance override'!F612 ) )</f>
        <v/>
      </c>
      <c r="G612" s="70" t="str">
        <f xml:space="preserve"> IF( ISNA( 'Inp - allowance override'!G612 ), "", IF( ISBLANK( 'Inp - allowance override'!G612 ), 'F_Inputs - allowance'!G612, 'Inp - allowance override'!G612 ) )</f>
        <v/>
      </c>
      <c r="H612" s="70" t="str">
        <f xml:space="preserve"> IF( ISNA( 'Inp - allowance override'!H612 ), "", IF( ISBLANK( 'Inp - allowance override'!H612 ), 'F_Inputs - allowance'!H612, 'Inp - allowance override'!H612 ) )</f>
        <v/>
      </c>
      <c r="I612" s="70">
        <f xml:space="preserve"> IF( ISNA( 'Inp - allowance override'!I612 ), "", IF( ISBLANK( 'Inp - allowance override'!I612 ), 'F_Inputs - allowance'!I612, 'Inp - allowance override'!I612 ) )</f>
        <v>0</v>
      </c>
      <c r="J612" s="70">
        <f xml:space="preserve"> IF( ISNA( 'Inp - allowance override'!J612 ), "", IF( ISBLANK( 'Inp - allowance override'!J612 ), 'F_Inputs - allowance'!J612, 'Inp - allowance override'!J612 ) )</f>
        <v>0</v>
      </c>
      <c r="K612" s="70">
        <f xml:space="preserve"> IF( ISNA( 'Inp - allowance override'!K612 ), "", IF( ISBLANK( 'Inp - allowance override'!K612 ), 'F_Inputs - allowance'!K612, 'Inp - allowance override'!K612 ) )</f>
        <v>0</v>
      </c>
      <c r="L612" s="70">
        <f xml:space="preserve"> IF( ISNA( 'Inp - allowance override'!L612 ), "", IF( ISBLANK( 'Inp - allowance override'!L612 ), 'F_Inputs - allowance'!L612, 'Inp - allowance override'!L612 ) )</f>
        <v>0</v>
      </c>
      <c r="M612" s="70">
        <f xml:space="preserve"> IF( ISNA( 'Inp - allowance override'!M612 ), "", IF( ISBLANK( 'Inp - allowance override'!M612 ), 'F_Inputs - allowance'!M612, 'Inp - allowance override'!M612 ) )</f>
        <v>0</v>
      </c>
      <c r="N612" s="64" t="str">
        <f xml:space="preserve"> INDEX(Lookup!G:G, MATCH(B612, Lookup!F:F, 0),)</f>
        <v>WWN - DSDIV REV</v>
      </c>
    </row>
    <row r="613" spans="1:16">
      <c r="A613" t="str">
        <f>'Inp - allowance override'!A613</f>
        <v>PRT</v>
      </c>
      <c r="B613" t="str">
        <f>'Inp - allowance override'!B613</f>
        <v>C_PR24CA15_REVOPEX_PC_WWN</v>
      </c>
      <c r="C613" t="str">
        <f>'Inp - allowance override'!C613</f>
        <v>DS &amp; diversions - revenues for opex spend - price control - WWN</v>
      </c>
      <c r="D613" t="str">
        <f>'Inp - allowance override'!D613</f>
        <v>£m</v>
      </c>
      <c r="E613" t="str">
        <f>'Inp - allowance override'!E613</f>
        <v>Price Review 2024</v>
      </c>
      <c r="F613" s="70" t="str">
        <f xml:space="preserve"> IF( ISNA( 'Inp - allowance override'!F613 ), "", IF( ISBLANK( 'Inp - allowance override'!F613 ), 'F_Inputs - allowance'!F613, 'Inp - allowance override'!F613 ) )</f>
        <v/>
      </c>
      <c r="G613" s="70" t="str">
        <f xml:space="preserve"> IF( ISNA( 'Inp - allowance override'!G613 ), "", IF( ISBLANK( 'Inp - allowance override'!G613 ), 'F_Inputs - allowance'!G613, 'Inp - allowance override'!G613 ) )</f>
        <v/>
      </c>
      <c r="H613" s="70" t="str">
        <f xml:space="preserve"> IF( ISNA( 'Inp - allowance override'!H613 ), "", IF( ISBLANK( 'Inp - allowance override'!H613 ), 'F_Inputs - allowance'!H613, 'Inp - allowance override'!H613 ) )</f>
        <v/>
      </c>
      <c r="I613" s="70">
        <f xml:space="preserve"> IF( ISNA( 'Inp - allowance override'!I613 ), "", IF( ISBLANK( 'Inp - allowance override'!I613 ), 'F_Inputs - allowance'!I613, 'Inp - allowance override'!I613 ) )</f>
        <v>0</v>
      </c>
      <c r="J613" s="70">
        <f xml:space="preserve"> IF( ISNA( 'Inp - allowance override'!J613 ), "", IF( ISBLANK( 'Inp - allowance override'!J613 ), 'F_Inputs - allowance'!J613, 'Inp - allowance override'!J613 ) )</f>
        <v>0</v>
      </c>
      <c r="K613" s="70">
        <f xml:space="preserve"> IF( ISNA( 'Inp - allowance override'!K613 ), "", IF( ISBLANK( 'Inp - allowance override'!K613 ), 'F_Inputs - allowance'!K613, 'Inp - allowance override'!K613 ) )</f>
        <v>0</v>
      </c>
      <c r="L613" s="70">
        <f xml:space="preserve"> IF( ISNA( 'Inp - allowance override'!L613 ), "", IF( ISBLANK( 'Inp - allowance override'!L613 ), 'F_Inputs - allowance'!L613, 'Inp - allowance override'!L613 ) )</f>
        <v>0</v>
      </c>
      <c r="M613" s="70">
        <f xml:space="preserve"> IF( ISNA( 'Inp - allowance override'!M613 ), "", IF( ISBLANK( 'Inp - allowance override'!M613 ), 'F_Inputs - allowance'!M613, 'Inp - allowance override'!M613 ) )</f>
        <v>0</v>
      </c>
      <c r="N613" s="64" t="str">
        <f xml:space="preserve"> INDEX(Lookup!G:G, MATCH(B613, Lookup!F:F, 0),)</f>
        <v>WWN - DSDIV REV</v>
      </c>
    </row>
    <row r="614" spans="1:16">
      <c r="A614" t="str">
        <f>'Inp - allowance override'!A614</f>
        <v>PRT</v>
      </c>
      <c r="B614" t="str">
        <f>'Inp - allowance override'!B614</f>
        <v>C_PR24CA15_REVOPEX_NPC_WWN</v>
      </c>
      <c r="C614" t="str">
        <f>'Inp - allowance override'!C614</f>
        <v>DS &amp; diversions - revenues for opex spend - non-price control - WWN</v>
      </c>
      <c r="D614" t="str">
        <f>'Inp - allowance override'!D614</f>
        <v>£m</v>
      </c>
      <c r="E614" t="str">
        <f>'Inp - allowance override'!E614</f>
        <v>Price Review 2024</v>
      </c>
      <c r="F614" s="70" t="str">
        <f xml:space="preserve"> IF( ISNA( 'Inp - allowance override'!F614 ), "", IF( ISBLANK( 'Inp - allowance override'!F614 ), 'F_Inputs - allowance'!F614, 'Inp - allowance override'!F614 ) )</f>
        <v/>
      </c>
      <c r="G614" s="70" t="str">
        <f xml:space="preserve"> IF( ISNA( 'Inp - allowance override'!G614 ), "", IF( ISBLANK( 'Inp - allowance override'!G614 ), 'F_Inputs - allowance'!G614, 'Inp - allowance override'!G614 ) )</f>
        <v/>
      </c>
      <c r="H614" s="70" t="str">
        <f xml:space="preserve"> IF( ISNA( 'Inp - allowance override'!H614 ), "", IF( ISBLANK( 'Inp - allowance override'!H614 ), 'F_Inputs - allowance'!H614, 'Inp - allowance override'!H614 ) )</f>
        <v/>
      </c>
      <c r="I614" s="70">
        <f xml:space="preserve"> IF( ISNA( 'Inp - allowance override'!I614 ), "", IF( ISBLANK( 'Inp - allowance override'!I614 ), 'F_Inputs - allowance'!I614, 'Inp - allowance override'!I614 ) )</f>
        <v>0</v>
      </c>
      <c r="J614" s="70">
        <f xml:space="preserve"> IF( ISNA( 'Inp - allowance override'!J614 ), "", IF( ISBLANK( 'Inp - allowance override'!J614 ), 'F_Inputs - allowance'!J614, 'Inp - allowance override'!J614 ) )</f>
        <v>0</v>
      </c>
      <c r="K614" s="70">
        <f xml:space="preserve"> IF( ISNA( 'Inp - allowance override'!K614 ), "", IF( ISBLANK( 'Inp - allowance override'!K614 ), 'F_Inputs - allowance'!K614, 'Inp - allowance override'!K614 ) )</f>
        <v>0</v>
      </c>
      <c r="L614" s="70">
        <f xml:space="preserve"> IF( ISNA( 'Inp - allowance override'!L614 ), "", IF( ISBLANK( 'Inp - allowance override'!L614 ), 'F_Inputs - allowance'!L614, 'Inp - allowance override'!L614 ) )</f>
        <v>0</v>
      </c>
      <c r="M614" s="70">
        <f xml:space="preserve"> IF( ISNA( 'Inp - allowance override'!M614 ), "", IF( ISBLANK( 'Inp - allowance override'!M614 ), 'F_Inputs - allowance'!M614, 'Inp - allowance override'!M614 ) )</f>
        <v>0</v>
      </c>
      <c r="N614" s="64" t="str">
        <f xml:space="preserve"> INDEX(Lookup!G:G, MATCH(B614, Lookup!F:F, 0),)</f>
        <v>WWN - DSDIV REV</v>
      </c>
    </row>
    <row r="615" spans="1:16">
      <c r="A615" t="str">
        <f>'Inp - allowance override'!A615</f>
        <v>PRT</v>
      </c>
      <c r="B615" t="str">
        <f>'Inp - allowance override'!B615</f>
        <v>C_PR24CA25_WR</v>
      </c>
      <c r="C615" t="str">
        <f>'Inp - allowance override'!C615</f>
        <v>Pension deficit recovery payments - Calculated allowance - Water resources</v>
      </c>
      <c r="D615" t="str">
        <f>'Inp - allowance override'!D615</f>
        <v>£m</v>
      </c>
      <c r="E615" t="str">
        <f>'Inp - allowance override'!E615</f>
        <v>Price Review 2024</v>
      </c>
      <c r="F615" s="70" t="str">
        <f xml:space="preserve"> IF( ISNA( 'Inp - allowance override'!F615 ), "", IF( ISBLANK( 'Inp - allowance override'!F615 ), 'F_Inputs - allowance'!F615, 'Inp - allowance override'!F615 ) )</f>
        <v/>
      </c>
      <c r="G615" s="70" t="str">
        <f xml:space="preserve"> IF( ISNA( 'Inp - allowance override'!G615 ), "", IF( ISBLANK( 'Inp - allowance override'!G615 ), 'F_Inputs - allowance'!G615, 'Inp - allowance override'!G615 ) )</f>
        <v/>
      </c>
      <c r="H615" s="70" t="str">
        <f xml:space="preserve"> IF( ISNA( 'Inp - allowance override'!H615 ), "", IF( ISBLANK( 'Inp - allowance override'!H615 ), 'F_Inputs - allowance'!H615, 'Inp - allowance override'!H615 ) )</f>
        <v/>
      </c>
      <c r="I615" s="70" t="str">
        <f xml:space="preserve"> IF( ISNA( 'Inp - allowance override'!I615 ), "", IF( ISBLANK( 'Inp - allowance override'!I615 ), 'F_Inputs - allowance'!I615, 'Inp - allowance override'!I615 ) )</f>
        <v/>
      </c>
      <c r="J615" s="70" t="str">
        <f xml:space="preserve"> IF( ISNA( 'Inp - allowance override'!J615 ), "", IF( ISBLANK( 'Inp - allowance override'!J615 ), 'F_Inputs - allowance'!J615, 'Inp - allowance override'!J615 ) )</f>
        <v/>
      </c>
      <c r="K615" s="70" t="str">
        <f xml:space="preserve"> IF( ISNA( 'Inp - allowance override'!K615 ), "", IF( ISBLANK( 'Inp - allowance override'!K615 ), 'F_Inputs - allowance'!K615, 'Inp - allowance override'!K615 ) )</f>
        <v/>
      </c>
      <c r="L615" s="70" t="str">
        <f xml:space="preserve"> IF( ISNA( 'Inp - allowance override'!L615 ), "", IF( ISBLANK( 'Inp - allowance override'!L615 ), 'F_Inputs - allowance'!L615, 'Inp - allowance override'!L615 ) )</f>
        <v/>
      </c>
      <c r="M615" s="70" t="str">
        <f xml:space="preserve"> IF( ISNA( 'Inp - allowance override'!M615 ), "", IF( ISBLANK( 'Inp - allowance override'!M615 ), 'F_Inputs - allowance'!M615, 'Inp - allowance override'!M615 ) )</f>
        <v/>
      </c>
      <c r="N615" s="64" t="str">
        <f xml:space="preserve"> INDEX(Lookup!G:G, MATCH(B615, Lookup!F:F, 0),)</f>
        <v>WR - PDRC</v>
      </c>
      <c r="P615" t="s">
        <v>462</v>
      </c>
    </row>
    <row r="616" spans="1:16">
      <c r="A616" t="str">
        <f>'Inp - allowance override'!A616</f>
        <v>PRT</v>
      </c>
      <c r="B616" t="str">
        <f>'Inp - allowance override'!B616</f>
        <v>C_PR24CA25_WN</v>
      </c>
      <c r="C616" t="str">
        <f>'Inp - allowance override'!C616</f>
        <v>Pension deficit recovery payments - Calculated allowance - Water network plus</v>
      </c>
      <c r="D616" t="str">
        <f>'Inp - allowance override'!D616</f>
        <v>£m</v>
      </c>
      <c r="E616" t="str">
        <f>'Inp - allowance override'!E616</f>
        <v>Price Review 2024</v>
      </c>
      <c r="F616" s="70" t="str">
        <f xml:space="preserve"> IF( ISNA( 'Inp - allowance override'!F616 ), "", IF( ISBLANK( 'Inp - allowance override'!F616 ), 'F_Inputs - allowance'!F616, 'Inp - allowance override'!F616 ) )</f>
        <v/>
      </c>
      <c r="G616" s="70" t="str">
        <f xml:space="preserve"> IF( ISNA( 'Inp - allowance override'!G616 ), "", IF( ISBLANK( 'Inp - allowance override'!G616 ), 'F_Inputs - allowance'!G616, 'Inp - allowance override'!G616 ) )</f>
        <v/>
      </c>
      <c r="H616" s="70" t="str">
        <f xml:space="preserve"> IF( ISNA( 'Inp - allowance override'!H616 ), "", IF( ISBLANK( 'Inp - allowance override'!H616 ), 'F_Inputs - allowance'!H616, 'Inp - allowance override'!H616 ) )</f>
        <v/>
      </c>
      <c r="I616" s="70" t="str">
        <f xml:space="preserve"> IF( ISNA( 'Inp - allowance override'!I616 ), "", IF( ISBLANK( 'Inp - allowance override'!I616 ), 'F_Inputs - allowance'!I616, 'Inp - allowance override'!I616 ) )</f>
        <v/>
      </c>
      <c r="J616" s="70" t="str">
        <f xml:space="preserve"> IF( ISNA( 'Inp - allowance override'!J616 ), "", IF( ISBLANK( 'Inp - allowance override'!J616 ), 'F_Inputs - allowance'!J616, 'Inp - allowance override'!J616 ) )</f>
        <v/>
      </c>
      <c r="K616" s="70" t="str">
        <f xml:space="preserve"> IF( ISNA( 'Inp - allowance override'!K616 ), "", IF( ISBLANK( 'Inp - allowance override'!K616 ), 'F_Inputs - allowance'!K616, 'Inp - allowance override'!K616 ) )</f>
        <v/>
      </c>
      <c r="L616" s="70" t="str">
        <f xml:space="preserve"> IF( ISNA( 'Inp - allowance override'!L616 ), "", IF( ISBLANK( 'Inp - allowance override'!L616 ), 'F_Inputs - allowance'!L616, 'Inp - allowance override'!L616 ) )</f>
        <v/>
      </c>
      <c r="M616" s="70" t="str">
        <f xml:space="preserve"> IF( ISNA( 'Inp - allowance override'!M616 ), "", IF( ISBLANK( 'Inp - allowance override'!M616 ), 'F_Inputs - allowance'!M616, 'Inp - allowance override'!M616 ) )</f>
        <v/>
      </c>
      <c r="N616" s="64" t="str">
        <f xml:space="preserve"> INDEX(Lookup!G:G, MATCH(B616, Lookup!F:F, 0),)</f>
        <v>WN - PDRC</v>
      </c>
      <c r="P616" t="s">
        <v>462</v>
      </c>
    </row>
    <row r="617" spans="1:16">
      <c r="A617" t="str">
        <f>'Inp - allowance override'!A617</f>
        <v>PRT</v>
      </c>
      <c r="B617" t="str">
        <f>'Inp - allowance override'!B617</f>
        <v>C_PR24CA25_W_TOT</v>
      </c>
      <c r="C617" t="str">
        <f>'Inp - allowance override'!C617</f>
        <v>Pension deficit recovery payments - Calculated allowance - Water total</v>
      </c>
      <c r="D617" t="str">
        <f>'Inp - allowance override'!D617</f>
        <v>£m</v>
      </c>
      <c r="E617" t="str">
        <f>'Inp - allowance override'!E617</f>
        <v>Price Review 2024</v>
      </c>
      <c r="F617" s="70" t="str">
        <f xml:space="preserve"> IF( ISNA( 'Inp - allowance override'!F617 ), "", IF( ISBLANK( 'Inp - allowance override'!F617 ), 'F_Inputs - allowance'!F617, 'Inp - allowance override'!F617 ) )</f>
        <v/>
      </c>
      <c r="G617" s="70" t="str">
        <f xml:space="preserve"> IF( ISNA( 'Inp - allowance override'!G617 ), "", IF( ISBLANK( 'Inp - allowance override'!G617 ), 'F_Inputs - allowance'!G617, 'Inp - allowance override'!G617 ) )</f>
        <v/>
      </c>
      <c r="H617" s="70" t="str">
        <f xml:space="preserve"> IF( ISNA( 'Inp - allowance override'!H617 ), "", IF( ISBLANK( 'Inp - allowance override'!H617 ), 'F_Inputs - allowance'!H617, 'Inp - allowance override'!H617 ) )</f>
        <v/>
      </c>
      <c r="I617" s="70" t="str">
        <f xml:space="preserve"> IF( ISNA( 'Inp - allowance override'!I617 ), "", IF( ISBLANK( 'Inp - allowance override'!I617 ), 'F_Inputs - allowance'!I617, 'Inp - allowance override'!I617 ) )</f>
        <v/>
      </c>
      <c r="J617" s="70" t="str">
        <f xml:space="preserve"> IF( ISNA( 'Inp - allowance override'!J617 ), "", IF( ISBLANK( 'Inp - allowance override'!J617 ), 'F_Inputs - allowance'!J617, 'Inp - allowance override'!J617 ) )</f>
        <v/>
      </c>
      <c r="K617" s="70" t="str">
        <f xml:space="preserve"> IF( ISNA( 'Inp - allowance override'!K617 ), "", IF( ISBLANK( 'Inp - allowance override'!K617 ), 'F_Inputs - allowance'!K617, 'Inp - allowance override'!K617 ) )</f>
        <v/>
      </c>
      <c r="L617" s="70" t="str">
        <f xml:space="preserve"> IF( ISNA( 'Inp - allowance override'!L617 ), "", IF( ISBLANK( 'Inp - allowance override'!L617 ), 'F_Inputs - allowance'!L617, 'Inp - allowance override'!L617 ) )</f>
        <v/>
      </c>
      <c r="M617" s="70" t="str">
        <f xml:space="preserve"> IF( ISNA( 'Inp - allowance override'!M617 ), "", IF( ISBLANK( 'Inp - allowance override'!M617 ), 'F_Inputs - allowance'!M617, 'Inp - allowance override'!M617 ) )</f>
        <v/>
      </c>
      <c r="N617" s="64" t="str">
        <f xml:space="preserve"> INDEX(Lookup!G:G, MATCH(B617, Lookup!F:F, 0),)</f>
        <v>W - PDRC</v>
      </c>
      <c r="P617" t="s">
        <v>462</v>
      </c>
    </row>
    <row r="618" spans="1:16">
      <c r="A618" t="str">
        <f>'Inp - allowance override'!A618</f>
        <v>PRT</v>
      </c>
      <c r="B618" t="str">
        <f>'Inp - allowance override'!B618</f>
        <v>C_PR24CA25_WWN</v>
      </c>
      <c r="C618" t="str">
        <f>'Inp - allowance override'!C618</f>
        <v>Pension deficit recovery payments - Calculated allowance - Wastewater network plus</v>
      </c>
      <c r="D618" t="str">
        <f>'Inp - allowance override'!D618</f>
        <v>£m</v>
      </c>
      <c r="E618" t="str">
        <f>'Inp - allowance override'!E618</f>
        <v>Price Review 2024</v>
      </c>
      <c r="F618" s="70" t="str">
        <f xml:space="preserve"> IF( ISNA( 'Inp - allowance override'!F618 ), "", IF( ISBLANK( 'Inp - allowance override'!F618 ), 'F_Inputs - allowance'!F618, 'Inp - allowance override'!F618 ) )</f>
        <v/>
      </c>
      <c r="G618" s="70" t="str">
        <f xml:space="preserve"> IF( ISNA( 'Inp - allowance override'!G618 ), "", IF( ISBLANK( 'Inp - allowance override'!G618 ), 'F_Inputs - allowance'!G618, 'Inp - allowance override'!G618 ) )</f>
        <v/>
      </c>
      <c r="H618" s="70" t="str">
        <f xml:space="preserve"> IF( ISNA( 'Inp - allowance override'!H618 ), "", IF( ISBLANK( 'Inp - allowance override'!H618 ), 'F_Inputs - allowance'!H618, 'Inp - allowance override'!H618 ) )</f>
        <v/>
      </c>
      <c r="I618" s="70" t="str">
        <f xml:space="preserve"> IF( ISNA( 'Inp - allowance override'!I618 ), "", IF( ISBLANK( 'Inp - allowance override'!I618 ), 'F_Inputs - allowance'!I618, 'Inp - allowance override'!I618 ) )</f>
        <v/>
      </c>
      <c r="J618" s="70" t="str">
        <f xml:space="preserve"> IF( ISNA( 'Inp - allowance override'!J618 ), "", IF( ISBLANK( 'Inp - allowance override'!J618 ), 'F_Inputs - allowance'!J618, 'Inp - allowance override'!J618 ) )</f>
        <v/>
      </c>
      <c r="K618" s="70" t="str">
        <f xml:space="preserve"> IF( ISNA( 'Inp - allowance override'!K618 ), "", IF( ISBLANK( 'Inp - allowance override'!K618 ), 'F_Inputs - allowance'!K618, 'Inp - allowance override'!K618 ) )</f>
        <v/>
      </c>
      <c r="L618" s="70" t="str">
        <f xml:space="preserve"> IF( ISNA( 'Inp - allowance override'!L618 ), "", IF( ISBLANK( 'Inp - allowance override'!L618 ), 'F_Inputs - allowance'!L618, 'Inp - allowance override'!L618 ) )</f>
        <v/>
      </c>
      <c r="M618" s="70" t="str">
        <f xml:space="preserve"> IF( ISNA( 'Inp - allowance override'!M618 ), "", IF( ISBLANK( 'Inp - allowance override'!M618 ), 'F_Inputs - allowance'!M618, 'Inp - allowance override'!M618 ) )</f>
        <v/>
      </c>
      <c r="N618" s="64" t="str">
        <f xml:space="preserve"> INDEX(Lookup!G:G, MATCH(B618, Lookup!F:F, 0),)</f>
        <v>WWN - PDRC</v>
      </c>
      <c r="P618" t="s">
        <v>462</v>
      </c>
    </row>
    <row r="619" spans="1:16">
      <c r="A619" t="str">
        <f>'Inp - allowance override'!A619</f>
        <v>PRT</v>
      </c>
      <c r="B619" t="str">
        <f>'Inp - allowance override'!B619</f>
        <v>C_PR24CA25_BIO</v>
      </c>
      <c r="C619" t="str">
        <f>'Inp - allowance override'!C619</f>
        <v>Pension deficit recovery payments - Calculated allowance - Bioresources</v>
      </c>
      <c r="D619" t="str">
        <f>'Inp - allowance override'!D619</f>
        <v>£m</v>
      </c>
      <c r="E619" t="str">
        <f>'Inp - allowance override'!E619</f>
        <v>Price Review 2024</v>
      </c>
      <c r="F619" s="70" t="str">
        <f xml:space="preserve"> IF( ISNA( 'Inp - allowance override'!F619 ), "", IF( ISBLANK( 'Inp - allowance override'!F619 ), 'F_Inputs - allowance'!F619, 'Inp - allowance override'!F619 ) )</f>
        <v/>
      </c>
      <c r="G619" s="70" t="str">
        <f xml:space="preserve"> IF( ISNA( 'Inp - allowance override'!G619 ), "", IF( ISBLANK( 'Inp - allowance override'!G619 ), 'F_Inputs - allowance'!G619, 'Inp - allowance override'!G619 ) )</f>
        <v/>
      </c>
      <c r="H619" s="70" t="str">
        <f xml:space="preserve"> IF( ISNA( 'Inp - allowance override'!H619 ), "", IF( ISBLANK( 'Inp - allowance override'!H619 ), 'F_Inputs - allowance'!H619, 'Inp - allowance override'!H619 ) )</f>
        <v/>
      </c>
      <c r="I619" s="70" t="str">
        <f xml:space="preserve"> IF( ISNA( 'Inp - allowance override'!I619 ), "", IF( ISBLANK( 'Inp - allowance override'!I619 ), 'F_Inputs - allowance'!I619, 'Inp - allowance override'!I619 ) )</f>
        <v/>
      </c>
      <c r="J619" s="70" t="str">
        <f xml:space="preserve"> IF( ISNA( 'Inp - allowance override'!J619 ), "", IF( ISBLANK( 'Inp - allowance override'!J619 ), 'F_Inputs - allowance'!J619, 'Inp - allowance override'!J619 ) )</f>
        <v/>
      </c>
      <c r="K619" s="70" t="str">
        <f xml:space="preserve"> IF( ISNA( 'Inp - allowance override'!K619 ), "", IF( ISBLANK( 'Inp - allowance override'!K619 ), 'F_Inputs - allowance'!K619, 'Inp - allowance override'!K619 ) )</f>
        <v/>
      </c>
      <c r="L619" s="70" t="str">
        <f xml:space="preserve"> IF( ISNA( 'Inp - allowance override'!L619 ), "", IF( ISBLANK( 'Inp - allowance override'!L619 ), 'F_Inputs - allowance'!L619, 'Inp - allowance override'!L619 ) )</f>
        <v/>
      </c>
      <c r="M619" s="70" t="str">
        <f xml:space="preserve"> IF( ISNA( 'Inp - allowance override'!M619 ), "", IF( ISBLANK( 'Inp - allowance override'!M619 ), 'F_Inputs - allowance'!M619, 'Inp - allowance override'!M619 ) )</f>
        <v/>
      </c>
      <c r="N619" s="64" t="str">
        <f xml:space="preserve"> INDEX(Lookup!G:G, MATCH(B619, Lookup!F:F, 0),)</f>
        <v>BIO - PDRC</v>
      </c>
      <c r="P619" t="s">
        <v>462</v>
      </c>
    </row>
    <row r="620" spans="1:16">
      <c r="A620" t="str">
        <f>'Inp - allowance override'!A620</f>
        <v>PRT</v>
      </c>
      <c r="B620" t="str">
        <f>'Inp - allowance override'!B620</f>
        <v>C_PR24CA25_WW_TOT</v>
      </c>
      <c r="C620" t="str">
        <f>'Inp - allowance override'!C620</f>
        <v>Pension deficit recovery payments - Calculated allowance - Wastewater total</v>
      </c>
      <c r="D620" t="str">
        <f>'Inp - allowance override'!D620</f>
        <v>£m</v>
      </c>
      <c r="E620" t="str">
        <f>'Inp - allowance override'!E620</f>
        <v>Price Review 2024</v>
      </c>
      <c r="F620" s="70" t="str">
        <f xml:space="preserve"> IF( ISNA( 'Inp - allowance override'!F620 ), "", IF( ISBLANK( 'Inp - allowance override'!F620 ), 'F_Inputs - allowance'!F620, 'Inp - allowance override'!F620 ) )</f>
        <v/>
      </c>
      <c r="G620" s="70" t="str">
        <f xml:space="preserve"> IF( ISNA( 'Inp - allowance override'!G620 ), "", IF( ISBLANK( 'Inp - allowance override'!G620 ), 'F_Inputs - allowance'!G620, 'Inp - allowance override'!G620 ) )</f>
        <v/>
      </c>
      <c r="H620" s="70" t="str">
        <f xml:space="preserve"> IF( ISNA( 'Inp - allowance override'!H620 ), "", IF( ISBLANK( 'Inp - allowance override'!H620 ), 'F_Inputs - allowance'!H620, 'Inp - allowance override'!H620 ) )</f>
        <v/>
      </c>
      <c r="I620" s="70" t="str">
        <f xml:space="preserve"> IF( ISNA( 'Inp - allowance override'!I620 ), "", IF( ISBLANK( 'Inp - allowance override'!I620 ), 'F_Inputs - allowance'!I620, 'Inp - allowance override'!I620 ) )</f>
        <v/>
      </c>
      <c r="J620" s="70" t="str">
        <f xml:space="preserve"> IF( ISNA( 'Inp - allowance override'!J620 ), "", IF( ISBLANK( 'Inp - allowance override'!J620 ), 'F_Inputs - allowance'!J620, 'Inp - allowance override'!J620 ) )</f>
        <v/>
      </c>
      <c r="K620" s="70" t="str">
        <f xml:space="preserve"> IF( ISNA( 'Inp - allowance override'!K620 ), "", IF( ISBLANK( 'Inp - allowance override'!K620 ), 'F_Inputs - allowance'!K620, 'Inp - allowance override'!K620 ) )</f>
        <v/>
      </c>
      <c r="L620" s="70" t="str">
        <f xml:space="preserve"> IF( ISNA( 'Inp - allowance override'!L620 ), "", IF( ISBLANK( 'Inp - allowance override'!L620 ), 'F_Inputs - allowance'!L620, 'Inp - allowance override'!L620 ) )</f>
        <v/>
      </c>
      <c r="M620" s="70" t="str">
        <f xml:space="preserve"> IF( ISNA( 'Inp - allowance override'!M620 ), "", IF( ISBLANK( 'Inp - allowance override'!M620 ), 'F_Inputs - allowance'!M620, 'Inp - allowance override'!M620 ) )</f>
        <v/>
      </c>
      <c r="N620" s="64" t="str">
        <f xml:space="preserve"> INDEX(Lookup!G:G, MATCH(B620, Lookup!F:F, 0),)</f>
        <v>WW - PDRC</v>
      </c>
      <c r="P620" t="s">
        <v>462</v>
      </c>
    </row>
    <row r="621" spans="1:16">
      <c r="A621" t="str">
        <f>'Inp - allowance override'!A621</f>
        <v>PRT</v>
      </c>
      <c r="B621" t="str">
        <f>'Inp - allowance override'!B621</f>
        <v>C_PR24CA25_ADDN1</v>
      </c>
      <c r="C621" t="str">
        <f>'Inp - allowance override'!C621</f>
        <v>Pension deficit recovery payments - Calculated allowance - Additional control 1</v>
      </c>
      <c r="D621" t="str">
        <f>'Inp - allowance override'!D621</f>
        <v>£m</v>
      </c>
      <c r="E621" t="str">
        <f>'Inp - allowance override'!E621</f>
        <v>Price Review 2024</v>
      </c>
      <c r="F621" s="70" t="str">
        <f xml:space="preserve"> IF( ISNA( 'Inp - allowance override'!F621 ), "", IF( ISBLANK( 'Inp - allowance override'!F621 ), 'F_Inputs - allowance'!F621, 'Inp - allowance override'!F621 ) )</f>
        <v/>
      </c>
      <c r="G621" s="70" t="str">
        <f xml:space="preserve"> IF( ISNA( 'Inp - allowance override'!G621 ), "", IF( ISBLANK( 'Inp - allowance override'!G621 ), 'F_Inputs - allowance'!G621, 'Inp - allowance override'!G621 ) )</f>
        <v/>
      </c>
      <c r="H621" s="70" t="str">
        <f xml:space="preserve"> IF( ISNA( 'Inp - allowance override'!H621 ), "", IF( ISBLANK( 'Inp - allowance override'!H621 ), 'F_Inputs - allowance'!H621, 'Inp - allowance override'!H621 ) )</f>
        <v/>
      </c>
      <c r="I621" s="70" t="str">
        <f xml:space="preserve"> IF( ISNA( 'Inp - allowance override'!I621 ), "", IF( ISBLANK( 'Inp - allowance override'!I621 ), 'F_Inputs - allowance'!I621, 'Inp - allowance override'!I621 ) )</f>
        <v/>
      </c>
      <c r="J621" s="70" t="str">
        <f xml:space="preserve"> IF( ISNA( 'Inp - allowance override'!J621 ), "", IF( ISBLANK( 'Inp - allowance override'!J621 ), 'F_Inputs - allowance'!J621, 'Inp - allowance override'!J621 ) )</f>
        <v/>
      </c>
      <c r="K621" s="70" t="str">
        <f xml:space="preserve"> IF( ISNA( 'Inp - allowance override'!K621 ), "", IF( ISBLANK( 'Inp - allowance override'!K621 ), 'F_Inputs - allowance'!K621, 'Inp - allowance override'!K621 ) )</f>
        <v/>
      </c>
      <c r="L621" s="70" t="str">
        <f xml:space="preserve"> IF( ISNA( 'Inp - allowance override'!L621 ), "", IF( ISBLANK( 'Inp - allowance override'!L621 ), 'F_Inputs - allowance'!L621, 'Inp - allowance override'!L621 ) )</f>
        <v/>
      </c>
      <c r="M621" s="70" t="str">
        <f xml:space="preserve"> IF( ISNA( 'Inp - allowance override'!M621 ), "", IF( ISBLANK( 'Inp - allowance override'!M621 ), 'F_Inputs - allowance'!M621, 'Inp - allowance override'!M621 ) )</f>
        <v/>
      </c>
      <c r="N621" s="64" t="str">
        <f xml:space="preserve"> INDEX(Lookup!G:G, MATCH(B621, Lookup!F:F, 0),)</f>
        <v>ADDN1 - PDRC</v>
      </c>
      <c r="P621" t="s">
        <v>462</v>
      </c>
    </row>
    <row r="622" spans="1:16">
      <c r="A622" t="str">
        <f>'Inp - allowance override'!A622</f>
        <v>PRT</v>
      </c>
      <c r="B622" t="str">
        <f>'Inp - allowance override'!B622</f>
        <v>C_PR24CA25_ADDN2</v>
      </c>
      <c r="C622" t="str">
        <f>'Inp - allowance override'!C622</f>
        <v>Pension deficit recovery payments - Calculated allowance - Additional control 2</v>
      </c>
      <c r="D622" t="str">
        <f>'Inp - allowance override'!D622</f>
        <v>£m</v>
      </c>
      <c r="E622" t="str">
        <f>'Inp - allowance override'!E622</f>
        <v>Price Review 2024</v>
      </c>
      <c r="F622" s="70" t="str">
        <f xml:space="preserve"> IF( ISNA( 'Inp - allowance override'!F622 ), "", IF( ISBLANK( 'Inp - allowance override'!F622 ), 'F_Inputs - allowance'!F622, 'Inp - allowance override'!F622 ) )</f>
        <v/>
      </c>
      <c r="G622" s="70" t="str">
        <f xml:space="preserve"> IF( ISNA( 'Inp - allowance override'!G622 ), "", IF( ISBLANK( 'Inp - allowance override'!G622 ), 'F_Inputs - allowance'!G622, 'Inp - allowance override'!G622 ) )</f>
        <v/>
      </c>
      <c r="H622" s="70" t="str">
        <f xml:space="preserve"> IF( ISNA( 'Inp - allowance override'!H622 ), "", IF( ISBLANK( 'Inp - allowance override'!H622 ), 'F_Inputs - allowance'!H622, 'Inp - allowance override'!H622 ) )</f>
        <v/>
      </c>
      <c r="I622" s="70" t="str">
        <f xml:space="preserve"> IF( ISNA( 'Inp - allowance override'!I622 ), "", IF( ISBLANK( 'Inp - allowance override'!I622 ), 'F_Inputs - allowance'!I622, 'Inp - allowance override'!I622 ) )</f>
        <v/>
      </c>
      <c r="J622" s="70" t="str">
        <f xml:space="preserve"> IF( ISNA( 'Inp - allowance override'!J622 ), "", IF( ISBLANK( 'Inp - allowance override'!J622 ), 'F_Inputs - allowance'!J622, 'Inp - allowance override'!J622 ) )</f>
        <v/>
      </c>
      <c r="K622" s="70" t="str">
        <f xml:space="preserve"> IF( ISNA( 'Inp - allowance override'!K622 ), "", IF( ISBLANK( 'Inp - allowance override'!K622 ), 'F_Inputs - allowance'!K622, 'Inp - allowance override'!K622 ) )</f>
        <v/>
      </c>
      <c r="L622" s="70" t="str">
        <f xml:space="preserve"> IF( ISNA( 'Inp - allowance override'!L622 ), "", IF( ISBLANK( 'Inp - allowance override'!L622 ), 'F_Inputs - allowance'!L622, 'Inp - allowance override'!L622 ) )</f>
        <v/>
      </c>
      <c r="M622" s="70" t="str">
        <f xml:space="preserve"> IF( ISNA( 'Inp - allowance override'!M622 ), "", IF( ISBLANK( 'Inp - allowance override'!M622 ), 'F_Inputs - allowance'!M622, 'Inp - allowance override'!M622 ) )</f>
        <v/>
      </c>
      <c r="N622" s="64" t="str">
        <f xml:space="preserve"> INDEX(Lookup!G:G, MATCH(B622, Lookup!F:F, 0),)</f>
        <v>ADDN1 - PDRC</v>
      </c>
      <c r="P622" t="s">
        <v>462</v>
      </c>
    </row>
    <row r="623" spans="1:16">
      <c r="A623" t="str">
        <f>'Inp - allowance override'!A623</f>
        <v>SEW</v>
      </c>
      <c r="B623" t="str">
        <f>'Inp - allowance override'!B623</f>
        <v>PR24CA02_BASE_WR</v>
      </c>
      <c r="C623" t="str">
        <f>'Inp - allowance override'!C623</f>
        <v>Final modelled base cost allowance for Water Resources</v>
      </c>
      <c r="D623" t="str">
        <f>'Inp - allowance override'!D623</f>
        <v>£m</v>
      </c>
      <c r="E623" t="str">
        <f>'Inp - allowance override'!E623</f>
        <v>Price Review 2024</v>
      </c>
      <c r="F623" s="70" t="str">
        <f xml:space="preserve"> IF( ISNA( 'Inp - allowance override'!F623 ), "", IF( ISBLANK( 'Inp - allowance override'!F623 ), 'F_Inputs - allowance'!F623, 'Inp - allowance override'!F623 ) )</f>
        <v/>
      </c>
      <c r="G623" s="70" t="str">
        <f xml:space="preserve"> IF( ISNA( 'Inp - allowance override'!G623 ), "", IF( ISBLANK( 'Inp - allowance override'!G623 ), 'F_Inputs - allowance'!G623, 'Inp - allowance override'!G623 ) )</f>
        <v/>
      </c>
      <c r="H623" s="70" t="str">
        <f xml:space="preserve"> IF( ISNA( 'Inp - allowance override'!H623 ), "", IF( ISBLANK( 'Inp - allowance override'!H623 ), 'F_Inputs - allowance'!H623, 'Inp - allowance override'!H623 ) )</f>
        <v/>
      </c>
      <c r="I623" s="70">
        <f xml:space="preserve"> IF( ISNA( 'Inp - allowance override'!I623 ), "", IF( ISBLANK( 'Inp - allowance override'!I623 ), 'F_Inputs - allowance'!I623, 'Inp - allowance override'!I623 ) )</f>
        <v>22.314329424037926</v>
      </c>
      <c r="J623" s="70">
        <f xml:space="preserve"> IF( ISNA( 'Inp - allowance override'!J623 ), "", IF( ISBLANK( 'Inp - allowance override'!J623 ), 'F_Inputs - allowance'!J623, 'Inp - allowance override'!J623 ) )</f>
        <v>21.844564447494079</v>
      </c>
      <c r="K623" s="70">
        <f xml:space="preserve"> IF( ISNA( 'Inp - allowance override'!K623 ), "", IF( ISBLANK( 'Inp - allowance override'!K623 ), 'F_Inputs - allowance'!K623, 'Inp - allowance override'!K623 ) )</f>
        <v>21.113605869322146</v>
      </c>
      <c r="L623" s="70">
        <f xml:space="preserve"> IF( ISNA( 'Inp - allowance override'!L623 ), "", IF( ISBLANK( 'Inp - allowance override'!L623 ), 'F_Inputs - allowance'!L623, 'Inp - allowance override'!L623 ) )</f>
        <v>20.439900733991077</v>
      </c>
      <c r="M623" s="70">
        <f xml:space="preserve"> IF( ISNA( 'Inp - allowance override'!M623 ), "", IF( ISBLANK( 'Inp - allowance override'!M623 ), 'F_Inputs - allowance'!M623, 'Inp - allowance override'!M623 ) )</f>
        <v>19.899388114052744</v>
      </c>
      <c r="N623" s="64" t="str">
        <f xml:space="preserve"> INDEX(Lookup!G:G, MATCH(B623, Lookup!F:F, 0),)</f>
        <v>WR - Ofwat base allowance</v>
      </c>
    </row>
    <row r="624" spans="1:16">
      <c r="A624" t="str">
        <f>'Inp - allowance override'!A624</f>
        <v>SEW</v>
      </c>
      <c r="B624" t="str">
        <f>'Inp - allowance override'!B624</f>
        <v>PR24CA02_BASE_WNP</v>
      </c>
      <c r="C624" t="str">
        <f>'Inp - allowance override'!C624</f>
        <v>Final modelled base cost allowance for Network Plus Water</v>
      </c>
      <c r="D624" t="str">
        <f>'Inp - allowance override'!D624</f>
        <v>£m</v>
      </c>
      <c r="E624" t="str">
        <f>'Inp - allowance override'!E624</f>
        <v>Price Review 2024</v>
      </c>
      <c r="F624" s="70" t="str">
        <f xml:space="preserve"> IF( ISNA( 'Inp - allowance override'!F624 ), "", IF( ISBLANK( 'Inp - allowance override'!F624 ), 'F_Inputs - allowance'!F624, 'Inp - allowance override'!F624 ) )</f>
        <v/>
      </c>
      <c r="G624" s="70" t="str">
        <f xml:space="preserve"> IF( ISNA( 'Inp - allowance override'!G624 ), "", IF( ISBLANK( 'Inp - allowance override'!G624 ), 'F_Inputs - allowance'!G624, 'Inp - allowance override'!G624 ) )</f>
        <v/>
      </c>
      <c r="H624" s="70" t="str">
        <f xml:space="preserve"> IF( ISNA( 'Inp - allowance override'!H624 ), "", IF( ISBLANK( 'Inp - allowance override'!H624 ), 'F_Inputs - allowance'!H624, 'Inp - allowance override'!H624 ) )</f>
        <v/>
      </c>
      <c r="I624" s="70">
        <f xml:space="preserve"> IF( ISNA( 'Inp - allowance override'!I624 ), "", IF( ISBLANK( 'Inp - allowance override'!I624 ), 'F_Inputs - allowance'!I624, 'Inp - allowance override'!I624 ) )</f>
        <v>182.21146854967895</v>
      </c>
      <c r="J624" s="70">
        <f xml:space="preserve"> IF( ISNA( 'Inp - allowance override'!J624 ), "", IF( ISBLANK( 'Inp - allowance override'!J624 ), 'F_Inputs - allowance'!J624, 'Inp - allowance override'!J624 ) )</f>
        <v>185.88775890339426</v>
      </c>
      <c r="K624" s="70">
        <f xml:space="preserve"> IF( ISNA( 'Inp - allowance override'!K624 ), "", IF( ISBLANK( 'Inp - allowance override'!K624 ), 'F_Inputs - allowance'!K624, 'Inp - allowance override'!K624 ) )</f>
        <v>188.01153241111669</v>
      </c>
      <c r="L624" s="70">
        <f xml:space="preserve"> IF( ISNA( 'Inp - allowance override'!L624 ), "", IF( ISBLANK( 'Inp - allowance override'!L624 ), 'F_Inputs - allowance'!L624, 'Inp - allowance override'!L624 ) )</f>
        <v>190.69946187713472</v>
      </c>
      <c r="M624" s="70">
        <f xml:space="preserve"> IF( ISNA( 'Inp - allowance override'!M624 ), "", IF( ISBLANK( 'Inp - allowance override'!M624 ), 'F_Inputs - allowance'!M624, 'Inp - allowance override'!M624 ) )</f>
        <v>191.85630641107764</v>
      </c>
      <c r="N624" s="64" t="str">
        <f xml:space="preserve"> INDEX(Lookup!G:G, MATCH(B624, Lookup!F:F, 0),)</f>
        <v>WN+ - Ofwat base allowance</v>
      </c>
    </row>
    <row r="625" spans="1:14">
      <c r="A625" t="str">
        <f>'Inp - allowance override'!A625</f>
        <v>SEW</v>
      </c>
      <c r="B625" t="str">
        <f>'Inp - allowance override'!B625</f>
        <v>PR24CA02_BASE_WWNP</v>
      </c>
      <c r="C625" t="str">
        <f>'Inp - allowance override'!C625</f>
        <v>Final modelled base cost allowance for Wastewater Network Plus</v>
      </c>
      <c r="D625" t="str">
        <f>'Inp - allowance override'!D625</f>
        <v>£m</v>
      </c>
      <c r="E625" t="str">
        <f>'Inp - allowance override'!E625</f>
        <v>Price Review 2024</v>
      </c>
      <c r="F625" s="70" t="str">
        <f xml:space="preserve"> IF( ISNA( 'Inp - allowance override'!F625 ), "", IF( ISBLANK( 'Inp - allowance override'!F625 ), 'F_Inputs - allowance'!F625, 'Inp - allowance override'!F625 ) )</f>
        <v/>
      </c>
      <c r="G625" s="70" t="str">
        <f xml:space="preserve"> IF( ISNA( 'Inp - allowance override'!G625 ), "", IF( ISBLANK( 'Inp - allowance override'!G625 ), 'F_Inputs - allowance'!G625, 'Inp - allowance override'!G625 ) )</f>
        <v/>
      </c>
      <c r="H625" s="70" t="str">
        <f xml:space="preserve"> IF( ISNA( 'Inp - allowance override'!H625 ), "", IF( ISBLANK( 'Inp - allowance override'!H625 ), 'F_Inputs - allowance'!H625, 'Inp - allowance override'!H625 ) )</f>
        <v/>
      </c>
      <c r="I625" s="70" t="str">
        <f xml:space="preserve"> IF( ISNA( 'Inp - allowance override'!I625 ), "", IF( ISBLANK( 'Inp - allowance override'!I625 ), 'F_Inputs - allowance'!I625, 'Inp - allowance override'!I625 ) )</f>
        <v/>
      </c>
      <c r="J625" s="70" t="str">
        <f xml:space="preserve"> IF( ISNA( 'Inp - allowance override'!J625 ), "", IF( ISBLANK( 'Inp - allowance override'!J625 ), 'F_Inputs - allowance'!J625, 'Inp - allowance override'!J625 ) )</f>
        <v/>
      </c>
      <c r="K625" s="70" t="str">
        <f xml:space="preserve"> IF( ISNA( 'Inp - allowance override'!K625 ), "", IF( ISBLANK( 'Inp - allowance override'!K625 ), 'F_Inputs - allowance'!K625, 'Inp - allowance override'!K625 ) )</f>
        <v/>
      </c>
      <c r="L625" s="70" t="str">
        <f xml:space="preserve"> IF( ISNA( 'Inp - allowance override'!L625 ), "", IF( ISBLANK( 'Inp - allowance override'!L625 ), 'F_Inputs - allowance'!L625, 'Inp - allowance override'!L625 ) )</f>
        <v/>
      </c>
      <c r="M625" s="70" t="str">
        <f xml:space="preserve"> IF( ISNA( 'Inp - allowance override'!M625 ), "", IF( ISBLANK( 'Inp - allowance override'!M625 ), 'F_Inputs - allowance'!M625, 'Inp - allowance override'!M625 ) )</f>
        <v/>
      </c>
      <c r="N625" s="64" t="str">
        <f xml:space="preserve"> INDEX(Lookup!G:G, MATCH(B625, Lookup!F:F, 0),)</f>
        <v>WWN+ - Ofwat base allowance</v>
      </c>
    </row>
    <row r="626" spans="1:14">
      <c r="A626" t="str">
        <f>'Inp - allowance override'!A626</f>
        <v>SEW</v>
      </c>
      <c r="B626" t="str">
        <f>'Inp - allowance override'!B626</f>
        <v>PR24CA02_BASE_BIO</v>
      </c>
      <c r="C626" t="str">
        <f>'Inp - allowance override'!C626</f>
        <v>Final modelled base cost allowance for Bioresources</v>
      </c>
      <c r="D626" t="str">
        <f>'Inp - allowance override'!D626</f>
        <v>£m</v>
      </c>
      <c r="E626" t="str">
        <f>'Inp - allowance override'!E626</f>
        <v>Price Review 2024</v>
      </c>
      <c r="F626" s="70" t="str">
        <f xml:space="preserve"> IF( ISNA( 'Inp - allowance override'!F626 ), "", IF( ISBLANK( 'Inp - allowance override'!F626 ), 'F_Inputs - allowance'!F626, 'Inp - allowance override'!F626 ) )</f>
        <v/>
      </c>
      <c r="G626" s="70" t="str">
        <f xml:space="preserve"> IF( ISNA( 'Inp - allowance override'!G626 ), "", IF( ISBLANK( 'Inp - allowance override'!G626 ), 'F_Inputs - allowance'!G626, 'Inp - allowance override'!G626 ) )</f>
        <v/>
      </c>
      <c r="H626" s="70" t="str">
        <f xml:space="preserve"> IF( ISNA( 'Inp - allowance override'!H626 ), "", IF( ISBLANK( 'Inp - allowance override'!H626 ), 'F_Inputs - allowance'!H626, 'Inp - allowance override'!H626 ) )</f>
        <v/>
      </c>
      <c r="I626" s="70" t="str">
        <f xml:space="preserve"> IF( ISNA( 'Inp - allowance override'!I626 ), "", IF( ISBLANK( 'Inp - allowance override'!I626 ), 'F_Inputs - allowance'!I626, 'Inp - allowance override'!I626 ) )</f>
        <v/>
      </c>
      <c r="J626" s="70" t="str">
        <f xml:space="preserve"> IF( ISNA( 'Inp - allowance override'!J626 ), "", IF( ISBLANK( 'Inp - allowance override'!J626 ), 'F_Inputs - allowance'!J626, 'Inp - allowance override'!J626 ) )</f>
        <v/>
      </c>
      <c r="K626" s="70" t="str">
        <f xml:space="preserve"> IF( ISNA( 'Inp - allowance override'!K626 ), "", IF( ISBLANK( 'Inp - allowance override'!K626 ), 'F_Inputs - allowance'!K626, 'Inp - allowance override'!K626 ) )</f>
        <v/>
      </c>
      <c r="L626" s="70" t="str">
        <f xml:space="preserve"> IF( ISNA( 'Inp - allowance override'!L626 ), "", IF( ISBLANK( 'Inp - allowance override'!L626 ), 'F_Inputs - allowance'!L626, 'Inp - allowance override'!L626 ) )</f>
        <v/>
      </c>
      <c r="M626" s="70" t="str">
        <f xml:space="preserve"> IF( ISNA( 'Inp - allowance override'!M626 ), "", IF( ISBLANK( 'Inp - allowance override'!M626 ), 'F_Inputs - allowance'!M626, 'Inp - allowance override'!M626 ) )</f>
        <v/>
      </c>
      <c r="N626" s="64" t="str">
        <f xml:space="preserve"> INDEX(Lookup!G:G, MATCH(B626, Lookup!F:F, 0),)</f>
        <v>BIO - Ofwat base allowance</v>
      </c>
    </row>
    <row r="627" spans="1:14">
      <c r="A627" t="str">
        <f>'Inp - allowance override'!A627</f>
        <v>SEW</v>
      </c>
      <c r="B627" t="str">
        <f>'Inp - allowance override'!B627</f>
        <v>PR24CA14_WW_TOTAL_ENHANCEMENT_ALLOW_TOT</v>
      </c>
      <c r="C627" t="str">
        <f>'Inp - allowance override'!C627</f>
        <v>PR24 final wastewater enhancement totex allowance- total enhancement expenditure</v>
      </c>
      <c r="D627" t="str">
        <f>'Inp - allowance override'!D627</f>
        <v>£m</v>
      </c>
      <c r="E627" t="str">
        <f>'Inp - allowance override'!E627</f>
        <v>Price Review 2024</v>
      </c>
      <c r="F627" s="70" t="str">
        <f xml:space="preserve"> IF( ISNA( 'Inp - allowance override'!F627 ), "", IF( ISBLANK( 'Inp - allowance override'!F627 ), 'F_Inputs - allowance'!F627, 'Inp - allowance override'!F627 ) )</f>
        <v/>
      </c>
      <c r="G627" s="70" t="str">
        <f xml:space="preserve"> IF( ISNA( 'Inp - allowance override'!G627 ), "", IF( ISBLANK( 'Inp - allowance override'!G627 ), 'F_Inputs - allowance'!G627, 'Inp - allowance override'!G627 ) )</f>
        <v/>
      </c>
      <c r="H627" s="70" t="str">
        <f xml:space="preserve"> IF( ISNA( 'Inp - allowance override'!H627 ), "", IF( ISBLANK( 'Inp - allowance override'!H627 ), 'F_Inputs - allowance'!H627, 'Inp - allowance override'!H627 ) )</f>
        <v/>
      </c>
      <c r="I627" s="70" t="str">
        <f xml:space="preserve"> IF( ISNA( 'Inp - allowance override'!I627 ), "", IF( ISBLANK( 'Inp - allowance override'!I627 ), 'F_Inputs - allowance'!I627, 'Inp - allowance override'!I627 ) )</f>
        <v/>
      </c>
      <c r="J627" s="70" t="str">
        <f xml:space="preserve"> IF( ISNA( 'Inp - allowance override'!J627 ), "", IF( ISBLANK( 'Inp - allowance override'!J627 ), 'F_Inputs - allowance'!J627, 'Inp - allowance override'!J627 ) )</f>
        <v/>
      </c>
      <c r="K627" s="70" t="str">
        <f xml:space="preserve"> IF( ISNA( 'Inp - allowance override'!K627 ), "", IF( ISBLANK( 'Inp - allowance override'!K627 ), 'F_Inputs - allowance'!K627, 'Inp - allowance override'!K627 ) )</f>
        <v/>
      </c>
      <c r="L627" s="70" t="str">
        <f xml:space="preserve"> IF( ISNA( 'Inp - allowance override'!L627 ), "", IF( ISBLANK( 'Inp - allowance override'!L627 ), 'F_Inputs - allowance'!L627, 'Inp - allowance override'!L627 ) )</f>
        <v/>
      </c>
      <c r="M627" s="70" t="str">
        <f xml:space="preserve"> IF( ISNA( 'Inp - allowance override'!M627 ), "", IF( ISBLANK( 'Inp - allowance override'!M627 ), 'F_Inputs - allowance'!M627, 'Inp - allowance override'!M627 ) )</f>
        <v/>
      </c>
      <c r="N627" s="64" t="str">
        <f xml:space="preserve"> INDEX(Lookup!G:G, MATCH(B627, Lookup!F:F, 0),)</f>
        <v>Wastewater - Ofwat enhancement allowance</v>
      </c>
    </row>
    <row r="628" spans="1:14">
      <c r="A628" t="str">
        <f>'Inp - allowance override'!A628</f>
        <v>SEW</v>
      </c>
      <c r="B628" t="str">
        <f>'Inp - allowance override'!B628</f>
        <v>PR24CA14_W_TOTAL_ENHANCEMENT_ALLOW_TOT</v>
      </c>
      <c r="C628" t="str">
        <f>'Inp - allowance override'!C628</f>
        <v>PR24 final water enhancement totex allowance- total enhancement expenditure</v>
      </c>
      <c r="D628" t="str">
        <f>'Inp - allowance override'!D628</f>
        <v>£m</v>
      </c>
      <c r="E628" t="str">
        <f>'Inp - allowance override'!E628</f>
        <v>Price Review 2024</v>
      </c>
      <c r="F628" s="70" t="str">
        <f xml:space="preserve"> IF( ISNA( 'Inp - allowance override'!F628 ), "", IF( ISBLANK( 'Inp - allowance override'!F628 ), 'F_Inputs - allowance'!F628, 'Inp - allowance override'!F628 ) )</f>
        <v/>
      </c>
      <c r="G628" s="70">
        <f xml:space="preserve"> IF( ISNA( 'Inp - allowance override'!G628 ), "", IF( ISBLANK( 'Inp - allowance override'!G628 ), 'F_Inputs - allowance'!G628, 'Inp - allowance override'!G628 ) )</f>
        <v>3.8555932362485404E-2</v>
      </c>
      <c r="H628" s="70">
        <f xml:space="preserve"> IF( ISNA( 'Inp - allowance override'!H628 ), "", IF( ISBLANK( 'Inp - allowance override'!H628 ), 'F_Inputs - allowance'!H628, 'Inp - allowance override'!H628 ) )</f>
        <v>0.81187798253999111</v>
      </c>
      <c r="I628" s="70">
        <f xml:space="preserve"> IF( ISNA( 'Inp - allowance override'!I628 ), "", IF( ISBLANK( 'Inp - allowance override'!I628 ), 'F_Inputs - allowance'!I628, 'Inp - allowance override'!I628 ) )</f>
        <v>107.10747269213451</v>
      </c>
      <c r="J628" s="70">
        <f xml:space="preserve"> IF( ISNA( 'Inp - allowance override'!J628 ), "", IF( ISBLANK( 'Inp - allowance override'!J628 ), 'F_Inputs - allowance'!J628, 'Inp - allowance override'!J628 ) )</f>
        <v>107.45988652285065</v>
      </c>
      <c r="K628" s="70">
        <f xml:space="preserve"> IF( ISNA( 'Inp - allowance override'!K628 ), "", IF( ISBLANK( 'Inp - allowance override'!K628 ), 'F_Inputs - allowance'!K628, 'Inp - allowance override'!K628 ) )</f>
        <v>105.56501692941775</v>
      </c>
      <c r="L628" s="70">
        <f xml:space="preserve"> IF( ISNA( 'Inp - allowance override'!L628 ), "", IF( ISBLANK( 'Inp - allowance override'!L628 ), 'F_Inputs - allowance'!L628, 'Inp - allowance override'!L628 ) )</f>
        <v>118.01983679030924</v>
      </c>
      <c r="M628" s="70">
        <f xml:space="preserve"> IF( ISNA( 'Inp - allowance override'!M628 ), "", IF( ISBLANK( 'Inp - allowance override'!M628 ), 'F_Inputs - allowance'!M628, 'Inp - allowance override'!M628 ) )</f>
        <v>124.03508395225847</v>
      </c>
      <c r="N628" s="64" t="str">
        <f xml:space="preserve"> INDEX(Lookup!G:G, MATCH(B628, Lookup!F:F, 0),)</f>
        <v>Water - Ofwat enhancement allowance</v>
      </c>
    </row>
    <row r="629" spans="1:14">
      <c r="A629" t="str">
        <f>'Inp - allowance override'!A629</f>
        <v>SEW</v>
      </c>
      <c r="B629" t="str">
        <f>'Inp - allowance override'!B629</f>
        <v>C_PR24CA_RR2_001ADDN1_PR24</v>
      </c>
      <c r="C629" t="str">
        <f>'Inp - allowance override'!C629</f>
        <v>Ofwat - Gross capital expenditure - including g&amp;c and cost sharing - real (ADDN1)</v>
      </c>
      <c r="D629" t="str">
        <f>'Inp - allowance override'!D629</f>
        <v>£m</v>
      </c>
      <c r="E629" t="str">
        <f>'Inp - allowance override'!E629</f>
        <v>Price Review 2024</v>
      </c>
      <c r="F629" s="70" t="str">
        <f xml:space="preserve"> IF( ISNA( 'Inp - allowance override'!F629 ), "", IF( ISBLANK( 'Inp - allowance override'!F629 ), 'F_Inputs - allowance'!F629, 'Inp - allowance override'!F629 ) )</f>
        <v/>
      </c>
      <c r="G629" s="70" t="str">
        <f xml:space="preserve"> IF( ISNA( 'Inp - allowance override'!G629 ), "", IF( ISBLANK( 'Inp - allowance override'!G629 ), 'F_Inputs - allowance'!G629, 'Inp - allowance override'!G629 ) )</f>
        <v/>
      </c>
      <c r="H629" s="70" t="str">
        <f xml:space="preserve"> IF( ISNA( 'Inp - allowance override'!H629 ), "", IF( ISBLANK( 'Inp - allowance override'!H629 ), 'F_Inputs - allowance'!H629, 'Inp - allowance override'!H629 ) )</f>
        <v/>
      </c>
      <c r="I629" s="70">
        <f xml:space="preserve"> IF( ISNA( 'Inp - allowance override'!I629 ), "", IF( ISBLANK( 'Inp - allowance override'!I629 ), 'F_Inputs - allowance'!I629, 'Inp - allowance override'!I629 ) )</f>
        <v>0</v>
      </c>
      <c r="J629" s="70">
        <f xml:space="preserve"> IF( ISNA( 'Inp - allowance override'!J629 ), "", IF( ISBLANK( 'Inp - allowance override'!J629 ), 'F_Inputs - allowance'!J629, 'Inp - allowance override'!J629 ) )</f>
        <v>0</v>
      </c>
      <c r="K629" s="70">
        <f xml:space="preserve"> IF( ISNA( 'Inp - allowance override'!K629 ), "", IF( ISBLANK( 'Inp - allowance override'!K629 ), 'F_Inputs - allowance'!K629, 'Inp - allowance override'!K629 ) )</f>
        <v>0</v>
      </c>
      <c r="L629" s="70">
        <f xml:space="preserve"> IF( ISNA( 'Inp - allowance override'!L629 ), "", IF( ISBLANK( 'Inp - allowance override'!L629 ), 'F_Inputs - allowance'!L629, 'Inp - allowance override'!L629 ) )</f>
        <v>0</v>
      </c>
      <c r="M629" s="70">
        <f xml:space="preserve"> IF( ISNA( 'Inp - allowance override'!M629 ), "", IF( ISBLANK( 'Inp - allowance override'!M629 ), 'F_Inputs - allowance'!M629, 'Inp - allowance override'!M629 ) )</f>
        <v>0</v>
      </c>
      <c r="N629" s="64" t="str">
        <f xml:space="preserve"> INDEX(Lookup!G:G, MATCH(B629, Lookup!F:F, 0),)</f>
        <v>ADDN1 - Ofwat enhancement allowance</v>
      </c>
    </row>
    <row r="630" spans="1:14">
      <c r="A630" t="str">
        <f>'Inp - allowance override'!A630</f>
        <v>SEW</v>
      </c>
      <c r="B630" t="str">
        <f>'Inp - allowance override'!B630</f>
        <v>C_PR24CA_RR2_002ADDN1_PR24</v>
      </c>
      <c r="C630" t="str">
        <f>'Inp - allowance override'!C630</f>
        <v>Ofwat - Total gross operational expenditure including cost sharing - real (ADDN1)</v>
      </c>
      <c r="D630" t="str">
        <f>'Inp - allowance override'!D630</f>
        <v>£m</v>
      </c>
      <c r="E630" t="str">
        <f>'Inp - allowance override'!E630</f>
        <v>Price Review 2024</v>
      </c>
      <c r="F630" s="70" t="str">
        <f xml:space="preserve"> IF( ISNA( 'Inp - allowance override'!F630 ), "", IF( ISBLANK( 'Inp - allowance override'!F630 ), 'F_Inputs - allowance'!F630, 'Inp - allowance override'!F630 ) )</f>
        <v/>
      </c>
      <c r="G630" s="70" t="str">
        <f xml:space="preserve"> IF( ISNA( 'Inp - allowance override'!G630 ), "", IF( ISBLANK( 'Inp - allowance override'!G630 ), 'F_Inputs - allowance'!G630, 'Inp - allowance override'!G630 ) )</f>
        <v/>
      </c>
      <c r="H630" s="70" t="str">
        <f xml:space="preserve"> IF( ISNA( 'Inp - allowance override'!H630 ), "", IF( ISBLANK( 'Inp - allowance override'!H630 ), 'F_Inputs - allowance'!H630, 'Inp - allowance override'!H630 ) )</f>
        <v/>
      </c>
      <c r="I630" s="70">
        <f xml:space="preserve"> IF( ISNA( 'Inp - allowance override'!I630 ), "", IF( ISBLANK( 'Inp - allowance override'!I630 ), 'F_Inputs - allowance'!I630, 'Inp - allowance override'!I630 ) )</f>
        <v>0</v>
      </c>
      <c r="J630" s="70">
        <f xml:space="preserve"> IF( ISNA( 'Inp - allowance override'!J630 ), "", IF( ISBLANK( 'Inp - allowance override'!J630 ), 'F_Inputs - allowance'!J630, 'Inp - allowance override'!J630 ) )</f>
        <v>0</v>
      </c>
      <c r="K630" s="70">
        <f xml:space="preserve"> IF( ISNA( 'Inp - allowance override'!K630 ), "", IF( ISBLANK( 'Inp - allowance override'!K630 ), 'F_Inputs - allowance'!K630, 'Inp - allowance override'!K630 ) )</f>
        <v>0</v>
      </c>
      <c r="L630" s="70">
        <f xml:space="preserve"> IF( ISNA( 'Inp - allowance override'!L630 ), "", IF( ISBLANK( 'Inp - allowance override'!L630 ), 'F_Inputs - allowance'!L630, 'Inp - allowance override'!L630 ) )</f>
        <v>0</v>
      </c>
      <c r="M630" s="70">
        <f xml:space="preserve"> IF( ISNA( 'Inp - allowance override'!M630 ), "", IF( ISBLANK( 'Inp - allowance override'!M630 ), 'F_Inputs - allowance'!M630, 'Inp - allowance override'!M630 ) )</f>
        <v>0</v>
      </c>
      <c r="N630" s="64" t="str">
        <f xml:space="preserve"> INDEX(Lookup!G:G, MATCH(B630, Lookup!F:F, 0),)</f>
        <v>ADDN1 - Ofwat enhancement allowance</v>
      </c>
    </row>
    <row r="631" spans="1:14">
      <c r="A631" t="str">
        <f>'Inp - allowance override'!A631</f>
        <v>SEW</v>
      </c>
      <c r="B631" t="str">
        <f>'Inp - allowance override'!B631</f>
        <v>C_PR24CA15_DSDIVCAPEX_PC_WN</v>
      </c>
      <c r="C631" t="str">
        <f>'Inp - allowance override'!C631</f>
        <v>DS &amp; diversions costs -WN - capex - price control total</v>
      </c>
      <c r="D631" t="str">
        <f>'Inp - allowance override'!D631</f>
        <v>£m</v>
      </c>
      <c r="E631" t="str">
        <f>'Inp - allowance override'!E631</f>
        <v>Price Review 2024</v>
      </c>
      <c r="F631" s="70" t="str">
        <f xml:space="preserve"> IF( ISNA( 'Inp - allowance override'!F631 ), "", IF( ISBLANK( 'Inp - allowance override'!F631 ), 'F_Inputs - allowance'!F631, 'Inp - allowance override'!F631 ) )</f>
        <v/>
      </c>
      <c r="G631" s="70" t="str">
        <f xml:space="preserve"> IF( ISNA( 'Inp - allowance override'!G631 ), "", IF( ISBLANK( 'Inp - allowance override'!G631 ), 'F_Inputs - allowance'!G631, 'Inp - allowance override'!G631 ) )</f>
        <v/>
      </c>
      <c r="H631" s="70" t="str">
        <f xml:space="preserve"> IF( ISNA( 'Inp - allowance override'!H631 ), "", IF( ISBLANK( 'Inp - allowance override'!H631 ), 'F_Inputs - allowance'!H631, 'Inp - allowance override'!H631 ) )</f>
        <v/>
      </c>
      <c r="I631" s="70">
        <f xml:space="preserve"> IF( ISNA( 'Inp - allowance override'!I631 ), "", IF( ISBLANK( 'Inp - allowance override'!I631 ), 'F_Inputs - allowance'!I631, 'Inp - allowance override'!I631 ) )</f>
        <v>1.5793083976852742</v>
      </c>
      <c r="J631" s="70">
        <f xml:space="preserve"> IF( ISNA( 'Inp - allowance override'!J631 ), "", IF( ISBLANK( 'Inp - allowance override'!J631 ), 'F_Inputs - allowance'!J631, 'Inp - allowance override'!J631 ) )</f>
        <v>1.0249999999999999</v>
      </c>
      <c r="K631" s="70">
        <f xml:space="preserve"> IF( ISNA( 'Inp - allowance override'!K631 ), "", IF( ISBLANK( 'Inp - allowance override'!K631 ), 'F_Inputs - allowance'!K631, 'Inp - allowance override'!K631 ) )</f>
        <v>1.04</v>
      </c>
      <c r="L631" s="70">
        <f xml:space="preserve"> IF( ISNA( 'Inp - allowance override'!L631 ), "", IF( ISBLANK( 'Inp - allowance override'!L631 ), 'F_Inputs - allowance'!L631, 'Inp - allowance override'!L631 ) )</f>
        <v>1.0549999999999999</v>
      </c>
      <c r="M631" s="70">
        <f xml:space="preserve"> IF( ISNA( 'Inp - allowance override'!M631 ), "", IF( ISBLANK( 'Inp - allowance override'!M631 ), 'F_Inputs - allowance'!M631, 'Inp - allowance override'!M631 ) )</f>
        <v>1.071</v>
      </c>
      <c r="N631" s="64" t="str">
        <f xml:space="preserve"> INDEX(Lookup!G:G, MATCH(B631, Lookup!F:F, 0),)</f>
        <v>WN - DSDIV capex</v>
      </c>
    </row>
    <row r="632" spans="1:14">
      <c r="A632" t="str">
        <f>'Inp - allowance override'!A632</f>
        <v>SEW</v>
      </c>
      <c r="B632" t="str">
        <f>'Inp - allowance override'!B632</f>
        <v>C_PR24CA15_DSDIVOPEX_PC_WN</v>
      </c>
      <c r="C632" t="str">
        <f>'Inp - allowance override'!C632</f>
        <v>DS &amp; diversions costs -WN - opex - price control total</v>
      </c>
      <c r="D632" t="str">
        <f>'Inp - allowance override'!D632</f>
        <v>£m</v>
      </c>
      <c r="E632" t="str">
        <f>'Inp - allowance override'!E632</f>
        <v>Price Review 2024</v>
      </c>
      <c r="F632" s="70" t="str">
        <f xml:space="preserve"> IF( ISNA( 'Inp - allowance override'!F632 ), "", IF( ISBLANK( 'Inp - allowance override'!F632 ), 'F_Inputs - allowance'!F632, 'Inp - allowance override'!F632 ) )</f>
        <v/>
      </c>
      <c r="G632" s="70" t="str">
        <f xml:space="preserve"> IF( ISNA( 'Inp - allowance override'!G632 ), "", IF( ISBLANK( 'Inp - allowance override'!G632 ), 'F_Inputs - allowance'!G632, 'Inp - allowance override'!G632 ) )</f>
        <v/>
      </c>
      <c r="H632" s="70" t="str">
        <f xml:space="preserve"> IF( ISNA( 'Inp - allowance override'!H632 ), "", IF( ISBLANK( 'Inp - allowance override'!H632 ), 'F_Inputs - allowance'!H632, 'Inp - allowance override'!H632 ) )</f>
        <v/>
      </c>
      <c r="I632" s="70">
        <f xml:space="preserve"> IF( ISNA( 'Inp - allowance override'!I632 ), "", IF( ISBLANK( 'Inp - allowance override'!I632 ), 'F_Inputs - allowance'!I632, 'Inp - allowance override'!I632 ) )</f>
        <v>0</v>
      </c>
      <c r="J632" s="70">
        <f xml:space="preserve"> IF( ISNA( 'Inp - allowance override'!J632 ), "", IF( ISBLANK( 'Inp - allowance override'!J632 ), 'F_Inputs - allowance'!J632, 'Inp - allowance override'!J632 ) )</f>
        <v>0</v>
      </c>
      <c r="K632" s="70">
        <f xml:space="preserve"> IF( ISNA( 'Inp - allowance override'!K632 ), "", IF( ISBLANK( 'Inp - allowance override'!K632 ), 'F_Inputs - allowance'!K632, 'Inp - allowance override'!K632 ) )</f>
        <v>0</v>
      </c>
      <c r="L632" s="70">
        <f xml:space="preserve"> IF( ISNA( 'Inp - allowance override'!L632 ), "", IF( ISBLANK( 'Inp - allowance override'!L632 ), 'F_Inputs - allowance'!L632, 'Inp - allowance override'!L632 ) )</f>
        <v>0</v>
      </c>
      <c r="M632" s="70">
        <f xml:space="preserve"> IF( ISNA( 'Inp - allowance override'!M632 ), "", IF( ISBLANK( 'Inp - allowance override'!M632 ), 'F_Inputs - allowance'!M632, 'Inp - allowance override'!M632 ) )</f>
        <v>0</v>
      </c>
      <c r="N632" s="64" t="str">
        <f xml:space="preserve"> INDEX(Lookup!G:G, MATCH(B632, Lookup!F:F, 0),)</f>
        <v>WN - DSDIV opex</v>
      </c>
    </row>
    <row r="633" spans="1:14">
      <c r="A633" t="str">
        <f>'Inp - allowance override'!A633</f>
        <v>SEW</v>
      </c>
      <c r="B633" t="str">
        <f>'Inp - allowance override'!B633</f>
        <v>C_PR24CA15_DSDIVCAPEX_PC_WWN</v>
      </c>
      <c r="C633" t="str">
        <f>'Inp - allowance override'!C633</f>
        <v>DS &amp; diversions costs -WWN - capex - price control total</v>
      </c>
      <c r="D633" t="str">
        <f>'Inp - allowance override'!D633</f>
        <v>£m</v>
      </c>
      <c r="E633" t="str">
        <f>'Inp - allowance override'!E633</f>
        <v>Price Review 2024</v>
      </c>
      <c r="F633" s="70" t="str">
        <f xml:space="preserve"> IF( ISNA( 'Inp - allowance override'!F633 ), "", IF( ISBLANK( 'Inp - allowance override'!F633 ), 'F_Inputs - allowance'!F633, 'Inp - allowance override'!F633 ) )</f>
        <v/>
      </c>
      <c r="G633" s="70" t="str">
        <f xml:space="preserve"> IF( ISNA( 'Inp - allowance override'!G633 ), "", IF( ISBLANK( 'Inp - allowance override'!G633 ), 'F_Inputs - allowance'!G633, 'Inp - allowance override'!G633 ) )</f>
        <v/>
      </c>
      <c r="H633" s="70" t="str">
        <f xml:space="preserve"> IF( ISNA( 'Inp - allowance override'!H633 ), "", IF( ISBLANK( 'Inp - allowance override'!H633 ), 'F_Inputs - allowance'!H633, 'Inp - allowance override'!H633 ) )</f>
        <v/>
      </c>
      <c r="I633" s="70">
        <f xml:space="preserve"> IF( ISNA( 'Inp - allowance override'!I633 ), "", IF( ISBLANK( 'Inp - allowance override'!I633 ), 'F_Inputs - allowance'!I633, 'Inp - allowance override'!I633 ) )</f>
        <v>0</v>
      </c>
      <c r="J633" s="70">
        <f xml:space="preserve"> IF( ISNA( 'Inp - allowance override'!J633 ), "", IF( ISBLANK( 'Inp - allowance override'!J633 ), 'F_Inputs - allowance'!J633, 'Inp - allowance override'!J633 ) )</f>
        <v>0</v>
      </c>
      <c r="K633" s="70">
        <f xml:space="preserve"> IF( ISNA( 'Inp - allowance override'!K633 ), "", IF( ISBLANK( 'Inp - allowance override'!K633 ), 'F_Inputs - allowance'!K633, 'Inp - allowance override'!K633 ) )</f>
        <v>0</v>
      </c>
      <c r="L633" s="70">
        <f xml:space="preserve"> IF( ISNA( 'Inp - allowance override'!L633 ), "", IF( ISBLANK( 'Inp - allowance override'!L633 ), 'F_Inputs - allowance'!L633, 'Inp - allowance override'!L633 ) )</f>
        <v>0</v>
      </c>
      <c r="M633" s="70">
        <f xml:space="preserve"> IF( ISNA( 'Inp - allowance override'!M633 ), "", IF( ISBLANK( 'Inp - allowance override'!M633 ), 'F_Inputs - allowance'!M633, 'Inp - allowance override'!M633 ) )</f>
        <v>0</v>
      </c>
      <c r="N633" s="64" t="str">
        <f xml:space="preserve"> INDEX(Lookup!G:G, MATCH(B633, Lookup!F:F, 0),)</f>
        <v>WWN - DSDIV capex</v>
      </c>
    </row>
    <row r="634" spans="1:14">
      <c r="A634" t="str">
        <f>'Inp - allowance override'!A634</f>
        <v>SEW</v>
      </c>
      <c r="B634" t="str">
        <f>'Inp - allowance override'!B634</f>
        <v>C_PR24CA15_DSDIVOPEX_PC_WWN</v>
      </c>
      <c r="C634" t="str">
        <f>'Inp - allowance override'!C634</f>
        <v>DS &amp; diversions costs -WWN - opex - price control total</v>
      </c>
      <c r="D634" t="str">
        <f>'Inp - allowance override'!D634</f>
        <v>£m</v>
      </c>
      <c r="E634" t="str">
        <f>'Inp - allowance override'!E634</f>
        <v>Price Review 2024</v>
      </c>
      <c r="F634" s="70" t="str">
        <f xml:space="preserve"> IF( ISNA( 'Inp - allowance override'!F634 ), "", IF( ISBLANK( 'Inp - allowance override'!F634 ), 'F_Inputs - allowance'!F634, 'Inp - allowance override'!F634 ) )</f>
        <v/>
      </c>
      <c r="G634" s="70" t="str">
        <f xml:space="preserve"> IF( ISNA( 'Inp - allowance override'!G634 ), "", IF( ISBLANK( 'Inp - allowance override'!G634 ), 'F_Inputs - allowance'!G634, 'Inp - allowance override'!G634 ) )</f>
        <v/>
      </c>
      <c r="H634" s="70" t="str">
        <f xml:space="preserve"> IF( ISNA( 'Inp - allowance override'!H634 ), "", IF( ISBLANK( 'Inp - allowance override'!H634 ), 'F_Inputs - allowance'!H634, 'Inp - allowance override'!H634 ) )</f>
        <v/>
      </c>
      <c r="I634" s="70">
        <f xml:space="preserve"> IF( ISNA( 'Inp - allowance override'!I634 ), "", IF( ISBLANK( 'Inp - allowance override'!I634 ), 'F_Inputs - allowance'!I634, 'Inp - allowance override'!I634 ) )</f>
        <v>0</v>
      </c>
      <c r="J634" s="70">
        <f xml:space="preserve"> IF( ISNA( 'Inp - allowance override'!J634 ), "", IF( ISBLANK( 'Inp - allowance override'!J634 ), 'F_Inputs - allowance'!J634, 'Inp - allowance override'!J634 ) )</f>
        <v>0</v>
      </c>
      <c r="K634" s="70">
        <f xml:space="preserve"> IF( ISNA( 'Inp - allowance override'!K634 ), "", IF( ISBLANK( 'Inp - allowance override'!K634 ), 'F_Inputs - allowance'!K634, 'Inp - allowance override'!K634 ) )</f>
        <v>0</v>
      </c>
      <c r="L634" s="70">
        <f xml:space="preserve"> IF( ISNA( 'Inp - allowance override'!L634 ), "", IF( ISBLANK( 'Inp - allowance override'!L634 ), 'F_Inputs - allowance'!L634, 'Inp - allowance override'!L634 ) )</f>
        <v>0</v>
      </c>
      <c r="M634" s="70">
        <f xml:space="preserve"> IF( ISNA( 'Inp - allowance override'!M634 ), "", IF( ISBLANK( 'Inp - allowance override'!M634 ), 'F_Inputs - allowance'!M634, 'Inp - allowance override'!M634 ) )</f>
        <v>0</v>
      </c>
      <c r="N634" s="64" t="str">
        <f xml:space="preserve"> INDEX(Lookup!G:G, MATCH(B634, Lookup!F:F, 0),)</f>
        <v>WWN - DSDIV opex</v>
      </c>
    </row>
    <row r="635" spans="1:14">
      <c r="A635" t="str">
        <f>'Inp - allowance override'!A635</f>
        <v>SEW</v>
      </c>
      <c r="B635" t="str">
        <f>'Inp - allowance override'!B635</f>
        <v>C_PR24CA15_DSDIVCAPEX_NPC_WN</v>
      </c>
      <c r="C635" t="str">
        <f>'Inp - allowance override'!C635</f>
        <v>DS &amp; diversions costs -WN - capex - non-price control total</v>
      </c>
      <c r="D635" t="str">
        <f>'Inp - allowance override'!D635</f>
        <v>£m</v>
      </c>
      <c r="E635" t="str">
        <f>'Inp - allowance override'!E635</f>
        <v>Price Review 2024</v>
      </c>
      <c r="F635" s="70" t="str">
        <f xml:space="preserve"> IF( ISNA( 'Inp - allowance override'!F635 ), "", IF( ISBLANK( 'Inp - allowance override'!F635 ), 'F_Inputs - allowance'!F635, 'Inp - allowance override'!F635 ) )</f>
        <v/>
      </c>
      <c r="G635" s="70" t="str">
        <f xml:space="preserve"> IF( ISNA( 'Inp - allowance override'!G635 ), "", IF( ISBLANK( 'Inp - allowance override'!G635 ), 'F_Inputs - allowance'!G635, 'Inp - allowance override'!G635 ) )</f>
        <v/>
      </c>
      <c r="H635" s="70" t="str">
        <f xml:space="preserve"> IF( ISNA( 'Inp - allowance override'!H635 ), "", IF( ISBLANK( 'Inp - allowance override'!H635 ), 'F_Inputs - allowance'!H635, 'Inp - allowance override'!H635 ) )</f>
        <v/>
      </c>
      <c r="I635" s="70">
        <f xml:space="preserve"> IF( ISNA( 'Inp - allowance override'!I635 ), "", IF( ISBLANK( 'Inp - allowance override'!I635 ), 'F_Inputs - allowance'!I635, 'Inp - allowance override'!I635 ) )</f>
        <v>18.392397067618987</v>
      </c>
      <c r="J635" s="70">
        <f xml:space="preserve"> IF( ISNA( 'Inp - allowance override'!J635 ), "", IF( ISBLANK( 'Inp - allowance override'!J635 ), 'F_Inputs - allowance'!J635, 'Inp - allowance override'!J635 ) )</f>
        <v>18.627633072790143</v>
      </c>
      <c r="K635" s="70">
        <f xml:space="preserve"> IF( ISNA( 'Inp - allowance override'!K635 ), "", IF( ISBLANK( 'Inp - allowance override'!K635 ), 'F_Inputs - allowance'!K635, 'Inp - allowance override'!K635 ) )</f>
        <v>18.775891869765779</v>
      </c>
      <c r="L635" s="70">
        <f xml:space="preserve"> IF( ISNA( 'Inp - allowance override'!L635 ), "", IF( ISBLANK( 'Inp - allowance override'!L635 ), 'F_Inputs - allowance'!L635, 'Inp - allowance override'!L635 ) )</f>
        <v>18.927042811982865</v>
      </c>
      <c r="M635" s="70">
        <f xml:space="preserve"> IF( ISNA( 'Inp - allowance override'!M635 ), "", IF( ISBLANK( 'Inp - allowance override'!M635 ), 'F_Inputs - allowance'!M635, 'Inp - allowance override'!M635 ) )</f>
        <v>19.082826485009463</v>
      </c>
      <c r="N635" s="64" t="str">
        <f xml:space="preserve"> INDEX(Lookup!G:G, MATCH(B635, Lookup!F:F, 0),)</f>
        <v>WN - DSDIV capex</v>
      </c>
    </row>
    <row r="636" spans="1:14">
      <c r="A636" t="str">
        <f>'Inp - allowance override'!A636</f>
        <v>SEW</v>
      </c>
      <c r="B636" t="str">
        <f>'Inp - allowance override'!B636</f>
        <v>C_PR24CA15_DSDIVOPEX_NPC_WN</v>
      </c>
      <c r="C636" t="str">
        <f>'Inp - allowance override'!C636</f>
        <v>DS &amp; diversions costs -WN - opex - non-price control total</v>
      </c>
      <c r="D636" t="str">
        <f>'Inp - allowance override'!D636</f>
        <v>£m</v>
      </c>
      <c r="E636" t="str">
        <f>'Inp - allowance override'!E636</f>
        <v>Price Review 2024</v>
      </c>
      <c r="F636" s="70" t="str">
        <f xml:space="preserve"> IF( ISNA( 'Inp - allowance override'!F636 ), "", IF( ISBLANK( 'Inp - allowance override'!F636 ), 'F_Inputs - allowance'!F636, 'Inp - allowance override'!F636 ) )</f>
        <v/>
      </c>
      <c r="G636" s="70" t="str">
        <f xml:space="preserve"> IF( ISNA( 'Inp - allowance override'!G636 ), "", IF( ISBLANK( 'Inp - allowance override'!G636 ), 'F_Inputs - allowance'!G636, 'Inp - allowance override'!G636 ) )</f>
        <v/>
      </c>
      <c r="H636" s="70" t="str">
        <f xml:space="preserve"> IF( ISNA( 'Inp - allowance override'!H636 ), "", IF( ISBLANK( 'Inp - allowance override'!H636 ), 'F_Inputs - allowance'!H636, 'Inp - allowance override'!H636 ) )</f>
        <v/>
      </c>
      <c r="I636" s="70">
        <f xml:space="preserve"> IF( ISNA( 'Inp - allowance override'!I636 ), "", IF( ISBLANK( 'Inp - allowance override'!I636 ), 'F_Inputs - allowance'!I636, 'Inp - allowance override'!I636 ) )</f>
        <v>0.51232910489406391</v>
      </c>
      <c r="J636" s="70">
        <f xml:space="preserve"> IF( ISNA( 'Inp - allowance override'!J636 ), "", IF( ISBLANK( 'Inp - allowance override'!J636 ), 'F_Inputs - allowance'!J636, 'Inp - allowance override'!J636 ) )</f>
        <v>0.51888171745049738</v>
      </c>
      <c r="K636" s="70">
        <f xml:space="preserve"> IF( ISNA( 'Inp - allowance override'!K636 ), "", IF( ISBLANK( 'Inp - allowance override'!K636 ), 'F_Inputs - allowance'!K636, 'Inp - allowance override'!K636 ) )</f>
        <v>0.52301153785769861</v>
      </c>
      <c r="L636" s="70">
        <f xml:space="preserve"> IF( ISNA( 'Inp - allowance override'!L636 ), "", IF( ISBLANK( 'Inp - allowance override'!L636 ), 'F_Inputs - allowance'!L636, 'Inp - allowance override'!L636 ) )</f>
        <v>0.52722192036767124</v>
      </c>
      <c r="M636" s="70">
        <f xml:space="preserve"> IF( ISNA( 'Inp - allowance override'!M636 ), "", IF( ISBLANK( 'Inp - allowance override'!M636 ), 'F_Inputs - allowance'!M636, 'Inp - allowance override'!M636 ) )</f>
        <v>0.53156134983221559</v>
      </c>
      <c r="N636" s="64" t="str">
        <f xml:space="preserve"> INDEX(Lookup!G:G, MATCH(B636, Lookup!F:F, 0),)</f>
        <v>WN - DSDIV opex</v>
      </c>
    </row>
    <row r="637" spans="1:14">
      <c r="A637" t="str">
        <f>'Inp - allowance override'!A637</f>
        <v>SEW</v>
      </c>
      <c r="B637" t="str">
        <f>'Inp - allowance override'!B637</f>
        <v>C_PR24CA15_DSDIVCAPEX_NPC_WWN</v>
      </c>
      <c r="C637" t="str">
        <f>'Inp - allowance override'!C637</f>
        <v>DS &amp; diversions costs -WWN - capex - non-price control total</v>
      </c>
      <c r="D637" t="str">
        <f>'Inp - allowance override'!D637</f>
        <v>£m</v>
      </c>
      <c r="E637" t="str">
        <f>'Inp - allowance override'!E637</f>
        <v>Price Review 2024</v>
      </c>
      <c r="F637" s="70" t="str">
        <f xml:space="preserve"> IF( ISNA( 'Inp - allowance override'!F637 ), "", IF( ISBLANK( 'Inp - allowance override'!F637 ), 'F_Inputs - allowance'!F637, 'Inp - allowance override'!F637 ) )</f>
        <v/>
      </c>
      <c r="G637" s="70" t="str">
        <f xml:space="preserve"> IF( ISNA( 'Inp - allowance override'!G637 ), "", IF( ISBLANK( 'Inp - allowance override'!G637 ), 'F_Inputs - allowance'!G637, 'Inp - allowance override'!G637 ) )</f>
        <v/>
      </c>
      <c r="H637" s="70" t="str">
        <f xml:space="preserve"> IF( ISNA( 'Inp - allowance override'!H637 ), "", IF( ISBLANK( 'Inp - allowance override'!H637 ), 'F_Inputs - allowance'!H637, 'Inp - allowance override'!H637 ) )</f>
        <v/>
      </c>
      <c r="I637" s="70">
        <f xml:space="preserve"> IF( ISNA( 'Inp - allowance override'!I637 ), "", IF( ISBLANK( 'Inp - allowance override'!I637 ), 'F_Inputs - allowance'!I637, 'Inp - allowance override'!I637 ) )</f>
        <v>0</v>
      </c>
      <c r="J637" s="70">
        <f xml:space="preserve"> IF( ISNA( 'Inp - allowance override'!J637 ), "", IF( ISBLANK( 'Inp - allowance override'!J637 ), 'F_Inputs - allowance'!J637, 'Inp - allowance override'!J637 ) )</f>
        <v>0</v>
      </c>
      <c r="K637" s="70">
        <f xml:space="preserve"> IF( ISNA( 'Inp - allowance override'!K637 ), "", IF( ISBLANK( 'Inp - allowance override'!K637 ), 'F_Inputs - allowance'!K637, 'Inp - allowance override'!K637 ) )</f>
        <v>0</v>
      </c>
      <c r="L637" s="70">
        <f xml:space="preserve"> IF( ISNA( 'Inp - allowance override'!L637 ), "", IF( ISBLANK( 'Inp - allowance override'!L637 ), 'F_Inputs - allowance'!L637, 'Inp - allowance override'!L637 ) )</f>
        <v>0</v>
      </c>
      <c r="M637" s="70">
        <f xml:space="preserve"> IF( ISNA( 'Inp - allowance override'!M637 ), "", IF( ISBLANK( 'Inp - allowance override'!M637 ), 'F_Inputs - allowance'!M637, 'Inp - allowance override'!M637 ) )</f>
        <v>0</v>
      </c>
      <c r="N637" s="64" t="str">
        <f xml:space="preserve"> INDEX(Lookup!G:G, MATCH(B637, Lookup!F:F, 0),)</f>
        <v>WWN - DSDIV capex</v>
      </c>
    </row>
    <row r="638" spans="1:14">
      <c r="A638" t="str">
        <f>'Inp - allowance override'!A638</f>
        <v>SEW</v>
      </c>
      <c r="B638" t="str">
        <f>'Inp - allowance override'!B638</f>
        <v>C_PR24CA15_DSDIVOPEX_NPC_WWN</v>
      </c>
      <c r="C638" t="str">
        <f>'Inp - allowance override'!C638</f>
        <v>DS &amp; diversions costs -WWN - opex - non-price control total</v>
      </c>
      <c r="D638" t="str">
        <f>'Inp - allowance override'!D638</f>
        <v>£m</v>
      </c>
      <c r="E638" t="str">
        <f>'Inp - allowance override'!E638</f>
        <v>Price Review 2024</v>
      </c>
      <c r="F638" s="70" t="str">
        <f xml:space="preserve"> IF( ISNA( 'Inp - allowance override'!F638 ), "", IF( ISBLANK( 'Inp - allowance override'!F638 ), 'F_Inputs - allowance'!F638, 'Inp - allowance override'!F638 ) )</f>
        <v/>
      </c>
      <c r="G638" s="70" t="str">
        <f xml:space="preserve"> IF( ISNA( 'Inp - allowance override'!G638 ), "", IF( ISBLANK( 'Inp - allowance override'!G638 ), 'F_Inputs - allowance'!G638, 'Inp - allowance override'!G638 ) )</f>
        <v/>
      </c>
      <c r="H638" s="70" t="str">
        <f xml:space="preserve"> IF( ISNA( 'Inp - allowance override'!H638 ), "", IF( ISBLANK( 'Inp - allowance override'!H638 ), 'F_Inputs - allowance'!H638, 'Inp - allowance override'!H638 ) )</f>
        <v/>
      </c>
      <c r="I638" s="70">
        <f xml:space="preserve"> IF( ISNA( 'Inp - allowance override'!I638 ), "", IF( ISBLANK( 'Inp - allowance override'!I638 ), 'F_Inputs - allowance'!I638, 'Inp - allowance override'!I638 ) )</f>
        <v>0</v>
      </c>
      <c r="J638" s="70">
        <f xml:space="preserve"> IF( ISNA( 'Inp - allowance override'!J638 ), "", IF( ISBLANK( 'Inp - allowance override'!J638 ), 'F_Inputs - allowance'!J638, 'Inp - allowance override'!J638 ) )</f>
        <v>0</v>
      </c>
      <c r="K638" s="70">
        <f xml:space="preserve"> IF( ISNA( 'Inp - allowance override'!K638 ), "", IF( ISBLANK( 'Inp - allowance override'!K638 ), 'F_Inputs - allowance'!K638, 'Inp - allowance override'!K638 ) )</f>
        <v>0</v>
      </c>
      <c r="L638" s="70">
        <f xml:space="preserve"> IF( ISNA( 'Inp - allowance override'!L638 ), "", IF( ISBLANK( 'Inp - allowance override'!L638 ), 'F_Inputs - allowance'!L638, 'Inp - allowance override'!L638 ) )</f>
        <v>0</v>
      </c>
      <c r="M638" s="70">
        <f xml:space="preserve"> IF( ISNA( 'Inp - allowance override'!M638 ), "", IF( ISBLANK( 'Inp - allowance override'!M638 ), 'F_Inputs - allowance'!M638, 'Inp - allowance override'!M638 ) )</f>
        <v>0</v>
      </c>
      <c r="N638" s="64" t="str">
        <f xml:space="preserve"> INDEX(Lookup!G:G, MATCH(B638, Lookup!F:F, 0),)</f>
        <v>WWN - DSDIV opex</v>
      </c>
    </row>
    <row r="639" spans="1:14">
      <c r="A639" t="str">
        <f>'Inp - allowance override'!A639</f>
        <v>SEW</v>
      </c>
      <c r="B639" t="str">
        <f>'Inp - allowance override'!B639</f>
        <v>C_PR24CA15_3PCAPEX_PC_WR</v>
      </c>
      <c r="C639" t="str">
        <f>'Inp - allowance override'!C639</f>
        <v>Third party services costs - WR - capex - price control</v>
      </c>
      <c r="D639" t="str">
        <f>'Inp - allowance override'!D639</f>
        <v>£m</v>
      </c>
      <c r="E639" t="str">
        <f>'Inp - allowance override'!E639</f>
        <v>Price Review 2024</v>
      </c>
      <c r="F639" s="70" t="str">
        <f xml:space="preserve"> IF( ISNA( 'Inp - allowance override'!F639 ), "", IF( ISBLANK( 'Inp - allowance override'!F639 ), 'F_Inputs - allowance'!F639, 'Inp - allowance override'!F639 ) )</f>
        <v/>
      </c>
      <c r="G639" s="70" t="str">
        <f xml:space="preserve"> IF( ISNA( 'Inp - allowance override'!G639 ), "", IF( ISBLANK( 'Inp - allowance override'!G639 ), 'F_Inputs - allowance'!G639, 'Inp - allowance override'!G639 ) )</f>
        <v/>
      </c>
      <c r="H639" s="70" t="str">
        <f xml:space="preserve"> IF( ISNA( 'Inp - allowance override'!H639 ), "", IF( ISBLANK( 'Inp - allowance override'!H639 ), 'F_Inputs - allowance'!H639, 'Inp - allowance override'!H639 ) )</f>
        <v/>
      </c>
      <c r="I639" s="70">
        <f xml:space="preserve"> IF( ISNA( 'Inp - allowance override'!I639 ), "", IF( ISBLANK( 'Inp - allowance override'!I639 ), 'F_Inputs - allowance'!I639, 'Inp - allowance override'!I639 ) )</f>
        <v>0</v>
      </c>
      <c r="J639" s="70">
        <f xml:space="preserve"> IF( ISNA( 'Inp - allowance override'!J639 ), "", IF( ISBLANK( 'Inp - allowance override'!J639 ), 'F_Inputs - allowance'!J639, 'Inp - allowance override'!J639 ) )</f>
        <v>0</v>
      </c>
      <c r="K639" s="70">
        <f xml:space="preserve"> IF( ISNA( 'Inp - allowance override'!K639 ), "", IF( ISBLANK( 'Inp - allowance override'!K639 ), 'F_Inputs - allowance'!K639, 'Inp - allowance override'!K639 ) )</f>
        <v>0</v>
      </c>
      <c r="L639" s="70">
        <f xml:space="preserve"> IF( ISNA( 'Inp - allowance override'!L639 ), "", IF( ISBLANK( 'Inp - allowance override'!L639 ), 'F_Inputs - allowance'!L639, 'Inp - allowance override'!L639 ) )</f>
        <v>0</v>
      </c>
      <c r="M639" s="70">
        <f xml:space="preserve"> IF( ISNA( 'Inp - allowance override'!M639 ), "", IF( ISBLANK( 'Inp - allowance override'!M639 ), 'F_Inputs - allowance'!M639, 'Inp - allowance override'!M639 ) )</f>
        <v>0</v>
      </c>
      <c r="N639" s="64" t="str">
        <f xml:space="preserve"> INDEX(Lookup!G:G, MATCH(B639, Lookup!F:F, 0),)</f>
        <v>WR - 3P capex</v>
      </c>
    </row>
    <row r="640" spans="1:14">
      <c r="A640" t="str">
        <f>'Inp - allowance override'!A640</f>
        <v>SEW</v>
      </c>
      <c r="B640" t="str">
        <f>'Inp - allowance override'!B640</f>
        <v>C_PR24CA15_3POPEX_PC_WR</v>
      </c>
      <c r="C640" t="str">
        <f>'Inp - allowance override'!C640</f>
        <v>Third party services costs - WR - opex - price control</v>
      </c>
      <c r="D640" t="str">
        <f>'Inp - allowance override'!D640</f>
        <v>£m</v>
      </c>
      <c r="E640" t="str">
        <f>'Inp - allowance override'!E640</f>
        <v>Price Review 2024</v>
      </c>
      <c r="F640" s="70" t="str">
        <f xml:space="preserve"> IF( ISNA( 'Inp - allowance override'!F640 ), "", IF( ISBLANK( 'Inp - allowance override'!F640 ), 'F_Inputs - allowance'!F640, 'Inp - allowance override'!F640 ) )</f>
        <v/>
      </c>
      <c r="G640" s="70" t="str">
        <f xml:space="preserve"> IF( ISNA( 'Inp - allowance override'!G640 ), "", IF( ISBLANK( 'Inp - allowance override'!G640 ), 'F_Inputs - allowance'!G640, 'Inp - allowance override'!G640 ) )</f>
        <v/>
      </c>
      <c r="H640" s="70" t="str">
        <f xml:space="preserve"> IF( ISNA( 'Inp - allowance override'!H640 ), "", IF( ISBLANK( 'Inp - allowance override'!H640 ), 'F_Inputs - allowance'!H640, 'Inp - allowance override'!H640 ) )</f>
        <v/>
      </c>
      <c r="I640" s="70">
        <f xml:space="preserve"> IF( ISNA( 'Inp - allowance override'!I640 ), "", IF( ISBLANK( 'Inp - allowance override'!I640 ), 'F_Inputs - allowance'!I640, 'Inp - allowance override'!I640 ) )</f>
        <v>0</v>
      </c>
      <c r="J640" s="70">
        <f xml:space="preserve"> IF( ISNA( 'Inp - allowance override'!J640 ), "", IF( ISBLANK( 'Inp - allowance override'!J640 ), 'F_Inputs - allowance'!J640, 'Inp - allowance override'!J640 ) )</f>
        <v>0</v>
      </c>
      <c r="K640" s="70">
        <f xml:space="preserve"> IF( ISNA( 'Inp - allowance override'!K640 ), "", IF( ISBLANK( 'Inp - allowance override'!K640 ), 'F_Inputs - allowance'!K640, 'Inp - allowance override'!K640 ) )</f>
        <v>0</v>
      </c>
      <c r="L640" s="70">
        <f xml:space="preserve"> IF( ISNA( 'Inp - allowance override'!L640 ), "", IF( ISBLANK( 'Inp - allowance override'!L640 ), 'F_Inputs - allowance'!L640, 'Inp - allowance override'!L640 ) )</f>
        <v>0</v>
      </c>
      <c r="M640" s="70">
        <f xml:space="preserve"> IF( ISNA( 'Inp - allowance override'!M640 ), "", IF( ISBLANK( 'Inp - allowance override'!M640 ), 'F_Inputs - allowance'!M640, 'Inp - allowance override'!M640 ) )</f>
        <v>0</v>
      </c>
      <c r="N640" s="64" t="str">
        <f xml:space="preserve"> INDEX(Lookup!G:G, MATCH(B640, Lookup!F:F, 0),)</f>
        <v>WR - 3P opex</v>
      </c>
    </row>
    <row r="641" spans="1:14">
      <c r="A641" t="str">
        <f>'Inp - allowance override'!A641</f>
        <v>SEW</v>
      </c>
      <c r="B641" t="str">
        <f>'Inp - allowance override'!B641</f>
        <v>C_PR24CA15_3PCAPEX_PC_WN</v>
      </c>
      <c r="C641" t="str">
        <f>'Inp - allowance override'!C641</f>
        <v>Third party services costs - WN - capex - price control</v>
      </c>
      <c r="D641" t="str">
        <f>'Inp - allowance override'!D641</f>
        <v>£m</v>
      </c>
      <c r="E641" t="str">
        <f>'Inp - allowance override'!E641</f>
        <v>Price Review 2024</v>
      </c>
      <c r="F641" s="70" t="str">
        <f xml:space="preserve"> IF( ISNA( 'Inp - allowance override'!F641 ), "", IF( ISBLANK( 'Inp - allowance override'!F641 ), 'F_Inputs - allowance'!F641, 'Inp - allowance override'!F641 ) )</f>
        <v/>
      </c>
      <c r="G641" s="70" t="str">
        <f xml:space="preserve"> IF( ISNA( 'Inp - allowance override'!G641 ), "", IF( ISBLANK( 'Inp - allowance override'!G641 ), 'F_Inputs - allowance'!G641, 'Inp - allowance override'!G641 ) )</f>
        <v/>
      </c>
      <c r="H641" s="70" t="str">
        <f xml:space="preserve"> IF( ISNA( 'Inp - allowance override'!H641 ), "", IF( ISBLANK( 'Inp - allowance override'!H641 ), 'F_Inputs - allowance'!H641, 'Inp - allowance override'!H641 ) )</f>
        <v/>
      </c>
      <c r="I641" s="70">
        <f xml:space="preserve"> IF( ISNA( 'Inp - allowance override'!I641 ), "", IF( ISBLANK( 'Inp - allowance override'!I641 ), 'F_Inputs - allowance'!I641, 'Inp - allowance override'!I641 ) )</f>
        <v>0</v>
      </c>
      <c r="J641" s="70">
        <f xml:space="preserve"> IF( ISNA( 'Inp - allowance override'!J641 ), "", IF( ISBLANK( 'Inp - allowance override'!J641 ), 'F_Inputs - allowance'!J641, 'Inp - allowance override'!J641 ) )</f>
        <v>0</v>
      </c>
      <c r="K641" s="70">
        <f xml:space="preserve"> IF( ISNA( 'Inp - allowance override'!K641 ), "", IF( ISBLANK( 'Inp - allowance override'!K641 ), 'F_Inputs - allowance'!K641, 'Inp - allowance override'!K641 ) )</f>
        <v>0</v>
      </c>
      <c r="L641" s="70">
        <f xml:space="preserve"> IF( ISNA( 'Inp - allowance override'!L641 ), "", IF( ISBLANK( 'Inp - allowance override'!L641 ), 'F_Inputs - allowance'!L641, 'Inp - allowance override'!L641 ) )</f>
        <v>0</v>
      </c>
      <c r="M641" s="70">
        <f xml:space="preserve"> IF( ISNA( 'Inp - allowance override'!M641 ), "", IF( ISBLANK( 'Inp - allowance override'!M641 ), 'F_Inputs - allowance'!M641, 'Inp - allowance override'!M641 ) )</f>
        <v>0</v>
      </c>
      <c r="N641" s="64" t="str">
        <f xml:space="preserve"> INDEX(Lookup!G:G, MATCH(B641, Lookup!F:F, 0),)</f>
        <v>WN - 3P capex</v>
      </c>
    </row>
    <row r="642" spans="1:14">
      <c r="A642" t="str">
        <f>'Inp - allowance override'!A642</f>
        <v>SEW</v>
      </c>
      <c r="B642" t="str">
        <f>'Inp - allowance override'!B642</f>
        <v>C_PR24CA15_3POPEX_PC_WN</v>
      </c>
      <c r="C642" t="str">
        <f>'Inp - allowance override'!C642</f>
        <v>Third party services costs - WN - opex - price control</v>
      </c>
      <c r="D642" t="str">
        <f>'Inp - allowance override'!D642</f>
        <v>£m</v>
      </c>
      <c r="E642" t="str">
        <f>'Inp - allowance override'!E642</f>
        <v>Price Review 2024</v>
      </c>
      <c r="F642" s="70" t="str">
        <f xml:space="preserve"> IF( ISNA( 'Inp - allowance override'!F642 ), "", IF( ISBLANK( 'Inp - allowance override'!F642 ), 'F_Inputs - allowance'!F642, 'Inp - allowance override'!F642 ) )</f>
        <v/>
      </c>
      <c r="G642" s="70" t="str">
        <f xml:space="preserve"> IF( ISNA( 'Inp - allowance override'!G642 ), "", IF( ISBLANK( 'Inp - allowance override'!G642 ), 'F_Inputs - allowance'!G642, 'Inp - allowance override'!G642 ) )</f>
        <v/>
      </c>
      <c r="H642" s="70" t="str">
        <f xml:space="preserve"> IF( ISNA( 'Inp - allowance override'!H642 ), "", IF( ISBLANK( 'Inp - allowance override'!H642 ), 'F_Inputs - allowance'!H642, 'Inp - allowance override'!H642 ) )</f>
        <v/>
      </c>
      <c r="I642" s="70">
        <f xml:space="preserve"> IF( ISNA( 'Inp - allowance override'!I642 ), "", IF( ISBLANK( 'Inp - allowance override'!I642 ), 'F_Inputs - allowance'!I642, 'Inp - allowance override'!I642 ) )</f>
        <v>0.28699999999999998</v>
      </c>
      <c r="J642" s="70">
        <f xml:space="preserve"> IF( ISNA( 'Inp - allowance override'!J642 ), "", IF( ISBLANK( 'Inp - allowance override'!J642 ), 'F_Inputs - allowance'!J642, 'Inp - allowance override'!J642 ) )</f>
        <v>0.28699999999999998</v>
      </c>
      <c r="K642" s="70">
        <f xml:space="preserve"> IF( ISNA( 'Inp - allowance override'!K642 ), "", IF( ISBLANK( 'Inp - allowance override'!K642 ), 'F_Inputs - allowance'!K642, 'Inp - allowance override'!K642 ) )</f>
        <v>0.28699999999999998</v>
      </c>
      <c r="L642" s="70">
        <f xml:space="preserve"> IF( ISNA( 'Inp - allowance override'!L642 ), "", IF( ISBLANK( 'Inp - allowance override'!L642 ), 'F_Inputs - allowance'!L642, 'Inp - allowance override'!L642 ) )</f>
        <v>0.28699999999999998</v>
      </c>
      <c r="M642" s="70">
        <f xml:space="preserve"> IF( ISNA( 'Inp - allowance override'!M642 ), "", IF( ISBLANK( 'Inp - allowance override'!M642 ), 'F_Inputs - allowance'!M642, 'Inp - allowance override'!M642 ) )</f>
        <v>0.28699999999999998</v>
      </c>
      <c r="N642" s="64" t="str">
        <f xml:space="preserve"> INDEX(Lookup!G:G, MATCH(B642, Lookup!F:F, 0),)</f>
        <v>WN - 3P opex</v>
      </c>
    </row>
    <row r="643" spans="1:14">
      <c r="A643" t="str">
        <f>'Inp - allowance override'!A643</f>
        <v>SEW</v>
      </c>
      <c r="B643" t="str">
        <f>'Inp - allowance override'!B643</f>
        <v>C_PR24CA15_3PCAPEX_PC_WWN</v>
      </c>
      <c r="C643" t="str">
        <f>'Inp - allowance override'!C643</f>
        <v>Third party services costs - WWN - capex - price control</v>
      </c>
      <c r="D643" t="str">
        <f>'Inp - allowance override'!D643</f>
        <v>£m</v>
      </c>
      <c r="E643" t="str">
        <f>'Inp - allowance override'!E643</f>
        <v>Price Review 2024</v>
      </c>
      <c r="F643" s="70" t="str">
        <f xml:space="preserve"> IF( ISNA( 'Inp - allowance override'!F643 ), "", IF( ISBLANK( 'Inp - allowance override'!F643 ), 'F_Inputs - allowance'!F643, 'Inp - allowance override'!F643 ) )</f>
        <v/>
      </c>
      <c r="G643" s="70" t="str">
        <f xml:space="preserve"> IF( ISNA( 'Inp - allowance override'!G643 ), "", IF( ISBLANK( 'Inp - allowance override'!G643 ), 'F_Inputs - allowance'!G643, 'Inp - allowance override'!G643 ) )</f>
        <v/>
      </c>
      <c r="H643" s="70" t="str">
        <f xml:space="preserve"> IF( ISNA( 'Inp - allowance override'!H643 ), "", IF( ISBLANK( 'Inp - allowance override'!H643 ), 'F_Inputs - allowance'!H643, 'Inp - allowance override'!H643 ) )</f>
        <v/>
      </c>
      <c r="I643" s="70">
        <f xml:space="preserve"> IF( ISNA( 'Inp - allowance override'!I643 ), "", IF( ISBLANK( 'Inp - allowance override'!I643 ), 'F_Inputs - allowance'!I643, 'Inp - allowance override'!I643 ) )</f>
        <v>0</v>
      </c>
      <c r="J643" s="70">
        <f xml:space="preserve"> IF( ISNA( 'Inp - allowance override'!J643 ), "", IF( ISBLANK( 'Inp - allowance override'!J643 ), 'F_Inputs - allowance'!J643, 'Inp - allowance override'!J643 ) )</f>
        <v>0</v>
      </c>
      <c r="K643" s="70">
        <f xml:space="preserve"> IF( ISNA( 'Inp - allowance override'!K643 ), "", IF( ISBLANK( 'Inp - allowance override'!K643 ), 'F_Inputs - allowance'!K643, 'Inp - allowance override'!K643 ) )</f>
        <v>0</v>
      </c>
      <c r="L643" s="70">
        <f xml:space="preserve"> IF( ISNA( 'Inp - allowance override'!L643 ), "", IF( ISBLANK( 'Inp - allowance override'!L643 ), 'F_Inputs - allowance'!L643, 'Inp - allowance override'!L643 ) )</f>
        <v>0</v>
      </c>
      <c r="M643" s="70">
        <f xml:space="preserve"> IF( ISNA( 'Inp - allowance override'!M643 ), "", IF( ISBLANK( 'Inp - allowance override'!M643 ), 'F_Inputs - allowance'!M643, 'Inp - allowance override'!M643 ) )</f>
        <v>0</v>
      </c>
      <c r="N643" s="64" t="str">
        <f xml:space="preserve"> INDEX(Lookup!G:G, MATCH(B643, Lookup!F:F, 0),)</f>
        <v>WWN - 3P capex</v>
      </c>
    </row>
    <row r="644" spans="1:14">
      <c r="A644" t="str">
        <f>'Inp - allowance override'!A644</f>
        <v>SEW</v>
      </c>
      <c r="B644" t="str">
        <f>'Inp - allowance override'!B644</f>
        <v>C_PR24CA15_3POPEX_PC_WWN</v>
      </c>
      <c r="C644" t="str">
        <f>'Inp - allowance override'!C644</f>
        <v>Third party services costs - WWN - opex - price control</v>
      </c>
      <c r="D644" t="str">
        <f>'Inp - allowance override'!D644</f>
        <v>£m</v>
      </c>
      <c r="E644" t="str">
        <f>'Inp - allowance override'!E644</f>
        <v>Price Review 2024</v>
      </c>
      <c r="F644" s="70" t="str">
        <f xml:space="preserve"> IF( ISNA( 'Inp - allowance override'!F644 ), "", IF( ISBLANK( 'Inp - allowance override'!F644 ), 'F_Inputs - allowance'!F644, 'Inp - allowance override'!F644 ) )</f>
        <v/>
      </c>
      <c r="G644" s="70" t="str">
        <f xml:space="preserve"> IF( ISNA( 'Inp - allowance override'!G644 ), "", IF( ISBLANK( 'Inp - allowance override'!G644 ), 'F_Inputs - allowance'!G644, 'Inp - allowance override'!G644 ) )</f>
        <v/>
      </c>
      <c r="H644" s="70" t="str">
        <f xml:space="preserve"> IF( ISNA( 'Inp - allowance override'!H644 ), "", IF( ISBLANK( 'Inp - allowance override'!H644 ), 'F_Inputs - allowance'!H644, 'Inp - allowance override'!H644 ) )</f>
        <v/>
      </c>
      <c r="I644" s="70">
        <f xml:space="preserve"> IF( ISNA( 'Inp - allowance override'!I644 ), "", IF( ISBLANK( 'Inp - allowance override'!I644 ), 'F_Inputs - allowance'!I644, 'Inp - allowance override'!I644 ) )</f>
        <v>0</v>
      </c>
      <c r="J644" s="70">
        <f xml:space="preserve"> IF( ISNA( 'Inp - allowance override'!J644 ), "", IF( ISBLANK( 'Inp - allowance override'!J644 ), 'F_Inputs - allowance'!J644, 'Inp - allowance override'!J644 ) )</f>
        <v>0</v>
      </c>
      <c r="K644" s="70">
        <f xml:space="preserve"> IF( ISNA( 'Inp - allowance override'!K644 ), "", IF( ISBLANK( 'Inp - allowance override'!K644 ), 'F_Inputs - allowance'!K644, 'Inp - allowance override'!K644 ) )</f>
        <v>0</v>
      </c>
      <c r="L644" s="70">
        <f xml:space="preserve"> IF( ISNA( 'Inp - allowance override'!L644 ), "", IF( ISBLANK( 'Inp - allowance override'!L644 ), 'F_Inputs - allowance'!L644, 'Inp - allowance override'!L644 ) )</f>
        <v>0</v>
      </c>
      <c r="M644" s="70">
        <f xml:space="preserve"> IF( ISNA( 'Inp - allowance override'!M644 ), "", IF( ISBLANK( 'Inp - allowance override'!M644 ), 'F_Inputs - allowance'!M644, 'Inp - allowance override'!M644 ) )</f>
        <v>0</v>
      </c>
      <c r="N644" s="64" t="str">
        <f xml:space="preserve"> INDEX(Lookup!G:G, MATCH(B644, Lookup!F:F, 0),)</f>
        <v>WWN - 3P opex</v>
      </c>
    </row>
    <row r="645" spans="1:14">
      <c r="A645" t="str">
        <f>'Inp - allowance override'!A645</f>
        <v>SEW</v>
      </c>
      <c r="B645" t="str">
        <f>'Inp - allowance override'!B645</f>
        <v>C_PR24CA15_3PCAPEX_NPC_WR</v>
      </c>
      <c r="C645" t="str">
        <f>'Inp - allowance override'!C645</f>
        <v>Third party services costs - WR - capex - non-price control</v>
      </c>
      <c r="D645" t="str">
        <f>'Inp - allowance override'!D645</f>
        <v>£m</v>
      </c>
      <c r="E645" t="str">
        <f>'Inp - allowance override'!E645</f>
        <v>Price Review 2024</v>
      </c>
      <c r="F645" s="70" t="str">
        <f xml:space="preserve"> IF( ISNA( 'Inp - allowance override'!F645 ), "", IF( ISBLANK( 'Inp - allowance override'!F645 ), 'F_Inputs - allowance'!F645, 'Inp - allowance override'!F645 ) )</f>
        <v/>
      </c>
      <c r="G645" s="70" t="str">
        <f xml:space="preserve"> IF( ISNA( 'Inp - allowance override'!G645 ), "", IF( ISBLANK( 'Inp - allowance override'!G645 ), 'F_Inputs - allowance'!G645, 'Inp - allowance override'!G645 ) )</f>
        <v/>
      </c>
      <c r="H645" s="70" t="str">
        <f xml:space="preserve"> IF( ISNA( 'Inp - allowance override'!H645 ), "", IF( ISBLANK( 'Inp - allowance override'!H645 ), 'F_Inputs - allowance'!H645, 'Inp - allowance override'!H645 ) )</f>
        <v/>
      </c>
      <c r="I645" s="70">
        <f xml:space="preserve"> IF( ISNA( 'Inp - allowance override'!I645 ), "", IF( ISBLANK( 'Inp - allowance override'!I645 ), 'F_Inputs - allowance'!I645, 'Inp - allowance override'!I645 ) )</f>
        <v>0</v>
      </c>
      <c r="J645" s="70">
        <f xml:space="preserve"> IF( ISNA( 'Inp - allowance override'!J645 ), "", IF( ISBLANK( 'Inp - allowance override'!J645 ), 'F_Inputs - allowance'!J645, 'Inp - allowance override'!J645 ) )</f>
        <v>0</v>
      </c>
      <c r="K645" s="70">
        <f xml:space="preserve"> IF( ISNA( 'Inp - allowance override'!K645 ), "", IF( ISBLANK( 'Inp - allowance override'!K645 ), 'F_Inputs - allowance'!K645, 'Inp - allowance override'!K645 ) )</f>
        <v>0</v>
      </c>
      <c r="L645" s="70">
        <f xml:space="preserve"> IF( ISNA( 'Inp - allowance override'!L645 ), "", IF( ISBLANK( 'Inp - allowance override'!L645 ), 'F_Inputs - allowance'!L645, 'Inp - allowance override'!L645 ) )</f>
        <v>0</v>
      </c>
      <c r="M645" s="70">
        <f xml:space="preserve"> IF( ISNA( 'Inp - allowance override'!M645 ), "", IF( ISBLANK( 'Inp - allowance override'!M645 ), 'F_Inputs - allowance'!M645, 'Inp - allowance override'!M645 ) )</f>
        <v>0</v>
      </c>
      <c r="N645" s="64" t="str">
        <f xml:space="preserve"> INDEX(Lookup!G:G, MATCH(B645, Lookup!F:F, 0),)</f>
        <v>WR - 3P capex</v>
      </c>
    </row>
    <row r="646" spans="1:14">
      <c r="A646" t="str">
        <f>'Inp - allowance override'!A646</f>
        <v>SEW</v>
      </c>
      <c r="B646" t="str">
        <f>'Inp - allowance override'!B646</f>
        <v>C_PR24CA15_3POPEX_NPC_WR</v>
      </c>
      <c r="C646" t="str">
        <f>'Inp - allowance override'!C646</f>
        <v>Third party services costs - WR - opex - non-price control</v>
      </c>
      <c r="D646" t="str">
        <f>'Inp - allowance override'!D646</f>
        <v>£m</v>
      </c>
      <c r="E646" t="str">
        <f>'Inp - allowance override'!E646</f>
        <v>Price Review 2024</v>
      </c>
      <c r="F646" s="70" t="str">
        <f xml:space="preserve"> IF( ISNA( 'Inp - allowance override'!F646 ), "", IF( ISBLANK( 'Inp - allowance override'!F646 ), 'F_Inputs - allowance'!F646, 'Inp - allowance override'!F646 ) )</f>
        <v/>
      </c>
      <c r="G646" s="70" t="str">
        <f xml:space="preserve"> IF( ISNA( 'Inp - allowance override'!G646 ), "", IF( ISBLANK( 'Inp - allowance override'!G646 ), 'F_Inputs - allowance'!G646, 'Inp - allowance override'!G646 ) )</f>
        <v/>
      </c>
      <c r="H646" s="70" t="str">
        <f xml:space="preserve"> IF( ISNA( 'Inp - allowance override'!H646 ), "", IF( ISBLANK( 'Inp - allowance override'!H646 ), 'F_Inputs - allowance'!H646, 'Inp - allowance override'!H646 ) )</f>
        <v/>
      </c>
      <c r="I646" s="70">
        <f xml:space="preserve"> IF( ISNA( 'Inp - allowance override'!I646 ), "", IF( ISBLANK( 'Inp - allowance override'!I646 ), 'F_Inputs - allowance'!I646, 'Inp - allowance override'!I646 ) )</f>
        <v>0</v>
      </c>
      <c r="J646" s="70">
        <f xml:space="preserve"> IF( ISNA( 'Inp - allowance override'!J646 ), "", IF( ISBLANK( 'Inp - allowance override'!J646 ), 'F_Inputs - allowance'!J646, 'Inp - allowance override'!J646 ) )</f>
        <v>0</v>
      </c>
      <c r="K646" s="70">
        <f xml:space="preserve"> IF( ISNA( 'Inp - allowance override'!K646 ), "", IF( ISBLANK( 'Inp - allowance override'!K646 ), 'F_Inputs - allowance'!K646, 'Inp - allowance override'!K646 ) )</f>
        <v>0</v>
      </c>
      <c r="L646" s="70">
        <f xml:space="preserve"> IF( ISNA( 'Inp - allowance override'!L646 ), "", IF( ISBLANK( 'Inp - allowance override'!L646 ), 'F_Inputs - allowance'!L646, 'Inp - allowance override'!L646 ) )</f>
        <v>0</v>
      </c>
      <c r="M646" s="70">
        <f xml:space="preserve"> IF( ISNA( 'Inp - allowance override'!M646 ), "", IF( ISBLANK( 'Inp - allowance override'!M646 ), 'F_Inputs - allowance'!M646, 'Inp - allowance override'!M646 ) )</f>
        <v>0</v>
      </c>
      <c r="N646" s="64" t="str">
        <f xml:space="preserve"> INDEX(Lookup!G:G, MATCH(B646, Lookup!F:F, 0),)</f>
        <v>WR - 3P opex</v>
      </c>
    </row>
    <row r="647" spans="1:14">
      <c r="A647" t="str">
        <f>'Inp - allowance override'!A647</f>
        <v>SEW</v>
      </c>
      <c r="B647" t="str">
        <f>'Inp - allowance override'!B647</f>
        <v>C_PR24CA15_3PCAPEX_NPC_WN</v>
      </c>
      <c r="C647" t="str">
        <f>'Inp - allowance override'!C647</f>
        <v>Third party services costs - WN - capex - non-price control</v>
      </c>
      <c r="D647" t="str">
        <f>'Inp - allowance override'!D647</f>
        <v>£m</v>
      </c>
      <c r="E647" t="str">
        <f>'Inp - allowance override'!E647</f>
        <v>Price Review 2024</v>
      </c>
      <c r="F647" s="70" t="str">
        <f xml:space="preserve"> IF( ISNA( 'Inp - allowance override'!F647 ), "", IF( ISBLANK( 'Inp - allowance override'!F647 ), 'F_Inputs - allowance'!F647, 'Inp - allowance override'!F647 ) )</f>
        <v/>
      </c>
      <c r="G647" s="70" t="str">
        <f xml:space="preserve"> IF( ISNA( 'Inp - allowance override'!G647 ), "", IF( ISBLANK( 'Inp - allowance override'!G647 ), 'F_Inputs - allowance'!G647, 'Inp - allowance override'!G647 ) )</f>
        <v/>
      </c>
      <c r="H647" s="70" t="str">
        <f xml:space="preserve"> IF( ISNA( 'Inp - allowance override'!H647 ), "", IF( ISBLANK( 'Inp - allowance override'!H647 ), 'F_Inputs - allowance'!H647, 'Inp - allowance override'!H647 ) )</f>
        <v/>
      </c>
      <c r="I647" s="70">
        <f xml:space="preserve"> IF( ISNA( 'Inp - allowance override'!I647 ), "", IF( ISBLANK( 'Inp - allowance override'!I647 ), 'F_Inputs - allowance'!I647, 'Inp - allowance override'!I647 ) )</f>
        <v>0</v>
      </c>
      <c r="J647" s="70">
        <f xml:space="preserve"> IF( ISNA( 'Inp - allowance override'!J647 ), "", IF( ISBLANK( 'Inp - allowance override'!J647 ), 'F_Inputs - allowance'!J647, 'Inp - allowance override'!J647 ) )</f>
        <v>0</v>
      </c>
      <c r="K647" s="70">
        <f xml:space="preserve"> IF( ISNA( 'Inp - allowance override'!K647 ), "", IF( ISBLANK( 'Inp - allowance override'!K647 ), 'F_Inputs - allowance'!K647, 'Inp - allowance override'!K647 ) )</f>
        <v>0</v>
      </c>
      <c r="L647" s="70">
        <f xml:space="preserve"> IF( ISNA( 'Inp - allowance override'!L647 ), "", IF( ISBLANK( 'Inp - allowance override'!L647 ), 'F_Inputs - allowance'!L647, 'Inp - allowance override'!L647 ) )</f>
        <v>0</v>
      </c>
      <c r="M647" s="70">
        <f xml:space="preserve"> IF( ISNA( 'Inp - allowance override'!M647 ), "", IF( ISBLANK( 'Inp - allowance override'!M647 ), 'F_Inputs - allowance'!M647, 'Inp - allowance override'!M647 ) )</f>
        <v>0</v>
      </c>
      <c r="N647" s="64" t="str">
        <f xml:space="preserve"> INDEX(Lookup!G:G, MATCH(B647, Lookup!F:F, 0),)</f>
        <v>WN - 3P capex</v>
      </c>
    </row>
    <row r="648" spans="1:14">
      <c r="A648" t="str">
        <f>'Inp - allowance override'!A648</f>
        <v>SEW</v>
      </c>
      <c r="B648" t="str">
        <f>'Inp - allowance override'!B648</f>
        <v>C_PR24CA15_3POPEX_NPC_WN</v>
      </c>
      <c r="C648" t="str">
        <f>'Inp - allowance override'!C648</f>
        <v>Third party services costs - WN - opex - non-price control</v>
      </c>
      <c r="D648" t="str">
        <f>'Inp - allowance override'!D648</f>
        <v>£m</v>
      </c>
      <c r="E648" t="str">
        <f>'Inp - allowance override'!E648</f>
        <v>Price Review 2024</v>
      </c>
      <c r="F648" s="70" t="str">
        <f xml:space="preserve"> IF( ISNA( 'Inp - allowance override'!F648 ), "", IF( ISBLANK( 'Inp - allowance override'!F648 ), 'F_Inputs - allowance'!F648, 'Inp - allowance override'!F648 ) )</f>
        <v/>
      </c>
      <c r="G648" s="70" t="str">
        <f xml:space="preserve"> IF( ISNA( 'Inp - allowance override'!G648 ), "", IF( ISBLANK( 'Inp - allowance override'!G648 ), 'F_Inputs - allowance'!G648, 'Inp - allowance override'!G648 ) )</f>
        <v/>
      </c>
      <c r="H648" s="70" t="str">
        <f xml:space="preserve"> IF( ISNA( 'Inp - allowance override'!H648 ), "", IF( ISBLANK( 'Inp - allowance override'!H648 ), 'F_Inputs - allowance'!H648, 'Inp - allowance override'!H648 ) )</f>
        <v/>
      </c>
      <c r="I648" s="70">
        <f xml:space="preserve"> IF( ISNA( 'Inp - allowance override'!I648 ), "", IF( ISBLANK( 'Inp - allowance override'!I648 ), 'F_Inputs - allowance'!I648, 'Inp - allowance override'!I648 ) )</f>
        <v>0</v>
      </c>
      <c r="J648" s="70">
        <f xml:space="preserve"> IF( ISNA( 'Inp - allowance override'!J648 ), "", IF( ISBLANK( 'Inp - allowance override'!J648 ), 'F_Inputs - allowance'!J648, 'Inp - allowance override'!J648 ) )</f>
        <v>0</v>
      </c>
      <c r="K648" s="70">
        <f xml:space="preserve"> IF( ISNA( 'Inp - allowance override'!K648 ), "", IF( ISBLANK( 'Inp - allowance override'!K648 ), 'F_Inputs - allowance'!K648, 'Inp - allowance override'!K648 ) )</f>
        <v>0</v>
      </c>
      <c r="L648" s="70">
        <f xml:space="preserve"> IF( ISNA( 'Inp - allowance override'!L648 ), "", IF( ISBLANK( 'Inp - allowance override'!L648 ), 'F_Inputs - allowance'!L648, 'Inp - allowance override'!L648 ) )</f>
        <v>0</v>
      </c>
      <c r="M648" s="70">
        <f xml:space="preserve"> IF( ISNA( 'Inp - allowance override'!M648 ), "", IF( ISBLANK( 'Inp - allowance override'!M648 ), 'F_Inputs - allowance'!M648, 'Inp - allowance override'!M648 ) )</f>
        <v>0</v>
      </c>
      <c r="N648" s="64" t="str">
        <f xml:space="preserve"> INDEX(Lookup!G:G, MATCH(B648, Lookup!F:F, 0),)</f>
        <v>WN - 3P opex</v>
      </c>
    </row>
    <row r="649" spans="1:14">
      <c r="A649" t="str">
        <f>'Inp - allowance override'!A649</f>
        <v>SEW</v>
      </c>
      <c r="B649" t="str">
        <f>'Inp - allowance override'!B649</f>
        <v>C_PR24CA15_3PCAPEX_NPC_WWN</v>
      </c>
      <c r="C649" t="str">
        <f>'Inp - allowance override'!C649</f>
        <v>Third party services costs - WWN - capex - non-price control</v>
      </c>
      <c r="D649" t="str">
        <f>'Inp - allowance override'!D649</f>
        <v>£m</v>
      </c>
      <c r="E649" t="str">
        <f>'Inp - allowance override'!E649</f>
        <v>Price Review 2024</v>
      </c>
      <c r="F649" s="70" t="str">
        <f xml:space="preserve"> IF( ISNA( 'Inp - allowance override'!F649 ), "", IF( ISBLANK( 'Inp - allowance override'!F649 ), 'F_Inputs - allowance'!F649, 'Inp - allowance override'!F649 ) )</f>
        <v/>
      </c>
      <c r="G649" s="70" t="str">
        <f xml:space="preserve"> IF( ISNA( 'Inp - allowance override'!G649 ), "", IF( ISBLANK( 'Inp - allowance override'!G649 ), 'F_Inputs - allowance'!G649, 'Inp - allowance override'!G649 ) )</f>
        <v/>
      </c>
      <c r="H649" s="70" t="str">
        <f xml:space="preserve"> IF( ISNA( 'Inp - allowance override'!H649 ), "", IF( ISBLANK( 'Inp - allowance override'!H649 ), 'F_Inputs - allowance'!H649, 'Inp - allowance override'!H649 ) )</f>
        <v/>
      </c>
      <c r="I649" s="70">
        <f xml:space="preserve"> IF( ISNA( 'Inp - allowance override'!I649 ), "", IF( ISBLANK( 'Inp - allowance override'!I649 ), 'F_Inputs - allowance'!I649, 'Inp - allowance override'!I649 ) )</f>
        <v>0</v>
      </c>
      <c r="J649" s="70">
        <f xml:space="preserve"> IF( ISNA( 'Inp - allowance override'!J649 ), "", IF( ISBLANK( 'Inp - allowance override'!J649 ), 'F_Inputs - allowance'!J649, 'Inp - allowance override'!J649 ) )</f>
        <v>0</v>
      </c>
      <c r="K649" s="70">
        <f xml:space="preserve"> IF( ISNA( 'Inp - allowance override'!K649 ), "", IF( ISBLANK( 'Inp - allowance override'!K649 ), 'F_Inputs - allowance'!K649, 'Inp - allowance override'!K649 ) )</f>
        <v>0</v>
      </c>
      <c r="L649" s="70">
        <f xml:space="preserve"> IF( ISNA( 'Inp - allowance override'!L649 ), "", IF( ISBLANK( 'Inp - allowance override'!L649 ), 'F_Inputs - allowance'!L649, 'Inp - allowance override'!L649 ) )</f>
        <v>0</v>
      </c>
      <c r="M649" s="70">
        <f xml:space="preserve"> IF( ISNA( 'Inp - allowance override'!M649 ), "", IF( ISBLANK( 'Inp - allowance override'!M649 ), 'F_Inputs - allowance'!M649, 'Inp - allowance override'!M649 ) )</f>
        <v>0</v>
      </c>
      <c r="N649" s="64" t="str">
        <f xml:space="preserve"> INDEX(Lookup!G:G, MATCH(B649, Lookup!F:F, 0),)</f>
        <v>WWN - 3P capex</v>
      </c>
    </row>
    <row r="650" spans="1:14">
      <c r="A650" t="str">
        <f>'Inp - allowance override'!A650</f>
        <v>SEW</v>
      </c>
      <c r="B650" t="str">
        <f>'Inp - allowance override'!B650</f>
        <v>C_PR24CA15_3POPEX_NPC_WWN</v>
      </c>
      <c r="C650" t="str">
        <f>'Inp - allowance override'!C650</f>
        <v>Third party services costs - WWN - opex - non-price control</v>
      </c>
      <c r="D650" t="str">
        <f>'Inp - allowance override'!D650</f>
        <v>£m</v>
      </c>
      <c r="E650" t="str">
        <f>'Inp - allowance override'!E650</f>
        <v>Price Review 2024</v>
      </c>
      <c r="F650" s="70" t="str">
        <f xml:space="preserve"> IF( ISNA( 'Inp - allowance override'!F650 ), "", IF( ISBLANK( 'Inp - allowance override'!F650 ), 'F_Inputs - allowance'!F650, 'Inp - allowance override'!F650 ) )</f>
        <v/>
      </c>
      <c r="G650" s="70" t="str">
        <f xml:space="preserve"> IF( ISNA( 'Inp - allowance override'!G650 ), "", IF( ISBLANK( 'Inp - allowance override'!G650 ), 'F_Inputs - allowance'!G650, 'Inp - allowance override'!G650 ) )</f>
        <v/>
      </c>
      <c r="H650" s="70" t="str">
        <f xml:space="preserve"> IF( ISNA( 'Inp - allowance override'!H650 ), "", IF( ISBLANK( 'Inp - allowance override'!H650 ), 'F_Inputs - allowance'!H650, 'Inp - allowance override'!H650 ) )</f>
        <v/>
      </c>
      <c r="I650" s="70">
        <f xml:space="preserve"> IF( ISNA( 'Inp - allowance override'!I650 ), "", IF( ISBLANK( 'Inp - allowance override'!I650 ), 'F_Inputs - allowance'!I650, 'Inp - allowance override'!I650 ) )</f>
        <v>0</v>
      </c>
      <c r="J650" s="70">
        <f xml:space="preserve"> IF( ISNA( 'Inp - allowance override'!J650 ), "", IF( ISBLANK( 'Inp - allowance override'!J650 ), 'F_Inputs - allowance'!J650, 'Inp - allowance override'!J650 ) )</f>
        <v>0</v>
      </c>
      <c r="K650" s="70">
        <f xml:space="preserve"> IF( ISNA( 'Inp - allowance override'!K650 ), "", IF( ISBLANK( 'Inp - allowance override'!K650 ), 'F_Inputs - allowance'!K650, 'Inp - allowance override'!K650 ) )</f>
        <v>0</v>
      </c>
      <c r="L650" s="70">
        <f xml:space="preserve"> IF( ISNA( 'Inp - allowance override'!L650 ), "", IF( ISBLANK( 'Inp - allowance override'!L650 ), 'F_Inputs - allowance'!L650, 'Inp - allowance override'!L650 ) )</f>
        <v>0</v>
      </c>
      <c r="M650" s="70">
        <f xml:space="preserve"> IF( ISNA( 'Inp - allowance override'!M650 ), "", IF( ISBLANK( 'Inp - allowance override'!M650 ), 'F_Inputs - allowance'!M650, 'Inp - allowance override'!M650 ) )</f>
        <v>0</v>
      </c>
      <c r="N650" s="64" t="str">
        <f xml:space="preserve"> INDEX(Lookup!G:G, MATCH(B650, Lookup!F:F, 0),)</f>
        <v>WWN - 3P opex</v>
      </c>
    </row>
    <row r="651" spans="1:14">
      <c r="A651" t="str">
        <f>'Inp - allowance override'!A651</f>
        <v>SEW</v>
      </c>
      <c r="B651" t="str">
        <f>'Inp - allowance override'!B651</f>
        <v>C_PR24CA15_REVCAPEX_PC_WN</v>
      </c>
      <c r="C651" t="str">
        <f>'Inp - allowance override'!C651</f>
        <v>DS &amp; diversions - revenues for capex spend - price control - WN</v>
      </c>
      <c r="D651" t="str">
        <f>'Inp - allowance override'!D651</f>
        <v>£m</v>
      </c>
      <c r="E651" t="str">
        <f>'Inp - allowance override'!E651</f>
        <v>Price Review 2024</v>
      </c>
      <c r="F651" s="70" t="str">
        <f xml:space="preserve"> IF( ISNA( 'Inp - allowance override'!F651 ), "", IF( ISBLANK( 'Inp - allowance override'!F651 ), 'F_Inputs - allowance'!F651, 'Inp - allowance override'!F651 ) )</f>
        <v/>
      </c>
      <c r="G651" s="70" t="str">
        <f xml:space="preserve"> IF( ISNA( 'Inp - allowance override'!G651 ), "", IF( ISBLANK( 'Inp - allowance override'!G651 ), 'F_Inputs - allowance'!G651, 'Inp - allowance override'!G651 ) )</f>
        <v/>
      </c>
      <c r="H651" s="70" t="str">
        <f xml:space="preserve"> IF( ISNA( 'Inp - allowance override'!H651 ), "", IF( ISBLANK( 'Inp - allowance override'!H651 ), 'F_Inputs - allowance'!H651, 'Inp - allowance override'!H651 ) )</f>
        <v/>
      </c>
      <c r="I651" s="70">
        <f xml:space="preserve"> IF( ISNA( 'Inp - allowance override'!I651 ), "", IF( ISBLANK( 'Inp - allowance override'!I651 ), 'F_Inputs - allowance'!I651, 'Inp - allowance override'!I651 ) )</f>
        <v>12.266447721584969</v>
      </c>
      <c r="J651" s="70">
        <f xml:space="preserve"> IF( ISNA( 'Inp - allowance override'!J651 ), "", IF( ISBLANK( 'Inp - allowance override'!J651 ), 'F_Inputs - allowance'!J651, 'Inp - allowance override'!J651 ) )</f>
        <v>12.426054062592765</v>
      </c>
      <c r="K651" s="70">
        <f xml:space="preserve"> IF( ISNA( 'Inp - allowance override'!K651 ), "", IF( ISBLANK( 'Inp - allowance override'!K651 ), 'F_Inputs - allowance'!K651, 'Inp - allowance override'!K651 ) )</f>
        <v>12.528196210826342</v>
      </c>
      <c r="L651" s="70">
        <f xml:space="preserve"> IF( ISNA( 'Inp - allowance override'!L651 ), "", IF( ISBLANK( 'Inp - allowance override'!L651 ), 'F_Inputs - allowance'!L651, 'Inp - allowance override'!L651 ) )</f>
        <v>12.631577859008297</v>
      </c>
      <c r="M651" s="70">
        <f xml:space="preserve"> IF( ISNA( 'Inp - allowance override'!M651 ), "", IF( ISBLANK( 'Inp - allowance override'!M651 ), 'F_Inputs - allowance'!M651, 'Inp - allowance override'!M651 ) )</f>
        <v>12.739215382654704</v>
      </c>
      <c r="N651" s="64" t="str">
        <f xml:space="preserve"> INDEX(Lookup!G:G, MATCH(B651, Lookup!F:F, 0),)</f>
        <v>WN - DSDIV REV</v>
      </c>
    </row>
    <row r="652" spans="1:14">
      <c r="A652" t="str">
        <f>'Inp - allowance override'!A652</f>
        <v>SEW</v>
      </c>
      <c r="B652" t="str">
        <f>'Inp - allowance override'!B652</f>
        <v>C_PR24CA15_REVCAPEX_NPC_WN</v>
      </c>
      <c r="C652" t="str">
        <f>'Inp - allowance override'!C652</f>
        <v>DS &amp; diversions - revenues for capex spend - non-price control - WN</v>
      </c>
      <c r="D652" t="str">
        <f>'Inp - allowance override'!D652</f>
        <v>£m</v>
      </c>
      <c r="E652" t="str">
        <f>'Inp - allowance override'!E652</f>
        <v>Price Review 2024</v>
      </c>
      <c r="F652" s="70" t="str">
        <f xml:space="preserve"> IF( ISNA( 'Inp - allowance override'!F652 ), "", IF( ISBLANK( 'Inp - allowance override'!F652 ), 'F_Inputs - allowance'!F652, 'Inp - allowance override'!F652 ) )</f>
        <v/>
      </c>
      <c r="G652" s="70" t="str">
        <f xml:space="preserve"> IF( ISNA( 'Inp - allowance override'!G652 ), "", IF( ISBLANK( 'Inp - allowance override'!G652 ), 'F_Inputs - allowance'!G652, 'Inp - allowance override'!G652 ) )</f>
        <v/>
      </c>
      <c r="H652" s="70" t="str">
        <f xml:space="preserve"> IF( ISNA( 'Inp - allowance override'!H652 ), "", IF( ISBLANK( 'Inp - allowance override'!H652 ), 'F_Inputs - allowance'!H652, 'Inp - allowance override'!H652 ) )</f>
        <v/>
      </c>
      <c r="I652" s="70">
        <f xml:space="preserve"> IF( ISNA( 'Inp - allowance override'!I652 ), "", IF( ISBLANK( 'Inp - allowance override'!I652 ), 'F_Inputs - allowance'!I652, 'Inp - allowance override'!I652 ) )</f>
        <v>18.366827240963424</v>
      </c>
      <c r="J652" s="70">
        <f xml:space="preserve"> IF( ISNA( 'Inp - allowance override'!J652 ), "", IF( ISBLANK( 'Inp - allowance override'!J652 ), 'F_Inputs - allowance'!J652, 'Inp - allowance override'!J652 ) )</f>
        <v>18.601736211879434</v>
      </c>
      <c r="K652" s="70">
        <f xml:space="preserve"> IF( ISNA( 'Inp - allowance override'!K652 ), "", IF( ISBLANK( 'Inp - allowance override'!K652 ), 'F_Inputs - allowance'!K652, 'Inp - allowance override'!K652 ) )</f>
        <v>18.749788893701897</v>
      </c>
      <c r="L652" s="70">
        <f xml:space="preserve"> IF( ISNA( 'Inp - allowance override'!L652 ), "", IF( ISBLANK( 'Inp - allowance override'!L652 ), 'F_Inputs - allowance'!L652, 'Inp - allowance override'!L652 ) )</f>
        <v>18.900729699992869</v>
      </c>
      <c r="M652" s="70">
        <f xml:space="preserve"> IF( ISNA( 'Inp - allowance override'!M652 ), "", IF( ISBLANK( 'Inp - allowance override'!M652 ), 'F_Inputs - allowance'!M652, 'Inp - allowance override'!M652 ) )</f>
        <v>19.056296796490564</v>
      </c>
      <c r="N652" s="64" t="str">
        <f xml:space="preserve"> INDEX(Lookup!G:G, MATCH(B652, Lookup!F:F, 0),)</f>
        <v>WN - DSDIV REV</v>
      </c>
    </row>
    <row r="653" spans="1:14">
      <c r="A653" t="str">
        <f>'Inp - allowance override'!A653</f>
        <v>SEW</v>
      </c>
      <c r="B653" t="str">
        <f>'Inp - allowance override'!B653</f>
        <v>C_PR24CA15_REVOPEX_PC_WN</v>
      </c>
      <c r="C653" t="str">
        <f>'Inp - allowance override'!C653</f>
        <v>DS &amp; diversions - revenues for opex spend - price control - WN</v>
      </c>
      <c r="D653" t="str">
        <f>'Inp - allowance override'!D653</f>
        <v>£m</v>
      </c>
      <c r="E653" t="str">
        <f>'Inp - allowance override'!E653</f>
        <v>Price Review 2024</v>
      </c>
      <c r="F653" s="70" t="str">
        <f xml:space="preserve"> IF( ISNA( 'Inp - allowance override'!F653 ), "", IF( ISBLANK( 'Inp - allowance override'!F653 ), 'F_Inputs - allowance'!F653, 'Inp - allowance override'!F653 ) )</f>
        <v/>
      </c>
      <c r="G653" s="70" t="str">
        <f xml:space="preserve"> IF( ISNA( 'Inp - allowance override'!G653 ), "", IF( ISBLANK( 'Inp - allowance override'!G653 ), 'F_Inputs - allowance'!G653, 'Inp - allowance override'!G653 ) )</f>
        <v/>
      </c>
      <c r="H653" s="70" t="str">
        <f xml:space="preserve"> IF( ISNA( 'Inp - allowance override'!H653 ), "", IF( ISBLANK( 'Inp - allowance override'!H653 ), 'F_Inputs - allowance'!H653, 'Inp - allowance override'!H653 ) )</f>
        <v/>
      </c>
      <c r="I653" s="70">
        <f xml:space="preserve"> IF( ISNA( 'Inp - allowance override'!I653 ), "", IF( ISBLANK( 'Inp - allowance override'!I653 ), 'F_Inputs - allowance'!I653, 'Inp - allowance override'!I653 ) )</f>
        <v>0</v>
      </c>
      <c r="J653" s="70">
        <f xml:space="preserve"> IF( ISNA( 'Inp - allowance override'!J653 ), "", IF( ISBLANK( 'Inp - allowance override'!J653 ), 'F_Inputs - allowance'!J653, 'Inp - allowance override'!J653 ) )</f>
        <v>0</v>
      </c>
      <c r="K653" s="70">
        <f xml:space="preserve"> IF( ISNA( 'Inp - allowance override'!K653 ), "", IF( ISBLANK( 'Inp - allowance override'!K653 ), 'F_Inputs - allowance'!K653, 'Inp - allowance override'!K653 ) )</f>
        <v>0</v>
      </c>
      <c r="L653" s="70">
        <f xml:space="preserve"> IF( ISNA( 'Inp - allowance override'!L653 ), "", IF( ISBLANK( 'Inp - allowance override'!L653 ), 'F_Inputs - allowance'!L653, 'Inp - allowance override'!L653 ) )</f>
        <v>0</v>
      </c>
      <c r="M653" s="70">
        <f xml:space="preserve"> IF( ISNA( 'Inp - allowance override'!M653 ), "", IF( ISBLANK( 'Inp - allowance override'!M653 ), 'F_Inputs - allowance'!M653, 'Inp - allowance override'!M653 ) )</f>
        <v>0</v>
      </c>
      <c r="N653" s="64" t="str">
        <f xml:space="preserve"> INDEX(Lookup!G:G, MATCH(B653, Lookup!F:F, 0),)</f>
        <v>WN - DSDIV REV</v>
      </c>
    </row>
    <row r="654" spans="1:14">
      <c r="A654" t="str">
        <f>'Inp - allowance override'!A654</f>
        <v>SEW</v>
      </c>
      <c r="B654" t="str">
        <f>'Inp - allowance override'!B654</f>
        <v>C_PR24CA15_REVOPEX_NPC_WN</v>
      </c>
      <c r="C654" t="str">
        <f>'Inp - allowance override'!C654</f>
        <v>DS &amp; diversions - revenues for opex spend - non-price control - WN</v>
      </c>
      <c r="D654" t="str">
        <f>'Inp - allowance override'!D654</f>
        <v>£m</v>
      </c>
      <c r="E654" t="str">
        <f>'Inp - allowance override'!E654</f>
        <v>Price Review 2024</v>
      </c>
      <c r="F654" s="70" t="str">
        <f xml:space="preserve"> IF( ISNA( 'Inp - allowance override'!F654 ), "", IF( ISBLANK( 'Inp - allowance override'!F654 ), 'F_Inputs - allowance'!F654, 'Inp - allowance override'!F654 ) )</f>
        <v/>
      </c>
      <c r="G654" s="70" t="str">
        <f xml:space="preserve"> IF( ISNA( 'Inp - allowance override'!G654 ), "", IF( ISBLANK( 'Inp - allowance override'!G654 ), 'F_Inputs - allowance'!G654, 'Inp - allowance override'!G654 ) )</f>
        <v/>
      </c>
      <c r="H654" s="70" t="str">
        <f xml:space="preserve"> IF( ISNA( 'Inp - allowance override'!H654 ), "", IF( ISBLANK( 'Inp - allowance override'!H654 ), 'F_Inputs - allowance'!H654, 'Inp - allowance override'!H654 ) )</f>
        <v/>
      </c>
      <c r="I654" s="70">
        <f xml:space="preserve"> IF( ISNA( 'Inp - allowance override'!I654 ), "", IF( ISBLANK( 'Inp - allowance override'!I654 ), 'F_Inputs - allowance'!I654, 'Inp - allowance override'!I654 ) )</f>
        <v>0</v>
      </c>
      <c r="J654" s="70">
        <f xml:space="preserve"> IF( ISNA( 'Inp - allowance override'!J654 ), "", IF( ISBLANK( 'Inp - allowance override'!J654 ), 'F_Inputs - allowance'!J654, 'Inp - allowance override'!J654 ) )</f>
        <v>0</v>
      </c>
      <c r="K654" s="70">
        <f xml:space="preserve"> IF( ISNA( 'Inp - allowance override'!K654 ), "", IF( ISBLANK( 'Inp - allowance override'!K654 ), 'F_Inputs - allowance'!K654, 'Inp - allowance override'!K654 ) )</f>
        <v>0</v>
      </c>
      <c r="L654" s="70">
        <f xml:space="preserve"> IF( ISNA( 'Inp - allowance override'!L654 ), "", IF( ISBLANK( 'Inp - allowance override'!L654 ), 'F_Inputs - allowance'!L654, 'Inp - allowance override'!L654 ) )</f>
        <v>0</v>
      </c>
      <c r="M654" s="70">
        <f xml:space="preserve"> IF( ISNA( 'Inp - allowance override'!M654 ), "", IF( ISBLANK( 'Inp - allowance override'!M654 ), 'F_Inputs - allowance'!M654, 'Inp - allowance override'!M654 ) )</f>
        <v>0</v>
      </c>
      <c r="N654" s="64" t="str">
        <f xml:space="preserve"> INDEX(Lookup!G:G, MATCH(B654, Lookup!F:F, 0),)</f>
        <v>WN - DSDIV REV</v>
      </c>
    </row>
    <row r="655" spans="1:14">
      <c r="A655" t="str">
        <f>'Inp - allowance override'!A655</f>
        <v>SEW</v>
      </c>
      <c r="B655" t="str">
        <f>'Inp - allowance override'!B655</f>
        <v>C_PR24CA15_REVCAPEX_PC_WWN</v>
      </c>
      <c r="C655" t="str">
        <f>'Inp - allowance override'!C655</f>
        <v>DS &amp; diversions - revenues for capex spend - price control - WWN</v>
      </c>
      <c r="D655" t="str">
        <f>'Inp - allowance override'!D655</f>
        <v>£m</v>
      </c>
      <c r="E655" t="str">
        <f>'Inp - allowance override'!E655</f>
        <v>Price Review 2024</v>
      </c>
      <c r="F655" s="70" t="str">
        <f xml:space="preserve"> IF( ISNA( 'Inp - allowance override'!F655 ), "", IF( ISBLANK( 'Inp - allowance override'!F655 ), 'F_Inputs - allowance'!F655, 'Inp - allowance override'!F655 ) )</f>
        <v/>
      </c>
      <c r="G655" s="70" t="str">
        <f xml:space="preserve"> IF( ISNA( 'Inp - allowance override'!G655 ), "", IF( ISBLANK( 'Inp - allowance override'!G655 ), 'F_Inputs - allowance'!G655, 'Inp - allowance override'!G655 ) )</f>
        <v/>
      </c>
      <c r="H655" s="70" t="str">
        <f xml:space="preserve"> IF( ISNA( 'Inp - allowance override'!H655 ), "", IF( ISBLANK( 'Inp - allowance override'!H655 ), 'F_Inputs - allowance'!H655, 'Inp - allowance override'!H655 ) )</f>
        <v/>
      </c>
      <c r="I655" s="70">
        <f xml:space="preserve"> IF( ISNA( 'Inp - allowance override'!I655 ), "", IF( ISBLANK( 'Inp - allowance override'!I655 ), 'F_Inputs - allowance'!I655, 'Inp - allowance override'!I655 ) )</f>
        <v>0</v>
      </c>
      <c r="J655" s="70">
        <f xml:space="preserve"> IF( ISNA( 'Inp - allowance override'!J655 ), "", IF( ISBLANK( 'Inp - allowance override'!J655 ), 'F_Inputs - allowance'!J655, 'Inp - allowance override'!J655 ) )</f>
        <v>0</v>
      </c>
      <c r="K655" s="70">
        <f xml:space="preserve"> IF( ISNA( 'Inp - allowance override'!K655 ), "", IF( ISBLANK( 'Inp - allowance override'!K655 ), 'F_Inputs - allowance'!K655, 'Inp - allowance override'!K655 ) )</f>
        <v>0</v>
      </c>
      <c r="L655" s="70">
        <f xml:space="preserve"> IF( ISNA( 'Inp - allowance override'!L655 ), "", IF( ISBLANK( 'Inp - allowance override'!L655 ), 'F_Inputs - allowance'!L655, 'Inp - allowance override'!L655 ) )</f>
        <v>0</v>
      </c>
      <c r="M655" s="70">
        <f xml:space="preserve"> IF( ISNA( 'Inp - allowance override'!M655 ), "", IF( ISBLANK( 'Inp - allowance override'!M655 ), 'F_Inputs - allowance'!M655, 'Inp - allowance override'!M655 ) )</f>
        <v>0</v>
      </c>
      <c r="N655" s="64" t="str">
        <f xml:space="preserve"> INDEX(Lookup!G:G, MATCH(B655, Lookup!F:F, 0),)</f>
        <v>WWN - DSDIV REV</v>
      </c>
    </row>
    <row r="656" spans="1:14">
      <c r="A656" t="str">
        <f>'Inp - allowance override'!A656</f>
        <v>SEW</v>
      </c>
      <c r="B656" t="str">
        <f>'Inp - allowance override'!B656</f>
        <v>C_PR24CA15_REVCAPEX_NPC_WWN</v>
      </c>
      <c r="C656" t="str">
        <f>'Inp - allowance override'!C656</f>
        <v>DS &amp; diversions - revenues for capex spend - non-price control - WWN</v>
      </c>
      <c r="D656" t="str">
        <f>'Inp - allowance override'!D656</f>
        <v>£m</v>
      </c>
      <c r="E656" t="str">
        <f>'Inp - allowance override'!E656</f>
        <v>Price Review 2024</v>
      </c>
      <c r="F656" s="70" t="str">
        <f xml:space="preserve"> IF( ISNA( 'Inp - allowance override'!F656 ), "", IF( ISBLANK( 'Inp - allowance override'!F656 ), 'F_Inputs - allowance'!F656, 'Inp - allowance override'!F656 ) )</f>
        <v/>
      </c>
      <c r="G656" s="70" t="str">
        <f xml:space="preserve"> IF( ISNA( 'Inp - allowance override'!G656 ), "", IF( ISBLANK( 'Inp - allowance override'!G656 ), 'F_Inputs - allowance'!G656, 'Inp - allowance override'!G656 ) )</f>
        <v/>
      </c>
      <c r="H656" s="70" t="str">
        <f xml:space="preserve"> IF( ISNA( 'Inp - allowance override'!H656 ), "", IF( ISBLANK( 'Inp - allowance override'!H656 ), 'F_Inputs - allowance'!H656, 'Inp - allowance override'!H656 ) )</f>
        <v/>
      </c>
      <c r="I656" s="70">
        <f xml:space="preserve"> IF( ISNA( 'Inp - allowance override'!I656 ), "", IF( ISBLANK( 'Inp - allowance override'!I656 ), 'F_Inputs - allowance'!I656, 'Inp - allowance override'!I656 ) )</f>
        <v>0</v>
      </c>
      <c r="J656" s="70">
        <f xml:space="preserve"> IF( ISNA( 'Inp - allowance override'!J656 ), "", IF( ISBLANK( 'Inp - allowance override'!J656 ), 'F_Inputs - allowance'!J656, 'Inp - allowance override'!J656 ) )</f>
        <v>0</v>
      </c>
      <c r="K656" s="70">
        <f xml:space="preserve"> IF( ISNA( 'Inp - allowance override'!K656 ), "", IF( ISBLANK( 'Inp - allowance override'!K656 ), 'F_Inputs - allowance'!K656, 'Inp - allowance override'!K656 ) )</f>
        <v>0</v>
      </c>
      <c r="L656" s="70">
        <f xml:space="preserve"> IF( ISNA( 'Inp - allowance override'!L656 ), "", IF( ISBLANK( 'Inp - allowance override'!L656 ), 'F_Inputs - allowance'!L656, 'Inp - allowance override'!L656 ) )</f>
        <v>0</v>
      </c>
      <c r="M656" s="70">
        <f xml:space="preserve"> IF( ISNA( 'Inp - allowance override'!M656 ), "", IF( ISBLANK( 'Inp - allowance override'!M656 ), 'F_Inputs - allowance'!M656, 'Inp - allowance override'!M656 ) )</f>
        <v>0</v>
      </c>
      <c r="N656" s="64" t="str">
        <f xml:space="preserve"> INDEX(Lookup!G:G, MATCH(B656, Lookup!F:F, 0),)</f>
        <v>WWN - DSDIV REV</v>
      </c>
    </row>
    <row r="657" spans="1:16">
      <c r="A657" t="str">
        <f>'Inp - allowance override'!A657</f>
        <v>SEW</v>
      </c>
      <c r="B657" t="str">
        <f>'Inp - allowance override'!B657</f>
        <v>C_PR24CA15_REVOPEX_PC_WWN</v>
      </c>
      <c r="C657" t="str">
        <f>'Inp - allowance override'!C657</f>
        <v>DS &amp; diversions - revenues for opex spend - price control - WWN</v>
      </c>
      <c r="D657" t="str">
        <f>'Inp - allowance override'!D657</f>
        <v>£m</v>
      </c>
      <c r="E657" t="str">
        <f>'Inp - allowance override'!E657</f>
        <v>Price Review 2024</v>
      </c>
      <c r="F657" s="70" t="str">
        <f xml:space="preserve"> IF( ISNA( 'Inp - allowance override'!F657 ), "", IF( ISBLANK( 'Inp - allowance override'!F657 ), 'F_Inputs - allowance'!F657, 'Inp - allowance override'!F657 ) )</f>
        <v/>
      </c>
      <c r="G657" s="70" t="str">
        <f xml:space="preserve"> IF( ISNA( 'Inp - allowance override'!G657 ), "", IF( ISBLANK( 'Inp - allowance override'!G657 ), 'F_Inputs - allowance'!G657, 'Inp - allowance override'!G657 ) )</f>
        <v/>
      </c>
      <c r="H657" s="70" t="str">
        <f xml:space="preserve"> IF( ISNA( 'Inp - allowance override'!H657 ), "", IF( ISBLANK( 'Inp - allowance override'!H657 ), 'F_Inputs - allowance'!H657, 'Inp - allowance override'!H657 ) )</f>
        <v/>
      </c>
      <c r="I657" s="70">
        <f xml:space="preserve"> IF( ISNA( 'Inp - allowance override'!I657 ), "", IF( ISBLANK( 'Inp - allowance override'!I657 ), 'F_Inputs - allowance'!I657, 'Inp - allowance override'!I657 ) )</f>
        <v>0</v>
      </c>
      <c r="J657" s="70">
        <f xml:space="preserve"> IF( ISNA( 'Inp - allowance override'!J657 ), "", IF( ISBLANK( 'Inp - allowance override'!J657 ), 'F_Inputs - allowance'!J657, 'Inp - allowance override'!J657 ) )</f>
        <v>0</v>
      </c>
      <c r="K657" s="70">
        <f xml:space="preserve"> IF( ISNA( 'Inp - allowance override'!K657 ), "", IF( ISBLANK( 'Inp - allowance override'!K657 ), 'F_Inputs - allowance'!K657, 'Inp - allowance override'!K657 ) )</f>
        <v>0</v>
      </c>
      <c r="L657" s="70">
        <f xml:space="preserve"> IF( ISNA( 'Inp - allowance override'!L657 ), "", IF( ISBLANK( 'Inp - allowance override'!L657 ), 'F_Inputs - allowance'!L657, 'Inp - allowance override'!L657 ) )</f>
        <v>0</v>
      </c>
      <c r="M657" s="70">
        <f xml:space="preserve"> IF( ISNA( 'Inp - allowance override'!M657 ), "", IF( ISBLANK( 'Inp - allowance override'!M657 ), 'F_Inputs - allowance'!M657, 'Inp - allowance override'!M657 ) )</f>
        <v>0</v>
      </c>
      <c r="N657" s="64" t="str">
        <f xml:space="preserve"> INDEX(Lookup!G:G, MATCH(B657, Lookup!F:F, 0),)</f>
        <v>WWN - DSDIV REV</v>
      </c>
    </row>
    <row r="658" spans="1:16">
      <c r="A658" t="str">
        <f>'Inp - allowance override'!A658</f>
        <v>SEW</v>
      </c>
      <c r="B658" t="str">
        <f>'Inp - allowance override'!B658</f>
        <v>C_PR24CA15_REVOPEX_NPC_WWN</v>
      </c>
      <c r="C658" t="str">
        <f>'Inp - allowance override'!C658</f>
        <v>DS &amp; diversions - revenues for opex spend - non-price control - WWN</v>
      </c>
      <c r="D658" t="str">
        <f>'Inp - allowance override'!D658</f>
        <v>£m</v>
      </c>
      <c r="E658" t="str">
        <f>'Inp - allowance override'!E658</f>
        <v>Price Review 2024</v>
      </c>
      <c r="F658" s="70" t="str">
        <f xml:space="preserve"> IF( ISNA( 'Inp - allowance override'!F658 ), "", IF( ISBLANK( 'Inp - allowance override'!F658 ), 'F_Inputs - allowance'!F658, 'Inp - allowance override'!F658 ) )</f>
        <v/>
      </c>
      <c r="G658" s="70" t="str">
        <f xml:space="preserve"> IF( ISNA( 'Inp - allowance override'!G658 ), "", IF( ISBLANK( 'Inp - allowance override'!G658 ), 'F_Inputs - allowance'!G658, 'Inp - allowance override'!G658 ) )</f>
        <v/>
      </c>
      <c r="H658" s="70" t="str">
        <f xml:space="preserve"> IF( ISNA( 'Inp - allowance override'!H658 ), "", IF( ISBLANK( 'Inp - allowance override'!H658 ), 'F_Inputs - allowance'!H658, 'Inp - allowance override'!H658 ) )</f>
        <v/>
      </c>
      <c r="I658" s="70">
        <f xml:space="preserve"> IF( ISNA( 'Inp - allowance override'!I658 ), "", IF( ISBLANK( 'Inp - allowance override'!I658 ), 'F_Inputs - allowance'!I658, 'Inp - allowance override'!I658 ) )</f>
        <v>0</v>
      </c>
      <c r="J658" s="70">
        <f xml:space="preserve"> IF( ISNA( 'Inp - allowance override'!J658 ), "", IF( ISBLANK( 'Inp - allowance override'!J658 ), 'F_Inputs - allowance'!J658, 'Inp - allowance override'!J658 ) )</f>
        <v>0</v>
      </c>
      <c r="K658" s="70">
        <f xml:space="preserve"> IF( ISNA( 'Inp - allowance override'!K658 ), "", IF( ISBLANK( 'Inp - allowance override'!K658 ), 'F_Inputs - allowance'!K658, 'Inp - allowance override'!K658 ) )</f>
        <v>0</v>
      </c>
      <c r="L658" s="70">
        <f xml:space="preserve"> IF( ISNA( 'Inp - allowance override'!L658 ), "", IF( ISBLANK( 'Inp - allowance override'!L658 ), 'F_Inputs - allowance'!L658, 'Inp - allowance override'!L658 ) )</f>
        <v>0</v>
      </c>
      <c r="M658" s="70">
        <f xml:space="preserve"> IF( ISNA( 'Inp - allowance override'!M658 ), "", IF( ISBLANK( 'Inp - allowance override'!M658 ), 'F_Inputs - allowance'!M658, 'Inp - allowance override'!M658 ) )</f>
        <v>0</v>
      </c>
      <c r="N658" s="64" t="str">
        <f xml:space="preserve"> INDEX(Lookup!G:G, MATCH(B658, Lookup!F:F, 0),)</f>
        <v>WWN - DSDIV REV</v>
      </c>
    </row>
    <row r="659" spans="1:16">
      <c r="A659" t="str">
        <f>'Inp - allowance override'!A659</f>
        <v>SEW</v>
      </c>
      <c r="B659" t="str">
        <f>'Inp - allowance override'!B659</f>
        <v>C_PR24CA25_WR</v>
      </c>
      <c r="C659" t="str">
        <f>'Inp - allowance override'!C659</f>
        <v>Pension deficit recovery payments - Calculated allowance - Water resources</v>
      </c>
      <c r="D659" t="str">
        <f>'Inp - allowance override'!D659</f>
        <v>£m</v>
      </c>
      <c r="E659" t="str">
        <f>'Inp - allowance override'!E659</f>
        <v>Price Review 2024</v>
      </c>
      <c r="F659" s="70" t="str">
        <f xml:space="preserve"> IF( ISNA( 'Inp - allowance override'!F659 ), "", IF( ISBLANK( 'Inp - allowance override'!F659 ), 'F_Inputs - allowance'!F659, 'Inp - allowance override'!F659 ) )</f>
        <v/>
      </c>
      <c r="G659" s="70" t="str">
        <f xml:space="preserve"> IF( ISNA( 'Inp - allowance override'!G659 ), "", IF( ISBLANK( 'Inp - allowance override'!G659 ), 'F_Inputs - allowance'!G659, 'Inp - allowance override'!G659 ) )</f>
        <v/>
      </c>
      <c r="H659" s="70" t="str">
        <f xml:space="preserve"> IF( ISNA( 'Inp - allowance override'!H659 ), "", IF( ISBLANK( 'Inp - allowance override'!H659 ), 'F_Inputs - allowance'!H659, 'Inp - allowance override'!H659 ) )</f>
        <v/>
      </c>
      <c r="I659" s="70" t="str">
        <f xml:space="preserve"> IF( ISNA( 'Inp - allowance override'!I659 ), "", IF( ISBLANK( 'Inp - allowance override'!I659 ), 'F_Inputs - allowance'!I659, 'Inp - allowance override'!I659 ) )</f>
        <v/>
      </c>
      <c r="J659" s="70" t="str">
        <f xml:space="preserve"> IF( ISNA( 'Inp - allowance override'!J659 ), "", IF( ISBLANK( 'Inp - allowance override'!J659 ), 'F_Inputs - allowance'!J659, 'Inp - allowance override'!J659 ) )</f>
        <v/>
      </c>
      <c r="K659" s="70" t="str">
        <f xml:space="preserve"> IF( ISNA( 'Inp - allowance override'!K659 ), "", IF( ISBLANK( 'Inp - allowance override'!K659 ), 'F_Inputs - allowance'!K659, 'Inp - allowance override'!K659 ) )</f>
        <v/>
      </c>
      <c r="L659" s="70" t="str">
        <f xml:space="preserve"> IF( ISNA( 'Inp - allowance override'!L659 ), "", IF( ISBLANK( 'Inp - allowance override'!L659 ), 'F_Inputs - allowance'!L659, 'Inp - allowance override'!L659 ) )</f>
        <v/>
      </c>
      <c r="M659" s="70" t="str">
        <f xml:space="preserve"> IF( ISNA( 'Inp - allowance override'!M659 ), "", IF( ISBLANK( 'Inp - allowance override'!M659 ), 'F_Inputs - allowance'!M659, 'Inp - allowance override'!M659 ) )</f>
        <v/>
      </c>
      <c r="N659" s="64" t="str">
        <f xml:space="preserve"> INDEX(Lookup!G:G, MATCH(B659, Lookup!F:F, 0),)</f>
        <v>WR - PDRC</v>
      </c>
      <c r="P659" t="s">
        <v>462</v>
      </c>
    </row>
    <row r="660" spans="1:16">
      <c r="A660" t="str">
        <f>'Inp - allowance override'!A660</f>
        <v>SEW</v>
      </c>
      <c r="B660" t="str">
        <f>'Inp - allowance override'!B660</f>
        <v>C_PR24CA25_WN</v>
      </c>
      <c r="C660" t="str">
        <f>'Inp - allowance override'!C660</f>
        <v>Pension deficit recovery payments - Calculated allowance - Water network plus</v>
      </c>
      <c r="D660" t="str">
        <f>'Inp - allowance override'!D660</f>
        <v>£m</v>
      </c>
      <c r="E660" t="str">
        <f>'Inp - allowance override'!E660</f>
        <v>Price Review 2024</v>
      </c>
      <c r="F660" s="70" t="str">
        <f xml:space="preserve"> IF( ISNA( 'Inp - allowance override'!F660 ), "", IF( ISBLANK( 'Inp - allowance override'!F660 ), 'F_Inputs - allowance'!F660, 'Inp - allowance override'!F660 ) )</f>
        <v/>
      </c>
      <c r="G660" s="70" t="str">
        <f xml:space="preserve"> IF( ISNA( 'Inp - allowance override'!G660 ), "", IF( ISBLANK( 'Inp - allowance override'!G660 ), 'F_Inputs - allowance'!G660, 'Inp - allowance override'!G660 ) )</f>
        <v/>
      </c>
      <c r="H660" s="70" t="str">
        <f xml:space="preserve"> IF( ISNA( 'Inp - allowance override'!H660 ), "", IF( ISBLANK( 'Inp - allowance override'!H660 ), 'F_Inputs - allowance'!H660, 'Inp - allowance override'!H660 ) )</f>
        <v/>
      </c>
      <c r="I660" s="70" t="str">
        <f xml:space="preserve"> IF( ISNA( 'Inp - allowance override'!I660 ), "", IF( ISBLANK( 'Inp - allowance override'!I660 ), 'F_Inputs - allowance'!I660, 'Inp - allowance override'!I660 ) )</f>
        <v/>
      </c>
      <c r="J660" s="70" t="str">
        <f xml:space="preserve"> IF( ISNA( 'Inp - allowance override'!J660 ), "", IF( ISBLANK( 'Inp - allowance override'!J660 ), 'F_Inputs - allowance'!J660, 'Inp - allowance override'!J660 ) )</f>
        <v/>
      </c>
      <c r="K660" s="70" t="str">
        <f xml:space="preserve"> IF( ISNA( 'Inp - allowance override'!K660 ), "", IF( ISBLANK( 'Inp - allowance override'!K660 ), 'F_Inputs - allowance'!K660, 'Inp - allowance override'!K660 ) )</f>
        <v/>
      </c>
      <c r="L660" s="70" t="str">
        <f xml:space="preserve"> IF( ISNA( 'Inp - allowance override'!L660 ), "", IF( ISBLANK( 'Inp - allowance override'!L660 ), 'F_Inputs - allowance'!L660, 'Inp - allowance override'!L660 ) )</f>
        <v/>
      </c>
      <c r="M660" s="70" t="str">
        <f xml:space="preserve"> IF( ISNA( 'Inp - allowance override'!M660 ), "", IF( ISBLANK( 'Inp - allowance override'!M660 ), 'F_Inputs - allowance'!M660, 'Inp - allowance override'!M660 ) )</f>
        <v/>
      </c>
      <c r="N660" s="64" t="str">
        <f xml:space="preserve"> INDEX(Lookup!G:G, MATCH(B660, Lookup!F:F, 0),)</f>
        <v>WN - PDRC</v>
      </c>
      <c r="P660" t="s">
        <v>462</v>
      </c>
    </row>
    <row r="661" spans="1:16">
      <c r="A661" t="str">
        <f>'Inp - allowance override'!A661</f>
        <v>SEW</v>
      </c>
      <c r="B661" t="str">
        <f>'Inp - allowance override'!B661</f>
        <v>C_PR24CA25_W_TOT</v>
      </c>
      <c r="C661" t="str">
        <f>'Inp - allowance override'!C661</f>
        <v>Pension deficit recovery payments - Calculated allowance - Water total</v>
      </c>
      <c r="D661" t="str">
        <f>'Inp - allowance override'!D661</f>
        <v>£m</v>
      </c>
      <c r="E661" t="str">
        <f>'Inp - allowance override'!E661</f>
        <v>Price Review 2024</v>
      </c>
      <c r="F661" s="70" t="str">
        <f xml:space="preserve"> IF( ISNA( 'Inp - allowance override'!F661 ), "", IF( ISBLANK( 'Inp - allowance override'!F661 ), 'F_Inputs - allowance'!F661, 'Inp - allowance override'!F661 ) )</f>
        <v/>
      </c>
      <c r="G661" s="70" t="str">
        <f xml:space="preserve"> IF( ISNA( 'Inp - allowance override'!G661 ), "", IF( ISBLANK( 'Inp - allowance override'!G661 ), 'F_Inputs - allowance'!G661, 'Inp - allowance override'!G661 ) )</f>
        <v/>
      </c>
      <c r="H661" s="70" t="str">
        <f xml:space="preserve"> IF( ISNA( 'Inp - allowance override'!H661 ), "", IF( ISBLANK( 'Inp - allowance override'!H661 ), 'F_Inputs - allowance'!H661, 'Inp - allowance override'!H661 ) )</f>
        <v/>
      </c>
      <c r="I661" s="70" t="str">
        <f xml:space="preserve"> IF( ISNA( 'Inp - allowance override'!I661 ), "", IF( ISBLANK( 'Inp - allowance override'!I661 ), 'F_Inputs - allowance'!I661, 'Inp - allowance override'!I661 ) )</f>
        <v/>
      </c>
      <c r="J661" s="70" t="str">
        <f xml:space="preserve"> IF( ISNA( 'Inp - allowance override'!J661 ), "", IF( ISBLANK( 'Inp - allowance override'!J661 ), 'F_Inputs - allowance'!J661, 'Inp - allowance override'!J661 ) )</f>
        <v/>
      </c>
      <c r="K661" s="70" t="str">
        <f xml:space="preserve"> IF( ISNA( 'Inp - allowance override'!K661 ), "", IF( ISBLANK( 'Inp - allowance override'!K661 ), 'F_Inputs - allowance'!K661, 'Inp - allowance override'!K661 ) )</f>
        <v/>
      </c>
      <c r="L661" s="70" t="str">
        <f xml:space="preserve"> IF( ISNA( 'Inp - allowance override'!L661 ), "", IF( ISBLANK( 'Inp - allowance override'!L661 ), 'F_Inputs - allowance'!L661, 'Inp - allowance override'!L661 ) )</f>
        <v/>
      </c>
      <c r="M661" s="70" t="str">
        <f xml:space="preserve"> IF( ISNA( 'Inp - allowance override'!M661 ), "", IF( ISBLANK( 'Inp - allowance override'!M661 ), 'F_Inputs - allowance'!M661, 'Inp - allowance override'!M661 ) )</f>
        <v/>
      </c>
      <c r="N661" s="64" t="str">
        <f xml:space="preserve"> INDEX(Lookup!G:G, MATCH(B661, Lookup!F:F, 0),)</f>
        <v>W - PDRC</v>
      </c>
      <c r="P661" t="s">
        <v>462</v>
      </c>
    </row>
    <row r="662" spans="1:16">
      <c r="A662" t="str">
        <f>'Inp - allowance override'!A662</f>
        <v>SEW</v>
      </c>
      <c r="B662" t="str">
        <f>'Inp - allowance override'!B662</f>
        <v>C_PR24CA25_WWN</v>
      </c>
      <c r="C662" t="str">
        <f>'Inp - allowance override'!C662</f>
        <v>Pension deficit recovery payments - Calculated allowance - Wastewater network plus</v>
      </c>
      <c r="D662" t="str">
        <f>'Inp - allowance override'!D662</f>
        <v>£m</v>
      </c>
      <c r="E662" t="str">
        <f>'Inp - allowance override'!E662</f>
        <v>Price Review 2024</v>
      </c>
      <c r="F662" s="70" t="str">
        <f xml:space="preserve"> IF( ISNA( 'Inp - allowance override'!F662 ), "", IF( ISBLANK( 'Inp - allowance override'!F662 ), 'F_Inputs - allowance'!F662, 'Inp - allowance override'!F662 ) )</f>
        <v/>
      </c>
      <c r="G662" s="70" t="str">
        <f xml:space="preserve"> IF( ISNA( 'Inp - allowance override'!G662 ), "", IF( ISBLANK( 'Inp - allowance override'!G662 ), 'F_Inputs - allowance'!G662, 'Inp - allowance override'!G662 ) )</f>
        <v/>
      </c>
      <c r="H662" s="70" t="str">
        <f xml:space="preserve"> IF( ISNA( 'Inp - allowance override'!H662 ), "", IF( ISBLANK( 'Inp - allowance override'!H662 ), 'F_Inputs - allowance'!H662, 'Inp - allowance override'!H662 ) )</f>
        <v/>
      </c>
      <c r="I662" s="70" t="str">
        <f xml:space="preserve"> IF( ISNA( 'Inp - allowance override'!I662 ), "", IF( ISBLANK( 'Inp - allowance override'!I662 ), 'F_Inputs - allowance'!I662, 'Inp - allowance override'!I662 ) )</f>
        <v/>
      </c>
      <c r="J662" s="70" t="str">
        <f xml:space="preserve"> IF( ISNA( 'Inp - allowance override'!J662 ), "", IF( ISBLANK( 'Inp - allowance override'!J662 ), 'F_Inputs - allowance'!J662, 'Inp - allowance override'!J662 ) )</f>
        <v/>
      </c>
      <c r="K662" s="70" t="str">
        <f xml:space="preserve"> IF( ISNA( 'Inp - allowance override'!K662 ), "", IF( ISBLANK( 'Inp - allowance override'!K662 ), 'F_Inputs - allowance'!K662, 'Inp - allowance override'!K662 ) )</f>
        <v/>
      </c>
      <c r="L662" s="70" t="str">
        <f xml:space="preserve"> IF( ISNA( 'Inp - allowance override'!L662 ), "", IF( ISBLANK( 'Inp - allowance override'!L662 ), 'F_Inputs - allowance'!L662, 'Inp - allowance override'!L662 ) )</f>
        <v/>
      </c>
      <c r="M662" s="70" t="str">
        <f xml:space="preserve"> IF( ISNA( 'Inp - allowance override'!M662 ), "", IF( ISBLANK( 'Inp - allowance override'!M662 ), 'F_Inputs - allowance'!M662, 'Inp - allowance override'!M662 ) )</f>
        <v/>
      </c>
      <c r="N662" s="64" t="str">
        <f xml:space="preserve"> INDEX(Lookup!G:G, MATCH(B662, Lookup!F:F, 0),)</f>
        <v>WWN - PDRC</v>
      </c>
      <c r="P662" t="s">
        <v>462</v>
      </c>
    </row>
    <row r="663" spans="1:16">
      <c r="A663" t="str">
        <f>'Inp - allowance override'!A663</f>
        <v>SEW</v>
      </c>
      <c r="B663" t="str">
        <f>'Inp - allowance override'!B663</f>
        <v>C_PR24CA25_BIO</v>
      </c>
      <c r="C663" t="str">
        <f>'Inp - allowance override'!C663</f>
        <v>Pension deficit recovery payments - Calculated allowance - Bioresources</v>
      </c>
      <c r="D663" t="str">
        <f>'Inp - allowance override'!D663</f>
        <v>£m</v>
      </c>
      <c r="E663" t="str">
        <f>'Inp - allowance override'!E663</f>
        <v>Price Review 2024</v>
      </c>
      <c r="F663" s="70" t="str">
        <f xml:space="preserve"> IF( ISNA( 'Inp - allowance override'!F663 ), "", IF( ISBLANK( 'Inp - allowance override'!F663 ), 'F_Inputs - allowance'!F663, 'Inp - allowance override'!F663 ) )</f>
        <v/>
      </c>
      <c r="G663" s="70" t="str">
        <f xml:space="preserve"> IF( ISNA( 'Inp - allowance override'!G663 ), "", IF( ISBLANK( 'Inp - allowance override'!G663 ), 'F_Inputs - allowance'!G663, 'Inp - allowance override'!G663 ) )</f>
        <v/>
      </c>
      <c r="H663" s="70" t="str">
        <f xml:space="preserve"> IF( ISNA( 'Inp - allowance override'!H663 ), "", IF( ISBLANK( 'Inp - allowance override'!H663 ), 'F_Inputs - allowance'!H663, 'Inp - allowance override'!H663 ) )</f>
        <v/>
      </c>
      <c r="I663" s="70" t="str">
        <f xml:space="preserve"> IF( ISNA( 'Inp - allowance override'!I663 ), "", IF( ISBLANK( 'Inp - allowance override'!I663 ), 'F_Inputs - allowance'!I663, 'Inp - allowance override'!I663 ) )</f>
        <v/>
      </c>
      <c r="J663" s="70" t="str">
        <f xml:space="preserve"> IF( ISNA( 'Inp - allowance override'!J663 ), "", IF( ISBLANK( 'Inp - allowance override'!J663 ), 'F_Inputs - allowance'!J663, 'Inp - allowance override'!J663 ) )</f>
        <v/>
      </c>
      <c r="K663" s="70" t="str">
        <f xml:space="preserve"> IF( ISNA( 'Inp - allowance override'!K663 ), "", IF( ISBLANK( 'Inp - allowance override'!K663 ), 'F_Inputs - allowance'!K663, 'Inp - allowance override'!K663 ) )</f>
        <v/>
      </c>
      <c r="L663" s="70" t="str">
        <f xml:space="preserve"> IF( ISNA( 'Inp - allowance override'!L663 ), "", IF( ISBLANK( 'Inp - allowance override'!L663 ), 'F_Inputs - allowance'!L663, 'Inp - allowance override'!L663 ) )</f>
        <v/>
      </c>
      <c r="M663" s="70" t="str">
        <f xml:space="preserve"> IF( ISNA( 'Inp - allowance override'!M663 ), "", IF( ISBLANK( 'Inp - allowance override'!M663 ), 'F_Inputs - allowance'!M663, 'Inp - allowance override'!M663 ) )</f>
        <v/>
      </c>
      <c r="N663" s="64" t="str">
        <f xml:space="preserve"> INDEX(Lookup!G:G, MATCH(B663, Lookup!F:F, 0),)</f>
        <v>BIO - PDRC</v>
      </c>
      <c r="P663" t="s">
        <v>462</v>
      </c>
    </row>
    <row r="664" spans="1:16">
      <c r="A664" t="str">
        <f>'Inp - allowance override'!A664</f>
        <v>SEW</v>
      </c>
      <c r="B664" t="str">
        <f>'Inp - allowance override'!B664</f>
        <v>C_PR24CA25_WW_TOT</v>
      </c>
      <c r="C664" t="str">
        <f>'Inp - allowance override'!C664</f>
        <v>Pension deficit recovery payments - Calculated allowance - Wastewater total</v>
      </c>
      <c r="D664" t="str">
        <f>'Inp - allowance override'!D664</f>
        <v>£m</v>
      </c>
      <c r="E664" t="str">
        <f>'Inp - allowance override'!E664</f>
        <v>Price Review 2024</v>
      </c>
      <c r="F664" s="70" t="str">
        <f xml:space="preserve"> IF( ISNA( 'Inp - allowance override'!F664 ), "", IF( ISBLANK( 'Inp - allowance override'!F664 ), 'F_Inputs - allowance'!F664, 'Inp - allowance override'!F664 ) )</f>
        <v/>
      </c>
      <c r="G664" s="70" t="str">
        <f xml:space="preserve"> IF( ISNA( 'Inp - allowance override'!G664 ), "", IF( ISBLANK( 'Inp - allowance override'!G664 ), 'F_Inputs - allowance'!G664, 'Inp - allowance override'!G664 ) )</f>
        <v/>
      </c>
      <c r="H664" s="70" t="str">
        <f xml:space="preserve"> IF( ISNA( 'Inp - allowance override'!H664 ), "", IF( ISBLANK( 'Inp - allowance override'!H664 ), 'F_Inputs - allowance'!H664, 'Inp - allowance override'!H664 ) )</f>
        <v/>
      </c>
      <c r="I664" s="70" t="str">
        <f xml:space="preserve"> IF( ISNA( 'Inp - allowance override'!I664 ), "", IF( ISBLANK( 'Inp - allowance override'!I664 ), 'F_Inputs - allowance'!I664, 'Inp - allowance override'!I664 ) )</f>
        <v/>
      </c>
      <c r="J664" s="70" t="str">
        <f xml:space="preserve"> IF( ISNA( 'Inp - allowance override'!J664 ), "", IF( ISBLANK( 'Inp - allowance override'!J664 ), 'F_Inputs - allowance'!J664, 'Inp - allowance override'!J664 ) )</f>
        <v/>
      </c>
      <c r="K664" s="70" t="str">
        <f xml:space="preserve"> IF( ISNA( 'Inp - allowance override'!K664 ), "", IF( ISBLANK( 'Inp - allowance override'!K664 ), 'F_Inputs - allowance'!K664, 'Inp - allowance override'!K664 ) )</f>
        <v/>
      </c>
      <c r="L664" s="70" t="str">
        <f xml:space="preserve"> IF( ISNA( 'Inp - allowance override'!L664 ), "", IF( ISBLANK( 'Inp - allowance override'!L664 ), 'F_Inputs - allowance'!L664, 'Inp - allowance override'!L664 ) )</f>
        <v/>
      </c>
      <c r="M664" s="70" t="str">
        <f xml:space="preserve"> IF( ISNA( 'Inp - allowance override'!M664 ), "", IF( ISBLANK( 'Inp - allowance override'!M664 ), 'F_Inputs - allowance'!M664, 'Inp - allowance override'!M664 ) )</f>
        <v/>
      </c>
      <c r="N664" s="64" t="str">
        <f xml:space="preserve"> INDEX(Lookup!G:G, MATCH(B664, Lookup!F:F, 0),)</f>
        <v>WW - PDRC</v>
      </c>
      <c r="P664" t="s">
        <v>462</v>
      </c>
    </row>
    <row r="665" spans="1:16">
      <c r="A665" t="str">
        <f>'Inp - allowance override'!A665</f>
        <v>SEW</v>
      </c>
      <c r="B665" t="str">
        <f>'Inp - allowance override'!B665</f>
        <v>C_PR24CA25_ADDN1</v>
      </c>
      <c r="C665" t="str">
        <f>'Inp - allowance override'!C665</f>
        <v>Pension deficit recovery payments - Calculated allowance - Additional control 1</v>
      </c>
      <c r="D665" t="str">
        <f>'Inp - allowance override'!D665</f>
        <v>£m</v>
      </c>
      <c r="E665" t="str">
        <f>'Inp - allowance override'!E665</f>
        <v>Price Review 2024</v>
      </c>
      <c r="F665" s="70" t="str">
        <f xml:space="preserve"> IF( ISNA( 'Inp - allowance override'!F665 ), "", IF( ISBLANK( 'Inp - allowance override'!F665 ), 'F_Inputs - allowance'!F665, 'Inp - allowance override'!F665 ) )</f>
        <v/>
      </c>
      <c r="G665" s="70" t="str">
        <f xml:space="preserve"> IF( ISNA( 'Inp - allowance override'!G665 ), "", IF( ISBLANK( 'Inp - allowance override'!G665 ), 'F_Inputs - allowance'!G665, 'Inp - allowance override'!G665 ) )</f>
        <v/>
      </c>
      <c r="H665" s="70" t="str">
        <f xml:space="preserve"> IF( ISNA( 'Inp - allowance override'!H665 ), "", IF( ISBLANK( 'Inp - allowance override'!H665 ), 'F_Inputs - allowance'!H665, 'Inp - allowance override'!H665 ) )</f>
        <v/>
      </c>
      <c r="I665" s="70" t="str">
        <f xml:space="preserve"> IF( ISNA( 'Inp - allowance override'!I665 ), "", IF( ISBLANK( 'Inp - allowance override'!I665 ), 'F_Inputs - allowance'!I665, 'Inp - allowance override'!I665 ) )</f>
        <v/>
      </c>
      <c r="J665" s="70" t="str">
        <f xml:space="preserve"> IF( ISNA( 'Inp - allowance override'!J665 ), "", IF( ISBLANK( 'Inp - allowance override'!J665 ), 'F_Inputs - allowance'!J665, 'Inp - allowance override'!J665 ) )</f>
        <v/>
      </c>
      <c r="K665" s="70" t="str">
        <f xml:space="preserve"> IF( ISNA( 'Inp - allowance override'!K665 ), "", IF( ISBLANK( 'Inp - allowance override'!K665 ), 'F_Inputs - allowance'!K665, 'Inp - allowance override'!K665 ) )</f>
        <v/>
      </c>
      <c r="L665" s="70" t="str">
        <f xml:space="preserve"> IF( ISNA( 'Inp - allowance override'!L665 ), "", IF( ISBLANK( 'Inp - allowance override'!L665 ), 'F_Inputs - allowance'!L665, 'Inp - allowance override'!L665 ) )</f>
        <v/>
      </c>
      <c r="M665" s="70" t="str">
        <f xml:space="preserve"> IF( ISNA( 'Inp - allowance override'!M665 ), "", IF( ISBLANK( 'Inp - allowance override'!M665 ), 'F_Inputs - allowance'!M665, 'Inp - allowance override'!M665 ) )</f>
        <v/>
      </c>
      <c r="N665" s="64" t="str">
        <f xml:space="preserve"> INDEX(Lookup!G:G, MATCH(B665, Lookup!F:F, 0),)</f>
        <v>ADDN1 - PDRC</v>
      </c>
      <c r="P665" t="s">
        <v>462</v>
      </c>
    </row>
    <row r="666" spans="1:16">
      <c r="A666" t="str">
        <f>'Inp - allowance override'!A666</f>
        <v>SEW</v>
      </c>
      <c r="B666" t="str">
        <f>'Inp - allowance override'!B666</f>
        <v>C_PR24CA25_ADDN2</v>
      </c>
      <c r="C666" t="str">
        <f>'Inp - allowance override'!C666</f>
        <v>Pension deficit recovery payments - Calculated allowance - Additional control 2</v>
      </c>
      <c r="D666" t="str">
        <f>'Inp - allowance override'!D666</f>
        <v>£m</v>
      </c>
      <c r="E666" t="str">
        <f>'Inp - allowance override'!E666</f>
        <v>Price Review 2024</v>
      </c>
      <c r="F666" s="70" t="str">
        <f xml:space="preserve"> IF( ISNA( 'Inp - allowance override'!F666 ), "", IF( ISBLANK( 'Inp - allowance override'!F666 ), 'F_Inputs - allowance'!F666, 'Inp - allowance override'!F666 ) )</f>
        <v/>
      </c>
      <c r="G666" s="70" t="str">
        <f xml:space="preserve"> IF( ISNA( 'Inp - allowance override'!G666 ), "", IF( ISBLANK( 'Inp - allowance override'!G666 ), 'F_Inputs - allowance'!G666, 'Inp - allowance override'!G666 ) )</f>
        <v/>
      </c>
      <c r="H666" s="70" t="str">
        <f xml:space="preserve"> IF( ISNA( 'Inp - allowance override'!H666 ), "", IF( ISBLANK( 'Inp - allowance override'!H666 ), 'F_Inputs - allowance'!H666, 'Inp - allowance override'!H666 ) )</f>
        <v/>
      </c>
      <c r="I666" s="70" t="str">
        <f xml:space="preserve"> IF( ISNA( 'Inp - allowance override'!I666 ), "", IF( ISBLANK( 'Inp - allowance override'!I666 ), 'F_Inputs - allowance'!I666, 'Inp - allowance override'!I666 ) )</f>
        <v/>
      </c>
      <c r="J666" s="70" t="str">
        <f xml:space="preserve"> IF( ISNA( 'Inp - allowance override'!J666 ), "", IF( ISBLANK( 'Inp - allowance override'!J666 ), 'F_Inputs - allowance'!J666, 'Inp - allowance override'!J666 ) )</f>
        <v/>
      </c>
      <c r="K666" s="70" t="str">
        <f xml:space="preserve"> IF( ISNA( 'Inp - allowance override'!K666 ), "", IF( ISBLANK( 'Inp - allowance override'!K666 ), 'F_Inputs - allowance'!K666, 'Inp - allowance override'!K666 ) )</f>
        <v/>
      </c>
      <c r="L666" s="70" t="str">
        <f xml:space="preserve"> IF( ISNA( 'Inp - allowance override'!L666 ), "", IF( ISBLANK( 'Inp - allowance override'!L666 ), 'F_Inputs - allowance'!L666, 'Inp - allowance override'!L666 ) )</f>
        <v/>
      </c>
      <c r="M666" s="70" t="str">
        <f xml:space="preserve"> IF( ISNA( 'Inp - allowance override'!M666 ), "", IF( ISBLANK( 'Inp - allowance override'!M666 ), 'F_Inputs - allowance'!M666, 'Inp - allowance override'!M666 ) )</f>
        <v/>
      </c>
      <c r="N666" s="64" t="str">
        <f xml:space="preserve"> INDEX(Lookup!G:G, MATCH(B666, Lookup!F:F, 0),)</f>
        <v>ADDN1 - PDRC</v>
      </c>
      <c r="P666" t="s">
        <v>462</v>
      </c>
    </row>
    <row r="667" spans="1:16">
      <c r="A667" t="str">
        <f>'Inp - allowance override'!A667</f>
        <v>SSC</v>
      </c>
      <c r="B667" t="str">
        <f>'Inp - allowance override'!B667</f>
        <v>PR24CA02_BASE_WR</v>
      </c>
      <c r="C667" t="str">
        <f>'Inp - allowance override'!C667</f>
        <v>Final modelled base cost allowance for Water Resources</v>
      </c>
      <c r="D667" t="str">
        <f>'Inp - allowance override'!D667</f>
        <v>£m</v>
      </c>
      <c r="E667" t="str">
        <f>'Inp - allowance override'!E667</f>
        <v>Price Review 2024</v>
      </c>
      <c r="F667" s="70" t="str">
        <f xml:space="preserve"> IF( ISNA( 'Inp - allowance override'!F667 ), "", IF( ISBLANK( 'Inp - allowance override'!F667 ), 'F_Inputs - allowance'!F667, 'Inp - allowance override'!F667 ) )</f>
        <v/>
      </c>
      <c r="G667" s="70" t="str">
        <f xml:space="preserve"> IF( ISNA( 'Inp - allowance override'!G667 ), "", IF( ISBLANK( 'Inp - allowance override'!G667 ), 'F_Inputs - allowance'!G667, 'Inp - allowance override'!G667 ) )</f>
        <v/>
      </c>
      <c r="H667" s="70" t="str">
        <f xml:space="preserve"> IF( ISNA( 'Inp - allowance override'!H667 ), "", IF( ISBLANK( 'Inp - allowance override'!H667 ), 'F_Inputs - allowance'!H667, 'Inp - allowance override'!H667 ) )</f>
        <v/>
      </c>
      <c r="I667" s="70">
        <f xml:space="preserve"> IF( ISNA( 'Inp - allowance override'!I667 ), "", IF( ISBLANK( 'Inp - allowance override'!I667 ), 'F_Inputs - allowance'!I667, 'Inp - allowance override'!I667 ) )</f>
        <v>13.900616769439742</v>
      </c>
      <c r="J667" s="70">
        <f xml:space="preserve"> IF( ISNA( 'Inp - allowance override'!J667 ), "", IF( ISBLANK( 'Inp - allowance override'!J667 ), 'F_Inputs - allowance'!J667, 'Inp - allowance override'!J667 ) )</f>
        <v>13.430744993056019</v>
      </c>
      <c r="K667" s="70">
        <f xml:space="preserve"> IF( ISNA( 'Inp - allowance override'!K667 ), "", IF( ISBLANK( 'Inp - allowance override'!K667 ), 'F_Inputs - allowance'!K667, 'Inp - allowance override'!K667 ) )</f>
        <v>12.981108962674714</v>
      </c>
      <c r="L667" s="70">
        <f xml:space="preserve"> IF( ISNA( 'Inp - allowance override'!L667 ), "", IF( ISBLANK( 'Inp - allowance override'!L667 ), 'F_Inputs - allowance'!L667, 'Inp - allowance override'!L667 ) )</f>
        <v>12.513881915640034</v>
      </c>
      <c r="M667" s="70">
        <f xml:space="preserve"> IF( ISNA( 'Inp - allowance override'!M667 ), "", IF( ISBLANK( 'Inp - allowance override'!M667 ), 'F_Inputs - allowance'!M667, 'Inp - allowance override'!M667 ) )</f>
        <v>12.090041100919617</v>
      </c>
      <c r="N667" s="64" t="str">
        <f xml:space="preserve"> INDEX(Lookup!G:G, MATCH(B667, Lookup!F:F, 0),)</f>
        <v>WR - Ofwat base allowance</v>
      </c>
    </row>
    <row r="668" spans="1:16">
      <c r="A668" t="str">
        <f>'Inp - allowance override'!A668</f>
        <v>SSC</v>
      </c>
      <c r="B668" t="str">
        <f>'Inp - allowance override'!B668</f>
        <v>PR24CA02_BASE_WNP</v>
      </c>
      <c r="C668" t="str">
        <f>'Inp - allowance override'!C668</f>
        <v>Final modelled base cost allowance for Network Plus Water</v>
      </c>
      <c r="D668" t="str">
        <f>'Inp - allowance override'!D668</f>
        <v>£m</v>
      </c>
      <c r="E668" t="str">
        <f>'Inp - allowance override'!E668</f>
        <v>Price Review 2024</v>
      </c>
      <c r="F668" s="70" t="str">
        <f xml:space="preserve"> IF( ISNA( 'Inp - allowance override'!F668 ), "", IF( ISBLANK( 'Inp - allowance override'!F668 ), 'F_Inputs - allowance'!F668, 'Inp - allowance override'!F668 ) )</f>
        <v/>
      </c>
      <c r="G668" s="70" t="str">
        <f xml:space="preserve"> IF( ISNA( 'Inp - allowance override'!G668 ), "", IF( ISBLANK( 'Inp - allowance override'!G668 ), 'F_Inputs - allowance'!G668, 'Inp - allowance override'!G668 ) )</f>
        <v/>
      </c>
      <c r="H668" s="70" t="str">
        <f xml:space="preserve"> IF( ISNA( 'Inp - allowance override'!H668 ), "", IF( ISBLANK( 'Inp - allowance override'!H668 ), 'F_Inputs - allowance'!H668, 'Inp - allowance override'!H668 ) )</f>
        <v/>
      </c>
      <c r="I668" s="70">
        <f xml:space="preserve"> IF( ISNA( 'Inp - allowance override'!I668 ), "", IF( ISBLANK( 'Inp - allowance override'!I668 ), 'F_Inputs - allowance'!I668, 'Inp - allowance override'!I668 ) )</f>
        <v>112.94293056123654</v>
      </c>
      <c r="J668" s="70">
        <f xml:space="preserve"> IF( ISNA( 'Inp - allowance override'!J668 ), "", IF( ISBLANK( 'Inp - allowance override'!J668 ), 'F_Inputs - allowance'!J668, 'Inp - allowance override'!J668 ) )</f>
        <v>111.64576117536055</v>
      </c>
      <c r="K668" s="70">
        <f xml:space="preserve"> IF( ISNA( 'Inp - allowance override'!K668 ), "", IF( ISBLANK( 'Inp - allowance override'!K668 ), 'F_Inputs - allowance'!K668, 'Inp - allowance override'!K668 ) )</f>
        <v>109.84004628928298</v>
      </c>
      <c r="L668" s="70">
        <f xml:space="preserve"> IF( ISNA( 'Inp - allowance override'!L668 ), "", IF( ISBLANK( 'Inp - allowance override'!L668 ), 'F_Inputs - allowance'!L668, 'Inp - allowance override'!L668 ) )</f>
        <v>107.78883125263893</v>
      </c>
      <c r="M668" s="70">
        <f xml:space="preserve"> IF( ISNA( 'Inp - allowance override'!M668 ), "", IF( ISBLANK( 'Inp - allowance override'!M668 ), 'F_Inputs - allowance'!M668, 'Inp - allowance override'!M668 ) )</f>
        <v>106.77578761478502</v>
      </c>
      <c r="N668" s="64" t="str">
        <f xml:space="preserve"> INDEX(Lookup!G:G, MATCH(B668, Lookup!F:F, 0),)</f>
        <v>WN+ - Ofwat base allowance</v>
      </c>
    </row>
    <row r="669" spans="1:16">
      <c r="A669" t="str">
        <f>'Inp - allowance override'!A669</f>
        <v>SSC</v>
      </c>
      <c r="B669" t="str">
        <f>'Inp - allowance override'!B669</f>
        <v>PR24CA02_BASE_WWNP</v>
      </c>
      <c r="C669" t="str">
        <f>'Inp - allowance override'!C669</f>
        <v>Final modelled base cost allowance for Wastewater Network Plus</v>
      </c>
      <c r="D669" t="str">
        <f>'Inp - allowance override'!D669</f>
        <v>£m</v>
      </c>
      <c r="E669" t="str">
        <f>'Inp - allowance override'!E669</f>
        <v>Price Review 2024</v>
      </c>
      <c r="F669" s="70" t="str">
        <f xml:space="preserve"> IF( ISNA( 'Inp - allowance override'!F669 ), "", IF( ISBLANK( 'Inp - allowance override'!F669 ), 'F_Inputs - allowance'!F669, 'Inp - allowance override'!F669 ) )</f>
        <v/>
      </c>
      <c r="G669" s="70" t="str">
        <f xml:space="preserve"> IF( ISNA( 'Inp - allowance override'!G669 ), "", IF( ISBLANK( 'Inp - allowance override'!G669 ), 'F_Inputs - allowance'!G669, 'Inp - allowance override'!G669 ) )</f>
        <v/>
      </c>
      <c r="H669" s="70" t="str">
        <f xml:space="preserve"> IF( ISNA( 'Inp - allowance override'!H669 ), "", IF( ISBLANK( 'Inp - allowance override'!H669 ), 'F_Inputs - allowance'!H669, 'Inp - allowance override'!H669 ) )</f>
        <v/>
      </c>
      <c r="I669" s="70" t="str">
        <f xml:space="preserve"> IF( ISNA( 'Inp - allowance override'!I669 ), "", IF( ISBLANK( 'Inp - allowance override'!I669 ), 'F_Inputs - allowance'!I669, 'Inp - allowance override'!I669 ) )</f>
        <v/>
      </c>
      <c r="J669" s="70" t="str">
        <f xml:space="preserve"> IF( ISNA( 'Inp - allowance override'!J669 ), "", IF( ISBLANK( 'Inp - allowance override'!J669 ), 'F_Inputs - allowance'!J669, 'Inp - allowance override'!J669 ) )</f>
        <v/>
      </c>
      <c r="K669" s="70" t="str">
        <f xml:space="preserve"> IF( ISNA( 'Inp - allowance override'!K669 ), "", IF( ISBLANK( 'Inp - allowance override'!K669 ), 'F_Inputs - allowance'!K669, 'Inp - allowance override'!K669 ) )</f>
        <v/>
      </c>
      <c r="L669" s="70" t="str">
        <f xml:space="preserve"> IF( ISNA( 'Inp - allowance override'!L669 ), "", IF( ISBLANK( 'Inp - allowance override'!L669 ), 'F_Inputs - allowance'!L669, 'Inp - allowance override'!L669 ) )</f>
        <v/>
      </c>
      <c r="M669" s="70" t="str">
        <f xml:space="preserve"> IF( ISNA( 'Inp - allowance override'!M669 ), "", IF( ISBLANK( 'Inp - allowance override'!M669 ), 'F_Inputs - allowance'!M669, 'Inp - allowance override'!M669 ) )</f>
        <v/>
      </c>
      <c r="N669" s="64" t="str">
        <f xml:space="preserve"> INDEX(Lookup!G:G, MATCH(B669, Lookup!F:F, 0),)</f>
        <v>WWN+ - Ofwat base allowance</v>
      </c>
    </row>
    <row r="670" spans="1:16">
      <c r="A670" t="str">
        <f>'Inp - allowance override'!A670</f>
        <v>SSC</v>
      </c>
      <c r="B670" t="str">
        <f>'Inp - allowance override'!B670</f>
        <v>PR24CA02_BASE_BIO</v>
      </c>
      <c r="C670" t="str">
        <f>'Inp - allowance override'!C670</f>
        <v>Final modelled base cost allowance for Bioresources</v>
      </c>
      <c r="D670" t="str">
        <f>'Inp - allowance override'!D670</f>
        <v>£m</v>
      </c>
      <c r="E670" t="str">
        <f>'Inp - allowance override'!E670</f>
        <v>Price Review 2024</v>
      </c>
      <c r="F670" s="70" t="str">
        <f xml:space="preserve"> IF( ISNA( 'Inp - allowance override'!F670 ), "", IF( ISBLANK( 'Inp - allowance override'!F670 ), 'F_Inputs - allowance'!F670, 'Inp - allowance override'!F670 ) )</f>
        <v/>
      </c>
      <c r="G670" s="70" t="str">
        <f xml:space="preserve"> IF( ISNA( 'Inp - allowance override'!G670 ), "", IF( ISBLANK( 'Inp - allowance override'!G670 ), 'F_Inputs - allowance'!G670, 'Inp - allowance override'!G670 ) )</f>
        <v/>
      </c>
      <c r="H670" s="70" t="str">
        <f xml:space="preserve"> IF( ISNA( 'Inp - allowance override'!H670 ), "", IF( ISBLANK( 'Inp - allowance override'!H670 ), 'F_Inputs - allowance'!H670, 'Inp - allowance override'!H670 ) )</f>
        <v/>
      </c>
      <c r="I670" s="70" t="str">
        <f xml:space="preserve"> IF( ISNA( 'Inp - allowance override'!I670 ), "", IF( ISBLANK( 'Inp - allowance override'!I670 ), 'F_Inputs - allowance'!I670, 'Inp - allowance override'!I670 ) )</f>
        <v/>
      </c>
      <c r="J670" s="70" t="str">
        <f xml:space="preserve"> IF( ISNA( 'Inp - allowance override'!J670 ), "", IF( ISBLANK( 'Inp - allowance override'!J670 ), 'F_Inputs - allowance'!J670, 'Inp - allowance override'!J670 ) )</f>
        <v/>
      </c>
      <c r="K670" s="70" t="str">
        <f xml:space="preserve"> IF( ISNA( 'Inp - allowance override'!K670 ), "", IF( ISBLANK( 'Inp - allowance override'!K670 ), 'F_Inputs - allowance'!K670, 'Inp - allowance override'!K670 ) )</f>
        <v/>
      </c>
      <c r="L670" s="70" t="str">
        <f xml:space="preserve"> IF( ISNA( 'Inp - allowance override'!L670 ), "", IF( ISBLANK( 'Inp - allowance override'!L670 ), 'F_Inputs - allowance'!L670, 'Inp - allowance override'!L670 ) )</f>
        <v/>
      </c>
      <c r="M670" s="70" t="str">
        <f xml:space="preserve"> IF( ISNA( 'Inp - allowance override'!M670 ), "", IF( ISBLANK( 'Inp - allowance override'!M670 ), 'F_Inputs - allowance'!M670, 'Inp - allowance override'!M670 ) )</f>
        <v/>
      </c>
      <c r="N670" s="64" t="str">
        <f xml:space="preserve"> INDEX(Lookup!G:G, MATCH(B670, Lookup!F:F, 0),)</f>
        <v>BIO - Ofwat base allowance</v>
      </c>
    </row>
    <row r="671" spans="1:16">
      <c r="A671" t="str">
        <f>'Inp - allowance override'!A671</f>
        <v>SSC</v>
      </c>
      <c r="B671" t="str">
        <f>'Inp - allowance override'!B671</f>
        <v>PR24CA14_WW_TOTAL_ENHANCEMENT_ALLOW_TOT</v>
      </c>
      <c r="C671" t="str">
        <f>'Inp - allowance override'!C671</f>
        <v>PR24 final wastewater enhancement totex allowance- total enhancement expenditure</v>
      </c>
      <c r="D671" t="str">
        <f>'Inp - allowance override'!D671</f>
        <v>£m</v>
      </c>
      <c r="E671" t="str">
        <f>'Inp - allowance override'!E671</f>
        <v>Price Review 2024</v>
      </c>
      <c r="F671" s="70" t="str">
        <f xml:space="preserve"> IF( ISNA( 'Inp - allowance override'!F671 ), "", IF( ISBLANK( 'Inp - allowance override'!F671 ), 'F_Inputs - allowance'!F671, 'Inp - allowance override'!F671 ) )</f>
        <v/>
      </c>
      <c r="G671" s="70" t="str">
        <f xml:space="preserve"> IF( ISNA( 'Inp - allowance override'!G671 ), "", IF( ISBLANK( 'Inp - allowance override'!G671 ), 'F_Inputs - allowance'!G671, 'Inp - allowance override'!G671 ) )</f>
        <v/>
      </c>
      <c r="H671" s="70" t="str">
        <f xml:space="preserve"> IF( ISNA( 'Inp - allowance override'!H671 ), "", IF( ISBLANK( 'Inp - allowance override'!H671 ), 'F_Inputs - allowance'!H671, 'Inp - allowance override'!H671 ) )</f>
        <v/>
      </c>
      <c r="I671" s="70" t="str">
        <f xml:space="preserve"> IF( ISNA( 'Inp - allowance override'!I671 ), "", IF( ISBLANK( 'Inp - allowance override'!I671 ), 'F_Inputs - allowance'!I671, 'Inp - allowance override'!I671 ) )</f>
        <v/>
      </c>
      <c r="J671" s="70" t="str">
        <f xml:space="preserve"> IF( ISNA( 'Inp - allowance override'!J671 ), "", IF( ISBLANK( 'Inp - allowance override'!J671 ), 'F_Inputs - allowance'!J671, 'Inp - allowance override'!J671 ) )</f>
        <v/>
      </c>
      <c r="K671" s="70" t="str">
        <f xml:space="preserve"> IF( ISNA( 'Inp - allowance override'!K671 ), "", IF( ISBLANK( 'Inp - allowance override'!K671 ), 'F_Inputs - allowance'!K671, 'Inp - allowance override'!K671 ) )</f>
        <v/>
      </c>
      <c r="L671" s="70" t="str">
        <f xml:space="preserve"> IF( ISNA( 'Inp - allowance override'!L671 ), "", IF( ISBLANK( 'Inp - allowance override'!L671 ), 'F_Inputs - allowance'!L671, 'Inp - allowance override'!L671 ) )</f>
        <v/>
      </c>
      <c r="M671" s="70" t="str">
        <f xml:space="preserve"> IF( ISNA( 'Inp - allowance override'!M671 ), "", IF( ISBLANK( 'Inp - allowance override'!M671 ), 'F_Inputs - allowance'!M671, 'Inp - allowance override'!M671 ) )</f>
        <v/>
      </c>
      <c r="N671" s="64" t="str">
        <f xml:space="preserve"> INDEX(Lookup!G:G, MATCH(B671, Lookup!F:F, 0),)</f>
        <v>Wastewater - Ofwat enhancement allowance</v>
      </c>
    </row>
    <row r="672" spans="1:16">
      <c r="A672" t="str">
        <f>'Inp - allowance override'!A672</f>
        <v>SSC</v>
      </c>
      <c r="B672" t="str">
        <f>'Inp - allowance override'!B672</f>
        <v>PR24CA14_W_TOTAL_ENHANCEMENT_ALLOW_TOT</v>
      </c>
      <c r="C672" t="str">
        <f>'Inp - allowance override'!C672</f>
        <v>PR24 final water enhancement totex allowance- total enhancement expenditure</v>
      </c>
      <c r="D672" t="str">
        <f>'Inp - allowance override'!D672</f>
        <v>£m</v>
      </c>
      <c r="E672" t="str">
        <f>'Inp - allowance override'!E672</f>
        <v>Price Review 2024</v>
      </c>
      <c r="F672" s="70" t="str">
        <f xml:space="preserve"> IF( ISNA( 'Inp - allowance override'!F672 ), "", IF( ISBLANK( 'Inp - allowance override'!F672 ), 'F_Inputs - allowance'!F672, 'Inp - allowance override'!F672 ) )</f>
        <v/>
      </c>
      <c r="G672" s="70">
        <f xml:space="preserve"> IF( ISNA( 'Inp - allowance override'!G672 ), "", IF( ISBLANK( 'Inp - allowance override'!G672 ), 'F_Inputs - allowance'!G672, 'Inp - allowance override'!G672 ) )</f>
        <v>0</v>
      </c>
      <c r="H672" s="70">
        <f xml:space="preserve"> IF( ISNA( 'Inp - allowance override'!H672 ), "", IF( ISBLANK( 'Inp - allowance override'!H672 ), 'F_Inputs - allowance'!H672, 'Inp - allowance override'!H672 ) )</f>
        <v>0.23246935561482129</v>
      </c>
      <c r="I672" s="70">
        <f xml:space="preserve"> IF( ISNA( 'Inp - allowance override'!I672 ), "", IF( ISBLANK( 'Inp - allowance override'!I672 ), 'F_Inputs - allowance'!I672, 'Inp - allowance override'!I672 ) )</f>
        <v>25.508737981785117</v>
      </c>
      <c r="J672" s="70">
        <f xml:space="preserve"> IF( ISNA( 'Inp - allowance override'!J672 ), "", IF( ISBLANK( 'Inp - allowance override'!J672 ), 'F_Inputs - allowance'!J672, 'Inp - allowance override'!J672 ) )</f>
        <v>42.597937459029112</v>
      </c>
      <c r="K672" s="70">
        <f xml:space="preserve"> IF( ISNA( 'Inp - allowance override'!K672 ), "", IF( ISBLANK( 'Inp - allowance override'!K672 ), 'F_Inputs - allowance'!K672, 'Inp - allowance override'!K672 ) )</f>
        <v>38.91473024193737</v>
      </c>
      <c r="L672" s="70">
        <f xml:space="preserve"> IF( ISNA( 'Inp - allowance override'!L672 ), "", IF( ISBLANK( 'Inp - allowance override'!L672 ), 'F_Inputs - allowance'!L672, 'Inp - allowance override'!L672 ) )</f>
        <v>31.045902320507587</v>
      </c>
      <c r="M672" s="70">
        <f xml:space="preserve"> IF( ISNA( 'Inp - allowance override'!M672 ), "", IF( ISBLANK( 'Inp - allowance override'!M672 ), 'F_Inputs - allowance'!M672, 'Inp - allowance override'!M672 ) )</f>
        <v>24.871626035501425</v>
      </c>
      <c r="N672" s="64" t="str">
        <f xml:space="preserve"> INDEX(Lookup!G:G, MATCH(B672, Lookup!F:F, 0),)</f>
        <v>Water - Ofwat enhancement allowance</v>
      </c>
    </row>
    <row r="673" spans="1:14">
      <c r="A673" t="str">
        <f>'Inp - allowance override'!A673</f>
        <v>SSC</v>
      </c>
      <c r="B673" t="str">
        <f>'Inp - allowance override'!B673</f>
        <v>C_PR24CA_RR2_001ADDN1_PR24</v>
      </c>
      <c r="C673" t="str">
        <f>'Inp - allowance override'!C673</f>
        <v>Ofwat - Gross capital expenditure - including g&amp;c and cost sharing - real (ADDN1)</v>
      </c>
      <c r="D673" t="str">
        <f>'Inp - allowance override'!D673</f>
        <v>£m</v>
      </c>
      <c r="E673" t="str">
        <f>'Inp - allowance override'!E673</f>
        <v>Price Review 2024</v>
      </c>
      <c r="F673" s="70" t="str">
        <f xml:space="preserve"> IF( ISNA( 'Inp - allowance override'!F673 ), "", IF( ISBLANK( 'Inp - allowance override'!F673 ), 'F_Inputs - allowance'!F673, 'Inp - allowance override'!F673 ) )</f>
        <v/>
      </c>
      <c r="G673" s="70" t="str">
        <f xml:space="preserve"> IF( ISNA( 'Inp - allowance override'!G673 ), "", IF( ISBLANK( 'Inp - allowance override'!G673 ), 'F_Inputs - allowance'!G673, 'Inp - allowance override'!G673 ) )</f>
        <v/>
      </c>
      <c r="H673" s="70" t="str">
        <f xml:space="preserve"> IF( ISNA( 'Inp - allowance override'!H673 ), "", IF( ISBLANK( 'Inp - allowance override'!H673 ), 'F_Inputs - allowance'!H673, 'Inp - allowance override'!H673 ) )</f>
        <v/>
      </c>
      <c r="I673" s="70">
        <f xml:space="preserve"> IF( ISNA( 'Inp - allowance override'!I673 ), "", IF( ISBLANK( 'Inp - allowance override'!I673 ), 'F_Inputs - allowance'!I673, 'Inp - allowance override'!I673 ) )</f>
        <v>0</v>
      </c>
      <c r="J673" s="70">
        <f xml:space="preserve"> IF( ISNA( 'Inp - allowance override'!J673 ), "", IF( ISBLANK( 'Inp - allowance override'!J673 ), 'F_Inputs - allowance'!J673, 'Inp - allowance override'!J673 ) )</f>
        <v>0</v>
      </c>
      <c r="K673" s="70">
        <f xml:space="preserve"> IF( ISNA( 'Inp - allowance override'!K673 ), "", IF( ISBLANK( 'Inp - allowance override'!K673 ), 'F_Inputs - allowance'!K673, 'Inp - allowance override'!K673 ) )</f>
        <v>0</v>
      </c>
      <c r="L673" s="70">
        <f xml:space="preserve"> IF( ISNA( 'Inp - allowance override'!L673 ), "", IF( ISBLANK( 'Inp - allowance override'!L673 ), 'F_Inputs - allowance'!L673, 'Inp - allowance override'!L673 ) )</f>
        <v>0</v>
      </c>
      <c r="M673" s="70">
        <f xml:space="preserve"> IF( ISNA( 'Inp - allowance override'!M673 ), "", IF( ISBLANK( 'Inp - allowance override'!M673 ), 'F_Inputs - allowance'!M673, 'Inp - allowance override'!M673 ) )</f>
        <v>0</v>
      </c>
      <c r="N673" s="64" t="str">
        <f xml:space="preserve"> INDEX(Lookup!G:G, MATCH(B673, Lookup!F:F, 0),)</f>
        <v>ADDN1 - Ofwat enhancement allowance</v>
      </c>
    </row>
    <row r="674" spans="1:14">
      <c r="A674" t="str">
        <f>'Inp - allowance override'!A674</f>
        <v>SSC</v>
      </c>
      <c r="B674" t="str">
        <f>'Inp - allowance override'!B674</f>
        <v>C_PR24CA_RR2_002ADDN1_PR24</v>
      </c>
      <c r="C674" t="str">
        <f>'Inp - allowance override'!C674</f>
        <v>Ofwat - Total gross operational expenditure including cost sharing - real (ADDN1)</v>
      </c>
      <c r="D674" t="str">
        <f>'Inp - allowance override'!D674</f>
        <v>£m</v>
      </c>
      <c r="E674" t="str">
        <f>'Inp - allowance override'!E674</f>
        <v>Price Review 2024</v>
      </c>
      <c r="F674" s="70" t="str">
        <f xml:space="preserve"> IF( ISNA( 'Inp - allowance override'!F674 ), "", IF( ISBLANK( 'Inp - allowance override'!F674 ), 'F_Inputs - allowance'!F674, 'Inp - allowance override'!F674 ) )</f>
        <v/>
      </c>
      <c r="G674" s="70" t="str">
        <f xml:space="preserve"> IF( ISNA( 'Inp - allowance override'!G674 ), "", IF( ISBLANK( 'Inp - allowance override'!G674 ), 'F_Inputs - allowance'!G674, 'Inp - allowance override'!G674 ) )</f>
        <v/>
      </c>
      <c r="H674" s="70" t="str">
        <f xml:space="preserve"> IF( ISNA( 'Inp - allowance override'!H674 ), "", IF( ISBLANK( 'Inp - allowance override'!H674 ), 'F_Inputs - allowance'!H674, 'Inp - allowance override'!H674 ) )</f>
        <v/>
      </c>
      <c r="I674" s="70">
        <f xml:space="preserve"> IF( ISNA( 'Inp - allowance override'!I674 ), "", IF( ISBLANK( 'Inp - allowance override'!I674 ), 'F_Inputs - allowance'!I674, 'Inp - allowance override'!I674 ) )</f>
        <v>0</v>
      </c>
      <c r="J674" s="70">
        <f xml:space="preserve"> IF( ISNA( 'Inp - allowance override'!J674 ), "", IF( ISBLANK( 'Inp - allowance override'!J674 ), 'F_Inputs - allowance'!J674, 'Inp - allowance override'!J674 ) )</f>
        <v>0</v>
      </c>
      <c r="K674" s="70">
        <f xml:space="preserve"> IF( ISNA( 'Inp - allowance override'!K674 ), "", IF( ISBLANK( 'Inp - allowance override'!K674 ), 'F_Inputs - allowance'!K674, 'Inp - allowance override'!K674 ) )</f>
        <v>0</v>
      </c>
      <c r="L674" s="70">
        <f xml:space="preserve"> IF( ISNA( 'Inp - allowance override'!L674 ), "", IF( ISBLANK( 'Inp - allowance override'!L674 ), 'F_Inputs - allowance'!L674, 'Inp - allowance override'!L674 ) )</f>
        <v>0</v>
      </c>
      <c r="M674" s="70">
        <f xml:space="preserve"> IF( ISNA( 'Inp - allowance override'!M674 ), "", IF( ISBLANK( 'Inp - allowance override'!M674 ), 'F_Inputs - allowance'!M674, 'Inp - allowance override'!M674 ) )</f>
        <v>0</v>
      </c>
      <c r="N674" s="64" t="str">
        <f xml:space="preserve"> INDEX(Lookup!G:G, MATCH(B674, Lookup!F:F, 0),)</f>
        <v>ADDN1 - Ofwat enhancement allowance</v>
      </c>
    </row>
    <row r="675" spans="1:14">
      <c r="A675" t="str">
        <f>'Inp - allowance override'!A675</f>
        <v>SSC</v>
      </c>
      <c r="B675" t="str">
        <f>'Inp - allowance override'!B675</f>
        <v>C_PR24CA15_DSDIVCAPEX_PC_WN</v>
      </c>
      <c r="C675" t="str">
        <f>'Inp - allowance override'!C675</f>
        <v>DS &amp; diversions costs -WN - capex - price control total</v>
      </c>
      <c r="D675" t="str">
        <f>'Inp - allowance override'!D675</f>
        <v>£m</v>
      </c>
      <c r="E675" t="str">
        <f>'Inp - allowance override'!E675</f>
        <v>Price Review 2024</v>
      </c>
      <c r="F675" s="70" t="str">
        <f xml:space="preserve"> IF( ISNA( 'Inp - allowance override'!F675 ), "", IF( ISBLANK( 'Inp - allowance override'!F675 ), 'F_Inputs - allowance'!F675, 'Inp - allowance override'!F675 ) )</f>
        <v/>
      </c>
      <c r="G675" s="70" t="str">
        <f xml:space="preserve"> IF( ISNA( 'Inp - allowance override'!G675 ), "", IF( ISBLANK( 'Inp - allowance override'!G675 ), 'F_Inputs - allowance'!G675, 'Inp - allowance override'!G675 ) )</f>
        <v/>
      </c>
      <c r="H675" s="70" t="str">
        <f xml:space="preserve"> IF( ISNA( 'Inp - allowance override'!H675 ), "", IF( ISBLANK( 'Inp - allowance override'!H675 ), 'F_Inputs - allowance'!H675, 'Inp - allowance override'!H675 ) )</f>
        <v/>
      </c>
      <c r="I675" s="70">
        <f xml:space="preserve"> IF( ISNA( 'Inp - allowance override'!I675 ), "", IF( ISBLANK( 'Inp - allowance override'!I675 ), 'F_Inputs - allowance'!I675, 'Inp - allowance override'!I675 ) )</f>
        <v>1</v>
      </c>
      <c r="J675" s="70">
        <f xml:space="preserve"> IF( ISNA( 'Inp - allowance override'!J675 ), "", IF( ISBLANK( 'Inp - allowance override'!J675 ), 'F_Inputs - allowance'!J675, 'Inp - allowance override'!J675 ) )</f>
        <v>0.44053436630909809</v>
      </c>
      <c r="K675" s="70">
        <f xml:space="preserve"> IF( ISNA( 'Inp - allowance override'!K675 ), "", IF( ISBLANK( 'Inp - allowance override'!K675 ), 'F_Inputs - allowance'!K675, 'Inp - allowance override'!K675 ) )</f>
        <v>0.23322407628128719</v>
      </c>
      <c r="L675" s="70">
        <f xml:space="preserve"> IF( ISNA( 'Inp - allowance override'!L675 ), "", IF( ISBLANK( 'Inp - allowance override'!L675 ), 'F_Inputs - allowance'!L675, 'Inp - allowance override'!L675 ) )</f>
        <v>7.7741358760429036E-2</v>
      </c>
      <c r="M675" s="70">
        <f xml:space="preserve"> IF( ISNA( 'Inp - allowance override'!M675 ), "", IF( ISBLANK( 'Inp - allowance override'!M675 ), 'F_Inputs - allowance'!M675, 'Inp - allowance override'!M675 ) )</f>
        <v>2.5913786253476331E-2</v>
      </c>
      <c r="N675" s="64" t="str">
        <f xml:space="preserve"> INDEX(Lookup!G:G, MATCH(B675, Lookup!F:F, 0),)</f>
        <v>WN - DSDIV capex</v>
      </c>
    </row>
    <row r="676" spans="1:14">
      <c r="A676" t="str">
        <f>'Inp - allowance override'!A676</f>
        <v>SSC</v>
      </c>
      <c r="B676" t="str">
        <f>'Inp - allowance override'!B676</f>
        <v>C_PR24CA15_DSDIVOPEX_PC_WN</v>
      </c>
      <c r="C676" t="str">
        <f>'Inp - allowance override'!C676</f>
        <v>DS &amp; diversions costs -WN - opex - price control total</v>
      </c>
      <c r="D676" t="str">
        <f>'Inp - allowance override'!D676</f>
        <v>£m</v>
      </c>
      <c r="E676" t="str">
        <f>'Inp - allowance override'!E676</f>
        <v>Price Review 2024</v>
      </c>
      <c r="F676" s="70" t="str">
        <f xml:space="preserve"> IF( ISNA( 'Inp - allowance override'!F676 ), "", IF( ISBLANK( 'Inp - allowance override'!F676 ), 'F_Inputs - allowance'!F676, 'Inp - allowance override'!F676 ) )</f>
        <v/>
      </c>
      <c r="G676" s="70" t="str">
        <f xml:space="preserve"> IF( ISNA( 'Inp - allowance override'!G676 ), "", IF( ISBLANK( 'Inp - allowance override'!G676 ), 'F_Inputs - allowance'!G676, 'Inp - allowance override'!G676 ) )</f>
        <v/>
      </c>
      <c r="H676" s="70" t="str">
        <f xml:space="preserve"> IF( ISNA( 'Inp - allowance override'!H676 ), "", IF( ISBLANK( 'Inp - allowance override'!H676 ), 'F_Inputs - allowance'!H676, 'Inp - allowance override'!H676 ) )</f>
        <v/>
      </c>
      <c r="I676" s="70">
        <f xml:space="preserve"> IF( ISNA( 'Inp - allowance override'!I676 ), "", IF( ISBLANK( 'Inp - allowance override'!I676 ), 'F_Inputs - allowance'!I676, 'Inp - allowance override'!I676 ) )</f>
        <v>5.4401030427985777</v>
      </c>
      <c r="J676" s="70">
        <f xml:space="preserve"> IF( ISNA( 'Inp - allowance override'!J676 ), "", IF( ISBLANK( 'Inp - allowance override'!J676 ), 'F_Inputs - allowance'!J676, 'Inp - allowance override'!J676 ) )</f>
        <v>4.4556947228081594</v>
      </c>
      <c r="K676" s="70">
        <f xml:space="preserve"> IF( ISNA( 'Inp - allowance override'!K676 ), "", IF( ISBLANK( 'Inp - allowance override'!K676 ), 'F_Inputs - allowance'!K676, 'Inp - allowance override'!K676 ) )</f>
        <v>6.401146427105366</v>
      </c>
      <c r="L676" s="70">
        <f xml:space="preserve"> IF( ISNA( 'Inp - allowance override'!L676 ), "", IF( ISBLANK( 'Inp - allowance override'!L676 ), 'F_Inputs - allowance'!L676, 'Inp - allowance override'!L676 ) )</f>
        <v>5.3102228259210698</v>
      </c>
      <c r="M676" s="70">
        <f xml:space="preserve"> IF( ISNA( 'Inp - allowance override'!M676 ), "", IF( ISBLANK( 'Inp - allowance override'!M676 ), 'F_Inputs - allowance'!M676, 'Inp - allowance override'!M676 ) )</f>
        <v>3.7298233554594029</v>
      </c>
      <c r="N676" s="64" t="str">
        <f xml:space="preserve"> INDEX(Lookup!G:G, MATCH(B676, Lookup!F:F, 0),)</f>
        <v>WN - DSDIV opex</v>
      </c>
    </row>
    <row r="677" spans="1:14">
      <c r="A677" t="str">
        <f>'Inp - allowance override'!A677</f>
        <v>SSC</v>
      </c>
      <c r="B677" t="str">
        <f>'Inp - allowance override'!B677</f>
        <v>C_PR24CA15_DSDIVCAPEX_PC_WWN</v>
      </c>
      <c r="C677" t="str">
        <f>'Inp - allowance override'!C677</f>
        <v>DS &amp; diversions costs -WWN - capex - price control total</v>
      </c>
      <c r="D677" t="str">
        <f>'Inp - allowance override'!D677</f>
        <v>£m</v>
      </c>
      <c r="E677" t="str">
        <f>'Inp - allowance override'!E677</f>
        <v>Price Review 2024</v>
      </c>
      <c r="F677" s="70" t="str">
        <f xml:space="preserve"> IF( ISNA( 'Inp - allowance override'!F677 ), "", IF( ISBLANK( 'Inp - allowance override'!F677 ), 'F_Inputs - allowance'!F677, 'Inp - allowance override'!F677 ) )</f>
        <v/>
      </c>
      <c r="G677" s="70" t="str">
        <f xml:space="preserve"> IF( ISNA( 'Inp - allowance override'!G677 ), "", IF( ISBLANK( 'Inp - allowance override'!G677 ), 'F_Inputs - allowance'!G677, 'Inp - allowance override'!G677 ) )</f>
        <v/>
      </c>
      <c r="H677" s="70" t="str">
        <f xml:space="preserve"> IF( ISNA( 'Inp - allowance override'!H677 ), "", IF( ISBLANK( 'Inp - allowance override'!H677 ), 'F_Inputs - allowance'!H677, 'Inp - allowance override'!H677 ) )</f>
        <v/>
      </c>
      <c r="I677" s="70">
        <f xml:space="preserve"> IF( ISNA( 'Inp - allowance override'!I677 ), "", IF( ISBLANK( 'Inp - allowance override'!I677 ), 'F_Inputs - allowance'!I677, 'Inp - allowance override'!I677 ) )</f>
        <v>0</v>
      </c>
      <c r="J677" s="70">
        <f xml:space="preserve"> IF( ISNA( 'Inp - allowance override'!J677 ), "", IF( ISBLANK( 'Inp - allowance override'!J677 ), 'F_Inputs - allowance'!J677, 'Inp - allowance override'!J677 ) )</f>
        <v>0</v>
      </c>
      <c r="K677" s="70">
        <f xml:space="preserve"> IF( ISNA( 'Inp - allowance override'!K677 ), "", IF( ISBLANK( 'Inp - allowance override'!K677 ), 'F_Inputs - allowance'!K677, 'Inp - allowance override'!K677 ) )</f>
        <v>0</v>
      </c>
      <c r="L677" s="70">
        <f xml:space="preserve"> IF( ISNA( 'Inp - allowance override'!L677 ), "", IF( ISBLANK( 'Inp - allowance override'!L677 ), 'F_Inputs - allowance'!L677, 'Inp - allowance override'!L677 ) )</f>
        <v>0</v>
      </c>
      <c r="M677" s="70">
        <f xml:space="preserve"> IF( ISNA( 'Inp - allowance override'!M677 ), "", IF( ISBLANK( 'Inp - allowance override'!M677 ), 'F_Inputs - allowance'!M677, 'Inp - allowance override'!M677 ) )</f>
        <v>0</v>
      </c>
      <c r="N677" s="64" t="str">
        <f xml:space="preserve"> INDEX(Lookup!G:G, MATCH(B677, Lookup!F:F, 0),)</f>
        <v>WWN - DSDIV capex</v>
      </c>
    </row>
    <row r="678" spans="1:14">
      <c r="A678" t="str">
        <f>'Inp - allowance override'!A678</f>
        <v>SSC</v>
      </c>
      <c r="B678" t="str">
        <f>'Inp - allowance override'!B678</f>
        <v>C_PR24CA15_DSDIVOPEX_PC_WWN</v>
      </c>
      <c r="C678" t="str">
        <f>'Inp - allowance override'!C678</f>
        <v>DS &amp; diversions costs -WWN - opex - price control total</v>
      </c>
      <c r="D678" t="str">
        <f>'Inp - allowance override'!D678</f>
        <v>£m</v>
      </c>
      <c r="E678" t="str">
        <f>'Inp - allowance override'!E678</f>
        <v>Price Review 2024</v>
      </c>
      <c r="F678" s="70" t="str">
        <f xml:space="preserve"> IF( ISNA( 'Inp - allowance override'!F678 ), "", IF( ISBLANK( 'Inp - allowance override'!F678 ), 'F_Inputs - allowance'!F678, 'Inp - allowance override'!F678 ) )</f>
        <v/>
      </c>
      <c r="G678" s="70" t="str">
        <f xml:space="preserve"> IF( ISNA( 'Inp - allowance override'!G678 ), "", IF( ISBLANK( 'Inp - allowance override'!G678 ), 'F_Inputs - allowance'!G678, 'Inp - allowance override'!G678 ) )</f>
        <v/>
      </c>
      <c r="H678" s="70" t="str">
        <f xml:space="preserve"> IF( ISNA( 'Inp - allowance override'!H678 ), "", IF( ISBLANK( 'Inp - allowance override'!H678 ), 'F_Inputs - allowance'!H678, 'Inp - allowance override'!H678 ) )</f>
        <v/>
      </c>
      <c r="I678" s="70">
        <f xml:space="preserve"> IF( ISNA( 'Inp - allowance override'!I678 ), "", IF( ISBLANK( 'Inp - allowance override'!I678 ), 'F_Inputs - allowance'!I678, 'Inp - allowance override'!I678 ) )</f>
        <v>0</v>
      </c>
      <c r="J678" s="70">
        <f xml:space="preserve"> IF( ISNA( 'Inp - allowance override'!J678 ), "", IF( ISBLANK( 'Inp - allowance override'!J678 ), 'F_Inputs - allowance'!J678, 'Inp - allowance override'!J678 ) )</f>
        <v>0</v>
      </c>
      <c r="K678" s="70">
        <f xml:space="preserve"> IF( ISNA( 'Inp - allowance override'!K678 ), "", IF( ISBLANK( 'Inp - allowance override'!K678 ), 'F_Inputs - allowance'!K678, 'Inp - allowance override'!K678 ) )</f>
        <v>0</v>
      </c>
      <c r="L678" s="70">
        <f xml:space="preserve"> IF( ISNA( 'Inp - allowance override'!L678 ), "", IF( ISBLANK( 'Inp - allowance override'!L678 ), 'F_Inputs - allowance'!L678, 'Inp - allowance override'!L678 ) )</f>
        <v>0</v>
      </c>
      <c r="M678" s="70">
        <f xml:space="preserve"> IF( ISNA( 'Inp - allowance override'!M678 ), "", IF( ISBLANK( 'Inp - allowance override'!M678 ), 'F_Inputs - allowance'!M678, 'Inp - allowance override'!M678 ) )</f>
        <v>0</v>
      </c>
      <c r="N678" s="64" t="str">
        <f xml:space="preserve"> INDEX(Lookup!G:G, MATCH(B678, Lookup!F:F, 0),)</f>
        <v>WWN - DSDIV opex</v>
      </c>
    </row>
    <row r="679" spans="1:14">
      <c r="A679" t="str">
        <f>'Inp - allowance override'!A679</f>
        <v>SSC</v>
      </c>
      <c r="B679" t="str">
        <f>'Inp - allowance override'!B679</f>
        <v>C_PR24CA15_DSDIVCAPEX_NPC_WN</v>
      </c>
      <c r="C679" t="str">
        <f>'Inp - allowance override'!C679</f>
        <v>DS &amp; diversions costs -WN - capex - non-price control total</v>
      </c>
      <c r="D679" t="str">
        <f>'Inp - allowance override'!D679</f>
        <v>£m</v>
      </c>
      <c r="E679" t="str">
        <f>'Inp - allowance override'!E679</f>
        <v>Price Review 2024</v>
      </c>
      <c r="F679" s="70" t="str">
        <f xml:space="preserve"> IF( ISNA( 'Inp - allowance override'!F679 ), "", IF( ISBLANK( 'Inp - allowance override'!F679 ), 'F_Inputs - allowance'!F679, 'Inp - allowance override'!F679 ) )</f>
        <v/>
      </c>
      <c r="G679" s="70" t="str">
        <f xml:space="preserve"> IF( ISNA( 'Inp - allowance override'!G679 ), "", IF( ISBLANK( 'Inp - allowance override'!G679 ), 'F_Inputs - allowance'!G679, 'Inp - allowance override'!G679 ) )</f>
        <v/>
      </c>
      <c r="H679" s="70" t="str">
        <f xml:space="preserve"> IF( ISNA( 'Inp - allowance override'!H679 ), "", IF( ISBLANK( 'Inp - allowance override'!H679 ), 'F_Inputs - allowance'!H679, 'Inp - allowance override'!H679 ) )</f>
        <v/>
      </c>
      <c r="I679" s="70">
        <f xml:space="preserve"> IF( ISNA( 'Inp - allowance override'!I679 ), "", IF( ISBLANK( 'Inp - allowance override'!I679 ), 'F_Inputs - allowance'!I679, 'Inp - allowance override'!I679 ) )</f>
        <v>7.1907488407183866</v>
      </c>
      <c r="J679" s="70">
        <f xml:space="preserve"> IF( ISNA( 'Inp - allowance override'!J679 ), "", IF( ISBLANK( 'Inp - allowance override'!J679 ), 'F_Inputs - allowance'!J679, 'Inp - allowance override'!J679 ) )</f>
        <v>6.9931905086118071</v>
      </c>
      <c r="K679" s="70">
        <f xml:space="preserve"> IF( ISNA( 'Inp - allowance override'!K679 ), "", IF( ISBLANK( 'Inp - allowance override'!K679 ), 'F_Inputs - allowance'!K679, 'Inp - allowance override'!K679 ) )</f>
        <v>7.2491183479316934</v>
      </c>
      <c r="L679" s="70">
        <f xml:space="preserve"> IF( ISNA( 'Inp - allowance override'!L679 ), "", IF( ISBLANK( 'Inp - allowance override'!L679 ), 'F_Inputs - allowance'!L679, 'Inp - allowance override'!L679 ) )</f>
        <v>7.2491183479316934</v>
      </c>
      <c r="M679" s="70">
        <f xml:space="preserve"> IF( ISNA( 'Inp - allowance override'!M679 ), "", IF( ISBLANK( 'Inp - allowance override'!M679 ), 'F_Inputs - allowance'!M679, 'Inp - allowance override'!M679 ) )</f>
        <v>7.1368692955984105</v>
      </c>
      <c r="N679" s="64" t="str">
        <f xml:space="preserve"> INDEX(Lookup!G:G, MATCH(B679, Lookup!F:F, 0),)</f>
        <v>WN - DSDIV capex</v>
      </c>
    </row>
    <row r="680" spans="1:14">
      <c r="A680" t="str">
        <f>'Inp - allowance override'!A680</f>
        <v>SSC</v>
      </c>
      <c r="B680" t="str">
        <f>'Inp - allowance override'!B680</f>
        <v>C_PR24CA15_DSDIVOPEX_NPC_WN</v>
      </c>
      <c r="C680" t="str">
        <f>'Inp - allowance override'!C680</f>
        <v>DS &amp; diversions costs -WN - opex - non-price control total</v>
      </c>
      <c r="D680" t="str">
        <f>'Inp - allowance override'!D680</f>
        <v>£m</v>
      </c>
      <c r="E680" t="str">
        <f>'Inp - allowance override'!E680</f>
        <v>Price Review 2024</v>
      </c>
      <c r="F680" s="70" t="str">
        <f xml:space="preserve"> IF( ISNA( 'Inp - allowance override'!F680 ), "", IF( ISBLANK( 'Inp - allowance override'!F680 ), 'F_Inputs - allowance'!F680, 'Inp - allowance override'!F680 ) )</f>
        <v/>
      </c>
      <c r="G680" s="70" t="str">
        <f xml:space="preserve"> IF( ISNA( 'Inp - allowance override'!G680 ), "", IF( ISBLANK( 'Inp - allowance override'!G680 ), 'F_Inputs - allowance'!G680, 'Inp - allowance override'!G680 ) )</f>
        <v/>
      </c>
      <c r="H680" s="70" t="str">
        <f xml:space="preserve"> IF( ISNA( 'Inp - allowance override'!H680 ), "", IF( ISBLANK( 'Inp - allowance override'!H680 ), 'F_Inputs - allowance'!H680, 'Inp - allowance override'!H680 ) )</f>
        <v/>
      </c>
      <c r="I680" s="70">
        <f xml:space="preserve"> IF( ISNA( 'Inp - allowance override'!I680 ), "", IF( ISBLANK( 'Inp - allowance override'!I680 ), 'F_Inputs - allowance'!I680, 'Inp - allowance override'!I680 ) )</f>
        <v>0</v>
      </c>
      <c r="J680" s="70">
        <f xml:space="preserve"> IF( ISNA( 'Inp - allowance override'!J680 ), "", IF( ISBLANK( 'Inp - allowance override'!J680 ), 'F_Inputs - allowance'!J680, 'Inp - allowance override'!J680 ) )</f>
        <v>0</v>
      </c>
      <c r="K680" s="70">
        <f xml:space="preserve"> IF( ISNA( 'Inp - allowance override'!K680 ), "", IF( ISBLANK( 'Inp - allowance override'!K680 ), 'F_Inputs - allowance'!K680, 'Inp - allowance override'!K680 ) )</f>
        <v>0</v>
      </c>
      <c r="L680" s="70">
        <f xml:space="preserve"> IF( ISNA( 'Inp - allowance override'!L680 ), "", IF( ISBLANK( 'Inp - allowance override'!L680 ), 'F_Inputs - allowance'!L680, 'Inp - allowance override'!L680 ) )</f>
        <v>0</v>
      </c>
      <c r="M680" s="70">
        <f xml:space="preserve"> IF( ISNA( 'Inp - allowance override'!M680 ), "", IF( ISBLANK( 'Inp - allowance override'!M680 ), 'F_Inputs - allowance'!M680, 'Inp - allowance override'!M680 ) )</f>
        <v>0</v>
      </c>
      <c r="N680" s="64" t="str">
        <f xml:space="preserve"> INDEX(Lookup!G:G, MATCH(B680, Lookup!F:F, 0),)</f>
        <v>WN - DSDIV opex</v>
      </c>
    </row>
    <row r="681" spans="1:14">
      <c r="A681" t="str">
        <f>'Inp - allowance override'!A681</f>
        <v>SSC</v>
      </c>
      <c r="B681" t="str">
        <f>'Inp - allowance override'!B681</f>
        <v>C_PR24CA15_DSDIVCAPEX_NPC_WWN</v>
      </c>
      <c r="C681" t="str">
        <f>'Inp - allowance override'!C681</f>
        <v>DS &amp; diversions costs -WWN - capex - non-price control total</v>
      </c>
      <c r="D681" t="str">
        <f>'Inp - allowance override'!D681</f>
        <v>£m</v>
      </c>
      <c r="E681" t="str">
        <f>'Inp - allowance override'!E681</f>
        <v>Price Review 2024</v>
      </c>
      <c r="F681" s="70" t="str">
        <f xml:space="preserve"> IF( ISNA( 'Inp - allowance override'!F681 ), "", IF( ISBLANK( 'Inp - allowance override'!F681 ), 'F_Inputs - allowance'!F681, 'Inp - allowance override'!F681 ) )</f>
        <v/>
      </c>
      <c r="G681" s="70" t="str">
        <f xml:space="preserve"> IF( ISNA( 'Inp - allowance override'!G681 ), "", IF( ISBLANK( 'Inp - allowance override'!G681 ), 'F_Inputs - allowance'!G681, 'Inp - allowance override'!G681 ) )</f>
        <v/>
      </c>
      <c r="H681" s="70" t="str">
        <f xml:space="preserve"> IF( ISNA( 'Inp - allowance override'!H681 ), "", IF( ISBLANK( 'Inp - allowance override'!H681 ), 'F_Inputs - allowance'!H681, 'Inp - allowance override'!H681 ) )</f>
        <v/>
      </c>
      <c r="I681" s="70">
        <f xml:space="preserve"> IF( ISNA( 'Inp - allowance override'!I681 ), "", IF( ISBLANK( 'Inp - allowance override'!I681 ), 'F_Inputs - allowance'!I681, 'Inp - allowance override'!I681 ) )</f>
        <v>0</v>
      </c>
      <c r="J681" s="70">
        <f xml:space="preserve"> IF( ISNA( 'Inp - allowance override'!J681 ), "", IF( ISBLANK( 'Inp - allowance override'!J681 ), 'F_Inputs - allowance'!J681, 'Inp - allowance override'!J681 ) )</f>
        <v>0</v>
      </c>
      <c r="K681" s="70">
        <f xml:space="preserve"> IF( ISNA( 'Inp - allowance override'!K681 ), "", IF( ISBLANK( 'Inp - allowance override'!K681 ), 'F_Inputs - allowance'!K681, 'Inp - allowance override'!K681 ) )</f>
        <v>0</v>
      </c>
      <c r="L681" s="70">
        <f xml:space="preserve"> IF( ISNA( 'Inp - allowance override'!L681 ), "", IF( ISBLANK( 'Inp - allowance override'!L681 ), 'F_Inputs - allowance'!L681, 'Inp - allowance override'!L681 ) )</f>
        <v>0</v>
      </c>
      <c r="M681" s="70">
        <f xml:space="preserve"> IF( ISNA( 'Inp - allowance override'!M681 ), "", IF( ISBLANK( 'Inp - allowance override'!M681 ), 'F_Inputs - allowance'!M681, 'Inp - allowance override'!M681 ) )</f>
        <v>0</v>
      </c>
      <c r="N681" s="64" t="str">
        <f xml:space="preserve"> INDEX(Lookup!G:G, MATCH(B681, Lookup!F:F, 0),)</f>
        <v>WWN - DSDIV capex</v>
      </c>
    </row>
    <row r="682" spans="1:14">
      <c r="A682" t="str">
        <f>'Inp - allowance override'!A682</f>
        <v>SSC</v>
      </c>
      <c r="B682" t="str">
        <f>'Inp - allowance override'!B682</f>
        <v>C_PR24CA15_DSDIVOPEX_NPC_WWN</v>
      </c>
      <c r="C682" t="str">
        <f>'Inp - allowance override'!C682</f>
        <v>DS &amp; diversions costs -WWN - opex - non-price control total</v>
      </c>
      <c r="D682" t="str">
        <f>'Inp - allowance override'!D682</f>
        <v>£m</v>
      </c>
      <c r="E682" t="str">
        <f>'Inp - allowance override'!E682</f>
        <v>Price Review 2024</v>
      </c>
      <c r="F682" s="70" t="str">
        <f xml:space="preserve"> IF( ISNA( 'Inp - allowance override'!F682 ), "", IF( ISBLANK( 'Inp - allowance override'!F682 ), 'F_Inputs - allowance'!F682, 'Inp - allowance override'!F682 ) )</f>
        <v/>
      </c>
      <c r="G682" s="70" t="str">
        <f xml:space="preserve"> IF( ISNA( 'Inp - allowance override'!G682 ), "", IF( ISBLANK( 'Inp - allowance override'!G682 ), 'F_Inputs - allowance'!G682, 'Inp - allowance override'!G682 ) )</f>
        <v/>
      </c>
      <c r="H682" s="70" t="str">
        <f xml:space="preserve"> IF( ISNA( 'Inp - allowance override'!H682 ), "", IF( ISBLANK( 'Inp - allowance override'!H682 ), 'F_Inputs - allowance'!H682, 'Inp - allowance override'!H682 ) )</f>
        <v/>
      </c>
      <c r="I682" s="70">
        <f xml:space="preserve"> IF( ISNA( 'Inp - allowance override'!I682 ), "", IF( ISBLANK( 'Inp - allowance override'!I682 ), 'F_Inputs - allowance'!I682, 'Inp - allowance override'!I682 ) )</f>
        <v>0</v>
      </c>
      <c r="J682" s="70">
        <f xml:space="preserve"> IF( ISNA( 'Inp - allowance override'!J682 ), "", IF( ISBLANK( 'Inp - allowance override'!J682 ), 'F_Inputs - allowance'!J682, 'Inp - allowance override'!J682 ) )</f>
        <v>0</v>
      </c>
      <c r="K682" s="70">
        <f xml:space="preserve"> IF( ISNA( 'Inp - allowance override'!K682 ), "", IF( ISBLANK( 'Inp - allowance override'!K682 ), 'F_Inputs - allowance'!K682, 'Inp - allowance override'!K682 ) )</f>
        <v>0</v>
      </c>
      <c r="L682" s="70">
        <f xml:space="preserve"> IF( ISNA( 'Inp - allowance override'!L682 ), "", IF( ISBLANK( 'Inp - allowance override'!L682 ), 'F_Inputs - allowance'!L682, 'Inp - allowance override'!L682 ) )</f>
        <v>0</v>
      </c>
      <c r="M682" s="70">
        <f xml:space="preserve"> IF( ISNA( 'Inp - allowance override'!M682 ), "", IF( ISBLANK( 'Inp - allowance override'!M682 ), 'F_Inputs - allowance'!M682, 'Inp - allowance override'!M682 ) )</f>
        <v>0</v>
      </c>
      <c r="N682" s="64" t="str">
        <f xml:space="preserve"> INDEX(Lookup!G:G, MATCH(B682, Lookup!F:F, 0),)</f>
        <v>WWN - DSDIV opex</v>
      </c>
    </row>
    <row r="683" spans="1:14">
      <c r="A683" t="str">
        <f>'Inp - allowance override'!A683</f>
        <v>SSC</v>
      </c>
      <c r="B683" t="str">
        <f>'Inp - allowance override'!B683</f>
        <v>C_PR24CA15_3PCAPEX_PC_WR</v>
      </c>
      <c r="C683" t="str">
        <f>'Inp - allowance override'!C683</f>
        <v>Third party services costs - WR - capex - price control</v>
      </c>
      <c r="D683" t="str">
        <f>'Inp - allowance override'!D683</f>
        <v>£m</v>
      </c>
      <c r="E683" t="str">
        <f>'Inp - allowance override'!E683</f>
        <v>Price Review 2024</v>
      </c>
      <c r="F683" s="70" t="str">
        <f xml:space="preserve"> IF( ISNA( 'Inp - allowance override'!F683 ), "", IF( ISBLANK( 'Inp - allowance override'!F683 ), 'F_Inputs - allowance'!F683, 'Inp - allowance override'!F683 ) )</f>
        <v/>
      </c>
      <c r="G683" s="70" t="str">
        <f xml:space="preserve"> IF( ISNA( 'Inp - allowance override'!G683 ), "", IF( ISBLANK( 'Inp - allowance override'!G683 ), 'F_Inputs - allowance'!G683, 'Inp - allowance override'!G683 ) )</f>
        <v/>
      </c>
      <c r="H683" s="70" t="str">
        <f xml:space="preserve"> IF( ISNA( 'Inp - allowance override'!H683 ), "", IF( ISBLANK( 'Inp - allowance override'!H683 ), 'F_Inputs - allowance'!H683, 'Inp - allowance override'!H683 ) )</f>
        <v/>
      </c>
      <c r="I683" s="70">
        <f xml:space="preserve"> IF( ISNA( 'Inp - allowance override'!I683 ), "", IF( ISBLANK( 'Inp - allowance override'!I683 ), 'F_Inputs - allowance'!I683, 'Inp - allowance override'!I683 ) )</f>
        <v>0</v>
      </c>
      <c r="J683" s="70">
        <f xml:space="preserve"> IF( ISNA( 'Inp - allowance override'!J683 ), "", IF( ISBLANK( 'Inp - allowance override'!J683 ), 'F_Inputs - allowance'!J683, 'Inp - allowance override'!J683 ) )</f>
        <v>0</v>
      </c>
      <c r="K683" s="70">
        <f xml:space="preserve"> IF( ISNA( 'Inp - allowance override'!K683 ), "", IF( ISBLANK( 'Inp - allowance override'!K683 ), 'F_Inputs - allowance'!K683, 'Inp - allowance override'!K683 ) )</f>
        <v>0</v>
      </c>
      <c r="L683" s="70">
        <f xml:space="preserve"> IF( ISNA( 'Inp - allowance override'!L683 ), "", IF( ISBLANK( 'Inp - allowance override'!L683 ), 'F_Inputs - allowance'!L683, 'Inp - allowance override'!L683 ) )</f>
        <v>0</v>
      </c>
      <c r="M683" s="70">
        <f xml:space="preserve"> IF( ISNA( 'Inp - allowance override'!M683 ), "", IF( ISBLANK( 'Inp - allowance override'!M683 ), 'F_Inputs - allowance'!M683, 'Inp - allowance override'!M683 ) )</f>
        <v>0</v>
      </c>
      <c r="N683" s="64" t="str">
        <f xml:space="preserve"> INDEX(Lookup!G:G, MATCH(B683, Lookup!F:F, 0),)</f>
        <v>WR - 3P capex</v>
      </c>
    </row>
    <row r="684" spans="1:14">
      <c r="A684" t="str">
        <f>'Inp - allowance override'!A684</f>
        <v>SSC</v>
      </c>
      <c r="B684" t="str">
        <f>'Inp - allowance override'!B684</f>
        <v>C_PR24CA15_3POPEX_PC_WR</v>
      </c>
      <c r="C684" t="str">
        <f>'Inp - allowance override'!C684</f>
        <v>Third party services costs - WR - opex - price control</v>
      </c>
      <c r="D684" t="str">
        <f>'Inp - allowance override'!D684</f>
        <v>£m</v>
      </c>
      <c r="E684" t="str">
        <f>'Inp - allowance override'!E684</f>
        <v>Price Review 2024</v>
      </c>
      <c r="F684" s="70" t="str">
        <f xml:space="preserve"> IF( ISNA( 'Inp - allowance override'!F684 ), "", IF( ISBLANK( 'Inp - allowance override'!F684 ), 'F_Inputs - allowance'!F684, 'Inp - allowance override'!F684 ) )</f>
        <v/>
      </c>
      <c r="G684" s="70" t="str">
        <f xml:space="preserve"> IF( ISNA( 'Inp - allowance override'!G684 ), "", IF( ISBLANK( 'Inp - allowance override'!G684 ), 'F_Inputs - allowance'!G684, 'Inp - allowance override'!G684 ) )</f>
        <v/>
      </c>
      <c r="H684" s="70" t="str">
        <f xml:space="preserve"> IF( ISNA( 'Inp - allowance override'!H684 ), "", IF( ISBLANK( 'Inp - allowance override'!H684 ), 'F_Inputs - allowance'!H684, 'Inp - allowance override'!H684 ) )</f>
        <v/>
      </c>
      <c r="I684" s="70">
        <f xml:space="preserve"> IF( ISNA( 'Inp - allowance override'!I684 ), "", IF( ISBLANK( 'Inp - allowance override'!I684 ), 'F_Inputs - allowance'!I684, 'Inp - allowance override'!I684 ) )</f>
        <v>0</v>
      </c>
      <c r="J684" s="70">
        <f xml:space="preserve"> IF( ISNA( 'Inp - allowance override'!J684 ), "", IF( ISBLANK( 'Inp - allowance override'!J684 ), 'F_Inputs - allowance'!J684, 'Inp - allowance override'!J684 ) )</f>
        <v>0</v>
      </c>
      <c r="K684" s="70">
        <f xml:space="preserve"> IF( ISNA( 'Inp - allowance override'!K684 ), "", IF( ISBLANK( 'Inp - allowance override'!K684 ), 'F_Inputs - allowance'!K684, 'Inp - allowance override'!K684 ) )</f>
        <v>0</v>
      </c>
      <c r="L684" s="70">
        <f xml:space="preserve"> IF( ISNA( 'Inp - allowance override'!L684 ), "", IF( ISBLANK( 'Inp - allowance override'!L684 ), 'F_Inputs - allowance'!L684, 'Inp - allowance override'!L684 ) )</f>
        <v>0</v>
      </c>
      <c r="M684" s="70">
        <f xml:space="preserve"> IF( ISNA( 'Inp - allowance override'!M684 ), "", IF( ISBLANK( 'Inp - allowance override'!M684 ), 'F_Inputs - allowance'!M684, 'Inp - allowance override'!M684 ) )</f>
        <v>0</v>
      </c>
      <c r="N684" s="64" t="str">
        <f xml:space="preserve"> INDEX(Lookup!G:G, MATCH(B684, Lookup!F:F, 0),)</f>
        <v>WR - 3P opex</v>
      </c>
    </row>
    <row r="685" spans="1:14">
      <c r="A685" t="str">
        <f>'Inp - allowance override'!A685</f>
        <v>SSC</v>
      </c>
      <c r="B685" t="str">
        <f>'Inp - allowance override'!B685</f>
        <v>C_PR24CA15_3PCAPEX_PC_WN</v>
      </c>
      <c r="C685" t="str">
        <f>'Inp - allowance override'!C685</f>
        <v>Third party services costs - WN - capex - price control</v>
      </c>
      <c r="D685" t="str">
        <f>'Inp - allowance override'!D685</f>
        <v>£m</v>
      </c>
      <c r="E685" t="str">
        <f>'Inp - allowance override'!E685</f>
        <v>Price Review 2024</v>
      </c>
      <c r="F685" s="70" t="str">
        <f xml:space="preserve"> IF( ISNA( 'Inp - allowance override'!F685 ), "", IF( ISBLANK( 'Inp - allowance override'!F685 ), 'F_Inputs - allowance'!F685, 'Inp - allowance override'!F685 ) )</f>
        <v/>
      </c>
      <c r="G685" s="70" t="str">
        <f xml:space="preserve"> IF( ISNA( 'Inp - allowance override'!G685 ), "", IF( ISBLANK( 'Inp - allowance override'!G685 ), 'F_Inputs - allowance'!G685, 'Inp - allowance override'!G685 ) )</f>
        <v/>
      </c>
      <c r="H685" s="70" t="str">
        <f xml:space="preserve"> IF( ISNA( 'Inp - allowance override'!H685 ), "", IF( ISBLANK( 'Inp - allowance override'!H685 ), 'F_Inputs - allowance'!H685, 'Inp - allowance override'!H685 ) )</f>
        <v/>
      </c>
      <c r="I685" s="70">
        <f xml:space="preserve"> IF( ISNA( 'Inp - allowance override'!I685 ), "", IF( ISBLANK( 'Inp - allowance override'!I685 ), 'F_Inputs - allowance'!I685, 'Inp - allowance override'!I685 ) )</f>
        <v>1.5732855699999999</v>
      </c>
      <c r="J685" s="70">
        <f xml:space="preserve"> IF( ISNA( 'Inp - allowance override'!J685 ), "", IF( ISBLANK( 'Inp - allowance override'!J685 ), 'F_Inputs - allowance'!J685, 'Inp - allowance override'!J685 ) )</f>
        <v>1.5732855699999999</v>
      </c>
      <c r="K685" s="70">
        <f xml:space="preserve"> IF( ISNA( 'Inp - allowance override'!K685 ), "", IF( ISBLANK( 'Inp - allowance override'!K685 ), 'F_Inputs - allowance'!K685, 'Inp - allowance override'!K685 ) )</f>
        <v>0</v>
      </c>
      <c r="L685" s="70">
        <f xml:space="preserve"> IF( ISNA( 'Inp - allowance override'!L685 ), "", IF( ISBLANK( 'Inp - allowance override'!L685 ), 'F_Inputs - allowance'!L685, 'Inp - allowance override'!L685 ) )</f>
        <v>0</v>
      </c>
      <c r="M685" s="70">
        <f xml:space="preserve"> IF( ISNA( 'Inp - allowance override'!M685 ), "", IF( ISBLANK( 'Inp - allowance override'!M685 ), 'F_Inputs - allowance'!M685, 'Inp - allowance override'!M685 ) )</f>
        <v>0</v>
      </c>
      <c r="N685" s="64" t="str">
        <f xml:space="preserve"> INDEX(Lookup!G:G, MATCH(B685, Lookup!F:F, 0),)</f>
        <v>WN - 3P capex</v>
      </c>
    </row>
    <row r="686" spans="1:14">
      <c r="A686" t="str">
        <f>'Inp - allowance override'!A686</f>
        <v>SSC</v>
      </c>
      <c r="B686" t="str">
        <f>'Inp - allowance override'!B686</f>
        <v>C_PR24CA15_3POPEX_PC_WN</v>
      </c>
      <c r="C686" t="str">
        <f>'Inp - allowance override'!C686</f>
        <v>Third party services costs - WN - opex - price control</v>
      </c>
      <c r="D686" t="str">
        <f>'Inp - allowance override'!D686</f>
        <v>£m</v>
      </c>
      <c r="E686" t="str">
        <f>'Inp - allowance override'!E686</f>
        <v>Price Review 2024</v>
      </c>
      <c r="F686" s="70" t="str">
        <f xml:space="preserve"> IF( ISNA( 'Inp - allowance override'!F686 ), "", IF( ISBLANK( 'Inp - allowance override'!F686 ), 'F_Inputs - allowance'!F686, 'Inp - allowance override'!F686 ) )</f>
        <v/>
      </c>
      <c r="G686" s="70" t="str">
        <f xml:space="preserve"> IF( ISNA( 'Inp - allowance override'!G686 ), "", IF( ISBLANK( 'Inp - allowance override'!G686 ), 'F_Inputs - allowance'!G686, 'Inp - allowance override'!G686 ) )</f>
        <v/>
      </c>
      <c r="H686" s="70" t="str">
        <f xml:space="preserve"> IF( ISNA( 'Inp - allowance override'!H686 ), "", IF( ISBLANK( 'Inp - allowance override'!H686 ), 'F_Inputs - allowance'!H686, 'Inp - allowance override'!H686 ) )</f>
        <v/>
      </c>
      <c r="I686" s="70">
        <f xml:space="preserve"> IF( ISNA( 'Inp - allowance override'!I686 ), "", IF( ISBLANK( 'Inp - allowance override'!I686 ), 'F_Inputs - allowance'!I686, 'Inp - allowance override'!I686 ) )</f>
        <v>1.008</v>
      </c>
      <c r="J686" s="70">
        <f xml:space="preserve"> IF( ISNA( 'Inp - allowance override'!J686 ), "", IF( ISBLANK( 'Inp - allowance override'!J686 ), 'F_Inputs - allowance'!J686, 'Inp - allowance override'!J686 ) )</f>
        <v>1.008</v>
      </c>
      <c r="K686" s="70">
        <f xml:space="preserve"> IF( ISNA( 'Inp - allowance override'!K686 ), "", IF( ISBLANK( 'Inp - allowance override'!K686 ), 'F_Inputs - allowance'!K686, 'Inp - allowance override'!K686 ) )</f>
        <v>1.008</v>
      </c>
      <c r="L686" s="70">
        <f xml:space="preserve"> IF( ISNA( 'Inp - allowance override'!L686 ), "", IF( ISBLANK( 'Inp - allowance override'!L686 ), 'F_Inputs - allowance'!L686, 'Inp - allowance override'!L686 ) )</f>
        <v>1.008</v>
      </c>
      <c r="M686" s="70">
        <f xml:space="preserve"> IF( ISNA( 'Inp - allowance override'!M686 ), "", IF( ISBLANK( 'Inp - allowance override'!M686 ), 'F_Inputs - allowance'!M686, 'Inp - allowance override'!M686 ) )</f>
        <v>1.008</v>
      </c>
      <c r="N686" s="64" t="str">
        <f xml:space="preserve"> INDEX(Lookup!G:G, MATCH(B686, Lookup!F:F, 0),)</f>
        <v>WN - 3P opex</v>
      </c>
    </row>
    <row r="687" spans="1:14">
      <c r="A687" t="str">
        <f>'Inp - allowance override'!A687</f>
        <v>SSC</v>
      </c>
      <c r="B687" t="str">
        <f>'Inp - allowance override'!B687</f>
        <v>C_PR24CA15_3PCAPEX_PC_WWN</v>
      </c>
      <c r="C687" t="str">
        <f>'Inp - allowance override'!C687</f>
        <v>Third party services costs - WWN - capex - price control</v>
      </c>
      <c r="D687" t="str">
        <f>'Inp - allowance override'!D687</f>
        <v>£m</v>
      </c>
      <c r="E687" t="str">
        <f>'Inp - allowance override'!E687</f>
        <v>Price Review 2024</v>
      </c>
      <c r="F687" s="70" t="str">
        <f xml:space="preserve"> IF( ISNA( 'Inp - allowance override'!F687 ), "", IF( ISBLANK( 'Inp - allowance override'!F687 ), 'F_Inputs - allowance'!F687, 'Inp - allowance override'!F687 ) )</f>
        <v/>
      </c>
      <c r="G687" s="70" t="str">
        <f xml:space="preserve"> IF( ISNA( 'Inp - allowance override'!G687 ), "", IF( ISBLANK( 'Inp - allowance override'!G687 ), 'F_Inputs - allowance'!G687, 'Inp - allowance override'!G687 ) )</f>
        <v/>
      </c>
      <c r="H687" s="70" t="str">
        <f xml:space="preserve"> IF( ISNA( 'Inp - allowance override'!H687 ), "", IF( ISBLANK( 'Inp - allowance override'!H687 ), 'F_Inputs - allowance'!H687, 'Inp - allowance override'!H687 ) )</f>
        <v/>
      </c>
      <c r="I687" s="70">
        <f xml:space="preserve"> IF( ISNA( 'Inp - allowance override'!I687 ), "", IF( ISBLANK( 'Inp - allowance override'!I687 ), 'F_Inputs - allowance'!I687, 'Inp - allowance override'!I687 ) )</f>
        <v>0</v>
      </c>
      <c r="J687" s="70">
        <f xml:space="preserve"> IF( ISNA( 'Inp - allowance override'!J687 ), "", IF( ISBLANK( 'Inp - allowance override'!J687 ), 'F_Inputs - allowance'!J687, 'Inp - allowance override'!J687 ) )</f>
        <v>0</v>
      </c>
      <c r="K687" s="70">
        <f xml:space="preserve"> IF( ISNA( 'Inp - allowance override'!K687 ), "", IF( ISBLANK( 'Inp - allowance override'!K687 ), 'F_Inputs - allowance'!K687, 'Inp - allowance override'!K687 ) )</f>
        <v>0</v>
      </c>
      <c r="L687" s="70">
        <f xml:space="preserve"> IF( ISNA( 'Inp - allowance override'!L687 ), "", IF( ISBLANK( 'Inp - allowance override'!L687 ), 'F_Inputs - allowance'!L687, 'Inp - allowance override'!L687 ) )</f>
        <v>0</v>
      </c>
      <c r="M687" s="70">
        <f xml:space="preserve"> IF( ISNA( 'Inp - allowance override'!M687 ), "", IF( ISBLANK( 'Inp - allowance override'!M687 ), 'F_Inputs - allowance'!M687, 'Inp - allowance override'!M687 ) )</f>
        <v>0</v>
      </c>
      <c r="N687" s="64" t="str">
        <f xml:space="preserve"> INDEX(Lookup!G:G, MATCH(B687, Lookup!F:F, 0),)</f>
        <v>WWN - 3P capex</v>
      </c>
    </row>
    <row r="688" spans="1:14">
      <c r="A688" t="str">
        <f>'Inp - allowance override'!A688</f>
        <v>SSC</v>
      </c>
      <c r="B688" t="str">
        <f>'Inp - allowance override'!B688</f>
        <v>C_PR24CA15_3POPEX_PC_WWN</v>
      </c>
      <c r="C688" t="str">
        <f>'Inp - allowance override'!C688</f>
        <v>Third party services costs - WWN - opex - price control</v>
      </c>
      <c r="D688" t="str">
        <f>'Inp - allowance override'!D688</f>
        <v>£m</v>
      </c>
      <c r="E688" t="str">
        <f>'Inp - allowance override'!E688</f>
        <v>Price Review 2024</v>
      </c>
      <c r="F688" s="70" t="str">
        <f xml:space="preserve"> IF( ISNA( 'Inp - allowance override'!F688 ), "", IF( ISBLANK( 'Inp - allowance override'!F688 ), 'F_Inputs - allowance'!F688, 'Inp - allowance override'!F688 ) )</f>
        <v/>
      </c>
      <c r="G688" s="70" t="str">
        <f xml:space="preserve"> IF( ISNA( 'Inp - allowance override'!G688 ), "", IF( ISBLANK( 'Inp - allowance override'!G688 ), 'F_Inputs - allowance'!G688, 'Inp - allowance override'!G688 ) )</f>
        <v/>
      </c>
      <c r="H688" s="70" t="str">
        <f xml:space="preserve"> IF( ISNA( 'Inp - allowance override'!H688 ), "", IF( ISBLANK( 'Inp - allowance override'!H688 ), 'F_Inputs - allowance'!H688, 'Inp - allowance override'!H688 ) )</f>
        <v/>
      </c>
      <c r="I688" s="70">
        <f xml:space="preserve"> IF( ISNA( 'Inp - allowance override'!I688 ), "", IF( ISBLANK( 'Inp - allowance override'!I688 ), 'F_Inputs - allowance'!I688, 'Inp - allowance override'!I688 ) )</f>
        <v>0</v>
      </c>
      <c r="J688" s="70">
        <f xml:space="preserve"> IF( ISNA( 'Inp - allowance override'!J688 ), "", IF( ISBLANK( 'Inp - allowance override'!J688 ), 'F_Inputs - allowance'!J688, 'Inp - allowance override'!J688 ) )</f>
        <v>0</v>
      </c>
      <c r="K688" s="70">
        <f xml:space="preserve"> IF( ISNA( 'Inp - allowance override'!K688 ), "", IF( ISBLANK( 'Inp - allowance override'!K688 ), 'F_Inputs - allowance'!K688, 'Inp - allowance override'!K688 ) )</f>
        <v>0</v>
      </c>
      <c r="L688" s="70">
        <f xml:space="preserve"> IF( ISNA( 'Inp - allowance override'!L688 ), "", IF( ISBLANK( 'Inp - allowance override'!L688 ), 'F_Inputs - allowance'!L688, 'Inp - allowance override'!L688 ) )</f>
        <v>0</v>
      </c>
      <c r="M688" s="70">
        <f xml:space="preserve"> IF( ISNA( 'Inp - allowance override'!M688 ), "", IF( ISBLANK( 'Inp - allowance override'!M688 ), 'F_Inputs - allowance'!M688, 'Inp - allowance override'!M688 ) )</f>
        <v>0</v>
      </c>
      <c r="N688" s="64" t="str">
        <f xml:space="preserve"> INDEX(Lookup!G:G, MATCH(B688, Lookup!F:F, 0),)</f>
        <v>WWN - 3P opex</v>
      </c>
    </row>
    <row r="689" spans="1:16">
      <c r="A689" t="str">
        <f>'Inp - allowance override'!A689</f>
        <v>SSC</v>
      </c>
      <c r="B689" t="str">
        <f>'Inp - allowance override'!B689</f>
        <v>C_PR24CA15_3PCAPEX_NPC_WR</v>
      </c>
      <c r="C689" t="str">
        <f>'Inp - allowance override'!C689</f>
        <v>Third party services costs - WR - capex - non-price control</v>
      </c>
      <c r="D689" t="str">
        <f>'Inp - allowance override'!D689</f>
        <v>£m</v>
      </c>
      <c r="E689" t="str">
        <f>'Inp - allowance override'!E689</f>
        <v>Price Review 2024</v>
      </c>
      <c r="F689" s="70" t="str">
        <f xml:space="preserve"> IF( ISNA( 'Inp - allowance override'!F689 ), "", IF( ISBLANK( 'Inp - allowance override'!F689 ), 'F_Inputs - allowance'!F689, 'Inp - allowance override'!F689 ) )</f>
        <v/>
      </c>
      <c r="G689" s="70" t="str">
        <f xml:space="preserve"> IF( ISNA( 'Inp - allowance override'!G689 ), "", IF( ISBLANK( 'Inp - allowance override'!G689 ), 'F_Inputs - allowance'!G689, 'Inp - allowance override'!G689 ) )</f>
        <v/>
      </c>
      <c r="H689" s="70" t="str">
        <f xml:space="preserve"> IF( ISNA( 'Inp - allowance override'!H689 ), "", IF( ISBLANK( 'Inp - allowance override'!H689 ), 'F_Inputs - allowance'!H689, 'Inp - allowance override'!H689 ) )</f>
        <v/>
      </c>
      <c r="I689" s="70">
        <f xml:space="preserve"> IF( ISNA( 'Inp - allowance override'!I689 ), "", IF( ISBLANK( 'Inp - allowance override'!I689 ), 'F_Inputs - allowance'!I689, 'Inp - allowance override'!I689 ) )</f>
        <v>0</v>
      </c>
      <c r="J689" s="70">
        <f xml:space="preserve"> IF( ISNA( 'Inp - allowance override'!J689 ), "", IF( ISBLANK( 'Inp - allowance override'!J689 ), 'F_Inputs - allowance'!J689, 'Inp - allowance override'!J689 ) )</f>
        <v>0</v>
      </c>
      <c r="K689" s="70">
        <f xml:space="preserve"> IF( ISNA( 'Inp - allowance override'!K689 ), "", IF( ISBLANK( 'Inp - allowance override'!K689 ), 'F_Inputs - allowance'!K689, 'Inp - allowance override'!K689 ) )</f>
        <v>0</v>
      </c>
      <c r="L689" s="70">
        <f xml:space="preserve"> IF( ISNA( 'Inp - allowance override'!L689 ), "", IF( ISBLANK( 'Inp - allowance override'!L689 ), 'F_Inputs - allowance'!L689, 'Inp - allowance override'!L689 ) )</f>
        <v>0</v>
      </c>
      <c r="M689" s="70">
        <f xml:space="preserve"> IF( ISNA( 'Inp - allowance override'!M689 ), "", IF( ISBLANK( 'Inp - allowance override'!M689 ), 'F_Inputs - allowance'!M689, 'Inp - allowance override'!M689 ) )</f>
        <v>0</v>
      </c>
      <c r="N689" s="64" t="str">
        <f xml:space="preserve"> INDEX(Lookup!G:G, MATCH(B689, Lookup!F:F, 0),)</f>
        <v>WR - 3P capex</v>
      </c>
    </row>
    <row r="690" spans="1:16">
      <c r="A690" t="str">
        <f>'Inp - allowance override'!A690</f>
        <v>SSC</v>
      </c>
      <c r="B690" t="str">
        <f>'Inp - allowance override'!B690</f>
        <v>C_PR24CA15_3POPEX_NPC_WR</v>
      </c>
      <c r="C690" t="str">
        <f>'Inp - allowance override'!C690</f>
        <v>Third party services costs - WR - opex - non-price control</v>
      </c>
      <c r="D690" t="str">
        <f>'Inp - allowance override'!D690</f>
        <v>£m</v>
      </c>
      <c r="E690" t="str">
        <f>'Inp - allowance override'!E690</f>
        <v>Price Review 2024</v>
      </c>
      <c r="F690" s="70" t="str">
        <f xml:space="preserve"> IF( ISNA( 'Inp - allowance override'!F690 ), "", IF( ISBLANK( 'Inp - allowance override'!F690 ), 'F_Inputs - allowance'!F690, 'Inp - allowance override'!F690 ) )</f>
        <v/>
      </c>
      <c r="G690" s="70" t="str">
        <f xml:space="preserve"> IF( ISNA( 'Inp - allowance override'!G690 ), "", IF( ISBLANK( 'Inp - allowance override'!G690 ), 'F_Inputs - allowance'!G690, 'Inp - allowance override'!G690 ) )</f>
        <v/>
      </c>
      <c r="H690" s="70" t="str">
        <f xml:space="preserve"> IF( ISNA( 'Inp - allowance override'!H690 ), "", IF( ISBLANK( 'Inp - allowance override'!H690 ), 'F_Inputs - allowance'!H690, 'Inp - allowance override'!H690 ) )</f>
        <v/>
      </c>
      <c r="I690" s="70">
        <f xml:space="preserve"> IF( ISNA( 'Inp - allowance override'!I690 ), "", IF( ISBLANK( 'Inp - allowance override'!I690 ), 'F_Inputs - allowance'!I690, 'Inp - allowance override'!I690 ) )</f>
        <v>4.8000000000000001E-2</v>
      </c>
      <c r="J690" s="70">
        <f xml:space="preserve"> IF( ISNA( 'Inp - allowance override'!J690 ), "", IF( ISBLANK( 'Inp - allowance override'!J690 ), 'F_Inputs - allowance'!J690, 'Inp - allowance override'!J690 ) )</f>
        <v>4.8000000000000001E-2</v>
      </c>
      <c r="K690" s="70">
        <f xml:space="preserve"> IF( ISNA( 'Inp - allowance override'!K690 ), "", IF( ISBLANK( 'Inp - allowance override'!K690 ), 'F_Inputs - allowance'!K690, 'Inp - allowance override'!K690 ) )</f>
        <v>4.8000000000000001E-2</v>
      </c>
      <c r="L690" s="70">
        <f xml:space="preserve"> IF( ISNA( 'Inp - allowance override'!L690 ), "", IF( ISBLANK( 'Inp - allowance override'!L690 ), 'F_Inputs - allowance'!L690, 'Inp - allowance override'!L690 ) )</f>
        <v>4.8000000000000001E-2</v>
      </c>
      <c r="M690" s="70">
        <f xml:space="preserve"> IF( ISNA( 'Inp - allowance override'!M690 ), "", IF( ISBLANK( 'Inp - allowance override'!M690 ), 'F_Inputs - allowance'!M690, 'Inp - allowance override'!M690 ) )</f>
        <v>4.8000000000000001E-2</v>
      </c>
      <c r="N690" s="64" t="str">
        <f xml:space="preserve"> INDEX(Lookup!G:G, MATCH(B690, Lookup!F:F, 0),)</f>
        <v>WR - 3P opex</v>
      </c>
    </row>
    <row r="691" spans="1:16">
      <c r="A691" t="str">
        <f>'Inp - allowance override'!A691</f>
        <v>SSC</v>
      </c>
      <c r="B691" t="str">
        <f>'Inp - allowance override'!B691</f>
        <v>C_PR24CA15_3PCAPEX_NPC_WN</v>
      </c>
      <c r="C691" t="str">
        <f>'Inp - allowance override'!C691</f>
        <v>Third party services costs - WN - capex - non-price control</v>
      </c>
      <c r="D691" t="str">
        <f>'Inp - allowance override'!D691</f>
        <v>£m</v>
      </c>
      <c r="E691" t="str">
        <f>'Inp - allowance override'!E691</f>
        <v>Price Review 2024</v>
      </c>
      <c r="F691" s="70" t="str">
        <f xml:space="preserve"> IF( ISNA( 'Inp - allowance override'!F691 ), "", IF( ISBLANK( 'Inp - allowance override'!F691 ), 'F_Inputs - allowance'!F691, 'Inp - allowance override'!F691 ) )</f>
        <v/>
      </c>
      <c r="G691" s="70" t="str">
        <f xml:space="preserve"> IF( ISNA( 'Inp - allowance override'!G691 ), "", IF( ISBLANK( 'Inp - allowance override'!G691 ), 'F_Inputs - allowance'!G691, 'Inp - allowance override'!G691 ) )</f>
        <v/>
      </c>
      <c r="H691" s="70" t="str">
        <f xml:space="preserve"> IF( ISNA( 'Inp - allowance override'!H691 ), "", IF( ISBLANK( 'Inp - allowance override'!H691 ), 'F_Inputs - allowance'!H691, 'Inp - allowance override'!H691 ) )</f>
        <v/>
      </c>
      <c r="I691" s="70">
        <f xml:space="preserve"> IF( ISNA( 'Inp - allowance override'!I691 ), "", IF( ISBLANK( 'Inp - allowance override'!I691 ), 'F_Inputs - allowance'!I691, 'Inp - allowance override'!I691 ) )</f>
        <v>0</v>
      </c>
      <c r="J691" s="70">
        <f xml:space="preserve"> IF( ISNA( 'Inp - allowance override'!J691 ), "", IF( ISBLANK( 'Inp - allowance override'!J691 ), 'F_Inputs - allowance'!J691, 'Inp - allowance override'!J691 ) )</f>
        <v>0</v>
      </c>
      <c r="K691" s="70">
        <f xml:space="preserve"> IF( ISNA( 'Inp - allowance override'!K691 ), "", IF( ISBLANK( 'Inp - allowance override'!K691 ), 'F_Inputs - allowance'!K691, 'Inp - allowance override'!K691 ) )</f>
        <v>0</v>
      </c>
      <c r="L691" s="70">
        <f xml:space="preserve"> IF( ISNA( 'Inp - allowance override'!L691 ), "", IF( ISBLANK( 'Inp - allowance override'!L691 ), 'F_Inputs - allowance'!L691, 'Inp - allowance override'!L691 ) )</f>
        <v>0</v>
      </c>
      <c r="M691" s="70">
        <f xml:space="preserve"> IF( ISNA( 'Inp - allowance override'!M691 ), "", IF( ISBLANK( 'Inp - allowance override'!M691 ), 'F_Inputs - allowance'!M691, 'Inp - allowance override'!M691 ) )</f>
        <v>0</v>
      </c>
      <c r="N691" s="64" t="str">
        <f xml:space="preserve"> INDEX(Lookup!G:G, MATCH(B691, Lookup!F:F, 0),)</f>
        <v>WN - 3P capex</v>
      </c>
    </row>
    <row r="692" spans="1:16">
      <c r="A692" t="str">
        <f>'Inp - allowance override'!A692</f>
        <v>SSC</v>
      </c>
      <c r="B692" t="str">
        <f>'Inp - allowance override'!B692</f>
        <v>C_PR24CA15_3POPEX_NPC_WN</v>
      </c>
      <c r="C692" t="str">
        <f>'Inp - allowance override'!C692</f>
        <v>Third party services costs - WN - opex - non-price control</v>
      </c>
      <c r="D692" t="str">
        <f>'Inp - allowance override'!D692</f>
        <v>£m</v>
      </c>
      <c r="E692" t="str">
        <f>'Inp - allowance override'!E692</f>
        <v>Price Review 2024</v>
      </c>
      <c r="F692" s="70" t="str">
        <f xml:space="preserve"> IF( ISNA( 'Inp - allowance override'!F692 ), "", IF( ISBLANK( 'Inp - allowance override'!F692 ), 'F_Inputs - allowance'!F692, 'Inp - allowance override'!F692 ) )</f>
        <v/>
      </c>
      <c r="G692" s="70" t="str">
        <f xml:space="preserve"> IF( ISNA( 'Inp - allowance override'!G692 ), "", IF( ISBLANK( 'Inp - allowance override'!G692 ), 'F_Inputs - allowance'!G692, 'Inp - allowance override'!G692 ) )</f>
        <v/>
      </c>
      <c r="H692" s="70" t="str">
        <f xml:space="preserve"> IF( ISNA( 'Inp - allowance override'!H692 ), "", IF( ISBLANK( 'Inp - allowance override'!H692 ), 'F_Inputs - allowance'!H692, 'Inp - allowance override'!H692 ) )</f>
        <v/>
      </c>
      <c r="I692" s="70">
        <f xml:space="preserve"> IF( ISNA( 'Inp - allowance override'!I692 ), "", IF( ISBLANK( 'Inp - allowance override'!I692 ), 'F_Inputs - allowance'!I692, 'Inp - allowance override'!I692 ) )</f>
        <v>0.498</v>
      </c>
      <c r="J692" s="70">
        <f xml:space="preserve"> IF( ISNA( 'Inp - allowance override'!J692 ), "", IF( ISBLANK( 'Inp - allowance override'!J692 ), 'F_Inputs - allowance'!J692, 'Inp - allowance override'!J692 ) )</f>
        <v>0.498</v>
      </c>
      <c r="K692" s="70">
        <f xml:space="preserve"> IF( ISNA( 'Inp - allowance override'!K692 ), "", IF( ISBLANK( 'Inp - allowance override'!K692 ), 'F_Inputs - allowance'!K692, 'Inp - allowance override'!K692 ) )</f>
        <v>0.498</v>
      </c>
      <c r="L692" s="70">
        <f xml:space="preserve"> IF( ISNA( 'Inp - allowance override'!L692 ), "", IF( ISBLANK( 'Inp - allowance override'!L692 ), 'F_Inputs - allowance'!L692, 'Inp - allowance override'!L692 ) )</f>
        <v>0.498</v>
      </c>
      <c r="M692" s="70">
        <f xml:space="preserve"> IF( ISNA( 'Inp - allowance override'!M692 ), "", IF( ISBLANK( 'Inp - allowance override'!M692 ), 'F_Inputs - allowance'!M692, 'Inp - allowance override'!M692 ) )</f>
        <v>0.498</v>
      </c>
      <c r="N692" s="64" t="str">
        <f xml:space="preserve"> INDEX(Lookup!G:G, MATCH(B692, Lookup!F:F, 0),)</f>
        <v>WN - 3P opex</v>
      </c>
    </row>
    <row r="693" spans="1:16">
      <c r="A693" t="str">
        <f>'Inp - allowance override'!A693</f>
        <v>SSC</v>
      </c>
      <c r="B693" t="str">
        <f>'Inp - allowance override'!B693</f>
        <v>C_PR24CA15_3PCAPEX_NPC_WWN</v>
      </c>
      <c r="C693" t="str">
        <f>'Inp - allowance override'!C693</f>
        <v>Third party services costs - WWN - capex - non-price control</v>
      </c>
      <c r="D693" t="str">
        <f>'Inp - allowance override'!D693</f>
        <v>£m</v>
      </c>
      <c r="E693" t="str">
        <f>'Inp - allowance override'!E693</f>
        <v>Price Review 2024</v>
      </c>
      <c r="F693" s="70" t="str">
        <f xml:space="preserve"> IF( ISNA( 'Inp - allowance override'!F693 ), "", IF( ISBLANK( 'Inp - allowance override'!F693 ), 'F_Inputs - allowance'!F693, 'Inp - allowance override'!F693 ) )</f>
        <v/>
      </c>
      <c r="G693" s="70" t="str">
        <f xml:space="preserve"> IF( ISNA( 'Inp - allowance override'!G693 ), "", IF( ISBLANK( 'Inp - allowance override'!G693 ), 'F_Inputs - allowance'!G693, 'Inp - allowance override'!G693 ) )</f>
        <v/>
      </c>
      <c r="H693" s="70" t="str">
        <f xml:space="preserve"> IF( ISNA( 'Inp - allowance override'!H693 ), "", IF( ISBLANK( 'Inp - allowance override'!H693 ), 'F_Inputs - allowance'!H693, 'Inp - allowance override'!H693 ) )</f>
        <v/>
      </c>
      <c r="I693" s="70">
        <f xml:space="preserve"> IF( ISNA( 'Inp - allowance override'!I693 ), "", IF( ISBLANK( 'Inp - allowance override'!I693 ), 'F_Inputs - allowance'!I693, 'Inp - allowance override'!I693 ) )</f>
        <v>0</v>
      </c>
      <c r="J693" s="70">
        <f xml:space="preserve"> IF( ISNA( 'Inp - allowance override'!J693 ), "", IF( ISBLANK( 'Inp - allowance override'!J693 ), 'F_Inputs - allowance'!J693, 'Inp - allowance override'!J693 ) )</f>
        <v>0</v>
      </c>
      <c r="K693" s="70">
        <f xml:space="preserve"> IF( ISNA( 'Inp - allowance override'!K693 ), "", IF( ISBLANK( 'Inp - allowance override'!K693 ), 'F_Inputs - allowance'!K693, 'Inp - allowance override'!K693 ) )</f>
        <v>0</v>
      </c>
      <c r="L693" s="70">
        <f xml:space="preserve"> IF( ISNA( 'Inp - allowance override'!L693 ), "", IF( ISBLANK( 'Inp - allowance override'!L693 ), 'F_Inputs - allowance'!L693, 'Inp - allowance override'!L693 ) )</f>
        <v>0</v>
      </c>
      <c r="M693" s="70">
        <f xml:space="preserve"> IF( ISNA( 'Inp - allowance override'!M693 ), "", IF( ISBLANK( 'Inp - allowance override'!M693 ), 'F_Inputs - allowance'!M693, 'Inp - allowance override'!M693 ) )</f>
        <v>0</v>
      </c>
      <c r="N693" s="64" t="str">
        <f xml:space="preserve"> INDEX(Lookup!G:G, MATCH(B693, Lookup!F:F, 0),)</f>
        <v>WWN - 3P capex</v>
      </c>
    </row>
    <row r="694" spans="1:16">
      <c r="A694" t="str">
        <f>'Inp - allowance override'!A694</f>
        <v>SSC</v>
      </c>
      <c r="B694" t="str">
        <f>'Inp - allowance override'!B694</f>
        <v>C_PR24CA15_3POPEX_NPC_WWN</v>
      </c>
      <c r="C694" t="str">
        <f>'Inp - allowance override'!C694</f>
        <v>Third party services costs - WWN - opex - non-price control</v>
      </c>
      <c r="D694" t="str">
        <f>'Inp - allowance override'!D694</f>
        <v>£m</v>
      </c>
      <c r="E694" t="str">
        <f>'Inp - allowance override'!E694</f>
        <v>Price Review 2024</v>
      </c>
      <c r="F694" s="70" t="str">
        <f xml:space="preserve"> IF( ISNA( 'Inp - allowance override'!F694 ), "", IF( ISBLANK( 'Inp - allowance override'!F694 ), 'F_Inputs - allowance'!F694, 'Inp - allowance override'!F694 ) )</f>
        <v/>
      </c>
      <c r="G694" s="70" t="str">
        <f xml:space="preserve"> IF( ISNA( 'Inp - allowance override'!G694 ), "", IF( ISBLANK( 'Inp - allowance override'!G694 ), 'F_Inputs - allowance'!G694, 'Inp - allowance override'!G694 ) )</f>
        <v/>
      </c>
      <c r="H694" s="70" t="str">
        <f xml:space="preserve"> IF( ISNA( 'Inp - allowance override'!H694 ), "", IF( ISBLANK( 'Inp - allowance override'!H694 ), 'F_Inputs - allowance'!H694, 'Inp - allowance override'!H694 ) )</f>
        <v/>
      </c>
      <c r="I694" s="70">
        <f xml:space="preserve"> IF( ISNA( 'Inp - allowance override'!I694 ), "", IF( ISBLANK( 'Inp - allowance override'!I694 ), 'F_Inputs - allowance'!I694, 'Inp - allowance override'!I694 ) )</f>
        <v>0</v>
      </c>
      <c r="J694" s="70">
        <f xml:space="preserve"> IF( ISNA( 'Inp - allowance override'!J694 ), "", IF( ISBLANK( 'Inp - allowance override'!J694 ), 'F_Inputs - allowance'!J694, 'Inp - allowance override'!J694 ) )</f>
        <v>0</v>
      </c>
      <c r="K694" s="70">
        <f xml:space="preserve"> IF( ISNA( 'Inp - allowance override'!K694 ), "", IF( ISBLANK( 'Inp - allowance override'!K694 ), 'F_Inputs - allowance'!K694, 'Inp - allowance override'!K694 ) )</f>
        <v>0</v>
      </c>
      <c r="L694" s="70">
        <f xml:space="preserve"> IF( ISNA( 'Inp - allowance override'!L694 ), "", IF( ISBLANK( 'Inp - allowance override'!L694 ), 'F_Inputs - allowance'!L694, 'Inp - allowance override'!L694 ) )</f>
        <v>0</v>
      </c>
      <c r="M694" s="70">
        <f xml:space="preserve"> IF( ISNA( 'Inp - allowance override'!M694 ), "", IF( ISBLANK( 'Inp - allowance override'!M694 ), 'F_Inputs - allowance'!M694, 'Inp - allowance override'!M694 ) )</f>
        <v>0</v>
      </c>
      <c r="N694" s="64" t="str">
        <f xml:space="preserve"> INDEX(Lookup!G:G, MATCH(B694, Lookup!F:F, 0),)</f>
        <v>WWN - 3P opex</v>
      </c>
    </row>
    <row r="695" spans="1:16">
      <c r="A695" t="str">
        <f>'Inp - allowance override'!A695</f>
        <v>SSC</v>
      </c>
      <c r="B695" t="str">
        <f>'Inp - allowance override'!B695</f>
        <v>C_PR24CA15_REVCAPEX_PC_WN</v>
      </c>
      <c r="C695" t="str">
        <f>'Inp - allowance override'!C695</f>
        <v>DS &amp; diversions - revenues for capex spend - price control - WN</v>
      </c>
      <c r="D695" t="str">
        <f>'Inp - allowance override'!D695</f>
        <v>£m</v>
      </c>
      <c r="E695" t="str">
        <f>'Inp - allowance override'!E695</f>
        <v>Price Review 2024</v>
      </c>
      <c r="F695" s="70" t="str">
        <f xml:space="preserve"> IF( ISNA( 'Inp - allowance override'!F695 ), "", IF( ISBLANK( 'Inp - allowance override'!F695 ), 'F_Inputs - allowance'!F695, 'Inp - allowance override'!F695 ) )</f>
        <v/>
      </c>
      <c r="G695" s="70" t="str">
        <f xml:space="preserve"> IF( ISNA( 'Inp - allowance override'!G695 ), "", IF( ISBLANK( 'Inp - allowance override'!G695 ), 'F_Inputs - allowance'!G695, 'Inp - allowance override'!G695 ) )</f>
        <v/>
      </c>
      <c r="H695" s="70" t="str">
        <f xml:space="preserve"> IF( ISNA( 'Inp - allowance override'!H695 ), "", IF( ISBLANK( 'Inp - allowance override'!H695 ), 'F_Inputs - allowance'!H695, 'Inp - allowance override'!H695 ) )</f>
        <v/>
      </c>
      <c r="I695" s="70">
        <f xml:space="preserve"> IF( ISNA( 'Inp - allowance override'!I695 ), "", IF( ISBLANK( 'Inp - allowance override'!I695 ), 'F_Inputs - allowance'!I695, 'Inp - allowance override'!I695 ) )</f>
        <v>4.5140865332096043</v>
      </c>
      <c r="J695" s="70">
        <f xml:space="preserve"> IF( ISNA( 'Inp - allowance override'!J695 ), "", IF( ISBLANK( 'Inp - allowance override'!J695 ), 'F_Inputs - allowance'!J695, 'Inp - allowance override'!J695 ) )</f>
        <v>6.3121471443142685</v>
      </c>
      <c r="K695" s="70">
        <f xml:space="preserve"> IF( ISNA( 'Inp - allowance override'!K695 ), "", IF( ISBLANK( 'Inp - allowance override'!K695 ), 'F_Inputs - allowance'!K695, 'Inp - allowance override'!K695 ) )</f>
        <v>6.800376504894948</v>
      </c>
      <c r="L695" s="70">
        <f xml:space="preserve"> IF( ISNA( 'Inp - allowance override'!L695 ), "", IF( ISBLANK( 'Inp - allowance override'!L695 ), 'F_Inputs - allowance'!L695, 'Inp - allowance override'!L695 ) )</f>
        <v>6.7211527061563467</v>
      </c>
      <c r="M695" s="70">
        <f xml:space="preserve"> IF( ISNA( 'Inp - allowance override'!M695 ), "", IF( ISBLANK( 'Inp - allowance override'!M695 ), 'F_Inputs - allowance'!M695, 'Inp - allowance override'!M695 ) )</f>
        <v>6.0344917584270332</v>
      </c>
      <c r="N695" s="64" t="str">
        <f xml:space="preserve"> INDEX(Lookup!G:G, MATCH(B695, Lookup!F:F, 0),)</f>
        <v>WN - DSDIV REV</v>
      </c>
    </row>
    <row r="696" spans="1:16">
      <c r="A696" t="str">
        <f>'Inp - allowance override'!A696</f>
        <v>SSC</v>
      </c>
      <c r="B696" t="str">
        <f>'Inp - allowance override'!B696</f>
        <v>C_PR24CA15_REVCAPEX_NPC_WN</v>
      </c>
      <c r="C696" t="str">
        <f>'Inp - allowance override'!C696</f>
        <v>DS &amp; diversions - revenues for capex spend - non-price control - WN</v>
      </c>
      <c r="D696" t="str">
        <f>'Inp - allowance override'!D696</f>
        <v>£m</v>
      </c>
      <c r="E696" t="str">
        <f>'Inp - allowance override'!E696</f>
        <v>Price Review 2024</v>
      </c>
      <c r="F696" s="70" t="str">
        <f xml:space="preserve"> IF( ISNA( 'Inp - allowance override'!F696 ), "", IF( ISBLANK( 'Inp - allowance override'!F696 ), 'F_Inputs - allowance'!F696, 'Inp - allowance override'!F696 ) )</f>
        <v/>
      </c>
      <c r="G696" s="70" t="str">
        <f xml:space="preserve"> IF( ISNA( 'Inp - allowance override'!G696 ), "", IF( ISBLANK( 'Inp - allowance override'!G696 ), 'F_Inputs - allowance'!G696, 'Inp - allowance override'!G696 ) )</f>
        <v/>
      </c>
      <c r="H696" s="70" t="str">
        <f xml:space="preserve"> IF( ISNA( 'Inp - allowance override'!H696 ), "", IF( ISBLANK( 'Inp - allowance override'!H696 ), 'F_Inputs - allowance'!H696, 'Inp - allowance override'!H696 ) )</f>
        <v/>
      </c>
      <c r="I696" s="70">
        <f xml:space="preserve"> IF( ISNA( 'Inp - allowance override'!I696 ), "", IF( ISBLANK( 'Inp - allowance override'!I696 ), 'F_Inputs - allowance'!I696, 'Inp - allowance override'!I696 ) )</f>
        <v>5.1561123483877207</v>
      </c>
      <c r="J696" s="70">
        <f xml:space="preserve"> IF( ISNA( 'Inp - allowance override'!J696 ), "", IF( ISBLANK( 'Inp - allowance override'!J696 ), 'F_Inputs - allowance'!J696, 'Inp - allowance override'!J696 ) )</f>
        <v>5.01445353394916</v>
      </c>
      <c r="K696" s="70">
        <f xml:space="preserve"> IF( ISNA( 'Inp - allowance override'!K696 ), "", IF( ISBLANK( 'Inp - allowance override'!K696 ), 'F_Inputs - allowance'!K696, 'Inp - allowance override'!K696 ) )</f>
        <v>5.197966089017295</v>
      </c>
      <c r="L696" s="70">
        <f xml:space="preserve"> IF( ISNA( 'Inp - allowance override'!L696 ), "", IF( ISBLANK( 'Inp - allowance override'!L696 ), 'F_Inputs - allowance'!L696, 'Inp - allowance override'!L696 ) )</f>
        <v>5.197966089017295</v>
      </c>
      <c r="M696" s="70">
        <f xml:space="preserve"> IF( ISNA( 'Inp - allowance override'!M696 ), "", IF( ISBLANK( 'Inp - allowance override'!M696 ), 'F_Inputs - allowance'!M696, 'Inp - allowance override'!M696 ) )</f>
        <v>5.1174781262681135</v>
      </c>
      <c r="N696" s="64" t="str">
        <f xml:space="preserve"> INDEX(Lookup!G:G, MATCH(B696, Lookup!F:F, 0),)</f>
        <v>WN - DSDIV REV</v>
      </c>
    </row>
    <row r="697" spans="1:16">
      <c r="A697" t="str">
        <f>'Inp - allowance override'!A697</f>
        <v>SSC</v>
      </c>
      <c r="B697" t="str">
        <f>'Inp - allowance override'!B697</f>
        <v>C_PR24CA15_REVOPEX_PC_WN</v>
      </c>
      <c r="C697" t="str">
        <f>'Inp - allowance override'!C697</f>
        <v>DS &amp; diversions - revenues for opex spend - price control - WN</v>
      </c>
      <c r="D697" t="str">
        <f>'Inp - allowance override'!D697</f>
        <v>£m</v>
      </c>
      <c r="E697" t="str">
        <f>'Inp - allowance override'!E697</f>
        <v>Price Review 2024</v>
      </c>
      <c r="F697" s="70" t="str">
        <f xml:space="preserve"> IF( ISNA( 'Inp - allowance override'!F697 ), "", IF( ISBLANK( 'Inp - allowance override'!F697 ), 'F_Inputs - allowance'!F697, 'Inp - allowance override'!F697 ) )</f>
        <v/>
      </c>
      <c r="G697" s="70" t="str">
        <f xml:space="preserve"> IF( ISNA( 'Inp - allowance override'!G697 ), "", IF( ISBLANK( 'Inp - allowance override'!G697 ), 'F_Inputs - allowance'!G697, 'Inp - allowance override'!G697 ) )</f>
        <v/>
      </c>
      <c r="H697" s="70" t="str">
        <f xml:space="preserve"> IF( ISNA( 'Inp - allowance override'!H697 ), "", IF( ISBLANK( 'Inp - allowance override'!H697 ), 'F_Inputs - allowance'!H697, 'Inp - allowance override'!H697 ) )</f>
        <v/>
      </c>
      <c r="I697" s="70">
        <f xml:space="preserve"> IF( ISNA( 'Inp - allowance override'!I697 ), "", IF( ISBLANK( 'Inp - allowance override'!I697 ), 'F_Inputs - allowance'!I697, 'Inp - allowance override'!I697 ) )</f>
        <v>1.781288802382015</v>
      </c>
      <c r="J697" s="70">
        <f xml:space="preserve"> IF( ISNA( 'Inp - allowance override'!J697 ), "", IF( ISBLANK( 'Inp - allowance override'!J697 ), 'F_Inputs - allowance'!J697, 'Inp - allowance override'!J697 ) )</f>
        <v>2.4908155713089726</v>
      </c>
      <c r="K697" s="70">
        <f xml:space="preserve"> IF( ISNA( 'Inp - allowance override'!K697 ), "", IF( ISBLANK( 'Inp - allowance override'!K697 ), 'F_Inputs - allowance'!K697, 'Inp - allowance override'!K697 ) )</f>
        <v>2.6834741494284615</v>
      </c>
      <c r="L697" s="70">
        <f xml:space="preserve"> IF( ISNA( 'Inp - allowance override'!L697 ), "", IF( ISBLANK( 'Inp - allowance override'!L697 ), 'F_Inputs - allowance'!L697, 'Inp - allowance override'!L697 ) )</f>
        <v>2.6522119074361932</v>
      </c>
      <c r="M697" s="70">
        <f xml:space="preserve"> IF( ISNA( 'Inp - allowance override'!M697 ), "", IF( ISBLANK( 'Inp - allowance override'!M697 ), 'F_Inputs - allowance'!M697, 'Inp - allowance override'!M697 ) )</f>
        <v>2.3812508950088196</v>
      </c>
      <c r="N697" s="64" t="str">
        <f xml:space="preserve"> INDEX(Lookup!G:G, MATCH(B697, Lookup!F:F, 0),)</f>
        <v>WN - DSDIV REV</v>
      </c>
    </row>
    <row r="698" spans="1:16">
      <c r="A698" t="str">
        <f>'Inp - allowance override'!A698</f>
        <v>SSC</v>
      </c>
      <c r="B698" t="str">
        <f>'Inp - allowance override'!B698</f>
        <v>C_PR24CA15_REVOPEX_NPC_WN</v>
      </c>
      <c r="C698" t="str">
        <f>'Inp - allowance override'!C698</f>
        <v>DS &amp; diversions - revenues for opex spend - non-price control - WN</v>
      </c>
      <c r="D698" t="str">
        <f>'Inp - allowance override'!D698</f>
        <v>£m</v>
      </c>
      <c r="E698" t="str">
        <f>'Inp - allowance override'!E698</f>
        <v>Price Review 2024</v>
      </c>
      <c r="F698" s="70" t="str">
        <f xml:space="preserve"> IF( ISNA( 'Inp - allowance override'!F698 ), "", IF( ISBLANK( 'Inp - allowance override'!F698 ), 'F_Inputs - allowance'!F698, 'Inp - allowance override'!F698 ) )</f>
        <v/>
      </c>
      <c r="G698" s="70" t="str">
        <f xml:space="preserve"> IF( ISNA( 'Inp - allowance override'!G698 ), "", IF( ISBLANK( 'Inp - allowance override'!G698 ), 'F_Inputs - allowance'!G698, 'Inp - allowance override'!G698 ) )</f>
        <v/>
      </c>
      <c r="H698" s="70" t="str">
        <f xml:space="preserve"> IF( ISNA( 'Inp - allowance override'!H698 ), "", IF( ISBLANK( 'Inp - allowance override'!H698 ), 'F_Inputs - allowance'!H698, 'Inp - allowance override'!H698 ) )</f>
        <v/>
      </c>
      <c r="I698" s="70">
        <f xml:space="preserve"> IF( ISNA( 'Inp - allowance override'!I698 ), "", IF( ISBLANK( 'Inp - allowance override'!I698 ), 'F_Inputs - allowance'!I698, 'Inp - allowance override'!I698 ) )</f>
        <v>2.034636492330665</v>
      </c>
      <c r="J698" s="70">
        <f xml:space="preserve"> IF( ISNA( 'Inp - allowance override'!J698 ), "", IF( ISBLANK( 'Inp - allowance override'!J698 ), 'F_Inputs - allowance'!J698, 'Inp - allowance override'!J698 ) )</f>
        <v>1.9787369746626453</v>
      </c>
      <c r="K698" s="70">
        <f xml:space="preserve"> IF( ISNA( 'Inp - allowance override'!K698 ), "", IF( ISBLANK( 'Inp - allowance override'!K698 ), 'F_Inputs - allowance'!K698, 'Inp - allowance override'!K698 ) )</f>
        <v>2.051152258914398</v>
      </c>
      <c r="L698" s="70">
        <f xml:space="preserve"> IF( ISNA( 'Inp - allowance override'!L698 ), "", IF( ISBLANK( 'Inp - allowance override'!L698 ), 'F_Inputs - allowance'!L698, 'Inp - allowance override'!L698 ) )</f>
        <v>2.051152258914398</v>
      </c>
      <c r="M698" s="70">
        <f xml:space="preserve"> IF( ISNA( 'Inp - allowance override'!M698 ), "", IF( ISBLANK( 'Inp - allowance override'!M698 ), 'F_Inputs - allowance'!M698, 'Inp - allowance override'!M698 ) )</f>
        <v>2.0193911693302962</v>
      </c>
      <c r="N698" s="64" t="str">
        <f xml:space="preserve"> INDEX(Lookup!G:G, MATCH(B698, Lookup!F:F, 0),)</f>
        <v>WN - DSDIV REV</v>
      </c>
    </row>
    <row r="699" spans="1:16">
      <c r="A699" t="str">
        <f>'Inp - allowance override'!A699</f>
        <v>SSC</v>
      </c>
      <c r="B699" t="str">
        <f>'Inp - allowance override'!B699</f>
        <v>C_PR24CA15_REVCAPEX_PC_WWN</v>
      </c>
      <c r="C699" t="str">
        <f>'Inp - allowance override'!C699</f>
        <v>DS &amp; diversions - revenues for capex spend - price control - WWN</v>
      </c>
      <c r="D699" t="str">
        <f>'Inp - allowance override'!D699</f>
        <v>£m</v>
      </c>
      <c r="E699" t="str">
        <f>'Inp - allowance override'!E699</f>
        <v>Price Review 2024</v>
      </c>
      <c r="F699" s="70" t="str">
        <f xml:space="preserve"> IF( ISNA( 'Inp - allowance override'!F699 ), "", IF( ISBLANK( 'Inp - allowance override'!F699 ), 'F_Inputs - allowance'!F699, 'Inp - allowance override'!F699 ) )</f>
        <v/>
      </c>
      <c r="G699" s="70" t="str">
        <f xml:space="preserve"> IF( ISNA( 'Inp - allowance override'!G699 ), "", IF( ISBLANK( 'Inp - allowance override'!G699 ), 'F_Inputs - allowance'!G699, 'Inp - allowance override'!G699 ) )</f>
        <v/>
      </c>
      <c r="H699" s="70" t="str">
        <f xml:space="preserve"> IF( ISNA( 'Inp - allowance override'!H699 ), "", IF( ISBLANK( 'Inp - allowance override'!H699 ), 'F_Inputs - allowance'!H699, 'Inp - allowance override'!H699 ) )</f>
        <v/>
      </c>
      <c r="I699" s="70">
        <f xml:space="preserve"> IF( ISNA( 'Inp - allowance override'!I699 ), "", IF( ISBLANK( 'Inp - allowance override'!I699 ), 'F_Inputs - allowance'!I699, 'Inp - allowance override'!I699 ) )</f>
        <v>0</v>
      </c>
      <c r="J699" s="70">
        <f xml:space="preserve"> IF( ISNA( 'Inp - allowance override'!J699 ), "", IF( ISBLANK( 'Inp - allowance override'!J699 ), 'F_Inputs - allowance'!J699, 'Inp - allowance override'!J699 ) )</f>
        <v>0</v>
      </c>
      <c r="K699" s="70">
        <f xml:space="preserve"> IF( ISNA( 'Inp - allowance override'!K699 ), "", IF( ISBLANK( 'Inp - allowance override'!K699 ), 'F_Inputs - allowance'!K699, 'Inp - allowance override'!K699 ) )</f>
        <v>0</v>
      </c>
      <c r="L699" s="70">
        <f xml:space="preserve"> IF( ISNA( 'Inp - allowance override'!L699 ), "", IF( ISBLANK( 'Inp - allowance override'!L699 ), 'F_Inputs - allowance'!L699, 'Inp - allowance override'!L699 ) )</f>
        <v>0</v>
      </c>
      <c r="M699" s="70">
        <f xml:space="preserve"> IF( ISNA( 'Inp - allowance override'!M699 ), "", IF( ISBLANK( 'Inp - allowance override'!M699 ), 'F_Inputs - allowance'!M699, 'Inp - allowance override'!M699 ) )</f>
        <v>0</v>
      </c>
      <c r="N699" s="64" t="str">
        <f xml:space="preserve"> INDEX(Lookup!G:G, MATCH(B699, Lookup!F:F, 0),)</f>
        <v>WWN - DSDIV REV</v>
      </c>
    </row>
    <row r="700" spans="1:16">
      <c r="A700" t="str">
        <f>'Inp - allowance override'!A700</f>
        <v>SSC</v>
      </c>
      <c r="B700" t="str">
        <f>'Inp - allowance override'!B700</f>
        <v>C_PR24CA15_REVCAPEX_NPC_WWN</v>
      </c>
      <c r="C700" t="str">
        <f>'Inp - allowance override'!C700</f>
        <v>DS &amp; diversions - revenues for capex spend - non-price control - WWN</v>
      </c>
      <c r="D700" t="str">
        <f>'Inp - allowance override'!D700</f>
        <v>£m</v>
      </c>
      <c r="E700" t="str">
        <f>'Inp - allowance override'!E700</f>
        <v>Price Review 2024</v>
      </c>
      <c r="F700" s="70" t="str">
        <f xml:space="preserve"> IF( ISNA( 'Inp - allowance override'!F700 ), "", IF( ISBLANK( 'Inp - allowance override'!F700 ), 'F_Inputs - allowance'!F700, 'Inp - allowance override'!F700 ) )</f>
        <v/>
      </c>
      <c r="G700" s="70" t="str">
        <f xml:space="preserve"> IF( ISNA( 'Inp - allowance override'!G700 ), "", IF( ISBLANK( 'Inp - allowance override'!G700 ), 'F_Inputs - allowance'!G700, 'Inp - allowance override'!G700 ) )</f>
        <v/>
      </c>
      <c r="H700" s="70" t="str">
        <f xml:space="preserve"> IF( ISNA( 'Inp - allowance override'!H700 ), "", IF( ISBLANK( 'Inp - allowance override'!H700 ), 'F_Inputs - allowance'!H700, 'Inp - allowance override'!H700 ) )</f>
        <v/>
      </c>
      <c r="I700" s="70">
        <f xml:space="preserve"> IF( ISNA( 'Inp - allowance override'!I700 ), "", IF( ISBLANK( 'Inp - allowance override'!I700 ), 'F_Inputs - allowance'!I700, 'Inp - allowance override'!I700 ) )</f>
        <v>0</v>
      </c>
      <c r="J700" s="70">
        <f xml:space="preserve"> IF( ISNA( 'Inp - allowance override'!J700 ), "", IF( ISBLANK( 'Inp - allowance override'!J700 ), 'F_Inputs - allowance'!J700, 'Inp - allowance override'!J700 ) )</f>
        <v>0</v>
      </c>
      <c r="K700" s="70">
        <f xml:space="preserve"> IF( ISNA( 'Inp - allowance override'!K700 ), "", IF( ISBLANK( 'Inp - allowance override'!K700 ), 'F_Inputs - allowance'!K700, 'Inp - allowance override'!K700 ) )</f>
        <v>0</v>
      </c>
      <c r="L700" s="70">
        <f xml:space="preserve"> IF( ISNA( 'Inp - allowance override'!L700 ), "", IF( ISBLANK( 'Inp - allowance override'!L700 ), 'F_Inputs - allowance'!L700, 'Inp - allowance override'!L700 ) )</f>
        <v>0</v>
      </c>
      <c r="M700" s="70">
        <f xml:space="preserve"> IF( ISNA( 'Inp - allowance override'!M700 ), "", IF( ISBLANK( 'Inp - allowance override'!M700 ), 'F_Inputs - allowance'!M700, 'Inp - allowance override'!M700 ) )</f>
        <v>0</v>
      </c>
      <c r="N700" s="64" t="str">
        <f xml:space="preserve"> INDEX(Lookup!G:G, MATCH(B700, Lookup!F:F, 0),)</f>
        <v>WWN - DSDIV REV</v>
      </c>
    </row>
    <row r="701" spans="1:16">
      <c r="A701" t="str">
        <f>'Inp - allowance override'!A701</f>
        <v>SSC</v>
      </c>
      <c r="B701" t="str">
        <f>'Inp - allowance override'!B701</f>
        <v>C_PR24CA15_REVOPEX_PC_WWN</v>
      </c>
      <c r="C701" t="str">
        <f>'Inp - allowance override'!C701</f>
        <v>DS &amp; diversions - revenues for opex spend - price control - WWN</v>
      </c>
      <c r="D701" t="str">
        <f>'Inp - allowance override'!D701</f>
        <v>£m</v>
      </c>
      <c r="E701" t="str">
        <f>'Inp - allowance override'!E701</f>
        <v>Price Review 2024</v>
      </c>
      <c r="F701" s="70" t="str">
        <f xml:space="preserve"> IF( ISNA( 'Inp - allowance override'!F701 ), "", IF( ISBLANK( 'Inp - allowance override'!F701 ), 'F_Inputs - allowance'!F701, 'Inp - allowance override'!F701 ) )</f>
        <v/>
      </c>
      <c r="G701" s="70" t="str">
        <f xml:space="preserve"> IF( ISNA( 'Inp - allowance override'!G701 ), "", IF( ISBLANK( 'Inp - allowance override'!G701 ), 'F_Inputs - allowance'!G701, 'Inp - allowance override'!G701 ) )</f>
        <v/>
      </c>
      <c r="H701" s="70" t="str">
        <f xml:space="preserve"> IF( ISNA( 'Inp - allowance override'!H701 ), "", IF( ISBLANK( 'Inp - allowance override'!H701 ), 'F_Inputs - allowance'!H701, 'Inp - allowance override'!H701 ) )</f>
        <v/>
      </c>
      <c r="I701" s="70">
        <f xml:space="preserve"> IF( ISNA( 'Inp - allowance override'!I701 ), "", IF( ISBLANK( 'Inp - allowance override'!I701 ), 'F_Inputs - allowance'!I701, 'Inp - allowance override'!I701 ) )</f>
        <v>0</v>
      </c>
      <c r="J701" s="70">
        <f xml:space="preserve"> IF( ISNA( 'Inp - allowance override'!J701 ), "", IF( ISBLANK( 'Inp - allowance override'!J701 ), 'F_Inputs - allowance'!J701, 'Inp - allowance override'!J701 ) )</f>
        <v>0</v>
      </c>
      <c r="K701" s="70">
        <f xml:space="preserve"> IF( ISNA( 'Inp - allowance override'!K701 ), "", IF( ISBLANK( 'Inp - allowance override'!K701 ), 'F_Inputs - allowance'!K701, 'Inp - allowance override'!K701 ) )</f>
        <v>0</v>
      </c>
      <c r="L701" s="70">
        <f xml:space="preserve"> IF( ISNA( 'Inp - allowance override'!L701 ), "", IF( ISBLANK( 'Inp - allowance override'!L701 ), 'F_Inputs - allowance'!L701, 'Inp - allowance override'!L701 ) )</f>
        <v>0</v>
      </c>
      <c r="M701" s="70">
        <f xml:space="preserve"> IF( ISNA( 'Inp - allowance override'!M701 ), "", IF( ISBLANK( 'Inp - allowance override'!M701 ), 'F_Inputs - allowance'!M701, 'Inp - allowance override'!M701 ) )</f>
        <v>0</v>
      </c>
      <c r="N701" s="64" t="str">
        <f xml:space="preserve"> INDEX(Lookup!G:G, MATCH(B701, Lookup!F:F, 0),)</f>
        <v>WWN - DSDIV REV</v>
      </c>
    </row>
    <row r="702" spans="1:16">
      <c r="A702" t="str">
        <f>'Inp - allowance override'!A702</f>
        <v>SSC</v>
      </c>
      <c r="B702" t="str">
        <f>'Inp - allowance override'!B702</f>
        <v>C_PR24CA15_REVOPEX_NPC_WWN</v>
      </c>
      <c r="C702" t="str">
        <f>'Inp - allowance override'!C702</f>
        <v>DS &amp; diversions - revenues for opex spend - non-price control - WWN</v>
      </c>
      <c r="D702" t="str">
        <f>'Inp - allowance override'!D702</f>
        <v>£m</v>
      </c>
      <c r="E702" t="str">
        <f>'Inp - allowance override'!E702</f>
        <v>Price Review 2024</v>
      </c>
      <c r="F702" s="70" t="str">
        <f xml:space="preserve"> IF( ISNA( 'Inp - allowance override'!F702 ), "", IF( ISBLANK( 'Inp - allowance override'!F702 ), 'F_Inputs - allowance'!F702, 'Inp - allowance override'!F702 ) )</f>
        <v/>
      </c>
      <c r="G702" s="70" t="str">
        <f xml:space="preserve"> IF( ISNA( 'Inp - allowance override'!G702 ), "", IF( ISBLANK( 'Inp - allowance override'!G702 ), 'F_Inputs - allowance'!G702, 'Inp - allowance override'!G702 ) )</f>
        <v/>
      </c>
      <c r="H702" s="70" t="str">
        <f xml:space="preserve"> IF( ISNA( 'Inp - allowance override'!H702 ), "", IF( ISBLANK( 'Inp - allowance override'!H702 ), 'F_Inputs - allowance'!H702, 'Inp - allowance override'!H702 ) )</f>
        <v/>
      </c>
      <c r="I702" s="70">
        <f xml:space="preserve"> IF( ISNA( 'Inp - allowance override'!I702 ), "", IF( ISBLANK( 'Inp - allowance override'!I702 ), 'F_Inputs - allowance'!I702, 'Inp - allowance override'!I702 ) )</f>
        <v>0</v>
      </c>
      <c r="J702" s="70">
        <f xml:space="preserve"> IF( ISNA( 'Inp - allowance override'!J702 ), "", IF( ISBLANK( 'Inp - allowance override'!J702 ), 'F_Inputs - allowance'!J702, 'Inp - allowance override'!J702 ) )</f>
        <v>0</v>
      </c>
      <c r="K702" s="70">
        <f xml:space="preserve"> IF( ISNA( 'Inp - allowance override'!K702 ), "", IF( ISBLANK( 'Inp - allowance override'!K702 ), 'F_Inputs - allowance'!K702, 'Inp - allowance override'!K702 ) )</f>
        <v>0</v>
      </c>
      <c r="L702" s="70">
        <f xml:space="preserve"> IF( ISNA( 'Inp - allowance override'!L702 ), "", IF( ISBLANK( 'Inp - allowance override'!L702 ), 'F_Inputs - allowance'!L702, 'Inp - allowance override'!L702 ) )</f>
        <v>0</v>
      </c>
      <c r="M702" s="70">
        <f xml:space="preserve"> IF( ISNA( 'Inp - allowance override'!M702 ), "", IF( ISBLANK( 'Inp - allowance override'!M702 ), 'F_Inputs - allowance'!M702, 'Inp - allowance override'!M702 ) )</f>
        <v>0</v>
      </c>
      <c r="N702" s="64" t="str">
        <f xml:space="preserve"> INDEX(Lookup!G:G, MATCH(B702, Lookup!F:F, 0),)</f>
        <v>WWN - DSDIV REV</v>
      </c>
    </row>
    <row r="703" spans="1:16">
      <c r="A703" t="str">
        <f>'Inp - allowance override'!A703</f>
        <v>SSC</v>
      </c>
      <c r="B703" t="str">
        <f>'Inp - allowance override'!B703</f>
        <v>C_PR24CA25_WR</v>
      </c>
      <c r="C703" t="str">
        <f>'Inp - allowance override'!C703</f>
        <v>Pension deficit recovery payments - Calculated allowance - Water resources</v>
      </c>
      <c r="D703" t="str">
        <f>'Inp - allowance override'!D703</f>
        <v>£m</v>
      </c>
      <c r="E703" t="str">
        <f>'Inp - allowance override'!E703</f>
        <v>Price Review 2024</v>
      </c>
      <c r="F703" s="70" t="str">
        <f xml:space="preserve"> IF( ISNA( 'Inp - allowance override'!F703 ), "", IF( ISBLANK( 'Inp - allowance override'!F703 ), 'F_Inputs - allowance'!F703, 'Inp - allowance override'!F703 ) )</f>
        <v/>
      </c>
      <c r="G703" s="70" t="str">
        <f xml:space="preserve"> IF( ISNA( 'Inp - allowance override'!G703 ), "", IF( ISBLANK( 'Inp - allowance override'!G703 ), 'F_Inputs - allowance'!G703, 'Inp - allowance override'!G703 ) )</f>
        <v/>
      </c>
      <c r="H703" s="70" t="str">
        <f xml:space="preserve"> IF( ISNA( 'Inp - allowance override'!H703 ), "", IF( ISBLANK( 'Inp - allowance override'!H703 ), 'F_Inputs - allowance'!H703, 'Inp - allowance override'!H703 ) )</f>
        <v/>
      </c>
      <c r="I703" s="70" t="str">
        <f xml:space="preserve"> IF( ISNA( 'Inp - allowance override'!I703 ), "", IF( ISBLANK( 'Inp - allowance override'!I703 ), 'F_Inputs - allowance'!I703, 'Inp - allowance override'!I703 ) )</f>
        <v/>
      </c>
      <c r="J703" s="70" t="str">
        <f xml:space="preserve"> IF( ISNA( 'Inp - allowance override'!J703 ), "", IF( ISBLANK( 'Inp - allowance override'!J703 ), 'F_Inputs - allowance'!J703, 'Inp - allowance override'!J703 ) )</f>
        <v/>
      </c>
      <c r="K703" s="70" t="str">
        <f xml:space="preserve"> IF( ISNA( 'Inp - allowance override'!K703 ), "", IF( ISBLANK( 'Inp - allowance override'!K703 ), 'F_Inputs - allowance'!K703, 'Inp - allowance override'!K703 ) )</f>
        <v/>
      </c>
      <c r="L703" s="70" t="str">
        <f xml:space="preserve"> IF( ISNA( 'Inp - allowance override'!L703 ), "", IF( ISBLANK( 'Inp - allowance override'!L703 ), 'F_Inputs - allowance'!L703, 'Inp - allowance override'!L703 ) )</f>
        <v/>
      </c>
      <c r="M703" s="70" t="str">
        <f xml:space="preserve"> IF( ISNA( 'Inp - allowance override'!M703 ), "", IF( ISBLANK( 'Inp - allowance override'!M703 ), 'F_Inputs - allowance'!M703, 'Inp - allowance override'!M703 ) )</f>
        <v/>
      </c>
      <c r="N703" s="64" t="str">
        <f xml:space="preserve"> INDEX(Lookup!G:G, MATCH(B703, Lookup!F:F, 0),)</f>
        <v>WR - PDRC</v>
      </c>
      <c r="P703" t="s">
        <v>462</v>
      </c>
    </row>
    <row r="704" spans="1:16">
      <c r="A704" t="str">
        <f>'Inp - allowance override'!A704</f>
        <v>SSC</v>
      </c>
      <c r="B704" t="str">
        <f>'Inp - allowance override'!B704</f>
        <v>C_PR24CA25_WN</v>
      </c>
      <c r="C704" t="str">
        <f>'Inp - allowance override'!C704</f>
        <v>Pension deficit recovery payments - Calculated allowance - Water network plus</v>
      </c>
      <c r="D704" t="str">
        <f>'Inp - allowance override'!D704</f>
        <v>£m</v>
      </c>
      <c r="E704" t="str">
        <f>'Inp - allowance override'!E704</f>
        <v>Price Review 2024</v>
      </c>
      <c r="F704" s="70" t="str">
        <f xml:space="preserve"> IF( ISNA( 'Inp - allowance override'!F704 ), "", IF( ISBLANK( 'Inp - allowance override'!F704 ), 'F_Inputs - allowance'!F704, 'Inp - allowance override'!F704 ) )</f>
        <v/>
      </c>
      <c r="G704" s="70" t="str">
        <f xml:space="preserve"> IF( ISNA( 'Inp - allowance override'!G704 ), "", IF( ISBLANK( 'Inp - allowance override'!G704 ), 'F_Inputs - allowance'!G704, 'Inp - allowance override'!G704 ) )</f>
        <v/>
      </c>
      <c r="H704" s="70" t="str">
        <f xml:space="preserve"> IF( ISNA( 'Inp - allowance override'!H704 ), "", IF( ISBLANK( 'Inp - allowance override'!H704 ), 'F_Inputs - allowance'!H704, 'Inp - allowance override'!H704 ) )</f>
        <v/>
      </c>
      <c r="I704" s="70" t="str">
        <f xml:space="preserve"> IF( ISNA( 'Inp - allowance override'!I704 ), "", IF( ISBLANK( 'Inp - allowance override'!I704 ), 'F_Inputs - allowance'!I704, 'Inp - allowance override'!I704 ) )</f>
        <v/>
      </c>
      <c r="J704" s="70" t="str">
        <f xml:space="preserve"> IF( ISNA( 'Inp - allowance override'!J704 ), "", IF( ISBLANK( 'Inp - allowance override'!J704 ), 'F_Inputs - allowance'!J704, 'Inp - allowance override'!J704 ) )</f>
        <v/>
      </c>
      <c r="K704" s="70" t="str">
        <f xml:space="preserve"> IF( ISNA( 'Inp - allowance override'!K704 ), "", IF( ISBLANK( 'Inp - allowance override'!K704 ), 'F_Inputs - allowance'!K704, 'Inp - allowance override'!K704 ) )</f>
        <v/>
      </c>
      <c r="L704" s="70" t="str">
        <f xml:space="preserve"> IF( ISNA( 'Inp - allowance override'!L704 ), "", IF( ISBLANK( 'Inp - allowance override'!L704 ), 'F_Inputs - allowance'!L704, 'Inp - allowance override'!L704 ) )</f>
        <v/>
      </c>
      <c r="M704" s="70" t="str">
        <f xml:space="preserve"> IF( ISNA( 'Inp - allowance override'!M704 ), "", IF( ISBLANK( 'Inp - allowance override'!M704 ), 'F_Inputs - allowance'!M704, 'Inp - allowance override'!M704 ) )</f>
        <v/>
      </c>
      <c r="N704" s="64" t="str">
        <f xml:space="preserve"> INDEX(Lookup!G:G, MATCH(B704, Lookup!F:F, 0),)</f>
        <v>WN - PDRC</v>
      </c>
      <c r="P704" t="s">
        <v>462</v>
      </c>
    </row>
    <row r="705" spans="1:16">
      <c r="A705" t="str">
        <f>'Inp - allowance override'!A705</f>
        <v>SSC</v>
      </c>
      <c r="B705" t="str">
        <f>'Inp - allowance override'!B705</f>
        <v>C_PR24CA25_W_TOT</v>
      </c>
      <c r="C705" t="str">
        <f>'Inp - allowance override'!C705</f>
        <v>Pension deficit recovery payments - Calculated allowance - Water total</v>
      </c>
      <c r="D705" t="str">
        <f>'Inp - allowance override'!D705</f>
        <v>£m</v>
      </c>
      <c r="E705" t="str">
        <f>'Inp - allowance override'!E705</f>
        <v>Price Review 2024</v>
      </c>
      <c r="F705" s="70" t="str">
        <f xml:space="preserve"> IF( ISNA( 'Inp - allowance override'!F705 ), "", IF( ISBLANK( 'Inp - allowance override'!F705 ), 'F_Inputs - allowance'!F705, 'Inp - allowance override'!F705 ) )</f>
        <v/>
      </c>
      <c r="G705" s="70" t="str">
        <f xml:space="preserve"> IF( ISNA( 'Inp - allowance override'!G705 ), "", IF( ISBLANK( 'Inp - allowance override'!G705 ), 'F_Inputs - allowance'!G705, 'Inp - allowance override'!G705 ) )</f>
        <v/>
      </c>
      <c r="H705" s="70" t="str">
        <f xml:space="preserve"> IF( ISNA( 'Inp - allowance override'!H705 ), "", IF( ISBLANK( 'Inp - allowance override'!H705 ), 'F_Inputs - allowance'!H705, 'Inp - allowance override'!H705 ) )</f>
        <v/>
      </c>
      <c r="I705" s="70" t="str">
        <f xml:space="preserve"> IF( ISNA( 'Inp - allowance override'!I705 ), "", IF( ISBLANK( 'Inp - allowance override'!I705 ), 'F_Inputs - allowance'!I705, 'Inp - allowance override'!I705 ) )</f>
        <v/>
      </c>
      <c r="J705" s="70" t="str">
        <f xml:space="preserve"> IF( ISNA( 'Inp - allowance override'!J705 ), "", IF( ISBLANK( 'Inp - allowance override'!J705 ), 'F_Inputs - allowance'!J705, 'Inp - allowance override'!J705 ) )</f>
        <v/>
      </c>
      <c r="K705" s="70" t="str">
        <f xml:space="preserve"> IF( ISNA( 'Inp - allowance override'!K705 ), "", IF( ISBLANK( 'Inp - allowance override'!K705 ), 'F_Inputs - allowance'!K705, 'Inp - allowance override'!K705 ) )</f>
        <v/>
      </c>
      <c r="L705" s="70" t="str">
        <f xml:space="preserve"> IF( ISNA( 'Inp - allowance override'!L705 ), "", IF( ISBLANK( 'Inp - allowance override'!L705 ), 'F_Inputs - allowance'!L705, 'Inp - allowance override'!L705 ) )</f>
        <v/>
      </c>
      <c r="M705" s="70" t="str">
        <f xml:space="preserve"> IF( ISNA( 'Inp - allowance override'!M705 ), "", IF( ISBLANK( 'Inp - allowance override'!M705 ), 'F_Inputs - allowance'!M705, 'Inp - allowance override'!M705 ) )</f>
        <v/>
      </c>
      <c r="N705" s="64" t="str">
        <f xml:space="preserve"> INDEX(Lookup!G:G, MATCH(B705, Lookup!F:F, 0),)</f>
        <v>W - PDRC</v>
      </c>
      <c r="P705" t="s">
        <v>462</v>
      </c>
    </row>
    <row r="706" spans="1:16">
      <c r="A706" t="str">
        <f>'Inp - allowance override'!A706</f>
        <v>SSC</v>
      </c>
      <c r="B706" t="str">
        <f>'Inp - allowance override'!B706</f>
        <v>C_PR24CA25_WWN</v>
      </c>
      <c r="C706" t="str">
        <f>'Inp - allowance override'!C706</f>
        <v>Pension deficit recovery payments - Calculated allowance - Wastewater network plus</v>
      </c>
      <c r="D706" t="str">
        <f>'Inp - allowance override'!D706</f>
        <v>£m</v>
      </c>
      <c r="E706" t="str">
        <f>'Inp - allowance override'!E706</f>
        <v>Price Review 2024</v>
      </c>
      <c r="F706" s="70" t="str">
        <f xml:space="preserve"> IF( ISNA( 'Inp - allowance override'!F706 ), "", IF( ISBLANK( 'Inp - allowance override'!F706 ), 'F_Inputs - allowance'!F706, 'Inp - allowance override'!F706 ) )</f>
        <v/>
      </c>
      <c r="G706" s="70" t="str">
        <f xml:space="preserve"> IF( ISNA( 'Inp - allowance override'!G706 ), "", IF( ISBLANK( 'Inp - allowance override'!G706 ), 'F_Inputs - allowance'!G706, 'Inp - allowance override'!G706 ) )</f>
        <v/>
      </c>
      <c r="H706" s="70" t="str">
        <f xml:space="preserve"> IF( ISNA( 'Inp - allowance override'!H706 ), "", IF( ISBLANK( 'Inp - allowance override'!H706 ), 'F_Inputs - allowance'!H706, 'Inp - allowance override'!H706 ) )</f>
        <v/>
      </c>
      <c r="I706" s="70" t="str">
        <f xml:space="preserve"> IF( ISNA( 'Inp - allowance override'!I706 ), "", IF( ISBLANK( 'Inp - allowance override'!I706 ), 'F_Inputs - allowance'!I706, 'Inp - allowance override'!I706 ) )</f>
        <v/>
      </c>
      <c r="J706" s="70" t="str">
        <f xml:space="preserve"> IF( ISNA( 'Inp - allowance override'!J706 ), "", IF( ISBLANK( 'Inp - allowance override'!J706 ), 'F_Inputs - allowance'!J706, 'Inp - allowance override'!J706 ) )</f>
        <v/>
      </c>
      <c r="K706" s="70" t="str">
        <f xml:space="preserve"> IF( ISNA( 'Inp - allowance override'!K706 ), "", IF( ISBLANK( 'Inp - allowance override'!K706 ), 'F_Inputs - allowance'!K706, 'Inp - allowance override'!K706 ) )</f>
        <v/>
      </c>
      <c r="L706" s="70" t="str">
        <f xml:space="preserve"> IF( ISNA( 'Inp - allowance override'!L706 ), "", IF( ISBLANK( 'Inp - allowance override'!L706 ), 'F_Inputs - allowance'!L706, 'Inp - allowance override'!L706 ) )</f>
        <v/>
      </c>
      <c r="M706" s="70" t="str">
        <f xml:space="preserve"> IF( ISNA( 'Inp - allowance override'!M706 ), "", IF( ISBLANK( 'Inp - allowance override'!M706 ), 'F_Inputs - allowance'!M706, 'Inp - allowance override'!M706 ) )</f>
        <v/>
      </c>
      <c r="N706" s="64" t="str">
        <f xml:space="preserve"> INDEX(Lookup!G:G, MATCH(B706, Lookup!F:F, 0),)</f>
        <v>WWN - PDRC</v>
      </c>
      <c r="P706" t="s">
        <v>462</v>
      </c>
    </row>
    <row r="707" spans="1:16">
      <c r="A707" t="str">
        <f>'Inp - allowance override'!A707</f>
        <v>SSC</v>
      </c>
      <c r="B707" t="str">
        <f>'Inp - allowance override'!B707</f>
        <v>C_PR24CA25_BIO</v>
      </c>
      <c r="C707" t="str">
        <f>'Inp - allowance override'!C707</f>
        <v>Pension deficit recovery payments - Calculated allowance - Bioresources</v>
      </c>
      <c r="D707" t="str">
        <f>'Inp - allowance override'!D707</f>
        <v>£m</v>
      </c>
      <c r="E707" t="str">
        <f>'Inp - allowance override'!E707</f>
        <v>Price Review 2024</v>
      </c>
      <c r="F707" s="70" t="str">
        <f xml:space="preserve"> IF( ISNA( 'Inp - allowance override'!F707 ), "", IF( ISBLANK( 'Inp - allowance override'!F707 ), 'F_Inputs - allowance'!F707, 'Inp - allowance override'!F707 ) )</f>
        <v/>
      </c>
      <c r="G707" s="70" t="str">
        <f xml:space="preserve"> IF( ISNA( 'Inp - allowance override'!G707 ), "", IF( ISBLANK( 'Inp - allowance override'!G707 ), 'F_Inputs - allowance'!G707, 'Inp - allowance override'!G707 ) )</f>
        <v/>
      </c>
      <c r="H707" s="70" t="str">
        <f xml:space="preserve"> IF( ISNA( 'Inp - allowance override'!H707 ), "", IF( ISBLANK( 'Inp - allowance override'!H707 ), 'F_Inputs - allowance'!H707, 'Inp - allowance override'!H707 ) )</f>
        <v/>
      </c>
      <c r="I707" s="70" t="str">
        <f xml:space="preserve"> IF( ISNA( 'Inp - allowance override'!I707 ), "", IF( ISBLANK( 'Inp - allowance override'!I707 ), 'F_Inputs - allowance'!I707, 'Inp - allowance override'!I707 ) )</f>
        <v/>
      </c>
      <c r="J707" s="70" t="str">
        <f xml:space="preserve"> IF( ISNA( 'Inp - allowance override'!J707 ), "", IF( ISBLANK( 'Inp - allowance override'!J707 ), 'F_Inputs - allowance'!J707, 'Inp - allowance override'!J707 ) )</f>
        <v/>
      </c>
      <c r="K707" s="70" t="str">
        <f xml:space="preserve"> IF( ISNA( 'Inp - allowance override'!K707 ), "", IF( ISBLANK( 'Inp - allowance override'!K707 ), 'F_Inputs - allowance'!K707, 'Inp - allowance override'!K707 ) )</f>
        <v/>
      </c>
      <c r="L707" s="70" t="str">
        <f xml:space="preserve"> IF( ISNA( 'Inp - allowance override'!L707 ), "", IF( ISBLANK( 'Inp - allowance override'!L707 ), 'F_Inputs - allowance'!L707, 'Inp - allowance override'!L707 ) )</f>
        <v/>
      </c>
      <c r="M707" s="70" t="str">
        <f xml:space="preserve"> IF( ISNA( 'Inp - allowance override'!M707 ), "", IF( ISBLANK( 'Inp - allowance override'!M707 ), 'F_Inputs - allowance'!M707, 'Inp - allowance override'!M707 ) )</f>
        <v/>
      </c>
      <c r="N707" s="64" t="str">
        <f xml:space="preserve"> INDEX(Lookup!G:G, MATCH(B707, Lookup!F:F, 0),)</f>
        <v>BIO - PDRC</v>
      </c>
      <c r="P707" t="s">
        <v>462</v>
      </c>
    </row>
    <row r="708" spans="1:16">
      <c r="A708" t="str">
        <f>'Inp - allowance override'!A708</f>
        <v>SSC</v>
      </c>
      <c r="B708" t="str">
        <f>'Inp - allowance override'!B708</f>
        <v>C_PR24CA25_WW_TOT</v>
      </c>
      <c r="C708" t="str">
        <f>'Inp - allowance override'!C708</f>
        <v>Pension deficit recovery payments - Calculated allowance - Wastewater total</v>
      </c>
      <c r="D708" t="str">
        <f>'Inp - allowance override'!D708</f>
        <v>£m</v>
      </c>
      <c r="E708" t="str">
        <f>'Inp - allowance override'!E708</f>
        <v>Price Review 2024</v>
      </c>
      <c r="F708" s="70" t="str">
        <f xml:space="preserve"> IF( ISNA( 'Inp - allowance override'!F708 ), "", IF( ISBLANK( 'Inp - allowance override'!F708 ), 'F_Inputs - allowance'!F708, 'Inp - allowance override'!F708 ) )</f>
        <v/>
      </c>
      <c r="G708" s="70" t="str">
        <f xml:space="preserve"> IF( ISNA( 'Inp - allowance override'!G708 ), "", IF( ISBLANK( 'Inp - allowance override'!G708 ), 'F_Inputs - allowance'!G708, 'Inp - allowance override'!G708 ) )</f>
        <v/>
      </c>
      <c r="H708" s="70" t="str">
        <f xml:space="preserve"> IF( ISNA( 'Inp - allowance override'!H708 ), "", IF( ISBLANK( 'Inp - allowance override'!H708 ), 'F_Inputs - allowance'!H708, 'Inp - allowance override'!H708 ) )</f>
        <v/>
      </c>
      <c r="I708" s="70" t="str">
        <f xml:space="preserve"> IF( ISNA( 'Inp - allowance override'!I708 ), "", IF( ISBLANK( 'Inp - allowance override'!I708 ), 'F_Inputs - allowance'!I708, 'Inp - allowance override'!I708 ) )</f>
        <v/>
      </c>
      <c r="J708" s="70" t="str">
        <f xml:space="preserve"> IF( ISNA( 'Inp - allowance override'!J708 ), "", IF( ISBLANK( 'Inp - allowance override'!J708 ), 'F_Inputs - allowance'!J708, 'Inp - allowance override'!J708 ) )</f>
        <v/>
      </c>
      <c r="K708" s="70" t="str">
        <f xml:space="preserve"> IF( ISNA( 'Inp - allowance override'!K708 ), "", IF( ISBLANK( 'Inp - allowance override'!K708 ), 'F_Inputs - allowance'!K708, 'Inp - allowance override'!K708 ) )</f>
        <v/>
      </c>
      <c r="L708" s="70" t="str">
        <f xml:space="preserve"> IF( ISNA( 'Inp - allowance override'!L708 ), "", IF( ISBLANK( 'Inp - allowance override'!L708 ), 'F_Inputs - allowance'!L708, 'Inp - allowance override'!L708 ) )</f>
        <v/>
      </c>
      <c r="M708" s="70" t="str">
        <f xml:space="preserve"> IF( ISNA( 'Inp - allowance override'!M708 ), "", IF( ISBLANK( 'Inp - allowance override'!M708 ), 'F_Inputs - allowance'!M708, 'Inp - allowance override'!M708 ) )</f>
        <v/>
      </c>
      <c r="N708" s="64" t="str">
        <f xml:space="preserve"> INDEX(Lookup!G:G, MATCH(B708, Lookup!F:F, 0),)</f>
        <v>WW - PDRC</v>
      </c>
      <c r="P708" t="s">
        <v>462</v>
      </c>
    </row>
    <row r="709" spans="1:16">
      <c r="A709" t="str">
        <f>'Inp - allowance override'!A709</f>
        <v>SSC</v>
      </c>
      <c r="B709" t="str">
        <f>'Inp - allowance override'!B709</f>
        <v>C_PR24CA25_ADDN1</v>
      </c>
      <c r="C709" t="str">
        <f>'Inp - allowance override'!C709</f>
        <v>Pension deficit recovery payments - Calculated allowance - Additional control 1</v>
      </c>
      <c r="D709" t="str">
        <f>'Inp - allowance override'!D709</f>
        <v>£m</v>
      </c>
      <c r="E709" t="str">
        <f>'Inp - allowance override'!E709</f>
        <v>Price Review 2024</v>
      </c>
      <c r="F709" s="70" t="str">
        <f xml:space="preserve"> IF( ISNA( 'Inp - allowance override'!F709 ), "", IF( ISBLANK( 'Inp - allowance override'!F709 ), 'F_Inputs - allowance'!F709, 'Inp - allowance override'!F709 ) )</f>
        <v/>
      </c>
      <c r="G709" s="70" t="str">
        <f xml:space="preserve"> IF( ISNA( 'Inp - allowance override'!G709 ), "", IF( ISBLANK( 'Inp - allowance override'!G709 ), 'F_Inputs - allowance'!G709, 'Inp - allowance override'!G709 ) )</f>
        <v/>
      </c>
      <c r="H709" s="70" t="str">
        <f xml:space="preserve"> IF( ISNA( 'Inp - allowance override'!H709 ), "", IF( ISBLANK( 'Inp - allowance override'!H709 ), 'F_Inputs - allowance'!H709, 'Inp - allowance override'!H709 ) )</f>
        <v/>
      </c>
      <c r="I709" s="70" t="str">
        <f xml:space="preserve"> IF( ISNA( 'Inp - allowance override'!I709 ), "", IF( ISBLANK( 'Inp - allowance override'!I709 ), 'F_Inputs - allowance'!I709, 'Inp - allowance override'!I709 ) )</f>
        <v/>
      </c>
      <c r="J709" s="70" t="str">
        <f xml:space="preserve"> IF( ISNA( 'Inp - allowance override'!J709 ), "", IF( ISBLANK( 'Inp - allowance override'!J709 ), 'F_Inputs - allowance'!J709, 'Inp - allowance override'!J709 ) )</f>
        <v/>
      </c>
      <c r="K709" s="70" t="str">
        <f xml:space="preserve"> IF( ISNA( 'Inp - allowance override'!K709 ), "", IF( ISBLANK( 'Inp - allowance override'!K709 ), 'F_Inputs - allowance'!K709, 'Inp - allowance override'!K709 ) )</f>
        <v/>
      </c>
      <c r="L709" s="70" t="str">
        <f xml:space="preserve"> IF( ISNA( 'Inp - allowance override'!L709 ), "", IF( ISBLANK( 'Inp - allowance override'!L709 ), 'F_Inputs - allowance'!L709, 'Inp - allowance override'!L709 ) )</f>
        <v/>
      </c>
      <c r="M709" s="70" t="str">
        <f xml:space="preserve"> IF( ISNA( 'Inp - allowance override'!M709 ), "", IF( ISBLANK( 'Inp - allowance override'!M709 ), 'F_Inputs - allowance'!M709, 'Inp - allowance override'!M709 ) )</f>
        <v/>
      </c>
      <c r="N709" s="64" t="str">
        <f xml:space="preserve"> INDEX(Lookup!G:G, MATCH(B709, Lookup!F:F, 0),)</f>
        <v>ADDN1 - PDRC</v>
      </c>
      <c r="P709" t="s">
        <v>462</v>
      </c>
    </row>
    <row r="710" spans="1:16">
      <c r="A710" t="str">
        <f>'Inp - allowance override'!A710</f>
        <v>SSC</v>
      </c>
      <c r="B710" t="str">
        <f>'Inp - allowance override'!B710</f>
        <v>C_PR24CA25_ADDN2</v>
      </c>
      <c r="C710" t="str">
        <f>'Inp - allowance override'!C710</f>
        <v>Pension deficit recovery payments - Calculated allowance - Additional control 2</v>
      </c>
      <c r="D710" t="str">
        <f>'Inp - allowance override'!D710</f>
        <v>£m</v>
      </c>
      <c r="E710" t="str">
        <f>'Inp - allowance override'!E710</f>
        <v>Price Review 2024</v>
      </c>
      <c r="F710" s="70" t="str">
        <f xml:space="preserve"> IF( ISNA( 'Inp - allowance override'!F710 ), "", IF( ISBLANK( 'Inp - allowance override'!F710 ), 'F_Inputs - allowance'!F710, 'Inp - allowance override'!F710 ) )</f>
        <v/>
      </c>
      <c r="G710" s="70" t="str">
        <f xml:space="preserve"> IF( ISNA( 'Inp - allowance override'!G710 ), "", IF( ISBLANK( 'Inp - allowance override'!G710 ), 'F_Inputs - allowance'!G710, 'Inp - allowance override'!G710 ) )</f>
        <v/>
      </c>
      <c r="H710" s="70" t="str">
        <f xml:space="preserve"> IF( ISNA( 'Inp - allowance override'!H710 ), "", IF( ISBLANK( 'Inp - allowance override'!H710 ), 'F_Inputs - allowance'!H710, 'Inp - allowance override'!H710 ) )</f>
        <v/>
      </c>
      <c r="I710" s="70" t="str">
        <f xml:space="preserve"> IF( ISNA( 'Inp - allowance override'!I710 ), "", IF( ISBLANK( 'Inp - allowance override'!I710 ), 'F_Inputs - allowance'!I710, 'Inp - allowance override'!I710 ) )</f>
        <v/>
      </c>
      <c r="J710" s="70" t="str">
        <f xml:space="preserve"> IF( ISNA( 'Inp - allowance override'!J710 ), "", IF( ISBLANK( 'Inp - allowance override'!J710 ), 'F_Inputs - allowance'!J710, 'Inp - allowance override'!J710 ) )</f>
        <v/>
      </c>
      <c r="K710" s="70" t="str">
        <f xml:space="preserve"> IF( ISNA( 'Inp - allowance override'!K710 ), "", IF( ISBLANK( 'Inp - allowance override'!K710 ), 'F_Inputs - allowance'!K710, 'Inp - allowance override'!K710 ) )</f>
        <v/>
      </c>
      <c r="L710" s="70" t="str">
        <f xml:space="preserve"> IF( ISNA( 'Inp - allowance override'!L710 ), "", IF( ISBLANK( 'Inp - allowance override'!L710 ), 'F_Inputs - allowance'!L710, 'Inp - allowance override'!L710 ) )</f>
        <v/>
      </c>
      <c r="M710" s="70" t="str">
        <f xml:space="preserve"> IF( ISNA( 'Inp - allowance override'!M710 ), "", IF( ISBLANK( 'Inp - allowance override'!M710 ), 'F_Inputs - allowance'!M710, 'Inp - allowance override'!M710 ) )</f>
        <v/>
      </c>
      <c r="N710" s="64" t="str">
        <f xml:space="preserve"> INDEX(Lookup!G:G, MATCH(B710, Lookup!F:F, 0),)</f>
        <v>ADDN1 - PDRC</v>
      </c>
      <c r="P710" t="s">
        <v>462</v>
      </c>
    </row>
    <row r="711" spans="1:16">
      <c r="A711" t="str">
        <f>'Inp - allowance override'!A711</f>
        <v>SES</v>
      </c>
      <c r="B711" t="str">
        <f>'Inp - allowance override'!B711</f>
        <v>PR24CA02_BASE_WR</v>
      </c>
      <c r="C711" t="str">
        <f>'Inp - allowance override'!C711</f>
        <v>Final modelled base cost allowance for Water Resources</v>
      </c>
      <c r="D711" t="str">
        <f>'Inp - allowance override'!D711</f>
        <v>£m</v>
      </c>
      <c r="E711" t="str">
        <f>'Inp - allowance override'!E711</f>
        <v>Price Review 2024</v>
      </c>
      <c r="F711" s="70" t="str">
        <f xml:space="preserve"> IF( ISNA( 'Inp - allowance override'!F711 ), "", IF( ISBLANK( 'Inp - allowance override'!F711 ), 'F_Inputs - allowance'!F711, 'Inp - allowance override'!F711 ) )</f>
        <v/>
      </c>
      <c r="G711" s="70" t="str">
        <f xml:space="preserve"> IF( ISNA( 'Inp - allowance override'!G711 ), "", IF( ISBLANK( 'Inp - allowance override'!G711 ), 'F_Inputs - allowance'!G711, 'Inp - allowance override'!G711 ) )</f>
        <v/>
      </c>
      <c r="H711" s="70" t="str">
        <f xml:space="preserve"> IF( ISNA( 'Inp - allowance override'!H711 ), "", IF( ISBLANK( 'Inp - allowance override'!H711 ), 'F_Inputs - allowance'!H711, 'Inp - allowance override'!H711 ) )</f>
        <v/>
      </c>
      <c r="I711" s="70">
        <f xml:space="preserve"> IF( ISNA( 'Inp - allowance override'!I711 ), "", IF( ISBLANK( 'Inp - allowance override'!I711 ), 'F_Inputs - allowance'!I711, 'Inp - allowance override'!I711 ) )</f>
        <v>4.5668448453036268</v>
      </c>
      <c r="J711" s="70">
        <f xml:space="preserve"> IF( ISNA( 'Inp - allowance override'!J711 ), "", IF( ISBLANK( 'Inp - allowance override'!J711 ), 'F_Inputs - allowance'!J711, 'Inp - allowance override'!J711 ) )</f>
        <v>4.3722502653264357</v>
      </c>
      <c r="K711" s="70">
        <f xml:space="preserve"> IF( ISNA( 'Inp - allowance override'!K711 ), "", IF( ISBLANK( 'Inp - allowance override'!K711 ), 'F_Inputs - allowance'!K711, 'Inp - allowance override'!K711 ) )</f>
        <v>4.1979584627428235</v>
      </c>
      <c r="L711" s="70">
        <f xml:space="preserve"> IF( ISNA( 'Inp - allowance override'!L711 ), "", IF( ISBLANK( 'Inp - allowance override'!L711 ), 'F_Inputs - allowance'!L711, 'Inp - allowance override'!L711 ) )</f>
        <v>4.0202990409773243</v>
      </c>
      <c r="M711" s="70">
        <f xml:space="preserve"> IF( ISNA( 'Inp - allowance override'!M711 ), "", IF( ISBLANK( 'Inp - allowance override'!M711 ), 'F_Inputs - allowance'!M711, 'Inp - allowance override'!M711 ) )</f>
        <v>3.8487606858904062</v>
      </c>
      <c r="N711" s="64" t="str">
        <f xml:space="preserve"> INDEX(Lookup!G:G, MATCH(B711, Lookup!F:F, 0),)</f>
        <v>WR - Ofwat base allowance</v>
      </c>
    </row>
    <row r="712" spans="1:16">
      <c r="A712" t="str">
        <f>'Inp - allowance override'!A712</f>
        <v>SES</v>
      </c>
      <c r="B712" t="str">
        <f>'Inp - allowance override'!B712</f>
        <v>PR24CA02_BASE_WNP</v>
      </c>
      <c r="C712" t="str">
        <f>'Inp - allowance override'!C712</f>
        <v>Final modelled base cost allowance for Network Plus Water</v>
      </c>
      <c r="D712" t="str">
        <f>'Inp - allowance override'!D712</f>
        <v>£m</v>
      </c>
      <c r="E712" t="str">
        <f>'Inp - allowance override'!E712</f>
        <v>Price Review 2024</v>
      </c>
      <c r="F712" s="70" t="str">
        <f xml:space="preserve"> IF( ISNA( 'Inp - allowance override'!F712 ), "", IF( ISBLANK( 'Inp - allowance override'!F712 ), 'F_Inputs - allowance'!F712, 'Inp - allowance override'!F712 ) )</f>
        <v/>
      </c>
      <c r="G712" s="70" t="str">
        <f xml:space="preserve"> IF( ISNA( 'Inp - allowance override'!G712 ), "", IF( ISBLANK( 'Inp - allowance override'!G712 ), 'F_Inputs - allowance'!G712, 'Inp - allowance override'!G712 ) )</f>
        <v/>
      </c>
      <c r="H712" s="70" t="str">
        <f xml:space="preserve"> IF( ISNA( 'Inp - allowance override'!H712 ), "", IF( ISBLANK( 'Inp - allowance override'!H712 ), 'F_Inputs - allowance'!H712, 'Inp - allowance override'!H712 ) )</f>
        <v/>
      </c>
      <c r="I712" s="70">
        <f xml:space="preserve"> IF( ISNA( 'Inp - allowance override'!I712 ), "", IF( ISBLANK( 'Inp - allowance override'!I712 ), 'F_Inputs - allowance'!I712, 'Inp - allowance override'!I712 ) )</f>
        <v>52.119724148094036</v>
      </c>
      <c r="J712" s="70">
        <f xml:space="preserve"> IF( ISNA( 'Inp - allowance override'!J712 ), "", IF( ISBLANK( 'Inp - allowance override'!J712 ), 'F_Inputs - allowance'!J712, 'Inp - allowance override'!J712 ) )</f>
        <v>52.31664718857445</v>
      </c>
      <c r="K712" s="70">
        <f xml:space="preserve"> IF( ISNA( 'Inp - allowance override'!K712 ), "", IF( ISBLANK( 'Inp - allowance override'!K712 ), 'F_Inputs - allowance'!K712, 'Inp - allowance override'!K712 ) )</f>
        <v>47.264626462390446</v>
      </c>
      <c r="L712" s="70">
        <f xml:space="preserve"> IF( ISNA( 'Inp - allowance override'!L712 ), "", IF( ISBLANK( 'Inp - allowance override'!L712 ), 'F_Inputs - allowance'!L712, 'Inp - allowance override'!L712 ) )</f>
        <v>46.714748573075447</v>
      </c>
      <c r="M712" s="70">
        <f xml:space="preserve"> IF( ISNA( 'Inp - allowance override'!M712 ), "", IF( ISBLANK( 'Inp - allowance override'!M712 ), 'F_Inputs - allowance'!M712, 'Inp - allowance override'!M712 ) )</f>
        <v>47.064653447737669</v>
      </c>
      <c r="N712" s="64" t="str">
        <f xml:space="preserve"> INDEX(Lookup!G:G, MATCH(B712, Lookup!F:F, 0),)</f>
        <v>WN+ - Ofwat base allowance</v>
      </c>
    </row>
    <row r="713" spans="1:16">
      <c r="A713" t="str">
        <f>'Inp - allowance override'!A713</f>
        <v>SES</v>
      </c>
      <c r="B713" t="str">
        <f>'Inp - allowance override'!B713</f>
        <v>PR24CA02_BASE_WWNP</v>
      </c>
      <c r="C713" t="str">
        <f>'Inp - allowance override'!C713</f>
        <v>Final modelled base cost allowance for Wastewater Network Plus</v>
      </c>
      <c r="D713" t="str">
        <f>'Inp - allowance override'!D713</f>
        <v>£m</v>
      </c>
      <c r="E713" t="str">
        <f>'Inp - allowance override'!E713</f>
        <v>Price Review 2024</v>
      </c>
      <c r="F713" s="70" t="str">
        <f xml:space="preserve"> IF( ISNA( 'Inp - allowance override'!F713 ), "", IF( ISBLANK( 'Inp - allowance override'!F713 ), 'F_Inputs - allowance'!F713, 'Inp - allowance override'!F713 ) )</f>
        <v/>
      </c>
      <c r="G713" s="70" t="str">
        <f xml:space="preserve"> IF( ISNA( 'Inp - allowance override'!G713 ), "", IF( ISBLANK( 'Inp - allowance override'!G713 ), 'F_Inputs - allowance'!G713, 'Inp - allowance override'!G713 ) )</f>
        <v/>
      </c>
      <c r="H713" s="70" t="str">
        <f xml:space="preserve"> IF( ISNA( 'Inp - allowance override'!H713 ), "", IF( ISBLANK( 'Inp - allowance override'!H713 ), 'F_Inputs - allowance'!H713, 'Inp - allowance override'!H713 ) )</f>
        <v/>
      </c>
      <c r="I713" s="70" t="str">
        <f xml:space="preserve"> IF( ISNA( 'Inp - allowance override'!I713 ), "", IF( ISBLANK( 'Inp - allowance override'!I713 ), 'F_Inputs - allowance'!I713, 'Inp - allowance override'!I713 ) )</f>
        <v/>
      </c>
      <c r="J713" s="70" t="str">
        <f xml:space="preserve"> IF( ISNA( 'Inp - allowance override'!J713 ), "", IF( ISBLANK( 'Inp - allowance override'!J713 ), 'F_Inputs - allowance'!J713, 'Inp - allowance override'!J713 ) )</f>
        <v/>
      </c>
      <c r="K713" s="70" t="str">
        <f xml:space="preserve"> IF( ISNA( 'Inp - allowance override'!K713 ), "", IF( ISBLANK( 'Inp - allowance override'!K713 ), 'F_Inputs - allowance'!K713, 'Inp - allowance override'!K713 ) )</f>
        <v/>
      </c>
      <c r="L713" s="70" t="str">
        <f xml:space="preserve"> IF( ISNA( 'Inp - allowance override'!L713 ), "", IF( ISBLANK( 'Inp - allowance override'!L713 ), 'F_Inputs - allowance'!L713, 'Inp - allowance override'!L713 ) )</f>
        <v/>
      </c>
      <c r="M713" s="70" t="str">
        <f xml:space="preserve"> IF( ISNA( 'Inp - allowance override'!M713 ), "", IF( ISBLANK( 'Inp - allowance override'!M713 ), 'F_Inputs - allowance'!M713, 'Inp - allowance override'!M713 ) )</f>
        <v/>
      </c>
      <c r="N713" s="64" t="str">
        <f xml:space="preserve"> INDEX(Lookup!G:G, MATCH(B713, Lookup!F:F, 0),)</f>
        <v>WWN+ - Ofwat base allowance</v>
      </c>
    </row>
    <row r="714" spans="1:16">
      <c r="A714" t="str">
        <f>'Inp - allowance override'!A714</f>
        <v>SES</v>
      </c>
      <c r="B714" t="str">
        <f>'Inp - allowance override'!B714</f>
        <v>PR24CA02_BASE_BIO</v>
      </c>
      <c r="C714" t="str">
        <f>'Inp - allowance override'!C714</f>
        <v>Final modelled base cost allowance for Bioresources</v>
      </c>
      <c r="D714" t="str">
        <f>'Inp - allowance override'!D714</f>
        <v>£m</v>
      </c>
      <c r="E714" t="str">
        <f>'Inp - allowance override'!E714</f>
        <v>Price Review 2024</v>
      </c>
      <c r="F714" s="70" t="str">
        <f xml:space="preserve"> IF( ISNA( 'Inp - allowance override'!F714 ), "", IF( ISBLANK( 'Inp - allowance override'!F714 ), 'F_Inputs - allowance'!F714, 'Inp - allowance override'!F714 ) )</f>
        <v/>
      </c>
      <c r="G714" s="70" t="str">
        <f xml:space="preserve"> IF( ISNA( 'Inp - allowance override'!G714 ), "", IF( ISBLANK( 'Inp - allowance override'!G714 ), 'F_Inputs - allowance'!G714, 'Inp - allowance override'!G714 ) )</f>
        <v/>
      </c>
      <c r="H714" s="70" t="str">
        <f xml:space="preserve"> IF( ISNA( 'Inp - allowance override'!H714 ), "", IF( ISBLANK( 'Inp - allowance override'!H714 ), 'F_Inputs - allowance'!H714, 'Inp - allowance override'!H714 ) )</f>
        <v/>
      </c>
      <c r="I714" s="70" t="str">
        <f xml:space="preserve"> IF( ISNA( 'Inp - allowance override'!I714 ), "", IF( ISBLANK( 'Inp - allowance override'!I714 ), 'F_Inputs - allowance'!I714, 'Inp - allowance override'!I714 ) )</f>
        <v/>
      </c>
      <c r="J714" s="70" t="str">
        <f xml:space="preserve"> IF( ISNA( 'Inp - allowance override'!J714 ), "", IF( ISBLANK( 'Inp - allowance override'!J714 ), 'F_Inputs - allowance'!J714, 'Inp - allowance override'!J714 ) )</f>
        <v/>
      </c>
      <c r="K714" s="70" t="str">
        <f xml:space="preserve"> IF( ISNA( 'Inp - allowance override'!K714 ), "", IF( ISBLANK( 'Inp - allowance override'!K714 ), 'F_Inputs - allowance'!K714, 'Inp - allowance override'!K714 ) )</f>
        <v/>
      </c>
      <c r="L714" s="70" t="str">
        <f xml:space="preserve"> IF( ISNA( 'Inp - allowance override'!L714 ), "", IF( ISBLANK( 'Inp - allowance override'!L714 ), 'F_Inputs - allowance'!L714, 'Inp - allowance override'!L714 ) )</f>
        <v/>
      </c>
      <c r="M714" s="70" t="str">
        <f xml:space="preserve"> IF( ISNA( 'Inp - allowance override'!M714 ), "", IF( ISBLANK( 'Inp - allowance override'!M714 ), 'F_Inputs - allowance'!M714, 'Inp - allowance override'!M714 ) )</f>
        <v/>
      </c>
      <c r="N714" s="64" t="str">
        <f xml:space="preserve"> INDEX(Lookup!G:G, MATCH(B714, Lookup!F:F, 0),)</f>
        <v>BIO - Ofwat base allowance</v>
      </c>
    </row>
    <row r="715" spans="1:16">
      <c r="A715" t="str">
        <f>'Inp - allowance override'!A715</f>
        <v>SES</v>
      </c>
      <c r="B715" t="str">
        <f>'Inp - allowance override'!B715</f>
        <v>PR24CA14_WW_TOTAL_ENHANCEMENT_ALLOW_TOT</v>
      </c>
      <c r="C715" t="str">
        <f>'Inp - allowance override'!C715</f>
        <v>PR24 final wastewater enhancement totex allowance- total enhancement expenditure</v>
      </c>
      <c r="D715" t="str">
        <f>'Inp - allowance override'!D715</f>
        <v>£m</v>
      </c>
      <c r="E715" t="str">
        <f>'Inp - allowance override'!E715</f>
        <v>Price Review 2024</v>
      </c>
      <c r="F715" s="70" t="str">
        <f xml:space="preserve"> IF( ISNA( 'Inp - allowance override'!F715 ), "", IF( ISBLANK( 'Inp - allowance override'!F715 ), 'F_Inputs - allowance'!F715, 'Inp - allowance override'!F715 ) )</f>
        <v/>
      </c>
      <c r="G715" s="70" t="str">
        <f xml:space="preserve"> IF( ISNA( 'Inp - allowance override'!G715 ), "", IF( ISBLANK( 'Inp - allowance override'!G715 ), 'F_Inputs - allowance'!G715, 'Inp - allowance override'!G715 ) )</f>
        <v/>
      </c>
      <c r="H715" s="70" t="str">
        <f xml:space="preserve"> IF( ISNA( 'Inp - allowance override'!H715 ), "", IF( ISBLANK( 'Inp - allowance override'!H715 ), 'F_Inputs - allowance'!H715, 'Inp - allowance override'!H715 ) )</f>
        <v/>
      </c>
      <c r="I715" s="70" t="str">
        <f xml:space="preserve"> IF( ISNA( 'Inp - allowance override'!I715 ), "", IF( ISBLANK( 'Inp - allowance override'!I715 ), 'F_Inputs - allowance'!I715, 'Inp - allowance override'!I715 ) )</f>
        <v/>
      </c>
      <c r="J715" s="70" t="str">
        <f xml:space="preserve"> IF( ISNA( 'Inp - allowance override'!J715 ), "", IF( ISBLANK( 'Inp - allowance override'!J715 ), 'F_Inputs - allowance'!J715, 'Inp - allowance override'!J715 ) )</f>
        <v/>
      </c>
      <c r="K715" s="70" t="str">
        <f xml:space="preserve"> IF( ISNA( 'Inp - allowance override'!K715 ), "", IF( ISBLANK( 'Inp - allowance override'!K715 ), 'F_Inputs - allowance'!K715, 'Inp - allowance override'!K715 ) )</f>
        <v/>
      </c>
      <c r="L715" s="70" t="str">
        <f xml:space="preserve"> IF( ISNA( 'Inp - allowance override'!L715 ), "", IF( ISBLANK( 'Inp - allowance override'!L715 ), 'F_Inputs - allowance'!L715, 'Inp - allowance override'!L715 ) )</f>
        <v/>
      </c>
      <c r="M715" s="70" t="str">
        <f xml:space="preserve"> IF( ISNA( 'Inp - allowance override'!M715 ), "", IF( ISBLANK( 'Inp - allowance override'!M715 ), 'F_Inputs - allowance'!M715, 'Inp - allowance override'!M715 ) )</f>
        <v/>
      </c>
      <c r="N715" s="64" t="str">
        <f xml:space="preserve"> INDEX(Lookup!G:G, MATCH(B715, Lookup!F:F, 0),)</f>
        <v>Wastewater - Ofwat enhancement allowance</v>
      </c>
    </row>
    <row r="716" spans="1:16">
      <c r="A716" t="str">
        <f>'Inp - allowance override'!A716</f>
        <v>SES</v>
      </c>
      <c r="B716" t="str">
        <f>'Inp - allowance override'!B716</f>
        <v>PR24CA14_W_TOTAL_ENHANCEMENT_ALLOW_TOT</v>
      </c>
      <c r="C716" t="str">
        <f>'Inp - allowance override'!C716</f>
        <v>PR24 final water enhancement totex allowance- total enhancement expenditure</v>
      </c>
      <c r="D716" t="str">
        <f>'Inp - allowance override'!D716</f>
        <v>£m</v>
      </c>
      <c r="E716" t="str">
        <f>'Inp - allowance override'!E716</f>
        <v>Price Review 2024</v>
      </c>
      <c r="F716" s="70" t="str">
        <f xml:space="preserve"> IF( ISNA( 'Inp - allowance override'!F716 ), "", IF( ISBLANK( 'Inp - allowance override'!F716 ), 'F_Inputs - allowance'!F716, 'Inp - allowance override'!F716 ) )</f>
        <v/>
      </c>
      <c r="G716" s="70">
        <f xml:space="preserve"> IF( ISNA( 'Inp - allowance override'!G716 ), "", IF( ISBLANK( 'Inp - allowance override'!G716 ), 'F_Inputs - allowance'!G716, 'Inp - allowance override'!G716 ) )</f>
        <v>0</v>
      </c>
      <c r="H716" s="70">
        <f xml:space="preserve"> IF( ISNA( 'Inp - allowance override'!H716 ), "", IF( ISBLANK( 'Inp - allowance override'!H716 ), 'F_Inputs - allowance'!H716, 'Inp - allowance override'!H716 ) )</f>
        <v>0</v>
      </c>
      <c r="I716" s="70">
        <f xml:space="preserve"> IF( ISNA( 'Inp - allowance override'!I716 ), "", IF( ISBLANK( 'Inp - allowance override'!I716 ), 'F_Inputs - allowance'!I716, 'Inp - allowance override'!I716 ) )</f>
        <v>7.3568549186155998</v>
      </c>
      <c r="J716" s="70">
        <f xml:space="preserve"> IF( ISNA( 'Inp - allowance override'!J716 ), "", IF( ISBLANK( 'Inp - allowance override'!J716 ), 'F_Inputs - allowance'!J716, 'Inp - allowance override'!J716 ) )</f>
        <v>12.173940875813994</v>
      </c>
      <c r="K716" s="70">
        <f xml:space="preserve"> IF( ISNA( 'Inp - allowance override'!K716 ), "", IF( ISBLANK( 'Inp - allowance override'!K716 ), 'F_Inputs - allowance'!K716, 'Inp - allowance override'!K716 ) )</f>
        <v>11.866051266040937</v>
      </c>
      <c r="L716" s="70">
        <f xml:space="preserve"> IF( ISNA( 'Inp - allowance override'!L716 ), "", IF( ISBLANK( 'Inp - allowance override'!L716 ), 'F_Inputs - allowance'!L716, 'Inp - allowance override'!L716 ) )</f>
        <v>7.1756254020600228</v>
      </c>
      <c r="M716" s="70">
        <f xml:space="preserve"> IF( ISNA( 'Inp - allowance override'!M716 ), "", IF( ISBLANK( 'Inp - allowance override'!M716 ), 'F_Inputs - allowance'!M716, 'Inp - allowance override'!M716 ) )</f>
        <v>7.020438379451452</v>
      </c>
      <c r="N716" s="64" t="str">
        <f xml:space="preserve"> INDEX(Lookup!G:G, MATCH(B716, Lookup!F:F, 0),)</f>
        <v>Water - Ofwat enhancement allowance</v>
      </c>
    </row>
    <row r="717" spans="1:16">
      <c r="A717" t="str">
        <f>'Inp - allowance override'!A717</f>
        <v>SES</v>
      </c>
      <c r="B717" t="str">
        <f>'Inp - allowance override'!B717</f>
        <v>C_PR24CA_RR2_001ADDN1_PR24</v>
      </c>
      <c r="C717" t="str">
        <f>'Inp - allowance override'!C717</f>
        <v>Ofwat - Gross capital expenditure - including g&amp;c and cost sharing - real (ADDN1)</v>
      </c>
      <c r="D717" t="str">
        <f>'Inp - allowance override'!D717</f>
        <v>£m</v>
      </c>
      <c r="E717" t="str">
        <f>'Inp - allowance override'!E717</f>
        <v>Price Review 2024</v>
      </c>
      <c r="F717" s="70" t="str">
        <f xml:space="preserve"> IF( ISNA( 'Inp - allowance override'!F717 ), "", IF( ISBLANK( 'Inp - allowance override'!F717 ), 'F_Inputs - allowance'!F717, 'Inp - allowance override'!F717 ) )</f>
        <v/>
      </c>
      <c r="G717" s="70" t="str">
        <f xml:space="preserve"> IF( ISNA( 'Inp - allowance override'!G717 ), "", IF( ISBLANK( 'Inp - allowance override'!G717 ), 'F_Inputs - allowance'!G717, 'Inp - allowance override'!G717 ) )</f>
        <v/>
      </c>
      <c r="H717" s="70" t="str">
        <f xml:space="preserve"> IF( ISNA( 'Inp - allowance override'!H717 ), "", IF( ISBLANK( 'Inp - allowance override'!H717 ), 'F_Inputs - allowance'!H717, 'Inp - allowance override'!H717 ) )</f>
        <v/>
      </c>
      <c r="I717" s="70">
        <f xml:space="preserve"> IF( ISNA( 'Inp - allowance override'!I717 ), "", IF( ISBLANK( 'Inp - allowance override'!I717 ), 'F_Inputs - allowance'!I717, 'Inp - allowance override'!I717 ) )</f>
        <v>0</v>
      </c>
      <c r="J717" s="70">
        <f xml:space="preserve"> IF( ISNA( 'Inp - allowance override'!J717 ), "", IF( ISBLANK( 'Inp - allowance override'!J717 ), 'F_Inputs - allowance'!J717, 'Inp - allowance override'!J717 ) )</f>
        <v>0</v>
      </c>
      <c r="K717" s="70">
        <f xml:space="preserve"> IF( ISNA( 'Inp - allowance override'!K717 ), "", IF( ISBLANK( 'Inp - allowance override'!K717 ), 'F_Inputs - allowance'!K717, 'Inp - allowance override'!K717 ) )</f>
        <v>0</v>
      </c>
      <c r="L717" s="70">
        <f xml:space="preserve"> IF( ISNA( 'Inp - allowance override'!L717 ), "", IF( ISBLANK( 'Inp - allowance override'!L717 ), 'F_Inputs - allowance'!L717, 'Inp - allowance override'!L717 ) )</f>
        <v>0</v>
      </c>
      <c r="M717" s="70">
        <f xml:space="preserve"> IF( ISNA( 'Inp - allowance override'!M717 ), "", IF( ISBLANK( 'Inp - allowance override'!M717 ), 'F_Inputs - allowance'!M717, 'Inp - allowance override'!M717 ) )</f>
        <v>0</v>
      </c>
      <c r="N717" s="64" t="str">
        <f xml:space="preserve"> INDEX(Lookup!G:G, MATCH(B717, Lookup!F:F, 0),)</f>
        <v>ADDN1 - Ofwat enhancement allowance</v>
      </c>
    </row>
    <row r="718" spans="1:16">
      <c r="A718" t="str">
        <f>'Inp - allowance override'!A718</f>
        <v>SES</v>
      </c>
      <c r="B718" t="str">
        <f>'Inp - allowance override'!B718</f>
        <v>C_PR24CA_RR2_002ADDN1_PR24</v>
      </c>
      <c r="C718" t="str">
        <f>'Inp - allowance override'!C718</f>
        <v>Ofwat - Total gross operational expenditure including cost sharing - real (ADDN1)</v>
      </c>
      <c r="D718" t="str">
        <f>'Inp - allowance override'!D718</f>
        <v>£m</v>
      </c>
      <c r="E718" t="str">
        <f>'Inp - allowance override'!E718</f>
        <v>Price Review 2024</v>
      </c>
      <c r="F718" s="70" t="str">
        <f xml:space="preserve"> IF( ISNA( 'Inp - allowance override'!F718 ), "", IF( ISBLANK( 'Inp - allowance override'!F718 ), 'F_Inputs - allowance'!F718, 'Inp - allowance override'!F718 ) )</f>
        <v/>
      </c>
      <c r="G718" s="70" t="str">
        <f xml:space="preserve"> IF( ISNA( 'Inp - allowance override'!G718 ), "", IF( ISBLANK( 'Inp - allowance override'!G718 ), 'F_Inputs - allowance'!G718, 'Inp - allowance override'!G718 ) )</f>
        <v/>
      </c>
      <c r="H718" s="70" t="str">
        <f xml:space="preserve"> IF( ISNA( 'Inp - allowance override'!H718 ), "", IF( ISBLANK( 'Inp - allowance override'!H718 ), 'F_Inputs - allowance'!H718, 'Inp - allowance override'!H718 ) )</f>
        <v/>
      </c>
      <c r="I718" s="70">
        <f xml:space="preserve"> IF( ISNA( 'Inp - allowance override'!I718 ), "", IF( ISBLANK( 'Inp - allowance override'!I718 ), 'F_Inputs - allowance'!I718, 'Inp - allowance override'!I718 ) )</f>
        <v>0</v>
      </c>
      <c r="J718" s="70">
        <f xml:space="preserve"> IF( ISNA( 'Inp - allowance override'!J718 ), "", IF( ISBLANK( 'Inp - allowance override'!J718 ), 'F_Inputs - allowance'!J718, 'Inp - allowance override'!J718 ) )</f>
        <v>0</v>
      </c>
      <c r="K718" s="70">
        <f xml:space="preserve"> IF( ISNA( 'Inp - allowance override'!K718 ), "", IF( ISBLANK( 'Inp - allowance override'!K718 ), 'F_Inputs - allowance'!K718, 'Inp - allowance override'!K718 ) )</f>
        <v>0</v>
      </c>
      <c r="L718" s="70">
        <f xml:space="preserve"> IF( ISNA( 'Inp - allowance override'!L718 ), "", IF( ISBLANK( 'Inp - allowance override'!L718 ), 'F_Inputs - allowance'!L718, 'Inp - allowance override'!L718 ) )</f>
        <v>0</v>
      </c>
      <c r="M718" s="70">
        <f xml:space="preserve"> IF( ISNA( 'Inp - allowance override'!M718 ), "", IF( ISBLANK( 'Inp - allowance override'!M718 ), 'F_Inputs - allowance'!M718, 'Inp - allowance override'!M718 ) )</f>
        <v>0</v>
      </c>
      <c r="N718" s="64" t="str">
        <f xml:space="preserve"> INDEX(Lookup!G:G, MATCH(B718, Lookup!F:F, 0),)</f>
        <v>ADDN1 - Ofwat enhancement allowance</v>
      </c>
    </row>
    <row r="719" spans="1:16">
      <c r="A719" t="str">
        <f>'Inp - allowance override'!A719</f>
        <v>SES</v>
      </c>
      <c r="B719" t="str">
        <f>'Inp - allowance override'!B719</f>
        <v>C_PR24CA15_DSDIVCAPEX_PC_WN</v>
      </c>
      <c r="C719" t="str">
        <f>'Inp - allowance override'!C719</f>
        <v>DS &amp; diversions costs -WN - capex - price control total</v>
      </c>
      <c r="D719" t="str">
        <f>'Inp - allowance override'!D719</f>
        <v>£m</v>
      </c>
      <c r="E719" t="str">
        <f>'Inp - allowance override'!E719</f>
        <v>Price Review 2024</v>
      </c>
      <c r="F719" s="70" t="str">
        <f xml:space="preserve"> IF( ISNA( 'Inp - allowance override'!F719 ), "", IF( ISBLANK( 'Inp - allowance override'!F719 ), 'F_Inputs - allowance'!F719, 'Inp - allowance override'!F719 ) )</f>
        <v/>
      </c>
      <c r="G719" s="70" t="str">
        <f xml:space="preserve"> IF( ISNA( 'Inp - allowance override'!G719 ), "", IF( ISBLANK( 'Inp - allowance override'!G719 ), 'F_Inputs - allowance'!G719, 'Inp - allowance override'!G719 ) )</f>
        <v/>
      </c>
      <c r="H719" s="70" t="str">
        <f xml:space="preserve"> IF( ISNA( 'Inp - allowance override'!H719 ), "", IF( ISBLANK( 'Inp - allowance override'!H719 ), 'F_Inputs - allowance'!H719, 'Inp - allowance override'!H719 ) )</f>
        <v/>
      </c>
      <c r="I719" s="70">
        <f xml:space="preserve"> IF( ISNA( 'Inp - allowance override'!I719 ), "", IF( ISBLANK( 'Inp - allowance override'!I719 ), 'F_Inputs - allowance'!I719, 'Inp - allowance override'!I719 ) )</f>
        <v>0</v>
      </c>
      <c r="J719" s="70">
        <f xml:space="preserve"> IF( ISNA( 'Inp - allowance override'!J719 ), "", IF( ISBLANK( 'Inp - allowance override'!J719 ), 'F_Inputs - allowance'!J719, 'Inp - allowance override'!J719 ) )</f>
        <v>0</v>
      </c>
      <c r="K719" s="70">
        <f xml:space="preserve"> IF( ISNA( 'Inp - allowance override'!K719 ), "", IF( ISBLANK( 'Inp - allowance override'!K719 ), 'F_Inputs - allowance'!K719, 'Inp - allowance override'!K719 ) )</f>
        <v>0</v>
      </c>
      <c r="L719" s="70">
        <f xml:space="preserve"> IF( ISNA( 'Inp - allowance override'!L719 ), "", IF( ISBLANK( 'Inp - allowance override'!L719 ), 'F_Inputs - allowance'!L719, 'Inp - allowance override'!L719 ) )</f>
        <v>0</v>
      </c>
      <c r="M719" s="70">
        <f xml:space="preserve"> IF( ISNA( 'Inp - allowance override'!M719 ), "", IF( ISBLANK( 'Inp - allowance override'!M719 ), 'F_Inputs - allowance'!M719, 'Inp - allowance override'!M719 ) )</f>
        <v>0</v>
      </c>
      <c r="N719" s="64" t="str">
        <f xml:space="preserve"> INDEX(Lookup!G:G, MATCH(B719, Lookup!F:F, 0),)</f>
        <v>WN - DSDIV capex</v>
      </c>
    </row>
    <row r="720" spans="1:16">
      <c r="A720" t="str">
        <f>'Inp - allowance override'!A720</f>
        <v>SES</v>
      </c>
      <c r="B720" t="str">
        <f>'Inp - allowance override'!B720</f>
        <v>C_PR24CA15_DSDIVOPEX_PC_WN</v>
      </c>
      <c r="C720" t="str">
        <f>'Inp - allowance override'!C720</f>
        <v>DS &amp; diversions costs -WN - opex - price control total</v>
      </c>
      <c r="D720" t="str">
        <f>'Inp - allowance override'!D720</f>
        <v>£m</v>
      </c>
      <c r="E720" t="str">
        <f>'Inp - allowance override'!E720</f>
        <v>Price Review 2024</v>
      </c>
      <c r="F720" s="70" t="str">
        <f xml:space="preserve"> IF( ISNA( 'Inp - allowance override'!F720 ), "", IF( ISBLANK( 'Inp - allowance override'!F720 ), 'F_Inputs - allowance'!F720, 'Inp - allowance override'!F720 ) )</f>
        <v/>
      </c>
      <c r="G720" s="70" t="str">
        <f xml:space="preserve"> IF( ISNA( 'Inp - allowance override'!G720 ), "", IF( ISBLANK( 'Inp - allowance override'!G720 ), 'F_Inputs - allowance'!G720, 'Inp - allowance override'!G720 ) )</f>
        <v/>
      </c>
      <c r="H720" s="70" t="str">
        <f xml:space="preserve"> IF( ISNA( 'Inp - allowance override'!H720 ), "", IF( ISBLANK( 'Inp - allowance override'!H720 ), 'F_Inputs - allowance'!H720, 'Inp - allowance override'!H720 ) )</f>
        <v/>
      </c>
      <c r="I720" s="70">
        <f xml:space="preserve"> IF( ISNA( 'Inp - allowance override'!I720 ), "", IF( ISBLANK( 'Inp - allowance override'!I720 ), 'F_Inputs - allowance'!I720, 'Inp - allowance override'!I720 ) )</f>
        <v>0</v>
      </c>
      <c r="J720" s="70">
        <f xml:space="preserve"> IF( ISNA( 'Inp - allowance override'!J720 ), "", IF( ISBLANK( 'Inp - allowance override'!J720 ), 'F_Inputs - allowance'!J720, 'Inp - allowance override'!J720 ) )</f>
        <v>0</v>
      </c>
      <c r="K720" s="70">
        <f xml:space="preserve"> IF( ISNA( 'Inp - allowance override'!K720 ), "", IF( ISBLANK( 'Inp - allowance override'!K720 ), 'F_Inputs - allowance'!K720, 'Inp - allowance override'!K720 ) )</f>
        <v>0</v>
      </c>
      <c r="L720" s="70">
        <f xml:space="preserve"> IF( ISNA( 'Inp - allowance override'!L720 ), "", IF( ISBLANK( 'Inp - allowance override'!L720 ), 'F_Inputs - allowance'!L720, 'Inp - allowance override'!L720 ) )</f>
        <v>0</v>
      </c>
      <c r="M720" s="70">
        <f xml:space="preserve"> IF( ISNA( 'Inp - allowance override'!M720 ), "", IF( ISBLANK( 'Inp - allowance override'!M720 ), 'F_Inputs - allowance'!M720, 'Inp - allowance override'!M720 ) )</f>
        <v>0</v>
      </c>
      <c r="N720" s="64" t="str">
        <f xml:space="preserve"> INDEX(Lookup!G:G, MATCH(B720, Lookup!F:F, 0),)</f>
        <v>WN - DSDIV opex</v>
      </c>
    </row>
    <row r="721" spans="1:14">
      <c r="A721" t="str">
        <f>'Inp - allowance override'!A721</f>
        <v>SES</v>
      </c>
      <c r="B721" t="str">
        <f>'Inp - allowance override'!B721</f>
        <v>C_PR24CA15_DSDIVCAPEX_PC_WWN</v>
      </c>
      <c r="C721" t="str">
        <f>'Inp - allowance override'!C721</f>
        <v>DS &amp; diversions costs -WWN - capex - price control total</v>
      </c>
      <c r="D721" t="str">
        <f>'Inp - allowance override'!D721</f>
        <v>£m</v>
      </c>
      <c r="E721" t="str">
        <f>'Inp - allowance override'!E721</f>
        <v>Price Review 2024</v>
      </c>
      <c r="F721" s="70" t="str">
        <f xml:space="preserve"> IF( ISNA( 'Inp - allowance override'!F721 ), "", IF( ISBLANK( 'Inp - allowance override'!F721 ), 'F_Inputs - allowance'!F721, 'Inp - allowance override'!F721 ) )</f>
        <v/>
      </c>
      <c r="G721" s="70" t="str">
        <f xml:space="preserve"> IF( ISNA( 'Inp - allowance override'!G721 ), "", IF( ISBLANK( 'Inp - allowance override'!G721 ), 'F_Inputs - allowance'!G721, 'Inp - allowance override'!G721 ) )</f>
        <v/>
      </c>
      <c r="H721" s="70" t="str">
        <f xml:space="preserve"> IF( ISNA( 'Inp - allowance override'!H721 ), "", IF( ISBLANK( 'Inp - allowance override'!H721 ), 'F_Inputs - allowance'!H721, 'Inp - allowance override'!H721 ) )</f>
        <v/>
      </c>
      <c r="I721" s="70">
        <f xml:space="preserve"> IF( ISNA( 'Inp - allowance override'!I721 ), "", IF( ISBLANK( 'Inp - allowance override'!I721 ), 'F_Inputs - allowance'!I721, 'Inp - allowance override'!I721 ) )</f>
        <v>0</v>
      </c>
      <c r="J721" s="70">
        <f xml:space="preserve"> IF( ISNA( 'Inp - allowance override'!J721 ), "", IF( ISBLANK( 'Inp - allowance override'!J721 ), 'F_Inputs - allowance'!J721, 'Inp - allowance override'!J721 ) )</f>
        <v>0</v>
      </c>
      <c r="K721" s="70">
        <f xml:space="preserve"> IF( ISNA( 'Inp - allowance override'!K721 ), "", IF( ISBLANK( 'Inp - allowance override'!K721 ), 'F_Inputs - allowance'!K721, 'Inp - allowance override'!K721 ) )</f>
        <v>0</v>
      </c>
      <c r="L721" s="70">
        <f xml:space="preserve"> IF( ISNA( 'Inp - allowance override'!L721 ), "", IF( ISBLANK( 'Inp - allowance override'!L721 ), 'F_Inputs - allowance'!L721, 'Inp - allowance override'!L721 ) )</f>
        <v>0</v>
      </c>
      <c r="M721" s="70">
        <f xml:space="preserve"> IF( ISNA( 'Inp - allowance override'!M721 ), "", IF( ISBLANK( 'Inp - allowance override'!M721 ), 'F_Inputs - allowance'!M721, 'Inp - allowance override'!M721 ) )</f>
        <v>0</v>
      </c>
      <c r="N721" s="64" t="str">
        <f xml:space="preserve"> INDEX(Lookup!G:G, MATCH(B721, Lookup!F:F, 0),)</f>
        <v>WWN - DSDIV capex</v>
      </c>
    </row>
    <row r="722" spans="1:14">
      <c r="A722" t="str">
        <f>'Inp - allowance override'!A722</f>
        <v>SES</v>
      </c>
      <c r="B722" t="str">
        <f>'Inp - allowance override'!B722</f>
        <v>C_PR24CA15_DSDIVOPEX_PC_WWN</v>
      </c>
      <c r="C722" t="str">
        <f>'Inp - allowance override'!C722</f>
        <v>DS &amp; diversions costs -WWN - opex - price control total</v>
      </c>
      <c r="D722" t="str">
        <f>'Inp - allowance override'!D722</f>
        <v>£m</v>
      </c>
      <c r="E722" t="str">
        <f>'Inp - allowance override'!E722</f>
        <v>Price Review 2024</v>
      </c>
      <c r="F722" s="70" t="str">
        <f xml:space="preserve"> IF( ISNA( 'Inp - allowance override'!F722 ), "", IF( ISBLANK( 'Inp - allowance override'!F722 ), 'F_Inputs - allowance'!F722, 'Inp - allowance override'!F722 ) )</f>
        <v/>
      </c>
      <c r="G722" s="70" t="str">
        <f xml:space="preserve"> IF( ISNA( 'Inp - allowance override'!G722 ), "", IF( ISBLANK( 'Inp - allowance override'!G722 ), 'F_Inputs - allowance'!G722, 'Inp - allowance override'!G722 ) )</f>
        <v/>
      </c>
      <c r="H722" s="70" t="str">
        <f xml:space="preserve"> IF( ISNA( 'Inp - allowance override'!H722 ), "", IF( ISBLANK( 'Inp - allowance override'!H722 ), 'F_Inputs - allowance'!H722, 'Inp - allowance override'!H722 ) )</f>
        <v/>
      </c>
      <c r="I722" s="70">
        <f xml:space="preserve"> IF( ISNA( 'Inp - allowance override'!I722 ), "", IF( ISBLANK( 'Inp - allowance override'!I722 ), 'F_Inputs - allowance'!I722, 'Inp - allowance override'!I722 ) )</f>
        <v>0</v>
      </c>
      <c r="J722" s="70">
        <f xml:space="preserve"> IF( ISNA( 'Inp - allowance override'!J722 ), "", IF( ISBLANK( 'Inp - allowance override'!J722 ), 'F_Inputs - allowance'!J722, 'Inp - allowance override'!J722 ) )</f>
        <v>0</v>
      </c>
      <c r="K722" s="70">
        <f xml:space="preserve"> IF( ISNA( 'Inp - allowance override'!K722 ), "", IF( ISBLANK( 'Inp - allowance override'!K722 ), 'F_Inputs - allowance'!K722, 'Inp - allowance override'!K722 ) )</f>
        <v>0</v>
      </c>
      <c r="L722" s="70">
        <f xml:space="preserve"> IF( ISNA( 'Inp - allowance override'!L722 ), "", IF( ISBLANK( 'Inp - allowance override'!L722 ), 'F_Inputs - allowance'!L722, 'Inp - allowance override'!L722 ) )</f>
        <v>0</v>
      </c>
      <c r="M722" s="70">
        <f xml:space="preserve"> IF( ISNA( 'Inp - allowance override'!M722 ), "", IF( ISBLANK( 'Inp - allowance override'!M722 ), 'F_Inputs - allowance'!M722, 'Inp - allowance override'!M722 ) )</f>
        <v>0</v>
      </c>
      <c r="N722" s="64" t="str">
        <f xml:space="preserve"> INDEX(Lookup!G:G, MATCH(B722, Lookup!F:F, 0),)</f>
        <v>WWN - DSDIV opex</v>
      </c>
    </row>
    <row r="723" spans="1:14">
      <c r="A723" t="str">
        <f>'Inp - allowance override'!A723</f>
        <v>SES</v>
      </c>
      <c r="B723" t="str">
        <f>'Inp - allowance override'!B723</f>
        <v>C_PR24CA15_DSDIVCAPEX_NPC_WN</v>
      </c>
      <c r="C723" t="str">
        <f>'Inp - allowance override'!C723</f>
        <v>DS &amp; diversions costs -WN - capex - non-price control total</v>
      </c>
      <c r="D723" t="str">
        <f>'Inp - allowance override'!D723</f>
        <v>£m</v>
      </c>
      <c r="E723" t="str">
        <f>'Inp - allowance override'!E723</f>
        <v>Price Review 2024</v>
      </c>
      <c r="F723" s="70" t="str">
        <f xml:space="preserve"> IF( ISNA( 'Inp - allowance override'!F723 ), "", IF( ISBLANK( 'Inp - allowance override'!F723 ), 'F_Inputs - allowance'!F723, 'Inp - allowance override'!F723 ) )</f>
        <v/>
      </c>
      <c r="G723" s="70" t="str">
        <f xml:space="preserve"> IF( ISNA( 'Inp - allowance override'!G723 ), "", IF( ISBLANK( 'Inp - allowance override'!G723 ), 'F_Inputs - allowance'!G723, 'Inp - allowance override'!G723 ) )</f>
        <v/>
      </c>
      <c r="H723" s="70" t="str">
        <f xml:space="preserve"> IF( ISNA( 'Inp - allowance override'!H723 ), "", IF( ISBLANK( 'Inp - allowance override'!H723 ), 'F_Inputs - allowance'!H723, 'Inp - allowance override'!H723 ) )</f>
        <v/>
      </c>
      <c r="I723" s="70">
        <f xml:space="preserve"> IF( ISNA( 'Inp - allowance override'!I723 ), "", IF( ISBLANK( 'Inp - allowance override'!I723 ), 'F_Inputs - allowance'!I723, 'Inp - allowance override'!I723 ) )</f>
        <v>1</v>
      </c>
      <c r="J723" s="70">
        <f xml:space="preserve"> IF( ISNA( 'Inp - allowance override'!J723 ), "", IF( ISBLANK( 'Inp - allowance override'!J723 ), 'F_Inputs - allowance'!J723, 'Inp - allowance override'!J723 ) )</f>
        <v>1</v>
      </c>
      <c r="K723" s="70">
        <f xml:space="preserve"> IF( ISNA( 'Inp - allowance override'!K723 ), "", IF( ISBLANK( 'Inp - allowance override'!K723 ), 'F_Inputs - allowance'!K723, 'Inp - allowance override'!K723 ) )</f>
        <v>1</v>
      </c>
      <c r="L723" s="70">
        <f xml:space="preserve"> IF( ISNA( 'Inp - allowance override'!L723 ), "", IF( ISBLANK( 'Inp - allowance override'!L723 ), 'F_Inputs - allowance'!L723, 'Inp - allowance override'!L723 ) )</f>
        <v>1</v>
      </c>
      <c r="M723" s="70">
        <f xml:space="preserve"> IF( ISNA( 'Inp - allowance override'!M723 ), "", IF( ISBLANK( 'Inp - allowance override'!M723 ), 'F_Inputs - allowance'!M723, 'Inp - allowance override'!M723 ) )</f>
        <v>1</v>
      </c>
      <c r="N723" s="64" t="str">
        <f xml:space="preserve"> INDEX(Lookup!G:G, MATCH(B723, Lookup!F:F, 0),)</f>
        <v>WN - DSDIV capex</v>
      </c>
    </row>
    <row r="724" spans="1:14">
      <c r="A724" t="str">
        <f>'Inp - allowance override'!A724</f>
        <v>SES</v>
      </c>
      <c r="B724" t="str">
        <f>'Inp - allowance override'!B724</f>
        <v>C_PR24CA15_DSDIVOPEX_NPC_WN</v>
      </c>
      <c r="C724" t="str">
        <f>'Inp - allowance override'!C724</f>
        <v>DS &amp; diversions costs -WN - opex - non-price control total</v>
      </c>
      <c r="D724" t="str">
        <f>'Inp - allowance override'!D724</f>
        <v>£m</v>
      </c>
      <c r="E724" t="str">
        <f>'Inp - allowance override'!E724</f>
        <v>Price Review 2024</v>
      </c>
      <c r="F724" s="70" t="str">
        <f xml:space="preserve"> IF( ISNA( 'Inp - allowance override'!F724 ), "", IF( ISBLANK( 'Inp - allowance override'!F724 ), 'F_Inputs - allowance'!F724, 'Inp - allowance override'!F724 ) )</f>
        <v/>
      </c>
      <c r="G724" s="70" t="str">
        <f xml:space="preserve"> IF( ISNA( 'Inp - allowance override'!G724 ), "", IF( ISBLANK( 'Inp - allowance override'!G724 ), 'F_Inputs - allowance'!G724, 'Inp - allowance override'!G724 ) )</f>
        <v/>
      </c>
      <c r="H724" s="70" t="str">
        <f xml:space="preserve"> IF( ISNA( 'Inp - allowance override'!H724 ), "", IF( ISBLANK( 'Inp - allowance override'!H724 ), 'F_Inputs - allowance'!H724, 'Inp - allowance override'!H724 ) )</f>
        <v/>
      </c>
      <c r="I724" s="70">
        <f xml:space="preserve"> IF( ISNA( 'Inp - allowance override'!I724 ), "", IF( ISBLANK( 'Inp - allowance override'!I724 ), 'F_Inputs - allowance'!I724, 'Inp - allowance override'!I724 ) )</f>
        <v>1.692895608164606</v>
      </c>
      <c r="J724" s="70">
        <f xml:space="preserve"> IF( ISNA( 'Inp - allowance override'!J724 ), "", IF( ISBLANK( 'Inp - allowance override'!J724 ), 'F_Inputs - allowance'!J724, 'Inp - allowance override'!J724 ) )</f>
        <v>1.6759666520829597</v>
      </c>
      <c r="K724" s="70">
        <f xml:space="preserve"> IF( ISNA( 'Inp - allowance override'!K724 ), "", IF( ISBLANK( 'Inp - allowance override'!K724 ), 'F_Inputs - allowance'!K724, 'Inp - allowance override'!K724 ) )</f>
        <v>1.6592069855621301</v>
      </c>
      <c r="L724" s="70">
        <f xml:space="preserve"> IF( ISNA( 'Inp - allowance override'!L724 ), "", IF( ISBLANK( 'Inp - allowance override'!L724 ), 'F_Inputs - allowance'!L724, 'Inp - allowance override'!L724 ) )</f>
        <v>1.6426149157065086</v>
      </c>
      <c r="M724" s="70">
        <f xml:space="preserve"> IF( ISNA( 'Inp - allowance override'!M724 ), "", IF( ISBLANK( 'Inp - allowance override'!M724 ), 'F_Inputs - allowance'!M724, 'Inp - allowance override'!M724 ) )</f>
        <v>1.6261887665494432</v>
      </c>
      <c r="N724" s="64" t="str">
        <f xml:space="preserve"> INDEX(Lookup!G:G, MATCH(B724, Lookup!F:F, 0),)</f>
        <v>WN - DSDIV opex</v>
      </c>
    </row>
    <row r="725" spans="1:14">
      <c r="A725" t="str">
        <f>'Inp - allowance override'!A725</f>
        <v>SES</v>
      </c>
      <c r="B725" t="str">
        <f>'Inp - allowance override'!B725</f>
        <v>C_PR24CA15_DSDIVCAPEX_NPC_WWN</v>
      </c>
      <c r="C725" t="str">
        <f>'Inp - allowance override'!C725</f>
        <v>DS &amp; diversions costs -WWN - capex - non-price control total</v>
      </c>
      <c r="D725" t="str">
        <f>'Inp - allowance override'!D725</f>
        <v>£m</v>
      </c>
      <c r="E725" t="str">
        <f>'Inp - allowance override'!E725</f>
        <v>Price Review 2024</v>
      </c>
      <c r="F725" s="70" t="str">
        <f xml:space="preserve"> IF( ISNA( 'Inp - allowance override'!F725 ), "", IF( ISBLANK( 'Inp - allowance override'!F725 ), 'F_Inputs - allowance'!F725, 'Inp - allowance override'!F725 ) )</f>
        <v/>
      </c>
      <c r="G725" s="70" t="str">
        <f xml:space="preserve"> IF( ISNA( 'Inp - allowance override'!G725 ), "", IF( ISBLANK( 'Inp - allowance override'!G725 ), 'F_Inputs - allowance'!G725, 'Inp - allowance override'!G725 ) )</f>
        <v/>
      </c>
      <c r="H725" s="70" t="str">
        <f xml:space="preserve"> IF( ISNA( 'Inp - allowance override'!H725 ), "", IF( ISBLANK( 'Inp - allowance override'!H725 ), 'F_Inputs - allowance'!H725, 'Inp - allowance override'!H725 ) )</f>
        <v/>
      </c>
      <c r="I725" s="70">
        <f xml:space="preserve"> IF( ISNA( 'Inp - allowance override'!I725 ), "", IF( ISBLANK( 'Inp - allowance override'!I725 ), 'F_Inputs - allowance'!I725, 'Inp - allowance override'!I725 ) )</f>
        <v>0</v>
      </c>
      <c r="J725" s="70">
        <f xml:space="preserve"> IF( ISNA( 'Inp - allowance override'!J725 ), "", IF( ISBLANK( 'Inp - allowance override'!J725 ), 'F_Inputs - allowance'!J725, 'Inp - allowance override'!J725 ) )</f>
        <v>0</v>
      </c>
      <c r="K725" s="70">
        <f xml:space="preserve"> IF( ISNA( 'Inp - allowance override'!K725 ), "", IF( ISBLANK( 'Inp - allowance override'!K725 ), 'F_Inputs - allowance'!K725, 'Inp - allowance override'!K725 ) )</f>
        <v>0</v>
      </c>
      <c r="L725" s="70">
        <f xml:space="preserve"> IF( ISNA( 'Inp - allowance override'!L725 ), "", IF( ISBLANK( 'Inp - allowance override'!L725 ), 'F_Inputs - allowance'!L725, 'Inp - allowance override'!L725 ) )</f>
        <v>0</v>
      </c>
      <c r="M725" s="70">
        <f xml:space="preserve"> IF( ISNA( 'Inp - allowance override'!M725 ), "", IF( ISBLANK( 'Inp - allowance override'!M725 ), 'F_Inputs - allowance'!M725, 'Inp - allowance override'!M725 ) )</f>
        <v>0</v>
      </c>
      <c r="N725" s="64" t="str">
        <f xml:space="preserve"> INDEX(Lookup!G:G, MATCH(B725, Lookup!F:F, 0),)</f>
        <v>WWN - DSDIV capex</v>
      </c>
    </row>
    <row r="726" spans="1:14">
      <c r="A726" t="str">
        <f>'Inp - allowance override'!A726</f>
        <v>SES</v>
      </c>
      <c r="B726" t="str">
        <f>'Inp - allowance override'!B726</f>
        <v>C_PR24CA15_DSDIVOPEX_NPC_WWN</v>
      </c>
      <c r="C726" t="str">
        <f>'Inp - allowance override'!C726</f>
        <v>DS &amp; diversions costs -WWN - opex - non-price control total</v>
      </c>
      <c r="D726" t="str">
        <f>'Inp - allowance override'!D726</f>
        <v>£m</v>
      </c>
      <c r="E726" t="str">
        <f>'Inp - allowance override'!E726</f>
        <v>Price Review 2024</v>
      </c>
      <c r="F726" s="70" t="str">
        <f xml:space="preserve"> IF( ISNA( 'Inp - allowance override'!F726 ), "", IF( ISBLANK( 'Inp - allowance override'!F726 ), 'F_Inputs - allowance'!F726, 'Inp - allowance override'!F726 ) )</f>
        <v/>
      </c>
      <c r="G726" s="70" t="str">
        <f xml:space="preserve"> IF( ISNA( 'Inp - allowance override'!G726 ), "", IF( ISBLANK( 'Inp - allowance override'!G726 ), 'F_Inputs - allowance'!G726, 'Inp - allowance override'!G726 ) )</f>
        <v/>
      </c>
      <c r="H726" s="70" t="str">
        <f xml:space="preserve"> IF( ISNA( 'Inp - allowance override'!H726 ), "", IF( ISBLANK( 'Inp - allowance override'!H726 ), 'F_Inputs - allowance'!H726, 'Inp - allowance override'!H726 ) )</f>
        <v/>
      </c>
      <c r="I726" s="70">
        <f xml:space="preserve"> IF( ISNA( 'Inp - allowance override'!I726 ), "", IF( ISBLANK( 'Inp - allowance override'!I726 ), 'F_Inputs - allowance'!I726, 'Inp - allowance override'!I726 ) )</f>
        <v>0</v>
      </c>
      <c r="J726" s="70">
        <f xml:space="preserve"> IF( ISNA( 'Inp - allowance override'!J726 ), "", IF( ISBLANK( 'Inp - allowance override'!J726 ), 'F_Inputs - allowance'!J726, 'Inp - allowance override'!J726 ) )</f>
        <v>0</v>
      </c>
      <c r="K726" s="70">
        <f xml:space="preserve"> IF( ISNA( 'Inp - allowance override'!K726 ), "", IF( ISBLANK( 'Inp - allowance override'!K726 ), 'F_Inputs - allowance'!K726, 'Inp - allowance override'!K726 ) )</f>
        <v>0</v>
      </c>
      <c r="L726" s="70">
        <f xml:space="preserve"> IF( ISNA( 'Inp - allowance override'!L726 ), "", IF( ISBLANK( 'Inp - allowance override'!L726 ), 'F_Inputs - allowance'!L726, 'Inp - allowance override'!L726 ) )</f>
        <v>0</v>
      </c>
      <c r="M726" s="70">
        <f xml:space="preserve"> IF( ISNA( 'Inp - allowance override'!M726 ), "", IF( ISBLANK( 'Inp - allowance override'!M726 ), 'F_Inputs - allowance'!M726, 'Inp - allowance override'!M726 ) )</f>
        <v>0</v>
      </c>
      <c r="N726" s="64" t="str">
        <f xml:space="preserve"> INDEX(Lookup!G:G, MATCH(B726, Lookup!F:F, 0),)</f>
        <v>WWN - DSDIV opex</v>
      </c>
    </row>
    <row r="727" spans="1:14">
      <c r="A727" t="str">
        <f>'Inp - allowance override'!A727</f>
        <v>SES</v>
      </c>
      <c r="B727" t="str">
        <f>'Inp - allowance override'!B727</f>
        <v>C_PR24CA15_3PCAPEX_PC_WR</v>
      </c>
      <c r="C727" t="str">
        <f>'Inp - allowance override'!C727</f>
        <v>Third party services costs - WR - capex - price control</v>
      </c>
      <c r="D727" t="str">
        <f>'Inp - allowance override'!D727</f>
        <v>£m</v>
      </c>
      <c r="E727" t="str">
        <f>'Inp - allowance override'!E727</f>
        <v>Price Review 2024</v>
      </c>
      <c r="F727" s="70" t="str">
        <f xml:space="preserve"> IF( ISNA( 'Inp - allowance override'!F727 ), "", IF( ISBLANK( 'Inp - allowance override'!F727 ), 'F_Inputs - allowance'!F727, 'Inp - allowance override'!F727 ) )</f>
        <v/>
      </c>
      <c r="G727" s="70" t="str">
        <f xml:space="preserve"> IF( ISNA( 'Inp - allowance override'!G727 ), "", IF( ISBLANK( 'Inp - allowance override'!G727 ), 'F_Inputs - allowance'!G727, 'Inp - allowance override'!G727 ) )</f>
        <v/>
      </c>
      <c r="H727" s="70" t="str">
        <f xml:space="preserve"> IF( ISNA( 'Inp - allowance override'!H727 ), "", IF( ISBLANK( 'Inp - allowance override'!H727 ), 'F_Inputs - allowance'!H727, 'Inp - allowance override'!H727 ) )</f>
        <v/>
      </c>
      <c r="I727" s="70">
        <f xml:space="preserve"> IF( ISNA( 'Inp - allowance override'!I727 ), "", IF( ISBLANK( 'Inp - allowance override'!I727 ), 'F_Inputs - allowance'!I727, 'Inp - allowance override'!I727 ) )</f>
        <v>0</v>
      </c>
      <c r="J727" s="70">
        <f xml:space="preserve"> IF( ISNA( 'Inp - allowance override'!J727 ), "", IF( ISBLANK( 'Inp - allowance override'!J727 ), 'F_Inputs - allowance'!J727, 'Inp - allowance override'!J727 ) )</f>
        <v>0</v>
      </c>
      <c r="K727" s="70">
        <f xml:space="preserve"> IF( ISNA( 'Inp - allowance override'!K727 ), "", IF( ISBLANK( 'Inp - allowance override'!K727 ), 'F_Inputs - allowance'!K727, 'Inp - allowance override'!K727 ) )</f>
        <v>0</v>
      </c>
      <c r="L727" s="70">
        <f xml:space="preserve"> IF( ISNA( 'Inp - allowance override'!L727 ), "", IF( ISBLANK( 'Inp - allowance override'!L727 ), 'F_Inputs - allowance'!L727, 'Inp - allowance override'!L727 ) )</f>
        <v>0</v>
      </c>
      <c r="M727" s="70">
        <f xml:space="preserve"> IF( ISNA( 'Inp - allowance override'!M727 ), "", IF( ISBLANK( 'Inp - allowance override'!M727 ), 'F_Inputs - allowance'!M727, 'Inp - allowance override'!M727 ) )</f>
        <v>0</v>
      </c>
      <c r="N727" s="64" t="str">
        <f xml:space="preserve"> INDEX(Lookup!G:G, MATCH(B727, Lookup!F:F, 0),)</f>
        <v>WR - 3P capex</v>
      </c>
    </row>
    <row r="728" spans="1:14">
      <c r="A728" t="str">
        <f>'Inp - allowance override'!A728</f>
        <v>SES</v>
      </c>
      <c r="B728" t="str">
        <f>'Inp - allowance override'!B728</f>
        <v>C_PR24CA15_3POPEX_PC_WR</v>
      </c>
      <c r="C728" t="str">
        <f>'Inp - allowance override'!C728</f>
        <v>Third party services costs - WR - opex - price control</v>
      </c>
      <c r="D728" t="str">
        <f>'Inp - allowance override'!D728</f>
        <v>£m</v>
      </c>
      <c r="E728" t="str">
        <f>'Inp - allowance override'!E728</f>
        <v>Price Review 2024</v>
      </c>
      <c r="F728" s="70" t="str">
        <f xml:space="preserve"> IF( ISNA( 'Inp - allowance override'!F728 ), "", IF( ISBLANK( 'Inp - allowance override'!F728 ), 'F_Inputs - allowance'!F728, 'Inp - allowance override'!F728 ) )</f>
        <v/>
      </c>
      <c r="G728" s="70" t="str">
        <f xml:space="preserve"> IF( ISNA( 'Inp - allowance override'!G728 ), "", IF( ISBLANK( 'Inp - allowance override'!G728 ), 'F_Inputs - allowance'!G728, 'Inp - allowance override'!G728 ) )</f>
        <v/>
      </c>
      <c r="H728" s="70" t="str">
        <f xml:space="preserve"> IF( ISNA( 'Inp - allowance override'!H728 ), "", IF( ISBLANK( 'Inp - allowance override'!H728 ), 'F_Inputs - allowance'!H728, 'Inp - allowance override'!H728 ) )</f>
        <v/>
      </c>
      <c r="I728" s="70">
        <f xml:space="preserve"> IF( ISNA( 'Inp - allowance override'!I728 ), "", IF( ISBLANK( 'Inp - allowance override'!I728 ), 'F_Inputs - allowance'!I728, 'Inp - allowance override'!I728 ) )</f>
        <v>0</v>
      </c>
      <c r="J728" s="70">
        <f xml:space="preserve"> IF( ISNA( 'Inp - allowance override'!J728 ), "", IF( ISBLANK( 'Inp - allowance override'!J728 ), 'F_Inputs - allowance'!J728, 'Inp - allowance override'!J728 ) )</f>
        <v>0</v>
      </c>
      <c r="K728" s="70">
        <f xml:space="preserve"> IF( ISNA( 'Inp - allowance override'!K728 ), "", IF( ISBLANK( 'Inp - allowance override'!K728 ), 'F_Inputs - allowance'!K728, 'Inp - allowance override'!K728 ) )</f>
        <v>0</v>
      </c>
      <c r="L728" s="70">
        <f xml:space="preserve"> IF( ISNA( 'Inp - allowance override'!L728 ), "", IF( ISBLANK( 'Inp - allowance override'!L728 ), 'F_Inputs - allowance'!L728, 'Inp - allowance override'!L728 ) )</f>
        <v>0</v>
      </c>
      <c r="M728" s="70">
        <f xml:space="preserve"> IF( ISNA( 'Inp - allowance override'!M728 ), "", IF( ISBLANK( 'Inp - allowance override'!M728 ), 'F_Inputs - allowance'!M728, 'Inp - allowance override'!M728 ) )</f>
        <v>0</v>
      </c>
      <c r="N728" s="64" t="str">
        <f xml:space="preserve"> INDEX(Lookup!G:G, MATCH(B728, Lookup!F:F, 0),)</f>
        <v>WR - 3P opex</v>
      </c>
    </row>
    <row r="729" spans="1:14">
      <c r="A729" t="str">
        <f>'Inp - allowance override'!A729</f>
        <v>SES</v>
      </c>
      <c r="B729" t="str">
        <f>'Inp - allowance override'!B729</f>
        <v>C_PR24CA15_3PCAPEX_PC_WN</v>
      </c>
      <c r="C729" t="str">
        <f>'Inp - allowance override'!C729</f>
        <v>Third party services costs - WN - capex - price control</v>
      </c>
      <c r="D729" t="str">
        <f>'Inp - allowance override'!D729</f>
        <v>£m</v>
      </c>
      <c r="E729" t="str">
        <f>'Inp - allowance override'!E729</f>
        <v>Price Review 2024</v>
      </c>
      <c r="F729" s="70" t="str">
        <f xml:space="preserve"> IF( ISNA( 'Inp - allowance override'!F729 ), "", IF( ISBLANK( 'Inp - allowance override'!F729 ), 'F_Inputs - allowance'!F729, 'Inp - allowance override'!F729 ) )</f>
        <v/>
      </c>
      <c r="G729" s="70" t="str">
        <f xml:space="preserve"> IF( ISNA( 'Inp - allowance override'!G729 ), "", IF( ISBLANK( 'Inp - allowance override'!G729 ), 'F_Inputs - allowance'!G729, 'Inp - allowance override'!G729 ) )</f>
        <v/>
      </c>
      <c r="H729" s="70" t="str">
        <f xml:space="preserve"> IF( ISNA( 'Inp - allowance override'!H729 ), "", IF( ISBLANK( 'Inp - allowance override'!H729 ), 'F_Inputs - allowance'!H729, 'Inp - allowance override'!H729 ) )</f>
        <v/>
      </c>
      <c r="I729" s="70">
        <f xml:space="preserve"> IF( ISNA( 'Inp - allowance override'!I729 ), "", IF( ISBLANK( 'Inp - allowance override'!I729 ), 'F_Inputs - allowance'!I729, 'Inp - allowance override'!I729 ) )</f>
        <v>0</v>
      </c>
      <c r="J729" s="70">
        <f xml:space="preserve"> IF( ISNA( 'Inp - allowance override'!J729 ), "", IF( ISBLANK( 'Inp - allowance override'!J729 ), 'F_Inputs - allowance'!J729, 'Inp - allowance override'!J729 ) )</f>
        <v>0</v>
      </c>
      <c r="K729" s="70">
        <f xml:space="preserve"> IF( ISNA( 'Inp - allowance override'!K729 ), "", IF( ISBLANK( 'Inp - allowance override'!K729 ), 'F_Inputs - allowance'!K729, 'Inp - allowance override'!K729 ) )</f>
        <v>0</v>
      </c>
      <c r="L729" s="70">
        <f xml:space="preserve"> IF( ISNA( 'Inp - allowance override'!L729 ), "", IF( ISBLANK( 'Inp - allowance override'!L729 ), 'F_Inputs - allowance'!L729, 'Inp - allowance override'!L729 ) )</f>
        <v>0</v>
      </c>
      <c r="M729" s="70">
        <f xml:space="preserve"> IF( ISNA( 'Inp - allowance override'!M729 ), "", IF( ISBLANK( 'Inp - allowance override'!M729 ), 'F_Inputs - allowance'!M729, 'Inp - allowance override'!M729 ) )</f>
        <v>0</v>
      </c>
      <c r="N729" s="64" t="str">
        <f xml:space="preserve"> INDEX(Lookup!G:G, MATCH(B729, Lookup!F:F, 0),)</f>
        <v>WN - 3P capex</v>
      </c>
    </row>
    <row r="730" spans="1:14">
      <c r="A730" t="str">
        <f>'Inp - allowance override'!A730</f>
        <v>SES</v>
      </c>
      <c r="B730" t="str">
        <f>'Inp - allowance override'!B730</f>
        <v>C_PR24CA15_3POPEX_PC_WN</v>
      </c>
      <c r="C730" t="str">
        <f>'Inp - allowance override'!C730</f>
        <v>Third party services costs - WN - opex - price control</v>
      </c>
      <c r="D730" t="str">
        <f>'Inp - allowance override'!D730</f>
        <v>£m</v>
      </c>
      <c r="E730" t="str">
        <f>'Inp - allowance override'!E730</f>
        <v>Price Review 2024</v>
      </c>
      <c r="F730" s="70" t="str">
        <f xml:space="preserve"> IF( ISNA( 'Inp - allowance override'!F730 ), "", IF( ISBLANK( 'Inp - allowance override'!F730 ), 'F_Inputs - allowance'!F730, 'Inp - allowance override'!F730 ) )</f>
        <v/>
      </c>
      <c r="G730" s="70" t="str">
        <f xml:space="preserve"> IF( ISNA( 'Inp - allowance override'!G730 ), "", IF( ISBLANK( 'Inp - allowance override'!G730 ), 'F_Inputs - allowance'!G730, 'Inp - allowance override'!G730 ) )</f>
        <v/>
      </c>
      <c r="H730" s="70" t="str">
        <f xml:space="preserve"> IF( ISNA( 'Inp - allowance override'!H730 ), "", IF( ISBLANK( 'Inp - allowance override'!H730 ), 'F_Inputs - allowance'!H730, 'Inp - allowance override'!H730 ) )</f>
        <v/>
      </c>
      <c r="I730" s="70">
        <f xml:space="preserve"> IF( ISNA( 'Inp - allowance override'!I730 ), "", IF( ISBLANK( 'Inp - allowance override'!I730 ), 'F_Inputs - allowance'!I730, 'Inp - allowance override'!I730 ) )</f>
        <v>0</v>
      </c>
      <c r="J730" s="70">
        <f xml:space="preserve"> IF( ISNA( 'Inp - allowance override'!J730 ), "", IF( ISBLANK( 'Inp - allowance override'!J730 ), 'F_Inputs - allowance'!J730, 'Inp - allowance override'!J730 ) )</f>
        <v>0</v>
      </c>
      <c r="K730" s="70">
        <f xml:space="preserve"> IF( ISNA( 'Inp - allowance override'!K730 ), "", IF( ISBLANK( 'Inp - allowance override'!K730 ), 'F_Inputs - allowance'!K730, 'Inp - allowance override'!K730 ) )</f>
        <v>0</v>
      </c>
      <c r="L730" s="70">
        <f xml:space="preserve"> IF( ISNA( 'Inp - allowance override'!L730 ), "", IF( ISBLANK( 'Inp - allowance override'!L730 ), 'F_Inputs - allowance'!L730, 'Inp - allowance override'!L730 ) )</f>
        <v>0</v>
      </c>
      <c r="M730" s="70">
        <f xml:space="preserve"> IF( ISNA( 'Inp - allowance override'!M730 ), "", IF( ISBLANK( 'Inp - allowance override'!M730 ), 'F_Inputs - allowance'!M730, 'Inp - allowance override'!M730 ) )</f>
        <v>0</v>
      </c>
      <c r="N730" s="64" t="str">
        <f xml:space="preserve"> INDEX(Lookup!G:G, MATCH(B730, Lookup!F:F, 0),)</f>
        <v>WN - 3P opex</v>
      </c>
    </row>
    <row r="731" spans="1:14">
      <c r="A731" t="str">
        <f>'Inp - allowance override'!A731</f>
        <v>SES</v>
      </c>
      <c r="B731" t="str">
        <f>'Inp - allowance override'!B731</f>
        <v>C_PR24CA15_3PCAPEX_PC_WWN</v>
      </c>
      <c r="C731" t="str">
        <f>'Inp - allowance override'!C731</f>
        <v>Third party services costs - WWN - capex - price control</v>
      </c>
      <c r="D731" t="str">
        <f>'Inp - allowance override'!D731</f>
        <v>£m</v>
      </c>
      <c r="E731" t="str">
        <f>'Inp - allowance override'!E731</f>
        <v>Price Review 2024</v>
      </c>
      <c r="F731" s="70" t="str">
        <f xml:space="preserve"> IF( ISNA( 'Inp - allowance override'!F731 ), "", IF( ISBLANK( 'Inp - allowance override'!F731 ), 'F_Inputs - allowance'!F731, 'Inp - allowance override'!F731 ) )</f>
        <v/>
      </c>
      <c r="G731" s="70" t="str">
        <f xml:space="preserve"> IF( ISNA( 'Inp - allowance override'!G731 ), "", IF( ISBLANK( 'Inp - allowance override'!G731 ), 'F_Inputs - allowance'!G731, 'Inp - allowance override'!G731 ) )</f>
        <v/>
      </c>
      <c r="H731" s="70" t="str">
        <f xml:space="preserve"> IF( ISNA( 'Inp - allowance override'!H731 ), "", IF( ISBLANK( 'Inp - allowance override'!H731 ), 'F_Inputs - allowance'!H731, 'Inp - allowance override'!H731 ) )</f>
        <v/>
      </c>
      <c r="I731" s="70">
        <f xml:space="preserve"> IF( ISNA( 'Inp - allowance override'!I731 ), "", IF( ISBLANK( 'Inp - allowance override'!I731 ), 'F_Inputs - allowance'!I731, 'Inp - allowance override'!I731 ) )</f>
        <v>0</v>
      </c>
      <c r="J731" s="70">
        <f xml:space="preserve"> IF( ISNA( 'Inp - allowance override'!J731 ), "", IF( ISBLANK( 'Inp - allowance override'!J731 ), 'F_Inputs - allowance'!J731, 'Inp - allowance override'!J731 ) )</f>
        <v>0</v>
      </c>
      <c r="K731" s="70">
        <f xml:space="preserve"> IF( ISNA( 'Inp - allowance override'!K731 ), "", IF( ISBLANK( 'Inp - allowance override'!K731 ), 'F_Inputs - allowance'!K731, 'Inp - allowance override'!K731 ) )</f>
        <v>0</v>
      </c>
      <c r="L731" s="70">
        <f xml:space="preserve"> IF( ISNA( 'Inp - allowance override'!L731 ), "", IF( ISBLANK( 'Inp - allowance override'!L731 ), 'F_Inputs - allowance'!L731, 'Inp - allowance override'!L731 ) )</f>
        <v>0</v>
      </c>
      <c r="M731" s="70">
        <f xml:space="preserve"> IF( ISNA( 'Inp - allowance override'!M731 ), "", IF( ISBLANK( 'Inp - allowance override'!M731 ), 'F_Inputs - allowance'!M731, 'Inp - allowance override'!M731 ) )</f>
        <v>0</v>
      </c>
      <c r="N731" s="64" t="str">
        <f xml:space="preserve"> INDEX(Lookup!G:G, MATCH(B731, Lookup!F:F, 0),)</f>
        <v>WWN - 3P capex</v>
      </c>
    </row>
    <row r="732" spans="1:14">
      <c r="A732" t="str">
        <f>'Inp - allowance override'!A732</f>
        <v>SES</v>
      </c>
      <c r="B732" t="str">
        <f>'Inp - allowance override'!B732</f>
        <v>C_PR24CA15_3POPEX_PC_WWN</v>
      </c>
      <c r="C732" t="str">
        <f>'Inp - allowance override'!C732</f>
        <v>Third party services costs - WWN - opex - price control</v>
      </c>
      <c r="D732" t="str">
        <f>'Inp - allowance override'!D732</f>
        <v>£m</v>
      </c>
      <c r="E732" t="str">
        <f>'Inp - allowance override'!E732</f>
        <v>Price Review 2024</v>
      </c>
      <c r="F732" s="70" t="str">
        <f xml:space="preserve"> IF( ISNA( 'Inp - allowance override'!F732 ), "", IF( ISBLANK( 'Inp - allowance override'!F732 ), 'F_Inputs - allowance'!F732, 'Inp - allowance override'!F732 ) )</f>
        <v/>
      </c>
      <c r="G732" s="70" t="str">
        <f xml:space="preserve"> IF( ISNA( 'Inp - allowance override'!G732 ), "", IF( ISBLANK( 'Inp - allowance override'!G732 ), 'F_Inputs - allowance'!G732, 'Inp - allowance override'!G732 ) )</f>
        <v/>
      </c>
      <c r="H732" s="70" t="str">
        <f xml:space="preserve"> IF( ISNA( 'Inp - allowance override'!H732 ), "", IF( ISBLANK( 'Inp - allowance override'!H732 ), 'F_Inputs - allowance'!H732, 'Inp - allowance override'!H732 ) )</f>
        <v/>
      </c>
      <c r="I732" s="70">
        <f xml:space="preserve"> IF( ISNA( 'Inp - allowance override'!I732 ), "", IF( ISBLANK( 'Inp - allowance override'!I732 ), 'F_Inputs - allowance'!I732, 'Inp - allowance override'!I732 ) )</f>
        <v>0</v>
      </c>
      <c r="J732" s="70">
        <f xml:space="preserve"> IF( ISNA( 'Inp - allowance override'!J732 ), "", IF( ISBLANK( 'Inp - allowance override'!J732 ), 'F_Inputs - allowance'!J732, 'Inp - allowance override'!J732 ) )</f>
        <v>0</v>
      </c>
      <c r="K732" s="70">
        <f xml:space="preserve"> IF( ISNA( 'Inp - allowance override'!K732 ), "", IF( ISBLANK( 'Inp - allowance override'!K732 ), 'F_Inputs - allowance'!K732, 'Inp - allowance override'!K732 ) )</f>
        <v>0</v>
      </c>
      <c r="L732" s="70">
        <f xml:space="preserve"> IF( ISNA( 'Inp - allowance override'!L732 ), "", IF( ISBLANK( 'Inp - allowance override'!L732 ), 'F_Inputs - allowance'!L732, 'Inp - allowance override'!L732 ) )</f>
        <v>0</v>
      </c>
      <c r="M732" s="70">
        <f xml:space="preserve"> IF( ISNA( 'Inp - allowance override'!M732 ), "", IF( ISBLANK( 'Inp - allowance override'!M732 ), 'F_Inputs - allowance'!M732, 'Inp - allowance override'!M732 ) )</f>
        <v>0</v>
      </c>
      <c r="N732" s="64" t="str">
        <f xml:space="preserve"> INDEX(Lookup!G:G, MATCH(B732, Lookup!F:F, 0),)</f>
        <v>WWN - 3P opex</v>
      </c>
    </row>
    <row r="733" spans="1:14">
      <c r="A733" t="str">
        <f>'Inp - allowance override'!A733</f>
        <v>SES</v>
      </c>
      <c r="B733" t="str">
        <f>'Inp - allowance override'!B733</f>
        <v>C_PR24CA15_3PCAPEX_NPC_WR</v>
      </c>
      <c r="C733" t="str">
        <f>'Inp - allowance override'!C733</f>
        <v>Third party services costs - WR - capex - non-price control</v>
      </c>
      <c r="D733" t="str">
        <f>'Inp - allowance override'!D733</f>
        <v>£m</v>
      </c>
      <c r="E733" t="str">
        <f>'Inp - allowance override'!E733</f>
        <v>Price Review 2024</v>
      </c>
      <c r="F733" s="70" t="str">
        <f xml:space="preserve"> IF( ISNA( 'Inp - allowance override'!F733 ), "", IF( ISBLANK( 'Inp - allowance override'!F733 ), 'F_Inputs - allowance'!F733, 'Inp - allowance override'!F733 ) )</f>
        <v/>
      </c>
      <c r="G733" s="70" t="str">
        <f xml:space="preserve"> IF( ISNA( 'Inp - allowance override'!G733 ), "", IF( ISBLANK( 'Inp - allowance override'!G733 ), 'F_Inputs - allowance'!G733, 'Inp - allowance override'!G733 ) )</f>
        <v/>
      </c>
      <c r="H733" s="70" t="str">
        <f xml:space="preserve"> IF( ISNA( 'Inp - allowance override'!H733 ), "", IF( ISBLANK( 'Inp - allowance override'!H733 ), 'F_Inputs - allowance'!H733, 'Inp - allowance override'!H733 ) )</f>
        <v/>
      </c>
      <c r="I733" s="70">
        <f xml:space="preserve"> IF( ISNA( 'Inp - allowance override'!I733 ), "", IF( ISBLANK( 'Inp - allowance override'!I733 ), 'F_Inputs - allowance'!I733, 'Inp - allowance override'!I733 ) )</f>
        <v>0</v>
      </c>
      <c r="J733" s="70">
        <f xml:space="preserve"> IF( ISNA( 'Inp - allowance override'!J733 ), "", IF( ISBLANK( 'Inp - allowance override'!J733 ), 'F_Inputs - allowance'!J733, 'Inp - allowance override'!J733 ) )</f>
        <v>0</v>
      </c>
      <c r="K733" s="70">
        <f xml:space="preserve"> IF( ISNA( 'Inp - allowance override'!K733 ), "", IF( ISBLANK( 'Inp - allowance override'!K733 ), 'F_Inputs - allowance'!K733, 'Inp - allowance override'!K733 ) )</f>
        <v>0</v>
      </c>
      <c r="L733" s="70">
        <f xml:space="preserve"> IF( ISNA( 'Inp - allowance override'!L733 ), "", IF( ISBLANK( 'Inp - allowance override'!L733 ), 'F_Inputs - allowance'!L733, 'Inp - allowance override'!L733 ) )</f>
        <v>0</v>
      </c>
      <c r="M733" s="70">
        <f xml:space="preserve"> IF( ISNA( 'Inp - allowance override'!M733 ), "", IF( ISBLANK( 'Inp - allowance override'!M733 ), 'F_Inputs - allowance'!M733, 'Inp - allowance override'!M733 ) )</f>
        <v>0</v>
      </c>
      <c r="N733" s="64" t="str">
        <f xml:space="preserve"> INDEX(Lookup!G:G, MATCH(B733, Lookup!F:F, 0),)</f>
        <v>WR - 3P capex</v>
      </c>
    </row>
    <row r="734" spans="1:14">
      <c r="A734" t="str">
        <f>'Inp - allowance override'!A734</f>
        <v>SES</v>
      </c>
      <c r="B734" t="str">
        <f>'Inp - allowance override'!B734</f>
        <v>C_PR24CA15_3POPEX_NPC_WR</v>
      </c>
      <c r="C734" t="str">
        <f>'Inp - allowance override'!C734</f>
        <v>Third party services costs - WR - opex - non-price control</v>
      </c>
      <c r="D734" t="str">
        <f>'Inp - allowance override'!D734</f>
        <v>£m</v>
      </c>
      <c r="E734" t="str">
        <f>'Inp - allowance override'!E734</f>
        <v>Price Review 2024</v>
      </c>
      <c r="F734" s="70" t="str">
        <f xml:space="preserve"> IF( ISNA( 'Inp - allowance override'!F734 ), "", IF( ISBLANK( 'Inp - allowance override'!F734 ), 'F_Inputs - allowance'!F734, 'Inp - allowance override'!F734 ) )</f>
        <v/>
      </c>
      <c r="G734" s="70" t="str">
        <f xml:space="preserve"> IF( ISNA( 'Inp - allowance override'!G734 ), "", IF( ISBLANK( 'Inp - allowance override'!G734 ), 'F_Inputs - allowance'!G734, 'Inp - allowance override'!G734 ) )</f>
        <v/>
      </c>
      <c r="H734" s="70" t="str">
        <f xml:space="preserve"> IF( ISNA( 'Inp - allowance override'!H734 ), "", IF( ISBLANK( 'Inp - allowance override'!H734 ), 'F_Inputs - allowance'!H734, 'Inp - allowance override'!H734 ) )</f>
        <v/>
      </c>
      <c r="I734" s="70">
        <f xml:space="preserve"> IF( ISNA( 'Inp - allowance override'!I734 ), "", IF( ISBLANK( 'Inp - allowance override'!I734 ), 'F_Inputs - allowance'!I734, 'Inp - allowance override'!I734 ) )</f>
        <v>0.35899999999999999</v>
      </c>
      <c r="J734" s="70">
        <f xml:space="preserve"> IF( ISNA( 'Inp - allowance override'!J734 ), "", IF( ISBLANK( 'Inp - allowance override'!J734 ), 'F_Inputs - allowance'!J734, 'Inp - allowance override'!J734 ) )</f>
        <v>0.35899999999999999</v>
      </c>
      <c r="K734" s="70">
        <f xml:space="preserve"> IF( ISNA( 'Inp - allowance override'!K734 ), "", IF( ISBLANK( 'Inp - allowance override'!K734 ), 'F_Inputs - allowance'!K734, 'Inp - allowance override'!K734 ) )</f>
        <v>0.35899999999999999</v>
      </c>
      <c r="L734" s="70">
        <f xml:space="preserve"> IF( ISNA( 'Inp - allowance override'!L734 ), "", IF( ISBLANK( 'Inp - allowance override'!L734 ), 'F_Inputs - allowance'!L734, 'Inp - allowance override'!L734 ) )</f>
        <v>0.35899999999999999</v>
      </c>
      <c r="M734" s="70">
        <f xml:space="preserve"> IF( ISNA( 'Inp - allowance override'!M734 ), "", IF( ISBLANK( 'Inp - allowance override'!M734 ), 'F_Inputs - allowance'!M734, 'Inp - allowance override'!M734 ) )</f>
        <v>0.35899999999999999</v>
      </c>
      <c r="N734" s="64" t="str">
        <f xml:space="preserve"> INDEX(Lookup!G:G, MATCH(B734, Lookup!F:F, 0),)</f>
        <v>WR - 3P opex</v>
      </c>
    </row>
    <row r="735" spans="1:14">
      <c r="A735" t="str">
        <f>'Inp - allowance override'!A735</f>
        <v>SES</v>
      </c>
      <c r="B735" t="str">
        <f>'Inp - allowance override'!B735</f>
        <v>C_PR24CA15_3PCAPEX_NPC_WN</v>
      </c>
      <c r="C735" t="str">
        <f>'Inp - allowance override'!C735</f>
        <v>Third party services costs - WN - capex - non-price control</v>
      </c>
      <c r="D735" t="str">
        <f>'Inp - allowance override'!D735</f>
        <v>£m</v>
      </c>
      <c r="E735" t="str">
        <f>'Inp - allowance override'!E735</f>
        <v>Price Review 2024</v>
      </c>
      <c r="F735" s="70" t="str">
        <f xml:space="preserve"> IF( ISNA( 'Inp - allowance override'!F735 ), "", IF( ISBLANK( 'Inp - allowance override'!F735 ), 'F_Inputs - allowance'!F735, 'Inp - allowance override'!F735 ) )</f>
        <v/>
      </c>
      <c r="G735" s="70" t="str">
        <f xml:space="preserve"> IF( ISNA( 'Inp - allowance override'!G735 ), "", IF( ISBLANK( 'Inp - allowance override'!G735 ), 'F_Inputs - allowance'!G735, 'Inp - allowance override'!G735 ) )</f>
        <v/>
      </c>
      <c r="H735" s="70" t="str">
        <f xml:space="preserve"> IF( ISNA( 'Inp - allowance override'!H735 ), "", IF( ISBLANK( 'Inp - allowance override'!H735 ), 'F_Inputs - allowance'!H735, 'Inp - allowance override'!H735 ) )</f>
        <v/>
      </c>
      <c r="I735" s="70">
        <f xml:space="preserve"> IF( ISNA( 'Inp - allowance override'!I735 ), "", IF( ISBLANK( 'Inp - allowance override'!I735 ), 'F_Inputs - allowance'!I735, 'Inp - allowance override'!I735 ) )</f>
        <v>0</v>
      </c>
      <c r="J735" s="70">
        <f xml:space="preserve"> IF( ISNA( 'Inp - allowance override'!J735 ), "", IF( ISBLANK( 'Inp - allowance override'!J735 ), 'F_Inputs - allowance'!J735, 'Inp - allowance override'!J735 ) )</f>
        <v>0</v>
      </c>
      <c r="K735" s="70">
        <f xml:space="preserve"> IF( ISNA( 'Inp - allowance override'!K735 ), "", IF( ISBLANK( 'Inp - allowance override'!K735 ), 'F_Inputs - allowance'!K735, 'Inp - allowance override'!K735 ) )</f>
        <v>0</v>
      </c>
      <c r="L735" s="70">
        <f xml:space="preserve"> IF( ISNA( 'Inp - allowance override'!L735 ), "", IF( ISBLANK( 'Inp - allowance override'!L735 ), 'F_Inputs - allowance'!L735, 'Inp - allowance override'!L735 ) )</f>
        <v>0</v>
      </c>
      <c r="M735" s="70">
        <f xml:space="preserve"> IF( ISNA( 'Inp - allowance override'!M735 ), "", IF( ISBLANK( 'Inp - allowance override'!M735 ), 'F_Inputs - allowance'!M735, 'Inp - allowance override'!M735 ) )</f>
        <v>0</v>
      </c>
      <c r="N735" s="64" t="str">
        <f xml:space="preserve"> INDEX(Lookup!G:G, MATCH(B735, Lookup!F:F, 0),)</f>
        <v>WN - 3P capex</v>
      </c>
    </row>
    <row r="736" spans="1:14">
      <c r="A736" t="str">
        <f>'Inp - allowance override'!A736</f>
        <v>SES</v>
      </c>
      <c r="B736" t="str">
        <f>'Inp - allowance override'!B736</f>
        <v>C_PR24CA15_3POPEX_NPC_WN</v>
      </c>
      <c r="C736" t="str">
        <f>'Inp - allowance override'!C736</f>
        <v>Third party services costs - WN - opex - non-price control</v>
      </c>
      <c r="D736" t="str">
        <f>'Inp - allowance override'!D736</f>
        <v>£m</v>
      </c>
      <c r="E736" t="str">
        <f>'Inp - allowance override'!E736</f>
        <v>Price Review 2024</v>
      </c>
      <c r="F736" s="70" t="str">
        <f xml:space="preserve"> IF( ISNA( 'Inp - allowance override'!F736 ), "", IF( ISBLANK( 'Inp - allowance override'!F736 ), 'F_Inputs - allowance'!F736, 'Inp - allowance override'!F736 ) )</f>
        <v/>
      </c>
      <c r="G736" s="70" t="str">
        <f xml:space="preserve"> IF( ISNA( 'Inp - allowance override'!G736 ), "", IF( ISBLANK( 'Inp - allowance override'!G736 ), 'F_Inputs - allowance'!G736, 'Inp - allowance override'!G736 ) )</f>
        <v/>
      </c>
      <c r="H736" s="70" t="str">
        <f xml:space="preserve"> IF( ISNA( 'Inp - allowance override'!H736 ), "", IF( ISBLANK( 'Inp - allowance override'!H736 ), 'F_Inputs - allowance'!H736, 'Inp - allowance override'!H736 ) )</f>
        <v/>
      </c>
      <c r="I736" s="70">
        <f xml:space="preserve"> IF( ISNA( 'Inp - allowance override'!I736 ), "", IF( ISBLANK( 'Inp - allowance override'!I736 ), 'F_Inputs - allowance'!I736, 'Inp - allowance override'!I736 ) )</f>
        <v>0.24399999999999999</v>
      </c>
      <c r="J736" s="70">
        <f xml:space="preserve"> IF( ISNA( 'Inp - allowance override'!J736 ), "", IF( ISBLANK( 'Inp - allowance override'!J736 ), 'F_Inputs - allowance'!J736, 'Inp - allowance override'!J736 ) )</f>
        <v>0.24399999999999999</v>
      </c>
      <c r="K736" s="70">
        <f xml:space="preserve"> IF( ISNA( 'Inp - allowance override'!K736 ), "", IF( ISBLANK( 'Inp - allowance override'!K736 ), 'F_Inputs - allowance'!K736, 'Inp - allowance override'!K736 ) )</f>
        <v>0.24399999999999999</v>
      </c>
      <c r="L736" s="70">
        <f xml:space="preserve"> IF( ISNA( 'Inp - allowance override'!L736 ), "", IF( ISBLANK( 'Inp - allowance override'!L736 ), 'F_Inputs - allowance'!L736, 'Inp - allowance override'!L736 ) )</f>
        <v>0.24399999999999999</v>
      </c>
      <c r="M736" s="70">
        <f xml:space="preserve"> IF( ISNA( 'Inp - allowance override'!M736 ), "", IF( ISBLANK( 'Inp - allowance override'!M736 ), 'F_Inputs - allowance'!M736, 'Inp - allowance override'!M736 ) )</f>
        <v>0.24399999999999999</v>
      </c>
      <c r="N736" s="64" t="str">
        <f xml:space="preserve"> INDEX(Lookup!G:G, MATCH(B736, Lookup!F:F, 0),)</f>
        <v>WN - 3P opex</v>
      </c>
    </row>
    <row r="737" spans="1:16">
      <c r="A737" t="str">
        <f>'Inp - allowance override'!A737</f>
        <v>SES</v>
      </c>
      <c r="B737" t="str">
        <f>'Inp - allowance override'!B737</f>
        <v>C_PR24CA15_3PCAPEX_NPC_WWN</v>
      </c>
      <c r="C737" t="str">
        <f>'Inp - allowance override'!C737</f>
        <v>Third party services costs - WWN - capex - non-price control</v>
      </c>
      <c r="D737" t="str">
        <f>'Inp - allowance override'!D737</f>
        <v>£m</v>
      </c>
      <c r="E737" t="str">
        <f>'Inp - allowance override'!E737</f>
        <v>Price Review 2024</v>
      </c>
      <c r="F737" s="70" t="str">
        <f xml:space="preserve"> IF( ISNA( 'Inp - allowance override'!F737 ), "", IF( ISBLANK( 'Inp - allowance override'!F737 ), 'F_Inputs - allowance'!F737, 'Inp - allowance override'!F737 ) )</f>
        <v/>
      </c>
      <c r="G737" s="70" t="str">
        <f xml:space="preserve"> IF( ISNA( 'Inp - allowance override'!G737 ), "", IF( ISBLANK( 'Inp - allowance override'!G737 ), 'F_Inputs - allowance'!G737, 'Inp - allowance override'!G737 ) )</f>
        <v/>
      </c>
      <c r="H737" s="70" t="str">
        <f xml:space="preserve"> IF( ISNA( 'Inp - allowance override'!H737 ), "", IF( ISBLANK( 'Inp - allowance override'!H737 ), 'F_Inputs - allowance'!H737, 'Inp - allowance override'!H737 ) )</f>
        <v/>
      </c>
      <c r="I737" s="70">
        <f xml:space="preserve"> IF( ISNA( 'Inp - allowance override'!I737 ), "", IF( ISBLANK( 'Inp - allowance override'!I737 ), 'F_Inputs - allowance'!I737, 'Inp - allowance override'!I737 ) )</f>
        <v>0</v>
      </c>
      <c r="J737" s="70">
        <f xml:space="preserve"> IF( ISNA( 'Inp - allowance override'!J737 ), "", IF( ISBLANK( 'Inp - allowance override'!J737 ), 'F_Inputs - allowance'!J737, 'Inp - allowance override'!J737 ) )</f>
        <v>0</v>
      </c>
      <c r="K737" s="70">
        <f xml:space="preserve"> IF( ISNA( 'Inp - allowance override'!K737 ), "", IF( ISBLANK( 'Inp - allowance override'!K737 ), 'F_Inputs - allowance'!K737, 'Inp - allowance override'!K737 ) )</f>
        <v>0</v>
      </c>
      <c r="L737" s="70">
        <f xml:space="preserve"> IF( ISNA( 'Inp - allowance override'!L737 ), "", IF( ISBLANK( 'Inp - allowance override'!L737 ), 'F_Inputs - allowance'!L737, 'Inp - allowance override'!L737 ) )</f>
        <v>0</v>
      </c>
      <c r="M737" s="70">
        <f xml:space="preserve"> IF( ISNA( 'Inp - allowance override'!M737 ), "", IF( ISBLANK( 'Inp - allowance override'!M737 ), 'F_Inputs - allowance'!M737, 'Inp - allowance override'!M737 ) )</f>
        <v>0</v>
      </c>
      <c r="N737" s="64" t="str">
        <f xml:space="preserve"> INDEX(Lookup!G:G, MATCH(B737, Lookup!F:F, 0),)</f>
        <v>WWN - 3P capex</v>
      </c>
    </row>
    <row r="738" spans="1:16">
      <c r="A738" t="str">
        <f>'Inp - allowance override'!A738</f>
        <v>SES</v>
      </c>
      <c r="B738" t="str">
        <f>'Inp - allowance override'!B738</f>
        <v>C_PR24CA15_3POPEX_NPC_WWN</v>
      </c>
      <c r="C738" t="str">
        <f>'Inp - allowance override'!C738</f>
        <v>Third party services costs - WWN - opex - non-price control</v>
      </c>
      <c r="D738" t="str">
        <f>'Inp - allowance override'!D738</f>
        <v>£m</v>
      </c>
      <c r="E738" t="str">
        <f>'Inp - allowance override'!E738</f>
        <v>Price Review 2024</v>
      </c>
      <c r="F738" s="70" t="str">
        <f xml:space="preserve"> IF( ISNA( 'Inp - allowance override'!F738 ), "", IF( ISBLANK( 'Inp - allowance override'!F738 ), 'F_Inputs - allowance'!F738, 'Inp - allowance override'!F738 ) )</f>
        <v/>
      </c>
      <c r="G738" s="70" t="str">
        <f xml:space="preserve"> IF( ISNA( 'Inp - allowance override'!G738 ), "", IF( ISBLANK( 'Inp - allowance override'!G738 ), 'F_Inputs - allowance'!G738, 'Inp - allowance override'!G738 ) )</f>
        <v/>
      </c>
      <c r="H738" s="70" t="str">
        <f xml:space="preserve"> IF( ISNA( 'Inp - allowance override'!H738 ), "", IF( ISBLANK( 'Inp - allowance override'!H738 ), 'F_Inputs - allowance'!H738, 'Inp - allowance override'!H738 ) )</f>
        <v/>
      </c>
      <c r="I738" s="70">
        <f xml:space="preserve"> IF( ISNA( 'Inp - allowance override'!I738 ), "", IF( ISBLANK( 'Inp - allowance override'!I738 ), 'F_Inputs - allowance'!I738, 'Inp - allowance override'!I738 ) )</f>
        <v>0</v>
      </c>
      <c r="J738" s="70">
        <f xml:space="preserve"> IF( ISNA( 'Inp - allowance override'!J738 ), "", IF( ISBLANK( 'Inp - allowance override'!J738 ), 'F_Inputs - allowance'!J738, 'Inp - allowance override'!J738 ) )</f>
        <v>0</v>
      </c>
      <c r="K738" s="70">
        <f xml:space="preserve"> IF( ISNA( 'Inp - allowance override'!K738 ), "", IF( ISBLANK( 'Inp - allowance override'!K738 ), 'F_Inputs - allowance'!K738, 'Inp - allowance override'!K738 ) )</f>
        <v>0</v>
      </c>
      <c r="L738" s="70">
        <f xml:space="preserve"> IF( ISNA( 'Inp - allowance override'!L738 ), "", IF( ISBLANK( 'Inp - allowance override'!L738 ), 'F_Inputs - allowance'!L738, 'Inp - allowance override'!L738 ) )</f>
        <v>0</v>
      </c>
      <c r="M738" s="70">
        <f xml:space="preserve"> IF( ISNA( 'Inp - allowance override'!M738 ), "", IF( ISBLANK( 'Inp - allowance override'!M738 ), 'F_Inputs - allowance'!M738, 'Inp - allowance override'!M738 ) )</f>
        <v>0</v>
      </c>
      <c r="N738" s="64" t="str">
        <f xml:space="preserve"> INDEX(Lookup!G:G, MATCH(B738, Lookup!F:F, 0),)</f>
        <v>WWN - 3P opex</v>
      </c>
    </row>
    <row r="739" spans="1:16">
      <c r="A739" t="str">
        <f>'Inp - allowance override'!A739</f>
        <v>SES</v>
      </c>
      <c r="B739" t="str">
        <f>'Inp - allowance override'!B739</f>
        <v>C_PR24CA15_REVCAPEX_PC_WN</v>
      </c>
      <c r="C739" t="str">
        <f>'Inp - allowance override'!C739</f>
        <v>DS &amp; diversions - revenues for capex spend - price control - WN</v>
      </c>
      <c r="D739" t="str">
        <f>'Inp - allowance override'!D739</f>
        <v>£m</v>
      </c>
      <c r="E739" t="str">
        <f>'Inp - allowance override'!E739</f>
        <v>Price Review 2024</v>
      </c>
      <c r="F739" s="70" t="str">
        <f xml:space="preserve"> IF( ISNA( 'Inp - allowance override'!F739 ), "", IF( ISBLANK( 'Inp - allowance override'!F739 ), 'F_Inputs - allowance'!F739, 'Inp - allowance override'!F739 ) )</f>
        <v/>
      </c>
      <c r="G739" s="70" t="str">
        <f xml:space="preserve"> IF( ISNA( 'Inp - allowance override'!G739 ), "", IF( ISBLANK( 'Inp - allowance override'!G739 ), 'F_Inputs - allowance'!G739, 'Inp - allowance override'!G739 ) )</f>
        <v/>
      </c>
      <c r="H739" s="70" t="str">
        <f xml:space="preserve"> IF( ISNA( 'Inp - allowance override'!H739 ), "", IF( ISBLANK( 'Inp - allowance override'!H739 ), 'F_Inputs - allowance'!H739, 'Inp - allowance override'!H739 ) )</f>
        <v/>
      </c>
      <c r="I739" s="70">
        <f xml:space="preserve"> IF( ISNA( 'Inp - allowance override'!I739 ), "", IF( ISBLANK( 'Inp - allowance override'!I739 ), 'F_Inputs - allowance'!I739, 'Inp - allowance override'!I739 ) )</f>
        <v>2.3279709451905141E-2</v>
      </c>
      <c r="J739" s="70">
        <f xml:space="preserve"> IF( ISNA( 'Inp - allowance override'!J739 ), "", IF( ISBLANK( 'Inp - allowance override'!J739 ), 'F_Inputs - allowance'!J739, 'Inp - allowance override'!J739 ) )</f>
        <v>2.3133300246784044E-2</v>
      </c>
      <c r="K739" s="70">
        <f xml:space="preserve"> IF( ISNA( 'Inp - allowance override'!K739 ), "", IF( ISBLANK( 'Inp - allowance override'!K739 ), 'F_Inputs - allowance'!K739, 'Inp - allowance override'!K739 ) )</f>
        <v>-9.1061767566101084E-2</v>
      </c>
      <c r="L739" s="70">
        <f xml:space="preserve"> IF( ISNA( 'Inp - allowance override'!L739 ), "", IF( ISBLANK( 'Inp - allowance override'!L739 ), 'F_Inputs - allowance'!L739, 'Inp - allowance override'!L739 ) )</f>
        <v>2.2844859471775093E-2</v>
      </c>
      <c r="M739" s="70">
        <f xml:space="preserve"> IF( ISNA( 'Inp - allowance override'!M739 ), "", IF( ISBLANK( 'Inp - allowance override'!M739 ), 'F_Inputs - allowance'!M739, 'Inp - allowance override'!M739 ) )</f>
        <v>2.2702798766455305E-2</v>
      </c>
      <c r="N739" s="64" t="str">
        <f xml:space="preserve"> INDEX(Lookup!G:G, MATCH(B739, Lookup!F:F, 0),)</f>
        <v>WN - DSDIV REV</v>
      </c>
    </row>
    <row r="740" spans="1:16">
      <c r="A740" t="str">
        <f>'Inp - allowance override'!A740</f>
        <v>SES</v>
      </c>
      <c r="B740" t="str">
        <f>'Inp - allowance override'!B740</f>
        <v>C_PR24CA15_REVCAPEX_NPC_WN</v>
      </c>
      <c r="C740" t="str">
        <f>'Inp - allowance override'!C740</f>
        <v>DS &amp; diversions - revenues for capex spend - non-price control - WN</v>
      </c>
      <c r="D740" t="str">
        <f>'Inp - allowance override'!D740</f>
        <v>£m</v>
      </c>
      <c r="E740" t="str">
        <f>'Inp - allowance override'!E740</f>
        <v>Price Review 2024</v>
      </c>
      <c r="F740" s="70" t="str">
        <f xml:space="preserve"> IF( ISNA( 'Inp - allowance override'!F740 ), "", IF( ISBLANK( 'Inp - allowance override'!F740 ), 'F_Inputs - allowance'!F740, 'Inp - allowance override'!F740 ) )</f>
        <v/>
      </c>
      <c r="G740" s="70" t="str">
        <f xml:space="preserve"> IF( ISNA( 'Inp - allowance override'!G740 ), "", IF( ISBLANK( 'Inp - allowance override'!G740 ), 'F_Inputs - allowance'!G740, 'Inp - allowance override'!G740 ) )</f>
        <v/>
      </c>
      <c r="H740" s="70" t="str">
        <f xml:space="preserve"> IF( ISNA( 'Inp - allowance override'!H740 ), "", IF( ISBLANK( 'Inp - allowance override'!H740 ), 'F_Inputs - allowance'!H740, 'Inp - allowance override'!H740 ) )</f>
        <v/>
      </c>
      <c r="I740" s="70">
        <f xml:space="preserve"> IF( ISNA( 'Inp - allowance override'!I740 ), "", IF( ISBLANK( 'Inp - allowance override'!I740 ), 'F_Inputs - allowance'!I740, 'Inp - allowance override'!I740 ) )</f>
        <v>0.83983720629742331</v>
      </c>
      <c r="J740" s="70">
        <f xml:space="preserve"> IF( ISNA( 'Inp - allowance override'!J740 ), "", IF( ISBLANK( 'Inp - allowance override'!J740 ), 'F_Inputs - allowance'!J740, 'Inp - allowance override'!J740 ) )</f>
        <v>0.88154724204642287</v>
      </c>
      <c r="K740" s="70">
        <f xml:space="preserve"> IF( ISNA( 'Inp - allowance override'!K740 ), "", IF( ISBLANK( 'Inp - allowance override'!K740 ), 'F_Inputs - allowance'!K740, 'Inp - allowance override'!K740 ) )</f>
        <v>0.92551187432239546</v>
      </c>
      <c r="L740" s="70">
        <f xml:space="preserve"> IF( ISNA( 'Inp - allowance override'!L740 ), "", IF( ISBLANK( 'Inp - allowance override'!L740 ), 'F_Inputs - allowance'!L740, 'Inp - allowance override'!L740 ) )</f>
        <v>0.97173110312534072</v>
      </c>
      <c r="M740" s="70">
        <f xml:space="preserve"> IF( ISNA( 'Inp - allowance override'!M740 ), "", IF( ISBLANK( 'Inp - allowance override'!M740 ), 'F_Inputs - allowance'!M740, 'Inp - allowance override'!M740 ) )</f>
        <v>0.9116850081101574</v>
      </c>
      <c r="N740" s="64" t="str">
        <f xml:space="preserve"> INDEX(Lookup!G:G, MATCH(B740, Lookup!F:F, 0),)</f>
        <v>WN - DSDIV REV</v>
      </c>
    </row>
    <row r="741" spans="1:16">
      <c r="A741" t="str">
        <f>'Inp - allowance override'!A741</f>
        <v>SES</v>
      </c>
      <c r="B741" t="str">
        <f>'Inp - allowance override'!B741</f>
        <v>C_PR24CA15_REVOPEX_PC_WN</v>
      </c>
      <c r="C741" t="str">
        <f>'Inp - allowance override'!C741</f>
        <v>DS &amp; diversions - revenues for opex spend - price control - WN</v>
      </c>
      <c r="D741" t="str">
        <f>'Inp - allowance override'!D741</f>
        <v>£m</v>
      </c>
      <c r="E741" t="str">
        <f>'Inp - allowance override'!E741</f>
        <v>Price Review 2024</v>
      </c>
      <c r="F741" s="70" t="str">
        <f xml:space="preserve"> IF( ISNA( 'Inp - allowance override'!F741 ), "", IF( ISBLANK( 'Inp - allowance override'!F741 ), 'F_Inputs - allowance'!F741, 'Inp - allowance override'!F741 ) )</f>
        <v/>
      </c>
      <c r="G741" s="70" t="str">
        <f xml:space="preserve"> IF( ISNA( 'Inp - allowance override'!G741 ), "", IF( ISBLANK( 'Inp - allowance override'!G741 ), 'F_Inputs - allowance'!G741, 'Inp - allowance override'!G741 ) )</f>
        <v/>
      </c>
      <c r="H741" s="70" t="str">
        <f xml:space="preserve"> IF( ISNA( 'Inp - allowance override'!H741 ), "", IF( ISBLANK( 'Inp - allowance override'!H741 ), 'F_Inputs - allowance'!H741, 'Inp - allowance override'!H741 ) )</f>
        <v/>
      </c>
      <c r="I741" s="70">
        <f xml:space="preserve"> IF( ISNA( 'Inp - allowance override'!I741 ), "", IF( ISBLANK( 'Inp - allowance override'!I741 ), 'F_Inputs - allowance'!I741, 'Inp - allowance override'!I741 ) )</f>
        <v>3.8672952605533904E-2</v>
      </c>
      <c r="J741" s="70">
        <f xml:space="preserve"> IF( ISNA( 'Inp - allowance override'!J741 ), "", IF( ISBLANK( 'Inp - allowance override'!J741 ), 'F_Inputs - allowance'!J741, 'Inp - allowance override'!J741 ) )</f>
        <v>3.8429733236221772E-2</v>
      </c>
      <c r="K741" s="70">
        <f xml:space="preserve"> IF( ISNA( 'Inp - allowance override'!K741 ), "", IF( ISBLANK( 'Inp - allowance override'!K741 ), 'F_Inputs - allowance'!K741, 'Inp - allowance override'!K741 ) )</f>
        <v>-0.15127454354769762</v>
      </c>
      <c r="L741" s="70">
        <f xml:space="preserve"> IF( ISNA( 'Inp - allowance override'!L741 ), "", IF( ISBLANK( 'Inp - allowance override'!L741 ), 'F_Inputs - allowance'!L741, 'Inp - allowance override'!L741 ) )</f>
        <v>3.7950566756740141E-2</v>
      </c>
      <c r="M741" s="70">
        <f xml:space="preserve"> IF( ISNA( 'Inp - allowance override'!M741 ), "", IF( ISBLANK( 'Inp - allowance override'!M741 ), 'F_Inputs - allowance'!M741, 'Inp - allowance override'!M741 ) )</f>
        <v>3.7714571245915963E-2</v>
      </c>
      <c r="N741" s="64" t="str">
        <f xml:space="preserve"> INDEX(Lookup!G:G, MATCH(B741, Lookup!F:F, 0),)</f>
        <v>WN - DSDIV REV</v>
      </c>
    </row>
    <row r="742" spans="1:16">
      <c r="A742" t="str">
        <f>'Inp - allowance override'!A742</f>
        <v>SES</v>
      </c>
      <c r="B742" t="str">
        <f>'Inp - allowance override'!B742</f>
        <v>C_PR24CA15_REVOPEX_NPC_WN</v>
      </c>
      <c r="C742" t="str">
        <f>'Inp - allowance override'!C742</f>
        <v>DS &amp; diversions - revenues for opex spend - non-price control - WN</v>
      </c>
      <c r="D742" t="str">
        <f>'Inp - allowance override'!D742</f>
        <v>£m</v>
      </c>
      <c r="E742" t="str">
        <f>'Inp - allowance override'!E742</f>
        <v>Price Review 2024</v>
      </c>
      <c r="F742" s="70" t="str">
        <f xml:space="preserve"> IF( ISNA( 'Inp - allowance override'!F742 ), "", IF( ISBLANK( 'Inp - allowance override'!F742 ), 'F_Inputs - allowance'!F742, 'Inp - allowance override'!F742 ) )</f>
        <v/>
      </c>
      <c r="G742" s="70" t="str">
        <f xml:space="preserve"> IF( ISNA( 'Inp - allowance override'!G742 ), "", IF( ISBLANK( 'Inp - allowance override'!G742 ), 'F_Inputs - allowance'!G742, 'Inp - allowance override'!G742 ) )</f>
        <v/>
      </c>
      <c r="H742" s="70" t="str">
        <f xml:space="preserve"> IF( ISNA( 'Inp - allowance override'!H742 ), "", IF( ISBLANK( 'Inp - allowance override'!H742 ), 'F_Inputs - allowance'!H742, 'Inp - allowance override'!H742 ) )</f>
        <v/>
      </c>
      <c r="I742" s="70">
        <f xml:space="preserve"> IF( ISNA( 'Inp - allowance override'!I742 ), "", IF( ISBLANK( 'Inp - allowance override'!I742 ), 'F_Inputs - allowance'!I742, 'Inp - allowance override'!I742 ) )</f>
        <v>1.3951627937025766</v>
      </c>
      <c r="J742" s="70">
        <f xml:space="preserve"> IF( ISNA( 'Inp - allowance override'!J742 ), "", IF( ISBLANK( 'Inp - allowance override'!J742 ), 'F_Inputs - allowance'!J742, 'Inp - allowance override'!J742 ) )</f>
        <v>1.4644527579535771</v>
      </c>
      <c r="K742" s="70">
        <f xml:space="preserve"> IF( ISNA( 'Inp - allowance override'!K742 ), "", IF( ISBLANK( 'Inp - allowance override'!K742 ), 'F_Inputs - allowance'!K742, 'Inp - allowance override'!K742 ) )</f>
        <v>1.5374881256776045</v>
      </c>
      <c r="L742" s="70">
        <f xml:space="preserve"> IF( ISNA( 'Inp - allowance override'!L742 ), "", IF( ISBLANK( 'Inp - allowance override'!L742 ), 'F_Inputs - allowance'!L742, 'Inp - allowance override'!L742 ) )</f>
        <v>1.614268896874659</v>
      </c>
      <c r="M742" s="70">
        <f xml:space="preserve"> IF( ISNA( 'Inp - allowance override'!M742 ), "", IF( ISBLANK( 'Inp - allowance override'!M742 ), 'F_Inputs - allowance'!M742, 'Inp - allowance override'!M742 ) )</f>
        <v>1.5145185202014855</v>
      </c>
      <c r="N742" s="64" t="str">
        <f xml:space="preserve"> INDEX(Lookup!G:G, MATCH(B742, Lookup!F:F, 0),)</f>
        <v>WN - DSDIV REV</v>
      </c>
    </row>
    <row r="743" spans="1:16">
      <c r="A743" t="str">
        <f>'Inp - allowance override'!A743</f>
        <v>SES</v>
      </c>
      <c r="B743" t="str">
        <f>'Inp - allowance override'!B743</f>
        <v>C_PR24CA15_REVCAPEX_PC_WWN</v>
      </c>
      <c r="C743" t="str">
        <f>'Inp - allowance override'!C743</f>
        <v>DS &amp; diversions - revenues for capex spend - price control - WWN</v>
      </c>
      <c r="D743" t="str">
        <f>'Inp - allowance override'!D743</f>
        <v>£m</v>
      </c>
      <c r="E743" t="str">
        <f>'Inp - allowance override'!E743</f>
        <v>Price Review 2024</v>
      </c>
      <c r="F743" s="70" t="str">
        <f xml:space="preserve"> IF( ISNA( 'Inp - allowance override'!F743 ), "", IF( ISBLANK( 'Inp - allowance override'!F743 ), 'F_Inputs - allowance'!F743, 'Inp - allowance override'!F743 ) )</f>
        <v/>
      </c>
      <c r="G743" s="70" t="str">
        <f xml:space="preserve"> IF( ISNA( 'Inp - allowance override'!G743 ), "", IF( ISBLANK( 'Inp - allowance override'!G743 ), 'F_Inputs - allowance'!G743, 'Inp - allowance override'!G743 ) )</f>
        <v/>
      </c>
      <c r="H743" s="70" t="str">
        <f xml:space="preserve"> IF( ISNA( 'Inp - allowance override'!H743 ), "", IF( ISBLANK( 'Inp - allowance override'!H743 ), 'F_Inputs - allowance'!H743, 'Inp - allowance override'!H743 ) )</f>
        <v/>
      </c>
      <c r="I743" s="70">
        <f xml:space="preserve"> IF( ISNA( 'Inp - allowance override'!I743 ), "", IF( ISBLANK( 'Inp - allowance override'!I743 ), 'F_Inputs - allowance'!I743, 'Inp - allowance override'!I743 ) )</f>
        <v>0</v>
      </c>
      <c r="J743" s="70">
        <f xml:space="preserve"> IF( ISNA( 'Inp - allowance override'!J743 ), "", IF( ISBLANK( 'Inp - allowance override'!J743 ), 'F_Inputs - allowance'!J743, 'Inp - allowance override'!J743 ) )</f>
        <v>0</v>
      </c>
      <c r="K743" s="70">
        <f xml:space="preserve"> IF( ISNA( 'Inp - allowance override'!K743 ), "", IF( ISBLANK( 'Inp - allowance override'!K743 ), 'F_Inputs - allowance'!K743, 'Inp - allowance override'!K743 ) )</f>
        <v>0</v>
      </c>
      <c r="L743" s="70">
        <f xml:space="preserve"> IF( ISNA( 'Inp - allowance override'!L743 ), "", IF( ISBLANK( 'Inp - allowance override'!L743 ), 'F_Inputs - allowance'!L743, 'Inp - allowance override'!L743 ) )</f>
        <v>0</v>
      </c>
      <c r="M743" s="70">
        <f xml:space="preserve"> IF( ISNA( 'Inp - allowance override'!M743 ), "", IF( ISBLANK( 'Inp - allowance override'!M743 ), 'F_Inputs - allowance'!M743, 'Inp - allowance override'!M743 ) )</f>
        <v>0</v>
      </c>
      <c r="N743" s="64" t="str">
        <f xml:space="preserve"> INDEX(Lookup!G:G, MATCH(B743, Lookup!F:F, 0),)</f>
        <v>WWN - DSDIV REV</v>
      </c>
    </row>
    <row r="744" spans="1:16">
      <c r="A744" t="str">
        <f>'Inp - allowance override'!A744</f>
        <v>SES</v>
      </c>
      <c r="B744" t="str">
        <f>'Inp - allowance override'!B744</f>
        <v>C_PR24CA15_REVCAPEX_NPC_WWN</v>
      </c>
      <c r="C744" t="str">
        <f>'Inp - allowance override'!C744</f>
        <v>DS &amp; diversions - revenues for capex spend - non-price control - WWN</v>
      </c>
      <c r="D744" t="str">
        <f>'Inp - allowance override'!D744</f>
        <v>£m</v>
      </c>
      <c r="E744" t="str">
        <f>'Inp - allowance override'!E744</f>
        <v>Price Review 2024</v>
      </c>
      <c r="F744" s="70" t="str">
        <f xml:space="preserve"> IF( ISNA( 'Inp - allowance override'!F744 ), "", IF( ISBLANK( 'Inp - allowance override'!F744 ), 'F_Inputs - allowance'!F744, 'Inp - allowance override'!F744 ) )</f>
        <v/>
      </c>
      <c r="G744" s="70" t="str">
        <f xml:space="preserve"> IF( ISNA( 'Inp - allowance override'!G744 ), "", IF( ISBLANK( 'Inp - allowance override'!G744 ), 'F_Inputs - allowance'!G744, 'Inp - allowance override'!G744 ) )</f>
        <v/>
      </c>
      <c r="H744" s="70" t="str">
        <f xml:space="preserve"> IF( ISNA( 'Inp - allowance override'!H744 ), "", IF( ISBLANK( 'Inp - allowance override'!H744 ), 'F_Inputs - allowance'!H744, 'Inp - allowance override'!H744 ) )</f>
        <v/>
      </c>
      <c r="I744" s="70">
        <f xml:space="preserve"> IF( ISNA( 'Inp - allowance override'!I744 ), "", IF( ISBLANK( 'Inp - allowance override'!I744 ), 'F_Inputs - allowance'!I744, 'Inp - allowance override'!I744 ) )</f>
        <v>0</v>
      </c>
      <c r="J744" s="70">
        <f xml:space="preserve"> IF( ISNA( 'Inp - allowance override'!J744 ), "", IF( ISBLANK( 'Inp - allowance override'!J744 ), 'F_Inputs - allowance'!J744, 'Inp - allowance override'!J744 ) )</f>
        <v>0</v>
      </c>
      <c r="K744" s="70">
        <f xml:space="preserve"> IF( ISNA( 'Inp - allowance override'!K744 ), "", IF( ISBLANK( 'Inp - allowance override'!K744 ), 'F_Inputs - allowance'!K744, 'Inp - allowance override'!K744 ) )</f>
        <v>0</v>
      </c>
      <c r="L744" s="70">
        <f xml:space="preserve"> IF( ISNA( 'Inp - allowance override'!L744 ), "", IF( ISBLANK( 'Inp - allowance override'!L744 ), 'F_Inputs - allowance'!L744, 'Inp - allowance override'!L744 ) )</f>
        <v>0</v>
      </c>
      <c r="M744" s="70">
        <f xml:space="preserve"> IF( ISNA( 'Inp - allowance override'!M744 ), "", IF( ISBLANK( 'Inp - allowance override'!M744 ), 'F_Inputs - allowance'!M744, 'Inp - allowance override'!M744 ) )</f>
        <v>0</v>
      </c>
      <c r="N744" s="64" t="str">
        <f xml:space="preserve"> INDEX(Lookup!G:G, MATCH(B744, Lookup!F:F, 0),)</f>
        <v>WWN - DSDIV REV</v>
      </c>
    </row>
    <row r="745" spans="1:16">
      <c r="A745" t="str">
        <f>'Inp - allowance override'!A745</f>
        <v>SES</v>
      </c>
      <c r="B745" t="str">
        <f>'Inp - allowance override'!B745</f>
        <v>C_PR24CA15_REVOPEX_PC_WWN</v>
      </c>
      <c r="C745" t="str">
        <f>'Inp - allowance override'!C745</f>
        <v>DS &amp; diversions - revenues for opex spend - price control - WWN</v>
      </c>
      <c r="D745" t="str">
        <f>'Inp - allowance override'!D745</f>
        <v>£m</v>
      </c>
      <c r="E745" t="str">
        <f>'Inp - allowance override'!E745</f>
        <v>Price Review 2024</v>
      </c>
      <c r="F745" s="70" t="str">
        <f xml:space="preserve"> IF( ISNA( 'Inp - allowance override'!F745 ), "", IF( ISBLANK( 'Inp - allowance override'!F745 ), 'F_Inputs - allowance'!F745, 'Inp - allowance override'!F745 ) )</f>
        <v/>
      </c>
      <c r="G745" s="70" t="str">
        <f xml:space="preserve"> IF( ISNA( 'Inp - allowance override'!G745 ), "", IF( ISBLANK( 'Inp - allowance override'!G745 ), 'F_Inputs - allowance'!G745, 'Inp - allowance override'!G745 ) )</f>
        <v/>
      </c>
      <c r="H745" s="70" t="str">
        <f xml:space="preserve"> IF( ISNA( 'Inp - allowance override'!H745 ), "", IF( ISBLANK( 'Inp - allowance override'!H745 ), 'F_Inputs - allowance'!H745, 'Inp - allowance override'!H745 ) )</f>
        <v/>
      </c>
      <c r="I745" s="70">
        <f xml:space="preserve"> IF( ISNA( 'Inp - allowance override'!I745 ), "", IF( ISBLANK( 'Inp - allowance override'!I745 ), 'F_Inputs - allowance'!I745, 'Inp - allowance override'!I745 ) )</f>
        <v>0</v>
      </c>
      <c r="J745" s="70">
        <f xml:space="preserve"> IF( ISNA( 'Inp - allowance override'!J745 ), "", IF( ISBLANK( 'Inp - allowance override'!J745 ), 'F_Inputs - allowance'!J745, 'Inp - allowance override'!J745 ) )</f>
        <v>0</v>
      </c>
      <c r="K745" s="70">
        <f xml:space="preserve"> IF( ISNA( 'Inp - allowance override'!K745 ), "", IF( ISBLANK( 'Inp - allowance override'!K745 ), 'F_Inputs - allowance'!K745, 'Inp - allowance override'!K745 ) )</f>
        <v>0</v>
      </c>
      <c r="L745" s="70">
        <f xml:space="preserve"> IF( ISNA( 'Inp - allowance override'!L745 ), "", IF( ISBLANK( 'Inp - allowance override'!L745 ), 'F_Inputs - allowance'!L745, 'Inp - allowance override'!L745 ) )</f>
        <v>0</v>
      </c>
      <c r="M745" s="70">
        <f xml:space="preserve"> IF( ISNA( 'Inp - allowance override'!M745 ), "", IF( ISBLANK( 'Inp - allowance override'!M745 ), 'F_Inputs - allowance'!M745, 'Inp - allowance override'!M745 ) )</f>
        <v>0</v>
      </c>
      <c r="N745" s="64" t="str">
        <f xml:space="preserve"> INDEX(Lookup!G:G, MATCH(B745, Lookup!F:F, 0),)</f>
        <v>WWN - DSDIV REV</v>
      </c>
    </row>
    <row r="746" spans="1:16">
      <c r="A746" t="str">
        <f>'Inp - allowance override'!A746</f>
        <v>SES</v>
      </c>
      <c r="B746" t="str">
        <f>'Inp - allowance override'!B746</f>
        <v>C_PR24CA15_REVOPEX_NPC_WWN</v>
      </c>
      <c r="C746" t="str">
        <f>'Inp - allowance override'!C746</f>
        <v>DS &amp; diversions - revenues for opex spend - non-price control - WWN</v>
      </c>
      <c r="D746" t="str">
        <f>'Inp - allowance override'!D746</f>
        <v>£m</v>
      </c>
      <c r="E746" t="str">
        <f>'Inp - allowance override'!E746</f>
        <v>Price Review 2024</v>
      </c>
      <c r="F746" s="70" t="str">
        <f xml:space="preserve"> IF( ISNA( 'Inp - allowance override'!F746 ), "", IF( ISBLANK( 'Inp - allowance override'!F746 ), 'F_Inputs - allowance'!F746, 'Inp - allowance override'!F746 ) )</f>
        <v/>
      </c>
      <c r="G746" s="70" t="str">
        <f xml:space="preserve"> IF( ISNA( 'Inp - allowance override'!G746 ), "", IF( ISBLANK( 'Inp - allowance override'!G746 ), 'F_Inputs - allowance'!G746, 'Inp - allowance override'!G746 ) )</f>
        <v/>
      </c>
      <c r="H746" s="70" t="str">
        <f xml:space="preserve"> IF( ISNA( 'Inp - allowance override'!H746 ), "", IF( ISBLANK( 'Inp - allowance override'!H746 ), 'F_Inputs - allowance'!H746, 'Inp - allowance override'!H746 ) )</f>
        <v/>
      </c>
      <c r="I746" s="70">
        <f xml:space="preserve"> IF( ISNA( 'Inp - allowance override'!I746 ), "", IF( ISBLANK( 'Inp - allowance override'!I746 ), 'F_Inputs - allowance'!I746, 'Inp - allowance override'!I746 ) )</f>
        <v>0</v>
      </c>
      <c r="J746" s="70">
        <f xml:space="preserve"> IF( ISNA( 'Inp - allowance override'!J746 ), "", IF( ISBLANK( 'Inp - allowance override'!J746 ), 'F_Inputs - allowance'!J746, 'Inp - allowance override'!J746 ) )</f>
        <v>0</v>
      </c>
      <c r="K746" s="70">
        <f xml:space="preserve"> IF( ISNA( 'Inp - allowance override'!K746 ), "", IF( ISBLANK( 'Inp - allowance override'!K746 ), 'F_Inputs - allowance'!K746, 'Inp - allowance override'!K746 ) )</f>
        <v>0</v>
      </c>
      <c r="L746" s="70">
        <f xml:space="preserve"> IF( ISNA( 'Inp - allowance override'!L746 ), "", IF( ISBLANK( 'Inp - allowance override'!L746 ), 'F_Inputs - allowance'!L746, 'Inp - allowance override'!L746 ) )</f>
        <v>0</v>
      </c>
      <c r="M746" s="70">
        <f xml:space="preserve"> IF( ISNA( 'Inp - allowance override'!M746 ), "", IF( ISBLANK( 'Inp - allowance override'!M746 ), 'F_Inputs - allowance'!M746, 'Inp - allowance override'!M746 ) )</f>
        <v>0</v>
      </c>
      <c r="N746" s="64" t="str">
        <f xml:space="preserve"> INDEX(Lookup!G:G, MATCH(B746, Lookup!F:F, 0),)</f>
        <v>WWN - DSDIV REV</v>
      </c>
    </row>
    <row r="747" spans="1:16">
      <c r="A747" t="str">
        <f>'Inp - allowance override'!A747</f>
        <v>SES</v>
      </c>
      <c r="B747" t="str">
        <f>'Inp - allowance override'!B747</f>
        <v>C_PR24CA25_WR</v>
      </c>
      <c r="C747" t="str">
        <f>'Inp - allowance override'!C747</f>
        <v>Pension deficit recovery payments - Calculated allowance - Water resources</v>
      </c>
      <c r="D747" t="str">
        <f>'Inp - allowance override'!D747</f>
        <v>£m</v>
      </c>
      <c r="E747" t="str">
        <f>'Inp - allowance override'!E747</f>
        <v>Price Review 2024</v>
      </c>
      <c r="F747" s="70" t="str">
        <f xml:space="preserve"> IF( ISNA( 'Inp - allowance override'!F747 ), "", IF( ISBLANK( 'Inp - allowance override'!F747 ), 'F_Inputs - allowance'!F747, 'Inp - allowance override'!F747 ) )</f>
        <v/>
      </c>
      <c r="G747" s="70" t="str">
        <f xml:space="preserve"> IF( ISNA( 'Inp - allowance override'!G747 ), "", IF( ISBLANK( 'Inp - allowance override'!G747 ), 'F_Inputs - allowance'!G747, 'Inp - allowance override'!G747 ) )</f>
        <v/>
      </c>
      <c r="H747" s="70" t="str">
        <f xml:space="preserve"> IF( ISNA( 'Inp - allowance override'!H747 ), "", IF( ISBLANK( 'Inp - allowance override'!H747 ), 'F_Inputs - allowance'!H747, 'Inp - allowance override'!H747 ) )</f>
        <v/>
      </c>
      <c r="I747" s="70" t="str">
        <f xml:space="preserve"> IF( ISNA( 'Inp - allowance override'!I747 ), "", IF( ISBLANK( 'Inp - allowance override'!I747 ), 'F_Inputs - allowance'!I747, 'Inp - allowance override'!I747 ) )</f>
        <v/>
      </c>
      <c r="J747" s="70" t="str">
        <f xml:space="preserve"> IF( ISNA( 'Inp - allowance override'!J747 ), "", IF( ISBLANK( 'Inp - allowance override'!J747 ), 'F_Inputs - allowance'!J747, 'Inp - allowance override'!J747 ) )</f>
        <v/>
      </c>
      <c r="K747" s="70" t="str">
        <f xml:space="preserve"> IF( ISNA( 'Inp - allowance override'!K747 ), "", IF( ISBLANK( 'Inp - allowance override'!K747 ), 'F_Inputs - allowance'!K747, 'Inp - allowance override'!K747 ) )</f>
        <v/>
      </c>
      <c r="L747" s="70" t="str">
        <f xml:space="preserve"> IF( ISNA( 'Inp - allowance override'!L747 ), "", IF( ISBLANK( 'Inp - allowance override'!L747 ), 'F_Inputs - allowance'!L747, 'Inp - allowance override'!L747 ) )</f>
        <v/>
      </c>
      <c r="M747" s="70" t="str">
        <f xml:space="preserve"> IF( ISNA( 'Inp - allowance override'!M747 ), "", IF( ISBLANK( 'Inp - allowance override'!M747 ), 'F_Inputs - allowance'!M747, 'Inp - allowance override'!M747 ) )</f>
        <v/>
      </c>
      <c r="N747" s="64" t="str">
        <f xml:space="preserve"> INDEX(Lookup!G:G, MATCH(B747, Lookup!F:F, 0),)</f>
        <v>WR - PDRC</v>
      </c>
      <c r="P747" t="s">
        <v>462</v>
      </c>
    </row>
    <row r="748" spans="1:16">
      <c r="A748" t="str">
        <f>'Inp - allowance override'!A748</f>
        <v>SES</v>
      </c>
      <c r="B748" t="str">
        <f>'Inp - allowance override'!B748</f>
        <v>C_PR24CA25_WN</v>
      </c>
      <c r="C748" t="str">
        <f>'Inp - allowance override'!C748</f>
        <v>Pension deficit recovery payments - Calculated allowance - Water network plus</v>
      </c>
      <c r="D748" t="str">
        <f>'Inp - allowance override'!D748</f>
        <v>£m</v>
      </c>
      <c r="E748" t="str">
        <f>'Inp - allowance override'!E748</f>
        <v>Price Review 2024</v>
      </c>
      <c r="F748" s="70" t="str">
        <f xml:space="preserve"> IF( ISNA( 'Inp - allowance override'!F748 ), "", IF( ISBLANK( 'Inp - allowance override'!F748 ), 'F_Inputs - allowance'!F748, 'Inp - allowance override'!F748 ) )</f>
        <v/>
      </c>
      <c r="G748" s="70" t="str">
        <f xml:space="preserve"> IF( ISNA( 'Inp - allowance override'!G748 ), "", IF( ISBLANK( 'Inp - allowance override'!G748 ), 'F_Inputs - allowance'!G748, 'Inp - allowance override'!G748 ) )</f>
        <v/>
      </c>
      <c r="H748" s="70" t="str">
        <f xml:space="preserve"> IF( ISNA( 'Inp - allowance override'!H748 ), "", IF( ISBLANK( 'Inp - allowance override'!H748 ), 'F_Inputs - allowance'!H748, 'Inp - allowance override'!H748 ) )</f>
        <v/>
      </c>
      <c r="I748" s="70" t="str">
        <f xml:space="preserve"> IF( ISNA( 'Inp - allowance override'!I748 ), "", IF( ISBLANK( 'Inp - allowance override'!I748 ), 'F_Inputs - allowance'!I748, 'Inp - allowance override'!I748 ) )</f>
        <v/>
      </c>
      <c r="J748" s="70" t="str">
        <f xml:space="preserve"> IF( ISNA( 'Inp - allowance override'!J748 ), "", IF( ISBLANK( 'Inp - allowance override'!J748 ), 'F_Inputs - allowance'!J748, 'Inp - allowance override'!J748 ) )</f>
        <v/>
      </c>
      <c r="K748" s="70" t="str">
        <f xml:space="preserve"> IF( ISNA( 'Inp - allowance override'!K748 ), "", IF( ISBLANK( 'Inp - allowance override'!K748 ), 'F_Inputs - allowance'!K748, 'Inp - allowance override'!K748 ) )</f>
        <v/>
      </c>
      <c r="L748" s="70" t="str">
        <f xml:space="preserve"> IF( ISNA( 'Inp - allowance override'!L748 ), "", IF( ISBLANK( 'Inp - allowance override'!L748 ), 'F_Inputs - allowance'!L748, 'Inp - allowance override'!L748 ) )</f>
        <v/>
      </c>
      <c r="M748" s="70" t="str">
        <f xml:space="preserve"> IF( ISNA( 'Inp - allowance override'!M748 ), "", IF( ISBLANK( 'Inp - allowance override'!M748 ), 'F_Inputs - allowance'!M748, 'Inp - allowance override'!M748 ) )</f>
        <v/>
      </c>
      <c r="N748" s="64" t="str">
        <f xml:space="preserve"> INDEX(Lookup!G:G, MATCH(B748, Lookup!F:F, 0),)</f>
        <v>WN - PDRC</v>
      </c>
      <c r="P748" t="s">
        <v>462</v>
      </c>
    </row>
    <row r="749" spans="1:16">
      <c r="A749" t="str">
        <f>'Inp - allowance override'!A749</f>
        <v>SES</v>
      </c>
      <c r="B749" t="str">
        <f>'Inp - allowance override'!B749</f>
        <v>C_PR24CA25_W_TOT</v>
      </c>
      <c r="C749" t="str">
        <f>'Inp - allowance override'!C749</f>
        <v>Pension deficit recovery payments - Calculated allowance - Water total</v>
      </c>
      <c r="D749" t="str">
        <f>'Inp - allowance override'!D749</f>
        <v>£m</v>
      </c>
      <c r="E749" t="str">
        <f>'Inp - allowance override'!E749</f>
        <v>Price Review 2024</v>
      </c>
      <c r="F749" s="70" t="str">
        <f xml:space="preserve"> IF( ISNA( 'Inp - allowance override'!F749 ), "", IF( ISBLANK( 'Inp - allowance override'!F749 ), 'F_Inputs - allowance'!F749, 'Inp - allowance override'!F749 ) )</f>
        <v/>
      </c>
      <c r="G749" s="70" t="str">
        <f xml:space="preserve"> IF( ISNA( 'Inp - allowance override'!G749 ), "", IF( ISBLANK( 'Inp - allowance override'!G749 ), 'F_Inputs - allowance'!G749, 'Inp - allowance override'!G749 ) )</f>
        <v/>
      </c>
      <c r="H749" s="70" t="str">
        <f xml:space="preserve"> IF( ISNA( 'Inp - allowance override'!H749 ), "", IF( ISBLANK( 'Inp - allowance override'!H749 ), 'F_Inputs - allowance'!H749, 'Inp - allowance override'!H749 ) )</f>
        <v/>
      </c>
      <c r="I749" s="70" t="str">
        <f xml:space="preserve"> IF( ISNA( 'Inp - allowance override'!I749 ), "", IF( ISBLANK( 'Inp - allowance override'!I749 ), 'F_Inputs - allowance'!I749, 'Inp - allowance override'!I749 ) )</f>
        <v/>
      </c>
      <c r="J749" s="70" t="str">
        <f xml:space="preserve"> IF( ISNA( 'Inp - allowance override'!J749 ), "", IF( ISBLANK( 'Inp - allowance override'!J749 ), 'F_Inputs - allowance'!J749, 'Inp - allowance override'!J749 ) )</f>
        <v/>
      </c>
      <c r="K749" s="70" t="str">
        <f xml:space="preserve"> IF( ISNA( 'Inp - allowance override'!K749 ), "", IF( ISBLANK( 'Inp - allowance override'!K749 ), 'F_Inputs - allowance'!K749, 'Inp - allowance override'!K749 ) )</f>
        <v/>
      </c>
      <c r="L749" s="70" t="str">
        <f xml:space="preserve"> IF( ISNA( 'Inp - allowance override'!L749 ), "", IF( ISBLANK( 'Inp - allowance override'!L749 ), 'F_Inputs - allowance'!L749, 'Inp - allowance override'!L749 ) )</f>
        <v/>
      </c>
      <c r="M749" s="70" t="str">
        <f xml:space="preserve"> IF( ISNA( 'Inp - allowance override'!M749 ), "", IF( ISBLANK( 'Inp - allowance override'!M749 ), 'F_Inputs - allowance'!M749, 'Inp - allowance override'!M749 ) )</f>
        <v/>
      </c>
      <c r="N749" s="64" t="str">
        <f xml:space="preserve"> INDEX(Lookup!G:G, MATCH(B749, Lookup!F:F, 0),)</f>
        <v>W - PDRC</v>
      </c>
      <c r="P749" t="s">
        <v>462</v>
      </c>
    </row>
    <row r="750" spans="1:16">
      <c r="A750" t="str">
        <f>'Inp - allowance override'!A750</f>
        <v>SES</v>
      </c>
      <c r="B750" t="str">
        <f>'Inp - allowance override'!B750</f>
        <v>C_PR24CA25_WWN</v>
      </c>
      <c r="C750" t="str">
        <f>'Inp - allowance override'!C750</f>
        <v>Pension deficit recovery payments - Calculated allowance - Wastewater network plus</v>
      </c>
      <c r="D750" t="str">
        <f>'Inp - allowance override'!D750</f>
        <v>£m</v>
      </c>
      <c r="E750" t="str">
        <f>'Inp - allowance override'!E750</f>
        <v>Price Review 2024</v>
      </c>
      <c r="F750" s="70" t="str">
        <f xml:space="preserve"> IF( ISNA( 'Inp - allowance override'!F750 ), "", IF( ISBLANK( 'Inp - allowance override'!F750 ), 'F_Inputs - allowance'!F750, 'Inp - allowance override'!F750 ) )</f>
        <v/>
      </c>
      <c r="G750" s="70" t="str">
        <f xml:space="preserve"> IF( ISNA( 'Inp - allowance override'!G750 ), "", IF( ISBLANK( 'Inp - allowance override'!G750 ), 'F_Inputs - allowance'!G750, 'Inp - allowance override'!G750 ) )</f>
        <v/>
      </c>
      <c r="H750" s="70" t="str">
        <f xml:space="preserve"> IF( ISNA( 'Inp - allowance override'!H750 ), "", IF( ISBLANK( 'Inp - allowance override'!H750 ), 'F_Inputs - allowance'!H750, 'Inp - allowance override'!H750 ) )</f>
        <v/>
      </c>
      <c r="I750" s="70" t="str">
        <f xml:space="preserve"> IF( ISNA( 'Inp - allowance override'!I750 ), "", IF( ISBLANK( 'Inp - allowance override'!I750 ), 'F_Inputs - allowance'!I750, 'Inp - allowance override'!I750 ) )</f>
        <v/>
      </c>
      <c r="J750" s="70" t="str">
        <f xml:space="preserve"> IF( ISNA( 'Inp - allowance override'!J750 ), "", IF( ISBLANK( 'Inp - allowance override'!J750 ), 'F_Inputs - allowance'!J750, 'Inp - allowance override'!J750 ) )</f>
        <v/>
      </c>
      <c r="K750" s="70" t="str">
        <f xml:space="preserve"> IF( ISNA( 'Inp - allowance override'!K750 ), "", IF( ISBLANK( 'Inp - allowance override'!K750 ), 'F_Inputs - allowance'!K750, 'Inp - allowance override'!K750 ) )</f>
        <v/>
      </c>
      <c r="L750" s="70" t="str">
        <f xml:space="preserve"> IF( ISNA( 'Inp - allowance override'!L750 ), "", IF( ISBLANK( 'Inp - allowance override'!L750 ), 'F_Inputs - allowance'!L750, 'Inp - allowance override'!L750 ) )</f>
        <v/>
      </c>
      <c r="M750" s="70" t="str">
        <f xml:space="preserve"> IF( ISNA( 'Inp - allowance override'!M750 ), "", IF( ISBLANK( 'Inp - allowance override'!M750 ), 'F_Inputs - allowance'!M750, 'Inp - allowance override'!M750 ) )</f>
        <v/>
      </c>
      <c r="N750" s="64" t="str">
        <f xml:space="preserve"> INDEX(Lookup!G:G, MATCH(B750, Lookup!F:F, 0),)</f>
        <v>WWN - PDRC</v>
      </c>
      <c r="P750" t="s">
        <v>462</v>
      </c>
    </row>
    <row r="751" spans="1:16">
      <c r="A751" t="str">
        <f>'Inp - allowance override'!A751</f>
        <v>SES</v>
      </c>
      <c r="B751" t="str">
        <f>'Inp - allowance override'!B751</f>
        <v>C_PR24CA25_BIO</v>
      </c>
      <c r="C751" t="str">
        <f>'Inp - allowance override'!C751</f>
        <v>Pension deficit recovery payments - Calculated allowance - Bioresources</v>
      </c>
      <c r="D751" t="str">
        <f>'Inp - allowance override'!D751</f>
        <v>£m</v>
      </c>
      <c r="E751" t="str">
        <f>'Inp - allowance override'!E751</f>
        <v>Price Review 2024</v>
      </c>
      <c r="F751" s="70" t="str">
        <f xml:space="preserve"> IF( ISNA( 'Inp - allowance override'!F751 ), "", IF( ISBLANK( 'Inp - allowance override'!F751 ), 'F_Inputs - allowance'!F751, 'Inp - allowance override'!F751 ) )</f>
        <v/>
      </c>
      <c r="G751" s="70" t="str">
        <f xml:space="preserve"> IF( ISNA( 'Inp - allowance override'!G751 ), "", IF( ISBLANK( 'Inp - allowance override'!G751 ), 'F_Inputs - allowance'!G751, 'Inp - allowance override'!G751 ) )</f>
        <v/>
      </c>
      <c r="H751" s="70" t="str">
        <f xml:space="preserve"> IF( ISNA( 'Inp - allowance override'!H751 ), "", IF( ISBLANK( 'Inp - allowance override'!H751 ), 'F_Inputs - allowance'!H751, 'Inp - allowance override'!H751 ) )</f>
        <v/>
      </c>
      <c r="I751" s="70" t="str">
        <f xml:space="preserve"> IF( ISNA( 'Inp - allowance override'!I751 ), "", IF( ISBLANK( 'Inp - allowance override'!I751 ), 'F_Inputs - allowance'!I751, 'Inp - allowance override'!I751 ) )</f>
        <v/>
      </c>
      <c r="J751" s="70" t="str">
        <f xml:space="preserve"> IF( ISNA( 'Inp - allowance override'!J751 ), "", IF( ISBLANK( 'Inp - allowance override'!J751 ), 'F_Inputs - allowance'!J751, 'Inp - allowance override'!J751 ) )</f>
        <v/>
      </c>
      <c r="K751" s="70" t="str">
        <f xml:space="preserve"> IF( ISNA( 'Inp - allowance override'!K751 ), "", IF( ISBLANK( 'Inp - allowance override'!K751 ), 'F_Inputs - allowance'!K751, 'Inp - allowance override'!K751 ) )</f>
        <v/>
      </c>
      <c r="L751" s="70" t="str">
        <f xml:space="preserve"> IF( ISNA( 'Inp - allowance override'!L751 ), "", IF( ISBLANK( 'Inp - allowance override'!L751 ), 'F_Inputs - allowance'!L751, 'Inp - allowance override'!L751 ) )</f>
        <v/>
      </c>
      <c r="M751" s="70" t="str">
        <f xml:space="preserve"> IF( ISNA( 'Inp - allowance override'!M751 ), "", IF( ISBLANK( 'Inp - allowance override'!M751 ), 'F_Inputs - allowance'!M751, 'Inp - allowance override'!M751 ) )</f>
        <v/>
      </c>
      <c r="N751" s="64" t="str">
        <f xml:space="preserve"> INDEX(Lookup!G:G, MATCH(B751, Lookup!F:F, 0),)</f>
        <v>BIO - PDRC</v>
      </c>
      <c r="P751" t="s">
        <v>462</v>
      </c>
    </row>
    <row r="752" spans="1:16">
      <c r="A752" t="str">
        <f>'Inp - allowance override'!A752</f>
        <v>SES</v>
      </c>
      <c r="B752" t="str">
        <f>'Inp - allowance override'!B752</f>
        <v>C_PR24CA25_WW_TOT</v>
      </c>
      <c r="C752" t="str">
        <f>'Inp - allowance override'!C752</f>
        <v>Pension deficit recovery payments - Calculated allowance - Wastewater total</v>
      </c>
      <c r="D752" t="str">
        <f>'Inp - allowance override'!D752</f>
        <v>£m</v>
      </c>
      <c r="E752" t="str">
        <f>'Inp - allowance override'!E752</f>
        <v>Price Review 2024</v>
      </c>
      <c r="F752" s="70" t="str">
        <f xml:space="preserve"> IF( ISNA( 'Inp - allowance override'!F752 ), "", IF( ISBLANK( 'Inp - allowance override'!F752 ), 'F_Inputs - allowance'!F752, 'Inp - allowance override'!F752 ) )</f>
        <v/>
      </c>
      <c r="G752" s="70" t="str">
        <f xml:space="preserve"> IF( ISNA( 'Inp - allowance override'!G752 ), "", IF( ISBLANK( 'Inp - allowance override'!G752 ), 'F_Inputs - allowance'!G752, 'Inp - allowance override'!G752 ) )</f>
        <v/>
      </c>
      <c r="H752" s="70" t="str">
        <f xml:space="preserve"> IF( ISNA( 'Inp - allowance override'!H752 ), "", IF( ISBLANK( 'Inp - allowance override'!H752 ), 'F_Inputs - allowance'!H752, 'Inp - allowance override'!H752 ) )</f>
        <v/>
      </c>
      <c r="I752" s="70" t="str">
        <f xml:space="preserve"> IF( ISNA( 'Inp - allowance override'!I752 ), "", IF( ISBLANK( 'Inp - allowance override'!I752 ), 'F_Inputs - allowance'!I752, 'Inp - allowance override'!I752 ) )</f>
        <v/>
      </c>
      <c r="J752" s="70" t="str">
        <f xml:space="preserve"> IF( ISNA( 'Inp - allowance override'!J752 ), "", IF( ISBLANK( 'Inp - allowance override'!J752 ), 'F_Inputs - allowance'!J752, 'Inp - allowance override'!J752 ) )</f>
        <v/>
      </c>
      <c r="K752" s="70" t="str">
        <f xml:space="preserve"> IF( ISNA( 'Inp - allowance override'!K752 ), "", IF( ISBLANK( 'Inp - allowance override'!K752 ), 'F_Inputs - allowance'!K752, 'Inp - allowance override'!K752 ) )</f>
        <v/>
      </c>
      <c r="L752" s="70" t="str">
        <f xml:space="preserve"> IF( ISNA( 'Inp - allowance override'!L752 ), "", IF( ISBLANK( 'Inp - allowance override'!L752 ), 'F_Inputs - allowance'!L752, 'Inp - allowance override'!L752 ) )</f>
        <v/>
      </c>
      <c r="M752" s="70" t="str">
        <f xml:space="preserve"> IF( ISNA( 'Inp - allowance override'!M752 ), "", IF( ISBLANK( 'Inp - allowance override'!M752 ), 'F_Inputs - allowance'!M752, 'Inp - allowance override'!M752 ) )</f>
        <v/>
      </c>
      <c r="N752" s="64" t="str">
        <f xml:space="preserve"> INDEX(Lookup!G:G, MATCH(B752, Lookup!F:F, 0),)</f>
        <v>WW - PDRC</v>
      </c>
      <c r="P752" t="s">
        <v>462</v>
      </c>
    </row>
    <row r="753" spans="1:16">
      <c r="A753" t="str">
        <f>'Inp - allowance override'!A753</f>
        <v>SES</v>
      </c>
      <c r="B753" t="str">
        <f>'Inp - allowance override'!B753</f>
        <v>C_PR24CA25_ADDN1</v>
      </c>
      <c r="C753" t="str">
        <f>'Inp - allowance override'!C753</f>
        <v>Pension deficit recovery payments - Calculated allowance - Additional control 1</v>
      </c>
      <c r="D753" t="str">
        <f>'Inp - allowance override'!D753</f>
        <v>£m</v>
      </c>
      <c r="E753" t="str">
        <f>'Inp - allowance override'!E753</f>
        <v>Price Review 2024</v>
      </c>
      <c r="F753" s="70" t="str">
        <f xml:space="preserve"> IF( ISNA( 'Inp - allowance override'!F753 ), "", IF( ISBLANK( 'Inp - allowance override'!F753 ), 'F_Inputs - allowance'!F753, 'Inp - allowance override'!F753 ) )</f>
        <v/>
      </c>
      <c r="G753" s="70" t="str">
        <f xml:space="preserve"> IF( ISNA( 'Inp - allowance override'!G753 ), "", IF( ISBLANK( 'Inp - allowance override'!G753 ), 'F_Inputs - allowance'!G753, 'Inp - allowance override'!G753 ) )</f>
        <v/>
      </c>
      <c r="H753" s="70" t="str">
        <f xml:space="preserve"> IF( ISNA( 'Inp - allowance override'!H753 ), "", IF( ISBLANK( 'Inp - allowance override'!H753 ), 'F_Inputs - allowance'!H753, 'Inp - allowance override'!H753 ) )</f>
        <v/>
      </c>
      <c r="I753" s="70" t="str">
        <f xml:space="preserve"> IF( ISNA( 'Inp - allowance override'!I753 ), "", IF( ISBLANK( 'Inp - allowance override'!I753 ), 'F_Inputs - allowance'!I753, 'Inp - allowance override'!I753 ) )</f>
        <v/>
      </c>
      <c r="J753" s="70" t="str">
        <f xml:space="preserve"> IF( ISNA( 'Inp - allowance override'!J753 ), "", IF( ISBLANK( 'Inp - allowance override'!J753 ), 'F_Inputs - allowance'!J753, 'Inp - allowance override'!J753 ) )</f>
        <v/>
      </c>
      <c r="K753" s="70" t="str">
        <f xml:space="preserve"> IF( ISNA( 'Inp - allowance override'!K753 ), "", IF( ISBLANK( 'Inp - allowance override'!K753 ), 'F_Inputs - allowance'!K753, 'Inp - allowance override'!K753 ) )</f>
        <v/>
      </c>
      <c r="L753" s="70" t="str">
        <f xml:space="preserve"> IF( ISNA( 'Inp - allowance override'!L753 ), "", IF( ISBLANK( 'Inp - allowance override'!L753 ), 'F_Inputs - allowance'!L753, 'Inp - allowance override'!L753 ) )</f>
        <v/>
      </c>
      <c r="M753" s="70" t="str">
        <f xml:space="preserve"> IF( ISNA( 'Inp - allowance override'!M753 ), "", IF( ISBLANK( 'Inp - allowance override'!M753 ), 'F_Inputs - allowance'!M753, 'Inp - allowance override'!M753 ) )</f>
        <v/>
      </c>
      <c r="N753" s="64" t="str">
        <f xml:space="preserve"> INDEX(Lookup!G:G, MATCH(B753, Lookup!F:F, 0),)</f>
        <v>ADDN1 - PDRC</v>
      </c>
      <c r="P753" t="s">
        <v>462</v>
      </c>
    </row>
    <row r="754" spans="1:16">
      <c r="A754" t="str">
        <f>'Inp - allowance override'!A754</f>
        <v>SES</v>
      </c>
      <c r="B754" t="str">
        <f>'Inp - allowance override'!B754</f>
        <v>C_PR24CA25_ADDN2</v>
      </c>
      <c r="C754" t="str">
        <f>'Inp - allowance override'!C754</f>
        <v>Pension deficit recovery payments - Calculated allowance - Additional control 2</v>
      </c>
      <c r="D754" t="str">
        <f>'Inp - allowance override'!D754</f>
        <v>£m</v>
      </c>
      <c r="E754" t="str">
        <f>'Inp - allowance override'!E754</f>
        <v>Price Review 2024</v>
      </c>
      <c r="F754" s="70" t="str">
        <f xml:space="preserve"> IF( ISNA( 'Inp - allowance override'!F754 ), "", IF( ISBLANK( 'Inp - allowance override'!F754 ), 'F_Inputs - allowance'!F754, 'Inp - allowance override'!F754 ) )</f>
        <v/>
      </c>
      <c r="G754" s="70" t="str">
        <f xml:space="preserve"> IF( ISNA( 'Inp - allowance override'!G754 ), "", IF( ISBLANK( 'Inp - allowance override'!G754 ), 'F_Inputs - allowance'!G754, 'Inp - allowance override'!G754 ) )</f>
        <v/>
      </c>
      <c r="H754" s="70" t="str">
        <f xml:space="preserve"> IF( ISNA( 'Inp - allowance override'!H754 ), "", IF( ISBLANK( 'Inp - allowance override'!H754 ), 'F_Inputs - allowance'!H754, 'Inp - allowance override'!H754 ) )</f>
        <v/>
      </c>
      <c r="I754" s="70" t="str">
        <f xml:space="preserve"> IF( ISNA( 'Inp - allowance override'!I754 ), "", IF( ISBLANK( 'Inp - allowance override'!I754 ), 'F_Inputs - allowance'!I754, 'Inp - allowance override'!I754 ) )</f>
        <v/>
      </c>
      <c r="J754" s="70" t="str">
        <f xml:space="preserve"> IF( ISNA( 'Inp - allowance override'!J754 ), "", IF( ISBLANK( 'Inp - allowance override'!J754 ), 'F_Inputs - allowance'!J754, 'Inp - allowance override'!J754 ) )</f>
        <v/>
      </c>
      <c r="K754" s="70" t="str">
        <f xml:space="preserve"> IF( ISNA( 'Inp - allowance override'!K754 ), "", IF( ISBLANK( 'Inp - allowance override'!K754 ), 'F_Inputs - allowance'!K754, 'Inp - allowance override'!K754 ) )</f>
        <v/>
      </c>
      <c r="L754" s="70" t="str">
        <f xml:space="preserve"> IF( ISNA( 'Inp - allowance override'!L754 ), "", IF( ISBLANK( 'Inp - allowance override'!L754 ), 'F_Inputs - allowance'!L754, 'Inp - allowance override'!L754 ) )</f>
        <v/>
      </c>
      <c r="M754" s="70" t="str">
        <f xml:space="preserve"> IF( ISNA( 'Inp - allowance override'!M754 ), "", IF( ISBLANK( 'Inp - allowance override'!M754 ), 'F_Inputs - allowance'!M754, 'Inp - allowance override'!M754 ) )</f>
        <v/>
      </c>
      <c r="N754" s="64" t="str">
        <f xml:space="preserve"> INDEX(Lookup!G:G, MATCH(B754, Lookup!F:F, 0),)</f>
        <v>ADDN1 - PDRC</v>
      </c>
      <c r="P754" t="s">
        <v>462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8D2C-FBB2-44F4-91B5-9946632EBF57}">
  <sheetPr>
    <tabColor rgb="FFFFDB8E"/>
  </sheetPr>
  <dimension ref="A1:N4"/>
  <sheetViews>
    <sheetView zoomScale="80" zoomScaleNormal="80" workbookViewId="0"/>
  </sheetViews>
  <sheetFormatPr defaultRowHeight="12.75"/>
  <cols>
    <col min="3" max="3" width="11.85546875" customWidth="1"/>
    <col min="4" max="4" width="11.140625" customWidth="1"/>
    <col min="5" max="5" width="13.5703125" customWidth="1"/>
  </cols>
  <sheetData>
    <row r="1" spans="1:14" ht="13.15">
      <c r="A1" s="29" t="s">
        <v>463</v>
      </c>
    </row>
    <row r="3" spans="1:14" ht="25.5">
      <c r="B3" s="124" t="s">
        <v>464</v>
      </c>
      <c r="C3" s="124" t="s">
        <v>465</v>
      </c>
      <c r="D3" s="124" t="s">
        <v>466</v>
      </c>
      <c r="E3" s="124" t="s">
        <v>467</v>
      </c>
      <c r="F3" s="124" t="s">
        <v>468</v>
      </c>
      <c r="G3" s="124" t="s">
        <v>36</v>
      </c>
      <c r="H3" s="124" t="s">
        <v>37</v>
      </c>
      <c r="I3" s="124" t="s">
        <v>38</v>
      </c>
      <c r="J3" s="124" t="s">
        <v>39</v>
      </c>
      <c r="K3" s="124" t="s">
        <v>40</v>
      </c>
    </row>
    <row r="4" spans="1:14">
      <c r="A4" t="s">
        <v>44</v>
      </c>
      <c r="B4" t="s">
        <v>469</v>
      </c>
      <c r="C4" t="s">
        <v>470</v>
      </c>
      <c r="D4">
        <v>340</v>
      </c>
      <c r="E4" s="125">
        <v>0.6</v>
      </c>
      <c r="F4">
        <f>D4*E4</f>
        <v>204</v>
      </c>
      <c r="G4">
        <f>$F$4/3</f>
        <v>68</v>
      </c>
      <c r="H4">
        <f t="shared" ref="H4:I4" si="0">$F$4/3</f>
        <v>68</v>
      </c>
      <c r="I4">
        <f t="shared" si="0"/>
        <v>68</v>
      </c>
      <c r="J4">
        <v>0</v>
      </c>
      <c r="K4">
        <v>0</v>
      </c>
      <c r="L4" s="126" t="s">
        <v>471</v>
      </c>
      <c r="N4" t="s">
        <v>472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B864-18BB-4C98-AC6F-F2C0259540B1}">
  <sheetPr codeName="Sheet16">
    <tabColor rgb="FFFFDB8E"/>
  </sheetPr>
  <dimension ref="B3:I154"/>
  <sheetViews>
    <sheetView zoomScale="80" zoomScaleNormal="80" workbookViewId="0"/>
  </sheetViews>
  <sheetFormatPr defaultRowHeight="12.75"/>
  <cols>
    <col min="2" max="2" width="22.5703125" bestFit="1" customWidth="1"/>
    <col min="6" max="6" width="48.5703125" bestFit="1" customWidth="1"/>
    <col min="7" max="7" width="37.28515625" bestFit="1" customWidth="1"/>
  </cols>
  <sheetData>
    <row r="3" spans="2:9">
      <c r="B3" t="s">
        <v>45</v>
      </c>
      <c r="C3" t="s">
        <v>473</v>
      </c>
      <c r="F3" t="s">
        <v>374</v>
      </c>
      <c r="G3" s="71" t="s">
        <v>474</v>
      </c>
    </row>
    <row r="4" spans="2:9">
      <c r="B4" t="s">
        <v>48</v>
      </c>
      <c r="C4" t="s">
        <v>475</v>
      </c>
      <c r="F4" t="s">
        <v>376</v>
      </c>
      <c r="G4" s="71" t="s">
        <v>476</v>
      </c>
    </row>
    <row r="5" spans="2:9">
      <c r="B5" t="s">
        <v>50</v>
      </c>
      <c r="C5" t="s">
        <v>475</v>
      </c>
      <c r="F5" t="s">
        <v>378</v>
      </c>
      <c r="G5" s="71" t="s">
        <v>477</v>
      </c>
    </row>
    <row r="6" spans="2:9">
      <c r="B6" t="s">
        <v>52</v>
      </c>
      <c r="C6" t="s">
        <v>475</v>
      </c>
      <c r="F6" t="s">
        <v>380</v>
      </c>
      <c r="G6" s="71" t="s">
        <v>478</v>
      </c>
    </row>
    <row r="7" spans="2:9">
      <c r="B7" t="s">
        <v>54</v>
      </c>
      <c r="C7" t="s">
        <v>475</v>
      </c>
      <c r="F7" t="s">
        <v>382</v>
      </c>
      <c r="G7" s="71" t="s">
        <v>479</v>
      </c>
      <c r="I7" s="71"/>
    </row>
    <row r="8" spans="2:9">
      <c r="B8" t="s">
        <v>56</v>
      </c>
      <c r="C8" t="s">
        <v>480</v>
      </c>
      <c r="F8" t="s">
        <v>384</v>
      </c>
      <c r="G8" s="71" t="s">
        <v>481</v>
      </c>
      <c r="I8" s="71"/>
    </row>
    <row r="9" spans="2:9">
      <c r="B9" t="s">
        <v>58</v>
      </c>
      <c r="C9" t="s">
        <v>482</v>
      </c>
      <c r="F9" t="s">
        <v>386</v>
      </c>
      <c r="G9" s="27" t="s">
        <v>483</v>
      </c>
    </row>
    <row r="10" spans="2:9">
      <c r="B10" t="s">
        <v>60</v>
      </c>
      <c r="C10" t="s">
        <v>484</v>
      </c>
      <c r="F10" t="s">
        <v>388</v>
      </c>
      <c r="G10" s="27" t="s">
        <v>483</v>
      </c>
      <c r="H10" s="27"/>
    </row>
    <row r="11" spans="2:9">
      <c r="B11" t="s">
        <v>62</v>
      </c>
      <c r="C11" t="s">
        <v>484</v>
      </c>
      <c r="F11" t="s">
        <v>390</v>
      </c>
      <c r="G11" t="s">
        <v>485</v>
      </c>
    </row>
    <row r="12" spans="2:9">
      <c r="B12" t="s">
        <v>64</v>
      </c>
      <c r="C12" t="s">
        <v>484</v>
      </c>
      <c r="F12" t="s">
        <v>392</v>
      </c>
      <c r="G12" t="s">
        <v>486</v>
      </c>
    </row>
    <row r="13" spans="2:9">
      <c r="B13" t="s">
        <v>66</v>
      </c>
      <c r="C13" t="s">
        <v>484</v>
      </c>
      <c r="F13" t="s">
        <v>394</v>
      </c>
      <c r="G13" t="s">
        <v>487</v>
      </c>
    </row>
    <row r="14" spans="2:9">
      <c r="B14" t="s">
        <v>68</v>
      </c>
      <c r="C14" t="s">
        <v>488</v>
      </c>
      <c r="F14" t="s">
        <v>396</v>
      </c>
      <c r="G14" t="s">
        <v>489</v>
      </c>
    </row>
    <row r="15" spans="2:9">
      <c r="B15" t="s">
        <v>70</v>
      </c>
      <c r="C15" t="s">
        <v>490</v>
      </c>
      <c r="F15" t="s">
        <v>398</v>
      </c>
      <c r="G15" t="s">
        <v>485</v>
      </c>
    </row>
    <row r="16" spans="2:9">
      <c r="B16" t="s">
        <v>72</v>
      </c>
      <c r="C16" t="s">
        <v>491</v>
      </c>
      <c r="F16" t="s">
        <v>400</v>
      </c>
      <c r="G16" t="s">
        <v>486</v>
      </c>
    </row>
    <row r="17" spans="2:7">
      <c r="B17" t="s">
        <v>74</v>
      </c>
      <c r="C17" t="s">
        <v>491</v>
      </c>
      <c r="F17" t="s">
        <v>402</v>
      </c>
      <c r="G17" t="s">
        <v>487</v>
      </c>
    </row>
    <row r="18" spans="2:7">
      <c r="B18" t="s">
        <v>76</v>
      </c>
      <c r="C18" t="s">
        <v>491</v>
      </c>
      <c r="F18" t="s">
        <v>404</v>
      </c>
      <c r="G18" t="s">
        <v>489</v>
      </c>
    </row>
    <row r="19" spans="2:7">
      <c r="B19" t="s">
        <v>78</v>
      </c>
      <c r="C19" t="s">
        <v>491</v>
      </c>
      <c r="F19" t="s">
        <v>406</v>
      </c>
      <c r="G19" t="s">
        <v>492</v>
      </c>
    </row>
    <row r="20" spans="2:7">
      <c r="B20" t="s">
        <v>80</v>
      </c>
      <c r="C20" t="s">
        <v>493</v>
      </c>
      <c r="F20" t="s">
        <v>408</v>
      </c>
      <c r="G20" t="s">
        <v>494</v>
      </c>
    </row>
    <row r="21" spans="2:7">
      <c r="B21" t="s">
        <v>82</v>
      </c>
      <c r="C21" t="s">
        <v>495</v>
      </c>
      <c r="F21" t="s">
        <v>410</v>
      </c>
      <c r="G21" t="s">
        <v>496</v>
      </c>
    </row>
    <row r="22" spans="2:7">
      <c r="B22" t="s">
        <v>84</v>
      </c>
      <c r="C22" t="s">
        <v>497</v>
      </c>
      <c r="F22" t="s">
        <v>412</v>
      </c>
      <c r="G22" t="s">
        <v>498</v>
      </c>
    </row>
    <row r="23" spans="2:7">
      <c r="B23" t="s">
        <v>86</v>
      </c>
      <c r="C23" t="s">
        <v>497</v>
      </c>
      <c r="F23" t="s">
        <v>414</v>
      </c>
      <c r="G23" t="s">
        <v>499</v>
      </c>
    </row>
    <row r="24" spans="2:7">
      <c r="B24" t="s">
        <v>88</v>
      </c>
      <c r="C24" t="s">
        <v>497</v>
      </c>
      <c r="F24" t="s">
        <v>416</v>
      </c>
      <c r="G24" t="s">
        <v>500</v>
      </c>
    </row>
    <row r="25" spans="2:7">
      <c r="B25" t="s">
        <v>90</v>
      </c>
      <c r="C25" t="s">
        <v>497</v>
      </c>
      <c r="F25" t="s">
        <v>418</v>
      </c>
      <c r="G25" t="s">
        <v>492</v>
      </c>
    </row>
    <row r="26" spans="2:7">
      <c r="B26" t="s">
        <v>92</v>
      </c>
      <c r="C26" t="s">
        <v>501</v>
      </c>
      <c r="F26" t="s">
        <v>420</v>
      </c>
      <c r="G26" t="s">
        <v>494</v>
      </c>
    </row>
    <row r="27" spans="2:7">
      <c r="B27" t="s">
        <v>94</v>
      </c>
      <c r="C27" t="s">
        <v>502</v>
      </c>
      <c r="F27" t="s">
        <v>422</v>
      </c>
      <c r="G27" t="s">
        <v>496</v>
      </c>
    </row>
    <row r="28" spans="2:7">
      <c r="B28" t="s">
        <v>96</v>
      </c>
      <c r="C28" t="s">
        <v>502</v>
      </c>
      <c r="F28" t="s">
        <v>424</v>
      </c>
      <c r="G28" t="s">
        <v>498</v>
      </c>
    </row>
    <row r="29" spans="2:7">
      <c r="B29" t="s">
        <v>98</v>
      </c>
      <c r="C29" t="s">
        <v>502</v>
      </c>
      <c r="F29" t="s">
        <v>426</v>
      </c>
      <c r="G29" t="s">
        <v>499</v>
      </c>
    </row>
    <row r="30" spans="2:7">
      <c r="B30" t="s">
        <v>100</v>
      </c>
      <c r="C30" t="s">
        <v>502</v>
      </c>
      <c r="F30" t="s">
        <v>428</v>
      </c>
      <c r="G30" t="s">
        <v>500</v>
      </c>
    </row>
    <row r="31" spans="2:7">
      <c r="B31" t="s">
        <v>102</v>
      </c>
      <c r="C31" t="s">
        <v>502</v>
      </c>
      <c r="F31" t="s">
        <v>430</v>
      </c>
      <c r="G31" t="s">
        <v>503</v>
      </c>
    </row>
    <row r="32" spans="2:7">
      <c r="B32" t="s">
        <v>104</v>
      </c>
      <c r="C32" t="s">
        <v>504</v>
      </c>
      <c r="F32" t="s">
        <v>432</v>
      </c>
      <c r="G32" t="s">
        <v>503</v>
      </c>
    </row>
    <row r="33" spans="2:7">
      <c r="B33" t="s">
        <v>106</v>
      </c>
      <c r="C33" t="s">
        <v>504</v>
      </c>
      <c r="F33" t="s">
        <v>434</v>
      </c>
      <c r="G33" t="s">
        <v>503</v>
      </c>
    </row>
    <row r="34" spans="2:7">
      <c r="B34" t="s">
        <v>108</v>
      </c>
      <c r="C34" t="s">
        <v>504</v>
      </c>
      <c r="F34" t="s">
        <v>436</v>
      </c>
      <c r="G34" t="s">
        <v>503</v>
      </c>
    </row>
    <row r="35" spans="2:7">
      <c r="B35" t="s">
        <v>110</v>
      </c>
      <c r="C35" t="s">
        <v>505</v>
      </c>
      <c r="F35" t="s">
        <v>438</v>
      </c>
      <c r="G35" t="s">
        <v>506</v>
      </c>
    </row>
    <row r="36" spans="2:7">
      <c r="B36" t="s">
        <v>112</v>
      </c>
      <c r="C36" t="s">
        <v>507</v>
      </c>
      <c r="F36" t="s">
        <v>440</v>
      </c>
      <c r="G36" t="s">
        <v>506</v>
      </c>
    </row>
    <row r="37" spans="2:7">
      <c r="B37" t="s">
        <v>114</v>
      </c>
      <c r="C37" t="s">
        <v>508</v>
      </c>
      <c r="F37" t="s">
        <v>442</v>
      </c>
      <c r="G37" t="s">
        <v>506</v>
      </c>
    </row>
    <row r="38" spans="2:7">
      <c r="B38" t="s">
        <v>115</v>
      </c>
      <c r="C38" t="s">
        <v>509</v>
      </c>
      <c r="F38" t="s">
        <v>444</v>
      </c>
      <c r="G38" t="s">
        <v>506</v>
      </c>
    </row>
    <row r="39" spans="2:7">
      <c r="B39" t="s">
        <v>117</v>
      </c>
      <c r="C39" t="s">
        <v>509</v>
      </c>
      <c r="F39" t="s">
        <v>446</v>
      </c>
      <c r="G39" t="s">
        <v>510</v>
      </c>
    </row>
    <row r="40" spans="2:7">
      <c r="B40" t="s">
        <v>119</v>
      </c>
      <c r="C40" t="s">
        <v>509</v>
      </c>
      <c r="F40" t="s">
        <v>448</v>
      </c>
      <c r="G40" t="s">
        <v>511</v>
      </c>
    </row>
    <row r="41" spans="2:7">
      <c r="B41" t="s">
        <v>121</v>
      </c>
      <c r="C41" t="s">
        <v>509</v>
      </c>
      <c r="F41" t="s">
        <v>450</v>
      </c>
      <c r="G41" t="s">
        <v>512</v>
      </c>
    </row>
    <row r="42" spans="2:7">
      <c r="B42" t="s">
        <v>123</v>
      </c>
      <c r="C42" t="s">
        <v>509</v>
      </c>
      <c r="F42" t="s">
        <v>452</v>
      </c>
      <c r="G42" t="s">
        <v>513</v>
      </c>
    </row>
    <row r="43" spans="2:7">
      <c r="B43" t="s">
        <v>125</v>
      </c>
      <c r="C43" t="s">
        <v>514</v>
      </c>
      <c r="F43" t="s">
        <v>454</v>
      </c>
      <c r="G43" t="s">
        <v>515</v>
      </c>
    </row>
    <row r="44" spans="2:7">
      <c r="B44" t="s">
        <v>127</v>
      </c>
      <c r="C44" t="s">
        <v>514</v>
      </c>
      <c r="F44" t="s">
        <v>456</v>
      </c>
      <c r="G44" t="s">
        <v>516</v>
      </c>
    </row>
    <row r="45" spans="2:7">
      <c r="B45" t="s">
        <v>129</v>
      </c>
      <c r="C45" t="s">
        <v>514</v>
      </c>
      <c r="F45" t="s">
        <v>458</v>
      </c>
      <c r="G45" t="s">
        <v>517</v>
      </c>
    </row>
    <row r="46" spans="2:7">
      <c r="B46" t="s">
        <v>131</v>
      </c>
      <c r="C46" t="s">
        <v>518</v>
      </c>
      <c r="F46" t="s">
        <v>460</v>
      </c>
      <c r="G46" t="s">
        <v>517</v>
      </c>
    </row>
    <row r="47" spans="2:7">
      <c r="B47" t="s">
        <v>133</v>
      </c>
      <c r="C47" t="s">
        <v>519</v>
      </c>
    </row>
    <row r="48" spans="2:7">
      <c r="B48" t="s">
        <v>135</v>
      </c>
      <c r="C48" t="s">
        <v>520</v>
      </c>
    </row>
    <row r="49" spans="2:3">
      <c r="B49" t="s">
        <v>136</v>
      </c>
      <c r="C49" t="s">
        <v>521</v>
      </c>
    </row>
    <row r="50" spans="2:3">
      <c r="B50" t="s">
        <v>138</v>
      </c>
      <c r="C50" t="s">
        <v>521</v>
      </c>
    </row>
    <row r="51" spans="2:3">
      <c r="B51" t="s">
        <v>140</v>
      </c>
      <c r="C51" t="s">
        <v>521</v>
      </c>
    </row>
    <row r="52" spans="2:3">
      <c r="B52" t="s">
        <v>142</v>
      </c>
      <c r="C52" t="s">
        <v>521</v>
      </c>
    </row>
    <row r="53" spans="2:3">
      <c r="B53" t="s">
        <v>144</v>
      </c>
      <c r="C53" t="s">
        <v>521</v>
      </c>
    </row>
    <row r="54" spans="2:3">
      <c r="B54" t="s">
        <v>146</v>
      </c>
      <c r="C54" t="s">
        <v>522</v>
      </c>
    </row>
    <row r="55" spans="2:3">
      <c r="B55" t="s">
        <v>148</v>
      </c>
      <c r="C55" t="s">
        <v>522</v>
      </c>
    </row>
    <row r="56" spans="2:3">
      <c r="B56" t="s">
        <v>150</v>
      </c>
      <c r="C56" t="s">
        <v>522</v>
      </c>
    </row>
    <row r="57" spans="2:3">
      <c r="B57" t="s">
        <v>152</v>
      </c>
      <c r="C57" t="s">
        <v>523</v>
      </c>
    </row>
    <row r="58" spans="2:3">
      <c r="B58" t="s">
        <v>154</v>
      </c>
      <c r="C58" t="s">
        <v>524</v>
      </c>
    </row>
    <row r="59" spans="2:3">
      <c r="B59" t="s">
        <v>156</v>
      </c>
      <c r="C59" t="s">
        <v>525</v>
      </c>
    </row>
    <row r="60" spans="2:3">
      <c r="B60" t="s">
        <v>157</v>
      </c>
      <c r="C60" t="s">
        <v>526</v>
      </c>
    </row>
    <row r="61" spans="2:3">
      <c r="B61" t="s">
        <v>159</v>
      </c>
      <c r="C61" t="s">
        <v>526</v>
      </c>
    </row>
    <row r="62" spans="2:3">
      <c r="B62" t="s">
        <v>161</v>
      </c>
      <c r="C62" t="s">
        <v>526</v>
      </c>
    </row>
    <row r="63" spans="2:3">
      <c r="B63" t="s">
        <v>163</v>
      </c>
      <c r="C63" t="s">
        <v>526</v>
      </c>
    </row>
    <row r="64" spans="2:3">
      <c r="B64" t="s">
        <v>165</v>
      </c>
      <c r="C64" t="s">
        <v>526</v>
      </c>
    </row>
    <row r="65" spans="2:3">
      <c r="B65" t="s">
        <v>167</v>
      </c>
      <c r="C65" t="s">
        <v>527</v>
      </c>
    </row>
    <row r="66" spans="2:3">
      <c r="B66" t="s">
        <v>169</v>
      </c>
      <c r="C66" t="s">
        <v>527</v>
      </c>
    </row>
    <row r="67" spans="2:3">
      <c r="B67" t="s">
        <v>171</v>
      </c>
      <c r="C67" t="s">
        <v>527</v>
      </c>
    </row>
    <row r="68" spans="2:3">
      <c r="B68" t="s">
        <v>173</v>
      </c>
      <c r="C68" t="s">
        <v>528</v>
      </c>
    </row>
    <row r="69" spans="2:3">
      <c r="B69" t="s">
        <v>175</v>
      </c>
      <c r="C69" t="s">
        <v>529</v>
      </c>
    </row>
    <row r="70" spans="2:3">
      <c r="B70" t="s">
        <v>177</v>
      </c>
      <c r="C70" t="s">
        <v>530</v>
      </c>
    </row>
    <row r="71" spans="2:3">
      <c r="B71" t="s">
        <v>178</v>
      </c>
      <c r="C71" t="s">
        <v>531</v>
      </c>
    </row>
    <row r="72" spans="2:3">
      <c r="B72" t="s">
        <v>180</v>
      </c>
      <c r="C72" t="s">
        <v>531</v>
      </c>
    </row>
    <row r="73" spans="2:3">
      <c r="B73" t="s">
        <v>182</v>
      </c>
      <c r="C73" t="s">
        <v>531</v>
      </c>
    </row>
    <row r="74" spans="2:3">
      <c r="B74" t="s">
        <v>184</v>
      </c>
      <c r="C74" t="s">
        <v>531</v>
      </c>
    </row>
    <row r="75" spans="2:3">
      <c r="B75" t="s">
        <v>186</v>
      </c>
      <c r="C75" t="s">
        <v>531</v>
      </c>
    </row>
    <row r="76" spans="2:3">
      <c r="B76" t="s">
        <v>188</v>
      </c>
      <c r="C76" t="s">
        <v>532</v>
      </c>
    </row>
    <row r="77" spans="2:3">
      <c r="B77" t="s">
        <v>190</v>
      </c>
      <c r="C77" t="s">
        <v>532</v>
      </c>
    </row>
    <row r="78" spans="2:3">
      <c r="B78" t="s">
        <v>192</v>
      </c>
      <c r="C78" t="s">
        <v>532</v>
      </c>
    </row>
    <row r="79" spans="2:3">
      <c r="B79" t="s">
        <v>194</v>
      </c>
      <c r="C79" t="s">
        <v>533</v>
      </c>
    </row>
    <row r="80" spans="2:3">
      <c r="B80" t="s">
        <v>196</v>
      </c>
      <c r="C80" t="s">
        <v>534</v>
      </c>
    </row>
    <row r="81" spans="2:3">
      <c r="B81" t="s">
        <v>198</v>
      </c>
      <c r="C81" t="s">
        <v>535</v>
      </c>
    </row>
    <row r="82" spans="2:3">
      <c r="B82" t="s">
        <v>200</v>
      </c>
      <c r="C82" t="s">
        <v>536</v>
      </c>
    </row>
    <row r="83" spans="2:3">
      <c r="B83" t="s">
        <v>202</v>
      </c>
      <c r="C83" t="s">
        <v>536</v>
      </c>
    </row>
    <row r="84" spans="2:3">
      <c r="B84" t="s">
        <v>204</v>
      </c>
      <c r="C84" t="s">
        <v>536</v>
      </c>
    </row>
    <row r="85" spans="2:3">
      <c r="B85" t="s">
        <v>206</v>
      </c>
      <c r="C85" t="s">
        <v>536</v>
      </c>
    </row>
    <row r="86" spans="2:3">
      <c r="B86" t="s">
        <v>208</v>
      </c>
      <c r="C86" t="s">
        <v>536</v>
      </c>
    </row>
    <row r="87" spans="2:3">
      <c r="B87" t="s">
        <v>210</v>
      </c>
      <c r="C87" t="s">
        <v>537</v>
      </c>
    </row>
    <row r="88" spans="2:3">
      <c r="B88" t="s">
        <v>212</v>
      </c>
      <c r="C88" t="s">
        <v>537</v>
      </c>
    </row>
    <row r="89" spans="2:3">
      <c r="B89" t="s">
        <v>214</v>
      </c>
      <c r="C89" t="s">
        <v>537</v>
      </c>
    </row>
    <row r="90" spans="2:3">
      <c r="B90" t="s">
        <v>216</v>
      </c>
      <c r="C90" t="s">
        <v>538</v>
      </c>
    </row>
    <row r="91" spans="2:3">
      <c r="B91" t="s">
        <v>218</v>
      </c>
      <c r="C91" t="s">
        <v>539</v>
      </c>
    </row>
    <row r="92" spans="2:3">
      <c r="B92" t="s">
        <v>220</v>
      </c>
      <c r="C92" t="s">
        <v>540</v>
      </c>
    </row>
    <row r="93" spans="2:3">
      <c r="B93" t="s">
        <v>222</v>
      </c>
      <c r="C93" t="s">
        <v>541</v>
      </c>
    </row>
    <row r="94" spans="2:3">
      <c r="B94" t="s">
        <v>224</v>
      </c>
      <c r="C94" t="s">
        <v>541</v>
      </c>
    </row>
    <row r="95" spans="2:3">
      <c r="B95" t="s">
        <v>226</v>
      </c>
      <c r="C95" t="s">
        <v>541</v>
      </c>
    </row>
    <row r="96" spans="2:3">
      <c r="B96" t="s">
        <v>228</v>
      </c>
      <c r="C96" t="s">
        <v>541</v>
      </c>
    </row>
    <row r="97" spans="2:3">
      <c r="B97" t="s">
        <v>230</v>
      </c>
      <c r="C97" t="s">
        <v>541</v>
      </c>
    </row>
    <row r="98" spans="2:3">
      <c r="B98" t="s">
        <v>232</v>
      </c>
      <c r="C98" t="s">
        <v>542</v>
      </c>
    </row>
    <row r="99" spans="2:3">
      <c r="B99" t="s">
        <v>234</v>
      </c>
      <c r="C99" t="s">
        <v>542</v>
      </c>
    </row>
    <row r="100" spans="2:3">
      <c r="B100" t="s">
        <v>236</v>
      </c>
      <c r="C100" t="s">
        <v>542</v>
      </c>
    </row>
    <row r="101" spans="2:3">
      <c r="B101" t="s">
        <v>238</v>
      </c>
      <c r="C101" t="s">
        <v>543</v>
      </c>
    </row>
    <row r="102" spans="2:3">
      <c r="B102" t="s">
        <v>240</v>
      </c>
      <c r="C102" t="s">
        <v>544</v>
      </c>
    </row>
    <row r="103" spans="2:3">
      <c r="B103" t="s">
        <v>242</v>
      </c>
      <c r="C103" t="s">
        <v>545</v>
      </c>
    </row>
    <row r="104" spans="2:3">
      <c r="B104" t="s">
        <v>244</v>
      </c>
      <c r="C104" t="s">
        <v>531</v>
      </c>
    </row>
    <row r="105" spans="2:3">
      <c r="B105" t="s">
        <v>246</v>
      </c>
      <c r="C105" t="s">
        <v>531</v>
      </c>
    </row>
    <row r="106" spans="2:3">
      <c r="B106" t="s">
        <v>248</v>
      </c>
      <c r="C106" t="s">
        <v>531</v>
      </c>
    </row>
    <row r="107" spans="2:3">
      <c r="B107" t="s">
        <v>250</v>
      </c>
      <c r="C107" t="s">
        <v>531</v>
      </c>
    </row>
    <row r="108" spans="2:3">
      <c r="B108" t="s">
        <v>252</v>
      </c>
      <c r="C108" t="s">
        <v>531</v>
      </c>
    </row>
    <row r="109" spans="2:3">
      <c r="B109" t="s">
        <v>254</v>
      </c>
      <c r="C109" t="s">
        <v>532</v>
      </c>
    </row>
    <row r="110" spans="2:3">
      <c r="B110" t="s">
        <v>256</v>
      </c>
      <c r="C110" t="s">
        <v>532</v>
      </c>
    </row>
    <row r="111" spans="2:3">
      <c r="B111" t="s">
        <v>258</v>
      </c>
      <c r="C111" t="s">
        <v>532</v>
      </c>
    </row>
    <row r="112" spans="2:3">
      <c r="B112" t="s">
        <v>260</v>
      </c>
      <c r="C112" t="s">
        <v>533</v>
      </c>
    </row>
    <row r="113" spans="2:3">
      <c r="B113" t="s">
        <v>262</v>
      </c>
      <c r="C113" t="s">
        <v>534</v>
      </c>
    </row>
    <row r="114" spans="2:3">
      <c r="B114" t="s">
        <v>264</v>
      </c>
      <c r="C114" t="s">
        <v>535</v>
      </c>
    </row>
    <row r="115" spans="2:3">
      <c r="B115" t="s">
        <v>266</v>
      </c>
      <c r="C115" t="s">
        <v>536</v>
      </c>
    </row>
    <row r="116" spans="2:3">
      <c r="B116" t="s">
        <v>268</v>
      </c>
      <c r="C116" t="s">
        <v>536</v>
      </c>
    </row>
    <row r="117" spans="2:3">
      <c r="B117" t="s">
        <v>270</v>
      </c>
      <c r="C117" t="s">
        <v>536</v>
      </c>
    </row>
    <row r="118" spans="2:3">
      <c r="B118" t="s">
        <v>272</v>
      </c>
      <c r="C118" t="s">
        <v>536</v>
      </c>
    </row>
    <row r="119" spans="2:3">
      <c r="B119" t="s">
        <v>274</v>
      </c>
      <c r="C119" t="s">
        <v>536</v>
      </c>
    </row>
    <row r="120" spans="2:3">
      <c r="B120" t="s">
        <v>276</v>
      </c>
      <c r="C120" t="s">
        <v>537</v>
      </c>
    </row>
    <row r="121" spans="2:3">
      <c r="B121" t="s">
        <v>278</v>
      </c>
      <c r="C121" t="s">
        <v>537</v>
      </c>
    </row>
    <row r="122" spans="2:3">
      <c r="B122" t="s">
        <v>280</v>
      </c>
      <c r="C122" t="s">
        <v>537</v>
      </c>
    </row>
    <row r="123" spans="2:3">
      <c r="B123" t="s">
        <v>282</v>
      </c>
      <c r="C123" t="s">
        <v>538</v>
      </c>
    </row>
    <row r="124" spans="2:3">
      <c r="B124" t="s">
        <v>284</v>
      </c>
      <c r="C124" t="s">
        <v>539</v>
      </c>
    </row>
    <row r="125" spans="2:3">
      <c r="B125" t="s">
        <v>286</v>
      </c>
      <c r="C125" t="s">
        <v>540</v>
      </c>
    </row>
    <row r="126" spans="2:3">
      <c r="B126" t="s">
        <v>288</v>
      </c>
      <c r="C126" t="s">
        <v>541</v>
      </c>
    </row>
    <row r="127" spans="2:3">
      <c r="B127" t="s">
        <v>290</v>
      </c>
      <c r="C127" t="s">
        <v>541</v>
      </c>
    </row>
    <row r="128" spans="2:3">
      <c r="B128" t="s">
        <v>292</v>
      </c>
      <c r="C128" t="s">
        <v>541</v>
      </c>
    </row>
    <row r="129" spans="2:3">
      <c r="B129" t="s">
        <v>294</v>
      </c>
      <c r="C129" t="s">
        <v>541</v>
      </c>
    </row>
    <row r="130" spans="2:3">
      <c r="B130" t="s">
        <v>296</v>
      </c>
      <c r="C130" t="s">
        <v>541</v>
      </c>
    </row>
    <row r="131" spans="2:3">
      <c r="B131" t="s">
        <v>298</v>
      </c>
      <c r="C131" t="s">
        <v>542</v>
      </c>
    </row>
    <row r="132" spans="2:3">
      <c r="B132" t="s">
        <v>300</v>
      </c>
      <c r="C132" t="s">
        <v>542</v>
      </c>
    </row>
    <row r="133" spans="2:3">
      <c r="B133" t="s">
        <v>302</v>
      </c>
      <c r="C133" t="s">
        <v>542</v>
      </c>
    </row>
    <row r="134" spans="2:3">
      <c r="B134" t="s">
        <v>304</v>
      </c>
      <c r="C134" t="s">
        <v>543</v>
      </c>
    </row>
    <row r="135" spans="2:3">
      <c r="B135" t="s">
        <v>306</v>
      </c>
      <c r="C135" t="s">
        <v>544</v>
      </c>
    </row>
    <row r="136" spans="2:3">
      <c r="B136" t="s">
        <v>308</v>
      </c>
      <c r="C136" t="s">
        <v>545</v>
      </c>
    </row>
    <row r="137" spans="2:3">
      <c r="B137" t="s">
        <v>310</v>
      </c>
      <c r="C137" t="s">
        <v>546</v>
      </c>
    </row>
    <row r="138" spans="2:3">
      <c r="B138" t="s">
        <v>312</v>
      </c>
      <c r="C138" t="s">
        <v>547</v>
      </c>
    </row>
    <row r="139" spans="2:3">
      <c r="B139" t="s">
        <v>314</v>
      </c>
      <c r="C139" t="s">
        <v>548</v>
      </c>
    </row>
    <row r="140" spans="2:3">
      <c r="B140" t="s">
        <v>316</v>
      </c>
      <c r="C140" t="s">
        <v>546</v>
      </c>
    </row>
    <row r="141" spans="2:3">
      <c r="B141" t="s">
        <v>319</v>
      </c>
      <c r="C141" t="s">
        <v>547</v>
      </c>
    </row>
    <row r="142" spans="2:3">
      <c r="B142" t="s">
        <v>321</v>
      </c>
      <c r="C142" t="s">
        <v>548</v>
      </c>
    </row>
    <row r="143" spans="2:3">
      <c r="B143" t="s">
        <v>323</v>
      </c>
      <c r="C143" t="s">
        <v>549</v>
      </c>
    </row>
    <row r="144" spans="2:3">
      <c r="B144" t="s">
        <v>325</v>
      </c>
      <c r="C144" t="s">
        <v>549</v>
      </c>
    </row>
    <row r="145" spans="2:3">
      <c r="B145" t="s">
        <v>327</v>
      </c>
      <c r="C145" t="s">
        <v>549</v>
      </c>
    </row>
    <row r="146" spans="2:3">
      <c r="B146" t="s">
        <v>329</v>
      </c>
      <c r="C146" t="s">
        <v>549</v>
      </c>
    </row>
    <row r="147" spans="2:3">
      <c r="B147" t="s">
        <v>331</v>
      </c>
      <c r="C147" t="s">
        <v>549</v>
      </c>
    </row>
    <row r="148" spans="2:3">
      <c r="B148" t="s">
        <v>333</v>
      </c>
      <c r="C148" t="s">
        <v>550</v>
      </c>
    </row>
    <row r="149" spans="2:3">
      <c r="B149" t="s">
        <v>335</v>
      </c>
      <c r="C149" t="s">
        <v>551</v>
      </c>
    </row>
    <row r="150" spans="2:3">
      <c r="B150" t="s">
        <v>337</v>
      </c>
      <c r="C150" t="s">
        <v>551</v>
      </c>
    </row>
    <row r="151" spans="2:3">
      <c r="B151" t="s">
        <v>339</v>
      </c>
      <c r="C151" t="s">
        <v>551</v>
      </c>
    </row>
    <row r="152" spans="2:3">
      <c r="B152" t="s">
        <v>341</v>
      </c>
      <c r="C152" t="s">
        <v>551</v>
      </c>
    </row>
    <row r="153" spans="2:3">
      <c r="B153" t="s">
        <v>343</v>
      </c>
      <c r="C153" t="s">
        <v>551</v>
      </c>
    </row>
    <row r="154" spans="2:3">
      <c r="B154" t="s">
        <v>345</v>
      </c>
      <c r="C154" t="s">
        <v>552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C7D7-9920-4548-9694-81C74EDA8105}">
  <sheetPr codeName="Sheet5">
    <tabColor rgb="FFFFDB8E"/>
  </sheetPr>
  <dimension ref="A1:S51"/>
  <sheetViews>
    <sheetView zoomScale="80" zoomScaleNormal="80" workbookViewId="0">
      <pane ySplit="5" topLeftCell="A6" activePane="bottomLeft" state="frozen"/>
      <selection pane="bottomLeft"/>
    </sheetView>
  </sheetViews>
  <sheetFormatPr defaultRowHeight="12.75"/>
  <cols>
    <col min="1" max="4" width="1.140625" customWidth="1"/>
    <col min="5" max="5" width="53.5703125" bestFit="1" customWidth="1"/>
    <col min="6" max="6" width="10" bestFit="1" customWidth="1"/>
    <col min="7" max="7" width="7.140625" bestFit="1" customWidth="1"/>
    <col min="8" max="8" width="9" customWidth="1"/>
    <col min="9" max="9" width="1.140625" customWidth="1"/>
    <col min="10" max="13" width="9" customWidth="1"/>
    <col min="14" max="14" width="9.5703125" customWidth="1"/>
    <col min="15" max="19" width="9.5703125" bestFit="1" customWidth="1"/>
  </cols>
  <sheetData>
    <row r="1" spans="1:19" ht="25.15">
      <c r="A1" s="2"/>
      <c r="B1" s="32" t="s">
        <v>553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E2" s="9" t="s">
        <v>554</v>
      </c>
      <c r="F2" s="10"/>
      <c r="G2" s="10"/>
      <c r="H2" s="10"/>
      <c r="I2" s="11"/>
      <c r="J2" s="47">
        <f>J$21</f>
        <v>45748</v>
      </c>
      <c r="K2" s="47">
        <f t="shared" ref="K2:S2" si="0">K$21</f>
        <v>46113</v>
      </c>
      <c r="L2" s="47">
        <f t="shared" si="0"/>
        <v>46478</v>
      </c>
      <c r="M2" s="47">
        <f t="shared" si="0"/>
        <v>46844</v>
      </c>
      <c r="N2" s="47">
        <f t="shared" si="0"/>
        <v>47209</v>
      </c>
      <c r="O2" s="47">
        <f t="shared" si="0"/>
        <v>47574</v>
      </c>
      <c r="P2" s="47">
        <f t="shared" si="0"/>
        <v>47939</v>
      </c>
      <c r="Q2" s="47">
        <f t="shared" si="0"/>
        <v>48305</v>
      </c>
      <c r="R2" s="47">
        <f t="shared" si="0"/>
        <v>48670</v>
      </c>
      <c r="S2" s="47">
        <f t="shared" si="0"/>
        <v>49035</v>
      </c>
    </row>
    <row r="3" spans="1:19">
      <c r="E3" s="9" t="s">
        <v>555</v>
      </c>
      <c r="F3" s="10"/>
      <c r="G3" s="10"/>
      <c r="H3" s="10"/>
      <c r="I3" s="11"/>
      <c r="J3" s="47">
        <f>J$26</f>
        <v>46112</v>
      </c>
      <c r="K3" s="47">
        <f t="shared" ref="K3:S3" si="1">K$26</f>
        <v>46477</v>
      </c>
      <c r="L3" s="47">
        <f t="shared" si="1"/>
        <v>46843</v>
      </c>
      <c r="M3" s="47">
        <f t="shared" si="1"/>
        <v>47208</v>
      </c>
      <c r="N3" s="47">
        <f t="shared" si="1"/>
        <v>47573</v>
      </c>
      <c r="O3" s="47">
        <f t="shared" si="1"/>
        <v>47938</v>
      </c>
      <c r="P3" s="47">
        <f t="shared" si="1"/>
        <v>48304</v>
      </c>
      <c r="Q3" s="47">
        <f t="shared" si="1"/>
        <v>48669</v>
      </c>
      <c r="R3" s="47">
        <f t="shared" si="1"/>
        <v>49034</v>
      </c>
      <c r="S3" s="47">
        <f t="shared" si="1"/>
        <v>49399</v>
      </c>
    </row>
    <row r="4" spans="1:19">
      <c r="E4" s="9" t="s">
        <v>556</v>
      </c>
      <c r="F4" s="10"/>
      <c r="G4" s="10"/>
      <c r="H4" s="10"/>
      <c r="I4" s="11"/>
      <c r="J4" s="12" t="str">
        <f>J$49</f>
        <v>PR24</v>
      </c>
      <c r="K4" s="12" t="str">
        <f t="shared" ref="K4:S4" si="2">K$49</f>
        <v>PR24</v>
      </c>
      <c r="L4" s="12" t="str">
        <f t="shared" si="2"/>
        <v>PR24</v>
      </c>
      <c r="M4" s="12" t="str">
        <f t="shared" si="2"/>
        <v>PR24</v>
      </c>
      <c r="N4" s="12" t="str">
        <f t="shared" si="2"/>
        <v>PR24</v>
      </c>
      <c r="O4" s="12" t="str">
        <f t="shared" si="2"/>
        <v/>
      </c>
      <c r="P4" s="12" t="str">
        <f t="shared" si="2"/>
        <v/>
      </c>
      <c r="Q4" s="12" t="str">
        <f t="shared" si="2"/>
        <v/>
      </c>
      <c r="R4" s="12" t="str">
        <f t="shared" si="2"/>
        <v/>
      </c>
      <c r="S4" s="12" t="str">
        <f t="shared" si="2"/>
        <v/>
      </c>
    </row>
    <row r="5" spans="1:19" ht="13.15">
      <c r="E5" s="9" t="s">
        <v>557</v>
      </c>
      <c r="F5" s="46" t="s">
        <v>558</v>
      </c>
      <c r="G5" s="46" t="s">
        <v>34</v>
      </c>
      <c r="H5" s="46" t="s">
        <v>28</v>
      </c>
      <c r="I5" s="1"/>
      <c r="J5" s="1">
        <f>J$15</f>
        <v>1</v>
      </c>
      <c r="K5" s="1">
        <f t="shared" ref="K5:S5" si="3">K$15</f>
        <v>2</v>
      </c>
      <c r="L5" s="1">
        <f t="shared" si="3"/>
        <v>3</v>
      </c>
      <c r="M5" s="1">
        <f t="shared" si="3"/>
        <v>4</v>
      </c>
      <c r="N5" s="1">
        <f t="shared" si="3"/>
        <v>5</v>
      </c>
      <c r="O5" s="1">
        <f t="shared" si="3"/>
        <v>6</v>
      </c>
      <c r="P5" s="1">
        <f t="shared" si="3"/>
        <v>7</v>
      </c>
      <c r="Q5" s="1">
        <f t="shared" si="3"/>
        <v>8</v>
      </c>
      <c r="R5" s="1">
        <f t="shared" si="3"/>
        <v>9</v>
      </c>
      <c r="S5" s="1">
        <f t="shared" si="3"/>
        <v>10</v>
      </c>
    </row>
    <row r="7" spans="1:19" ht="13.15">
      <c r="A7" s="14" t="s">
        <v>559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9" spans="1:19" ht="13.15">
      <c r="C9" s="29" t="s">
        <v>560</v>
      </c>
    </row>
    <row r="10" spans="1:19">
      <c r="E10" t="s">
        <v>561</v>
      </c>
      <c r="F10" s="47">
        <v>45748</v>
      </c>
      <c r="G10" t="s">
        <v>562</v>
      </c>
    </row>
    <row r="11" spans="1:19">
      <c r="E11" t="s">
        <v>563</v>
      </c>
      <c r="F11" s="37">
        <v>5</v>
      </c>
      <c r="G11" t="s">
        <v>564</v>
      </c>
    </row>
    <row r="12" spans="1:19">
      <c r="E12" t="s">
        <v>565</v>
      </c>
      <c r="F12" s="37">
        <v>12</v>
      </c>
      <c r="G12" t="s">
        <v>566</v>
      </c>
    </row>
    <row r="14" spans="1:19" ht="13.15">
      <c r="C14" s="29" t="s">
        <v>567</v>
      </c>
    </row>
    <row r="15" spans="1:19">
      <c r="E15" s="48" t="s">
        <v>567</v>
      </c>
      <c r="F15" s="48"/>
      <c r="G15" s="48" t="s">
        <v>568</v>
      </c>
      <c r="H15" s="48"/>
      <c r="I15" s="48"/>
      <c r="J15" s="48">
        <f>I15+1</f>
        <v>1</v>
      </c>
      <c r="K15" s="48">
        <f t="shared" ref="K15:S15" si="4">J15+1</f>
        <v>2</v>
      </c>
      <c r="L15" s="48">
        <f t="shared" si="4"/>
        <v>3</v>
      </c>
      <c r="M15" s="48">
        <f t="shared" si="4"/>
        <v>4</v>
      </c>
      <c r="N15" s="48">
        <f t="shared" si="4"/>
        <v>5</v>
      </c>
      <c r="O15" s="48">
        <f t="shared" si="4"/>
        <v>6</v>
      </c>
      <c r="P15" s="48">
        <f t="shared" si="4"/>
        <v>7</v>
      </c>
      <c r="Q15" s="48">
        <f t="shared" si="4"/>
        <v>8</v>
      </c>
      <c r="R15" s="48">
        <f t="shared" si="4"/>
        <v>9</v>
      </c>
      <c r="S15" s="48">
        <f t="shared" si="4"/>
        <v>10</v>
      </c>
    </row>
    <row r="17" spans="3:19" ht="13.15">
      <c r="C17" s="29" t="s">
        <v>554</v>
      </c>
    </row>
    <row r="18" spans="3:19">
      <c r="E18" t="str">
        <f>E$15</f>
        <v>Period number</v>
      </c>
      <c r="F18">
        <f t="shared" ref="F18:S18" si="5">F$15</f>
        <v>0</v>
      </c>
      <c r="G18" t="str">
        <f t="shared" si="5"/>
        <v>Counter</v>
      </c>
      <c r="H18">
        <f t="shared" si="5"/>
        <v>0</v>
      </c>
      <c r="I18">
        <f t="shared" si="5"/>
        <v>0</v>
      </c>
      <c r="J18">
        <f t="shared" si="5"/>
        <v>1</v>
      </c>
      <c r="K18">
        <f t="shared" si="5"/>
        <v>2</v>
      </c>
      <c r="L18">
        <f t="shared" si="5"/>
        <v>3</v>
      </c>
      <c r="M18">
        <f t="shared" si="5"/>
        <v>4</v>
      </c>
      <c r="N18">
        <f t="shared" si="5"/>
        <v>5</v>
      </c>
      <c r="O18">
        <f t="shared" si="5"/>
        <v>6</v>
      </c>
      <c r="P18">
        <f t="shared" si="5"/>
        <v>7</v>
      </c>
      <c r="Q18">
        <f t="shared" si="5"/>
        <v>8</v>
      </c>
      <c r="R18">
        <f t="shared" si="5"/>
        <v>9</v>
      </c>
      <c r="S18">
        <f t="shared" si="5"/>
        <v>10</v>
      </c>
    </row>
    <row r="19" spans="3:19">
      <c r="E19" t="str">
        <f>E$10</f>
        <v>Start date</v>
      </c>
      <c r="F19" s="49">
        <f t="shared" ref="F19:G19" si="6">F$10</f>
        <v>45748</v>
      </c>
      <c r="G19" t="str">
        <f t="shared" si="6"/>
        <v>date</v>
      </c>
    </row>
    <row r="20" spans="3:19">
      <c r="E20" t="str">
        <f xml:space="preserve"> E$12</f>
        <v>Months per period</v>
      </c>
      <c r="F20">
        <f t="shared" ref="F20:G20" si="7" xml:space="preserve"> F$12</f>
        <v>12</v>
      </c>
      <c r="G20" t="str">
        <f t="shared" si="7"/>
        <v>months</v>
      </c>
    </row>
    <row r="21" spans="3:19">
      <c r="E21" s="48" t="s">
        <v>554</v>
      </c>
      <c r="F21" s="48"/>
      <c r="G21" s="48" t="s">
        <v>562</v>
      </c>
      <c r="H21" s="48"/>
      <c r="I21" s="48"/>
      <c r="J21" s="50">
        <f xml:space="preserve"> IF(J18=1, $F19, EDATE(I21, $F20))</f>
        <v>45748</v>
      </c>
      <c r="K21" s="50">
        <f t="shared" ref="K21:S21" si="8" xml:space="preserve"> IF(K18=1, $F19, EDATE(J21, $F20))</f>
        <v>46113</v>
      </c>
      <c r="L21" s="50">
        <f t="shared" si="8"/>
        <v>46478</v>
      </c>
      <c r="M21" s="50">
        <f t="shared" si="8"/>
        <v>46844</v>
      </c>
      <c r="N21" s="50">
        <f t="shared" si="8"/>
        <v>47209</v>
      </c>
      <c r="O21" s="50">
        <f t="shared" si="8"/>
        <v>47574</v>
      </c>
      <c r="P21" s="50">
        <f t="shared" si="8"/>
        <v>47939</v>
      </c>
      <c r="Q21" s="50">
        <f t="shared" si="8"/>
        <v>48305</v>
      </c>
      <c r="R21" s="50">
        <f t="shared" si="8"/>
        <v>48670</v>
      </c>
      <c r="S21" s="50">
        <f t="shared" si="8"/>
        <v>49035</v>
      </c>
    </row>
    <row r="23" spans="3:19" ht="13.15">
      <c r="C23" s="29" t="s">
        <v>555</v>
      </c>
    </row>
    <row r="24" spans="3:19">
      <c r="E24" t="str">
        <f>E$21</f>
        <v>Model year beginning</v>
      </c>
      <c r="F24" s="49">
        <f t="shared" ref="F24:S24" si="9">F$21</f>
        <v>0</v>
      </c>
      <c r="G24" s="49" t="str">
        <f t="shared" si="9"/>
        <v>date</v>
      </c>
      <c r="H24" s="49">
        <f t="shared" si="9"/>
        <v>0</v>
      </c>
      <c r="I24" s="49">
        <f t="shared" si="9"/>
        <v>0</v>
      </c>
      <c r="J24" s="49">
        <f t="shared" si="9"/>
        <v>45748</v>
      </c>
      <c r="K24" s="49">
        <f t="shared" si="9"/>
        <v>46113</v>
      </c>
      <c r="L24" s="49">
        <f t="shared" si="9"/>
        <v>46478</v>
      </c>
      <c r="M24" s="49">
        <f t="shared" si="9"/>
        <v>46844</v>
      </c>
      <c r="N24" s="49">
        <f t="shared" si="9"/>
        <v>47209</v>
      </c>
      <c r="O24" s="49">
        <f t="shared" si="9"/>
        <v>47574</v>
      </c>
      <c r="P24" s="49">
        <f t="shared" si="9"/>
        <v>47939</v>
      </c>
      <c r="Q24" s="49">
        <f t="shared" si="9"/>
        <v>48305</v>
      </c>
      <c r="R24" s="49">
        <f t="shared" si="9"/>
        <v>48670</v>
      </c>
      <c r="S24" s="49">
        <f t="shared" si="9"/>
        <v>49035</v>
      </c>
    </row>
    <row r="25" spans="3:19">
      <c r="E25" t="str">
        <f>E$12</f>
        <v>Months per period</v>
      </c>
      <c r="F25" s="37">
        <f t="shared" ref="F25:G25" si="10">F$12</f>
        <v>12</v>
      </c>
      <c r="G25" s="49" t="str">
        <f t="shared" si="10"/>
        <v>months</v>
      </c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</row>
    <row r="26" spans="3:19">
      <c r="E26" s="48" t="s">
        <v>555</v>
      </c>
      <c r="F26" s="50"/>
      <c r="G26" s="50" t="s">
        <v>562</v>
      </c>
      <c r="H26" s="50"/>
      <c r="I26" s="50"/>
      <c r="J26" s="50">
        <f xml:space="preserve"> EDATE(J24, $F25) - 1</f>
        <v>46112</v>
      </c>
      <c r="K26" s="50">
        <f t="shared" ref="K26:S26" si="11" xml:space="preserve"> EDATE(K24, $F25) - 1</f>
        <v>46477</v>
      </c>
      <c r="L26" s="50">
        <f t="shared" si="11"/>
        <v>46843</v>
      </c>
      <c r="M26" s="50">
        <f t="shared" si="11"/>
        <v>47208</v>
      </c>
      <c r="N26" s="50">
        <f t="shared" si="11"/>
        <v>47573</v>
      </c>
      <c r="O26" s="50">
        <f t="shared" si="11"/>
        <v>47938</v>
      </c>
      <c r="P26" s="50">
        <f t="shared" si="11"/>
        <v>48304</v>
      </c>
      <c r="Q26" s="50">
        <f t="shared" si="11"/>
        <v>48669</v>
      </c>
      <c r="R26" s="50">
        <f t="shared" si="11"/>
        <v>49034</v>
      </c>
      <c r="S26" s="50">
        <f t="shared" si="11"/>
        <v>49399</v>
      </c>
    </row>
    <row r="28" spans="3:19" ht="13.15">
      <c r="C28" s="29" t="s">
        <v>569</v>
      </c>
    </row>
    <row r="29" spans="3:19">
      <c r="E29" t="str">
        <f>E$10</f>
        <v>Start date</v>
      </c>
      <c r="F29" s="49">
        <f t="shared" ref="F29:G29" si="12">F$10</f>
        <v>45748</v>
      </c>
      <c r="G29" t="str">
        <f t="shared" si="12"/>
        <v>date</v>
      </c>
    </row>
    <row r="30" spans="3:19">
      <c r="E30" t="str">
        <f>E$11</f>
        <v>AMP duration</v>
      </c>
      <c r="F30">
        <f t="shared" ref="F30:G30" si="13">F$11</f>
        <v>5</v>
      </c>
      <c r="G30" t="str">
        <f t="shared" si="13"/>
        <v>years</v>
      </c>
    </row>
    <row r="31" spans="3:19">
      <c r="E31" t="str">
        <f>E$12</f>
        <v>Months per period</v>
      </c>
      <c r="F31">
        <f t="shared" ref="F31:G31" si="14">F$12</f>
        <v>12</v>
      </c>
      <c r="G31" t="str">
        <f t="shared" si="14"/>
        <v>months</v>
      </c>
    </row>
    <row r="32" spans="3:19">
      <c r="E32" t="s">
        <v>569</v>
      </c>
      <c r="F32" s="49">
        <f xml:space="preserve"> EDATE($F29, $F30 * $F31) -1</f>
        <v>47573</v>
      </c>
      <c r="G32" t="s">
        <v>562</v>
      </c>
    </row>
    <row r="34" spans="3:19" ht="13.15">
      <c r="C34" s="29" t="s">
        <v>570</v>
      </c>
    </row>
    <row r="35" spans="3:19">
      <c r="E35" s="49" t="str">
        <f>E$21</f>
        <v>Model year beginning</v>
      </c>
      <c r="F35" s="49">
        <f t="shared" ref="F35:S35" si="15">F$21</f>
        <v>0</v>
      </c>
      <c r="G35" s="49" t="str">
        <f t="shared" si="15"/>
        <v>date</v>
      </c>
      <c r="H35" s="49">
        <f t="shared" si="15"/>
        <v>0</v>
      </c>
      <c r="I35" s="49">
        <f t="shared" si="15"/>
        <v>0</v>
      </c>
      <c r="J35" s="49">
        <f t="shared" si="15"/>
        <v>45748</v>
      </c>
      <c r="K35" s="49">
        <f t="shared" si="15"/>
        <v>46113</v>
      </c>
      <c r="L35" s="49">
        <f t="shared" si="15"/>
        <v>46478</v>
      </c>
      <c r="M35" s="49">
        <f t="shared" si="15"/>
        <v>46844</v>
      </c>
      <c r="N35" s="49">
        <f t="shared" si="15"/>
        <v>47209</v>
      </c>
      <c r="O35" s="49">
        <f t="shared" si="15"/>
        <v>47574</v>
      </c>
      <c r="P35" s="49">
        <f t="shared" si="15"/>
        <v>47939</v>
      </c>
      <c r="Q35" s="49">
        <f t="shared" si="15"/>
        <v>48305</v>
      </c>
      <c r="R35" s="49">
        <f t="shared" si="15"/>
        <v>48670</v>
      </c>
      <c r="S35" s="49">
        <f t="shared" si="15"/>
        <v>49035</v>
      </c>
    </row>
    <row r="36" spans="3:19">
      <c r="E36" s="49" t="str">
        <f>E$32</f>
        <v>AMP end period flag date</v>
      </c>
      <c r="F36" s="49">
        <f t="shared" ref="F36:G36" si="16">F$32</f>
        <v>47573</v>
      </c>
      <c r="G36" s="49" t="str">
        <f t="shared" si="16"/>
        <v>date</v>
      </c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</row>
    <row r="37" spans="3:19">
      <c r="E37" s="49" t="str">
        <f>E$26</f>
        <v>Model year end</v>
      </c>
      <c r="F37" s="49">
        <f t="shared" ref="F37:S37" si="17">F$26</f>
        <v>0</v>
      </c>
      <c r="G37" s="49" t="str">
        <f t="shared" si="17"/>
        <v>date</v>
      </c>
      <c r="H37" s="49">
        <f t="shared" si="17"/>
        <v>0</v>
      </c>
      <c r="I37" s="49">
        <f t="shared" si="17"/>
        <v>0</v>
      </c>
      <c r="J37" s="49">
        <f t="shared" si="17"/>
        <v>46112</v>
      </c>
      <c r="K37" s="49">
        <f t="shared" si="17"/>
        <v>46477</v>
      </c>
      <c r="L37" s="49">
        <f t="shared" si="17"/>
        <v>46843</v>
      </c>
      <c r="M37" s="49">
        <f t="shared" si="17"/>
        <v>47208</v>
      </c>
      <c r="N37" s="49">
        <f t="shared" si="17"/>
        <v>47573</v>
      </c>
      <c r="O37" s="49">
        <f t="shared" si="17"/>
        <v>47938</v>
      </c>
      <c r="P37" s="49">
        <f t="shared" si="17"/>
        <v>48304</v>
      </c>
      <c r="Q37" s="49">
        <f t="shared" si="17"/>
        <v>48669</v>
      </c>
      <c r="R37" s="49">
        <f t="shared" si="17"/>
        <v>49034</v>
      </c>
      <c r="S37" s="49">
        <f t="shared" si="17"/>
        <v>49399</v>
      </c>
    </row>
    <row r="38" spans="3:19">
      <c r="E38" t="s">
        <v>570</v>
      </c>
      <c r="G38" t="s">
        <v>571</v>
      </c>
      <c r="H38">
        <f>SUM(J38:S38)</f>
        <v>1</v>
      </c>
      <c r="J38">
        <f xml:space="preserve"> IF( AND(J35 &lt;= $F36, J37 &gt;= $F36), 1, 0)</f>
        <v>0</v>
      </c>
      <c r="K38">
        <f t="shared" ref="K38:S38" si="18" xml:space="preserve"> IF( AND(K35 &lt;= $F36, K37 &gt;= $F36), 1, 0)</f>
        <v>0</v>
      </c>
      <c r="L38">
        <f t="shared" si="18"/>
        <v>0</v>
      </c>
      <c r="M38">
        <f t="shared" si="18"/>
        <v>0</v>
      </c>
      <c r="N38">
        <f t="shared" si="18"/>
        <v>1</v>
      </c>
      <c r="O38">
        <f t="shared" si="18"/>
        <v>0</v>
      </c>
      <c r="P38">
        <f t="shared" si="18"/>
        <v>0</v>
      </c>
      <c r="Q38">
        <f t="shared" si="18"/>
        <v>0</v>
      </c>
      <c r="R38">
        <f t="shared" si="18"/>
        <v>0</v>
      </c>
      <c r="S38">
        <f t="shared" si="18"/>
        <v>0</v>
      </c>
    </row>
    <row r="40" spans="3:19" ht="13.15">
      <c r="C40" s="29" t="s">
        <v>572</v>
      </c>
    </row>
    <row r="41" spans="3:19">
      <c r="E41" s="49" t="str">
        <f xml:space="preserve"> E$26</f>
        <v>Model year end</v>
      </c>
      <c r="F41" s="49">
        <f t="shared" ref="F41:S41" si="19" xml:space="preserve"> F$26</f>
        <v>0</v>
      </c>
      <c r="G41" s="49" t="str">
        <f t="shared" si="19"/>
        <v>date</v>
      </c>
      <c r="H41" s="49">
        <f t="shared" si="19"/>
        <v>0</v>
      </c>
      <c r="I41" s="49">
        <f t="shared" si="19"/>
        <v>0</v>
      </c>
      <c r="J41" s="49">
        <f t="shared" si="19"/>
        <v>46112</v>
      </c>
      <c r="K41" s="49">
        <f t="shared" si="19"/>
        <v>46477</v>
      </c>
      <c r="L41" s="49">
        <f t="shared" si="19"/>
        <v>46843</v>
      </c>
      <c r="M41" s="49">
        <f t="shared" si="19"/>
        <v>47208</v>
      </c>
      <c r="N41" s="49">
        <f t="shared" si="19"/>
        <v>47573</v>
      </c>
      <c r="O41" s="49">
        <f t="shared" si="19"/>
        <v>47938</v>
      </c>
      <c r="P41" s="49">
        <f t="shared" si="19"/>
        <v>48304</v>
      </c>
      <c r="Q41" s="49">
        <f t="shared" si="19"/>
        <v>48669</v>
      </c>
      <c r="R41" s="49">
        <f t="shared" si="19"/>
        <v>49034</v>
      </c>
      <c r="S41" s="49">
        <f t="shared" si="19"/>
        <v>49399</v>
      </c>
    </row>
    <row r="42" spans="3:19">
      <c r="E42" s="49" t="str">
        <f>E$10</f>
        <v>Start date</v>
      </c>
      <c r="F42" s="49">
        <f t="shared" ref="F42:G42" si="20">F$10</f>
        <v>45748</v>
      </c>
      <c r="G42" s="49" t="str">
        <f t="shared" si="20"/>
        <v>date</v>
      </c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</row>
    <row r="43" spans="3:19">
      <c r="E43" s="49" t="str">
        <f>E$21</f>
        <v>Model year beginning</v>
      </c>
      <c r="F43" s="49">
        <f t="shared" ref="F43:S43" si="21">F$21</f>
        <v>0</v>
      </c>
      <c r="G43" s="49" t="str">
        <f t="shared" si="21"/>
        <v>date</v>
      </c>
      <c r="H43" s="49">
        <f t="shared" si="21"/>
        <v>0</v>
      </c>
      <c r="I43" s="49">
        <f t="shared" si="21"/>
        <v>0</v>
      </c>
      <c r="J43" s="49">
        <f t="shared" si="21"/>
        <v>45748</v>
      </c>
      <c r="K43" s="49">
        <f t="shared" si="21"/>
        <v>46113</v>
      </c>
      <c r="L43" s="49">
        <f t="shared" si="21"/>
        <v>46478</v>
      </c>
      <c r="M43" s="49">
        <f t="shared" si="21"/>
        <v>46844</v>
      </c>
      <c r="N43" s="49">
        <f t="shared" si="21"/>
        <v>47209</v>
      </c>
      <c r="O43" s="49">
        <f t="shared" si="21"/>
        <v>47574</v>
      </c>
      <c r="P43" s="49">
        <f t="shared" si="21"/>
        <v>47939</v>
      </c>
      <c r="Q43" s="49">
        <f t="shared" si="21"/>
        <v>48305</v>
      </c>
      <c r="R43" s="49">
        <f t="shared" si="21"/>
        <v>48670</v>
      </c>
      <c r="S43" s="49">
        <f t="shared" si="21"/>
        <v>49035</v>
      </c>
    </row>
    <row r="44" spans="3:19">
      <c r="E44" s="49" t="str">
        <f>E$32</f>
        <v>AMP end period flag date</v>
      </c>
      <c r="F44" s="49">
        <f t="shared" ref="F44:S44" si="22">F$32</f>
        <v>47573</v>
      </c>
      <c r="G44" s="49" t="str">
        <f t="shared" si="22"/>
        <v>date</v>
      </c>
      <c r="H44" s="49">
        <f t="shared" si="22"/>
        <v>0</v>
      </c>
      <c r="I44" s="49">
        <f t="shared" si="22"/>
        <v>0</v>
      </c>
      <c r="J44" s="49">
        <f t="shared" si="22"/>
        <v>0</v>
      </c>
      <c r="K44" s="49">
        <f t="shared" si="22"/>
        <v>0</v>
      </c>
      <c r="L44" s="49">
        <f t="shared" si="22"/>
        <v>0</v>
      </c>
      <c r="M44" s="49">
        <f t="shared" si="22"/>
        <v>0</v>
      </c>
      <c r="N44" s="49">
        <f t="shared" si="22"/>
        <v>0</v>
      </c>
      <c r="O44" s="49">
        <f t="shared" si="22"/>
        <v>0</v>
      </c>
      <c r="P44" s="49">
        <f t="shared" si="22"/>
        <v>0</v>
      </c>
      <c r="Q44" s="49">
        <f t="shared" si="22"/>
        <v>0</v>
      </c>
      <c r="R44" s="49">
        <f t="shared" si="22"/>
        <v>0</v>
      </c>
      <c r="S44" s="49">
        <f t="shared" si="22"/>
        <v>0</v>
      </c>
    </row>
    <row r="45" spans="3:19">
      <c r="E45" t="s">
        <v>572</v>
      </c>
      <c r="G45" t="s">
        <v>571</v>
      </c>
      <c r="H45">
        <f>SUM(J45:S45)</f>
        <v>5</v>
      </c>
      <c r="J45">
        <f xml:space="preserve"> IF( AND(J41 &gt;= $F42, J43 &lt;= $F44), 1, 0)</f>
        <v>1</v>
      </c>
      <c r="K45">
        <f t="shared" ref="K45:S45" si="23" xml:space="preserve"> IF( AND(K41 &gt;= $F42, K43 &lt;= $F44), 1, 0)</f>
        <v>1</v>
      </c>
      <c r="L45">
        <f t="shared" si="23"/>
        <v>1</v>
      </c>
      <c r="M45">
        <f t="shared" si="23"/>
        <v>1</v>
      </c>
      <c r="N45">
        <f t="shared" si="23"/>
        <v>1</v>
      </c>
      <c r="O45">
        <f t="shared" si="23"/>
        <v>0</v>
      </c>
      <c r="P45">
        <f t="shared" si="23"/>
        <v>0</v>
      </c>
      <c r="Q45">
        <f t="shared" si="23"/>
        <v>0</v>
      </c>
      <c r="R45">
        <f t="shared" si="23"/>
        <v>0</v>
      </c>
      <c r="S45">
        <f t="shared" si="23"/>
        <v>0</v>
      </c>
    </row>
    <row r="47" spans="3:19" ht="13.15">
      <c r="C47" s="29" t="s">
        <v>573</v>
      </c>
    </row>
    <row r="48" spans="3:19">
      <c r="E48" t="str">
        <f>E$45</f>
        <v>AMP period flag</v>
      </c>
      <c r="F48">
        <f t="shared" ref="F48:S48" si="24">F$45</f>
        <v>0</v>
      </c>
      <c r="G48" t="str">
        <f t="shared" si="24"/>
        <v>flag</v>
      </c>
      <c r="H48">
        <f t="shared" si="24"/>
        <v>5</v>
      </c>
      <c r="I48">
        <f t="shared" si="24"/>
        <v>0</v>
      </c>
      <c r="J48">
        <f t="shared" si="24"/>
        <v>1</v>
      </c>
      <c r="K48">
        <f t="shared" si="24"/>
        <v>1</v>
      </c>
      <c r="L48">
        <f t="shared" si="24"/>
        <v>1</v>
      </c>
      <c r="M48">
        <f t="shared" si="24"/>
        <v>1</v>
      </c>
      <c r="N48">
        <f t="shared" si="24"/>
        <v>1</v>
      </c>
      <c r="O48">
        <f t="shared" si="24"/>
        <v>0</v>
      </c>
      <c r="P48">
        <f t="shared" si="24"/>
        <v>0</v>
      </c>
      <c r="Q48">
        <f t="shared" si="24"/>
        <v>0</v>
      </c>
      <c r="R48">
        <f t="shared" si="24"/>
        <v>0</v>
      </c>
      <c r="S48">
        <f t="shared" si="24"/>
        <v>0</v>
      </c>
    </row>
    <row r="49" spans="1:19">
      <c r="E49" t="s">
        <v>573</v>
      </c>
      <c r="G49" t="s">
        <v>574</v>
      </c>
      <c r="J49" t="str">
        <f xml:space="preserve"> IF(J48=1, "PR24", "")</f>
        <v>PR24</v>
      </c>
      <c r="K49" t="str">
        <f t="shared" ref="K49:S49" si="25" xml:space="preserve"> IF(K48=1, "PR24", "")</f>
        <v>PR24</v>
      </c>
      <c r="L49" t="str">
        <f t="shared" si="25"/>
        <v>PR24</v>
      </c>
      <c r="M49" t="str">
        <f t="shared" si="25"/>
        <v>PR24</v>
      </c>
      <c r="N49" t="str">
        <f t="shared" si="25"/>
        <v>PR24</v>
      </c>
      <c r="O49" t="str">
        <f t="shared" si="25"/>
        <v/>
      </c>
      <c r="P49" t="str">
        <f t="shared" si="25"/>
        <v/>
      </c>
      <c r="Q49" t="str">
        <f t="shared" si="25"/>
        <v/>
      </c>
      <c r="R49" t="str">
        <f t="shared" si="25"/>
        <v/>
      </c>
      <c r="S49" t="str">
        <f t="shared" si="25"/>
        <v/>
      </c>
    </row>
    <row r="51" spans="1:19" ht="13.5">
      <c r="A51" s="31" t="s">
        <v>575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2570-DD6F-49AC-BC9F-C4E744538E77}">
  <sheetPr codeName="Sheet6">
    <tabColor rgb="FFCCCCCE"/>
  </sheetPr>
  <dimension ref="A1"/>
  <sheetViews>
    <sheetView zoomScale="80" zoomScaleNormal="80"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D7A1-7713-4FD9-BB20-C86816BF9510}">
  <sheetPr codeName="Sheet17">
    <tabColor rgb="FFCCCCCE"/>
  </sheetPr>
  <dimension ref="A1:O254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12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 t="e">
        <f ca="1" xml:space="preserve"> SUM(H242, H252)</f>
        <v>#DIV/0!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e">
        <f ca="1">RIGHT(CELL("filename",$A$1), LEN(CELL("filename",$A$1)) - SEARCH("]", CELL("filename", $A$1)))</f>
        <v>#VALUE!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 ca="1">SUM(J10:N10)</f>
        <v>0</v>
      </c>
      <c r="I10" s="38"/>
      <c r="J10" s="38">
        <f ca="1">SUMIFS('Inp - BP final'!F:F, 'Inp - BP final'!$A:$A, $F$6, 'Inp - BP final'!$K:$K, $E10)+SUMIFS('Inp - BP final'!F:F, 'Inp - BP final'!$A:$A, $F$6, 'Inp - BP final'!$K:$K, $A10)</f>
        <v>0</v>
      </c>
      <c r="K10" s="38">
        <f ca="1">SUMIFS('Inp - BP final'!G:G, 'Inp - BP final'!$A:$A, $F$6, 'Inp - BP final'!$K:$K, $E10)</f>
        <v>0</v>
      </c>
      <c r="L10" s="38">
        <f ca="1">SUMIFS('Inp - BP final'!H:H, 'Inp - BP final'!$A:$A, $F$6, 'Inp - BP final'!$K:$K, $E10)</f>
        <v>0</v>
      </c>
      <c r="M10" s="38">
        <f ca="1">SUMIFS('Inp - BP final'!I:I, 'Inp - BP final'!$A:$A, $F$6, 'Inp - BP final'!$K:$K, $E10)</f>
        <v>0</v>
      </c>
      <c r="N10" s="38">
        <f ca="1">SUMIFS('Inp - BP final'!J:J, 'Inp - BP final'!$A:$A, $F$6, 'Inp - BP final'!$K:$K, $E10)</f>
        <v>0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ca="1" si="0">SUM(J11:N11)</f>
        <v>0</v>
      </c>
      <c r="I11" s="38"/>
      <c r="J11" s="38">
        <f ca="1">SUMIFS('Inp - BP final'!F:F, 'Inp - BP final'!$A:$A, $F$6, 'Inp - BP final'!$K:$K, $E11)+SUMIFS('Inp - BP final'!F:F, 'Inp - BP final'!$A:$A, $F$6, 'Inp - BP final'!$K:$K, $A11)</f>
        <v>0</v>
      </c>
      <c r="K11" s="38">
        <f ca="1">SUMIFS('Inp - BP final'!G:G, 'Inp - BP final'!$A:$A, $F$6, 'Inp - BP final'!$K:$K, $E11)</f>
        <v>0</v>
      </c>
      <c r="L11" s="38">
        <f ca="1">SUMIFS('Inp - BP final'!H:H, 'Inp - BP final'!$A:$A, $F$6, 'Inp - BP final'!$K:$K, $E11)</f>
        <v>0</v>
      </c>
      <c r="M11" s="38">
        <f ca="1">SUMIFS('Inp - BP final'!I:I, 'Inp - BP final'!$A:$A, $F$6, 'Inp - BP final'!$K:$K, $E11)</f>
        <v>0</v>
      </c>
      <c r="N11" s="38">
        <f ca="1">SUMIFS('Inp - BP final'!J:J, 'Inp - BP final'!$A:$A, $F$6, 'Inp - BP final'!$K:$K, $E11)</f>
        <v>0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ca="1" si="0"/>
        <v>0</v>
      </c>
      <c r="I12" s="38"/>
      <c r="J12" s="38">
        <f ca="1">SUMIFS('Inp - BP final'!F:F, 'Inp - BP final'!$A:$A, $F$6, 'Inp - BP final'!$K:$K, $E12)+SUMIFS('Inp - BP final'!F:F, 'Inp - BP final'!$A:$A, $F$6, 'Inp - BP final'!$K:$K, $A12)</f>
        <v>0</v>
      </c>
      <c r="K12" s="38">
        <f ca="1">SUMIFS('Inp - BP final'!G:G, 'Inp - BP final'!$A:$A, $F$6, 'Inp - BP final'!$K:$K, $E12)+SUMIFS('Inp - BP final'!G:G, 'Inp - BP final'!$A:$A, $F$6, 'Inp - BP final'!$K:$K, $A12)</f>
        <v>0</v>
      </c>
      <c r="L12" s="38">
        <f ca="1">SUMIFS('Inp - BP final'!H:H, 'Inp - BP final'!$A:$A, $F$6, 'Inp - BP final'!$K:$K, $E12)+SUMIFS('Inp - BP final'!H:H, 'Inp - BP final'!$A:$A, $F$6, 'Inp - BP final'!$K:$K, $A12)</f>
        <v>0</v>
      </c>
      <c r="M12" s="38">
        <f ca="1">SUMIFS('Inp - BP final'!I:I, 'Inp - BP final'!$A:$A, $F$6, 'Inp - BP final'!$K:$K, $E12)+SUMIFS('Inp - BP final'!I:I, 'Inp - BP final'!$A:$A, $F$6, 'Inp - BP final'!$K:$K, $A12)</f>
        <v>0</v>
      </c>
      <c r="N12" s="38">
        <f ca="1">SUMIFS('Inp - BP final'!J:J, 'Inp - BP final'!$A:$A, $F$6, 'Inp - BP final'!$K:$K, $E12)+SUMIFS('Inp - BP final'!J:J, 'Inp - BP final'!$A:$A, $F$6, 'Inp - BP final'!$K:$K, $A12)</f>
        <v>0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ca="1" si="0"/>
        <v>0</v>
      </c>
      <c r="I13" s="38"/>
      <c r="J13" s="38">
        <f ca="1">SUMIFS('Inp - BP final'!F:F, 'Inp - BP final'!$A:$A, $F$6, 'Inp - BP final'!$K:$K, $E13)+SUMIFS('Inp - BP final'!F:F, 'Inp - BP final'!$A:$A, $F$6, 'Inp - BP final'!$K:$K, $A13)</f>
        <v>0</v>
      </c>
      <c r="K13" s="38">
        <f ca="1">SUMIFS('Inp - BP final'!G:G, 'Inp - BP final'!$A:$A, $F$6, 'Inp - BP final'!$K:$K, $E13)+SUMIFS('Inp - BP final'!G:G, 'Inp - BP final'!$A:$A, $F$6, 'Inp - BP final'!$K:$K, $A13)</f>
        <v>0</v>
      </c>
      <c r="L13" s="38">
        <f ca="1">SUMIFS('Inp - BP final'!H:H, 'Inp - BP final'!$A:$A, $F$6, 'Inp - BP final'!$K:$K, $E13)+SUMIFS('Inp - BP final'!H:H, 'Inp - BP final'!$A:$A, $F$6, 'Inp - BP final'!$K:$K, $A13)</f>
        <v>0</v>
      </c>
      <c r="M13" s="38">
        <f ca="1">SUMIFS('Inp - BP final'!I:I, 'Inp - BP final'!$A:$A, $F$6, 'Inp - BP final'!$K:$K, $E13)+SUMIFS('Inp - BP final'!I:I, 'Inp - BP final'!$A:$A, $F$6, 'Inp - BP final'!$K:$K, $A13)</f>
        <v>0</v>
      </c>
      <c r="N13" s="38">
        <f ca="1">SUMIFS('Inp - BP final'!J:J, 'Inp - BP final'!$A:$A, $F$6, 'Inp - BP final'!$K:$K, $E13)+SUMIFS('Inp - BP final'!J:J, 'Inp - BP final'!$A:$A, $F$6, 'Inp - BP final'!$K:$K, $A13)</f>
        <v>0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ca="1" si="0"/>
        <v>0</v>
      </c>
      <c r="I14" s="36"/>
      <c r="J14" s="38">
        <f ca="1"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0</v>
      </c>
      <c r="K14" s="38">
        <f ca="1"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0</v>
      </c>
      <c r="L14" s="38">
        <f ca="1"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0</v>
      </c>
      <c r="M14" s="38">
        <f ca="1"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0</v>
      </c>
      <c r="N14" s="38">
        <f ca="1"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0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ca="1" si="0"/>
        <v>0</v>
      </c>
      <c r="I15" s="38"/>
      <c r="J15" s="38">
        <f ca="1"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0</v>
      </c>
      <c r="K15" s="38">
        <f ca="1"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0</v>
      </c>
      <c r="L15" s="38">
        <f ca="1"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0</v>
      </c>
      <c r="M15" s="38">
        <f ca="1"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0</v>
      </c>
      <c r="N15" s="38">
        <f ca="1"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0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ca="1" si="0"/>
        <v>0</v>
      </c>
      <c r="I16" s="38"/>
      <c r="J16" s="38">
        <f ca="1"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0</v>
      </c>
      <c r="K16" s="38">
        <f ca="1"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0</v>
      </c>
      <c r="L16" s="38">
        <f ca="1"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0</v>
      </c>
      <c r="M16" s="38">
        <f ca="1"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0</v>
      </c>
      <c r="N16" s="38">
        <f ca="1"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0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ca="1" si="0"/>
        <v>0</v>
      </c>
      <c r="I17" s="38"/>
      <c r="J17" s="38">
        <f ca="1"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0</v>
      </c>
      <c r="K17" s="38">
        <f ca="1"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0</v>
      </c>
      <c r="L17" s="38">
        <f ca="1"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0</v>
      </c>
      <c r="M17" s="38">
        <f ca="1"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0</v>
      </c>
      <c r="N17" s="38">
        <f ca="1"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0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ca="1" si="0"/>
        <v>0</v>
      </c>
      <c r="I18" s="38"/>
      <c r="J18" s="38">
        <f ca="1"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 ca="1"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 ca="1"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 ca="1"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 ca="1"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ca="1" si="0"/>
        <v>0</v>
      </c>
      <c r="I19" s="38"/>
      <c r="J19" s="38">
        <f ca="1"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 ca="1"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 ca="1"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 ca="1"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 ca="1"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ca="1" si="0"/>
        <v>0</v>
      </c>
      <c r="I20" s="38"/>
      <c r="J20" s="38">
        <f ca="1"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 ca="1"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 ca="1"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 ca="1"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 ca="1"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ca="1" si="0"/>
        <v>0</v>
      </c>
      <c r="J21" s="38">
        <f ca="1"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 ca="1"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 ca="1"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 ca="1"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 ca="1"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 t="e">
        <f ca="1">J10/SUM($J$10:$N$11)</f>
        <v>#DIV/0!</v>
      </c>
      <c r="K24" s="61" t="e">
        <f t="shared" ref="K24:N24" ca="1" si="1">K10/SUM($J$10:$N$11)</f>
        <v>#DIV/0!</v>
      </c>
      <c r="L24" s="61" t="e">
        <f t="shared" ca="1" si="1"/>
        <v>#DIV/0!</v>
      </c>
      <c r="M24" s="61" t="e">
        <f t="shared" ca="1" si="1"/>
        <v>#DIV/0!</v>
      </c>
      <c r="N24" s="61" t="e">
        <f t="shared" ca="1" si="1"/>
        <v>#DIV/0!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 t="e">
        <f ca="1">J12/SUM($J$12:$N$13)</f>
        <v>#DIV/0!</v>
      </c>
      <c r="K26" s="61" t="e">
        <f t="shared" ref="K26:N26" ca="1" si="2">K12/SUM($J$12:$N$13)</f>
        <v>#DIV/0!</v>
      </c>
      <c r="L26" s="61" t="e">
        <f t="shared" ca="1" si="2"/>
        <v>#DIV/0!</v>
      </c>
      <c r="M26" s="61" t="e">
        <f t="shared" ca="1" si="2"/>
        <v>#DIV/0!</v>
      </c>
      <c r="N26" s="61" t="e">
        <f t="shared" ca="1" si="2"/>
        <v>#DIV/0!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 t="e">
        <f ca="1">J14/SUM($J$14:$N$15)</f>
        <v>#DIV/0!</v>
      </c>
      <c r="K28" s="61" t="e">
        <f t="shared" ref="K28:N28" ca="1" si="3">K14/SUM($J$14:$N$15)</f>
        <v>#DIV/0!</v>
      </c>
      <c r="L28" s="61" t="e">
        <f t="shared" ca="1" si="3"/>
        <v>#DIV/0!</v>
      </c>
      <c r="M28" s="61" t="e">
        <f t="shared" ca="1" si="3"/>
        <v>#DIV/0!</v>
      </c>
      <c r="N28" s="61" t="e">
        <f t="shared" ca="1" si="3"/>
        <v>#DIV/0!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 t="e">
        <f ca="1">J16/SUM($J$16:$N$17)</f>
        <v>#DIV/0!</v>
      </c>
      <c r="K30" s="61" t="e">
        <f t="shared" ref="K30:N30" ca="1" si="4">K16/SUM($J$16:$N$17)</f>
        <v>#DIV/0!</v>
      </c>
      <c r="L30" s="61" t="e">
        <f t="shared" ca="1" si="4"/>
        <v>#DIV/0!</v>
      </c>
      <c r="M30" s="61" t="e">
        <f t="shared" ca="1" si="4"/>
        <v>#DIV/0!</v>
      </c>
      <c r="N30" s="61" t="e">
        <f t="shared" ca="1" si="4"/>
        <v>#DIV/0!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 ca="1">IF(J18=0, 0, J18/SUM($J$18:$N$19))</f>
        <v>0</v>
      </c>
      <c r="K32" s="86">
        <f t="shared" ref="K32:N32" ca="1" si="5">IF(K18=0, 0, K18/SUM($J$18:$N$19))</f>
        <v>0</v>
      </c>
      <c r="L32" s="86">
        <f t="shared" ca="1" si="5"/>
        <v>0</v>
      </c>
      <c r="M32" s="86">
        <f t="shared" ca="1" si="5"/>
        <v>0</v>
      </c>
      <c r="N32" s="86">
        <f t="shared" ca="1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 ca="1">IF(J20=0, 0, J20/SUM($J$20:$N$21))</f>
        <v>0</v>
      </c>
      <c r="K34" s="86">
        <f t="shared" ref="K34:N34" ca="1" si="6">IF(K20=0, 0, K20/SUM($J$20:$N$21))</f>
        <v>0</v>
      </c>
      <c r="L34" s="86">
        <f t="shared" ca="1" si="6"/>
        <v>0</v>
      </c>
      <c r="M34" s="86">
        <f t="shared" ca="1" si="6"/>
        <v>0</v>
      </c>
      <c r="N34" s="86">
        <f t="shared" ca="1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 ca="1">SUM(J38:N38)</f>
        <v>0</v>
      </c>
      <c r="J38" s="38">
        <f ca="1">SUMIFS('Inp - allowance final'!I:I, 'Inp - allowance final'!$A:$A, $F$6, 'Inp - allowance final'!$N:$N, $E38)</f>
        <v>0</v>
      </c>
      <c r="K38" s="38">
        <f ca="1">SUMIFS('Inp - allowance final'!J:J, 'Inp - allowance final'!$A:$A, $F$6, 'Inp - allowance final'!$N:$N, $E38)</f>
        <v>0</v>
      </c>
      <c r="L38" s="38">
        <f ca="1">SUMIFS('Inp - allowance final'!K:K, 'Inp - allowance final'!$A:$A, $F$6, 'Inp - allowance final'!$N:$N, $E38)</f>
        <v>0</v>
      </c>
      <c r="M38" s="38">
        <f ca="1">SUMIFS('Inp - allowance final'!L:L, 'Inp - allowance final'!$A:$A, $F$6, 'Inp - allowance final'!$N:$N, $E38)</f>
        <v>0</v>
      </c>
      <c r="N38" s="38">
        <f ca="1">SUMIFS('Inp - allowance final'!M:M, 'Inp - allowance final'!$A:$A, $F$6, 'Inp - allowance final'!$N:$N, $E38)</f>
        <v>0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ca="1" si="7">SUM(J39:N39)</f>
        <v>0</v>
      </c>
      <c r="J39" s="38">
        <f ca="1">SUMIFS('Inp - allowance final'!I:I, 'Inp - allowance final'!$A:$A, $F$6, 'Inp - allowance final'!$N:$N, $E39)</f>
        <v>0</v>
      </c>
      <c r="K39" s="38">
        <f ca="1">SUMIFS('Inp - allowance final'!J:J, 'Inp - allowance final'!$A:$A, $F$6, 'Inp - allowance final'!$N:$N, $E39)</f>
        <v>0</v>
      </c>
      <c r="L39" s="38">
        <f ca="1">SUMIFS('Inp - allowance final'!K:K, 'Inp - allowance final'!$A:$A, $F$6, 'Inp - allowance final'!$N:$N, $E39)</f>
        <v>0</v>
      </c>
      <c r="M39" s="38">
        <f ca="1">SUMIFS('Inp - allowance final'!L:L, 'Inp - allowance final'!$A:$A, $F$6, 'Inp - allowance final'!$N:$N, $E39)</f>
        <v>0</v>
      </c>
      <c r="N39" s="38">
        <f ca="1">SUMIFS('Inp - allowance final'!M:M, 'Inp - allowance final'!$A:$A, $F$6, 'Inp - allowance final'!$N:$N, $E39)</f>
        <v>0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ca="1" si="7"/>
        <v>0</v>
      </c>
      <c r="J40" s="38">
        <f ca="1">SUMIFS('Inp - allowance final'!I:I, 'Inp - allowance final'!$A:$A, $F$6, 'Inp - allowance final'!$N:$N, $E40)</f>
        <v>0</v>
      </c>
      <c r="K40" s="38">
        <f ca="1">SUMIFS('Inp - allowance final'!J:J, 'Inp - allowance final'!$A:$A, $F$6, 'Inp - allowance final'!$N:$N, $E40)</f>
        <v>0</v>
      </c>
      <c r="L40" s="38">
        <f ca="1">SUMIFS('Inp - allowance final'!K:K, 'Inp - allowance final'!$A:$A, $F$6, 'Inp - allowance final'!$N:$N, $E40)</f>
        <v>0</v>
      </c>
      <c r="M40" s="38">
        <f ca="1">SUMIFS('Inp - allowance final'!L:L, 'Inp - allowance final'!$A:$A, $F$6, 'Inp - allowance final'!$N:$N, $E40)</f>
        <v>0</v>
      </c>
      <c r="N40" s="38">
        <f ca="1">SUMIFS('Inp - allowance final'!M:M, 'Inp - allowance final'!$A:$A, $F$6, 'Inp - allowance final'!$N:$N, $E40)</f>
        <v>0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ca="1" si="7"/>
        <v>0</v>
      </c>
      <c r="J41" s="38">
        <f ca="1">SUMIFS('Inp - allowance final'!I:I, 'Inp - allowance final'!$A:$A, $F$6, 'Inp - allowance final'!$N:$N, $E41)</f>
        <v>0</v>
      </c>
      <c r="K41" s="38">
        <f ca="1">SUMIFS('Inp - allowance final'!J:J, 'Inp - allowance final'!$A:$A, $F$6, 'Inp - allowance final'!$N:$N, $E41)</f>
        <v>0</v>
      </c>
      <c r="L41" s="38">
        <f ca="1">SUMIFS('Inp - allowance final'!K:K, 'Inp - allowance final'!$A:$A, $F$6, 'Inp - allowance final'!$N:$N, $E41)</f>
        <v>0</v>
      </c>
      <c r="M41" s="38">
        <f ca="1">SUMIFS('Inp - allowance final'!L:L, 'Inp - allowance final'!$A:$A, $F$6, 'Inp - allowance final'!$N:$N, $E41)</f>
        <v>0</v>
      </c>
      <c r="N41" s="38">
        <f ca="1">SUMIFS('Inp - allowance final'!M:M, 'Inp - allowance final'!$A:$A, $F$6, 'Inp - allowance final'!$N:$N, $E41)</f>
        <v>0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ca="1" si="7"/>
        <v>0</v>
      </c>
      <c r="J42" s="38">
        <f ca="1">SUMIFS('Inp - allowance final'!I:I, 'Inp - allowance final'!$A:$A, $F$6, 'Inp - allowance final'!$N:$N, $E42)</f>
        <v>0</v>
      </c>
      <c r="K42" s="38">
        <f ca="1">SUMIFS('Inp - allowance final'!J:J, 'Inp - allowance final'!$A:$A, $F$6, 'Inp - allowance final'!$N:$N, $E42)</f>
        <v>0</v>
      </c>
      <c r="L42" s="38">
        <f ca="1">SUMIFS('Inp - allowance final'!K:K, 'Inp - allowance final'!$A:$A, $F$6, 'Inp - allowance final'!$N:$N, $E42)</f>
        <v>0</v>
      </c>
      <c r="M42" s="38">
        <f ca="1">SUMIFS('Inp - allowance final'!L:L, 'Inp - allowance final'!$A:$A, $F$6, 'Inp - allowance final'!$N:$N, $E42)</f>
        <v>0</v>
      </c>
      <c r="N42" s="38">
        <f ca="1"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ca="1" si="7"/>
        <v>0</v>
      </c>
      <c r="J43" s="38">
        <f ca="1">SUMIFS('Inp - allowance final'!I:I, 'Inp - allowance final'!$A:$A, $F$6, 'Inp - allowance final'!$N:$N, $E43)</f>
        <v>0</v>
      </c>
      <c r="K43" s="38">
        <f ca="1">SUMIFS('Inp - allowance final'!J:J, 'Inp - allowance final'!$A:$A, $F$6, 'Inp - allowance final'!$N:$N, $E43)</f>
        <v>0</v>
      </c>
      <c r="L43" s="38">
        <f ca="1">SUMIFS('Inp - allowance final'!K:K, 'Inp - allowance final'!$A:$A, $F$6, 'Inp - allowance final'!$N:$N, $E43)</f>
        <v>0</v>
      </c>
      <c r="M43" s="38">
        <f ca="1">SUMIFS('Inp - allowance final'!L:L, 'Inp - allowance final'!$A:$A, $F$6, 'Inp - allowance final'!$N:$N, $E43)</f>
        <v>0</v>
      </c>
      <c r="N43" s="38">
        <f ca="1"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 t="e">
        <f ca="1">SUM(J46:N46)</f>
        <v>#DIV/0!</v>
      </c>
      <c r="I46" s="38"/>
      <c r="J46" s="38" t="e">
        <f ca="1">$H$38*J24</f>
        <v>#DIV/0!</v>
      </c>
      <c r="K46" s="38" t="e">
        <f t="shared" ref="K46:N46" ca="1" si="8">$H$38*K24</f>
        <v>#DIV/0!</v>
      </c>
      <c r="L46" s="38" t="e">
        <f t="shared" ca="1" si="8"/>
        <v>#DIV/0!</v>
      </c>
      <c r="M46" s="38" t="e">
        <f t="shared" ca="1" si="8"/>
        <v>#DIV/0!</v>
      </c>
      <c r="N46" s="38" t="e">
        <f t="shared" ca="1" si="8"/>
        <v>#DIV/0!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 t="e">
        <f t="shared" ref="H47:H57" ca="1" si="9">SUM(J47:N47)</f>
        <v>#DIV/0!</v>
      </c>
      <c r="I47" s="38"/>
      <c r="J47" s="38" t="e">
        <f ca="1">J38-J46</f>
        <v>#DIV/0!</v>
      </c>
      <c r="K47" s="38" t="e">
        <f t="shared" ref="K47:N47" ca="1" si="10">K38-K46</f>
        <v>#DIV/0!</v>
      </c>
      <c r="L47" s="38" t="e">
        <f t="shared" ca="1" si="10"/>
        <v>#DIV/0!</v>
      </c>
      <c r="M47" s="38" t="e">
        <f t="shared" ca="1" si="10"/>
        <v>#DIV/0!</v>
      </c>
      <c r="N47" s="38" t="e">
        <f t="shared" ca="1" si="10"/>
        <v>#DIV/0!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 t="e">
        <f t="shared" ca="1" si="9"/>
        <v>#DIV/0!</v>
      </c>
      <c r="I48" s="38"/>
      <c r="J48" s="38" t="e">
        <f ca="1">$H$39*J26</f>
        <v>#DIV/0!</v>
      </c>
      <c r="K48" s="38" t="e">
        <f ca="1">$H$39*K26</f>
        <v>#DIV/0!</v>
      </c>
      <c r="L48" s="38" t="e">
        <f t="shared" ref="L48:N48" ca="1" si="11">$H$39*L26</f>
        <v>#DIV/0!</v>
      </c>
      <c r="M48" s="38" t="e">
        <f t="shared" ca="1" si="11"/>
        <v>#DIV/0!</v>
      </c>
      <c r="N48" s="38" t="e">
        <f t="shared" ca="1" si="11"/>
        <v>#DIV/0!</v>
      </c>
    </row>
    <row r="49" spans="1:15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 t="e">
        <f t="shared" ca="1" si="9"/>
        <v>#DIV/0!</v>
      </c>
      <c r="I49" s="38"/>
      <c r="J49" s="38" t="e">
        <f ca="1">J39-J48</f>
        <v>#DIV/0!</v>
      </c>
      <c r="K49" s="38" t="e">
        <f t="shared" ref="K49:N49" ca="1" si="12">K39-K48</f>
        <v>#DIV/0!</v>
      </c>
      <c r="L49" s="38" t="e">
        <f t="shared" ca="1" si="12"/>
        <v>#DIV/0!</v>
      </c>
      <c r="M49" s="38" t="e">
        <f t="shared" ca="1" si="12"/>
        <v>#DIV/0!</v>
      </c>
      <c r="N49" s="38" t="e">
        <f t="shared" ca="1" si="12"/>
        <v>#DIV/0!</v>
      </c>
    </row>
    <row r="50" spans="1:15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 t="e">
        <f t="shared" ca="1" si="9"/>
        <v>#DIV/0!</v>
      </c>
      <c r="I50" s="36"/>
      <c r="J50" s="36" t="e">
        <f ca="1">$H$40*J28</f>
        <v>#DIV/0!</v>
      </c>
      <c r="K50" s="36" t="e">
        <f t="shared" ref="K50:N50" ca="1" si="13">$H$40*K28</f>
        <v>#DIV/0!</v>
      </c>
      <c r="L50" s="36" t="e">
        <f t="shared" ca="1" si="13"/>
        <v>#DIV/0!</v>
      </c>
      <c r="M50" s="36" t="e">
        <f t="shared" ca="1" si="13"/>
        <v>#DIV/0!</v>
      </c>
      <c r="N50" s="36" t="e">
        <f t="shared" ca="1" si="13"/>
        <v>#DIV/0!</v>
      </c>
    </row>
    <row r="51" spans="1:15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 t="e">
        <f t="shared" ca="1" si="9"/>
        <v>#DIV/0!</v>
      </c>
      <c r="I51" s="38"/>
      <c r="J51" s="36" t="e">
        <f ca="1">J40-J50</f>
        <v>#DIV/0!</v>
      </c>
      <c r="K51" s="36" t="e">
        <f t="shared" ref="K51:N51" ca="1" si="14">K40-K50</f>
        <v>#DIV/0!</v>
      </c>
      <c r="L51" s="36" t="e">
        <f t="shared" ca="1" si="14"/>
        <v>#DIV/0!</v>
      </c>
      <c r="M51" s="36" t="e">
        <f t="shared" ca="1" si="14"/>
        <v>#DIV/0!</v>
      </c>
      <c r="N51" s="36" t="e">
        <f t="shared" ca="1" si="14"/>
        <v>#DIV/0!</v>
      </c>
    </row>
    <row r="52" spans="1:15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 t="e">
        <f t="shared" ca="1" si="9"/>
        <v>#DIV/0!</v>
      </c>
      <c r="I52" s="38"/>
      <c r="J52" s="38" t="e">
        <f ca="1">$H$41*J30</f>
        <v>#DIV/0!</v>
      </c>
      <c r="K52" s="38" t="e">
        <f t="shared" ref="K52:N52" ca="1" si="15">$H$41*K30</f>
        <v>#DIV/0!</v>
      </c>
      <c r="L52" s="38" t="e">
        <f t="shared" ca="1" si="15"/>
        <v>#DIV/0!</v>
      </c>
      <c r="M52" s="38" t="e">
        <f t="shared" ca="1" si="15"/>
        <v>#DIV/0!</v>
      </c>
      <c r="N52" s="38" t="e">
        <f t="shared" ca="1" si="15"/>
        <v>#DIV/0!</v>
      </c>
    </row>
    <row r="53" spans="1:15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 t="e">
        <f t="shared" ca="1" si="9"/>
        <v>#DIV/0!</v>
      </c>
      <c r="I53" s="38"/>
      <c r="J53" s="38" t="e">
        <f ca="1">J41-J52</f>
        <v>#DIV/0!</v>
      </c>
      <c r="K53" s="38" t="e">
        <f t="shared" ref="K53:N53" ca="1" si="16">K41-K52</f>
        <v>#DIV/0!</v>
      </c>
      <c r="L53" s="38" t="e">
        <f t="shared" ca="1" si="16"/>
        <v>#DIV/0!</v>
      </c>
      <c r="M53" s="38" t="e">
        <f t="shared" ca="1" si="16"/>
        <v>#DIV/0!</v>
      </c>
      <c r="N53" s="38" t="e">
        <f t="shared" ca="1" si="16"/>
        <v>#DIV/0!</v>
      </c>
    </row>
    <row r="54" spans="1:15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ca="1" si="9"/>
        <v>0</v>
      </c>
      <c r="I54" s="38"/>
      <c r="J54" s="38">
        <f ca="1">$H$42*J32</f>
        <v>0</v>
      </c>
      <c r="K54" s="38">
        <f t="shared" ref="K54:N54" ca="1" si="17">$H$42*K32</f>
        <v>0</v>
      </c>
      <c r="L54" s="38">
        <f t="shared" ca="1" si="17"/>
        <v>0</v>
      </c>
      <c r="M54" s="38">
        <f t="shared" ca="1" si="17"/>
        <v>0</v>
      </c>
      <c r="N54" s="38">
        <f t="shared" ca="1" si="17"/>
        <v>0</v>
      </c>
    </row>
    <row r="55" spans="1:15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ca="1" si="9"/>
        <v>0</v>
      </c>
      <c r="I55" s="38"/>
      <c r="J55" s="38">
        <f ca="1">J42-J54</f>
        <v>0</v>
      </c>
      <c r="K55" s="38">
        <f t="shared" ref="K55:N55" ca="1" si="18">K42-K54</f>
        <v>0</v>
      </c>
      <c r="L55" s="38">
        <f t="shared" ca="1" si="18"/>
        <v>0</v>
      </c>
      <c r="M55" s="38">
        <f t="shared" ca="1" si="18"/>
        <v>0</v>
      </c>
      <c r="N55" s="38">
        <f t="shared" ca="1" si="18"/>
        <v>0</v>
      </c>
    </row>
    <row r="56" spans="1:15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ca="1" si="9"/>
        <v>0</v>
      </c>
      <c r="I56" s="38"/>
      <c r="J56" s="38">
        <f ca="1">$H$43*J34</f>
        <v>0</v>
      </c>
      <c r="K56" s="38">
        <f t="shared" ref="K56:N56" ca="1" si="19">$H$43*K34</f>
        <v>0</v>
      </c>
      <c r="L56" s="38">
        <f t="shared" ca="1" si="19"/>
        <v>0</v>
      </c>
      <c r="M56" s="38">
        <f t="shared" ca="1" si="19"/>
        <v>0</v>
      </c>
      <c r="N56" s="38">
        <f t="shared" ca="1" si="19"/>
        <v>0</v>
      </c>
    </row>
    <row r="57" spans="1:15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ca="1" si="9"/>
        <v>0</v>
      </c>
      <c r="J57" s="38">
        <f ca="1">J43-J56</f>
        <v>0</v>
      </c>
      <c r="K57" s="38">
        <f t="shared" ref="K57:N57" ca="1" si="20">K43-K56</f>
        <v>0</v>
      </c>
      <c r="L57" s="38">
        <f t="shared" ca="1" si="20"/>
        <v>0</v>
      </c>
      <c r="M57" s="38">
        <f t="shared" ca="1" si="20"/>
        <v>0</v>
      </c>
      <c r="N57" s="38">
        <f t="shared" ca="1" si="20"/>
        <v>0</v>
      </c>
    </row>
    <row r="58" spans="1:15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5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5">
      <c r="A60" s="65"/>
      <c r="B60" s="16"/>
      <c r="C60" s="16"/>
      <c r="D60" s="17"/>
      <c r="E60" s="18"/>
      <c r="F60" s="19"/>
      <c r="G60" s="19"/>
    </row>
    <row r="61" spans="1:15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5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 ca="1">SUM(J62:N62)</f>
        <v>0</v>
      </c>
      <c r="I62" s="38"/>
      <c r="J62" s="38">
        <f ca="1">SUMIFS('Inp - BP final'!F:F, 'Inp - BP final'!$A:$A, $F$6, 'Inp - BP final'!$K:$K, $E62)</f>
        <v>0</v>
      </c>
      <c r="K62" s="38">
        <f ca="1">SUMIFS('Inp - BP final'!G:G, 'Inp - BP final'!$A:$A, $F$6, 'Inp - BP final'!$K:$K, $E62)</f>
        <v>0</v>
      </c>
      <c r="L62" s="38">
        <f ca="1">SUMIFS('Inp - BP final'!H:H, 'Inp - BP final'!$A:$A, $F$6, 'Inp - BP final'!$K:$K, $E62)</f>
        <v>0</v>
      </c>
      <c r="M62" s="38">
        <f ca="1">SUMIFS('Inp - BP final'!I:I, 'Inp - BP final'!$A:$A, $F$6, 'Inp - BP final'!$K:$K, $E62)</f>
        <v>0</v>
      </c>
      <c r="N62" s="38">
        <f ca="1">SUMIFS('Inp - BP final'!J:J, 'Inp - BP final'!$A:$A, $F$6, 'Inp - BP final'!$K:$K, $E62)</f>
        <v>0</v>
      </c>
      <c r="O62" s="120"/>
    </row>
    <row r="63" spans="1:15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ca="1" si="21">SUM(J63:N63)</f>
        <v>0</v>
      </c>
      <c r="I63" s="38"/>
      <c r="J63" s="38">
        <f ca="1">SUMIFS('Inp - BP final'!F:F, 'Inp - BP final'!$A:$A, $F$6, 'Inp - BP final'!$K:$K, $E63)</f>
        <v>0</v>
      </c>
      <c r="K63" s="38">
        <f ca="1">SUMIFS('Inp - BP final'!G:G, 'Inp - BP final'!$A:$A, $F$6, 'Inp - BP final'!$K:$K, $E63)</f>
        <v>0</v>
      </c>
      <c r="L63" s="38">
        <f ca="1">SUMIFS('Inp - BP final'!H:H, 'Inp - BP final'!$A:$A, $F$6, 'Inp - BP final'!$K:$K, $E63)</f>
        <v>0</v>
      </c>
      <c r="M63" s="38">
        <f ca="1">SUMIFS('Inp - BP final'!I:I, 'Inp - BP final'!$A:$A, $F$6, 'Inp - BP final'!$K:$K, $E63)</f>
        <v>0</v>
      </c>
      <c r="N63" s="38">
        <f ca="1">SUMIFS('Inp - BP final'!J:J, 'Inp - BP final'!$A:$A, $F$6, 'Inp - BP final'!$K:$K, $E63)</f>
        <v>0</v>
      </c>
    </row>
    <row r="64" spans="1:15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ca="1" si="21"/>
        <v>0</v>
      </c>
      <c r="I64" s="38"/>
      <c r="J64" s="38">
        <f ca="1">SUMIFS('Inp - BP final'!F:F, 'Inp - BP final'!$A:$A, $F$6, 'Inp - BP final'!$K:$K, $E64)</f>
        <v>0</v>
      </c>
      <c r="K64" s="38">
        <f ca="1">SUMIFS('Inp - BP final'!G:G, 'Inp - BP final'!$A:$A, $F$6, 'Inp - BP final'!$K:$K, $E64)</f>
        <v>0</v>
      </c>
      <c r="L64" s="38">
        <f ca="1">SUMIFS('Inp - BP final'!H:H, 'Inp - BP final'!$A:$A, $F$6, 'Inp - BP final'!$K:$K, $E64)</f>
        <v>0</v>
      </c>
      <c r="M64" s="38">
        <f ca="1">SUMIFS('Inp - BP final'!I:I, 'Inp - BP final'!$A:$A, $F$6, 'Inp - BP final'!$K:$K, $E64)</f>
        <v>0</v>
      </c>
      <c r="N64" s="38">
        <f ca="1">SUMIFS('Inp - BP final'!J:J, 'Inp - BP final'!$A:$A, $F$6, 'Inp - BP final'!$K:$K, $E64)</f>
        <v>0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ca="1" si="21"/>
        <v>0</v>
      </c>
      <c r="I65" s="38"/>
      <c r="J65" s="38">
        <f ca="1">SUMIFS('Inp - BP final'!F:F, 'Inp - BP final'!$A:$A, $F$6, 'Inp - BP final'!$K:$K, $E65)</f>
        <v>0</v>
      </c>
      <c r="K65" s="38">
        <f ca="1">SUMIFS('Inp - BP final'!G:G, 'Inp - BP final'!$A:$A, $F$6, 'Inp - BP final'!$K:$K, $E65)</f>
        <v>0</v>
      </c>
      <c r="L65" s="38">
        <f ca="1">SUMIFS('Inp - BP final'!H:H, 'Inp - BP final'!$A:$A, $F$6, 'Inp - BP final'!$K:$K, $E65)</f>
        <v>0</v>
      </c>
      <c r="M65" s="38">
        <f ca="1">SUMIFS('Inp - BP final'!I:I, 'Inp - BP final'!$A:$A, $F$6, 'Inp - BP final'!$K:$K, $E65)</f>
        <v>0</v>
      </c>
      <c r="N65" s="38">
        <f ca="1">SUMIFS('Inp - BP final'!J:J, 'Inp - BP final'!$A:$A, $F$6, 'Inp - BP final'!$K:$K, $E65)</f>
        <v>0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ca="1" si="21"/>
        <v>0</v>
      </c>
      <c r="I66" s="36"/>
      <c r="J66" s="38">
        <f ca="1">SUMIFS('Inp - BP final'!F:F, 'Inp - BP final'!$A:$A, $F$6, 'Inp - BP final'!$K:$K, $E66)-SUMIFS('Inp - BP final'!F:F, 'Inp - BP final'!$A:$A, $F$6, 'Inp - BP final'!$K:$K, $C66)</f>
        <v>0</v>
      </c>
      <c r="K66" s="38">
        <f ca="1">SUMIFS('Inp - BP final'!G:G, 'Inp - BP final'!$A:$A, $F$6, 'Inp - BP final'!$K:$K, $E66)-SUMIFS('Inp - BP final'!G:G, 'Inp - BP final'!$A:$A, $F$6, 'Inp - BP final'!$K:$K, $C66)</f>
        <v>0</v>
      </c>
      <c r="L66" s="38">
        <f ca="1">SUMIFS('Inp - BP final'!H:H, 'Inp - BP final'!$A:$A, $F$6, 'Inp - BP final'!$K:$K, $E66)-SUMIFS('Inp - BP final'!H:H, 'Inp - BP final'!$A:$A, $F$6, 'Inp - BP final'!$K:$K, $C66)</f>
        <v>0</v>
      </c>
      <c r="M66" s="38">
        <f ca="1">SUMIFS('Inp - BP final'!I:I, 'Inp - BP final'!$A:$A, $F$6, 'Inp - BP final'!$K:$K, $E66)-SUMIFS('Inp - BP final'!I:I, 'Inp - BP final'!$A:$A, $F$6, 'Inp - BP final'!$K:$K, $C66)</f>
        <v>0</v>
      </c>
      <c r="N66" s="38">
        <f ca="1">SUMIFS('Inp - BP final'!J:J, 'Inp - BP final'!$A:$A, $F$6, 'Inp - BP final'!$K:$K, $E66)-SUMIFS('Inp - BP final'!J:J, 'Inp - BP final'!$A:$A, $F$6, 'Inp - BP final'!$K:$K, $C66)</f>
        <v>0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ca="1" si="21"/>
        <v>0</v>
      </c>
      <c r="I67" s="38"/>
      <c r="J67" s="38">
        <f ca="1">SUMIFS('Inp - BP final'!F:F, 'Inp - BP final'!$A:$A, $F$6, 'Inp - BP final'!$K:$K, $E67)-SUMIFS('Inp - BP final'!F:F, 'Inp - BP final'!$A:$A, $F$6, 'Inp - BP final'!$K:$K, $C67)</f>
        <v>0</v>
      </c>
      <c r="K67" s="38">
        <f ca="1">SUMIFS('Inp - BP final'!G:G, 'Inp - BP final'!$A:$A, $F$6, 'Inp - BP final'!$K:$K, $E67)-SUMIFS('Inp - BP final'!G:G, 'Inp - BP final'!$A:$A, $F$6, 'Inp - BP final'!$K:$K, $C67)</f>
        <v>0</v>
      </c>
      <c r="L67" s="38">
        <f ca="1">SUMIFS('Inp - BP final'!H:H, 'Inp - BP final'!$A:$A, $F$6, 'Inp - BP final'!$K:$K, $E67)-SUMIFS('Inp - BP final'!H:H, 'Inp - BP final'!$A:$A, $F$6, 'Inp - BP final'!$K:$K, $C67)</f>
        <v>0</v>
      </c>
      <c r="M67" s="38">
        <f ca="1">SUMIFS('Inp - BP final'!I:I, 'Inp - BP final'!$A:$A, $F$6, 'Inp - BP final'!$K:$K, $E67)-SUMIFS('Inp - BP final'!I:I, 'Inp - BP final'!$A:$A, $F$6, 'Inp - BP final'!$K:$K, $C67)</f>
        <v>0</v>
      </c>
      <c r="N67" s="38">
        <f ca="1">SUMIFS('Inp - BP final'!J:J, 'Inp - BP final'!$A:$A, $F$6, 'Inp - BP final'!$K:$K, $E67)-SUMIFS('Inp - BP final'!J:J, 'Inp - BP final'!$A:$A, $F$6, 'Inp - BP final'!$K:$K, $C67)</f>
        <v>0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ca="1" si="21"/>
        <v>0</v>
      </c>
      <c r="I68" s="38"/>
      <c r="J68" s="38">
        <f ca="1">SUMIFS('Inp - BP final'!F:F, 'Inp - BP final'!$A:$A, $F$6, 'Inp - BP final'!$K:$K, $E68)-SUMIFS('Inp - BP final'!F:F, 'Inp - BP final'!$A:$A, $F$6, 'Inp - BP final'!$K:$K, $C68)</f>
        <v>0</v>
      </c>
      <c r="K68" s="38">
        <f ca="1">SUMIFS('Inp - BP final'!G:G, 'Inp - BP final'!$A:$A, $F$6, 'Inp - BP final'!$K:$K, $E68)-SUMIFS('Inp - BP final'!G:G, 'Inp - BP final'!$A:$A, $F$6, 'Inp - BP final'!$K:$K, $C68)</f>
        <v>0</v>
      </c>
      <c r="L68" s="38">
        <f ca="1">SUMIFS('Inp - BP final'!H:H, 'Inp - BP final'!$A:$A, $F$6, 'Inp - BP final'!$K:$K, $E68)-SUMIFS('Inp - BP final'!H:H, 'Inp - BP final'!$A:$A, $F$6, 'Inp - BP final'!$K:$K, $C68)</f>
        <v>0</v>
      </c>
      <c r="M68" s="38">
        <f ca="1">SUMIFS('Inp - BP final'!I:I, 'Inp - BP final'!$A:$A, $F$6, 'Inp - BP final'!$K:$K, $E68)-SUMIFS('Inp - BP final'!I:I, 'Inp - BP final'!$A:$A, $F$6, 'Inp - BP final'!$K:$K, $C68)</f>
        <v>0</v>
      </c>
      <c r="N68" s="38">
        <f ca="1">SUMIFS('Inp - BP final'!J:J, 'Inp - BP final'!$A:$A, $F$6, 'Inp - BP final'!$K:$K, $E68)-SUMIFS('Inp - BP final'!J:J, 'Inp - BP final'!$A:$A, $F$6, 'Inp - BP final'!$K:$K, $C68)</f>
        <v>0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ca="1" si="21"/>
        <v>0</v>
      </c>
      <c r="I69" s="38"/>
      <c r="J69" s="38">
        <f ca="1">SUMIFS('Inp - BP final'!F:F, 'Inp - BP final'!$A:$A, $F$6, 'Inp - BP final'!$K:$K, $E69)-SUMIFS('Inp - BP final'!F:F, 'Inp - BP final'!$A:$A, $F$6, 'Inp - BP final'!$K:$K, $C69)</f>
        <v>0</v>
      </c>
      <c r="K69" s="38">
        <f ca="1">SUMIFS('Inp - BP final'!G:G, 'Inp - BP final'!$A:$A, $F$6, 'Inp - BP final'!$K:$K, $E69)-SUMIFS('Inp - BP final'!G:G, 'Inp - BP final'!$A:$A, $F$6, 'Inp - BP final'!$K:$K, $C69)</f>
        <v>0</v>
      </c>
      <c r="L69" s="38">
        <f ca="1">SUMIFS('Inp - BP final'!H:H, 'Inp - BP final'!$A:$A, $F$6, 'Inp - BP final'!$K:$K, $E69)-SUMIFS('Inp - BP final'!H:H, 'Inp - BP final'!$A:$A, $F$6, 'Inp - BP final'!$K:$K, $C69)</f>
        <v>0</v>
      </c>
      <c r="M69" s="38">
        <f ca="1">SUMIFS('Inp - BP final'!I:I, 'Inp - BP final'!$A:$A, $F$6, 'Inp - BP final'!$K:$K, $E69)-SUMIFS('Inp - BP final'!I:I, 'Inp - BP final'!$A:$A, $F$6, 'Inp - BP final'!$K:$K, $C69)</f>
        <v>0</v>
      </c>
      <c r="N69" s="38">
        <f ca="1">SUMIFS('Inp - BP final'!J:J, 'Inp - BP final'!$A:$A, $F$6, 'Inp - BP final'!$K:$K, $E69)-SUMIFS('Inp - BP final'!J:J, 'Inp - BP final'!$A:$A, $F$6, 'Inp - BP final'!$K:$K, $C69)</f>
        <v>0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ca="1" si="21"/>
        <v>0</v>
      </c>
      <c r="I70" s="38"/>
      <c r="J70" s="38">
        <f ca="1">SUMIFS('Inp - BP final'!F:F, 'Inp - BP final'!$A:$A, $F$6, 'Inp - BP final'!$K:$K, $E70)-SUMIFS('Inp - BP final'!F:F, 'Inp - BP final'!$A:$A, $F$6, 'Inp - BP final'!$K:$K, $C70)</f>
        <v>0</v>
      </c>
      <c r="K70" s="38">
        <f ca="1">SUMIFS('Inp - BP final'!G:G, 'Inp - BP final'!$A:$A, $F$6, 'Inp - BP final'!$K:$K, $E70)-SUMIFS('Inp - BP final'!G:G, 'Inp - BP final'!$A:$A, $F$6, 'Inp - BP final'!$K:$K, $C70)</f>
        <v>0</v>
      </c>
      <c r="L70" s="38">
        <f ca="1">SUMIFS('Inp - BP final'!H:H, 'Inp - BP final'!$A:$A, $F$6, 'Inp - BP final'!$K:$K, $E70)-SUMIFS('Inp - BP final'!H:H, 'Inp - BP final'!$A:$A, $F$6, 'Inp - BP final'!$K:$K, $C70)</f>
        <v>0</v>
      </c>
      <c r="M70" s="38">
        <f ca="1">SUMIFS('Inp - BP final'!I:I, 'Inp - BP final'!$A:$A, $F$6, 'Inp - BP final'!$K:$K, $E70)-SUMIFS('Inp - BP final'!I:I, 'Inp - BP final'!$A:$A, $F$6, 'Inp - BP final'!$K:$K, $C70)</f>
        <v>0</v>
      </c>
      <c r="N70" s="38">
        <f ca="1"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ca="1" si="21"/>
        <v>0</v>
      </c>
      <c r="I71" s="38"/>
      <c r="J71" s="38">
        <f ca="1">SUMIFS('Inp - BP final'!F:F, 'Inp - BP final'!$A:$A, $F$6, 'Inp - BP final'!$K:$K, $E71)-SUMIFS('Inp - BP final'!F:F, 'Inp - BP final'!$A:$A, $F$6, 'Inp - BP final'!$K:$K, $C71)</f>
        <v>0</v>
      </c>
      <c r="K71" s="38">
        <f ca="1">SUMIFS('Inp - BP final'!G:G, 'Inp - BP final'!$A:$A, $F$6, 'Inp - BP final'!$K:$K, $E71)-SUMIFS('Inp - BP final'!G:G, 'Inp - BP final'!$A:$A, $F$6, 'Inp - BP final'!$K:$K, $C71)</f>
        <v>0</v>
      </c>
      <c r="L71" s="38">
        <f ca="1">SUMIFS('Inp - BP final'!H:H, 'Inp - BP final'!$A:$A, $F$6, 'Inp - BP final'!$K:$K, $E71)-SUMIFS('Inp - BP final'!H:H, 'Inp - BP final'!$A:$A, $F$6, 'Inp - BP final'!$K:$K, $C71)</f>
        <v>0</v>
      </c>
      <c r="M71" s="38">
        <f ca="1">SUMIFS('Inp - BP final'!I:I, 'Inp - BP final'!$A:$A, $F$6, 'Inp - BP final'!$K:$K, $E71)-SUMIFS('Inp - BP final'!I:I, 'Inp - BP final'!$A:$A, $F$6, 'Inp - BP final'!$K:$K, $C71)</f>
        <v>0</v>
      </c>
      <c r="N71" s="38">
        <f ca="1"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ca="1" si="21"/>
        <v>0</v>
      </c>
      <c r="I72" s="38"/>
      <c r="J72" s="38">
        <f ca="1">SUMIFS('Inp - BP final'!F:F, 'Inp - BP final'!$A:$A, $F$6, 'Inp - BP final'!$K:$K, $E72)-SUMIFS('Inp - BP final'!F:F, 'Inp - BP final'!$A:$A, $F$6, 'Inp - BP final'!$K:$K, $C72)</f>
        <v>0</v>
      </c>
      <c r="K72" s="38">
        <f ca="1">SUMIFS('Inp - BP final'!G:G, 'Inp - BP final'!$A:$A, $F$6, 'Inp - BP final'!$K:$K, $E72)-SUMIFS('Inp - BP final'!G:G, 'Inp - BP final'!$A:$A, $F$6, 'Inp - BP final'!$K:$K, $C72)</f>
        <v>0</v>
      </c>
      <c r="L72" s="38">
        <f ca="1">SUMIFS('Inp - BP final'!H:H, 'Inp - BP final'!$A:$A, $F$6, 'Inp - BP final'!$K:$K, $E72)-SUMIFS('Inp - BP final'!H:H, 'Inp - BP final'!$A:$A, $F$6, 'Inp - BP final'!$K:$K, $C72)</f>
        <v>0</v>
      </c>
      <c r="M72" s="38">
        <f ca="1">SUMIFS('Inp - BP final'!I:I, 'Inp - BP final'!$A:$A, $F$6, 'Inp - BP final'!$K:$K, $E72)-SUMIFS('Inp - BP final'!I:I, 'Inp - BP final'!$A:$A, $F$6, 'Inp - BP final'!$K:$K, $C72)</f>
        <v>0</v>
      </c>
      <c r="N72" s="38">
        <f ca="1"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ca="1" si="21"/>
        <v>0</v>
      </c>
      <c r="J73" s="38">
        <f ca="1">SUMIFS('Inp - BP final'!F:F, 'Inp - BP final'!$A:$A, $F$6, 'Inp - BP final'!$K:$K, $E73)-SUMIFS('Inp - BP final'!F:F, 'Inp - BP final'!$A:$A, $F$6, 'Inp - BP final'!$K:$K, $C73)</f>
        <v>0</v>
      </c>
      <c r="K73" s="38">
        <f ca="1">SUMIFS('Inp - BP final'!G:G, 'Inp - BP final'!$A:$A, $F$6, 'Inp - BP final'!$K:$K, $E73)-SUMIFS('Inp - BP final'!G:G, 'Inp - BP final'!$A:$A, $F$6, 'Inp - BP final'!$K:$K, $C73)</f>
        <v>0</v>
      </c>
      <c r="L73" s="38">
        <f ca="1">SUMIFS('Inp - BP final'!H:H, 'Inp - BP final'!$A:$A, $F$6, 'Inp - BP final'!$K:$K, $E73)-SUMIFS('Inp - BP final'!H:H, 'Inp - BP final'!$A:$A, $F$6, 'Inp - BP final'!$K:$K, $C73)</f>
        <v>0</v>
      </c>
      <c r="M73" s="38">
        <f ca="1">SUMIFS('Inp - BP final'!I:I, 'Inp - BP final'!$A:$A, $F$6, 'Inp - BP final'!$K:$K, $E73)-SUMIFS('Inp - BP final'!I:I, 'Inp - BP final'!$A:$A, $F$6, 'Inp - BP final'!$K:$K, $C73)</f>
        <v>0</v>
      </c>
      <c r="N73" s="38">
        <f ca="1"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 ca="1">IF(J62=0, 0, J62/SUM(J$62:J$65))</f>
        <v>0</v>
      </c>
      <c r="K76" s="61">
        <f t="shared" ref="K76:N76" ca="1" si="22">IF(K62=0, 0, K62/SUM(K$62:K$65))</f>
        <v>0</v>
      </c>
      <c r="L76" s="61">
        <f t="shared" ca="1" si="22"/>
        <v>0</v>
      </c>
      <c r="M76" s="61">
        <f t="shared" ca="1" si="22"/>
        <v>0</v>
      </c>
      <c r="N76" s="61">
        <f t="shared" ca="1" si="22"/>
        <v>0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7" ca="1" si="23">IF(J63=0, 0, J63/SUM(J$62:J$65))</f>
        <v>0</v>
      </c>
      <c r="K77" s="61">
        <f t="shared" ca="1" si="23"/>
        <v>0</v>
      </c>
      <c r="L77" s="61">
        <f t="shared" ca="1" si="23"/>
        <v>0</v>
      </c>
      <c r="M77" s="61">
        <f t="shared" ca="1" si="23"/>
        <v>0</v>
      </c>
      <c r="N77" s="61">
        <f t="shared" ca="1" si="23"/>
        <v>0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ref="J78:N78" ca="1" si="24">IF(J64=0, 0, J64/SUM(J$62:J$65))</f>
        <v>0</v>
      </c>
      <c r="K78" s="61">
        <f t="shared" ca="1" si="24"/>
        <v>0</v>
      </c>
      <c r="L78" s="61">
        <f t="shared" ca="1" si="24"/>
        <v>0</v>
      </c>
      <c r="M78" s="61">
        <f t="shared" ca="1" si="24"/>
        <v>0</v>
      </c>
      <c r="N78" s="61">
        <f t="shared" ca="1" si="24"/>
        <v>0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ref="J79:N79" ca="1" si="25">IF(J65=0, 0, J65/SUM(J$62:J$65))</f>
        <v>0</v>
      </c>
      <c r="K79" s="61">
        <f t="shared" ca="1" si="25"/>
        <v>0</v>
      </c>
      <c r="L79" s="61">
        <f t="shared" ca="1" si="25"/>
        <v>0</v>
      </c>
      <c r="M79" s="61">
        <f t="shared" ca="1" si="25"/>
        <v>0</v>
      </c>
      <c r="N79" s="61">
        <f t="shared" ca="1" si="25"/>
        <v>0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 ca="1">IF(J66=0,0,J66/SUM(J$66:J$69))</f>
        <v>0</v>
      </c>
      <c r="K80" s="61">
        <f t="shared" ref="K80:N80" ca="1" si="26">IF(K66=0,0,K66/SUM(K$66:K$69))</f>
        <v>0</v>
      </c>
      <c r="L80" s="61">
        <f t="shared" ca="1" si="26"/>
        <v>0</v>
      </c>
      <c r="M80" s="61">
        <f t="shared" ca="1" si="26"/>
        <v>0</v>
      </c>
      <c r="N80" s="61">
        <f t="shared" ca="1" si="26"/>
        <v>0</v>
      </c>
    </row>
    <row r="81" spans="1:15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1" ca="1" si="27">IF(J67=0,0,J67/SUM(J$66:J$69))</f>
        <v>0</v>
      </c>
      <c r="K81" s="61">
        <f t="shared" ca="1" si="27"/>
        <v>0</v>
      </c>
      <c r="L81" s="61">
        <f t="shared" ca="1" si="27"/>
        <v>0</v>
      </c>
      <c r="M81" s="61">
        <f t="shared" ca="1" si="27"/>
        <v>0</v>
      </c>
      <c r="N81" s="61">
        <f t="shared" ca="1" si="27"/>
        <v>0</v>
      </c>
    </row>
    <row r="82" spans="1:15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ref="J82:N82" ca="1" si="28">IF(J68=0,0,J68/SUM(J$66:J$69))</f>
        <v>0</v>
      </c>
      <c r="K82" s="61">
        <f t="shared" ca="1" si="28"/>
        <v>0</v>
      </c>
      <c r="L82" s="61">
        <f t="shared" ca="1" si="28"/>
        <v>0</v>
      </c>
      <c r="M82" s="61">
        <f t="shared" ca="1" si="28"/>
        <v>0</v>
      </c>
      <c r="N82" s="61">
        <f t="shared" ca="1" si="28"/>
        <v>0</v>
      </c>
    </row>
    <row r="83" spans="1:15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ref="J83:N83" ca="1" si="29">IF(J69=0,0,J69/SUM(J$66:J$69))</f>
        <v>0</v>
      </c>
      <c r="K83" s="61">
        <f t="shared" ca="1" si="29"/>
        <v>0</v>
      </c>
      <c r="L83" s="61">
        <f t="shared" ca="1" si="29"/>
        <v>0</v>
      </c>
      <c r="M83" s="61">
        <f t="shared" ca="1" si="29"/>
        <v>0</v>
      </c>
      <c r="N83" s="61">
        <f t="shared" ca="1" si="29"/>
        <v>0</v>
      </c>
    </row>
    <row r="84" spans="1:15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 ca="1">IF(J70=0, 0, J70/(J70+J71))</f>
        <v>0</v>
      </c>
      <c r="K84" s="38">
        <f t="shared" ref="K84:N84" ca="1" si="30">IF(K70=0, 0, K70/(K70+K71))</f>
        <v>0</v>
      </c>
      <c r="L84" s="38">
        <f t="shared" ca="1" si="30"/>
        <v>0</v>
      </c>
      <c r="M84" s="38">
        <f t="shared" ca="1" si="30"/>
        <v>0</v>
      </c>
      <c r="N84" s="38">
        <f t="shared" ca="1" si="30"/>
        <v>0</v>
      </c>
    </row>
    <row r="85" spans="1:15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 ca="1">IF(J71=0, 0, J71/(J70+J71))</f>
        <v>0</v>
      </c>
      <c r="K85" s="38">
        <f t="shared" ref="K85:N85" ca="1" si="31">IF(K71=0, 0, K71/(K70+K71))</f>
        <v>0</v>
      </c>
      <c r="L85" s="38">
        <f t="shared" ca="1" si="31"/>
        <v>0</v>
      </c>
      <c r="M85" s="38">
        <f t="shared" ca="1" si="31"/>
        <v>0</v>
      </c>
      <c r="N85" s="38">
        <f t="shared" ca="1" si="31"/>
        <v>0</v>
      </c>
    </row>
    <row r="86" spans="1:15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 ca="1">IF(J72=0, 0, J72/(J72+J73))</f>
        <v>0</v>
      </c>
      <c r="K86" s="38">
        <f t="shared" ref="K86:N86" ca="1" si="32">IF(K72=0, 0, K72/(K72+K73))</f>
        <v>0</v>
      </c>
      <c r="L86" s="38">
        <f t="shared" ca="1" si="32"/>
        <v>0</v>
      </c>
      <c r="M86" s="38">
        <f t="shared" ca="1" si="32"/>
        <v>0</v>
      </c>
      <c r="N86" s="38">
        <f t="shared" ca="1" si="32"/>
        <v>0</v>
      </c>
    </row>
    <row r="87" spans="1:15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 ca="1">IF(J73=0, 0, J73/(J72+J73))</f>
        <v>0</v>
      </c>
      <c r="K87" s="38">
        <f t="shared" ref="K87:N87" ca="1" si="33">IF(K73=0, 0, K73/(K72+K73))</f>
        <v>0</v>
      </c>
      <c r="L87" s="38">
        <f t="shared" ca="1" si="33"/>
        <v>0</v>
      </c>
      <c r="M87" s="38">
        <f t="shared" ca="1" si="33"/>
        <v>0</v>
      </c>
      <c r="N87" s="38">
        <f t="shared" ca="1" si="33"/>
        <v>0</v>
      </c>
    </row>
    <row r="88" spans="1:15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5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5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 ca="1">SUM(J90:N90)</f>
        <v>0</v>
      </c>
      <c r="J90" s="38">
        <f ca="1">SUMIFS('Inp - allowance final'!I:I,'Inp - allowance final'!$A:$A,$F$6,'Inp - allowance final'!$N:$N,$E90)</f>
        <v>0</v>
      </c>
      <c r="K90" s="38">
        <f ca="1">SUMIFS('Inp - allowance final'!J:J, 'Inp - allowance final'!$A:$A, $F$6, 'Inp - allowance final'!$N:$N, $E90)</f>
        <v>0</v>
      </c>
      <c r="L90" s="38">
        <f ca="1">SUMIFS('Inp - allowance final'!K:K, 'Inp - allowance final'!$A:$A, $F$6, 'Inp - allowance final'!$N:$N, $E90)</f>
        <v>0</v>
      </c>
      <c r="M90" s="38">
        <f ca="1">SUMIFS('Inp - allowance final'!L:L, 'Inp - allowance final'!$A:$A, $F$6, 'Inp - allowance final'!$N:$N, $E90)</f>
        <v>0</v>
      </c>
      <c r="N90" s="38">
        <f ca="1">SUMIFS('Inp - allowance final'!M:M, 'Inp - allowance final'!$A:$A, $F$6, 'Inp - allowance final'!$N:$N, $E90)</f>
        <v>0</v>
      </c>
      <c r="O90" s="85"/>
    </row>
    <row r="91" spans="1:15" s="30" customFormat="1" ht="23.2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ca="1" si="34">SUM(J91:N91)</f>
        <v>0</v>
      </c>
      <c r="J91" s="38">
        <f ca="1">SUMIFS('Inp - allowance final'!I:I, 'Inp - allowance final'!$A:$A, $F$6, 'Inp - allowance final'!$N:$N, $E91)</f>
        <v>0</v>
      </c>
      <c r="K91" s="38">
        <f ca="1">SUMIFS('Inp - allowance final'!J:J, 'Inp - allowance final'!$A:$A, $F$6, 'Inp - allowance final'!$N:$N, $E91)</f>
        <v>0</v>
      </c>
      <c r="L91" s="38">
        <f ca="1">SUMIFS('Inp - allowance final'!K:K, 'Inp - allowance final'!$A:$A, $F$6, 'Inp - allowance final'!$N:$N, $E91)</f>
        <v>0</v>
      </c>
      <c r="M91" s="38">
        <f ca="1">SUMIFS('Inp - allowance final'!L:L, 'Inp - allowance final'!$A:$A, $F$6, 'Inp - allowance final'!$N:$N, $E91)</f>
        <v>0</v>
      </c>
      <c r="N91" s="38">
        <f ca="1">SUMIFS('Inp - allowance final'!M:M, 'Inp - allowance final'!$A:$A, $F$6, 'Inp - allowance final'!$N:$N, $E91)</f>
        <v>0</v>
      </c>
    </row>
    <row r="92" spans="1:15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ca="1" si="34"/>
        <v>0</v>
      </c>
      <c r="J92" s="38">
        <f ca="1">SUMIFS('Inp - allowance final'!I:I, 'Inp - allowance final'!$A:$A, $F$6, 'Inp - allowance final'!$N:$N, $E92)</f>
        <v>0</v>
      </c>
      <c r="K92" s="38">
        <f ca="1">SUMIFS('Inp - allowance final'!J:J, 'Inp - allowance final'!$A:$A, $F$6, 'Inp - allowance final'!$N:$N, $E92)</f>
        <v>0</v>
      </c>
      <c r="L92" s="38">
        <f ca="1">SUMIFS('Inp - allowance final'!K:K, 'Inp - allowance final'!$A:$A, $F$6, 'Inp - allowance final'!$N:$N, $E92)</f>
        <v>0</v>
      </c>
      <c r="M92" s="38">
        <f ca="1">SUMIFS('Inp - allowance final'!L:L, 'Inp - allowance final'!$A:$A, $F$6, 'Inp - allowance final'!$N:$N, $E92)</f>
        <v>0</v>
      </c>
      <c r="N92" s="38">
        <f ca="1">SUMIFS('Inp - allowance final'!M:M, 'Inp - allowance final'!$A:$A, $F$6, 'Inp - allowance final'!$N:$N, $E92)</f>
        <v>0</v>
      </c>
    </row>
    <row r="93" spans="1:15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5" ht="13.15">
      <c r="C94" s="29" t="s">
        <v>625</v>
      </c>
    </row>
    <row r="95" spans="1:15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 ca="1">SUM(J95:N95)</f>
        <v>0</v>
      </c>
      <c r="I95" s="38"/>
      <c r="J95" s="38">
        <f t="shared" ref="J95:N98" ca="1" si="35">J$90*J76</f>
        <v>0</v>
      </c>
      <c r="K95" s="38">
        <f t="shared" ca="1" si="35"/>
        <v>0</v>
      </c>
      <c r="L95" s="38">
        <f t="shared" ca="1" si="35"/>
        <v>0</v>
      </c>
      <c r="M95" s="38">
        <f t="shared" ca="1" si="35"/>
        <v>0</v>
      </c>
      <c r="N95" s="38">
        <f t="shared" ca="1" si="35"/>
        <v>0</v>
      </c>
    </row>
    <row r="96" spans="1:15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ca="1" si="36">SUM(J96:N96)</f>
        <v>0</v>
      </c>
      <c r="I96" s="38"/>
      <c r="J96" s="38">
        <f t="shared" ca="1" si="35"/>
        <v>0</v>
      </c>
      <c r="K96" s="38">
        <f t="shared" ca="1" si="35"/>
        <v>0</v>
      </c>
      <c r="L96" s="38">
        <f t="shared" ca="1" si="35"/>
        <v>0</v>
      </c>
      <c r="M96" s="38">
        <f t="shared" ca="1" si="35"/>
        <v>0</v>
      </c>
      <c r="N96" s="38">
        <f t="shared" ca="1" si="35"/>
        <v>0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ca="1" si="36"/>
        <v>0</v>
      </c>
      <c r="I97" s="38"/>
      <c r="J97" s="38">
        <f t="shared" ca="1" si="35"/>
        <v>0</v>
      </c>
      <c r="K97" s="38">
        <f t="shared" ca="1" si="35"/>
        <v>0</v>
      </c>
      <c r="L97" s="38">
        <f t="shared" ca="1" si="35"/>
        <v>0</v>
      </c>
      <c r="M97" s="38">
        <f t="shared" ca="1" si="35"/>
        <v>0</v>
      </c>
      <c r="N97" s="38">
        <f t="shared" ca="1" si="35"/>
        <v>0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ca="1" si="36"/>
        <v>0</v>
      </c>
      <c r="I98" s="38"/>
      <c r="J98" s="38">
        <f t="shared" ca="1" si="35"/>
        <v>0</v>
      </c>
      <c r="K98" s="38">
        <f t="shared" ca="1" si="35"/>
        <v>0</v>
      </c>
      <c r="L98" s="38">
        <f t="shared" ca="1" si="35"/>
        <v>0</v>
      </c>
      <c r="M98" s="38">
        <f t="shared" ca="1" si="35"/>
        <v>0</v>
      </c>
      <c r="N98" s="38">
        <f t="shared" ca="1" si="35"/>
        <v>0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ca="1" si="36"/>
        <v>0</v>
      </c>
      <c r="I99" s="36"/>
      <c r="J99" s="38">
        <f t="shared" ref="J99:N102" ca="1" si="37">J$91*J80</f>
        <v>0</v>
      </c>
      <c r="K99" s="38">
        <f t="shared" ca="1" si="37"/>
        <v>0</v>
      </c>
      <c r="L99" s="38">
        <f t="shared" ca="1" si="37"/>
        <v>0</v>
      </c>
      <c r="M99" s="38">
        <f t="shared" ca="1" si="37"/>
        <v>0</v>
      </c>
      <c r="N99" s="38">
        <f t="shared" ca="1" si="37"/>
        <v>0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ca="1" si="36"/>
        <v>0</v>
      </c>
      <c r="I100" s="38"/>
      <c r="J100" s="38">
        <f t="shared" ca="1" si="37"/>
        <v>0</v>
      </c>
      <c r="K100" s="38">
        <f t="shared" ca="1" si="37"/>
        <v>0</v>
      </c>
      <c r="L100" s="38">
        <f t="shared" ca="1" si="37"/>
        <v>0</v>
      </c>
      <c r="M100" s="38">
        <f t="shared" ca="1" si="37"/>
        <v>0</v>
      </c>
      <c r="N100" s="38">
        <f t="shared" ca="1" si="37"/>
        <v>0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ca="1" si="36"/>
        <v>0</v>
      </c>
      <c r="I101" s="38"/>
      <c r="J101" s="38">
        <f t="shared" ca="1" si="37"/>
        <v>0</v>
      </c>
      <c r="K101" s="38">
        <f t="shared" ca="1" si="37"/>
        <v>0</v>
      </c>
      <c r="L101" s="38">
        <f t="shared" ca="1" si="37"/>
        <v>0</v>
      </c>
      <c r="M101" s="38">
        <f t="shared" ca="1" si="37"/>
        <v>0</v>
      </c>
      <c r="N101" s="38">
        <f t="shared" ca="1" si="37"/>
        <v>0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ca="1" si="36"/>
        <v>0</v>
      </c>
      <c r="I102" s="38"/>
      <c r="J102" s="38">
        <f t="shared" ca="1" si="37"/>
        <v>0</v>
      </c>
      <c r="K102" s="38">
        <f t="shared" ca="1" si="37"/>
        <v>0</v>
      </c>
      <c r="L102" s="38">
        <f t="shared" ca="1" si="37"/>
        <v>0</v>
      </c>
      <c r="M102" s="38">
        <f t="shared" ca="1" si="37"/>
        <v>0</v>
      </c>
      <c r="N102" s="38">
        <f t="shared" ca="1" si="37"/>
        <v>0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ca="1" si="36"/>
        <v>0</v>
      </c>
      <c r="I103" s="38"/>
      <c r="J103" s="38">
        <f ca="1">J$92*J84</f>
        <v>0</v>
      </c>
      <c r="K103" s="38">
        <f t="shared" ref="K103:N103" ca="1" si="38">K$92*K84</f>
        <v>0</v>
      </c>
      <c r="L103" s="38">
        <f t="shared" ca="1" si="38"/>
        <v>0</v>
      </c>
      <c r="M103" s="38">
        <f t="shared" ca="1" si="38"/>
        <v>0</v>
      </c>
      <c r="N103" s="38">
        <f t="shared" ca="1" si="38"/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ca="1" si="36"/>
        <v>0</v>
      </c>
      <c r="I104" s="38"/>
      <c r="J104" s="38">
        <f t="shared" ref="J104:N106" ca="1" si="39">J$92*J85</f>
        <v>0</v>
      </c>
      <c r="K104" s="38">
        <f t="shared" ca="1" si="39"/>
        <v>0</v>
      </c>
      <c r="L104" s="38">
        <f t="shared" ca="1" si="39"/>
        <v>0</v>
      </c>
      <c r="M104" s="38">
        <f t="shared" ca="1" si="39"/>
        <v>0</v>
      </c>
      <c r="N104" s="38">
        <f t="shared" ca="1" si="39"/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ca="1" si="36"/>
        <v>0</v>
      </c>
      <c r="I105" s="38"/>
      <c r="J105" s="38">
        <f t="shared" ca="1" si="39"/>
        <v>0</v>
      </c>
      <c r="K105" s="38">
        <f t="shared" ca="1" si="39"/>
        <v>0</v>
      </c>
      <c r="L105" s="38">
        <f t="shared" ca="1" si="39"/>
        <v>0</v>
      </c>
      <c r="M105" s="38">
        <f t="shared" ca="1" si="39"/>
        <v>0</v>
      </c>
      <c r="N105" s="38">
        <f t="shared" ca="1" si="39"/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ca="1" si="36"/>
        <v>0</v>
      </c>
      <c r="J106" s="38">
        <f t="shared" ca="1" si="39"/>
        <v>0</v>
      </c>
      <c r="K106" s="38">
        <f t="shared" ca="1" si="39"/>
        <v>0</v>
      </c>
      <c r="L106" s="38">
        <f t="shared" ca="1" si="39"/>
        <v>0</v>
      </c>
      <c r="M106" s="38">
        <f t="shared" ca="1" si="39"/>
        <v>0</v>
      </c>
      <c r="N106" s="38">
        <f t="shared" ca="1" si="39"/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 ca="1">SUM(J111:N111)</f>
        <v>0</v>
      </c>
      <c r="I111" s="38"/>
      <c r="J111" s="38">
        <f ca="1">SUMIFS('Inp - allowance final'!I:I, 'Inp - allowance final'!$A:$A, $F$6, 'Inp - allowance final'!$N:$N, $A111)</f>
        <v>0</v>
      </c>
      <c r="K111" s="38">
        <f ca="1">SUMIFS('Inp - allowance final'!J:J, 'Inp - allowance final'!$A:$A, $F$6, 'Inp - allowance final'!$N:$N, $A111)</f>
        <v>0</v>
      </c>
      <c r="L111" s="38">
        <f ca="1">SUMIFS('Inp - allowance final'!K:K, 'Inp - allowance final'!$A:$A, $F$6, 'Inp - allowance final'!$N:$N, $A111)</f>
        <v>0</v>
      </c>
      <c r="M111" s="38">
        <f ca="1">SUMIFS('Inp - allowance final'!L:L, 'Inp - allowance final'!$A:$A, $F$6, 'Inp - allowance final'!$N:$N, $A111)</f>
        <v>0</v>
      </c>
      <c r="N111" s="38">
        <f ca="1"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ca="1" si="40">SUM(J112:N112)</f>
        <v>0</v>
      </c>
      <c r="I112" s="38"/>
      <c r="J112" s="38">
        <f ca="1">SUMIFS('Inp - allowance final'!I:I, 'Inp - allowance final'!$A:$A, $F$6, 'Inp - allowance final'!$N:$N, $A112)</f>
        <v>0</v>
      </c>
      <c r="K112" s="38">
        <f ca="1">SUMIFS('Inp - allowance final'!J:J, 'Inp - allowance final'!$A:$A, $F$6, 'Inp - allowance final'!$N:$N, $A112)</f>
        <v>0</v>
      </c>
      <c r="L112" s="38">
        <f ca="1">SUMIFS('Inp - allowance final'!K:K, 'Inp - allowance final'!$A:$A, $F$6, 'Inp - allowance final'!$N:$N, $A112)</f>
        <v>0</v>
      </c>
      <c r="M112" s="38">
        <f ca="1">SUMIFS('Inp - allowance final'!L:L, 'Inp - allowance final'!$A:$A, $F$6, 'Inp - allowance final'!$N:$N, $A112)</f>
        <v>0</v>
      </c>
      <c r="N112" s="38">
        <f ca="1"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ca="1" si="40"/>
        <v>0</v>
      </c>
      <c r="I113" s="38"/>
      <c r="J113" s="38">
        <f ca="1">SUMIFS('Inp - allowance final'!I:I, 'Inp - allowance final'!$A:$A, $F$6, 'Inp - allowance final'!$N:$N, $A113)</f>
        <v>0</v>
      </c>
      <c r="K113" s="38">
        <f ca="1">SUMIFS('Inp - allowance final'!J:J, 'Inp - allowance final'!$A:$A, $F$6, 'Inp - allowance final'!$N:$N, $A113)</f>
        <v>0</v>
      </c>
      <c r="L113" s="38">
        <f ca="1">SUMIFS('Inp - allowance final'!K:K, 'Inp - allowance final'!$A:$A, $F$6, 'Inp - allowance final'!$N:$N, $A113)</f>
        <v>0</v>
      </c>
      <c r="M113" s="38">
        <f ca="1">SUMIFS('Inp - allowance final'!L:L, 'Inp - allowance final'!$A:$A, $F$6, 'Inp - allowance final'!$N:$N, $A113)</f>
        <v>0</v>
      </c>
      <c r="N113" s="38">
        <f ca="1">SUMIFS('Inp - allowance final'!M:M, 'Inp - allowance final'!$A:$A, $F$6, 'Inp - allowance final'!$N:$N, $A113)</f>
        <v>0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ca="1" si="40"/>
        <v>0</v>
      </c>
      <c r="I114" s="38"/>
      <c r="J114" s="38">
        <f ca="1">SUMIFS('Inp - allowance final'!I:I, 'Inp - allowance final'!$A:$A, $F$6, 'Inp - allowance final'!$N:$N, $A114)</f>
        <v>0</v>
      </c>
      <c r="K114" s="38">
        <f ca="1">SUMIFS('Inp - allowance final'!J:J, 'Inp - allowance final'!$A:$A, $F$6, 'Inp - allowance final'!$N:$N, $A114)</f>
        <v>0</v>
      </c>
      <c r="L114" s="38">
        <f ca="1">SUMIFS('Inp - allowance final'!K:K, 'Inp - allowance final'!$A:$A, $F$6, 'Inp - allowance final'!$N:$N, $A114)</f>
        <v>0</v>
      </c>
      <c r="M114" s="38">
        <f ca="1">SUMIFS('Inp - allowance final'!L:L, 'Inp - allowance final'!$A:$A, $F$6, 'Inp - allowance final'!$N:$N, $A114)</f>
        <v>0</v>
      </c>
      <c r="N114" s="38">
        <f ca="1">SUMIFS('Inp - allowance final'!M:M, 'Inp - allowance final'!$A:$A, $F$6, 'Inp - allowance final'!$N:$N, $A114)</f>
        <v>0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ca="1" si="40"/>
        <v>0</v>
      </c>
      <c r="I115" s="36"/>
      <c r="J115" s="38">
        <f ca="1">SUMIFS('Inp - allowance final'!I:I, 'Inp - allowance final'!$A:$A, $F$6, 'Inp - allowance final'!$N:$N, $A115)</f>
        <v>0</v>
      </c>
      <c r="K115" s="38">
        <f ca="1">SUMIFS('Inp - allowance final'!J:J, 'Inp - allowance final'!$A:$A, $F$6, 'Inp - allowance final'!$N:$N, $A115)</f>
        <v>0</v>
      </c>
      <c r="L115" s="38">
        <f ca="1">SUMIFS('Inp - allowance final'!K:K, 'Inp - allowance final'!$A:$A, $F$6, 'Inp - allowance final'!$N:$N, $A115)</f>
        <v>0</v>
      </c>
      <c r="M115" s="38">
        <f ca="1">SUMIFS('Inp - allowance final'!L:L, 'Inp - allowance final'!$A:$A, $F$6, 'Inp - allowance final'!$N:$N, $A115)</f>
        <v>0</v>
      </c>
      <c r="N115" s="38">
        <f ca="1">SUMIFS('Inp - allowance final'!M:M, 'Inp - allowance final'!$A:$A, $F$6, 'Inp - allowance final'!$N:$N, $A115)</f>
        <v>0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ca="1" si="40"/>
        <v>0</v>
      </c>
      <c r="I116" s="38"/>
      <c r="J116" s="38">
        <f ca="1">SUMIFS('Inp - allowance final'!I:I, 'Inp - allowance final'!$A:$A, $F$6, 'Inp - allowance final'!$N:$N, $A116)</f>
        <v>0</v>
      </c>
      <c r="K116" s="38">
        <f ca="1">SUMIFS('Inp - allowance final'!J:J, 'Inp - allowance final'!$A:$A, $F$6, 'Inp - allowance final'!$N:$N, $A116)</f>
        <v>0</v>
      </c>
      <c r="L116" s="38">
        <f ca="1">SUMIFS('Inp - allowance final'!K:K, 'Inp - allowance final'!$A:$A, $F$6, 'Inp - allowance final'!$N:$N, $A116)</f>
        <v>0</v>
      </c>
      <c r="M116" s="38">
        <f ca="1">SUMIFS('Inp - allowance final'!L:L, 'Inp - allowance final'!$A:$A, $F$6, 'Inp - allowance final'!$N:$N, $A116)</f>
        <v>0</v>
      </c>
      <c r="N116" s="38">
        <f ca="1">SUMIFS('Inp - allowance final'!M:M, 'Inp - allowance final'!$A:$A, $F$6, 'Inp - allowance final'!$N:$N, $A116)</f>
        <v>0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ca="1" si="40"/>
        <v>0</v>
      </c>
      <c r="I117" s="38"/>
      <c r="J117" s="38">
        <f ca="1">SUMIFS('Inp - allowance final'!I:I, 'Inp - allowance final'!$A:$A, $F$6, 'Inp - allowance final'!$N:$N, $A117)</f>
        <v>0</v>
      </c>
      <c r="K117" s="38">
        <f ca="1">SUMIFS('Inp - allowance final'!J:J, 'Inp - allowance final'!$A:$A, $F$6, 'Inp - allowance final'!$N:$N, $A117)</f>
        <v>0</v>
      </c>
      <c r="L117" s="38">
        <f ca="1">SUMIFS('Inp - allowance final'!K:K, 'Inp - allowance final'!$A:$A, $F$6, 'Inp - allowance final'!$N:$N, $A117)</f>
        <v>0</v>
      </c>
      <c r="M117" s="38">
        <f ca="1">SUMIFS('Inp - allowance final'!L:L, 'Inp - allowance final'!$A:$A, $F$6, 'Inp - allowance final'!$N:$N, $A117)</f>
        <v>0</v>
      </c>
      <c r="N117" s="38">
        <f ca="1"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ca="1" si="40"/>
        <v>0</v>
      </c>
      <c r="I118" s="38"/>
      <c r="J118" s="38">
        <f ca="1">SUMIFS('Inp - allowance final'!I:I, 'Inp - allowance final'!$A:$A, $F$6, 'Inp - allowance final'!$N:$N, $A118)</f>
        <v>0</v>
      </c>
      <c r="K118" s="38">
        <f ca="1">SUMIFS('Inp - allowance final'!J:J, 'Inp - allowance final'!$A:$A, $F$6, 'Inp - allowance final'!$N:$N, $A118)</f>
        <v>0</v>
      </c>
      <c r="L118" s="38">
        <f ca="1">SUMIFS('Inp - allowance final'!K:K, 'Inp - allowance final'!$A:$A, $F$6, 'Inp - allowance final'!$N:$N, $A118)</f>
        <v>0</v>
      </c>
      <c r="M118" s="38">
        <f ca="1">SUMIFS('Inp - allowance final'!L:L, 'Inp - allowance final'!$A:$A, $F$6, 'Inp - allowance final'!$N:$N, $A118)</f>
        <v>0</v>
      </c>
      <c r="N118" s="38">
        <f ca="1"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ca="1" si="40"/>
        <v>0</v>
      </c>
      <c r="I119" s="38"/>
      <c r="J119" s="38">
        <f ca="1">SUMIFS('Inp - allowance final'!I:I, 'Inp - allowance final'!$A:$A, $F$6, 'Inp - allowance final'!$N:$N, $A119)</f>
        <v>0</v>
      </c>
      <c r="K119" s="38">
        <f ca="1">SUMIFS('Inp - allowance final'!J:J, 'Inp - allowance final'!$A:$A, $F$6, 'Inp - allowance final'!$N:$N, $A119)</f>
        <v>0</v>
      </c>
      <c r="L119" s="38">
        <f ca="1">SUMIFS('Inp - allowance final'!K:K, 'Inp - allowance final'!$A:$A, $F$6, 'Inp - allowance final'!$N:$N, $A119)</f>
        <v>0</v>
      </c>
      <c r="M119" s="38">
        <f ca="1">SUMIFS('Inp - allowance final'!L:L, 'Inp - allowance final'!$A:$A, $F$6, 'Inp - allowance final'!$N:$N, $A119)</f>
        <v>0</v>
      </c>
      <c r="N119" s="38">
        <f ca="1"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ca="1" si="40"/>
        <v>0</v>
      </c>
      <c r="I120" s="38"/>
      <c r="J120" s="38">
        <f ca="1">SUMIFS('Inp - allowance final'!I:I, 'Inp - allowance final'!$A:$A, $F$6, 'Inp - allowance final'!$N:$N, $A120)</f>
        <v>0</v>
      </c>
      <c r="K120" s="38">
        <f ca="1">SUMIFS('Inp - allowance final'!J:J, 'Inp - allowance final'!$A:$A, $F$6, 'Inp - allowance final'!$N:$N, $A120)</f>
        <v>0</v>
      </c>
      <c r="L120" s="38">
        <f ca="1">SUMIFS('Inp - allowance final'!K:K, 'Inp - allowance final'!$A:$A, $F$6, 'Inp - allowance final'!$N:$N, $A120)</f>
        <v>0</v>
      </c>
      <c r="M120" s="38">
        <f ca="1">SUMIFS('Inp - allowance final'!L:L, 'Inp - allowance final'!$A:$A, $F$6, 'Inp - allowance final'!$N:$N, $A120)</f>
        <v>0</v>
      </c>
      <c r="N120" s="38">
        <f ca="1"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ca="1" si="40"/>
        <v>0</v>
      </c>
      <c r="I121" s="38"/>
      <c r="J121" s="38">
        <f ca="1">SUMIFS('Inp - allowance final'!I:I, 'Inp - allowance final'!$A:$A, $F$6, 'Inp - allowance final'!$N:$N, $A121)</f>
        <v>0</v>
      </c>
      <c r="K121" s="38">
        <f ca="1">SUMIFS('Inp - allowance final'!J:J, 'Inp - allowance final'!$A:$A, $F$6, 'Inp - allowance final'!$N:$N, $A121)</f>
        <v>0</v>
      </c>
      <c r="L121" s="38">
        <f ca="1">SUMIFS('Inp - allowance final'!K:K, 'Inp - allowance final'!$A:$A, $F$6, 'Inp - allowance final'!$N:$N, $A121)</f>
        <v>0</v>
      </c>
      <c r="M121" s="38">
        <f ca="1">SUMIFS('Inp - allowance final'!L:L, 'Inp - allowance final'!$A:$A, $F$6, 'Inp - allowance final'!$N:$N, $A121)</f>
        <v>0</v>
      </c>
      <c r="N121" s="38">
        <f ca="1"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ca="1" si="40"/>
        <v>0</v>
      </c>
      <c r="J122" s="38">
        <f ca="1">SUMIFS('Inp - allowance final'!I:I, 'Inp - allowance final'!$A:$A, $F$6, 'Inp - allowance final'!$N:$N, $A122)</f>
        <v>0</v>
      </c>
      <c r="K122" s="38">
        <f ca="1">SUMIFS('Inp - allowance final'!J:J, 'Inp - allowance final'!$A:$A, $F$6, 'Inp - allowance final'!$N:$N, $A122)</f>
        <v>0</v>
      </c>
      <c r="L122" s="38">
        <f ca="1">SUMIFS('Inp - allowance final'!K:K, 'Inp - allowance final'!$A:$A, $F$6, 'Inp - allowance final'!$N:$N, $A122)</f>
        <v>0</v>
      </c>
      <c r="M122" s="38">
        <f ca="1">SUMIFS('Inp - allowance final'!L:L, 'Inp - allowance final'!$A:$A, $F$6, 'Inp - allowance final'!$N:$N, $A122)</f>
        <v>0</v>
      </c>
      <c r="N122" s="38">
        <f ca="1"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 ca="1">SUM(J125:N125)</f>
        <v>0</v>
      </c>
      <c r="I125" s="38"/>
      <c r="J125" s="38">
        <f ca="1">SUMIFS('Inp - allowance final'!I:I, 'Inp - allowance final'!$A:$A, $F$6, 'Inp - allowance final'!$N:$N, $A125)</f>
        <v>0</v>
      </c>
      <c r="K125" s="38">
        <f ca="1">SUMIFS('Inp - allowance final'!J:J, 'Inp - allowance final'!$A:$A, $F$6, 'Inp - allowance final'!$N:$N, $A125)</f>
        <v>0</v>
      </c>
      <c r="L125" s="38">
        <f ca="1">SUMIFS('Inp - allowance final'!K:K, 'Inp - allowance final'!$A:$A, $F$6, 'Inp - allowance final'!$N:$N, $A125)</f>
        <v>0</v>
      </c>
      <c r="M125" s="38">
        <f ca="1">SUMIFS('Inp - allowance final'!L:L, 'Inp - allowance final'!$A:$A, $F$6, 'Inp - allowance final'!$N:$N, $A125)</f>
        <v>0</v>
      </c>
      <c r="N125" s="38">
        <f ca="1">SUMIFS('Inp - allowance final'!M:M, 'Inp - allowance final'!$A:$A, $F$6, 'Inp - allowance final'!$N:$N, $A125)</f>
        <v>0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ca="1" si="41">SUM(J126:N126)</f>
        <v>0</v>
      </c>
      <c r="I126" s="38"/>
      <c r="J126" s="38">
        <f ca="1">SUMIFS('Inp - allowance final'!I:I, 'Inp - allowance final'!$A:$A, $F$6, 'Inp - allowance final'!$N:$N, $A126)</f>
        <v>0</v>
      </c>
      <c r="K126" s="38">
        <f ca="1">SUMIFS('Inp - allowance final'!J:J, 'Inp - allowance final'!$A:$A, $F$6, 'Inp - allowance final'!$N:$N, $A126)</f>
        <v>0</v>
      </c>
      <c r="L126" s="38">
        <f ca="1">SUMIFS('Inp - allowance final'!K:K, 'Inp - allowance final'!$A:$A, $F$6, 'Inp - allowance final'!$N:$N, $A126)</f>
        <v>0</v>
      </c>
      <c r="M126" s="38">
        <f ca="1">SUMIFS('Inp - allowance final'!L:L, 'Inp - allowance final'!$A:$A, $F$6, 'Inp - allowance final'!$N:$N, $A126)</f>
        <v>0</v>
      </c>
      <c r="N126" s="38">
        <f ca="1"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ca="1" si="41"/>
        <v>0</v>
      </c>
      <c r="I127" s="38"/>
      <c r="J127" s="38">
        <f ca="1">SUMIFS('Inp - allowance final'!I:I, 'Inp - allowance final'!$A:$A, $F$6, 'Inp - allowance final'!$N:$N, $A127)</f>
        <v>0</v>
      </c>
      <c r="K127" s="38">
        <f ca="1">SUMIFS('Inp - allowance final'!J:J, 'Inp - allowance final'!$A:$A, $F$6, 'Inp - allowance final'!$N:$N, $A127)</f>
        <v>0</v>
      </c>
      <c r="L127" s="38">
        <f ca="1">SUMIFS('Inp - allowance final'!K:K, 'Inp - allowance final'!$A:$A, $F$6, 'Inp - allowance final'!$N:$N, $A127)</f>
        <v>0</v>
      </c>
      <c r="M127" s="38">
        <f ca="1">SUMIFS('Inp - allowance final'!L:L, 'Inp - allowance final'!$A:$A, $F$6, 'Inp - allowance final'!$N:$N, $A127)</f>
        <v>0</v>
      </c>
      <c r="N127" s="38">
        <f ca="1">SUMIFS('Inp - allowance final'!M:M, 'Inp - allowance final'!$A:$A, $F$6, 'Inp - allowance final'!$N:$N, $A127)</f>
        <v>0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ca="1" si="41"/>
        <v>0</v>
      </c>
      <c r="I128" s="38"/>
      <c r="J128" s="38">
        <f ca="1">SUMIFS('Inp - allowance final'!I:I, 'Inp - allowance final'!$A:$A, $F$6, 'Inp - allowance final'!$N:$N, $A128)</f>
        <v>0</v>
      </c>
      <c r="K128" s="38">
        <f ca="1">SUMIFS('Inp - allowance final'!J:J, 'Inp - allowance final'!$A:$A, $F$6, 'Inp - allowance final'!$N:$N, $A128)</f>
        <v>0</v>
      </c>
      <c r="L128" s="38">
        <f ca="1">SUMIFS('Inp - allowance final'!K:K, 'Inp - allowance final'!$A:$A, $F$6, 'Inp - allowance final'!$N:$N, $A128)</f>
        <v>0</v>
      </c>
      <c r="M128" s="38">
        <f ca="1">SUMIFS('Inp - allowance final'!L:L, 'Inp - allowance final'!$A:$A, $F$6, 'Inp - allowance final'!$N:$N, $A128)</f>
        <v>0</v>
      </c>
      <c r="N128" s="38">
        <f ca="1"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ca="1" si="41"/>
        <v>0</v>
      </c>
      <c r="I129" s="36"/>
      <c r="J129" s="38">
        <f ca="1">SUMIFS('Inp - allowance final'!I:I, 'Inp - allowance final'!$A:$A, $F$6, 'Inp - allowance final'!$N:$N, $A129)</f>
        <v>0</v>
      </c>
      <c r="K129" s="38">
        <f ca="1">SUMIFS('Inp - allowance final'!J:J, 'Inp - allowance final'!$A:$A, $F$6, 'Inp - allowance final'!$N:$N, $A129)</f>
        <v>0</v>
      </c>
      <c r="L129" s="38">
        <f ca="1">SUMIFS('Inp - allowance final'!K:K, 'Inp - allowance final'!$A:$A, $F$6, 'Inp - allowance final'!$N:$N, $A129)</f>
        <v>0</v>
      </c>
      <c r="M129" s="38">
        <f ca="1">SUMIFS('Inp - allowance final'!L:L, 'Inp - allowance final'!$A:$A, $F$6, 'Inp - allowance final'!$N:$N, $A129)</f>
        <v>0</v>
      </c>
      <c r="N129" s="38">
        <f ca="1">SUMIFS('Inp - allowance final'!M:M, 'Inp - allowance final'!$A:$A, $F$6, 'Inp - allowance final'!$N:$N, $A129)</f>
        <v>0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ca="1" si="41"/>
        <v>0</v>
      </c>
      <c r="I130" s="38"/>
      <c r="J130" s="38">
        <f ca="1">SUMIFS('Inp - allowance final'!I:I, 'Inp - allowance final'!$A:$A, $F$6, 'Inp - allowance final'!$N:$N, $A130)</f>
        <v>0</v>
      </c>
      <c r="K130" s="38">
        <f ca="1">SUMIFS('Inp - allowance final'!J:J, 'Inp - allowance final'!$A:$A, $F$6, 'Inp - allowance final'!$N:$N, $A130)</f>
        <v>0</v>
      </c>
      <c r="L130" s="38">
        <f ca="1">SUMIFS('Inp - allowance final'!K:K, 'Inp - allowance final'!$A:$A, $F$6, 'Inp - allowance final'!$N:$N, $A130)</f>
        <v>0</v>
      </c>
      <c r="M130" s="38">
        <f ca="1">SUMIFS('Inp - allowance final'!L:L, 'Inp - allowance final'!$A:$A, $F$6, 'Inp - allowance final'!$N:$N, $A130)</f>
        <v>0</v>
      </c>
      <c r="N130" s="38">
        <f ca="1"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ca="1" si="41"/>
        <v>0</v>
      </c>
      <c r="I131" s="38"/>
      <c r="J131" s="38">
        <f ca="1">SUMIFS('Inp - allowance final'!I:I, 'Inp - allowance final'!$A:$A, $F$6, 'Inp - allowance final'!$N:$N, $A131)</f>
        <v>0</v>
      </c>
      <c r="K131" s="38">
        <f ca="1">SUMIFS('Inp - allowance final'!J:J, 'Inp - allowance final'!$A:$A, $F$6, 'Inp - allowance final'!$N:$N, $A131)</f>
        <v>0</v>
      </c>
      <c r="L131" s="38">
        <f ca="1">SUMIFS('Inp - allowance final'!K:K, 'Inp - allowance final'!$A:$A, $F$6, 'Inp - allowance final'!$N:$N, $A131)</f>
        <v>0</v>
      </c>
      <c r="M131" s="38">
        <f ca="1">SUMIFS('Inp - allowance final'!L:L, 'Inp - allowance final'!$A:$A, $F$6, 'Inp - allowance final'!$N:$N, $A131)</f>
        <v>0</v>
      </c>
      <c r="N131" s="38">
        <f ca="1"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ca="1" si="41"/>
        <v>0</v>
      </c>
      <c r="I132" s="38"/>
      <c r="J132" s="38">
        <f ca="1">SUMIFS('Inp - allowance final'!I:I, 'Inp - allowance final'!$A:$A, $F$6, 'Inp - allowance final'!$N:$N, $A132)</f>
        <v>0</v>
      </c>
      <c r="K132" s="38">
        <f ca="1">SUMIFS('Inp - allowance final'!J:J, 'Inp - allowance final'!$A:$A, $F$6, 'Inp - allowance final'!$N:$N, $A132)</f>
        <v>0</v>
      </c>
      <c r="L132" s="38">
        <f ca="1">SUMIFS('Inp - allowance final'!K:K, 'Inp - allowance final'!$A:$A, $F$6, 'Inp - allowance final'!$N:$N, $A132)</f>
        <v>0</v>
      </c>
      <c r="M132" s="38">
        <f ca="1">SUMIFS('Inp - allowance final'!L:L, 'Inp - allowance final'!$A:$A, $F$6, 'Inp - allowance final'!$N:$N, $A132)</f>
        <v>0</v>
      </c>
      <c r="N132" s="38">
        <f ca="1"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ca="1" si="41"/>
        <v>0</v>
      </c>
      <c r="I133" s="38"/>
      <c r="J133" s="38">
        <f ca="1">SUMIFS('Inp - allowance final'!I:I, 'Inp - allowance final'!$A:$A, $F$6, 'Inp - allowance final'!$N:$N, $A133)</f>
        <v>0</v>
      </c>
      <c r="K133" s="38">
        <f ca="1">SUMIFS('Inp - allowance final'!J:J, 'Inp - allowance final'!$A:$A, $F$6, 'Inp - allowance final'!$N:$N, $A133)</f>
        <v>0</v>
      </c>
      <c r="L133" s="38">
        <f ca="1">SUMIFS('Inp - allowance final'!K:K, 'Inp - allowance final'!$A:$A, $F$6, 'Inp - allowance final'!$N:$N, $A133)</f>
        <v>0</v>
      </c>
      <c r="M133" s="38">
        <f ca="1">SUMIFS('Inp - allowance final'!L:L, 'Inp - allowance final'!$A:$A, $F$6, 'Inp - allowance final'!$N:$N, $A133)</f>
        <v>0</v>
      </c>
      <c r="N133" s="38">
        <f ca="1"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ca="1" si="41"/>
        <v>0</v>
      </c>
      <c r="I134" s="38"/>
      <c r="J134" s="38">
        <f ca="1">SUMIFS('Inp - allowance final'!I:I, 'Inp - allowance final'!$A:$A, $F$6, 'Inp - allowance final'!$N:$N, $A134)</f>
        <v>0</v>
      </c>
      <c r="K134" s="38">
        <f ca="1">SUMIFS('Inp - allowance final'!J:J, 'Inp - allowance final'!$A:$A, $F$6, 'Inp - allowance final'!$N:$N, $A134)</f>
        <v>0</v>
      </c>
      <c r="L134" s="38">
        <f ca="1">SUMIFS('Inp - allowance final'!K:K, 'Inp - allowance final'!$A:$A, $F$6, 'Inp - allowance final'!$N:$N, $A134)</f>
        <v>0</v>
      </c>
      <c r="M134" s="38">
        <f ca="1">SUMIFS('Inp - allowance final'!L:L, 'Inp - allowance final'!$A:$A, $F$6, 'Inp - allowance final'!$N:$N, $A134)</f>
        <v>0</v>
      </c>
      <c r="N134" s="38">
        <f ca="1"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ca="1" si="41"/>
        <v>0</v>
      </c>
      <c r="I135" s="38"/>
      <c r="J135" s="38">
        <f ca="1">SUMIFS('Inp - allowance final'!I:I, 'Inp - allowance final'!$A:$A, $F$6, 'Inp - allowance final'!$N:$N, $A135)</f>
        <v>0</v>
      </c>
      <c r="K135" s="38">
        <f ca="1">SUMIFS('Inp - allowance final'!J:J, 'Inp - allowance final'!$A:$A, $F$6, 'Inp - allowance final'!$N:$N, $A135)</f>
        <v>0</v>
      </c>
      <c r="L135" s="38">
        <f ca="1">SUMIFS('Inp - allowance final'!K:K, 'Inp - allowance final'!$A:$A, $F$6, 'Inp - allowance final'!$N:$N, $A135)</f>
        <v>0</v>
      </c>
      <c r="M135" s="38">
        <f ca="1">SUMIFS('Inp - allowance final'!L:L, 'Inp - allowance final'!$A:$A, $F$6, 'Inp - allowance final'!$N:$N, $A135)</f>
        <v>0</v>
      </c>
      <c r="N135" s="38">
        <f ca="1"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ca="1" si="41"/>
        <v>0</v>
      </c>
      <c r="J136" s="38">
        <f ca="1">SUMIFS('Inp - allowance final'!I:I, 'Inp - allowance final'!$A:$A, $F$6, 'Inp - allowance final'!$N:$N, $A136)</f>
        <v>0</v>
      </c>
      <c r="K136" s="38">
        <f ca="1">SUMIFS('Inp - allowance final'!J:J, 'Inp - allowance final'!$A:$A, $F$6, 'Inp - allowance final'!$N:$N, $A136)</f>
        <v>0</v>
      </c>
      <c r="L136" s="38">
        <f ca="1">SUMIFS('Inp - allowance final'!K:K, 'Inp - allowance final'!$A:$A, $F$6, 'Inp - allowance final'!$N:$N, $A136)</f>
        <v>0</v>
      </c>
      <c r="M136" s="38">
        <f ca="1">SUMIFS('Inp - allowance final'!L:L, 'Inp - allowance final'!$A:$A, $F$6, 'Inp - allowance final'!$N:$N, $A136)</f>
        <v>0</v>
      </c>
      <c r="N136" s="38">
        <f ca="1"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 t="e">
        <f ca="1">SUM(J141:N141)</f>
        <v>#DIV/0!</v>
      </c>
      <c r="I141" s="38"/>
      <c r="J141" s="38" t="e">
        <f t="shared" ref="J141:N152" ca="1" si="42">J46</f>
        <v>#DIV/0!</v>
      </c>
      <c r="K141" s="38" t="e">
        <f t="shared" ca="1" si="42"/>
        <v>#DIV/0!</v>
      </c>
      <c r="L141" s="38" t="e">
        <f t="shared" ca="1" si="42"/>
        <v>#DIV/0!</v>
      </c>
      <c r="M141" s="38" t="e">
        <f t="shared" ca="1" si="42"/>
        <v>#DIV/0!</v>
      </c>
      <c r="N141" s="38" t="e">
        <f t="shared" ca="1" si="42"/>
        <v>#DIV/0!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 t="e">
        <f t="shared" ref="H142:H152" ca="1" si="43">SUM(J142:N142)</f>
        <v>#DIV/0!</v>
      </c>
      <c r="I142" s="38"/>
      <c r="J142" s="38" t="e">
        <f t="shared" ca="1" si="42"/>
        <v>#DIV/0!</v>
      </c>
      <c r="K142" s="38" t="e">
        <f t="shared" ca="1" si="42"/>
        <v>#DIV/0!</v>
      </c>
      <c r="L142" s="38" t="e">
        <f t="shared" ca="1" si="42"/>
        <v>#DIV/0!</v>
      </c>
      <c r="M142" s="38" t="e">
        <f t="shared" ca="1" si="42"/>
        <v>#DIV/0!</v>
      </c>
      <c r="N142" s="38" t="e">
        <f t="shared" ca="1" si="42"/>
        <v>#DIV/0!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 t="e">
        <f t="shared" ca="1" si="43"/>
        <v>#DIV/0!</v>
      </c>
      <c r="I143" s="38"/>
      <c r="J143" s="38" t="e">
        <f t="shared" ca="1" si="42"/>
        <v>#DIV/0!</v>
      </c>
      <c r="K143" s="38" t="e">
        <f t="shared" ca="1" si="42"/>
        <v>#DIV/0!</v>
      </c>
      <c r="L143" s="38" t="e">
        <f t="shared" ca="1" si="42"/>
        <v>#DIV/0!</v>
      </c>
      <c r="M143" s="38" t="e">
        <f t="shared" ca="1" si="42"/>
        <v>#DIV/0!</v>
      </c>
      <c r="N143" s="38" t="e">
        <f t="shared" ca="1" si="42"/>
        <v>#DIV/0!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 t="e">
        <f t="shared" ca="1" si="43"/>
        <v>#DIV/0!</v>
      </c>
      <c r="I144" s="38"/>
      <c r="J144" s="38" t="e">
        <f t="shared" ca="1" si="42"/>
        <v>#DIV/0!</v>
      </c>
      <c r="K144" s="38" t="e">
        <f t="shared" ca="1" si="42"/>
        <v>#DIV/0!</v>
      </c>
      <c r="L144" s="38" t="e">
        <f t="shared" ca="1" si="42"/>
        <v>#DIV/0!</v>
      </c>
      <c r="M144" s="38" t="e">
        <f t="shared" ca="1" si="42"/>
        <v>#DIV/0!</v>
      </c>
      <c r="N144" s="38" t="e">
        <f t="shared" ca="1" si="42"/>
        <v>#DIV/0!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 t="e">
        <f t="shared" ca="1" si="43"/>
        <v>#DIV/0!</v>
      </c>
      <c r="I145" s="36"/>
      <c r="J145" s="38" t="e">
        <f t="shared" ca="1" si="42"/>
        <v>#DIV/0!</v>
      </c>
      <c r="K145" s="38" t="e">
        <f t="shared" ca="1" si="42"/>
        <v>#DIV/0!</v>
      </c>
      <c r="L145" s="38" t="e">
        <f t="shared" ca="1" si="42"/>
        <v>#DIV/0!</v>
      </c>
      <c r="M145" s="38" t="e">
        <f t="shared" ca="1" si="42"/>
        <v>#DIV/0!</v>
      </c>
      <c r="N145" s="38" t="e">
        <f t="shared" ca="1" si="42"/>
        <v>#DIV/0!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 t="e">
        <f t="shared" ca="1" si="43"/>
        <v>#DIV/0!</v>
      </c>
      <c r="I146" s="38"/>
      <c r="J146" s="38" t="e">
        <f t="shared" ca="1" si="42"/>
        <v>#DIV/0!</v>
      </c>
      <c r="K146" s="38" t="e">
        <f t="shared" ca="1" si="42"/>
        <v>#DIV/0!</v>
      </c>
      <c r="L146" s="38" t="e">
        <f t="shared" ca="1" si="42"/>
        <v>#DIV/0!</v>
      </c>
      <c r="M146" s="38" t="e">
        <f t="shared" ca="1" si="42"/>
        <v>#DIV/0!</v>
      </c>
      <c r="N146" s="38" t="e">
        <f t="shared" ca="1" si="42"/>
        <v>#DIV/0!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 t="e">
        <f t="shared" ca="1" si="43"/>
        <v>#DIV/0!</v>
      </c>
      <c r="I147" s="38"/>
      <c r="J147" s="38" t="e">
        <f t="shared" ca="1" si="42"/>
        <v>#DIV/0!</v>
      </c>
      <c r="K147" s="38" t="e">
        <f t="shared" ca="1" si="42"/>
        <v>#DIV/0!</v>
      </c>
      <c r="L147" s="38" t="e">
        <f t="shared" ca="1" si="42"/>
        <v>#DIV/0!</v>
      </c>
      <c r="M147" s="38" t="e">
        <f t="shared" ca="1" si="42"/>
        <v>#DIV/0!</v>
      </c>
      <c r="N147" s="38" t="e">
        <f t="shared" ca="1" si="42"/>
        <v>#DIV/0!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 t="e">
        <f t="shared" ca="1" si="43"/>
        <v>#DIV/0!</v>
      </c>
      <c r="I148" s="38"/>
      <c r="J148" s="38" t="e">
        <f t="shared" ca="1" si="42"/>
        <v>#DIV/0!</v>
      </c>
      <c r="K148" s="38" t="e">
        <f t="shared" ca="1" si="42"/>
        <v>#DIV/0!</v>
      </c>
      <c r="L148" s="38" t="e">
        <f t="shared" ca="1" si="42"/>
        <v>#DIV/0!</v>
      </c>
      <c r="M148" s="38" t="e">
        <f t="shared" ca="1" si="42"/>
        <v>#DIV/0!</v>
      </c>
      <c r="N148" s="38" t="e">
        <f t="shared" ca="1" si="42"/>
        <v>#DIV/0!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ca="1" si="43"/>
        <v>0</v>
      </c>
      <c r="I149" s="38"/>
      <c r="J149" s="38">
        <f t="shared" ca="1" si="42"/>
        <v>0</v>
      </c>
      <c r="K149" s="38">
        <f t="shared" ca="1" si="42"/>
        <v>0</v>
      </c>
      <c r="L149" s="38">
        <f t="shared" ca="1" si="42"/>
        <v>0</v>
      </c>
      <c r="M149" s="38">
        <f t="shared" ca="1" si="42"/>
        <v>0</v>
      </c>
      <c r="N149" s="38">
        <f t="shared" ca="1" si="42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ca="1" si="43"/>
        <v>0</v>
      </c>
      <c r="I150" s="38"/>
      <c r="J150" s="38">
        <f t="shared" ca="1" si="42"/>
        <v>0</v>
      </c>
      <c r="K150" s="38">
        <f t="shared" ca="1" si="42"/>
        <v>0</v>
      </c>
      <c r="L150" s="38">
        <f t="shared" ca="1" si="42"/>
        <v>0</v>
      </c>
      <c r="M150" s="38">
        <f t="shared" ca="1" si="42"/>
        <v>0</v>
      </c>
      <c r="N150" s="38">
        <f t="shared" ca="1" si="42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ca="1" si="43"/>
        <v>0</v>
      </c>
      <c r="I151" s="38"/>
      <c r="J151" s="38">
        <f t="shared" ca="1" si="42"/>
        <v>0</v>
      </c>
      <c r="K151" s="38">
        <f t="shared" ca="1" si="42"/>
        <v>0</v>
      </c>
      <c r="L151" s="38">
        <f t="shared" ca="1" si="42"/>
        <v>0</v>
      </c>
      <c r="M151" s="38">
        <f t="shared" ca="1" si="42"/>
        <v>0</v>
      </c>
      <c r="N151" s="38">
        <f t="shared" ca="1" si="42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ca="1" si="43"/>
        <v>0</v>
      </c>
      <c r="J152" s="38">
        <f t="shared" ca="1" si="42"/>
        <v>0</v>
      </c>
      <c r="K152" s="38">
        <f t="shared" ca="1" si="42"/>
        <v>0</v>
      </c>
      <c r="L152" s="38">
        <f t="shared" ca="1" si="42"/>
        <v>0</v>
      </c>
      <c r="M152" s="38">
        <f t="shared" ca="1" si="42"/>
        <v>0</v>
      </c>
      <c r="N152" s="38">
        <f t="shared" ca="1" si="42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 ca="1">SUM(J155:N155)</f>
        <v>0</v>
      </c>
      <c r="I155" s="38"/>
      <c r="J155" s="38">
        <f ca="1">J95</f>
        <v>0</v>
      </c>
      <c r="K155" s="38">
        <f t="shared" ref="K155:N155" ca="1" si="44">K95</f>
        <v>0</v>
      </c>
      <c r="L155" s="38">
        <f t="shared" ca="1" si="44"/>
        <v>0</v>
      </c>
      <c r="M155" s="38">
        <f t="shared" ca="1" si="44"/>
        <v>0</v>
      </c>
      <c r="N155" s="38">
        <f t="shared" ca="1" si="44"/>
        <v>0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ca="1" si="45">SUM(J156:N156)</f>
        <v>0</v>
      </c>
      <c r="I156" s="38"/>
      <c r="J156" s="38">
        <f t="shared" ref="J156:N156" ca="1" si="46">J96</f>
        <v>0</v>
      </c>
      <c r="K156" s="38">
        <f t="shared" ca="1" si="46"/>
        <v>0</v>
      </c>
      <c r="L156" s="38">
        <f t="shared" ca="1" si="46"/>
        <v>0</v>
      </c>
      <c r="M156" s="38">
        <f t="shared" ca="1" si="46"/>
        <v>0</v>
      </c>
      <c r="N156" s="38">
        <f t="shared" ca="1" si="46"/>
        <v>0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ca="1" si="45"/>
        <v>0</v>
      </c>
      <c r="I157" s="38"/>
      <c r="J157" s="38">
        <f t="shared" ref="J157:N157" ca="1" si="47">J97</f>
        <v>0</v>
      </c>
      <c r="K157" s="38">
        <f t="shared" ca="1" si="47"/>
        <v>0</v>
      </c>
      <c r="L157" s="38">
        <f t="shared" ca="1" si="47"/>
        <v>0</v>
      </c>
      <c r="M157" s="38">
        <f t="shared" ca="1" si="47"/>
        <v>0</v>
      </c>
      <c r="N157" s="38">
        <f t="shared" ca="1" si="47"/>
        <v>0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ca="1" si="45"/>
        <v>0</v>
      </c>
      <c r="I158" s="38"/>
      <c r="J158" s="38">
        <f t="shared" ref="J158:N158" ca="1" si="48">J98</f>
        <v>0</v>
      </c>
      <c r="K158" s="38">
        <f t="shared" ca="1" si="48"/>
        <v>0</v>
      </c>
      <c r="L158" s="38">
        <f t="shared" ca="1" si="48"/>
        <v>0</v>
      </c>
      <c r="M158" s="38">
        <f t="shared" ca="1" si="48"/>
        <v>0</v>
      </c>
      <c r="N158" s="38">
        <f t="shared" ca="1" si="48"/>
        <v>0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ca="1" si="45"/>
        <v>0</v>
      </c>
      <c r="I159" s="36"/>
      <c r="J159" s="38">
        <f t="shared" ref="J159:N159" ca="1" si="49">J99</f>
        <v>0</v>
      </c>
      <c r="K159" s="38">
        <f t="shared" ca="1" si="49"/>
        <v>0</v>
      </c>
      <c r="L159" s="38">
        <f t="shared" ca="1" si="49"/>
        <v>0</v>
      </c>
      <c r="M159" s="38">
        <f t="shared" ca="1" si="49"/>
        <v>0</v>
      </c>
      <c r="N159" s="38">
        <f t="shared" ca="1" si="49"/>
        <v>0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ca="1" si="45"/>
        <v>0</v>
      </c>
      <c r="I160" s="38"/>
      <c r="J160" s="38">
        <f t="shared" ref="J160:N160" ca="1" si="50">J100</f>
        <v>0</v>
      </c>
      <c r="K160" s="38">
        <f t="shared" ca="1" si="50"/>
        <v>0</v>
      </c>
      <c r="L160" s="38">
        <f t="shared" ca="1" si="50"/>
        <v>0</v>
      </c>
      <c r="M160" s="38">
        <f t="shared" ca="1" si="50"/>
        <v>0</v>
      </c>
      <c r="N160" s="38">
        <f t="shared" ca="1" si="50"/>
        <v>0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ca="1" si="45"/>
        <v>0</v>
      </c>
      <c r="I161" s="38"/>
      <c r="J161" s="38">
        <f t="shared" ref="J161:N161" ca="1" si="51">J101</f>
        <v>0</v>
      </c>
      <c r="K161" s="38">
        <f t="shared" ca="1" si="51"/>
        <v>0</v>
      </c>
      <c r="L161" s="38">
        <f t="shared" ca="1" si="51"/>
        <v>0</v>
      </c>
      <c r="M161" s="38">
        <f t="shared" ca="1" si="51"/>
        <v>0</v>
      </c>
      <c r="N161" s="38">
        <f t="shared" ca="1" si="51"/>
        <v>0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ca="1" si="45"/>
        <v>0</v>
      </c>
      <c r="I162" s="38"/>
      <c r="J162" s="38">
        <f t="shared" ref="J162:N162" ca="1" si="52">J102</f>
        <v>0</v>
      </c>
      <c r="K162" s="38">
        <f t="shared" ca="1" si="52"/>
        <v>0</v>
      </c>
      <c r="L162" s="38">
        <f t="shared" ca="1" si="52"/>
        <v>0</v>
      </c>
      <c r="M162" s="38">
        <f t="shared" ca="1" si="52"/>
        <v>0</v>
      </c>
      <c r="N162" s="38">
        <f t="shared" ca="1" si="52"/>
        <v>0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ca="1" si="45"/>
        <v>0</v>
      </c>
      <c r="I163" s="38"/>
      <c r="J163" s="38">
        <f t="shared" ref="J163:N163" ca="1" si="53">J103</f>
        <v>0</v>
      </c>
      <c r="K163" s="38">
        <f t="shared" ca="1" si="53"/>
        <v>0</v>
      </c>
      <c r="L163" s="38">
        <f t="shared" ca="1" si="53"/>
        <v>0</v>
      </c>
      <c r="M163" s="38">
        <f t="shared" ca="1" si="53"/>
        <v>0</v>
      </c>
      <c r="N163" s="38">
        <f t="shared" ca="1" si="53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ca="1" si="45"/>
        <v>0</v>
      </c>
      <c r="I164" s="38"/>
      <c r="J164" s="38">
        <f t="shared" ref="J164:N164" ca="1" si="54">J104</f>
        <v>0</v>
      </c>
      <c r="K164" s="38">
        <f t="shared" ca="1" si="54"/>
        <v>0</v>
      </c>
      <c r="L164" s="38">
        <f t="shared" ca="1" si="54"/>
        <v>0</v>
      </c>
      <c r="M164" s="38">
        <f t="shared" ca="1" si="54"/>
        <v>0</v>
      </c>
      <c r="N164" s="38">
        <f t="shared" ca="1" si="54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ca="1" si="45"/>
        <v>0</v>
      </c>
      <c r="I165" s="38"/>
      <c r="J165" s="38">
        <f t="shared" ref="J165:N166" ca="1" si="55">J105</f>
        <v>0</v>
      </c>
      <c r="K165" s="38">
        <f t="shared" ca="1" si="55"/>
        <v>0</v>
      </c>
      <c r="L165" s="38">
        <f t="shared" ca="1" si="55"/>
        <v>0</v>
      </c>
      <c r="M165" s="38">
        <f t="shared" ca="1" si="55"/>
        <v>0</v>
      </c>
      <c r="N165" s="38">
        <f t="shared" ca="1" si="55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ca="1" si="45"/>
        <v>0</v>
      </c>
      <c r="J166" s="38">
        <f ca="1">J106</f>
        <v>0</v>
      </c>
      <c r="K166" s="38">
        <f t="shared" ca="1" si="55"/>
        <v>0</v>
      </c>
      <c r="L166" s="38">
        <f t="shared" ca="1" si="55"/>
        <v>0</v>
      </c>
      <c r="M166" s="38">
        <f t="shared" ca="1" si="55"/>
        <v>0</v>
      </c>
      <c r="N166" s="38">
        <f t="shared" ca="1" si="55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 ca="1">SUM(J169:N169)</f>
        <v>0</v>
      </c>
      <c r="I169" s="38"/>
      <c r="J169" s="38">
        <f ca="1">J111</f>
        <v>0</v>
      </c>
      <c r="K169" s="38">
        <f t="shared" ref="K169:N169" ca="1" si="56">K111</f>
        <v>0</v>
      </c>
      <c r="L169" s="38">
        <f t="shared" ca="1" si="56"/>
        <v>0</v>
      </c>
      <c r="M169" s="38">
        <f t="shared" ca="1" si="56"/>
        <v>0</v>
      </c>
      <c r="N169" s="38">
        <f t="shared" ca="1" si="56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ca="1" si="57">SUM(J170:N170)</f>
        <v>0</v>
      </c>
      <c r="I170" s="38"/>
      <c r="J170" s="38">
        <f t="shared" ref="J170:N170" ca="1" si="58">J112</f>
        <v>0</v>
      </c>
      <c r="K170" s="38">
        <f t="shared" ca="1" si="58"/>
        <v>0</v>
      </c>
      <c r="L170" s="38">
        <f t="shared" ca="1" si="58"/>
        <v>0</v>
      </c>
      <c r="M170" s="38">
        <f t="shared" ca="1" si="58"/>
        <v>0</v>
      </c>
      <c r="N170" s="38">
        <f t="shared" ca="1" si="58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ca="1" si="57"/>
        <v>0</v>
      </c>
      <c r="I171" s="38"/>
      <c r="J171" s="38">
        <f t="shared" ref="J171:N171" ca="1" si="59">J113</f>
        <v>0</v>
      </c>
      <c r="K171" s="38">
        <f t="shared" ca="1" si="59"/>
        <v>0</v>
      </c>
      <c r="L171" s="38">
        <f t="shared" ca="1" si="59"/>
        <v>0</v>
      </c>
      <c r="M171" s="38">
        <f t="shared" ca="1" si="59"/>
        <v>0</v>
      </c>
      <c r="N171" s="38">
        <f t="shared" ca="1" si="59"/>
        <v>0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ca="1" si="57"/>
        <v>0</v>
      </c>
      <c r="I172" s="38"/>
      <c r="J172" s="38">
        <f t="shared" ref="J172:N172" ca="1" si="60">J114</f>
        <v>0</v>
      </c>
      <c r="K172" s="38">
        <f t="shared" ca="1" si="60"/>
        <v>0</v>
      </c>
      <c r="L172" s="38">
        <f t="shared" ca="1" si="60"/>
        <v>0</v>
      </c>
      <c r="M172" s="38">
        <f t="shared" ca="1" si="60"/>
        <v>0</v>
      </c>
      <c r="N172" s="38">
        <f t="shared" ca="1" si="60"/>
        <v>0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ca="1" si="57"/>
        <v>0</v>
      </c>
      <c r="I173" s="36"/>
      <c r="J173" s="38">
        <f t="shared" ref="J173:N173" ca="1" si="61">J115</f>
        <v>0</v>
      </c>
      <c r="K173" s="38">
        <f t="shared" ca="1" si="61"/>
        <v>0</v>
      </c>
      <c r="L173" s="38">
        <f t="shared" ca="1" si="61"/>
        <v>0</v>
      </c>
      <c r="M173" s="38">
        <f t="shared" ca="1" si="61"/>
        <v>0</v>
      </c>
      <c r="N173" s="38">
        <f t="shared" ca="1" si="61"/>
        <v>0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ca="1" si="57"/>
        <v>0</v>
      </c>
      <c r="I174" s="38"/>
      <c r="J174" s="38">
        <f t="shared" ref="J174:N174" ca="1" si="62">J116</f>
        <v>0</v>
      </c>
      <c r="K174" s="38">
        <f t="shared" ca="1" si="62"/>
        <v>0</v>
      </c>
      <c r="L174" s="38">
        <f t="shared" ca="1" si="62"/>
        <v>0</v>
      </c>
      <c r="M174" s="38">
        <f t="shared" ca="1" si="62"/>
        <v>0</v>
      </c>
      <c r="N174" s="38">
        <f t="shared" ca="1" si="62"/>
        <v>0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ca="1" si="57"/>
        <v>0</v>
      </c>
      <c r="I175" s="38"/>
      <c r="J175" s="38">
        <f t="shared" ref="J175:N175" ca="1" si="63">J117</f>
        <v>0</v>
      </c>
      <c r="K175" s="38">
        <f t="shared" ca="1" si="63"/>
        <v>0</v>
      </c>
      <c r="L175" s="38">
        <f t="shared" ca="1" si="63"/>
        <v>0</v>
      </c>
      <c r="M175" s="38">
        <f t="shared" ca="1" si="63"/>
        <v>0</v>
      </c>
      <c r="N175" s="38">
        <f t="shared" ca="1" si="63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ca="1" si="57"/>
        <v>0</v>
      </c>
      <c r="I176" s="38"/>
      <c r="J176" s="38">
        <f t="shared" ref="J176:N176" ca="1" si="64">J118</f>
        <v>0</v>
      </c>
      <c r="K176" s="38">
        <f t="shared" ca="1" si="64"/>
        <v>0</v>
      </c>
      <c r="L176" s="38">
        <f t="shared" ca="1" si="64"/>
        <v>0</v>
      </c>
      <c r="M176" s="38">
        <f t="shared" ca="1" si="64"/>
        <v>0</v>
      </c>
      <c r="N176" s="38">
        <f t="shared" ca="1" si="64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ca="1" si="57"/>
        <v>0</v>
      </c>
      <c r="I177" s="38"/>
      <c r="J177" s="38">
        <f t="shared" ref="J177:N177" ca="1" si="65">J119</f>
        <v>0</v>
      </c>
      <c r="K177" s="38">
        <f t="shared" ca="1" si="65"/>
        <v>0</v>
      </c>
      <c r="L177" s="38">
        <f t="shared" ca="1" si="65"/>
        <v>0</v>
      </c>
      <c r="M177" s="38">
        <f t="shared" ca="1" si="65"/>
        <v>0</v>
      </c>
      <c r="N177" s="38">
        <f t="shared" ca="1" si="65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ca="1" si="57"/>
        <v>0</v>
      </c>
      <c r="I178" s="38"/>
      <c r="J178" s="38">
        <f t="shared" ref="J178:N178" ca="1" si="66">J120</f>
        <v>0</v>
      </c>
      <c r="K178" s="38">
        <f t="shared" ca="1" si="66"/>
        <v>0</v>
      </c>
      <c r="L178" s="38">
        <f t="shared" ca="1" si="66"/>
        <v>0</v>
      </c>
      <c r="M178" s="38">
        <f t="shared" ca="1" si="66"/>
        <v>0</v>
      </c>
      <c r="N178" s="38">
        <f t="shared" ca="1" si="66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ca="1" si="57"/>
        <v>0</v>
      </c>
      <c r="I179" s="38"/>
      <c r="J179" s="38">
        <f t="shared" ref="J179:N179" ca="1" si="67">J121</f>
        <v>0</v>
      </c>
      <c r="K179" s="38">
        <f t="shared" ca="1" si="67"/>
        <v>0</v>
      </c>
      <c r="L179" s="38">
        <f t="shared" ca="1" si="67"/>
        <v>0</v>
      </c>
      <c r="M179" s="38">
        <f t="shared" ca="1" si="67"/>
        <v>0</v>
      </c>
      <c r="N179" s="38">
        <f t="shared" ca="1" si="67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ca="1" si="57"/>
        <v>0</v>
      </c>
      <c r="J180" s="38">
        <f t="shared" ref="J180:N180" ca="1" si="68">J122</f>
        <v>0</v>
      </c>
      <c r="K180" s="38">
        <f t="shared" ca="1" si="68"/>
        <v>0</v>
      </c>
      <c r="L180" s="38">
        <f t="shared" ca="1" si="68"/>
        <v>0</v>
      </c>
      <c r="M180" s="38">
        <f t="shared" ca="1" si="68"/>
        <v>0</v>
      </c>
      <c r="N180" s="38">
        <f t="shared" ca="1" si="68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 ca="1">SUM(J183:N183)</f>
        <v>0</v>
      </c>
      <c r="I183" s="38"/>
      <c r="J183" s="38">
        <f ca="1">J125</f>
        <v>0</v>
      </c>
      <c r="K183" s="38">
        <f t="shared" ref="K183:N183" ca="1" si="69">K125</f>
        <v>0</v>
      </c>
      <c r="L183" s="38">
        <f t="shared" ca="1" si="69"/>
        <v>0</v>
      </c>
      <c r="M183" s="38">
        <f t="shared" ca="1" si="69"/>
        <v>0</v>
      </c>
      <c r="N183" s="38">
        <f t="shared" ca="1" si="69"/>
        <v>0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ca="1" si="70">SUM(J184:N184)</f>
        <v>0</v>
      </c>
      <c r="I184" s="38"/>
      <c r="J184" s="38">
        <f t="shared" ref="J184:N184" ca="1" si="71">J126</f>
        <v>0</v>
      </c>
      <c r="K184" s="38">
        <f t="shared" ca="1" si="71"/>
        <v>0</v>
      </c>
      <c r="L184" s="38">
        <f t="shared" ca="1" si="71"/>
        <v>0</v>
      </c>
      <c r="M184" s="38">
        <f t="shared" ca="1" si="71"/>
        <v>0</v>
      </c>
      <c r="N184" s="38">
        <f t="shared" ca="1" si="71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ca="1" si="70"/>
        <v>0</v>
      </c>
      <c r="I185" s="38"/>
      <c r="J185" s="38">
        <f t="shared" ref="J185:N185" ca="1" si="72">J127</f>
        <v>0</v>
      </c>
      <c r="K185" s="38">
        <f t="shared" ca="1" si="72"/>
        <v>0</v>
      </c>
      <c r="L185" s="38">
        <f t="shared" ca="1" si="72"/>
        <v>0</v>
      </c>
      <c r="M185" s="38">
        <f t="shared" ca="1" si="72"/>
        <v>0</v>
      </c>
      <c r="N185" s="38">
        <f t="shared" ca="1" si="72"/>
        <v>0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ca="1" si="70"/>
        <v>0</v>
      </c>
      <c r="I186" s="38"/>
      <c r="J186" s="38">
        <f t="shared" ref="J186:N186" ca="1" si="73">J128</f>
        <v>0</v>
      </c>
      <c r="K186" s="38">
        <f t="shared" ca="1" si="73"/>
        <v>0</v>
      </c>
      <c r="L186" s="38">
        <f t="shared" ca="1" si="73"/>
        <v>0</v>
      </c>
      <c r="M186" s="38">
        <f t="shared" ca="1" si="73"/>
        <v>0</v>
      </c>
      <c r="N186" s="38">
        <f t="shared" ca="1" si="73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ca="1" si="70"/>
        <v>0</v>
      </c>
      <c r="I187" s="36"/>
      <c r="J187" s="38">
        <f t="shared" ref="J187:N187" ca="1" si="74">J129</f>
        <v>0</v>
      </c>
      <c r="K187" s="38">
        <f t="shared" ca="1" si="74"/>
        <v>0</v>
      </c>
      <c r="L187" s="38">
        <f t="shared" ca="1" si="74"/>
        <v>0</v>
      </c>
      <c r="M187" s="38">
        <f t="shared" ca="1" si="74"/>
        <v>0</v>
      </c>
      <c r="N187" s="38">
        <f t="shared" ca="1" si="74"/>
        <v>0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ca="1" si="70"/>
        <v>0</v>
      </c>
      <c r="I188" s="38"/>
      <c r="J188" s="38">
        <f t="shared" ref="J188:N188" ca="1" si="75">J130</f>
        <v>0</v>
      </c>
      <c r="K188" s="38">
        <f t="shared" ca="1" si="75"/>
        <v>0</v>
      </c>
      <c r="L188" s="38">
        <f t="shared" ca="1" si="75"/>
        <v>0</v>
      </c>
      <c r="M188" s="38">
        <f t="shared" ca="1" si="75"/>
        <v>0</v>
      </c>
      <c r="N188" s="38">
        <f t="shared" ca="1" si="75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ca="1" si="70"/>
        <v>0</v>
      </c>
      <c r="I189" s="38"/>
      <c r="J189" s="38">
        <f t="shared" ref="J189:N189" ca="1" si="76">J131</f>
        <v>0</v>
      </c>
      <c r="K189" s="38">
        <f t="shared" ca="1" si="76"/>
        <v>0</v>
      </c>
      <c r="L189" s="38">
        <f t="shared" ca="1" si="76"/>
        <v>0</v>
      </c>
      <c r="M189" s="38">
        <f t="shared" ca="1" si="76"/>
        <v>0</v>
      </c>
      <c r="N189" s="38">
        <f t="shared" ca="1" si="76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ca="1" si="70"/>
        <v>0</v>
      </c>
      <c r="I190" s="38"/>
      <c r="J190" s="38">
        <f t="shared" ref="J190:N190" ca="1" si="77">J132</f>
        <v>0</v>
      </c>
      <c r="K190" s="38">
        <f t="shared" ca="1" si="77"/>
        <v>0</v>
      </c>
      <c r="L190" s="38">
        <f t="shared" ca="1" si="77"/>
        <v>0</v>
      </c>
      <c r="M190" s="38">
        <f t="shared" ca="1" si="77"/>
        <v>0</v>
      </c>
      <c r="N190" s="38">
        <f t="shared" ca="1" si="77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ca="1" si="70"/>
        <v>0</v>
      </c>
      <c r="I191" s="38"/>
      <c r="J191" s="38">
        <f t="shared" ref="J191:N191" ca="1" si="78">J133</f>
        <v>0</v>
      </c>
      <c r="K191" s="38">
        <f t="shared" ca="1" si="78"/>
        <v>0</v>
      </c>
      <c r="L191" s="38">
        <f t="shared" ca="1" si="78"/>
        <v>0</v>
      </c>
      <c r="M191" s="38">
        <f t="shared" ca="1" si="78"/>
        <v>0</v>
      </c>
      <c r="N191" s="38">
        <f t="shared" ca="1" si="78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ca="1" si="70"/>
        <v>0</v>
      </c>
      <c r="I192" s="38"/>
      <c r="J192" s="38">
        <f t="shared" ref="J192:N192" ca="1" si="79">J134</f>
        <v>0</v>
      </c>
      <c r="K192" s="38">
        <f t="shared" ca="1" si="79"/>
        <v>0</v>
      </c>
      <c r="L192" s="38">
        <f t="shared" ca="1" si="79"/>
        <v>0</v>
      </c>
      <c r="M192" s="38">
        <f t="shared" ca="1" si="79"/>
        <v>0</v>
      </c>
      <c r="N192" s="38">
        <f t="shared" ca="1" si="79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ca="1" si="70"/>
        <v>0</v>
      </c>
      <c r="I193" s="38"/>
      <c r="J193" s="38">
        <f t="shared" ref="J193:N193" ca="1" si="80">J135</f>
        <v>0</v>
      </c>
      <c r="K193" s="38">
        <f t="shared" ca="1" si="80"/>
        <v>0</v>
      </c>
      <c r="L193" s="38">
        <f t="shared" ca="1" si="80"/>
        <v>0</v>
      </c>
      <c r="M193" s="38">
        <f t="shared" ca="1" si="80"/>
        <v>0</v>
      </c>
      <c r="N193" s="38">
        <f t="shared" ca="1" si="80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ca="1" si="70"/>
        <v>0</v>
      </c>
      <c r="J194" s="38">
        <f t="shared" ref="J194:N194" ca="1" si="81">J136</f>
        <v>0</v>
      </c>
      <c r="K194" s="38">
        <f t="shared" ca="1" si="81"/>
        <v>0</v>
      </c>
      <c r="L194" s="38">
        <f t="shared" ca="1" si="81"/>
        <v>0</v>
      </c>
      <c r="M194" s="38">
        <f t="shared" ca="1" si="81"/>
        <v>0</v>
      </c>
      <c r="N194" s="38">
        <f t="shared" ca="1" si="81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629</v>
      </c>
      <c r="D196" s="40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0</v>
      </c>
      <c r="I197" s="38"/>
      <c r="J197" s="127"/>
      <c r="K197" s="127"/>
      <c r="L197" s="127"/>
      <c r="M197" s="127"/>
      <c r="N197" s="127"/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82">SUM(J198:N198)</f>
        <v>0</v>
      </c>
      <c r="I198" s="38"/>
      <c r="J198" s="127"/>
      <c r="K198" s="127"/>
      <c r="L198" s="127"/>
      <c r="M198" s="127"/>
      <c r="N198" s="127"/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82"/>
        <v>0</v>
      </c>
      <c r="I199" s="38"/>
      <c r="J199" s="127"/>
      <c r="K199" s="127"/>
      <c r="L199" s="127"/>
      <c r="M199" s="127"/>
      <c r="N199" s="127"/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82"/>
        <v>204</v>
      </c>
      <c r="I200" s="38"/>
      <c r="J200" s="127">
        <f>'Inp - ex ante allowances'!G4</f>
        <v>68</v>
      </c>
      <c r="K200" s="127">
        <f>'Inp - ex ante allowances'!H4</f>
        <v>68</v>
      </c>
      <c r="L200" s="127">
        <f>'Inp - ex ante allowances'!I4</f>
        <v>68</v>
      </c>
      <c r="M200" s="127">
        <f>'Inp - ex ante allowances'!J4</f>
        <v>0</v>
      </c>
      <c r="N200" s="127">
        <f>'Inp - ex ante allowances'!K4</f>
        <v>0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82"/>
        <v>0</v>
      </c>
      <c r="I201" s="36"/>
      <c r="J201" s="127"/>
      <c r="K201" s="127"/>
      <c r="L201" s="127"/>
      <c r="M201" s="127"/>
      <c r="N201" s="127"/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82"/>
        <v>0</v>
      </c>
      <c r="I202" s="38"/>
      <c r="J202" s="127"/>
      <c r="K202" s="127"/>
      <c r="L202" s="127"/>
      <c r="M202" s="127"/>
      <c r="N202" s="127"/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82"/>
        <v>0</v>
      </c>
      <c r="I203" s="38"/>
      <c r="J203" s="127"/>
      <c r="K203" s="127"/>
      <c r="L203" s="127"/>
      <c r="M203" s="127"/>
      <c r="N203" s="127"/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82"/>
        <v>0</v>
      </c>
      <c r="I204" s="38"/>
      <c r="J204" s="127"/>
      <c r="K204" s="127"/>
      <c r="L204" s="127"/>
      <c r="M204" s="127"/>
      <c r="N204" s="127"/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82"/>
        <v>0</v>
      </c>
      <c r="I205" s="38"/>
      <c r="J205" s="127"/>
      <c r="K205" s="127"/>
      <c r="L205" s="127"/>
      <c r="M205" s="127"/>
      <c r="N205" s="127"/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82"/>
        <v>0</v>
      </c>
      <c r="I206" s="38"/>
      <c r="J206" s="127"/>
      <c r="K206" s="127"/>
      <c r="L206" s="127"/>
      <c r="M206" s="127"/>
      <c r="N206" s="127"/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82"/>
        <v>0</v>
      </c>
      <c r="I207" s="38"/>
      <c r="J207" s="127"/>
      <c r="K207" s="127"/>
      <c r="L207" s="127"/>
      <c r="M207" s="127"/>
      <c r="N207" s="127"/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82"/>
        <v>0</v>
      </c>
      <c r="J208" s="127"/>
      <c r="K208" s="127"/>
      <c r="L208" s="127"/>
      <c r="M208" s="127"/>
      <c r="N208" s="127"/>
    </row>
    <row r="209" spans="1:14">
      <c r="A209" s="65"/>
      <c r="B209" s="16"/>
      <c r="C209" s="16"/>
      <c r="D209" s="21"/>
      <c r="E209" s="25"/>
      <c r="F209" s="26"/>
      <c r="G209" s="27"/>
      <c r="H209" s="22"/>
      <c r="J209" s="22"/>
      <c r="K209" s="22"/>
      <c r="L209" s="22"/>
      <c r="M209" s="22"/>
      <c r="N209" s="22"/>
    </row>
    <row r="210" spans="1:14" ht="13.15">
      <c r="A210" s="65"/>
      <c r="B210" s="16"/>
      <c r="C210" s="39" t="s">
        <v>630</v>
      </c>
      <c r="D210" s="42"/>
      <c r="E210" s="18"/>
      <c r="F210" s="41"/>
      <c r="G210" s="41"/>
      <c r="H210" s="34"/>
      <c r="I210" s="34"/>
      <c r="J210" s="34"/>
      <c r="K210" s="34"/>
      <c r="L210" s="34"/>
      <c r="M210" s="34"/>
      <c r="N210" s="34"/>
    </row>
    <row r="211" spans="1:14" s="30" customFormat="1">
      <c r="A211" s="65"/>
      <c r="B211" s="16"/>
      <c r="C211" s="43"/>
      <c r="D211" s="53"/>
      <c r="E211" s="54" t="s">
        <v>593</v>
      </c>
      <c r="F211" s="36"/>
      <c r="G211" s="41" t="s">
        <v>47</v>
      </c>
      <c r="H211" s="38" t="e">
        <f ca="1">SUM(J211:N211)</f>
        <v>#DIV/0!</v>
      </c>
      <c r="I211" s="38"/>
      <c r="J211" s="38" t="e">
        <f ca="1">J141+J155+J169+J183+J197</f>
        <v>#DIV/0!</v>
      </c>
      <c r="K211" s="38" t="e">
        <f t="shared" ref="K211:N211" ca="1" si="83">K141+K155+K169+K183+K197</f>
        <v>#DIV/0!</v>
      </c>
      <c r="L211" s="38" t="e">
        <f t="shared" ca="1" si="83"/>
        <v>#DIV/0!</v>
      </c>
      <c r="M211" s="38" t="e">
        <f t="shared" ca="1" si="83"/>
        <v>#DIV/0!</v>
      </c>
      <c r="N211" s="38" t="e">
        <f t="shared" ca="1" si="83"/>
        <v>#DIV/0!</v>
      </c>
    </row>
    <row r="212" spans="1:14" s="30" customFormat="1" ht="13.15">
      <c r="A212" s="66"/>
      <c r="B212" s="24"/>
      <c r="C212" s="39"/>
      <c r="D212" s="53"/>
      <c r="E212" s="54" t="s">
        <v>595</v>
      </c>
      <c r="F212" s="36"/>
      <c r="G212" s="41" t="s">
        <v>47</v>
      </c>
      <c r="H212" s="38" t="e">
        <f t="shared" ref="H212:H222" ca="1" si="84">SUM(J212:N212)</f>
        <v>#DIV/0!</v>
      </c>
      <c r="I212" s="38"/>
      <c r="J212" s="38" t="e">
        <f t="shared" ref="J212:N212" ca="1" si="85">J142+J156+J170+J184+J198</f>
        <v>#DIV/0!</v>
      </c>
      <c r="K212" s="38" t="e">
        <f t="shared" ca="1" si="85"/>
        <v>#DIV/0!</v>
      </c>
      <c r="L212" s="38" t="e">
        <f t="shared" ca="1" si="85"/>
        <v>#DIV/0!</v>
      </c>
      <c r="M212" s="38" t="e">
        <f t="shared" ca="1" si="85"/>
        <v>#DIV/0!</v>
      </c>
      <c r="N212" s="38" t="e">
        <f t="shared" ca="1" si="85"/>
        <v>#DIV/0!</v>
      </c>
    </row>
    <row r="213" spans="1:14" s="30" customFormat="1">
      <c r="A213" s="65"/>
      <c r="B213" s="16"/>
      <c r="C213" s="43"/>
      <c r="D213" s="53"/>
      <c r="E213" s="54" t="s">
        <v>596</v>
      </c>
      <c r="F213" s="36"/>
      <c r="G213" s="41" t="s">
        <v>47</v>
      </c>
      <c r="H213" s="38" t="e">
        <f t="shared" ca="1" si="84"/>
        <v>#DIV/0!</v>
      </c>
      <c r="I213" s="38"/>
      <c r="J213" s="38" t="e">
        <f t="shared" ref="J213:N213" ca="1" si="86">J143+J157+J171+J185+J199</f>
        <v>#DIV/0!</v>
      </c>
      <c r="K213" s="38" t="e">
        <f t="shared" ca="1" si="86"/>
        <v>#DIV/0!</v>
      </c>
      <c r="L213" s="38" t="e">
        <f t="shared" ca="1" si="86"/>
        <v>#DIV/0!</v>
      </c>
      <c r="M213" s="38" t="e">
        <f t="shared" ca="1" si="86"/>
        <v>#DIV/0!</v>
      </c>
      <c r="N213" s="38" t="e">
        <f t="shared" ca="1" si="86"/>
        <v>#DIV/0!</v>
      </c>
    </row>
    <row r="214" spans="1:14" s="30" customFormat="1" ht="13.15">
      <c r="A214" s="64"/>
      <c r="C214" s="51"/>
      <c r="D214" s="38"/>
      <c r="E214" s="54" t="s">
        <v>471</v>
      </c>
      <c r="F214" s="36"/>
      <c r="G214" s="41" t="s">
        <v>47</v>
      </c>
      <c r="H214" s="38" t="e">
        <f t="shared" ca="1" si="84"/>
        <v>#DIV/0!</v>
      </c>
      <c r="I214" s="38"/>
      <c r="J214" s="38" t="e">
        <f t="shared" ref="J214:N214" ca="1" si="87">J144+J158+J172+J186+J200</f>
        <v>#DIV/0!</v>
      </c>
      <c r="K214" s="38" t="e">
        <f t="shared" ca="1" si="87"/>
        <v>#DIV/0!</v>
      </c>
      <c r="L214" s="38" t="e">
        <f t="shared" ca="1" si="87"/>
        <v>#DIV/0!</v>
      </c>
      <c r="M214" s="38" t="e">
        <f t="shared" ca="1" si="87"/>
        <v>#DIV/0!</v>
      </c>
      <c r="N214" s="38" t="e">
        <f t="shared" ca="1" si="87"/>
        <v>#DIV/0!</v>
      </c>
    </row>
    <row r="215" spans="1:14" s="30" customFormat="1" ht="13.5" customHeight="1">
      <c r="A215" s="65"/>
      <c r="B215" s="16"/>
      <c r="C215" s="43"/>
      <c r="D215" s="53"/>
      <c r="E215" s="54" t="s">
        <v>597</v>
      </c>
      <c r="F215" s="36"/>
      <c r="G215" s="41" t="s">
        <v>47</v>
      </c>
      <c r="H215" s="38" t="e">
        <f t="shared" ca="1" si="84"/>
        <v>#DIV/0!</v>
      </c>
      <c r="I215" s="36"/>
      <c r="J215" s="38" t="e">
        <f t="shared" ref="J215:N215" ca="1" si="88">J145+J159+J173+J187+J201</f>
        <v>#DIV/0!</v>
      </c>
      <c r="K215" s="38" t="e">
        <f t="shared" ca="1" si="88"/>
        <v>#DIV/0!</v>
      </c>
      <c r="L215" s="38" t="e">
        <f t="shared" ca="1" si="88"/>
        <v>#DIV/0!</v>
      </c>
      <c r="M215" s="38" t="e">
        <f t="shared" ca="1" si="88"/>
        <v>#DIV/0!</v>
      </c>
      <c r="N215" s="38" t="e">
        <f t="shared" ca="1" si="88"/>
        <v>#DIV/0!</v>
      </c>
    </row>
    <row r="216" spans="1:14" s="30" customFormat="1">
      <c r="A216" s="65"/>
      <c r="B216" s="16"/>
      <c r="C216" s="43"/>
      <c r="D216" s="53"/>
      <c r="E216" s="54" t="s">
        <v>598</v>
      </c>
      <c r="F216" s="36"/>
      <c r="G216" s="41" t="s">
        <v>47</v>
      </c>
      <c r="H216" s="38" t="e">
        <f t="shared" ca="1" si="84"/>
        <v>#DIV/0!</v>
      </c>
      <c r="I216" s="38"/>
      <c r="J216" s="38" t="e">
        <f t="shared" ref="J216:N216" ca="1" si="89">J146+J160+J174+J188+J202</f>
        <v>#DIV/0!</v>
      </c>
      <c r="K216" s="38" t="e">
        <f t="shared" ca="1" si="89"/>
        <v>#DIV/0!</v>
      </c>
      <c r="L216" s="38" t="e">
        <f t="shared" ca="1" si="89"/>
        <v>#DIV/0!</v>
      </c>
      <c r="M216" s="38" t="e">
        <f t="shared" ca="1" si="89"/>
        <v>#DIV/0!</v>
      </c>
      <c r="N216" s="38" t="e">
        <f t="shared" ca="1" si="89"/>
        <v>#DIV/0!</v>
      </c>
    </row>
    <row r="217" spans="1:14" s="30" customFormat="1">
      <c r="A217" s="66"/>
      <c r="B217" s="24"/>
      <c r="C217" s="43"/>
      <c r="D217" s="53"/>
      <c r="E217" s="54" t="s">
        <v>599</v>
      </c>
      <c r="F217" s="45"/>
      <c r="G217" s="41" t="s">
        <v>47</v>
      </c>
      <c r="H217" s="38" t="e">
        <f t="shared" ca="1" si="84"/>
        <v>#DIV/0!</v>
      </c>
      <c r="I217" s="38"/>
      <c r="J217" s="38" t="e">
        <f t="shared" ref="J217:N217" ca="1" si="90">J147+J161+J175+J189+J203</f>
        <v>#DIV/0!</v>
      </c>
      <c r="K217" s="38" t="e">
        <f t="shared" ca="1" si="90"/>
        <v>#DIV/0!</v>
      </c>
      <c r="L217" s="38" t="e">
        <f t="shared" ca="1" si="90"/>
        <v>#DIV/0!</v>
      </c>
      <c r="M217" s="38" t="e">
        <f t="shared" ca="1" si="90"/>
        <v>#DIV/0!</v>
      </c>
      <c r="N217" s="38" t="e">
        <f t="shared" ca="1" si="90"/>
        <v>#DIV/0!</v>
      </c>
    </row>
    <row r="218" spans="1:14" s="30" customFormat="1">
      <c r="A218" s="66"/>
      <c r="B218" s="24"/>
      <c r="C218" s="43"/>
      <c r="D218" s="53"/>
      <c r="E218" s="54" t="s">
        <v>600</v>
      </c>
      <c r="F218" s="45"/>
      <c r="G218" s="41" t="s">
        <v>47</v>
      </c>
      <c r="H218" s="38" t="e">
        <f t="shared" ca="1" si="84"/>
        <v>#DIV/0!</v>
      </c>
      <c r="I218" s="38"/>
      <c r="J218" s="38" t="e">
        <f t="shared" ref="J218:N218" ca="1" si="91">J148+J162+J176+J190+J204</f>
        <v>#DIV/0!</v>
      </c>
      <c r="K218" s="38" t="e">
        <f t="shared" ca="1" si="91"/>
        <v>#DIV/0!</v>
      </c>
      <c r="L218" s="38" t="e">
        <f t="shared" ca="1" si="91"/>
        <v>#DIV/0!</v>
      </c>
      <c r="M218" s="38" t="e">
        <f t="shared" ca="1" si="91"/>
        <v>#DIV/0!</v>
      </c>
      <c r="N218" s="38" t="e">
        <f t="shared" ca="1" si="91"/>
        <v>#DIV/0!</v>
      </c>
    </row>
    <row r="219" spans="1:14" s="30" customFormat="1">
      <c r="A219" s="66"/>
      <c r="B219" s="24"/>
      <c r="C219" s="43"/>
      <c r="D219" s="53"/>
      <c r="E219" s="54" t="s">
        <v>601</v>
      </c>
      <c r="F219" s="45"/>
      <c r="G219" s="41" t="s">
        <v>47</v>
      </c>
      <c r="H219" s="38">
        <f t="shared" ca="1" si="84"/>
        <v>0</v>
      </c>
      <c r="I219" s="38"/>
      <c r="J219" s="38">
        <f t="shared" ref="J219:N219" ca="1" si="92">J149+J163+J177+J191+J205</f>
        <v>0</v>
      </c>
      <c r="K219" s="38">
        <f t="shared" ca="1" si="92"/>
        <v>0</v>
      </c>
      <c r="L219" s="38">
        <f t="shared" ca="1" si="92"/>
        <v>0</v>
      </c>
      <c r="M219" s="38">
        <f t="shared" ca="1" si="92"/>
        <v>0</v>
      </c>
      <c r="N219" s="38">
        <f t="shared" ca="1" si="92"/>
        <v>0</v>
      </c>
    </row>
    <row r="220" spans="1:14" s="30" customFormat="1">
      <c r="A220" s="66"/>
      <c r="B220" s="24"/>
      <c r="C220" s="43"/>
      <c r="D220" s="53"/>
      <c r="E220" s="54" t="s">
        <v>602</v>
      </c>
      <c r="F220" s="45"/>
      <c r="G220" s="41" t="s">
        <v>47</v>
      </c>
      <c r="H220" s="38">
        <f t="shared" ca="1" si="84"/>
        <v>0</v>
      </c>
      <c r="I220" s="38"/>
      <c r="J220" s="38">
        <f t="shared" ref="J220:N220" ca="1" si="93">J150+J164+J178+J192+J206</f>
        <v>0</v>
      </c>
      <c r="K220" s="38">
        <f t="shared" ca="1" si="93"/>
        <v>0</v>
      </c>
      <c r="L220" s="38">
        <f t="shared" ca="1" si="93"/>
        <v>0</v>
      </c>
      <c r="M220" s="38">
        <f t="shared" ca="1" si="93"/>
        <v>0</v>
      </c>
      <c r="N220" s="38">
        <f t="shared" ca="1" si="93"/>
        <v>0</v>
      </c>
    </row>
    <row r="221" spans="1:14" s="30" customFormat="1">
      <c r="A221" s="66"/>
      <c r="B221" s="24"/>
      <c r="C221" s="43"/>
      <c r="D221" s="53"/>
      <c r="E221" s="54" t="s">
        <v>603</v>
      </c>
      <c r="F221" s="45"/>
      <c r="G221" s="41" t="s">
        <v>47</v>
      </c>
      <c r="H221" s="38">
        <f t="shared" ca="1" si="84"/>
        <v>0</v>
      </c>
      <c r="I221" s="38"/>
      <c r="J221" s="38">
        <f t="shared" ref="J221:N221" ca="1" si="94">J151+J165+J179+J193+J207</f>
        <v>0</v>
      </c>
      <c r="K221" s="38">
        <f t="shared" ca="1" si="94"/>
        <v>0</v>
      </c>
      <c r="L221" s="38">
        <f t="shared" ca="1" si="94"/>
        <v>0</v>
      </c>
      <c r="M221" s="38">
        <f t="shared" ca="1" si="94"/>
        <v>0</v>
      </c>
      <c r="N221" s="38">
        <f t="shared" ca="1" si="94"/>
        <v>0</v>
      </c>
    </row>
    <row r="222" spans="1:14" s="30" customFormat="1" ht="13.15">
      <c r="A222" s="66"/>
      <c r="B222" s="24"/>
      <c r="C222" s="24"/>
      <c r="D222" s="20"/>
      <c r="E222" s="54" t="s">
        <v>604</v>
      </c>
      <c r="F222" s="28"/>
      <c r="G222" s="41" t="s">
        <v>47</v>
      </c>
      <c r="H222" s="38">
        <f t="shared" ca="1" si="84"/>
        <v>0</v>
      </c>
      <c r="J222" s="38">
        <f t="shared" ref="J222:N222" ca="1" si="95">J152+J166+J180+J194+J208</f>
        <v>0</v>
      </c>
      <c r="K222" s="38">
        <f t="shared" ca="1" si="95"/>
        <v>0</v>
      </c>
      <c r="L222" s="38">
        <f t="shared" ca="1" si="95"/>
        <v>0</v>
      </c>
      <c r="M222" s="38">
        <f t="shared" ca="1" si="95"/>
        <v>0</v>
      </c>
      <c r="N222" s="38">
        <f t="shared" ca="1" si="95"/>
        <v>0</v>
      </c>
    </row>
    <row r="223" spans="1:14" s="30" customFormat="1" ht="13.15">
      <c r="A223" s="66"/>
      <c r="B223" s="24"/>
      <c r="C223" s="24"/>
      <c r="D223" s="20"/>
      <c r="E223" s="54"/>
      <c r="F223" s="28"/>
      <c r="G223" s="41"/>
      <c r="H223" s="38"/>
      <c r="J223" s="38"/>
      <c r="K223" s="38"/>
      <c r="L223" s="38"/>
      <c r="M223" s="38"/>
      <c r="N223" s="38"/>
    </row>
    <row r="224" spans="1:14" s="30" customFormat="1" ht="13.15">
      <c r="A224" s="14" t="s">
        <v>631</v>
      </c>
      <c r="B224" s="14"/>
      <c r="C224" s="15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</row>
    <row r="225" spans="1:14" s="30" customFormat="1" ht="13.15">
      <c r="A225" s="66"/>
      <c r="B225" s="24"/>
      <c r="C225" s="24"/>
      <c r="D225" s="20"/>
      <c r="E225" s="54"/>
      <c r="F225" s="28"/>
      <c r="G225" s="41"/>
      <c r="H225" s="38"/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 t="s">
        <v>632</v>
      </c>
      <c r="F226" s="115">
        <v>1E-3</v>
      </c>
      <c r="G226" s="41" t="s">
        <v>633</v>
      </c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24"/>
      <c r="D227" s="20"/>
      <c r="E227" s="54"/>
      <c r="F227" s="28"/>
      <c r="G227" s="41"/>
      <c r="H227" s="3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39" t="s">
        <v>579</v>
      </c>
      <c r="D228" s="20"/>
      <c r="E228" s="54"/>
      <c r="F228" s="28"/>
      <c r="G228" s="41"/>
      <c r="H228" s="38"/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 t="s">
        <v>28</v>
      </c>
      <c r="F229" s="28"/>
      <c r="G229" s="41" t="s">
        <v>47</v>
      </c>
      <c r="H229" s="38">
        <f ca="1" xml:space="preserve"> SUM(H10:H21)</f>
        <v>0</v>
      </c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24"/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39" t="s">
        <v>610</v>
      </c>
      <c r="D231" s="20"/>
      <c r="E231" s="54"/>
      <c r="F231" s="28"/>
      <c r="G231" s="41"/>
      <c r="H231" s="38"/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 t="s">
        <v>28</v>
      </c>
      <c r="F232" s="28"/>
      <c r="G232" s="41" t="s">
        <v>47</v>
      </c>
      <c r="H232" s="38">
        <f ca="1" xml:space="preserve"> SUM(H62:H73)</f>
        <v>0</v>
      </c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/>
      <c r="F233" s="28"/>
      <c r="G233" s="41"/>
      <c r="H233" s="38"/>
      <c r="J233" s="38"/>
      <c r="K233" s="38"/>
      <c r="L233" s="38"/>
      <c r="M233" s="38"/>
      <c r="N233" s="38"/>
    </row>
    <row r="234" spans="1:14" s="30" customFormat="1" ht="13.15">
      <c r="A234" s="66"/>
      <c r="B234" s="24"/>
      <c r="C234" s="74" t="s">
        <v>634</v>
      </c>
      <c r="D234" s="20"/>
      <c r="E234" s="54"/>
      <c r="F234" s="2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28</v>
      </c>
      <c r="F235" s="28"/>
      <c r="G235" s="41" t="s">
        <v>47</v>
      </c>
      <c r="H235" s="38">
        <f ca="1" xml:space="preserve"> H229 + H232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24"/>
      <c r="D237" s="20"/>
      <c r="E237" s="54" t="s">
        <v>635</v>
      </c>
      <c r="F237" s="28"/>
      <c r="G237" s="41" t="s">
        <v>47</v>
      </c>
      <c r="H237" s="38">
        <f ca="1" xml:space="preserve"> SUM(J237:N237)</f>
        <v>0</v>
      </c>
      <c r="J237" s="38">
        <f ca="1" xml:space="preserve"> SUMIFS('Inp - BP final'!F$7:F$2590, 'Inp - BP final'!$A$7:$A$2590, $F$6, 'Inp - BP final'!$L$7:$L$2590, "Totex check")</f>
        <v>0</v>
      </c>
      <c r="K237" s="38">
        <f ca="1" xml:space="preserve"> SUMIFS('Inp - BP final'!G$7:G$2590, 'Inp - BP final'!$A$7:$A$2590, $F$6, 'Inp - BP final'!$L$7:$L$2590, "Totex check")</f>
        <v>0</v>
      </c>
      <c r="L237" s="38">
        <f ca="1" xml:space="preserve"> SUMIFS('Inp - BP final'!H$7:H$2590, 'Inp - BP final'!$A$7:$A$2590, $F$6, 'Inp - BP final'!$L$7:$L$2590, "Totex check")</f>
        <v>0</v>
      </c>
      <c r="M237" s="38">
        <f ca="1" xml:space="preserve"> SUMIFS('Inp - BP final'!I$7:I$2590, 'Inp - BP final'!$A$7:$A$2590, $F$6, 'Inp - BP final'!$L$7:$L$2590, "Totex check")</f>
        <v>0</v>
      </c>
      <c r="N237" s="38">
        <f ca="1" xml:space="preserve"> SUMIFS('Inp - BP final'!J$7:J$2590, 'Inp - BP final'!$A$7:$A$2590, $F$6, 'Inp - BP final'!$L$7:$L$2590, "Totex check")</f>
        <v>0</v>
      </c>
    </row>
    <row r="238" spans="1:14" s="30" customFormat="1" ht="13.15">
      <c r="A238" s="66"/>
      <c r="B238" s="24"/>
      <c r="C238" s="24"/>
      <c r="D238" s="20"/>
      <c r="E238" s="54"/>
      <c r="F238" s="28"/>
      <c r="G238" s="41"/>
      <c r="H238" s="38"/>
      <c r="J238" s="38"/>
      <c r="K238" s="38"/>
      <c r="L238" s="38"/>
      <c r="M238" s="38"/>
      <c r="N238" s="38"/>
    </row>
    <row r="239" spans="1:14" s="30" customFormat="1" ht="13.15">
      <c r="A239" s="66"/>
      <c r="B239" s="24"/>
      <c r="C239" s="24"/>
      <c r="D239" s="20"/>
      <c r="E239" s="54" t="s">
        <v>636</v>
      </c>
      <c r="F239" s="28"/>
      <c r="G239" s="41" t="s">
        <v>47</v>
      </c>
      <c r="H239" s="38">
        <f ca="1" xml:space="preserve"> H235 - H237</f>
        <v>0</v>
      </c>
      <c r="J239" s="38"/>
      <c r="K239" s="38"/>
      <c r="L239" s="38"/>
      <c r="M239" s="38"/>
      <c r="N239" s="38"/>
    </row>
    <row r="240" spans="1:14" s="30" customFormat="1" ht="13.15">
      <c r="A240" s="66"/>
      <c r="B240" s="24"/>
      <c r="C240" s="24"/>
      <c r="D240" s="20"/>
      <c r="E240" s="54"/>
      <c r="F240" s="28"/>
      <c r="G240" s="41"/>
      <c r="H240" s="38"/>
      <c r="J240" s="38"/>
      <c r="K240" s="38"/>
      <c r="L240" s="38"/>
      <c r="M240" s="38"/>
      <c r="N240" s="38"/>
    </row>
    <row r="241" spans="1:14" s="30" customFormat="1" ht="13.15">
      <c r="A241" s="66"/>
      <c r="B241" s="24"/>
      <c r="C241" s="74" t="s">
        <v>637</v>
      </c>
      <c r="D241" s="20"/>
      <c r="F241" s="28"/>
      <c r="J241" s="38"/>
      <c r="K241" s="38"/>
      <c r="L241" s="38"/>
      <c r="M241" s="38"/>
      <c r="N241" s="38"/>
    </row>
    <row r="242" spans="1:14" s="30" customFormat="1" ht="13.15">
      <c r="A242" s="66"/>
      <c r="B242" s="24"/>
      <c r="C242" s="24"/>
      <c r="D242" s="20"/>
      <c r="E242" s="54" t="s">
        <v>637</v>
      </c>
      <c r="F242" s="28"/>
      <c r="G242" s="41" t="s">
        <v>638</v>
      </c>
      <c r="H242" s="75">
        <f ca="1" xml:space="preserve"> IF(ABS(H239) &lt; F226, 0, 1)</f>
        <v>0</v>
      </c>
      <c r="J242" s="38"/>
      <c r="K242" s="38"/>
      <c r="L242" s="38"/>
      <c r="M242" s="38"/>
      <c r="N242" s="38"/>
    </row>
    <row r="243" spans="1:14" s="30" customFormat="1" ht="13.15">
      <c r="A243" s="66"/>
      <c r="B243" s="24"/>
      <c r="C243" s="24"/>
      <c r="D243" s="20"/>
      <c r="E243" s="54"/>
      <c r="F243" s="28"/>
      <c r="G243" s="41"/>
      <c r="H243" s="38"/>
      <c r="J243" s="38"/>
      <c r="K243" s="38"/>
      <c r="L243" s="38"/>
      <c r="M243" s="38"/>
      <c r="N243" s="38"/>
    </row>
    <row r="244" spans="1:14" s="30" customFormat="1" ht="13.15">
      <c r="A244" s="66"/>
      <c r="B244" s="24"/>
      <c r="C244" s="33" t="s">
        <v>630</v>
      </c>
      <c r="D244" s="20"/>
      <c r="E244" s="54"/>
      <c r="F244" s="28"/>
      <c r="G244" s="41"/>
      <c r="H244" s="38"/>
      <c r="J244" s="38"/>
      <c r="K244" s="38"/>
      <c r="L244" s="38"/>
      <c r="M244" s="38"/>
      <c r="N244" s="38"/>
    </row>
    <row r="245" spans="1:14" s="30" customFormat="1" ht="13.15">
      <c r="A245" s="66"/>
      <c r="B245" s="24"/>
      <c r="C245" s="24"/>
      <c r="D245" s="20"/>
      <c r="E245" s="54" t="s">
        <v>28</v>
      </c>
      <c r="F245" s="28"/>
      <c r="G245" s="41" t="s">
        <v>47</v>
      </c>
      <c r="H245" s="38" t="e">
        <f ca="1" xml:space="preserve"> SUM(H211:H222)</f>
        <v>#DIV/0!</v>
      </c>
      <c r="J245" s="38"/>
      <c r="K245" s="38"/>
      <c r="L245" s="38"/>
      <c r="M245" s="38"/>
      <c r="N245" s="38"/>
    </row>
    <row r="246" spans="1:14" s="30" customFormat="1" ht="13.15">
      <c r="A246" s="66"/>
      <c r="B246" s="24"/>
      <c r="C246" s="24"/>
      <c r="D246" s="20"/>
      <c r="E246" s="54"/>
      <c r="F246" s="28"/>
      <c r="G246" s="41"/>
      <c r="H246" s="38"/>
      <c r="J246" s="38"/>
      <c r="K246" s="38"/>
      <c r="L246" s="38"/>
      <c r="M246" s="38"/>
      <c r="N246" s="38"/>
    </row>
    <row r="247" spans="1:14" s="30" customFormat="1" ht="13.15">
      <c r="A247" s="66"/>
      <c r="B247" s="24"/>
      <c r="C247" s="24"/>
      <c r="D247" s="20"/>
      <c r="E247" s="54" t="s">
        <v>639</v>
      </c>
      <c r="F247" s="28"/>
      <c r="G247" s="41" t="s">
        <v>47</v>
      </c>
      <c r="H247" s="38">
        <f ca="1" xml:space="preserve"> SUM(J247:N247)</f>
        <v>204</v>
      </c>
      <c r="J247" s="38">
        <f ca="1"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"PDRC")+'Inp - ex ante allowances'!G4</f>
        <v>68</v>
      </c>
      <c r="K247" s="38">
        <f ca="1"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"PDRC")+'Inp - ex ante allowances'!H4</f>
        <v>68</v>
      </c>
      <c r="L247" s="38">
        <f ca="1"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"PDRC")+'Inp - ex ante allowances'!I4</f>
        <v>68</v>
      </c>
      <c r="M247" s="38">
        <f ca="1"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"PDRC")+'Inp - ex ante allowances'!J4</f>
        <v>0</v>
      </c>
      <c r="N247" s="38">
        <f ca="1"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"PDRC")+'Inp - ex ante allowances'!K4</f>
        <v>0</v>
      </c>
    </row>
    <row r="248" spans="1:14" s="30" customFormat="1" ht="13.15">
      <c r="A248" s="66"/>
      <c r="B248" s="24"/>
      <c r="C248" s="24"/>
      <c r="D248" s="20"/>
      <c r="E248" s="54"/>
      <c r="F248" s="28"/>
      <c r="G248" s="41"/>
      <c r="H248" s="38"/>
      <c r="J248" s="38"/>
      <c r="K248" s="38"/>
      <c r="L248" s="38"/>
      <c r="M248" s="38"/>
      <c r="N248" s="38"/>
    </row>
    <row r="249" spans="1:14" s="30" customFormat="1" ht="13.15">
      <c r="A249" s="66"/>
      <c r="B249" s="24"/>
      <c r="C249" s="24"/>
      <c r="D249" s="20"/>
      <c r="E249" s="54" t="s">
        <v>636</v>
      </c>
      <c r="F249" s="28"/>
      <c r="G249" s="41" t="s">
        <v>47</v>
      </c>
      <c r="H249" s="38" t="e">
        <f ca="1" xml:space="preserve"> H245 - H247</f>
        <v>#DIV/0!</v>
      </c>
      <c r="J249" s="38"/>
      <c r="K249" s="38"/>
      <c r="L249" s="38"/>
      <c r="M249" s="38"/>
      <c r="N249" s="38"/>
    </row>
    <row r="250" spans="1:14" s="30" customFormat="1" ht="13.15">
      <c r="A250" s="66"/>
      <c r="B250" s="24"/>
      <c r="C250" s="24"/>
      <c r="D250" s="20"/>
      <c r="E250" s="54"/>
      <c r="F250" s="28"/>
      <c r="G250" s="41"/>
      <c r="H250" s="38"/>
      <c r="J250" s="38"/>
      <c r="K250" s="38"/>
      <c r="L250" s="38"/>
      <c r="M250" s="38"/>
      <c r="N250" s="38"/>
    </row>
    <row r="251" spans="1:14" s="30" customFormat="1" ht="13.15">
      <c r="A251" s="66"/>
      <c r="B251" s="24"/>
      <c r="C251" s="74" t="s">
        <v>640</v>
      </c>
      <c r="D251" s="20"/>
      <c r="F251" s="28"/>
      <c r="J251" s="38"/>
      <c r="K251" s="38"/>
      <c r="L251" s="38"/>
      <c r="M251" s="38"/>
      <c r="N251" s="38"/>
    </row>
    <row r="252" spans="1:14" s="30" customFormat="1" ht="13.15">
      <c r="A252" s="66"/>
      <c r="B252" s="24"/>
      <c r="C252" s="24"/>
      <c r="D252" s="20"/>
      <c r="E252" s="54" t="s">
        <v>640</v>
      </c>
      <c r="F252" s="28"/>
      <c r="G252" s="41" t="s">
        <v>638</v>
      </c>
      <c r="H252" s="75" t="e">
        <f ca="1" xml:space="preserve"> IF(ABS(H249) &lt; F226, 0, 1)</f>
        <v>#DIV/0!</v>
      </c>
      <c r="J252" s="38"/>
      <c r="K252" s="38"/>
      <c r="L252" s="38"/>
      <c r="M252" s="38"/>
      <c r="N252" s="38"/>
    </row>
    <row r="253" spans="1:14">
      <c r="A253" s="65"/>
      <c r="B253" s="16"/>
      <c r="C253" s="43"/>
      <c r="D253" s="44"/>
      <c r="E253" s="35"/>
      <c r="F253" s="35"/>
      <c r="G253" s="35"/>
      <c r="H253" s="34"/>
      <c r="I253" s="34"/>
      <c r="J253" s="34"/>
      <c r="K253" s="34"/>
      <c r="L253" s="34"/>
      <c r="M253" s="34"/>
      <c r="N253" s="34"/>
    </row>
    <row r="254" spans="1:14" ht="13.5">
      <c r="A254" s="67" t="s">
        <v>575</v>
      </c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</row>
  </sheetData>
  <conditionalFormatting sqref="F2">
    <cfRule type="cellIs" dxfId="95" priority="1" stopIfTrue="1" operator="notEqual">
      <formula>0</formula>
    </cfRule>
    <cfRule type="cellIs" dxfId="94" priority="2" stopIfTrue="1" operator="equal">
      <formula>""</formula>
    </cfRule>
  </conditionalFormatting>
  <conditionalFormatting sqref="H242">
    <cfRule type="cellIs" dxfId="93" priority="5" stopIfTrue="1" operator="notEqual">
      <formula>0</formula>
    </cfRule>
    <cfRule type="cellIs" dxfId="92" priority="6" stopIfTrue="1" operator="equal">
      <formula>""</formula>
    </cfRule>
  </conditionalFormatting>
  <conditionalFormatting sqref="H252">
    <cfRule type="cellIs" dxfId="91" priority="3" stopIfTrue="1" operator="notEqual">
      <formula>0</formula>
    </cfRule>
    <cfRule type="cellIs" dxfId="90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F641-74E5-4627-AD98-80829BE42CF2}">
  <sheetPr codeName="Sheet18">
    <tabColor rgb="FFCCCCCE"/>
  </sheetPr>
  <dimension ref="A1:N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10.28515625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347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151.12199999999999</v>
      </c>
      <c r="I10" s="38"/>
      <c r="J10" s="38">
        <f>SUMIFS('Inp - BP final'!F:F, 'Inp - BP final'!$A:$A, $F$6, 'Inp - BP final'!$K:$K, $E10)+SUMIFS('Inp - BP final'!F:F, 'Inp - BP final'!$A:$A, $F$6, 'Inp - BP final'!$K:$K, $A10)</f>
        <v>31.960999999999999</v>
      </c>
      <c r="K10" s="38">
        <f>SUMIFS('Inp - BP final'!G:G, 'Inp - BP final'!$A:$A, $F$6, 'Inp - BP final'!$K:$K, $E10)</f>
        <v>30.646000000000001</v>
      </c>
      <c r="L10" s="38">
        <f>SUMIFS('Inp - BP final'!H:H, 'Inp - BP final'!$A:$A, $F$6, 'Inp - BP final'!$K:$K, $E10)</f>
        <v>29.792000000000002</v>
      </c>
      <c r="M10" s="38">
        <f>SUMIFS('Inp - BP final'!I:I, 'Inp - BP final'!$A:$A, $F$6, 'Inp - BP final'!$K:$K, $E10)</f>
        <v>29.338000000000001</v>
      </c>
      <c r="N10" s="38">
        <f>SUMIFS('Inp - BP final'!J:J, 'Inp - BP final'!$A:$A, $F$6, 'Inp - BP final'!$K:$K, $E10)</f>
        <v>29.385000000000002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92.662999999999997</v>
      </c>
      <c r="I11" s="38"/>
      <c r="J11" s="38">
        <f>SUMIFS('Inp - BP final'!F:F, 'Inp - BP final'!$A:$A, $F$6, 'Inp - BP final'!$K:$K, $E11)+SUMIFS('Inp - BP final'!F:F, 'Inp - BP final'!$A:$A, $F$6, 'Inp - BP final'!$K:$K, $A11)</f>
        <v>19.105</v>
      </c>
      <c r="K11" s="38">
        <f>SUMIFS('Inp - BP final'!G:G, 'Inp - BP final'!$A:$A, $F$6, 'Inp - BP final'!$K:$K, $E11)</f>
        <v>18.306999999999999</v>
      </c>
      <c r="L11" s="38">
        <f>SUMIFS('Inp - BP final'!H:H, 'Inp - BP final'!$A:$A, $F$6, 'Inp - BP final'!$K:$K, $E11)</f>
        <v>18.364000000000001</v>
      </c>
      <c r="M11" s="38">
        <f>SUMIFS('Inp - BP final'!I:I, 'Inp - BP final'!$A:$A, $F$6, 'Inp - BP final'!$K:$K, $E11)</f>
        <v>18.393000000000001</v>
      </c>
      <c r="N11" s="38">
        <f>SUMIFS('Inp - BP final'!J:J, 'Inp - BP final'!$A:$A, $F$6, 'Inp - BP final'!$K:$K, $E11)</f>
        <v>18.494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791.63699999999994</v>
      </c>
      <c r="I12" s="38"/>
      <c r="J12" s="38">
        <f>SUMIFS('Inp - BP final'!F:F, 'Inp - BP final'!$A:$A, $F$6, 'Inp - BP final'!$K:$K, $E12)+SUMIFS('Inp - BP final'!F:F, 'Inp - BP final'!$A:$A, $F$6, 'Inp - BP final'!$K:$K, $A12)</f>
        <v>159.35900000000001</v>
      </c>
      <c r="K12" s="38">
        <f>SUMIFS('Inp - BP final'!G:G, 'Inp - BP final'!$A:$A, $F$6, 'Inp - BP final'!$K:$K, $E12)+SUMIFS('Inp - BP final'!G:G, 'Inp - BP final'!$A:$A, $F$6, 'Inp - BP final'!$K:$K, $A12)</f>
        <v>159.62700000000001</v>
      </c>
      <c r="L12" s="38">
        <f>SUMIFS('Inp - BP final'!H:H, 'Inp - BP final'!$A:$A, $F$6, 'Inp - BP final'!$K:$K, $E12)+SUMIFS('Inp - BP final'!H:H, 'Inp - BP final'!$A:$A, $F$6, 'Inp - BP final'!$K:$K, $A12)</f>
        <v>156.887</v>
      </c>
      <c r="M12" s="38">
        <f>SUMIFS('Inp - BP final'!I:I, 'Inp - BP final'!$A:$A, $F$6, 'Inp - BP final'!$K:$K, $E12)+SUMIFS('Inp - BP final'!I:I, 'Inp - BP final'!$A:$A, $F$6, 'Inp - BP final'!$K:$K, $A12)</f>
        <v>157.55500000000001</v>
      </c>
      <c r="N12" s="38">
        <f>SUMIFS('Inp - BP final'!J:J, 'Inp - BP final'!$A:$A, $F$6, 'Inp - BP final'!$K:$K, $E12)+SUMIFS('Inp - BP final'!J:J, 'Inp - BP final'!$A:$A, $F$6, 'Inp - BP final'!$K:$K, $A12)</f>
        <v>158.209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435.42200000000003</v>
      </c>
      <c r="I13" s="38"/>
      <c r="J13" s="38">
        <f>SUMIFS('Inp - BP final'!F:F, 'Inp - BP final'!$A:$A, $F$6, 'Inp - BP final'!$K:$K, $E13)+SUMIFS('Inp - BP final'!F:F, 'Inp - BP final'!$A:$A, $F$6, 'Inp - BP final'!$K:$K, $A13)</f>
        <v>95.41200000000002</v>
      </c>
      <c r="K13" s="38">
        <f>SUMIFS('Inp - BP final'!G:G, 'Inp - BP final'!$A:$A, $F$6, 'Inp - BP final'!$K:$K, $E13)+SUMIFS('Inp - BP final'!G:G, 'Inp - BP final'!$A:$A, $F$6, 'Inp - BP final'!$K:$K, $A13)</f>
        <v>96.668000000000006</v>
      </c>
      <c r="L13" s="38">
        <f>SUMIFS('Inp - BP final'!H:H, 'Inp - BP final'!$A:$A, $F$6, 'Inp - BP final'!$K:$K, $E13)+SUMIFS('Inp - BP final'!H:H, 'Inp - BP final'!$A:$A, $F$6, 'Inp - BP final'!$K:$K, $A13)</f>
        <v>84.345999999999989</v>
      </c>
      <c r="M13" s="38">
        <f>SUMIFS('Inp - BP final'!I:I, 'Inp - BP final'!$A:$A, $F$6, 'Inp - BP final'!$K:$K, $E13)+SUMIFS('Inp - BP final'!I:I, 'Inp - BP final'!$A:$A, $F$6, 'Inp - BP final'!$K:$K, $A13)</f>
        <v>82.584000000000003</v>
      </c>
      <c r="N13" s="38">
        <f>SUMIFS('Inp - BP final'!J:J, 'Inp - BP final'!$A:$A, $F$6, 'Inp - BP final'!$K:$K, $E13)+SUMIFS('Inp - BP final'!J:J, 'Inp - BP final'!$A:$A, $F$6, 'Inp - BP final'!$K:$K, $A13)</f>
        <v>76.412000000000006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694.38600000000008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145.93300000000002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140.43899999999999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138.66399999999999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136.39300000000003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132.95699999999999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514.18299999999999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99.707999999999998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109.137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107.58299999999998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101.71199999999999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96.043000000000006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136.31399999999999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28.988999999999997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27.685999999999996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27.215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26.727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25.696999999999999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70.22999999999999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12.693999999999999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15.026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18.454999999999998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14.157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9.8979999999999997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0.13110322620341697</v>
      </c>
      <c r="K24" s="61">
        <f t="shared" ref="K24:N24" si="1">K10/SUM($J$10:$N$11)</f>
        <v>0.12570912894558731</v>
      </c>
      <c r="L24" s="61">
        <f t="shared" si="1"/>
        <v>0.12220604220932381</v>
      </c>
      <c r="M24" s="61">
        <f t="shared" si="1"/>
        <v>0.12034374551346476</v>
      </c>
      <c r="N24" s="61">
        <f t="shared" si="1"/>
        <v>0.12053653834321228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0.12987069081437813</v>
      </c>
      <c r="K26" s="61">
        <f t="shared" ref="K26:N26" si="2">K12/SUM($J$12:$N$13)</f>
        <v>0.1300890992201679</v>
      </c>
      <c r="L26" s="61">
        <f t="shared" si="2"/>
        <v>0.12785611775798883</v>
      </c>
      <c r="M26" s="61">
        <f t="shared" si="2"/>
        <v>0.12840050885898724</v>
      </c>
      <c r="N26" s="61">
        <f t="shared" si="2"/>
        <v>0.12893349056565334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J14/SUM($J$14:$N$15)</f>
        <v>0.12074858779267053</v>
      </c>
      <c r="K28" s="61">
        <f t="shared" ref="K28:N28" si="3">K14/SUM($J$14:$N$15)</f>
        <v>0.11620271577377873</v>
      </c>
      <c r="L28" s="61">
        <f t="shared" si="3"/>
        <v>0.11473403669960093</v>
      </c>
      <c r="M28" s="61">
        <f t="shared" si="3"/>
        <v>0.11285495490948388</v>
      </c>
      <c r="N28" s="61">
        <f t="shared" si="3"/>
        <v>0.11001192319180783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J16/SUM($J$16:$N$17)</f>
        <v>0.14035266093423193</v>
      </c>
      <c r="K30" s="61">
        <f t="shared" ref="K30:N30" si="4">K16/SUM($J$16:$N$17)</f>
        <v>0.13404407777519559</v>
      </c>
      <c r="L30" s="61">
        <f t="shared" si="4"/>
        <v>0.13176369199783097</v>
      </c>
      <c r="M30" s="61">
        <f t="shared" si="4"/>
        <v>0.12940099930281201</v>
      </c>
      <c r="N30" s="61">
        <f t="shared" si="4"/>
        <v>0.12441416840963669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247.83929399149176</v>
      </c>
      <c r="J38" s="38">
        <f>SUMIFS('Inp - allowance final'!I:I, 'Inp - allowance final'!$A:$A, $F$6, 'Inp - allowance final'!$N:$N, $E38)</f>
        <v>50.251553279341508</v>
      </c>
      <c r="K38" s="38">
        <f>SUMIFS('Inp - allowance final'!J:J, 'Inp - allowance final'!$A:$A, $F$6, 'Inp - allowance final'!$N:$N, $E38)</f>
        <v>51.179742638831996</v>
      </c>
      <c r="L38" s="38">
        <f>SUMIFS('Inp - allowance final'!K:K, 'Inp - allowance final'!$A:$A, $F$6, 'Inp - allowance final'!$N:$N, $E38)</f>
        <v>49.762510249370806</v>
      </c>
      <c r="M38" s="38">
        <f>SUMIFS('Inp - allowance final'!L:L, 'Inp - allowance final'!$A:$A, $F$6, 'Inp - allowance final'!$N:$N, $E38)</f>
        <v>48.658180172267912</v>
      </c>
      <c r="N38" s="38">
        <f>SUMIFS('Inp - allowance final'!M:M, 'Inp - allowance final'!$A:$A, $F$6, 'Inp - allowance final'!$N:$N, $E38)</f>
        <v>47.987307651679515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1276.8821075782307</v>
      </c>
      <c r="J39" s="38">
        <f>SUMIFS('Inp - allowance final'!I:I, 'Inp - allowance final'!$A:$A, $F$6, 'Inp - allowance final'!$N:$N, $E39)</f>
        <v>250.98031223653106</v>
      </c>
      <c r="K39" s="38">
        <f>SUMIFS('Inp - allowance final'!J:J, 'Inp - allowance final'!$A:$A, $F$6, 'Inp - allowance final'!$N:$N, $E39)</f>
        <v>260.56963579652967</v>
      </c>
      <c r="L39" s="38">
        <f>SUMIFS('Inp - allowance final'!K:K, 'Inp - allowance final'!$A:$A, $F$6, 'Inp - allowance final'!$N:$N, $E39)</f>
        <v>257.53435135238789</v>
      </c>
      <c r="M39" s="38">
        <f>SUMIFS('Inp - allowance final'!L:L, 'Inp - allowance final'!$A:$A, $F$6, 'Inp - allowance final'!$N:$N, $E39)</f>
        <v>253.63084406359991</v>
      </c>
      <c r="N39" s="38">
        <f>SUMIFS('Inp - allowance final'!M:M, 'Inp - allowance final'!$A:$A, $F$6, 'Inp - allowance final'!$N:$N, $E39)</f>
        <v>254.16696412918219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1282.0872386644949</v>
      </c>
      <c r="J40" s="38">
        <f>SUMIFS('Inp - allowance final'!I:I, 'Inp - allowance final'!$A:$A, $F$6, 'Inp - allowance final'!$N:$N, $E40)</f>
        <v>266.55926411953993</v>
      </c>
      <c r="K40" s="38">
        <f>SUMIFS('Inp - allowance final'!J:J, 'Inp - allowance final'!$A:$A, $F$6, 'Inp - allowance final'!$N:$N, $E40)</f>
        <v>262.14055458278409</v>
      </c>
      <c r="L40" s="38">
        <f>SUMIFS('Inp - allowance final'!K:K, 'Inp - allowance final'!$A:$A, $F$6, 'Inp - allowance final'!$N:$N, $E40)</f>
        <v>256.6778907852912</v>
      </c>
      <c r="M40" s="38">
        <f>SUMIFS('Inp - allowance final'!L:L, 'Inp - allowance final'!$A:$A, $F$6, 'Inp - allowance final'!$N:$N, $E40)</f>
        <v>250.94723587332578</v>
      </c>
      <c r="N40" s="38">
        <f>SUMIFS('Inp - allowance final'!M:M, 'Inp - allowance final'!$A:$A, $F$6, 'Inp - allowance final'!$N:$N, $E40)</f>
        <v>245.76229330355378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225.02764716863334</v>
      </c>
      <c r="J41" s="38">
        <f>SUMIFS('Inp - allowance final'!I:I, 'Inp - allowance final'!$A:$A, $F$6, 'Inp - allowance final'!$N:$N, $E41)</f>
        <v>44.913216083505695</v>
      </c>
      <c r="K41" s="38">
        <f>SUMIFS('Inp - allowance final'!J:J, 'Inp - allowance final'!$A:$A, $F$6, 'Inp - allowance final'!$N:$N, $E41)</f>
        <v>45.032481822950331</v>
      </c>
      <c r="L41" s="38">
        <f>SUMIFS('Inp - allowance final'!K:K, 'Inp - allowance final'!$A:$A, $F$6, 'Inp - allowance final'!$N:$N, $E41)</f>
        <v>45.026858813919517</v>
      </c>
      <c r="M41" s="38">
        <f>SUMIFS('Inp - allowance final'!L:L, 'Inp - allowance final'!$A:$A, $F$6, 'Inp - allowance final'!$N:$N, $E41)</f>
        <v>45.00953211018718</v>
      </c>
      <c r="N41" s="38">
        <f>SUMIFS('Inp - allowance final'!M:M, 'Inp - allowance final'!$A:$A, $F$6, 'Inp - allowance final'!$N:$N, $E41)</f>
        <v>45.04555833807062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153.63525149858367</v>
      </c>
      <c r="I46" s="38"/>
      <c r="J46" s="38">
        <f>$H$38*J24</f>
        <v>32.492531022261701</v>
      </c>
      <c r="K46" s="38">
        <f t="shared" ref="K46:N46" si="8">$H$38*K24</f>
        <v>31.15566176615976</v>
      </c>
      <c r="L46" s="38">
        <f t="shared" si="8"/>
        <v>30.287459222653254</v>
      </c>
      <c r="M46" s="38">
        <f t="shared" si="8"/>
        <v>29.825908924348859</v>
      </c>
      <c r="N46" s="38">
        <f t="shared" si="8"/>
        <v>29.873690563160107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94.204042492908044</v>
      </c>
      <c r="I47" s="38"/>
      <c r="J47" s="38">
        <f>J38-J46</f>
        <v>17.759022257079806</v>
      </c>
      <c r="K47" s="38">
        <f t="shared" ref="K47:N47" si="10">K38-K46</f>
        <v>20.024080872672236</v>
      </c>
      <c r="L47" s="38">
        <f t="shared" si="10"/>
        <v>19.475051026717551</v>
      </c>
      <c r="M47" s="38">
        <f t="shared" si="10"/>
        <v>18.832271247919053</v>
      </c>
      <c r="N47" s="38">
        <f t="shared" si="10"/>
        <v>18.113617088519408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823.78037323136687</v>
      </c>
      <c r="I48" s="38"/>
      <c r="J48" s="38">
        <f>$H$39*J26</f>
        <v>165.82956139970392</v>
      </c>
      <c r="K48" s="38">
        <f>$H$39*K26</f>
        <v>166.10844318520157</v>
      </c>
      <c r="L48" s="38">
        <f t="shared" ref="L48:N48" si="11">$H$39*L26</f>
        <v>163.25718910959122</v>
      </c>
      <c r="M48" s="38">
        <f t="shared" si="11"/>
        <v>163.9523123659809</v>
      </c>
      <c r="N48" s="38">
        <f t="shared" si="11"/>
        <v>164.63286717088937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453.10173434686374</v>
      </c>
      <c r="I49" s="38"/>
      <c r="J49" s="38">
        <f>J39-J48</f>
        <v>85.150750836827143</v>
      </c>
      <c r="K49" s="38">
        <f t="shared" ref="K49:N49" si="12">K39-K48</f>
        <v>94.461192611328102</v>
      </c>
      <c r="L49" s="38">
        <f t="shared" si="12"/>
        <v>94.277162242796663</v>
      </c>
      <c r="M49" s="38">
        <f t="shared" si="12"/>
        <v>89.678531697619007</v>
      </c>
      <c r="N49" s="38">
        <f t="shared" si="12"/>
        <v>89.534096958292821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736.62606711514536</v>
      </c>
      <c r="I50" s="36"/>
      <c r="J50" s="36">
        <f>$H$40*J28</f>
        <v>154.81022349574229</v>
      </c>
      <c r="K50" s="36">
        <f t="shared" ref="K50:N50" si="13">$H$40*K28</f>
        <v>148.98201899171912</v>
      </c>
      <c r="L50" s="36">
        <f t="shared" si="13"/>
        <v>147.09904429302216</v>
      </c>
      <c r="M50" s="36">
        <f t="shared" si="13"/>
        <v>144.68989750950627</v>
      </c>
      <c r="N50" s="36">
        <f t="shared" si="13"/>
        <v>141.04488282515541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545.4611715493495</v>
      </c>
      <c r="I51" s="38"/>
      <c r="J51" s="36">
        <f>J40-J50</f>
        <v>111.74904062379764</v>
      </c>
      <c r="K51" s="36">
        <f t="shared" ref="K51:N51" si="14">K40-K50</f>
        <v>113.15853559106498</v>
      </c>
      <c r="L51" s="36">
        <f t="shared" si="14"/>
        <v>109.57884649226904</v>
      </c>
      <c r="M51" s="36">
        <f t="shared" si="14"/>
        <v>106.25733836381951</v>
      </c>
      <c r="N51" s="36">
        <f t="shared" si="14"/>
        <v>104.71741047839836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148.51275610109749</v>
      </c>
      <c r="I52" s="38"/>
      <c r="J52" s="38">
        <f>$H$41*J30</f>
        <v>31.58322906388717</v>
      </c>
      <c r="K52" s="38">
        <f t="shared" ref="K52:N52" si="15">$H$41*K30</f>
        <v>30.163623438641558</v>
      </c>
      <c r="L52" s="38">
        <f t="shared" si="15"/>
        <v>29.650473592524385</v>
      </c>
      <c r="M52" s="38">
        <f t="shared" si="15"/>
        <v>29.118802414381751</v>
      </c>
      <c r="N52" s="38">
        <f t="shared" si="15"/>
        <v>27.996627591662651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76.514891067535842</v>
      </c>
      <c r="I53" s="38"/>
      <c r="J53" s="38">
        <f>J41-J52</f>
        <v>13.329987019618525</v>
      </c>
      <c r="K53" s="38">
        <f t="shared" ref="K53:N53" si="16">K41-K52</f>
        <v>14.868858384308773</v>
      </c>
      <c r="L53" s="38">
        <f t="shared" si="16"/>
        <v>15.376385221395132</v>
      </c>
      <c r="M53" s="38">
        <f t="shared" si="16"/>
        <v>15.89072969580543</v>
      </c>
      <c r="N53" s="38">
        <f t="shared" si="16"/>
        <v>17.048930746407969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0</v>
      </c>
      <c r="I62" s="38"/>
      <c r="J62" s="38">
        <f>SUMIFS('Inp - BP final'!F:F, 'Inp - BP final'!$A:$A, $F$6, 'Inp - BP final'!$K:$K, $E62)</f>
        <v>0</v>
      </c>
      <c r="K62" s="38">
        <f>SUMIFS('Inp - BP final'!G:G, 'Inp - BP final'!$A:$A, $F$6, 'Inp - BP final'!$K:$K, $E62)</f>
        <v>0</v>
      </c>
      <c r="L62" s="38">
        <f>SUMIFS('Inp - BP final'!H:H, 'Inp - BP final'!$A:$A, $F$6, 'Inp - BP final'!$K:$K, $E62)</f>
        <v>0</v>
      </c>
      <c r="M62" s="38">
        <f>SUMIFS('Inp - BP final'!I:I, 'Inp - BP final'!$A:$A, $F$6, 'Inp - BP final'!$K:$K, $E62)</f>
        <v>0</v>
      </c>
      <c r="N62" s="38">
        <f>SUMIFS('Inp - BP final'!J:J, 'Inp - BP final'!$A:$A, $F$6, 'Inp - BP final'!$K:$K, $E62)</f>
        <v>0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144.94799999999998</v>
      </c>
      <c r="I63" s="38"/>
      <c r="J63" s="38">
        <f>SUMIFS('Inp - BP final'!F:F, 'Inp - BP final'!$A:$A, $F$6, 'Inp - BP final'!$K:$K, $E63)</f>
        <v>30.984999999999999</v>
      </c>
      <c r="K63" s="38">
        <f>SUMIFS('Inp - BP final'!G:G, 'Inp - BP final'!$A:$A, $F$6, 'Inp - BP final'!$K:$K, $E63)</f>
        <v>29.951000000000001</v>
      </c>
      <c r="L63" s="38">
        <f>SUMIFS('Inp - BP final'!H:H, 'Inp - BP final'!$A:$A, $F$6, 'Inp - BP final'!$K:$K, $E63)</f>
        <v>28.068999999999999</v>
      </c>
      <c r="M63" s="38">
        <f>SUMIFS('Inp - BP final'!I:I, 'Inp - BP final'!$A:$A, $F$6, 'Inp - BP final'!$K:$K, $E63)</f>
        <v>28.175000000000001</v>
      </c>
      <c r="N63" s="38">
        <f>SUMIFS('Inp - BP final'!J:J, 'Inp - BP final'!$A:$A, $F$6, 'Inp - BP final'!$K:$K, $E63)</f>
        <v>27.768000000000001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22.011000000000003</v>
      </c>
      <c r="I64" s="38"/>
      <c r="J64" s="38">
        <f>SUMIFS('Inp - BP final'!F:F, 'Inp - BP final'!$A:$A, $F$6, 'Inp - BP final'!$K:$K, $E64)</f>
        <v>1.35</v>
      </c>
      <c r="K64" s="38">
        <f>SUMIFS('Inp - BP final'!G:G, 'Inp - BP final'!$A:$A, $F$6, 'Inp - BP final'!$K:$K, $E64)</f>
        <v>1.381</v>
      </c>
      <c r="L64" s="38">
        <f>SUMIFS('Inp - BP final'!H:H, 'Inp - BP final'!$A:$A, $F$6, 'Inp - BP final'!$K:$K, $E64)</f>
        <v>5.468</v>
      </c>
      <c r="M64" s="38">
        <f>SUMIFS('Inp - BP final'!I:I, 'Inp - BP final'!$A:$A, $F$6, 'Inp - BP final'!$K:$K, $E64)</f>
        <v>6.7550000000000008</v>
      </c>
      <c r="N64" s="38">
        <f>SUMIFS('Inp - BP final'!J:J, 'Inp - BP final'!$A:$A, $F$6, 'Inp - BP final'!$K:$K, $E64)</f>
        <v>7.0570000000000004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573.04899999999998</v>
      </c>
      <c r="I65" s="38"/>
      <c r="J65" s="38">
        <f>SUMIFS('Inp - BP final'!F:F, 'Inp - BP final'!$A:$A, $F$6, 'Inp - BP final'!$K:$K, $E65)</f>
        <v>110.124</v>
      </c>
      <c r="K65" s="38">
        <f>SUMIFS('Inp - BP final'!G:G, 'Inp - BP final'!$A:$A, $F$6, 'Inp - BP final'!$K:$K, $E65)</f>
        <v>122.876</v>
      </c>
      <c r="L65" s="38">
        <f>SUMIFS('Inp - BP final'!H:H, 'Inp - BP final'!$A:$A, $F$6, 'Inp - BP final'!$K:$K, $E65)</f>
        <v>127.039</v>
      </c>
      <c r="M65" s="38">
        <f>SUMIFS('Inp - BP final'!I:I, 'Inp - BP final'!$A:$A, $F$6, 'Inp - BP final'!$K:$K, $E65)</f>
        <v>114.74100000000001</v>
      </c>
      <c r="N65" s="38">
        <f>SUMIFS('Inp - BP final'!J:J, 'Inp - BP final'!$A:$A, $F$6, 'Inp - BP final'!$K:$K, $E65)</f>
        <v>98.269000000000005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57.321000000000005</v>
      </c>
      <c r="I66" s="36"/>
      <c r="J66" s="38">
        <f>SUMIFS('Inp - BP final'!F:F, 'Inp - BP final'!$A:$A, $F$6, 'Inp - BP final'!$K:$K, $E66)-SUMIFS('Inp - BP final'!F:F, 'Inp - BP final'!$A:$A, $F$6, 'Inp - BP final'!$K:$K, $C66)</f>
        <v>5.42</v>
      </c>
      <c r="K66" s="38">
        <f>SUMIFS('Inp - BP final'!G:G, 'Inp - BP final'!$A:$A, $F$6, 'Inp - BP final'!$K:$K, $E66)-SUMIFS('Inp - BP final'!G:G, 'Inp - BP final'!$A:$A, $F$6, 'Inp - BP final'!$K:$K, $C66)</f>
        <v>8.6710000000000012</v>
      </c>
      <c r="L66" s="38">
        <f>SUMIFS('Inp - BP final'!H:H, 'Inp - BP final'!$A:$A, $F$6, 'Inp - BP final'!$K:$K, $E66)-SUMIFS('Inp - BP final'!H:H, 'Inp - BP final'!$A:$A, $F$6, 'Inp - BP final'!$K:$K, $C66)</f>
        <v>11.388999999999999</v>
      </c>
      <c r="M66" s="38">
        <f>SUMIFS('Inp - BP final'!I:I, 'Inp - BP final'!$A:$A, $F$6, 'Inp - BP final'!$K:$K, $E66)-SUMIFS('Inp - BP final'!I:I, 'Inp - BP final'!$A:$A, $F$6, 'Inp - BP final'!$K:$K, $C66)</f>
        <v>14.134</v>
      </c>
      <c r="N66" s="38">
        <f>SUMIFS('Inp - BP final'!J:J, 'Inp - BP final'!$A:$A, $F$6, 'Inp - BP final'!$K:$K, $E66)-SUMIFS('Inp - BP final'!J:J, 'Inp - BP final'!$A:$A, $F$6, 'Inp - BP final'!$K:$K, $C66)</f>
        <v>17.707000000000001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1710.7530000000002</v>
      </c>
      <c r="I67" s="38"/>
      <c r="J67" s="38">
        <f>SUMIFS('Inp - BP final'!F:F, 'Inp - BP final'!$A:$A, $F$6, 'Inp - BP final'!$K:$K, $E67)-SUMIFS('Inp - BP final'!F:F, 'Inp - BP final'!$A:$A, $F$6, 'Inp - BP final'!$K:$K, $C67)</f>
        <v>214.70600000000002</v>
      </c>
      <c r="K67" s="38">
        <f>SUMIFS('Inp - BP final'!G:G, 'Inp - BP final'!$A:$A, $F$6, 'Inp - BP final'!$K:$K, $E67)-SUMIFS('Inp - BP final'!G:G, 'Inp - BP final'!$A:$A, $F$6, 'Inp - BP final'!$K:$K, $C67)</f>
        <v>358.86699999999996</v>
      </c>
      <c r="L67" s="38">
        <f>SUMIFS('Inp - BP final'!H:H, 'Inp - BP final'!$A:$A, $F$6, 'Inp - BP final'!$K:$K, $E67)-SUMIFS('Inp - BP final'!H:H, 'Inp - BP final'!$A:$A, $F$6, 'Inp - BP final'!$K:$K, $C67)</f>
        <v>439.91600000000005</v>
      </c>
      <c r="M67" s="38">
        <f>SUMIFS('Inp - BP final'!I:I, 'Inp - BP final'!$A:$A, $F$6, 'Inp - BP final'!$K:$K, $E67)-SUMIFS('Inp - BP final'!I:I, 'Inp - BP final'!$A:$A, $F$6, 'Inp - BP final'!$K:$K, $C67)</f>
        <v>417.46900000000005</v>
      </c>
      <c r="N67" s="38">
        <f>SUMIFS('Inp - BP final'!J:J, 'Inp - BP final'!$A:$A, $F$6, 'Inp - BP final'!$K:$K, $E67)-SUMIFS('Inp - BP final'!J:J, 'Inp - BP final'!$A:$A, $F$6, 'Inp - BP final'!$K:$K, $C67)</f>
        <v>279.79500000000002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18.295999999999999</v>
      </c>
      <c r="I68" s="38"/>
      <c r="J68" s="38">
        <f>SUMIFS('Inp - BP final'!F:F, 'Inp - BP final'!$A:$A, $F$6, 'Inp - BP final'!$K:$K, $E68)-SUMIFS('Inp - BP final'!F:F, 'Inp - BP final'!$A:$A, $F$6, 'Inp - BP final'!$K:$K, $C68)</f>
        <v>0.67700000000000005</v>
      </c>
      <c r="K68" s="38">
        <f>SUMIFS('Inp - BP final'!G:G, 'Inp - BP final'!$A:$A, $F$6, 'Inp - BP final'!$K:$K, $E68)-SUMIFS('Inp - BP final'!G:G, 'Inp - BP final'!$A:$A, $F$6, 'Inp - BP final'!$K:$K, $C68)</f>
        <v>1.3540000000000001</v>
      </c>
      <c r="L68" s="38">
        <f>SUMIFS('Inp - BP final'!H:H, 'Inp - BP final'!$A:$A, $F$6, 'Inp - BP final'!$K:$K, $E68)-SUMIFS('Inp - BP final'!H:H, 'Inp - BP final'!$A:$A, $F$6, 'Inp - BP final'!$K:$K, $C68)</f>
        <v>3.5660000000000003</v>
      </c>
      <c r="M68" s="38">
        <f>SUMIFS('Inp - BP final'!I:I, 'Inp - BP final'!$A:$A, $F$6, 'Inp - BP final'!$K:$K, $E68)-SUMIFS('Inp - BP final'!I:I, 'Inp - BP final'!$A:$A, $F$6, 'Inp - BP final'!$K:$K, $C68)</f>
        <v>6.0299999999999994</v>
      </c>
      <c r="N68" s="38">
        <f>SUMIFS('Inp - BP final'!J:J, 'Inp - BP final'!$A:$A, $F$6, 'Inp - BP final'!$K:$K, $E68)-SUMIFS('Inp - BP final'!J:J, 'Inp - BP final'!$A:$A, $F$6, 'Inp - BP final'!$K:$K, $C68)</f>
        <v>6.6689999999999996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111.89300000000001</v>
      </c>
      <c r="I69" s="38"/>
      <c r="J69" s="38">
        <f>SUMIFS('Inp - BP final'!F:F, 'Inp - BP final'!$A:$A, $F$6, 'Inp - BP final'!$K:$K, $E69)-SUMIFS('Inp - BP final'!F:F, 'Inp - BP final'!$A:$A, $F$6, 'Inp - BP final'!$K:$K, $C69)</f>
        <v>23.13300000000001</v>
      </c>
      <c r="K69" s="38">
        <f>SUMIFS('Inp - BP final'!G:G, 'Inp - BP final'!$A:$A, $F$6, 'Inp - BP final'!$K:$K, $E69)-SUMIFS('Inp - BP final'!G:G, 'Inp - BP final'!$A:$A, $F$6, 'Inp - BP final'!$K:$K, $C69)</f>
        <v>17.771999999999998</v>
      </c>
      <c r="L69" s="38">
        <f>SUMIFS('Inp - BP final'!H:H, 'Inp - BP final'!$A:$A, $F$6, 'Inp - BP final'!$K:$K, $E69)-SUMIFS('Inp - BP final'!H:H, 'Inp - BP final'!$A:$A, $F$6, 'Inp - BP final'!$K:$K, $C69)</f>
        <v>34.175000000000004</v>
      </c>
      <c r="M69" s="38">
        <f>SUMIFS('Inp - BP final'!I:I, 'Inp - BP final'!$A:$A, $F$6, 'Inp - BP final'!$K:$K, $E69)-SUMIFS('Inp - BP final'!I:I, 'Inp - BP final'!$A:$A, $F$6, 'Inp - BP final'!$K:$K, $C69)</f>
        <v>25.15</v>
      </c>
      <c r="N69" s="38">
        <f>SUMIFS('Inp - BP final'!J:J, 'Inp - BP final'!$A:$A, $F$6, 'Inp - BP final'!$K:$K, $E69)-SUMIFS('Inp - BP final'!J:J, 'Inp - BP final'!$A:$A, $F$6, 'Inp - BP final'!$K:$K, $C69)</f>
        <v>11.663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0</v>
      </c>
      <c r="K76" s="61">
        <f t="shared" ref="K76:N76" si="22">IF(K62=0, 0, K62/SUM(K$62:K$65))</f>
        <v>0</v>
      </c>
      <c r="L76" s="61">
        <f t="shared" si="22"/>
        <v>0</v>
      </c>
      <c r="M76" s="61">
        <f t="shared" si="22"/>
        <v>0</v>
      </c>
      <c r="N76" s="61">
        <f t="shared" si="22"/>
        <v>0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0.21750117577689018</v>
      </c>
      <c r="K77" s="61">
        <f t="shared" si="23"/>
        <v>0.19422468354430381</v>
      </c>
      <c r="L77" s="61">
        <f t="shared" si="23"/>
        <v>0.17480196293343961</v>
      </c>
      <c r="M77" s="61">
        <f t="shared" si="23"/>
        <v>0.18824622004262681</v>
      </c>
      <c r="N77" s="61">
        <f t="shared" si="23"/>
        <v>0.20863449892557143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9.4764107567791439E-3</v>
      </c>
      <c r="K78" s="61">
        <f t="shared" si="23"/>
        <v>8.9554368126167263E-3</v>
      </c>
      <c r="L78" s="61">
        <f t="shared" si="23"/>
        <v>3.40524113192507E-2</v>
      </c>
      <c r="M78" s="61">
        <f t="shared" si="23"/>
        <v>4.513232356301488E-2</v>
      </c>
      <c r="N78" s="61">
        <f t="shared" si="23"/>
        <v>5.3022675702886685E-2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0.7730224134663306</v>
      </c>
      <c r="K79" s="61">
        <f t="shared" si="23"/>
        <v>0.79681987964307954</v>
      </c>
      <c r="L79" s="61">
        <f t="shared" si="23"/>
        <v>0.79114562574730973</v>
      </c>
      <c r="M79" s="61">
        <f t="shared" si="23"/>
        <v>0.7666214563943583</v>
      </c>
      <c r="N79" s="61">
        <f t="shared" si="23"/>
        <v>0.73834282537154194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>IF(J66=0,0,J66/SUM(J$66:J$69))</f>
        <v>2.2218942673488128E-2</v>
      </c>
      <c r="K80" s="61">
        <f t="shared" ref="K80:N80" si="24">IF(K66=0,0,K66/SUM(K$66:K$69))</f>
        <v>2.2425154656239017E-2</v>
      </c>
      <c r="L80" s="61">
        <f t="shared" si="24"/>
        <v>2.3288197838240161E-2</v>
      </c>
      <c r="M80" s="61">
        <f t="shared" si="24"/>
        <v>3.0541312018807949E-2</v>
      </c>
      <c r="N80" s="61">
        <f t="shared" si="24"/>
        <v>5.6064261605780256E-2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3" si="25">IF(J67=0,0,J67/SUM(J$66:J$69))</f>
        <v>0.88017348812803364</v>
      </c>
      <c r="K81" s="61">
        <f t="shared" si="25"/>
        <v>0.92811071110835253</v>
      </c>
      <c r="L81" s="61">
        <f t="shared" si="25"/>
        <v>0.89953910266109938</v>
      </c>
      <c r="M81" s="61">
        <f t="shared" si="25"/>
        <v>0.90208369797507693</v>
      </c>
      <c r="N81" s="61">
        <f t="shared" si="25"/>
        <v>0.88589258914493063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si="25"/>
        <v>2.7753181162272073E-3</v>
      </c>
      <c r="K82" s="61">
        <f t="shared" si="25"/>
        <v>3.5017482879192278E-3</v>
      </c>
      <c r="L82" s="61">
        <f t="shared" si="25"/>
        <v>7.2917476065646174E-3</v>
      </c>
      <c r="M82" s="61">
        <f t="shared" si="25"/>
        <v>1.302986496911079E-2</v>
      </c>
      <c r="N82" s="61">
        <f t="shared" si="25"/>
        <v>2.1115522711297706E-2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si="25"/>
        <v>9.4832251082251115E-2</v>
      </c>
      <c r="K83" s="61">
        <f t="shared" si="25"/>
        <v>4.5962385947489297E-2</v>
      </c>
      <c r="L83" s="61">
        <f t="shared" si="25"/>
        <v>6.988095189409585E-2</v>
      </c>
      <c r="M83" s="61">
        <f t="shared" si="25"/>
        <v>5.434512503700438E-2</v>
      </c>
      <c r="N83" s="61">
        <f t="shared" si="25"/>
        <v>3.6927626537991476E-2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585.87917451629585</v>
      </c>
      <c r="J90" s="38">
        <f>SUMIFS('Inp - allowance final'!I:I,'Inp - allowance final'!$A:$A,$F$6,'Inp - allowance final'!$N:$N,$E90)</f>
        <v>119.23510718353062</v>
      </c>
      <c r="K90" s="38">
        <f>SUMIFS('Inp - allowance final'!J:J, 'Inp - allowance final'!$A:$A, $F$6, 'Inp - allowance final'!$N:$N, $E90)</f>
        <v>125.32700067927834</v>
      </c>
      <c r="L90" s="38">
        <f>SUMIFS('Inp - allowance final'!K:K, 'Inp - allowance final'!$A:$A, $F$6, 'Inp - allowance final'!$N:$N, $E90)</f>
        <v>124.85833473423855</v>
      </c>
      <c r="M90" s="38">
        <f>SUMIFS('Inp - allowance final'!L:L, 'Inp - allowance final'!$A:$A, $F$6, 'Inp - allowance final'!$N:$N, $E90)</f>
        <v>112.88909558645292</v>
      </c>
      <c r="N90" s="38">
        <f>SUMIFS('Inp - allowance final'!M:M, 'Inp - allowance final'!$A:$A, $F$6, 'Inp - allowance final'!$N:$N, $E90)</f>
        <v>103.56963633279543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1820.9491338003781</v>
      </c>
      <c r="J91" s="38">
        <f>SUMIFS('Inp - allowance final'!I:I, 'Inp - allowance final'!$A:$A, $F$6, 'Inp - allowance final'!$N:$N, $E91)</f>
        <v>245.05218233216024</v>
      </c>
      <c r="K91" s="38">
        <f>SUMIFS('Inp - allowance final'!J:J, 'Inp - allowance final'!$A:$A, $F$6, 'Inp - allowance final'!$N:$N, $E91)</f>
        <v>375.5950399137518</v>
      </c>
      <c r="L91" s="38">
        <f>SUMIFS('Inp - allowance final'!K:K, 'Inp - allowance final'!$A:$A, $F$6, 'Inp - allowance final'!$N:$N, $E91)</f>
        <v>464.10447148957854</v>
      </c>
      <c r="M91" s="38">
        <f>SUMIFS('Inp - allowance final'!L:L, 'Inp - allowance final'!$A:$A, $F$6, 'Inp - allowance final'!$N:$N, $E91)</f>
        <v>440.16799365815331</v>
      </c>
      <c r="N91" s="38">
        <f>SUMIFS('Inp - allowance final'!M:M, 'Inp - allowance final'!$A:$A, $F$6, 'Inp - allowance final'!$N:$N, $E91)</f>
        <v>296.02944640673411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0</v>
      </c>
      <c r="I95" s="38"/>
      <c r="J95" s="38">
        <f t="shared" ref="J95:N98" si="31">J$90*J76</f>
        <v>0</v>
      </c>
      <c r="K95" s="38">
        <f t="shared" si="31"/>
        <v>0</v>
      </c>
      <c r="L95" s="38">
        <f t="shared" si="31"/>
        <v>0</v>
      </c>
      <c r="M95" s="38">
        <f t="shared" si="31"/>
        <v>0</v>
      </c>
      <c r="N95" s="38">
        <f t="shared" si="31"/>
        <v>0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114.95999976131336</v>
      </c>
      <c r="I96" s="38"/>
      <c r="J96" s="38">
        <f t="shared" si="31"/>
        <v>25.933776006301432</v>
      </c>
      <c r="K96" s="38">
        <f t="shared" si="31"/>
        <v>24.341597046489586</v>
      </c>
      <c r="L96" s="38">
        <f t="shared" si="31"/>
        <v>21.825482000145364</v>
      </c>
      <c r="M96" s="38">
        <f t="shared" si="31"/>
        <v>21.250945528180548</v>
      </c>
      <c r="N96" s="38">
        <f t="shared" si="31"/>
        <v>21.608199180196429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17.090492687488382</v>
      </c>
      <c r="I97" s="38"/>
      <c r="J97" s="38">
        <f t="shared" si="31"/>
        <v>1.1299208522997237</v>
      </c>
      <c r="K97" s="38">
        <f t="shared" si="31"/>
        <v>1.1223580354980507</v>
      </c>
      <c r="L97" s="38">
        <f t="shared" si="31"/>
        <v>4.2517273710069778</v>
      </c>
      <c r="M97" s="38">
        <f t="shared" si="31"/>
        <v>5.094947188743908</v>
      </c>
      <c r="N97" s="38">
        <f t="shared" si="31"/>
        <v>5.4915392399397218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453.82868206749419</v>
      </c>
      <c r="I98" s="38"/>
      <c r="J98" s="38">
        <f t="shared" si="31"/>
        <v>92.171410324929454</v>
      </c>
      <c r="K98" s="38">
        <f t="shared" si="31"/>
        <v>99.863045597290721</v>
      </c>
      <c r="L98" s="38">
        <f t="shared" si="31"/>
        <v>98.781125363086218</v>
      </c>
      <c r="M98" s="38">
        <f t="shared" si="31"/>
        <v>86.543202869528471</v>
      </c>
      <c r="N98" s="38">
        <f t="shared" si="31"/>
        <v>76.469897912659277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54.715714360462556</v>
      </c>
      <c r="I99" s="36"/>
      <c r="J99" s="38">
        <f t="shared" ref="J99:N102" si="33">J$91*J80</f>
        <v>5.4448003912514285</v>
      </c>
      <c r="K99" s="38">
        <f t="shared" si="33"/>
        <v>8.4227768581821501</v>
      </c>
      <c r="L99" s="38">
        <f t="shared" si="33"/>
        <v>10.808156749661196</v>
      </c>
      <c r="M99" s="38">
        <f t="shared" si="33"/>
        <v>13.443308035006339</v>
      </c>
      <c r="N99" s="38">
        <f t="shared" si="33"/>
        <v>16.596672326361446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1641.0809976943651</v>
      </c>
      <c r="I100" s="38"/>
      <c r="J100" s="38">
        <f t="shared" si="33"/>
        <v>215.68843409668438</v>
      </c>
      <c r="K100" s="38">
        <f t="shared" si="33"/>
        <v>348.59377958312223</v>
      </c>
      <c r="L100" s="38">
        <f t="shared" si="33"/>
        <v>417.48011982473929</v>
      </c>
      <c r="M100" s="38">
        <f t="shared" si="33"/>
        <v>397.06837144941716</v>
      </c>
      <c r="N100" s="38">
        <f t="shared" si="33"/>
        <v>262.25029274040219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17.365615738100896</v>
      </c>
      <c r="I101" s="38"/>
      <c r="J101" s="38">
        <f t="shared" si="33"/>
        <v>0.68009776104745712</v>
      </c>
      <c r="K101" s="38">
        <f t="shared" si="33"/>
        <v>1.3152392879689343</v>
      </c>
      <c r="L101" s="38">
        <f t="shared" si="33"/>
        <v>3.3841326691800711</v>
      </c>
      <c r="M101" s="38">
        <f t="shared" si="33"/>
        <v>5.7353295210901525</v>
      </c>
      <c r="N101" s="38">
        <f t="shared" si="33"/>
        <v>6.2508164988142809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107.78680600744946</v>
      </c>
      <c r="I102" s="38"/>
      <c r="J102" s="38">
        <f t="shared" si="33"/>
        <v>23.238850083177002</v>
      </c>
      <c r="K102" s="38">
        <f t="shared" si="33"/>
        <v>17.263244184478509</v>
      </c>
      <c r="L102" s="38">
        <f t="shared" si="33"/>
        <v>32.432062245998019</v>
      </c>
      <c r="M102" s="38">
        <f t="shared" si="33"/>
        <v>23.920984652639692</v>
      </c>
      <c r="N102" s="38">
        <f t="shared" si="33"/>
        <v>10.931664841156239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J$92*J84</f>
        <v>0</v>
      </c>
      <c r="K103" s="38">
        <f t="shared" ref="K103:N103" si="34">K$92*K84</f>
        <v>0</v>
      </c>
      <c r="L103" s="38">
        <f t="shared" si="34"/>
        <v>0</v>
      </c>
      <c r="M103" s="38">
        <f t="shared" si="34"/>
        <v>0</v>
      </c>
      <c r="N103" s="38">
        <f t="shared" si="34"/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 t="shared" ref="J104:N106" si="35">J$92*J85</f>
        <v>0</v>
      </c>
      <c r="K104" s="38">
        <f t="shared" si="35"/>
        <v>0</v>
      </c>
      <c r="L104" s="38">
        <f t="shared" si="35"/>
        <v>0</v>
      </c>
      <c r="M104" s="38">
        <f t="shared" si="35"/>
        <v>0</v>
      </c>
      <c r="N104" s="38">
        <f t="shared" si="35"/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 t="shared" si="35"/>
        <v>0</v>
      </c>
      <c r="K105" s="38">
        <f t="shared" si="35"/>
        <v>0</v>
      </c>
      <c r="L105" s="38">
        <f t="shared" si="35"/>
        <v>0</v>
      </c>
      <c r="M105" s="38">
        <f t="shared" si="35"/>
        <v>0</v>
      </c>
      <c r="N105" s="38">
        <f t="shared" si="35"/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 t="shared" si="35"/>
        <v>0</v>
      </c>
      <c r="K106" s="38">
        <f t="shared" si="35"/>
        <v>0</v>
      </c>
      <c r="L106" s="38">
        <f t="shared" si="35"/>
        <v>0</v>
      </c>
      <c r="M106" s="38">
        <f t="shared" si="35"/>
        <v>0</v>
      </c>
      <c r="N106" s="38">
        <f t="shared" si="35"/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6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6"/>
        <v>71.135613190191648</v>
      </c>
      <c r="I113" s="38"/>
      <c r="J113" s="38">
        <f>SUMIFS('Inp - allowance final'!I:I, 'Inp - allowance final'!$A:$A, $F$6, 'Inp - allowance final'!$N:$N, $A113)</f>
        <v>14.652645798168304</v>
      </c>
      <c r="K113" s="38">
        <f>SUMIFS('Inp - allowance final'!J:J, 'Inp - allowance final'!$A:$A, $F$6, 'Inp - allowance final'!$N:$N, $A113)</f>
        <v>14.296485520105946</v>
      </c>
      <c r="L113" s="38">
        <f>SUMIFS('Inp - allowance final'!K:K, 'Inp - allowance final'!$A:$A, $F$6, 'Inp - allowance final'!$N:$N, $A113)</f>
        <v>14.350124934606168</v>
      </c>
      <c r="M113" s="38">
        <f>SUMIFS('Inp - allowance final'!L:L, 'Inp - allowance final'!$A:$A, $F$6, 'Inp - allowance final'!$N:$N, $A113)</f>
        <v>13.928810928635125</v>
      </c>
      <c r="N113" s="38">
        <f>SUMIFS('Inp - allowance final'!M:M, 'Inp - allowance final'!$A:$A, $F$6, 'Inp - allowance final'!$N:$N, $A113)</f>
        <v>13.907546008676105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6"/>
        <v>33.778584408736073</v>
      </c>
      <c r="I114" s="38"/>
      <c r="J114" s="38">
        <f>SUMIFS('Inp - allowance final'!I:I, 'Inp - allowance final'!$A:$A, $F$6, 'Inp - allowance final'!$N:$N, $A114)</f>
        <v>6.9365760923990623</v>
      </c>
      <c r="K114" s="38">
        <f>SUMIFS('Inp - allowance final'!J:J, 'Inp - allowance final'!$A:$A, $F$6, 'Inp - allowance final'!$N:$N, $A114)</f>
        <v>6.7678271033166579</v>
      </c>
      <c r="L114" s="38">
        <f>SUMIFS('Inp - allowance final'!K:K, 'Inp - allowance final'!$A:$A, $F$6, 'Inp - allowance final'!$N:$N, $A114)</f>
        <v>6.8025695422453882</v>
      </c>
      <c r="M114" s="38">
        <f>SUMIFS('Inp - allowance final'!L:L, 'Inp - allowance final'!$A:$A, $F$6, 'Inp - allowance final'!$N:$N, $A114)</f>
        <v>6.6904010965612031</v>
      </c>
      <c r="N114" s="38">
        <f>SUMIFS('Inp - allowance final'!M:M, 'Inp - allowance final'!$A:$A, $F$6, 'Inp - allowance final'!$N:$N, $A114)</f>
        <v>6.5812105742137641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6"/>
        <v>14.33</v>
      </c>
      <c r="I115" s="36"/>
      <c r="J115" s="38">
        <f>SUMIFS('Inp - allowance final'!I:I, 'Inp - allowance final'!$A:$A, $F$6, 'Inp - allowance final'!$N:$N, $A115)</f>
        <v>2.931</v>
      </c>
      <c r="K115" s="38">
        <f>SUMIFS('Inp - allowance final'!J:J, 'Inp - allowance final'!$A:$A, $F$6, 'Inp - allowance final'!$N:$N, $A115)</f>
        <v>2.8689999999999998</v>
      </c>
      <c r="L115" s="38">
        <f>SUMIFS('Inp - allowance final'!K:K, 'Inp - allowance final'!$A:$A, $F$6, 'Inp - allowance final'!$N:$N, $A115)</f>
        <v>2.875</v>
      </c>
      <c r="M115" s="38">
        <f>SUMIFS('Inp - allowance final'!L:L, 'Inp - allowance final'!$A:$A, $F$6, 'Inp - allowance final'!$N:$N, $A115)</f>
        <v>2.843</v>
      </c>
      <c r="N115" s="38">
        <f>SUMIFS('Inp - allowance final'!M:M, 'Inp - allowance final'!$A:$A, $F$6, 'Inp - allowance final'!$N:$N, $A115)</f>
        <v>2.8119999999999998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6"/>
        <v>24.274000000000001</v>
      </c>
      <c r="I116" s="38"/>
      <c r="J116" s="38">
        <f>SUMIFS('Inp - allowance final'!I:I, 'Inp - allowance final'!$A:$A, $F$6, 'Inp - allowance final'!$N:$N, $A116)</f>
        <v>5.0170000000000003</v>
      </c>
      <c r="K116" s="38">
        <f>SUMIFS('Inp - allowance final'!J:J, 'Inp - allowance final'!$A:$A, $F$6, 'Inp - allowance final'!$N:$N, $A116)</f>
        <v>4.8959999999999999</v>
      </c>
      <c r="L116" s="38">
        <f>SUMIFS('Inp - allowance final'!K:K, 'Inp - allowance final'!$A:$A, $F$6, 'Inp - allowance final'!$N:$N, $A116)</f>
        <v>4.8689999999999998</v>
      </c>
      <c r="M116" s="38">
        <f>SUMIFS('Inp - allowance final'!L:L, 'Inp - allowance final'!$A:$A, $F$6, 'Inp - allowance final'!$N:$N, $A116)</f>
        <v>4.7869999999999999</v>
      </c>
      <c r="N116" s="38">
        <f>SUMIFS('Inp - allowance final'!M:M, 'Inp - allowance final'!$A:$A, $F$6, 'Inp - allowance final'!$N:$N, $A116)</f>
        <v>4.7050000000000001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6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6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6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6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6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6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23.657999999999998</v>
      </c>
      <c r="I125" s="38"/>
      <c r="J125" s="38">
        <f>SUMIFS('Inp - allowance final'!I:I, 'Inp - allowance final'!$A:$A, $F$6, 'Inp - allowance final'!$N:$N, $A125)</f>
        <v>4.5750000000000002</v>
      </c>
      <c r="K125" s="38">
        <f>SUMIFS('Inp - allowance final'!J:J, 'Inp - allowance final'!$A:$A, $F$6, 'Inp - allowance final'!$N:$N, $A125)</f>
        <v>4.7560000000000002</v>
      </c>
      <c r="L125" s="38">
        <f>SUMIFS('Inp - allowance final'!K:K, 'Inp - allowance final'!$A:$A, $F$6, 'Inp - allowance final'!$N:$N, $A125)</f>
        <v>4.7610000000000001</v>
      </c>
      <c r="M125" s="38">
        <f>SUMIFS('Inp - allowance final'!L:L, 'Inp - allowance final'!$A:$A, $F$6, 'Inp - allowance final'!$N:$N, $A125)</f>
        <v>4.7629999999999999</v>
      </c>
      <c r="N125" s="38">
        <f>SUMIFS('Inp - allowance final'!M:M, 'Inp - allowance final'!$A:$A, $F$6, 'Inp - allowance final'!$N:$N, $A125)</f>
        <v>4.8029999999999999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7">SUM(J126:N126)</f>
        <v>30.407000000000004</v>
      </c>
      <c r="I126" s="38"/>
      <c r="J126" s="38">
        <f>SUMIFS('Inp - allowance final'!I:I, 'Inp - allowance final'!$A:$A, $F$6, 'Inp - allowance final'!$N:$N, $A126)</f>
        <v>6.0890000000000004</v>
      </c>
      <c r="K126" s="38">
        <f>SUMIFS('Inp - allowance final'!J:J, 'Inp - allowance final'!$A:$A, $F$6, 'Inp - allowance final'!$N:$N, $A126)</f>
        <v>5.9969999999999999</v>
      </c>
      <c r="L126" s="38">
        <f>SUMIFS('Inp - allowance final'!K:K, 'Inp - allowance final'!$A:$A, $F$6, 'Inp - allowance final'!$N:$N, $A126)</f>
        <v>6.0380000000000003</v>
      </c>
      <c r="M126" s="38">
        <f>SUMIFS('Inp - allowance final'!L:L, 'Inp - allowance final'!$A:$A, $F$6, 'Inp - allowance final'!$N:$N, $A126)</f>
        <v>6.0969999999999995</v>
      </c>
      <c r="N126" s="38">
        <f>SUMIFS('Inp - allowance final'!M:M, 'Inp - allowance final'!$A:$A, $F$6, 'Inp - allowance final'!$N:$N, $A126)</f>
        <v>6.1859999999999999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7"/>
        <v>15.228</v>
      </c>
      <c r="I127" s="38"/>
      <c r="J127" s="38">
        <f>SUMIFS('Inp - allowance final'!I:I, 'Inp - allowance final'!$A:$A, $F$6, 'Inp - allowance final'!$N:$N, $A127)</f>
        <v>3.03</v>
      </c>
      <c r="K127" s="38">
        <f>SUMIFS('Inp - allowance final'!J:J, 'Inp - allowance final'!$A:$A, $F$6, 'Inp - allowance final'!$N:$N, $A127)</f>
        <v>3.0260000000000002</v>
      </c>
      <c r="L127" s="38">
        <f>SUMIFS('Inp - allowance final'!K:K, 'Inp - allowance final'!$A:$A, $F$6, 'Inp - allowance final'!$N:$N, $A127)</f>
        <v>3.0469999999999997</v>
      </c>
      <c r="M127" s="38">
        <f>SUMIFS('Inp - allowance final'!L:L, 'Inp - allowance final'!$A:$A, $F$6, 'Inp - allowance final'!$N:$N, $A127)</f>
        <v>3.0579999999999998</v>
      </c>
      <c r="N127" s="38">
        <f>SUMIFS('Inp - allowance final'!M:M, 'Inp - allowance final'!$A:$A, $F$6, 'Inp - allowance final'!$N:$N, $A127)</f>
        <v>3.0670000000000002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7"/>
        <v>22.746000000000002</v>
      </c>
      <c r="I128" s="38"/>
      <c r="J128" s="38">
        <f>SUMIFS('Inp - allowance final'!I:I, 'Inp - allowance final'!$A:$A, $F$6, 'Inp - allowance final'!$N:$N, $A128)</f>
        <v>5.7000000000000002E-2</v>
      </c>
      <c r="K128" s="38">
        <f>SUMIFS('Inp - allowance final'!J:J, 'Inp - allowance final'!$A:$A, $F$6, 'Inp - allowance final'!$N:$N, $A128)</f>
        <v>6.6420000000000003</v>
      </c>
      <c r="L128" s="38">
        <f>SUMIFS('Inp - allowance final'!K:K, 'Inp - allowance final'!$A:$A, $F$6, 'Inp - allowance final'!$N:$N, $A128)</f>
        <v>6.6859999999999999</v>
      </c>
      <c r="M128" s="38">
        <f>SUMIFS('Inp - allowance final'!L:L, 'Inp - allowance final'!$A:$A, $F$6, 'Inp - allowance final'!$N:$N, $A128)</f>
        <v>6.71</v>
      </c>
      <c r="N128" s="38">
        <f>SUMIFS('Inp - allowance final'!M:M, 'Inp - allowance final'!$A:$A, $F$6, 'Inp - allowance final'!$N:$N, $A128)</f>
        <v>2.6509999999999998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7"/>
        <v>2.302</v>
      </c>
      <c r="I129" s="36"/>
      <c r="J129" s="38">
        <f>SUMIFS('Inp - allowance final'!I:I, 'Inp - allowance final'!$A:$A, $F$6, 'Inp - allowance final'!$N:$N, $A129)</f>
        <v>0.46399999999999997</v>
      </c>
      <c r="K129" s="38">
        <f>SUMIFS('Inp - allowance final'!J:J, 'Inp - allowance final'!$A:$A, $F$6, 'Inp - allowance final'!$N:$N, $A129)</f>
        <v>0.45799999999999996</v>
      </c>
      <c r="L129" s="38">
        <f>SUMIFS('Inp - allowance final'!K:K, 'Inp - allowance final'!$A:$A, $F$6, 'Inp - allowance final'!$N:$N, $A129)</f>
        <v>0.46099999999999997</v>
      </c>
      <c r="M129" s="38">
        <f>SUMIFS('Inp - allowance final'!L:L, 'Inp - allowance final'!$A:$A, $F$6, 'Inp - allowance final'!$N:$N, $A129)</f>
        <v>0.45999999999999996</v>
      </c>
      <c r="N129" s="38">
        <f>SUMIFS('Inp - allowance final'!M:M, 'Inp - allowance final'!$A:$A, $F$6, 'Inp - allowance final'!$N:$N, $A129)</f>
        <v>0.45899999999999996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7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7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7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7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7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7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7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153.63525149858367</v>
      </c>
      <c r="I141" s="38"/>
      <c r="J141" s="38">
        <f t="shared" ref="J141:N152" si="38">J46</f>
        <v>32.492531022261701</v>
      </c>
      <c r="K141" s="38">
        <f t="shared" si="38"/>
        <v>31.15566176615976</v>
      </c>
      <c r="L141" s="38">
        <f t="shared" si="38"/>
        <v>30.287459222653254</v>
      </c>
      <c r="M141" s="38">
        <f t="shared" si="38"/>
        <v>29.825908924348859</v>
      </c>
      <c r="N141" s="38">
        <f t="shared" si="38"/>
        <v>29.873690563160107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9">SUM(J142:N142)</f>
        <v>94.204042492908044</v>
      </c>
      <c r="I142" s="38"/>
      <c r="J142" s="38">
        <f t="shared" si="38"/>
        <v>17.759022257079806</v>
      </c>
      <c r="K142" s="38">
        <f t="shared" si="38"/>
        <v>20.024080872672236</v>
      </c>
      <c r="L142" s="38">
        <f t="shared" si="38"/>
        <v>19.475051026717551</v>
      </c>
      <c r="M142" s="38">
        <f t="shared" si="38"/>
        <v>18.832271247919053</v>
      </c>
      <c r="N142" s="38">
        <f t="shared" si="38"/>
        <v>18.113617088519408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9"/>
        <v>823.78037323136687</v>
      </c>
      <c r="I143" s="38"/>
      <c r="J143" s="38">
        <f t="shared" si="38"/>
        <v>165.82956139970392</v>
      </c>
      <c r="K143" s="38">
        <f t="shared" si="38"/>
        <v>166.10844318520157</v>
      </c>
      <c r="L143" s="38">
        <f t="shared" si="38"/>
        <v>163.25718910959122</v>
      </c>
      <c r="M143" s="38">
        <f t="shared" si="38"/>
        <v>163.9523123659809</v>
      </c>
      <c r="N143" s="38">
        <f t="shared" si="38"/>
        <v>164.63286717088937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9"/>
        <v>453.10173434686374</v>
      </c>
      <c r="I144" s="38"/>
      <c r="J144" s="38">
        <f t="shared" si="38"/>
        <v>85.150750836827143</v>
      </c>
      <c r="K144" s="38">
        <f t="shared" si="38"/>
        <v>94.461192611328102</v>
      </c>
      <c r="L144" s="38">
        <f t="shared" si="38"/>
        <v>94.277162242796663</v>
      </c>
      <c r="M144" s="38">
        <f t="shared" si="38"/>
        <v>89.678531697619007</v>
      </c>
      <c r="N144" s="38">
        <f t="shared" si="38"/>
        <v>89.534096958292821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9"/>
        <v>736.62606711514536</v>
      </c>
      <c r="I145" s="36"/>
      <c r="J145" s="38">
        <f t="shared" si="38"/>
        <v>154.81022349574229</v>
      </c>
      <c r="K145" s="38">
        <f t="shared" si="38"/>
        <v>148.98201899171912</v>
      </c>
      <c r="L145" s="38">
        <f t="shared" si="38"/>
        <v>147.09904429302216</v>
      </c>
      <c r="M145" s="38">
        <f t="shared" si="38"/>
        <v>144.68989750950627</v>
      </c>
      <c r="N145" s="38">
        <f t="shared" si="38"/>
        <v>141.04488282515541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9"/>
        <v>545.4611715493495</v>
      </c>
      <c r="I146" s="38"/>
      <c r="J146" s="38">
        <f t="shared" si="38"/>
        <v>111.74904062379764</v>
      </c>
      <c r="K146" s="38">
        <f t="shared" si="38"/>
        <v>113.15853559106498</v>
      </c>
      <c r="L146" s="38">
        <f t="shared" si="38"/>
        <v>109.57884649226904</v>
      </c>
      <c r="M146" s="38">
        <f t="shared" si="38"/>
        <v>106.25733836381951</v>
      </c>
      <c r="N146" s="38">
        <f t="shared" si="38"/>
        <v>104.71741047839836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9"/>
        <v>148.51275610109749</v>
      </c>
      <c r="I147" s="38"/>
      <c r="J147" s="38">
        <f t="shared" si="38"/>
        <v>31.58322906388717</v>
      </c>
      <c r="K147" s="38">
        <f t="shared" si="38"/>
        <v>30.163623438641558</v>
      </c>
      <c r="L147" s="38">
        <f t="shared" si="38"/>
        <v>29.650473592524385</v>
      </c>
      <c r="M147" s="38">
        <f t="shared" si="38"/>
        <v>29.118802414381751</v>
      </c>
      <c r="N147" s="38">
        <f t="shared" si="38"/>
        <v>27.996627591662651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9"/>
        <v>76.514891067535842</v>
      </c>
      <c r="I148" s="38"/>
      <c r="J148" s="38">
        <f t="shared" si="38"/>
        <v>13.329987019618525</v>
      </c>
      <c r="K148" s="38">
        <f t="shared" si="38"/>
        <v>14.868858384308773</v>
      </c>
      <c r="L148" s="38">
        <f t="shared" si="38"/>
        <v>15.376385221395132</v>
      </c>
      <c r="M148" s="38">
        <f t="shared" si="38"/>
        <v>15.89072969580543</v>
      </c>
      <c r="N148" s="38">
        <f t="shared" si="38"/>
        <v>17.048930746407969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9"/>
        <v>0</v>
      </c>
      <c r="I149" s="38"/>
      <c r="J149" s="38">
        <f t="shared" si="38"/>
        <v>0</v>
      </c>
      <c r="K149" s="38">
        <f t="shared" si="38"/>
        <v>0</v>
      </c>
      <c r="L149" s="38">
        <f t="shared" si="38"/>
        <v>0</v>
      </c>
      <c r="M149" s="38">
        <f t="shared" si="38"/>
        <v>0</v>
      </c>
      <c r="N149" s="38">
        <f t="shared" si="38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9"/>
        <v>0</v>
      </c>
      <c r="I150" s="38"/>
      <c r="J150" s="38">
        <f t="shared" si="38"/>
        <v>0</v>
      </c>
      <c r="K150" s="38">
        <f t="shared" si="38"/>
        <v>0</v>
      </c>
      <c r="L150" s="38">
        <f t="shared" si="38"/>
        <v>0</v>
      </c>
      <c r="M150" s="38">
        <f t="shared" si="38"/>
        <v>0</v>
      </c>
      <c r="N150" s="38">
        <f t="shared" si="38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9"/>
        <v>0</v>
      </c>
      <c r="I151" s="38"/>
      <c r="J151" s="38">
        <f t="shared" si="38"/>
        <v>0</v>
      </c>
      <c r="K151" s="38">
        <f t="shared" si="38"/>
        <v>0</v>
      </c>
      <c r="L151" s="38">
        <f t="shared" si="38"/>
        <v>0</v>
      </c>
      <c r="M151" s="38">
        <f t="shared" si="38"/>
        <v>0</v>
      </c>
      <c r="N151" s="38">
        <f t="shared" si="38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9"/>
        <v>0</v>
      </c>
      <c r="J152" s="38">
        <f t="shared" si="38"/>
        <v>0</v>
      </c>
      <c r="K152" s="38">
        <f t="shared" si="38"/>
        <v>0</v>
      </c>
      <c r="L152" s="38">
        <f t="shared" si="38"/>
        <v>0</v>
      </c>
      <c r="M152" s="38">
        <f t="shared" si="38"/>
        <v>0</v>
      </c>
      <c r="N152" s="38">
        <f t="shared" si="38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0</v>
      </c>
      <c r="I155" s="38"/>
      <c r="J155" s="38">
        <f>J95</f>
        <v>0</v>
      </c>
      <c r="K155" s="38">
        <f t="shared" ref="K155:N155" si="40">K95</f>
        <v>0</v>
      </c>
      <c r="L155" s="38">
        <f t="shared" si="40"/>
        <v>0</v>
      </c>
      <c r="M155" s="38">
        <f t="shared" si="40"/>
        <v>0</v>
      </c>
      <c r="N155" s="38">
        <f t="shared" si="40"/>
        <v>0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41">SUM(J156:N156)</f>
        <v>114.95999976131336</v>
      </c>
      <c r="I156" s="38"/>
      <c r="J156" s="38">
        <f t="shared" ref="J156:N166" si="42">J96</f>
        <v>25.933776006301432</v>
      </c>
      <c r="K156" s="38">
        <f t="shared" si="42"/>
        <v>24.341597046489586</v>
      </c>
      <c r="L156" s="38">
        <f t="shared" si="42"/>
        <v>21.825482000145364</v>
      </c>
      <c r="M156" s="38">
        <f t="shared" si="42"/>
        <v>21.250945528180548</v>
      </c>
      <c r="N156" s="38">
        <f t="shared" si="42"/>
        <v>21.608199180196429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41"/>
        <v>17.090492687488382</v>
      </c>
      <c r="I157" s="38"/>
      <c r="J157" s="38">
        <f t="shared" si="42"/>
        <v>1.1299208522997237</v>
      </c>
      <c r="K157" s="38">
        <f t="shared" si="42"/>
        <v>1.1223580354980507</v>
      </c>
      <c r="L157" s="38">
        <f t="shared" si="42"/>
        <v>4.2517273710069778</v>
      </c>
      <c r="M157" s="38">
        <f t="shared" si="42"/>
        <v>5.094947188743908</v>
      </c>
      <c r="N157" s="38">
        <f t="shared" si="42"/>
        <v>5.4915392399397218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41"/>
        <v>453.82868206749419</v>
      </c>
      <c r="I158" s="38"/>
      <c r="J158" s="38">
        <f t="shared" si="42"/>
        <v>92.171410324929454</v>
      </c>
      <c r="K158" s="38">
        <f t="shared" si="42"/>
        <v>99.863045597290721</v>
      </c>
      <c r="L158" s="38">
        <f t="shared" si="42"/>
        <v>98.781125363086218</v>
      </c>
      <c r="M158" s="38">
        <f t="shared" si="42"/>
        <v>86.543202869528471</v>
      </c>
      <c r="N158" s="38">
        <f t="shared" si="42"/>
        <v>76.469897912659277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41"/>
        <v>54.715714360462556</v>
      </c>
      <c r="I159" s="36"/>
      <c r="J159" s="38">
        <f t="shared" si="42"/>
        <v>5.4448003912514285</v>
      </c>
      <c r="K159" s="38">
        <f t="shared" si="42"/>
        <v>8.4227768581821501</v>
      </c>
      <c r="L159" s="38">
        <f t="shared" si="42"/>
        <v>10.808156749661196</v>
      </c>
      <c r="M159" s="38">
        <f t="shared" si="42"/>
        <v>13.443308035006339</v>
      </c>
      <c r="N159" s="38">
        <f t="shared" si="42"/>
        <v>16.596672326361446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41"/>
        <v>1641.0809976943651</v>
      </c>
      <c r="I160" s="38"/>
      <c r="J160" s="38">
        <f t="shared" si="42"/>
        <v>215.68843409668438</v>
      </c>
      <c r="K160" s="38">
        <f t="shared" si="42"/>
        <v>348.59377958312223</v>
      </c>
      <c r="L160" s="38">
        <f t="shared" si="42"/>
        <v>417.48011982473929</v>
      </c>
      <c r="M160" s="38">
        <f t="shared" si="42"/>
        <v>397.06837144941716</v>
      </c>
      <c r="N160" s="38">
        <f t="shared" si="42"/>
        <v>262.25029274040219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41"/>
        <v>17.365615738100896</v>
      </c>
      <c r="I161" s="38"/>
      <c r="J161" s="38">
        <f t="shared" si="42"/>
        <v>0.68009776104745712</v>
      </c>
      <c r="K161" s="38">
        <f t="shared" si="42"/>
        <v>1.3152392879689343</v>
      </c>
      <c r="L161" s="38">
        <f t="shared" si="42"/>
        <v>3.3841326691800711</v>
      </c>
      <c r="M161" s="38">
        <f t="shared" si="42"/>
        <v>5.7353295210901525</v>
      </c>
      <c r="N161" s="38">
        <f t="shared" si="42"/>
        <v>6.2508164988142809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41"/>
        <v>107.78680600744946</v>
      </c>
      <c r="I162" s="38"/>
      <c r="J162" s="38">
        <f t="shared" si="42"/>
        <v>23.238850083177002</v>
      </c>
      <c r="K162" s="38">
        <f t="shared" si="42"/>
        <v>17.263244184478509</v>
      </c>
      <c r="L162" s="38">
        <f t="shared" si="42"/>
        <v>32.432062245998019</v>
      </c>
      <c r="M162" s="38">
        <f t="shared" si="42"/>
        <v>23.920984652639692</v>
      </c>
      <c r="N162" s="38">
        <f t="shared" si="42"/>
        <v>10.931664841156239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41"/>
        <v>0</v>
      </c>
      <c r="I163" s="38"/>
      <c r="J163" s="38">
        <f t="shared" si="42"/>
        <v>0</v>
      </c>
      <c r="K163" s="38">
        <f t="shared" si="42"/>
        <v>0</v>
      </c>
      <c r="L163" s="38">
        <f t="shared" si="42"/>
        <v>0</v>
      </c>
      <c r="M163" s="38">
        <f t="shared" si="42"/>
        <v>0</v>
      </c>
      <c r="N163" s="38">
        <f t="shared" si="42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41"/>
        <v>0</v>
      </c>
      <c r="I164" s="38"/>
      <c r="J164" s="38">
        <f t="shared" si="42"/>
        <v>0</v>
      </c>
      <c r="K164" s="38">
        <f t="shared" si="42"/>
        <v>0</v>
      </c>
      <c r="L164" s="38">
        <f t="shared" si="42"/>
        <v>0</v>
      </c>
      <c r="M164" s="38">
        <f t="shared" si="42"/>
        <v>0</v>
      </c>
      <c r="N164" s="38">
        <f t="shared" si="42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41"/>
        <v>0</v>
      </c>
      <c r="I165" s="38"/>
      <c r="J165" s="38">
        <f t="shared" si="42"/>
        <v>0</v>
      </c>
      <c r="K165" s="38">
        <f t="shared" si="42"/>
        <v>0</v>
      </c>
      <c r="L165" s="38">
        <f t="shared" si="42"/>
        <v>0</v>
      </c>
      <c r="M165" s="38">
        <f t="shared" si="42"/>
        <v>0</v>
      </c>
      <c r="N165" s="38">
        <f t="shared" si="42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41"/>
        <v>0</v>
      </c>
      <c r="J166" s="38">
        <f>J106</f>
        <v>0</v>
      </c>
      <c r="K166" s="38">
        <f t="shared" si="42"/>
        <v>0</v>
      </c>
      <c r="L166" s="38">
        <f t="shared" si="42"/>
        <v>0</v>
      </c>
      <c r="M166" s="38">
        <f t="shared" si="42"/>
        <v>0</v>
      </c>
      <c r="N166" s="38">
        <f t="shared" si="42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3">K111</f>
        <v>0</v>
      </c>
      <c r="L169" s="38">
        <f t="shared" si="43"/>
        <v>0</v>
      </c>
      <c r="M169" s="38">
        <f t="shared" si="43"/>
        <v>0</v>
      </c>
      <c r="N169" s="38">
        <f t="shared" si="43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4">SUM(J170:N170)</f>
        <v>0</v>
      </c>
      <c r="I170" s="38"/>
      <c r="J170" s="38">
        <f t="shared" ref="J170:N180" si="45">J112</f>
        <v>0</v>
      </c>
      <c r="K170" s="38">
        <f t="shared" si="45"/>
        <v>0</v>
      </c>
      <c r="L170" s="38">
        <f t="shared" si="45"/>
        <v>0</v>
      </c>
      <c r="M170" s="38">
        <f t="shared" si="45"/>
        <v>0</v>
      </c>
      <c r="N170" s="38">
        <f t="shared" si="45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4"/>
        <v>71.135613190191648</v>
      </c>
      <c r="I171" s="38"/>
      <c r="J171" s="38">
        <f t="shared" si="45"/>
        <v>14.652645798168304</v>
      </c>
      <c r="K171" s="38">
        <f t="shared" si="45"/>
        <v>14.296485520105946</v>
      </c>
      <c r="L171" s="38">
        <f t="shared" si="45"/>
        <v>14.350124934606168</v>
      </c>
      <c r="M171" s="38">
        <f t="shared" si="45"/>
        <v>13.928810928635125</v>
      </c>
      <c r="N171" s="38">
        <f t="shared" si="45"/>
        <v>13.907546008676105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4"/>
        <v>33.778584408736073</v>
      </c>
      <c r="I172" s="38"/>
      <c r="J172" s="38">
        <f t="shared" si="45"/>
        <v>6.9365760923990623</v>
      </c>
      <c r="K172" s="38">
        <f t="shared" si="45"/>
        <v>6.7678271033166579</v>
      </c>
      <c r="L172" s="38">
        <f t="shared" si="45"/>
        <v>6.8025695422453882</v>
      </c>
      <c r="M172" s="38">
        <f t="shared" si="45"/>
        <v>6.6904010965612031</v>
      </c>
      <c r="N172" s="38">
        <f t="shared" si="45"/>
        <v>6.5812105742137641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4"/>
        <v>14.33</v>
      </c>
      <c r="I173" s="36"/>
      <c r="J173" s="38">
        <f t="shared" si="45"/>
        <v>2.931</v>
      </c>
      <c r="K173" s="38">
        <f t="shared" si="45"/>
        <v>2.8689999999999998</v>
      </c>
      <c r="L173" s="38">
        <f t="shared" si="45"/>
        <v>2.875</v>
      </c>
      <c r="M173" s="38">
        <f t="shared" si="45"/>
        <v>2.843</v>
      </c>
      <c r="N173" s="38">
        <f t="shared" si="45"/>
        <v>2.8119999999999998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4"/>
        <v>24.274000000000001</v>
      </c>
      <c r="I174" s="38"/>
      <c r="J174" s="38">
        <f t="shared" si="45"/>
        <v>5.0170000000000003</v>
      </c>
      <c r="K174" s="38">
        <f t="shared" si="45"/>
        <v>4.8959999999999999</v>
      </c>
      <c r="L174" s="38">
        <f t="shared" si="45"/>
        <v>4.8689999999999998</v>
      </c>
      <c r="M174" s="38">
        <f t="shared" si="45"/>
        <v>4.7869999999999999</v>
      </c>
      <c r="N174" s="38">
        <f t="shared" si="45"/>
        <v>4.7050000000000001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4"/>
        <v>0</v>
      </c>
      <c r="I175" s="38"/>
      <c r="J175" s="38">
        <f t="shared" si="45"/>
        <v>0</v>
      </c>
      <c r="K175" s="38">
        <f t="shared" si="45"/>
        <v>0</v>
      </c>
      <c r="L175" s="38">
        <f t="shared" si="45"/>
        <v>0</v>
      </c>
      <c r="M175" s="38">
        <f t="shared" si="45"/>
        <v>0</v>
      </c>
      <c r="N175" s="38">
        <f t="shared" si="45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4"/>
        <v>0</v>
      </c>
      <c r="I176" s="38"/>
      <c r="J176" s="38">
        <f t="shared" si="45"/>
        <v>0</v>
      </c>
      <c r="K176" s="38">
        <f t="shared" si="45"/>
        <v>0</v>
      </c>
      <c r="L176" s="38">
        <f t="shared" si="45"/>
        <v>0</v>
      </c>
      <c r="M176" s="38">
        <f t="shared" si="45"/>
        <v>0</v>
      </c>
      <c r="N176" s="38">
        <f t="shared" si="45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4"/>
        <v>0</v>
      </c>
      <c r="I177" s="38"/>
      <c r="J177" s="38">
        <f t="shared" si="45"/>
        <v>0</v>
      </c>
      <c r="K177" s="38">
        <f t="shared" si="45"/>
        <v>0</v>
      </c>
      <c r="L177" s="38">
        <f t="shared" si="45"/>
        <v>0</v>
      </c>
      <c r="M177" s="38">
        <f t="shared" si="45"/>
        <v>0</v>
      </c>
      <c r="N177" s="38">
        <f t="shared" si="45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4"/>
        <v>0</v>
      </c>
      <c r="I178" s="38"/>
      <c r="J178" s="38">
        <f t="shared" si="45"/>
        <v>0</v>
      </c>
      <c r="K178" s="38">
        <f t="shared" si="45"/>
        <v>0</v>
      </c>
      <c r="L178" s="38">
        <f t="shared" si="45"/>
        <v>0</v>
      </c>
      <c r="M178" s="38">
        <f t="shared" si="45"/>
        <v>0</v>
      </c>
      <c r="N178" s="38">
        <f t="shared" si="45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4"/>
        <v>0</v>
      </c>
      <c r="I179" s="38"/>
      <c r="J179" s="38">
        <f t="shared" si="45"/>
        <v>0</v>
      </c>
      <c r="K179" s="38">
        <f t="shared" si="45"/>
        <v>0</v>
      </c>
      <c r="L179" s="38">
        <f t="shared" si="45"/>
        <v>0</v>
      </c>
      <c r="M179" s="38">
        <f t="shared" si="45"/>
        <v>0</v>
      </c>
      <c r="N179" s="38">
        <f t="shared" si="45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4"/>
        <v>0</v>
      </c>
      <c r="J180" s="38">
        <f t="shared" si="45"/>
        <v>0</v>
      </c>
      <c r="K180" s="38">
        <f t="shared" si="45"/>
        <v>0</v>
      </c>
      <c r="L180" s="38">
        <f t="shared" si="45"/>
        <v>0</v>
      </c>
      <c r="M180" s="38">
        <f t="shared" si="45"/>
        <v>0</v>
      </c>
      <c r="N180" s="38">
        <f t="shared" si="45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23.657999999999998</v>
      </c>
      <c r="I183" s="38"/>
      <c r="J183" s="38">
        <f>J125</f>
        <v>4.5750000000000002</v>
      </c>
      <c r="K183" s="38">
        <f t="shared" ref="K183:N183" si="46">K125</f>
        <v>4.7560000000000002</v>
      </c>
      <c r="L183" s="38">
        <f t="shared" si="46"/>
        <v>4.7610000000000001</v>
      </c>
      <c r="M183" s="38">
        <f t="shared" si="46"/>
        <v>4.7629999999999999</v>
      </c>
      <c r="N183" s="38">
        <f t="shared" si="46"/>
        <v>4.8029999999999999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7">SUM(J184:N184)</f>
        <v>30.407000000000004</v>
      </c>
      <c r="I184" s="38"/>
      <c r="J184" s="38">
        <f t="shared" ref="J184:N194" si="48">J126</f>
        <v>6.0890000000000004</v>
      </c>
      <c r="K184" s="38">
        <f t="shared" si="48"/>
        <v>5.9969999999999999</v>
      </c>
      <c r="L184" s="38">
        <f t="shared" si="48"/>
        <v>6.0380000000000003</v>
      </c>
      <c r="M184" s="38">
        <f t="shared" si="48"/>
        <v>6.0969999999999995</v>
      </c>
      <c r="N184" s="38">
        <f t="shared" si="48"/>
        <v>6.1859999999999999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7"/>
        <v>15.228</v>
      </c>
      <c r="I185" s="38"/>
      <c r="J185" s="38">
        <f t="shared" si="48"/>
        <v>3.03</v>
      </c>
      <c r="K185" s="38">
        <f t="shared" si="48"/>
        <v>3.0260000000000002</v>
      </c>
      <c r="L185" s="38">
        <f t="shared" si="48"/>
        <v>3.0469999999999997</v>
      </c>
      <c r="M185" s="38">
        <f t="shared" si="48"/>
        <v>3.0579999999999998</v>
      </c>
      <c r="N185" s="38">
        <f t="shared" si="48"/>
        <v>3.0670000000000002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7"/>
        <v>22.746000000000002</v>
      </c>
      <c r="I186" s="38"/>
      <c r="J186" s="38">
        <f t="shared" si="48"/>
        <v>5.7000000000000002E-2</v>
      </c>
      <c r="K186" s="38">
        <f t="shared" si="48"/>
        <v>6.6420000000000003</v>
      </c>
      <c r="L186" s="38">
        <f t="shared" si="48"/>
        <v>6.6859999999999999</v>
      </c>
      <c r="M186" s="38">
        <f t="shared" si="48"/>
        <v>6.71</v>
      </c>
      <c r="N186" s="38">
        <f t="shared" si="48"/>
        <v>2.6509999999999998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7"/>
        <v>2.302</v>
      </c>
      <c r="I187" s="36"/>
      <c r="J187" s="38">
        <f t="shared" si="48"/>
        <v>0.46399999999999997</v>
      </c>
      <c r="K187" s="38">
        <f t="shared" si="48"/>
        <v>0.45799999999999996</v>
      </c>
      <c r="L187" s="38">
        <f t="shared" si="48"/>
        <v>0.46099999999999997</v>
      </c>
      <c r="M187" s="38">
        <f t="shared" si="48"/>
        <v>0.45999999999999996</v>
      </c>
      <c r="N187" s="38">
        <f t="shared" si="48"/>
        <v>0.45899999999999996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7"/>
        <v>0</v>
      </c>
      <c r="I188" s="38"/>
      <c r="J188" s="38">
        <f t="shared" si="48"/>
        <v>0</v>
      </c>
      <c r="K188" s="38">
        <f t="shared" si="48"/>
        <v>0</v>
      </c>
      <c r="L188" s="38">
        <f t="shared" si="48"/>
        <v>0</v>
      </c>
      <c r="M188" s="38">
        <f t="shared" si="48"/>
        <v>0</v>
      </c>
      <c r="N188" s="38">
        <f t="shared" si="48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7"/>
        <v>0</v>
      </c>
      <c r="I189" s="38"/>
      <c r="J189" s="38">
        <f t="shared" si="48"/>
        <v>0</v>
      </c>
      <c r="K189" s="38">
        <f t="shared" si="48"/>
        <v>0</v>
      </c>
      <c r="L189" s="38">
        <f t="shared" si="48"/>
        <v>0</v>
      </c>
      <c r="M189" s="38">
        <f t="shared" si="48"/>
        <v>0</v>
      </c>
      <c r="N189" s="38">
        <f t="shared" si="48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7"/>
        <v>0</v>
      </c>
      <c r="I190" s="38"/>
      <c r="J190" s="38">
        <f t="shared" si="48"/>
        <v>0</v>
      </c>
      <c r="K190" s="38">
        <f t="shared" si="48"/>
        <v>0</v>
      </c>
      <c r="L190" s="38">
        <f t="shared" si="48"/>
        <v>0</v>
      </c>
      <c r="M190" s="38">
        <f t="shared" si="48"/>
        <v>0</v>
      </c>
      <c r="N190" s="38">
        <f t="shared" si="48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7"/>
        <v>0</v>
      </c>
      <c r="I191" s="38"/>
      <c r="J191" s="38">
        <f t="shared" si="48"/>
        <v>0</v>
      </c>
      <c r="K191" s="38">
        <f t="shared" si="48"/>
        <v>0</v>
      </c>
      <c r="L191" s="38">
        <f t="shared" si="48"/>
        <v>0</v>
      </c>
      <c r="M191" s="38">
        <f t="shared" si="48"/>
        <v>0</v>
      </c>
      <c r="N191" s="38">
        <f t="shared" si="48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7"/>
        <v>0</v>
      </c>
      <c r="I192" s="38"/>
      <c r="J192" s="38">
        <f t="shared" si="48"/>
        <v>0</v>
      </c>
      <c r="K192" s="38">
        <f t="shared" si="48"/>
        <v>0</v>
      </c>
      <c r="L192" s="38">
        <f t="shared" si="48"/>
        <v>0</v>
      </c>
      <c r="M192" s="38">
        <f t="shared" si="48"/>
        <v>0</v>
      </c>
      <c r="N192" s="38">
        <f t="shared" si="48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7"/>
        <v>0</v>
      </c>
      <c r="I193" s="38"/>
      <c r="J193" s="38">
        <f t="shared" si="48"/>
        <v>0</v>
      </c>
      <c r="K193" s="38">
        <f t="shared" si="48"/>
        <v>0</v>
      </c>
      <c r="L193" s="38">
        <f t="shared" si="48"/>
        <v>0</v>
      </c>
      <c r="M193" s="38">
        <f t="shared" si="48"/>
        <v>0</v>
      </c>
      <c r="N193" s="38">
        <f t="shared" si="48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7"/>
        <v>0</v>
      </c>
      <c r="J194" s="38">
        <f t="shared" si="48"/>
        <v>0</v>
      </c>
      <c r="K194" s="38">
        <f t="shared" si="48"/>
        <v>0</v>
      </c>
      <c r="L194" s="38">
        <f t="shared" si="48"/>
        <v>0</v>
      </c>
      <c r="M194" s="38">
        <f t="shared" si="48"/>
        <v>0</v>
      </c>
      <c r="N194" s="38">
        <f t="shared" si="48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177.29325149858369</v>
      </c>
      <c r="I197" s="38"/>
      <c r="J197" s="38">
        <f>J141+J155+J169+J183</f>
        <v>37.067531022261704</v>
      </c>
      <c r="K197" s="38">
        <f t="shared" ref="K197:N197" si="49">K141+K155+K169+K183</f>
        <v>35.91166176615976</v>
      </c>
      <c r="L197" s="38">
        <f t="shared" si="49"/>
        <v>35.048459222653257</v>
      </c>
      <c r="M197" s="38">
        <f t="shared" si="49"/>
        <v>34.588908924348857</v>
      </c>
      <c r="N197" s="38">
        <f t="shared" si="49"/>
        <v>34.676690563160108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50">SUM(J198:N198)</f>
        <v>239.5710422542214</v>
      </c>
      <c r="I198" s="38"/>
      <c r="J198" s="38">
        <f t="shared" ref="J198:N208" si="51">J142+J156+J170+J184</f>
        <v>49.781798263381233</v>
      </c>
      <c r="K198" s="38">
        <f t="shared" si="51"/>
        <v>50.362677919161825</v>
      </c>
      <c r="L198" s="38">
        <f t="shared" si="51"/>
        <v>47.338533026862919</v>
      </c>
      <c r="M198" s="38">
        <f t="shared" si="51"/>
        <v>46.180216776099606</v>
      </c>
      <c r="N198" s="38">
        <f t="shared" si="51"/>
        <v>45.907816268715841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50"/>
        <v>927.23447910904702</v>
      </c>
      <c r="I199" s="38"/>
      <c r="J199" s="38">
        <f t="shared" si="51"/>
        <v>184.64212805017195</v>
      </c>
      <c r="K199" s="38">
        <f t="shared" si="51"/>
        <v>184.55328674080556</v>
      </c>
      <c r="L199" s="38">
        <f t="shared" si="51"/>
        <v>184.90604141520436</v>
      </c>
      <c r="M199" s="38">
        <f t="shared" si="51"/>
        <v>186.03407048335993</v>
      </c>
      <c r="N199" s="38">
        <f t="shared" si="51"/>
        <v>187.0989524195052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50"/>
        <v>963.455000823094</v>
      </c>
      <c r="I200" s="38"/>
      <c r="J200" s="38">
        <f t="shared" si="51"/>
        <v>184.31573725415564</v>
      </c>
      <c r="K200" s="38">
        <f t="shared" si="51"/>
        <v>207.73406531193547</v>
      </c>
      <c r="L200" s="38">
        <f t="shared" si="51"/>
        <v>206.54685714812825</v>
      </c>
      <c r="M200" s="38">
        <f t="shared" si="51"/>
        <v>189.62213566370869</v>
      </c>
      <c r="N200" s="38">
        <f t="shared" si="51"/>
        <v>175.23620544516589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50"/>
        <v>807.97378147560789</v>
      </c>
      <c r="I201" s="36"/>
      <c r="J201" s="38">
        <f t="shared" si="51"/>
        <v>163.65002388699372</v>
      </c>
      <c r="K201" s="38">
        <f t="shared" si="51"/>
        <v>160.73179584990126</v>
      </c>
      <c r="L201" s="38">
        <f t="shared" si="51"/>
        <v>161.24320104268338</v>
      </c>
      <c r="M201" s="38">
        <f t="shared" si="51"/>
        <v>161.4362055445126</v>
      </c>
      <c r="N201" s="38">
        <f t="shared" si="51"/>
        <v>160.91255515151687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50"/>
        <v>2210.8161692437147</v>
      </c>
      <c r="I202" s="38"/>
      <c r="J202" s="38">
        <f t="shared" si="51"/>
        <v>332.45447472048198</v>
      </c>
      <c r="K202" s="38">
        <f t="shared" si="51"/>
        <v>466.64831517418719</v>
      </c>
      <c r="L202" s="38">
        <f t="shared" si="51"/>
        <v>531.92796631700833</v>
      </c>
      <c r="M202" s="38">
        <f t="shared" si="51"/>
        <v>508.11270981323668</v>
      </c>
      <c r="N202" s="38">
        <f t="shared" si="51"/>
        <v>371.67270321880056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50"/>
        <v>165.87837183919842</v>
      </c>
      <c r="I203" s="38"/>
      <c r="J203" s="38">
        <f t="shared" si="51"/>
        <v>32.26332682493463</v>
      </c>
      <c r="K203" s="38">
        <f t="shared" si="51"/>
        <v>31.478862726610494</v>
      </c>
      <c r="L203" s="38">
        <f t="shared" si="51"/>
        <v>33.034606261704454</v>
      </c>
      <c r="M203" s="38">
        <f t="shared" si="51"/>
        <v>34.854131935471905</v>
      </c>
      <c r="N203" s="38">
        <f t="shared" si="51"/>
        <v>34.247444090476932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50"/>
        <v>184.30169707498527</v>
      </c>
      <c r="I204" s="38"/>
      <c r="J204" s="38">
        <f t="shared" si="51"/>
        <v>36.568837102795527</v>
      </c>
      <c r="K204" s="38">
        <f t="shared" si="51"/>
        <v>32.132102568787282</v>
      </c>
      <c r="L204" s="38">
        <f t="shared" si="51"/>
        <v>47.808447467393151</v>
      </c>
      <c r="M204" s="38">
        <f t="shared" si="51"/>
        <v>39.811714348445122</v>
      </c>
      <c r="N204" s="38">
        <f t="shared" si="51"/>
        <v>27.98059558756421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50"/>
        <v>0</v>
      </c>
      <c r="I205" s="38"/>
      <c r="J205" s="38">
        <f t="shared" si="51"/>
        <v>0</v>
      </c>
      <c r="K205" s="38">
        <f t="shared" si="51"/>
        <v>0</v>
      </c>
      <c r="L205" s="38">
        <f t="shared" si="51"/>
        <v>0</v>
      </c>
      <c r="M205" s="38">
        <f t="shared" si="51"/>
        <v>0</v>
      </c>
      <c r="N205" s="38">
        <f t="shared" si="51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50"/>
        <v>0</v>
      </c>
      <c r="I206" s="38"/>
      <c r="J206" s="38">
        <f t="shared" si="51"/>
        <v>0</v>
      </c>
      <c r="K206" s="38">
        <f t="shared" si="51"/>
        <v>0</v>
      </c>
      <c r="L206" s="38">
        <f t="shared" si="51"/>
        <v>0</v>
      </c>
      <c r="M206" s="38">
        <f t="shared" si="51"/>
        <v>0</v>
      </c>
      <c r="N206" s="38">
        <f t="shared" si="51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50"/>
        <v>0</v>
      </c>
      <c r="I207" s="38"/>
      <c r="J207" s="38">
        <f t="shared" si="51"/>
        <v>0</v>
      </c>
      <c r="K207" s="38">
        <f t="shared" si="51"/>
        <v>0</v>
      </c>
      <c r="L207" s="38">
        <f t="shared" si="51"/>
        <v>0</v>
      </c>
      <c r="M207" s="38">
        <f t="shared" si="51"/>
        <v>0</v>
      </c>
      <c r="N207" s="38">
        <f t="shared" si="51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50"/>
        <v>0</v>
      </c>
      <c r="J208" s="38">
        <f t="shared" si="51"/>
        <v>0</v>
      </c>
      <c r="K208" s="38">
        <f t="shared" si="51"/>
        <v>0</v>
      </c>
      <c r="L208" s="38">
        <f t="shared" si="51"/>
        <v>0</v>
      </c>
      <c r="M208" s="38">
        <f t="shared" si="51"/>
        <v>0</v>
      </c>
      <c r="N208" s="38">
        <f t="shared" si="51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2885.9569999999999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2638.2710000000002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5524.2280000000001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5524.2280000000001</v>
      </c>
      <c r="J223" s="38">
        <f xml:space="preserve"> SUMIFS('Inp - BP final'!F$7:F$2590, 'Inp - BP final'!$A$7:$A$2590, $F$6, 'Inp - BP final'!$L$7:$L$2590, "Totex check")</f>
        <v>979.55600000000004</v>
      </c>
      <c r="K223" s="38">
        <f xml:space="preserve"> SUMIFS('Inp - BP final'!G$7:G$2590, 'Inp - BP final'!$A$7:$A$2590, $F$6, 'Inp - BP final'!$L$7:$L$2590, "Totex check")</f>
        <v>1138.4079999999999</v>
      </c>
      <c r="L223" s="38">
        <f xml:space="preserve"> SUMIFS('Inp - BP final'!H$7:H$2590, 'Inp - BP final'!$A$7:$A$2590, $F$6, 'Inp - BP final'!$L$7:$L$2590, "Totex check")</f>
        <v>1230.9280000000001</v>
      </c>
      <c r="M223" s="38">
        <f xml:space="preserve"> SUMIFS('Inp - BP final'!I$7:I$2590, 'Inp - BP final'!$A$7:$A$2590, $F$6, 'Inp - BP final'!$L$7:$L$2590, "Totex check")</f>
        <v>1179.3130000000001</v>
      </c>
      <c r="N223" s="38">
        <f xml:space="preserve"> SUMIFS('Inp - BP final'!J$7:J$2590, 'Inp - BP final'!$A$7:$A$2590, $F$6, 'Inp - BP final'!$L$7:$L$2590, "Totex check")</f>
        <v>996.02300000000002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5676.5237933184526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5676.5237933184535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1020.7438571251766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1169.5527680575492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1247.8541119016381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1200.6400934891833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1037.732962744906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89" priority="1" stopIfTrue="1" operator="notEqual">
      <formula>0</formula>
    </cfRule>
    <cfRule type="cellIs" dxfId="88" priority="2" stopIfTrue="1" operator="equal">
      <formula>""</formula>
    </cfRule>
  </conditionalFormatting>
  <conditionalFormatting sqref="H228">
    <cfRule type="cellIs" dxfId="87" priority="5" stopIfTrue="1" operator="notEqual">
      <formula>0</formula>
    </cfRule>
    <cfRule type="cellIs" dxfId="86" priority="6" stopIfTrue="1" operator="equal">
      <formula>""</formula>
    </cfRule>
  </conditionalFormatting>
  <conditionalFormatting sqref="H238">
    <cfRule type="cellIs" dxfId="85" priority="3" stopIfTrue="1" operator="notEqual">
      <formula>0</formula>
    </cfRule>
    <cfRule type="cellIs" dxfId="84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17738-FC62-4994-A280-92EE438353CC}">
  <sheetPr codeName="Sheet19">
    <tabColor rgb="FFCCCCCE"/>
  </sheetPr>
  <dimension ref="A1:T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15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350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21.674983015878087</v>
      </c>
      <c r="I10" s="38"/>
      <c r="J10" s="38">
        <f>SUMIFS('Inp - BP final'!F:F, 'Inp - BP final'!$A:$A, $F$6, 'Inp - BP final'!$K:$K, $E10)+SUMIFS('Inp - BP final'!F:F, 'Inp - BP final'!$A:$A, $F$6, 'Inp - BP final'!$K:$K, $A10)</f>
        <v>3.958120877024164</v>
      </c>
      <c r="K10" s="38">
        <f>SUMIFS('Inp - BP final'!G:G, 'Inp - BP final'!$A:$A, $F$6, 'Inp - BP final'!$K:$K, $E10)</f>
        <v>4.3719484944877713</v>
      </c>
      <c r="L10" s="38">
        <f>SUMIFS('Inp - BP final'!H:H, 'Inp - BP final'!$A:$A, $F$6, 'Inp - BP final'!$K:$K, $E10)</f>
        <v>4.4476450684038094</v>
      </c>
      <c r="M10" s="38">
        <f>SUMIFS('Inp - BP final'!I:I, 'Inp - BP final'!$A:$A, $F$6, 'Inp - BP final'!$K:$K, $E10)</f>
        <v>4.4489759318577962</v>
      </c>
      <c r="N10" s="38">
        <f>SUMIFS('Inp - BP final'!J:J, 'Inp - BP final'!$A:$A, $F$6, 'Inp - BP final'!$K:$K, $E10)</f>
        <v>4.4482926441045478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3.6507441343699329</v>
      </c>
      <c r="I11" s="38"/>
      <c r="J11" s="38">
        <f>SUMIFS('Inp - BP final'!F:F, 'Inp - BP final'!$A:$A, $F$6, 'Inp - BP final'!$K:$K, $E11)+SUMIFS('Inp - BP final'!F:F, 'Inp - BP final'!$A:$A, $F$6, 'Inp - BP final'!$K:$K, $A11)</f>
        <v>0.77488918184119759</v>
      </c>
      <c r="K11" s="38">
        <f>SUMIFS('Inp - BP final'!G:G, 'Inp - BP final'!$A:$A, $F$6, 'Inp - BP final'!$K:$K, $E11)</f>
        <v>0.77063081848456016</v>
      </c>
      <c r="L11" s="38">
        <f>SUMIFS('Inp - BP final'!H:H, 'Inp - BP final'!$A:$A, $F$6, 'Inp - BP final'!$K:$K, $E11)</f>
        <v>0.70496786925604571</v>
      </c>
      <c r="M11" s="38">
        <f>SUMIFS('Inp - BP final'!I:I, 'Inp - BP final'!$A:$A, $F$6, 'Inp - BP final'!$K:$K, $E11)</f>
        <v>0.70174917009684423</v>
      </c>
      <c r="N11" s="38">
        <f>SUMIFS('Inp - BP final'!J:J, 'Inp - BP final'!$A:$A, $F$6, 'Inp - BP final'!$K:$K, $E11)</f>
        <v>0.69850709469128525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84.7627610018788</v>
      </c>
      <c r="I12" s="38"/>
      <c r="J12" s="38">
        <f>SUMIFS('Inp - BP final'!F:F, 'Inp - BP final'!$A:$A, $F$6, 'Inp - BP final'!$K:$K, $E12)+SUMIFS('Inp - BP final'!F:F, 'Inp - BP final'!$A:$A, $F$6, 'Inp - BP final'!$K:$K, $A12)</f>
        <v>15.851911521434342</v>
      </c>
      <c r="K12" s="38">
        <f>SUMIFS('Inp - BP final'!G:G, 'Inp - BP final'!$A:$A, $F$6, 'Inp - BP final'!$K:$K, $E12)+SUMIFS('Inp - BP final'!G:G, 'Inp - BP final'!$A:$A, $F$6, 'Inp - BP final'!$K:$K, $A12)</f>
        <v>17.012236846040494</v>
      </c>
      <c r="L12" s="38">
        <f>SUMIFS('Inp - BP final'!H:H, 'Inp - BP final'!$A:$A, $F$6, 'Inp - BP final'!$K:$K, $E12)+SUMIFS('Inp - BP final'!H:H, 'Inp - BP final'!$A:$A, $F$6, 'Inp - BP final'!$K:$K, $A12)</f>
        <v>17.870055861382742</v>
      </c>
      <c r="M12" s="38">
        <f>SUMIFS('Inp - BP final'!I:I, 'Inp - BP final'!$A:$A, $F$6, 'Inp - BP final'!$K:$K, $E12)+SUMIFS('Inp - BP final'!I:I, 'Inp - BP final'!$A:$A, $F$6, 'Inp - BP final'!$K:$K, $A12)</f>
        <v>16.025834963824114</v>
      </c>
      <c r="N12" s="38">
        <f>SUMIFS('Inp - BP final'!J:J, 'Inp - BP final'!$A:$A, $F$6, 'Inp - BP final'!$K:$K, $E12)+SUMIFS('Inp - BP final'!J:J, 'Inp - BP final'!$A:$A, $F$6, 'Inp - BP final'!$K:$K, $A12)</f>
        <v>18.002721809197105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39.51320348145164</v>
      </c>
      <c r="I13" s="38"/>
      <c r="J13" s="38">
        <f>SUMIFS('Inp - BP final'!F:F, 'Inp - BP final'!$A:$A, $F$6, 'Inp - BP final'!$K:$K, $E13)+SUMIFS('Inp - BP final'!F:F, 'Inp - BP final'!$A:$A, $F$6, 'Inp - BP final'!$K:$K, $A13)</f>
        <v>7.8479476244389996</v>
      </c>
      <c r="K13" s="38">
        <f>SUMIFS('Inp - BP final'!G:G, 'Inp - BP final'!$A:$A, $F$6, 'Inp - BP final'!$K:$K, $E13)+SUMIFS('Inp - BP final'!G:G, 'Inp - BP final'!$A:$A, $F$6, 'Inp - BP final'!$K:$K, $A13)</f>
        <v>7.8903230600408447</v>
      </c>
      <c r="L13" s="38">
        <f>SUMIFS('Inp - BP final'!H:H, 'Inp - BP final'!$A:$A, $F$6, 'Inp - BP final'!$K:$K, $E13)+SUMIFS('Inp - BP final'!H:H, 'Inp - BP final'!$A:$A, $F$6, 'Inp - BP final'!$K:$K, $A13)</f>
        <v>7.7378022308650385</v>
      </c>
      <c r="M13" s="38">
        <f>SUMIFS('Inp - BP final'!I:I, 'Inp - BP final'!$A:$A, $F$6, 'Inp - BP final'!$K:$K, $E13)+SUMIFS('Inp - BP final'!I:I, 'Inp - BP final'!$A:$A, $F$6, 'Inp - BP final'!$K:$K, $A13)</f>
        <v>8.0256144294779919</v>
      </c>
      <c r="N13" s="38">
        <f>SUMIFS('Inp - BP final'!J:J, 'Inp - BP final'!$A:$A, $F$6, 'Inp - BP final'!$K:$K, $E13)+SUMIFS('Inp - BP final'!J:J, 'Inp - BP final'!$A:$A, $F$6, 'Inp - BP final'!$K:$K, $A13)</f>
        <v>8.0115161366287655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23.242508090344824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4.5345036537118695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4.6546993619536998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4.6398765109511935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4.6696999524144909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4.7437286113135713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11.752873435557708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2.3268005940922474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2.3259528465489678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2.5080555738846355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2.0817263766217207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2.5103380444101373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2.8993050670422447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0.53624525011974444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0.56666301260717444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0.57942814809622589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0.57127415374625901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0.64569450247284088</v>
      </c>
    </row>
    <row r="17" spans="1:20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0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0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0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0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0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0</v>
      </c>
    </row>
    <row r="18" spans="1:20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20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20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20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20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20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20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0.15628853827343719</v>
      </c>
      <c r="K24" s="61">
        <f t="shared" ref="K24:N24" si="1">K10/SUM($J$10:$N$11)</f>
        <v>0.17262874501295244</v>
      </c>
      <c r="L24" s="61">
        <f t="shared" si="1"/>
        <v>0.17561766507305412</v>
      </c>
      <c r="M24" s="61">
        <f t="shared" si="1"/>
        <v>0.17567021493454837</v>
      </c>
      <c r="N24" s="61">
        <f t="shared" si="1"/>
        <v>0.17564323494897108</v>
      </c>
      <c r="P24" s="85"/>
      <c r="Q24" s="85"/>
      <c r="R24" s="85"/>
      <c r="S24" s="85"/>
      <c r="T24" s="85"/>
    </row>
    <row r="25" spans="1:20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  <c r="P25" s="85"/>
      <c r="Q25" s="85"/>
      <c r="R25" s="85"/>
      <c r="S25" s="85"/>
      <c r="T25" s="85"/>
    </row>
    <row r="26" spans="1:20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0.12755412188782983</v>
      </c>
      <c r="K26" s="61">
        <f t="shared" ref="K26:N26" si="2">K12/SUM($J$12:$N$13)</f>
        <v>0.13689080520732874</v>
      </c>
      <c r="L26" s="61">
        <f t="shared" si="2"/>
        <v>0.14379333876567671</v>
      </c>
      <c r="M26" s="61">
        <f t="shared" si="2"/>
        <v>0.12895361569270872</v>
      </c>
      <c r="N26" s="61">
        <f t="shared" si="2"/>
        <v>0.14486084967469209</v>
      </c>
    </row>
    <row r="27" spans="1:20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20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J14/SUM($J$14:$N$15)</f>
        <v>0.1295743454134245</v>
      </c>
      <c r="K28" s="61">
        <f t="shared" ref="K28:N28" si="3">K14/SUM($J$14:$N$15)</f>
        <v>0.13300896172566171</v>
      </c>
      <c r="L28" s="61">
        <f t="shared" si="3"/>
        <v>0.13258539580478343</v>
      </c>
      <c r="M28" s="61">
        <f t="shared" si="3"/>
        <v>0.13343760658697543</v>
      </c>
      <c r="N28" s="61">
        <f t="shared" si="3"/>
        <v>0.13555299026536988</v>
      </c>
    </row>
    <row r="29" spans="1:20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20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J16/SUM($J$16:$N$16)</f>
        <v>0.1849564767141943</v>
      </c>
      <c r="K30" s="61">
        <f t="shared" ref="K30:N30" si="4">K16/SUM($J$16:$N$16)</f>
        <v>0.1954478744057318</v>
      </c>
      <c r="L30" s="61">
        <f t="shared" si="4"/>
        <v>0.19985070032224495</v>
      </c>
      <c r="M30" s="61">
        <f t="shared" si="4"/>
        <v>0.19703830419233878</v>
      </c>
      <c r="N30" s="61">
        <f t="shared" si="4"/>
        <v>0.2227066443654902</v>
      </c>
    </row>
    <row r="31" spans="1:20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20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31.252814418377028</v>
      </c>
      <c r="J38" s="38">
        <f>SUMIFS('Inp - allowance final'!I:I, 'Inp - allowance final'!$A:$A, $F$6, 'Inp - allowance final'!$N:$N, $E38)</f>
        <v>6.0736504374995102</v>
      </c>
      <c r="K38" s="38">
        <f>SUMIFS('Inp - allowance final'!J:J, 'Inp - allowance final'!$A:$A, $F$6, 'Inp - allowance final'!$N:$N, $E38)</f>
        <v>6.3981168419632235</v>
      </c>
      <c r="L38" s="38">
        <f>SUMIFS('Inp - allowance final'!K:K, 'Inp - allowance final'!$A:$A, $F$6, 'Inp - allowance final'!$N:$N, $E38)</f>
        <v>6.3052977323883521</v>
      </c>
      <c r="M38" s="38">
        <f>SUMIFS('Inp - allowance final'!L:L, 'Inp - allowance final'!$A:$A, $F$6, 'Inp - allowance final'!$N:$N, $E38)</f>
        <v>6.2562123748248659</v>
      </c>
      <c r="N38" s="38">
        <f>SUMIFS('Inp - allowance final'!M:M, 'Inp - allowance final'!$A:$A, $F$6, 'Inp - allowance final'!$N:$N, $E38)</f>
        <v>6.2195370317010781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122.98517160132238</v>
      </c>
      <c r="J39" s="38">
        <f>SUMIFS('Inp - allowance final'!I:I, 'Inp - allowance final'!$A:$A, $F$6, 'Inp - allowance final'!$N:$N, $E39)</f>
        <v>24.219706591248595</v>
      </c>
      <c r="K39" s="38">
        <f>SUMIFS('Inp - allowance final'!J:J, 'Inp - allowance final'!$A:$A, $F$6, 'Inp - allowance final'!$N:$N, $E39)</f>
        <v>25.395396163508149</v>
      </c>
      <c r="L39" s="38">
        <f>SUMIFS('Inp - allowance final'!K:K, 'Inp - allowance final'!$A:$A, $F$6, 'Inp - allowance final'!$N:$N, $E39)</f>
        <v>25.578227913392723</v>
      </c>
      <c r="M39" s="38">
        <f>SUMIFS('Inp - allowance final'!L:L, 'Inp - allowance final'!$A:$A, $F$6, 'Inp - allowance final'!$N:$N, $E39)</f>
        <v>23.624027722192949</v>
      </c>
      <c r="N39" s="38">
        <f>SUMIFS('Inp - allowance final'!M:M, 'Inp - allowance final'!$A:$A, $F$6, 'Inp - allowance final'!$N:$N, $E39)</f>
        <v>24.167813210979954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28.57880532254373</v>
      </c>
      <c r="J40" s="38">
        <f>SUMIFS('Inp - allowance final'!I:I, 'Inp - allowance final'!$A:$A, $F$6, 'Inp - allowance final'!$N:$N, $E40)</f>
        <v>5.9538252052765106</v>
      </c>
      <c r="K40" s="38">
        <f>SUMIFS('Inp - allowance final'!J:J, 'Inp - allowance final'!$A:$A, $F$6, 'Inp - allowance final'!$N:$N, $E40)</f>
        <v>5.825371758579525</v>
      </c>
      <c r="L40" s="38">
        <f>SUMIFS('Inp - allowance final'!K:K, 'Inp - allowance final'!$A:$A, $F$6, 'Inp - allowance final'!$N:$N, $E40)</f>
        <v>5.7128199015002297</v>
      </c>
      <c r="M40" s="38">
        <f>SUMIFS('Inp - allowance final'!L:L, 'Inp - allowance final'!$A:$A, $F$6, 'Inp - allowance final'!$N:$N, $E40)</f>
        <v>5.5928161775357799</v>
      </c>
      <c r="N40" s="38">
        <f>SUMIFS('Inp - allowance final'!M:M, 'Inp - allowance final'!$A:$A, $F$6, 'Inp - allowance final'!$N:$N, $E40)</f>
        <v>5.4939722796516834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3.657172117486013</v>
      </c>
      <c r="J41" s="38">
        <f>SUMIFS('Inp - allowance final'!I:I, 'Inp - allowance final'!$A:$A, $F$6, 'Inp - allowance final'!$N:$N, $E41)</f>
        <v>0.71022696415644748</v>
      </c>
      <c r="K41" s="38">
        <f>SUMIFS('Inp - allowance final'!J:J, 'Inp - allowance final'!$A:$A, $F$6, 'Inp - allowance final'!$N:$N, $E41)</f>
        <v>0.71894099166680048</v>
      </c>
      <c r="L41" s="38">
        <f>SUMIFS('Inp - allowance final'!K:K, 'Inp - allowance final'!$A:$A, $F$6, 'Inp - allowance final'!$N:$N, $E41)</f>
        <v>0.72963563517319097</v>
      </c>
      <c r="M41" s="38">
        <f>SUMIFS('Inp - allowance final'!L:L, 'Inp - allowance final'!$A:$A, $F$6, 'Inp - allowance final'!$N:$N, $E41)</f>
        <v>0.74211105121697685</v>
      </c>
      <c r="N41" s="38">
        <f>SUMIFS('Inp - allowance final'!M:M, 'Inp - allowance final'!$A:$A, $F$6, 'Inp - allowance final'!$N:$N, $E41)</f>
        <v>0.75625747527259723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26.747671160552564</v>
      </c>
      <c r="I46" s="38"/>
      <c r="J46" s="38">
        <f>$H$38*J24</f>
        <v>4.884456682379148</v>
      </c>
      <c r="K46" s="38">
        <f t="shared" ref="K46:N46" si="8">$H$38*K24</f>
        <v>5.3951341311671319</v>
      </c>
      <c r="L46" s="38">
        <f t="shared" si="8"/>
        <v>5.488546295116854</v>
      </c>
      <c r="M46" s="38">
        <f t="shared" si="8"/>
        <v>5.4901886261858452</v>
      </c>
      <c r="N46" s="38">
        <f t="shared" si="8"/>
        <v>5.4893454257035872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4.5051432578244635</v>
      </c>
      <c r="I47" s="38"/>
      <c r="J47" s="38">
        <f>J38-J46</f>
        <v>1.1891937551203622</v>
      </c>
      <c r="K47" s="38">
        <f t="shared" ref="K47:N47" si="10">K38-K46</f>
        <v>1.0029827107960916</v>
      </c>
      <c r="L47" s="38">
        <f t="shared" si="10"/>
        <v>0.81675143727149813</v>
      </c>
      <c r="M47" s="38">
        <f t="shared" si="10"/>
        <v>0.76602374863902067</v>
      </c>
      <c r="N47" s="38">
        <f t="shared" si="10"/>
        <v>0.73019160599749089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83.882372191255214</v>
      </c>
      <c r="I48" s="38"/>
      <c r="J48" s="38">
        <f>$H$39*J26</f>
        <v>15.687265568830743</v>
      </c>
      <c r="K48" s="38">
        <f>$H$39*K26</f>
        <v>16.835539169066521</v>
      </c>
      <c r="L48" s="38">
        <f t="shared" ref="L48:N48" si="11">$H$39*L26</f>
        <v>17.684448443223832</v>
      </c>
      <c r="M48" s="38">
        <f t="shared" si="11"/>
        <v>15.85938255457876</v>
      </c>
      <c r="N48" s="38">
        <f t="shared" si="11"/>
        <v>17.815736455555371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39.102799410067142</v>
      </c>
      <c r="I49" s="38"/>
      <c r="J49" s="38">
        <f>J39-J48</f>
        <v>8.5324410224178528</v>
      </c>
      <c r="K49" s="38">
        <f t="shared" ref="K49:N49" si="12">K39-K48</f>
        <v>8.5598569944416276</v>
      </c>
      <c r="L49" s="38">
        <f t="shared" si="12"/>
        <v>7.8937794701688908</v>
      </c>
      <c r="M49" s="38">
        <f t="shared" si="12"/>
        <v>7.764645167614189</v>
      </c>
      <c r="N49" s="38">
        <f t="shared" si="12"/>
        <v>6.3520767554245836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18.980879332032984</v>
      </c>
      <c r="I50" s="36"/>
      <c r="J50" s="36">
        <f>$H$40*J28</f>
        <v>3.7030799923662956</v>
      </c>
      <c r="K50" s="36">
        <f t="shared" ref="K50:N50" si="13">$H$40*K28</f>
        <v>3.8012372233113561</v>
      </c>
      <c r="L50" s="36">
        <f t="shared" si="13"/>
        <v>3.7891322153173119</v>
      </c>
      <c r="M50" s="36">
        <f t="shared" si="13"/>
        <v>3.8134873813553494</v>
      </c>
      <c r="N50" s="36">
        <f t="shared" si="13"/>
        <v>3.8739425196826711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9.5979259905107437</v>
      </c>
      <c r="I51" s="38"/>
      <c r="J51" s="36">
        <f>J40-J50</f>
        <v>2.250745212910215</v>
      </c>
      <c r="K51" s="36">
        <f t="shared" ref="K51:N51" si="14">K40-K50</f>
        <v>2.024134535268169</v>
      </c>
      <c r="L51" s="36">
        <f t="shared" si="14"/>
        <v>1.9236876861829177</v>
      </c>
      <c r="M51" s="36">
        <f t="shared" si="14"/>
        <v>1.7793287961804305</v>
      </c>
      <c r="N51" s="36">
        <f t="shared" si="14"/>
        <v>1.6200297599690123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3.657172117486013</v>
      </c>
      <c r="I52" s="38"/>
      <c r="J52" s="38">
        <f>$H$41*J30</f>
        <v>0.67641766958760241</v>
      </c>
      <c r="K52" s="38">
        <f t="shared" ref="K52:N52" si="15">$H$41*K30</f>
        <v>0.71478651669855053</v>
      </c>
      <c r="L52" s="38">
        <f t="shared" si="15"/>
        <v>0.73088840887856721</v>
      </c>
      <c r="M52" s="38">
        <f t="shared" si="15"/>
        <v>0.72060299216894874</v>
      </c>
      <c r="N52" s="38">
        <f t="shared" si="15"/>
        <v>0.81447653015234422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0</v>
      </c>
      <c r="I53" s="38"/>
      <c r="J53" s="38">
        <f>$H$41*J31</f>
        <v>0</v>
      </c>
      <c r="K53" s="38">
        <f t="shared" ref="K53:N53" si="16">$H$41*K31</f>
        <v>0</v>
      </c>
      <c r="L53" s="38">
        <f t="shared" si="16"/>
        <v>0</v>
      </c>
      <c r="M53" s="38">
        <f t="shared" si="16"/>
        <v>0</v>
      </c>
      <c r="N53" s="38">
        <f t="shared" si="16"/>
        <v>0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0.44841095548432358</v>
      </c>
      <c r="I62" s="38"/>
      <c r="J62" s="38">
        <f>SUMIFS('Inp - BP final'!F:F, 'Inp - BP final'!$A:$A, $F$6, 'Inp - BP final'!$K:$K, $E62)</f>
        <v>9.4246454229425999E-2</v>
      </c>
      <c r="K62" s="38">
        <f>SUMIFS('Inp - BP final'!G:G, 'Inp - BP final'!$A:$A, $F$6, 'Inp - BP final'!$K:$K, $E62)</f>
        <v>0.13072656113788139</v>
      </c>
      <c r="L62" s="38">
        <f>SUMIFS('Inp - BP final'!H:H, 'Inp - BP final'!$A:$A, $F$6, 'Inp - BP final'!$K:$K, $E62)</f>
        <v>7.4641606238905728E-2</v>
      </c>
      <c r="M62" s="38">
        <f>SUMIFS('Inp - BP final'!I:I, 'Inp - BP final'!$A:$A, $F$6, 'Inp - BP final'!$K:$K, $E62)</f>
        <v>7.4161329239863585E-2</v>
      </c>
      <c r="N62" s="38">
        <f>SUMIFS('Inp - BP final'!J:J, 'Inp - BP final'!$A:$A, $F$6, 'Inp - BP final'!$K:$K, $E62)</f>
        <v>7.4635004638246918E-2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17.385561432708112</v>
      </c>
      <c r="I63" s="38"/>
      <c r="J63" s="38">
        <f>SUMIFS('Inp - BP final'!F:F, 'Inp - BP final'!$A:$A, $F$6, 'Inp - BP final'!$K:$K, $E63)</f>
        <v>7.6869764230875566</v>
      </c>
      <c r="K63" s="38">
        <f>SUMIFS('Inp - BP final'!G:G, 'Inp - BP final'!$A:$A, $F$6, 'Inp - BP final'!$K:$K, $E63)</f>
        <v>5.4719797121072897</v>
      </c>
      <c r="L63" s="38">
        <f>SUMIFS('Inp - BP final'!H:H, 'Inp - BP final'!$A:$A, $F$6, 'Inp - BP final'!$K:$K, $E63)</f>
        <v>1.3047740519164559</v>
      </c>
      <c r="M63" s="38">
        <f>SUMIFS('Inp - BP final'!I:I, 'Inp - BP final'!$A:$A, $F$6, 'Inp - BP final'!$K:$K, $E63)</f>
        <v>1.551609109161302</v>
      </c>
      <c r="N63" s="38">
        <f>SUMIFS('Inp - BP final'!J:J, 'Inp - BP final'!$A:$A, $F$6, 'Inp - BP final'!$K:$K, $E63)</f>
        <v>1.3702221364355081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1.7092367893251712</v>
      </c>
      <c r="I64" s="38"/>
      <c r="J64" s="38">
        <f>SUMIFS('Inp - BP final'!F:F, 'Inp - BP final'!$A:$A, $F$6, 'Inp - BP final'!$K:$K, $E64)</f>
        <v>0.32986258980299099</v>
      </c>
      <c r="K64" s="38">
        <f>SUMIFS('Inp - BP final'!G:G, 'Inp - BP final'!$A:$A, $F$6, 'Inp - BP final'!$K:$K, $E64)</f>
        <v>0.36486368556393761</v>
      </c>
      <c r="L64" s="38">
        <f>SUMIFS('Inp - BP final'!H:H, 'Inp - BP final'!$A:$A, $F$6, 'Inp - BP final'!$K:$K, $E64)</f>
        <v>0.3819323747808942</v>
      </c>
      <c r="M64" s="38">
        <f>SUMIFS('Inp - BP final'!I:I, 'Inp - BP final'!$A:$A, $F$6, 'Inp - BP final'!$K:$K, $E64)</f>
        <v>0.30820292671112143</v>
      </c>
      <c r="N64" s="38">
        <f>SUMIFS('Inp - BP final'!J:J, 'Inp - BP final'!$A:$A, $F$6, 'Inp - BP final'!$K:$K, $E64)</f>
        <v>0.32437521246622703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6.7904102270243882</v>
      </c>
      <c r="I65" s="38"/>
      <c r="J65" s="38">
        <f>SUMIFS('Inp - BP final'!F:F, 'Inp - BP final'!$A:$A, $F$6, 'Inp - BP final'!$K:$K, $E65)</f>
        <v>1.5475738626157993</v>
      </c>
      <c r="K65" s="38">
        <f>SUMIFS('Inp - BP final'!G:G, 'Inp - BP final'!$A:$A, $F$6, 'Inp - BP final'!$K:$K, $E65)</f>
        <v>1.5111600238998377</v>
      </c>
      <c r="L65" s="38">
        <f>SUMIFS('Inp - BP final'!H:H, 'Inp - BP final'!$A:$A, $F$6, 'Inp - BP final'!$K:$K, $E65)</f>
        <v>1.3997724598568808</v>
      </c>
      <c r="M65" s="38">
        <f>SUMIFS('Inp - BP final'!I:I, 'Inp - BP final'!$A:$A, $F$6, 'Inp - BP final'!$K:$K, $E65)</f>
        <v>1.1808024629619842</v>
      </c>
      <c r="N65" s="38">
        <f>SUMIFS('Inp - BP final'!J:J, 'Inp - BP final'!$A:$A, $F$6, 'Inp - BP final'!$K:$K, $E65)</f>
        <v>1.1511014176898857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0.52932154654680519</v>
      </c>
      <c r="I66" s="36"/>
      <c r="J66" s="38">
        <f>SUMIFS('Inp - BP final'!F:F, 'Inp - BP final'!$A:$A, $F$6, 'Inp - BP final'!$K:$K, $E66)-SUMIFS('Inp - BP final'!F:F, 'Inp - BP final'!$A:$A, $F$6, 'Inp - BP final'!$K:$K, $C66)</f>
        <v>3.2397218641365189E-2</v>
      </c>
      <c r="K66" s="38">
        <f>SUMIFS('Inp - BP final'!G:G, 'Inp - BP final'!$A:$A, $F$6, 'Inp - BP final'!$K:$K, $E66)-SUMIFS('Inp - BP final'!G:G, 'Inp - BP final'!$A:$A, $F$6, 'Inp - BP final'!$K:$K, $C66)</f>
        <v>3.6324154234257951E-2</v>
      </c>
      <c r="L66" s="38">
        <f>SUMIFS('Inp - BP final'!H:H, 'Inp - BP final'!$A:$A, $F$6, 'Inp - BP final'!$K:$K, $E66)-SUMIFS('Inp - BP final'!H:H, 'Inp - BP final'!$A:$A, $F$6, 'Inp - BP final'!$K:$K, $C66)</f>
        <v>5.9509852458289311E-2</v>
      </c>
      <c r="M66" s="38">
        <f>SUMIFS('Inp - BP final'!I:I, 'Inp - BP final'!$A:$A, $F$6, 'Inp - BP final'!$K:$K, $E66)-SUMIFS('Inp - BP final'!I:I, 'Inp - BP final'!$A:$A, $F$6, 'Inp - BP final'!$K:$K, $C66)</f>
        <v>0.17240101212903355</v>
      </c>
      <c r="N66" s="38">
        <f>SUMIFS('Inp - BP final'!J:J, 'Inp - BP final'!$A:$A, $F$6, 'Inp - BP final'!$K:$K, $E66)-SUMIFS('Inp - BP final'!J:J, 'Inp - BP final'!$A:$A, $F$6, 'Inp - BP final'!$K:$K, $C66)</f>
        <v>0.2286893090838592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22.555624934893668</v>
      </c>
      <c r="I67" s="38"/>
      <c r="J67" s="38">
        <f>SUMIFS('Inp - BP final'!F:F, 'Inp - BP final'!$A:$A, $F$6, 'Inp - BP final'!$K:$K, $E67)-SUMIFS('Inp - BP final'!F:F, 'Inp - BP final'!$A:$A, $F$6, 'Inp - BP final'!$K:$K, $C67)</f>
        <v>1.6905457727403288</v>
      </c>
      <c r="K67" s="38">
        <f>SUMIFS('Inp - BP final'!G:G, 'Inp - BP final'!$A:$A, $F$6, 'Inp - BP final'!$K:$K, $E67)-SUMIFS('Inp - BP final'!G:G, 'Inp - BP final'!$A:$A, $F$6, 'Inp - BP final'!$K:$K, $C67)</f>
        <v>3.0057353348194975</v>
      </c>
      <c r="L67" s="38">
        <f>SUMIFS('Inp - BP final'!H:H, 'Inp - BP final'!$A:$A, $F$6, 'Inp - BP final'!$K:$K, $E67)-SUMIFS('Inp - BP final'!H:H, 'Inp - BP final'!$A:$A, $F$6, 'Inp - BP final'!$K:$K, $C67)</f>
        <v>6.8360078856722479</v>
      </c>
      <c r="M67" s="38">
        <f>SUMIFS('Inp - BP final'!I:I, 'Inp - BP final'!$A:$A, $F$6, 'Inp - BP final'!$K:$K, $E67)-SUMIFS('Inp - BP final'!I:I, 'Inp - BP final'!$A:$A, $F$6, 'Inp - BP final'!$K:$K, $C67)</f>
        <v>9.4483459719878145</v>
      </c>
      <c r="N67" s="38">
        <f>SUMIFS('Inp - BP final'!J:J, 'Inp - BP final'!$A:$A, $F$6, 'Inp - BP final'!$K:$K, $E67)-SUMIFS('Inp - BP final'!J:J, 'Inp - BP final'!$A:$A, $F$6, 'Inp - BP final'!$K:$K, $C67)</f>
        <v>1.574989969673775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0</v>
      </c>
      <c r="I68" s="38"/>
      <c r="J68" s="38">
        <f>SUMIFS('Inp - BP final'!F:F, 'Inp - BP final'!$A:$A, $F$6, 'Inp - BP final'!$K:$K, $E68)-SUMIFS('Inp - BP final'!F:F, 'Inp - BP final'!$A:$A, $F$6, 'Inp - BP final'!$K:$K, $C68)</f>
        <v>0</v>
      </c>
      <c r="K68" s="38">
        <f>SUMIFS('Inp - BP final'!G:G, 'Inp - BP final'!$A:$A, $F$6, 'Inp - BP final'!$K:$K, $E68)-SUMIFS('Inp - BP final'!G:G, 'Inp - BP final'!$A:$A, $F$6, 'Inp - BP final'!$K:$K, $C68)</f>
        <v>0</v>
      </c>
      <c r="L68" s="38">
        <f>SUMIFS('Inp - BP final'!H:H, 'Inp - BP final'!$A:$A, $F$6, 'Inp - BP final'!$K:$K, $E68)-SUMIFS('Inp - BP final'!H:H, 'Inp - BP final'!$A:$A, $F$6, 'Inp - BP final'!$K:$K, $C68)</f>
        <v>0</v>
      </c>
      <c r="M68" s="38">
        <f>SUMIFS('Inp - BP final'!I:I, 'Inp - BP final'!$A:$A, $F$6, 'Inp - BP final'!$K:$K, $E68)-SUMIFS('Inp - BP final'!I:I, 'Inp - BP final'!$A:$A, $F$6, 'Inp - BP final'!$K:$K, $C68)</f>
        <v>0</v>
      </c>
      <c r="N68" s="38">
        <f>SUMIFS('Inp - BP final'!J:J, 'Inp - BP final'!$A:$A, $F$6, 'Inp - BP final'!$K:$K, $E68)-SUMIFS('Inp - BP final'!J:J, 'Inp - BP final'!$A:$A, $F$6, 'Inp - BP final'!$K:$K, $C68)</f>
        <v>0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0</v>
      </c>
      <c r="I69" s="38"/>
      <c r="J69" s="38">
        <f>SUMIFS('Inp - BP final'!F:F, 'Inp - BP final'!$A:$A, $F$6, 'Inp - BP final'!$K:$K, $E69)-SUMIFS('Inp - BP final'!F:F, 'Inp - BP final'!$A:$A, $F$6, 'Inp - BP final'!$K:$K, $C69)</f>
        <v>0</v>
      </c>
      <c r="K69" s="38">
        <f>SUMIFS('Inp - BP final'!G:G, 'Inp - BP final'!$A:$A, $F$6, 'Inp - BP final'!$K:$K, $E69)-SUMIFS('Inp - BP final'!G:G, 'Inp - BP final'!$A:$A, $F$6, 'Inp - BP final'!$K:$K, $C69)</f>
        <v>0</v>
      </c>
      <c r="L69" s="38">
        <f>SUMIFS('Inp - BP final'!H:H, 'Inp - BP final'!$A:$A, $F$6, 'Inp - BP final'!$K:$K, $E69)-SUMIFS('Inp - BP final'!H:H, 'Inp - BP final'!$A:$A, $F$6, 'Inp - BP final'!$K:$K, $C69)</f>
        <v>0</v>
      </c>
      <c r="M69" s="38">
        <f>SUMIFS('Inp - BP final'!I:I, 'Inp - BP final'!$A:$A, $F$6, 'Inp - BP final'!$K:$K, $E69)-SUMIFS('Inp - BP final'!I:I, 'Inp - BP final'!$A:$A, $F$6, 'Inp - BP final'!$K:$K, $C69)</f>
        <v>0</v>
      </c>
      <c r="N69" s="38">
        <f>SUMIFS('Inp - BP final'!J:J, 'Inp - BP final'!$A:$A, $F$6, 'Inp - BP final'!$K:$K, $E69)-SUMIFS('Inp - BP final'!J:J, 'Inp - BP final'!$A:$A, $F$6, 'Inp - BP final'!$K:$K, $C69)</f>
        <v>0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9.757715953317949E-3</v>
      </c>
      <c r="K76" s="61">
        <f t="shared" ref="K76:N76" si="22">IF(K62=0, 0, K62/SUM(K$62:K$65))</f>
        <v>1.7479780850508737E-2</v>
      </c>
      <c r="L76" s="61">
        <f t="shared" si="22"/>
        <v>2.361238883777983E-2</v>
      </c>
      <c r="M76" s="61">
        <f t="shared" si="22"/>
        <v>2.3809523809523805E-2</v>
      </c>
      <c r="N76" s="61">
        <f t="shared" si="22"/>
        <v>2.5557011795543896E-2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0.79586370744249502</v>
      </c>
      <c r="K77" s="61">
        <f t="shared" si="23"/>
        <v>0.73167231933211585</v>
      </c>
      <c r="L77" s="61">
        <f t="shared" si="23"/>
        <v>0.412756823060411</v>
      </c>
      <c r="M77" s="61">
        <f t="shared" si="23"/>
        <v>0.49814471243042668</v>
      </c>
      <c r="N77" s="61">
        <f t="shared" si="23"/>
        <v>0.4692005242463958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3.415200583661282E-2</v>
      </c>
      <c r="K78" s="61">
        <f t="shared" si="23"/>
        <v>4.8786851030524388E-2</v>
      </c>
      <c r="L78" s="61">
        <f t="shared" si="23"/>
        <v>0.12082183379331496</v>
      </c>
      <c r="M78" s="61">
        <f t="shared" si="23"/>
        <v>9.8948670377241796E-2</v>
      </c>
      <c r="N78" s="61">
        <f t="shared" si="23"/>
        <v>0.11107470511140233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0.16022657076757416</v>
      </c>
      <c r="K79" s="61">
        <f t="shared" si="23"/>
        <v>0.20206104878685099</v>
      </c>
      <c r="L79" s="61">
        <f t="shared" si="23"/>
        <v>0.44280895430849426</v>
      </c>
      <c r="M79" s="61">
        <f t="shared" si="23"/>
        <v>0.37909709338280773</v>
      </c>
      <c r="N79" s="61">
        <f t="shared" si="23"/>
        <v>0.39416775884665795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>IF(J66=0,0,J66/SUM(J$66:J$69))</f>
        <v>1.8803418803418803E-2</v>
      </c>
      <c r="K80" s="61">
        <f t="shared" ref="K80:N80" si="24">IF(K66=0,0,K66/SUM(K$66:K$69))</f>
        <v>1.1940645593869278E-2</v>
      </c>
      <c r="L80" s="61">
        <f t="shared" si="24"/>
        <v>8.6302225182040056E-3</v>
      </c>
      <c r="M80" s="61">
        <f t="shared" si="24"/>
        <v>1.7919711682851142E-2</v>
      </c>
      <c r="N80" s="61">
        <f t="shared" si="24"/>
        <v>0.12679045092838198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3" si="25">IF(J67=0,0,J67/SUM(J$66:J$69))</f>
        <v>0.98119658119658115</v>
      </c>
      <c r="K81" s="61">
        <f t="shared" si="25"/>
        <v>0.9880593544061308</v>
      </c>
      <c r="L81" s="61">
        <f t="shared" si="25"/>
        <v>0.991369777481796</v>
      </c>
      <c r="M81" s="61">
        <f t="shared" si="25"/>
        <v>0.982080288317149</v>
      </c>
      <c r="N81" s="61">
        <f t="shared" si="25"/>
        <v>0.87320954907161807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si="25"/>
        <v>0</v>
      </c>
      <c r="K82" s="61">
        <f t="shared" si="25"/>
        <v>0</v>
      </c>
      <c r="L82" s="61">
        <f t="shared" si="25"/>
        <v>0</v>
      </c>
      <c r="M82" s="61">
        <f t="shared" si="25"/>
        <v>0</v>
      </c>
      <c r="N82" s="61">
        <f t="shared" si="25"/>
        <v>0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si="25"/>
        <v>0</v>
      </c>
      <c r="K83" s="61">
        <f t="shared" si="25"/>
        <v>0</v>
      </c>
      <c r="L83" s="61">
        <f t="shared" si="25"/>
        <v>0</v>
      </c>
      <c r="M83" s="61">
        <f t="shared" si="25"/>
        <v>0</v>
      </c>
      <c r="N83" s="61">
        <f t="shared" si="25"/>
        <v>0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25.951893703046931</v>
      </c>
      <c r="J90" s="38">
        <f>SUMIFS('Inp - allowance final'!I:I,'Inp - allowance final'!$A:$A,$F$6,'Inp - allowance final'!$N:$N,$E90)</f>
        <v>8.6697467385753484</v>
      </c>
      <c r="K90" s="38">
        <f>SUMIFS('Inp - allowance final'!J:J, 'Inp - allowance final'!$A:$A, $F$6, 'Inp - allowance final'!$N:$N, $E90)</f>
        <v>6.9760556956021906</v>
      </c>
      <c r="L90" s="38">
        <f>SUMIFS('Inp - allowance final'!K:K, 'Inp - allowance final'!$A:$A, $F$6, 'Inp - allowance final'!$N:$N, $E90)</f>
        <v>3.1639338050503585</v>
      </c>
      <c r="M90" s="38">
        <f>SUMIFS('Inp - allowance final'!L:L, 'Inp - allowance final'!$A:$A, $F$6, 'Inp - allowance final'!$N:$N, $E90)</f>
        <v>3.720097800362443</v>
      </c>
      <c r="N90" s="38">
        <f>SUMIFS('Inp - allowance final'!M:M, 'Inp - allowance final'!$A:$A, $F$6, 'Inp - allowance final'!$N:$N, $E90)</f>
        <v>3.4220596634565887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24.234050301475303</v>
      </c>
      <c r="J91" s="38">
        <f>SUMIFS('Inp - allowance final'!I:I, 'Inp - allowance final'!$A:$A, $F$6, 'Inp - allowance final'!$N:$N, $E91)</f>
        <v>1.7549806302281359</v>
      </c>
      <c r="K91" s="38">
        <f>SUMIFS('Inp - allowance final'!J:J, 'Inp - allowance final'!$A:$A, $F$6, 'Inp - allowance final'!$N:$N, $E91)</f>
        <v>3.154733808110731</v>
      </c>
      <c r="L91" s="38">
        <f>SUMIFS('Inp - allowance final'!K:K, 'Inp - allowance final'!$A:$A, $F$6, 'Inp - allowance final'!$N:$N, $E91)</f>
        <v>7.2597014913090323</v>
      </c>
      <c r="M91" s="38">
        <f>SUMIFS('Inp - allowance final'!L:L, 'Inp - allowance final'!$A:$A, $F$6, 'Inp - allowance final'!$N:$N, $E91)</f>
        <v>10.155491941599223</v>
      </c>
      <c r="N91" s="38">
        <f>SUMIFS('Inp - allowance final'!M:M, 'Inp - allowance final'!$A:$A, $F$6, 'Inp - allowance final'!$N:$N, $E91)</f>
        <v>1.9091424302281816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0.45727626241963953</v>
      </c>
      <c r="I95" s="38"/>
      <c r="J95" s="38">
        <f t="shared" ref="J95:N98" si="31">J$90*J76</f>
        <v>8.4596926062222938E-2</v>
      </c>
      <c r="K95" s="38">
        <f t="shared" si="31"/>
        <v>0.12193992476006958</v>
      </c>
      <c r="L95" s="38">
        <f t="shared" si="31"/>
        <v>7.4708035261845343E-2</v>
      </c>
      <c r="M95" s="38">
        <f t="shared" si="31"/>
        <v>8.8573757151486715E-2</v>
      </c>
      <c r="N95" s="38">
        <f t="shared" si="31"/>
        <v>8.7457619184015012E-2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16.768838135358241</v>
      </c>
      <c r="I96" s="38"/>
      <c r="J96" s="38">
        <f t="shared" si="31"/>
        <v>6.8999367819500561</v>
      </c>
      <c r="K96" s="38">
        <f t="shared" si="31"/>
        <v>5.1041868505912715</v>
      </c>
      <c r="L96" s="38">
        <f t="shared" si="31"/>
        <v>1.3059352657460237</v>
      </c>
      <c r="M96" s="38">
        <f t="shared" si="31"/>
        <v>1.853147048974612</v>
      </c>
      <c r="N96" s="38">
        <f t="shared" si="31"/>
        <v>1.6056321880962763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1.7669043145578416</v>
      </c>
      <c r="I97" s="38"/>
      <c r="J97" s="38">
        <f t="shared" si="31"/>
        <v>0.29608924121778024</v>
      </c>
      <c r="K97" s="38">
        <f t="shared" si="31"/>
        <v>0.34033979000198528</v>
      </c>
      <c r="L97" s="38">
        <f t="shared" si="31"/>
        <v>0.38227228432684501</v>
      </c>
      <c r="M97" s="38">
        <f t="shared" si="31"/>
        <v>0.36809873101916563</v>
      </c>
      <c r="N97" s="38">
        <f t="shared" si="31"/>
        <v>0.38010426799206526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6.9588749907112071</v>
      </c>
      <c r="I98" s="38"/>
      <c r="J98" s="38">
        <f t="shared" si="31"/>
        <v>1.3891237893452884</v>
      </c>
      <c r="K98" s="38">
        <f t="shared" si="31"/>
        <v>1.4095891302488639</v>
      </c>
      <c r="L98" s="38">
        <f t="shared" si="31"/>
        <v>1.4010182197156447</v>
      </c>
      <c r="M98" s="38">
        <f t="shared" si="31"/>
        <v>1.4102782632171786</v>
      </c>
      <c r="N98" s="38">
        <f t="shared" si="31"/>
        <v>1.3488655881842322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0.55736655061956419</v>
      </c>
      <c r="I99" s="36"/>
      <c r="J99" s="38">
        <f t="shared" ref="J99:N102" si="33">J$91*J80</f>
        <v>3.2999635782067507E-2</v>
      </c>
      <c r="K99" s="38">
        <f t="shared" si="33"/>
        <v>3.7669558345647849E-2</v>
      </c>
      <c r="L99" s="38">
        <f t="shared" si="33"/>
        <v>6.265283928573441E-2</v>
      </c>
      <c r="M99" s="38">
        <f t="shared" si="33"/>
        <v>0.18198348759097621</v>
      </c>
      <c r="N99" s="38">
        <f t="shared" si="33"/>
        <v>0.24206102961513817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23.676683750855741</v>
      </c>
      <c r="I100" s="38"/>
      <c r="J100" s="38">
        <f t="shared" si="33"/>
        <v>1.7219809944460682</v>
      </c>
      <c r="K100" s="38">
        <f t="shared" si="33"/>
        <v>3.1170642497650833</v>
      </c>
      <c r="L100" s="38">
        <f t="shared" si="33"/>
        <v>7.1970486520232981</v>
      </c>
      <c r="M100" s="38">
        <f t="shared" si="33"/>
        <v>9.9735084540082486</v>
      </c>
      <c r="N100" s="38">
        <f t="shared" si="33"/>
        <v>1.6670814006130437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0</v>
      </c>
      <c r="I101" s="38"/>
      <c r="J101" s="38">
        <f t="shared" si="33"/>
        <v>0</v>
      </c>
      <c r="K101" s="38">
        <f t="shared" si="33"/>
        <v>0</v>
      </c>
      <c r="L101" s="38">
        <f t="shared" si="33"/>
        <v>0</v>
      </c>
      <c r="M101" s="38">
        <f t="shared" si="33"/>
        <v>0</v>
      </c>
      <c r="N101" s="38">
        <f t="shared" si="33"/>
        <v>0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0</v>
      </c>
      <c r="I102" s="38"/>
      <c r="J102" s="38">
        <f t="shared" si="33"/>
        <v>0</v>
      </c>
      <c r="K102" s="38">
        <f t="shared" si="33"/>
        <v>0</v>
      </c>
      <c r="L102" s="38">
        <f t="shared" si="33"/>
        <v>0</v>
      </c>
      <c r="M102" s="38">
        <f t="shared" si="33"/>
        <v>0</v>
      </c>
      <c r="N102" s="38">
        <f t="shared" si="33"/>
        <v>0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J$92*J84</f>
        <v>0</v>
      </c>
      <c r="K103" s="38">
        <f t="shared" ref="K103:N103" si="34">K$92*K84</f>
        <v>0</v>
      </c>
      <c r="L103" s="38">
        <f t="shared" si="34"/>
        <v>0</v>
      </c>
      <c r="M103" s="38">
        <f t="shared" si="34"/>
        <v>0</v>
      </c>
      <c r="N103" s="38">
        <f t="shared" si="34"/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 t="shared" ref="J104:N106" si="35">J$92*J85</f>
        <v>0</v>
      </c>
      <c r="K104" s="38">
        <f t="shared" si="35"/>
        <v>0</v>
      </c>
      <c r="L104" s="38">
        <f t="shared" si="35"/>
        <v>0</v>
      </c>
      <c r="M104" s="38">
        <f t="shared" si="35"/>
        <v>0</v>
      </c>
      <c r="N104" s="38">
        <f t="shared" si="35"/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 t="shared" si="35"/>
        <v>0</v>
      </c>
      <c r="K105" s="38">
        <f t="shared" si="35"/>
        <v>0</v>
      </c>
      <c r="L105" s="38">
        <f t="shared" si="35"/>
        <v>0</v>
      </c>
      <c r="M105" s="38">
        <f t="shared" si="35"/>
        <v>0</v>
      </c>
      <c r="N105" s="38">
        <f t="shared" si="35"/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 t="shared" si="35"/>
        <v>0</v>
      </c>
      <c r="K106" s="38">
        <f t="shared" si="35"/>
        <v>0</v>
      </c>
      <c r="L106" s="38">
        <f t="shared" si="35"/>
        <v>0</v>
      </c>
      <c r="M106" s="38">
        <f t="shared" si="35"/>
        <v>0</v>
      </c>
      <c r="N106" s="38">
        <f t="shared" si="35"/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6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6"/>
        <v>1.1016629240472706</v>
      </c>
      <c r="I113" s="38"/>
      <c r="J113" s="38">
        <f>SUMIFS('Inp - allowance final'!I:I, 'Inp - allowance final'!$A:$A, $F$6, 'Inp - allowance final'!$N:$N, $A113)</f>
        <v>0.21960831470373798</v>
      </c>
      <c r="K113" s="38">
        <f>SUMIFS('Inp - allowance final'!J:J, 'Inp - allowance final'!$A:$A, $F$6, 'Inp - allowance final'!$N:$N, $A113)</f>
        <v>0.21973347860055834</v>
      </c>
      <c r="L113" s="38">
        <f>SUMIFS('Inp - allowance final'!K:K, 'Inp - allowance final'!$A:$A, $F$6, 'Inp - allowance final'!$N:$N, $A113)</f>
        <v>0.21973198894871798</v>
      </c>
      <c r="M113" s="38">
        <f>SUMIFS('Inp - allowance final'!L:L, 'Inp - allowance final'!$A:$A, $F$6, 'Inp - allowance final'!$N:$N, $A113)</f>
        <v>0.22173124412279779</v>
      </c>
      <c r="N113" s="38">
        <f>SUMIFS('Inp - allowance final'!M:M, 'Inp - allowance final'!$A:$A, $F$6, 'Inp - allowance final'!$N:$N, $A113)</f>
        <v>0.2208578976714585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6"/>
        <v>3.6832584396187555</v>
      </c>
      <c r="I114" s="38"/>
      <c r="J114" s="38">
        <f>SUMIFS('Inp - allowance final'!I:I, 'Inp - allowance final'!$A:$A, $F$6, 'Inp - allowance final'!$N:$N, $A114)</f>
        <v>0.78784530789791762</v>
      </c>
      <c r="K114" s="38">
        <f>SUMIFS('Inp - allowance final'!J:J, 'Inp - allowance final'!$A:$A, $F$6, 'Inp - allowance final'!$N:$N, $A114)</f>
        <v>0.74385446872823713</v>
      </c>
      <c r="L114" s="38">
        <f>SUMIFS('Inp - allowance final'!K:K, 'Inp - allowance final'!$A:$A, $F$6, 'Inp - allowance final'!$N:$N, $A114)</f>
        <v>0.73388730229060439</v>
      </c>
      <c r="M114" s="38">
        <f>SUMIFS('Inp - allowance final'!L:L, 'Inp - allowance final'!$A:$A, $F$6, 'Inp - allowance final'!$N:$N, $A114)</f>
        <v>0.72846851515607325</v>
      </c>
      <c r="N114" s="38">
        <f>SUMIFS('Inp - allowance final'!M:M, 'Inp - allowance final'!$A:$A, $F$6, 'Inp - allowance final'!$N:$N, $A114)</f>
        <v>0.68920284554592337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6"/>
        <v>0</v>
      </c>
      <c r="I115" s="36"/>
      <c r="J115" s="38">
        <f>SUMIFS('Inp - allowance final'!I:I, 'Inp - allowance final'!$A:$A, $F$6, 'Inp - allowance final'!$N:$N, $A115)</f>
        <v>0</v>
      </c>
      <c r="K115" s="38">
        <f>SUMIFS('Inp - allowance final'!J:J, 'Inp - allowance final'!$A:$A, $F$6, 'Inp - allowance final'!$N:$N, $A115)</f>
        <v>0</v>
      </c>
      <c r="L115" s="38">
        <f>SUMIFS('Inp - allowance final'!K:K, 'Inp - allowance final'!$A:$A, $F$6, 'Inp - allowance final'!$N:$N, $A115)</f>
        <v>0</v>
      </c>
      <c r="M115" s="38">
        <f>SUMIFS('Inp - allowance final'!L:L, 'Inp - allowance final'!$A:$A, $F$6, 'Inp - allowance final'!$N:$N, $A115)</f>
        <v>0</v>
      </c>
      <c r="N115" s="38">
        <f>SUMIFS('Inp - allowance final'!M:M, 'Inp - allowance final'!$A:$A, $F$6, 'Inp - allowance final'!$N:$N, $A115)</f>
        <v>0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6"/>
        <v>0.15570000000000006</v>
      </c>
      <c r="I116" s="38"/>
      <c r="J116" s="38">
        <f>SUMIFS('Inp - allowance final'!I:I, 'Inp - allowance final'!$A:$A, $F$6, 'Inp - allowance final'!$N:$N, $A116)</f>
        <v>3.1500000000000007E-2</v>
      </c>
      <c r="K116" s="38">
        <f>SUMIFS('Inp - allowance final'!J:J, 'Inp - allowance final'!$A:$A, $F$6, 'Inp - allowance final'!$N:$N, $A116)</f>
        <v>3.1500000000000007E-2</v>
      </c>
      <c r="L116" s="38">
        <f>SUMIFS('Inp - allowance final'!K:K, 'Inp - allowance final'!$A:$A, $F$6, 'Inp - allowance final'!$N:$N, $A116)</f>
        <v>3.1500000000000007E-2</v>
      </c>
      <c r="M116" s="38">
        <f>SUMIFS('Inp - allowance final'!L:L, 'Inp - allowance final'!$A:$A, $F$6, 'Inp - allowance final'!$N:$N, $A116)</f>
        <v>3.0600000000000002E-2</v>
      </c>
      <c r="N116" s="38">
        <f>SUMIFS('Inp - allowance final'!M:M, 'Inp - allowance final'!$A:$A, $F$6, 'Inp - allowance final'!$N:$N, $A116)</f>
        <v>3.0600000000000002E-2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6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6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6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6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6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6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4.1470000000000002</v>
      </c>
      <c r="I125" s="38"/>
      <c r="J125" s="38">
        <f>SUMIFS('Inp - allowance final'!I:I, 'Inp - allowance final'!$A:$A, $F$6, 'Inp - allowance final'!$N:$N, $A125)</f>
        <v>0.81900000000000006</v>
      </c>
      <c r="K125" s="38">
        <f>SUMIFS('Inp - allowance final'!J:J, 'Inp - allowance final'!$A:$A, $F$6, 'Inp - allowance final'!$N:$N, $A125)</f>
        <v>0.82100000000000006</v>
      </c>
      <c r="L125" s="38">
        <f>SUMIFS('Inp - allowance final'!K:K, 'Inp - allowance final'!$A:$A, $F$6, 'Inp - allowance final'!$N:$N, $A125)</f>
        <v>0.82200000000000006</v>
      </c>
      <c r="M125" s="38">
        <f>SUMIFS('Inp - allowance final'!L:L, 'Inp - allowance final'!$A:$A, $F$6, 'Inp - allowance final'!$N:$N, $A125)</f>
        <v>0.82500000000000007</v>
      </c>
      <c r="N125" s="38">
        <f>SUMIFS('Inp - allowance final'!M:M, 'Inp - allowance final'!$A:$A, $F$6, 'Inp - allowance final'!$N:$N, $A125)</f>
        <v>0.86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7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7"/>
        <v>3.6309999999999998</v>
      </c>
      <c r="I127" s="38"/>
      <c r="J127" s="38">
        <f>SUMIFS('Inp - allowance final'!I:I, 'Inp - allowance final'!$A:$A, $F$6, 'Inp - allowance final'!$N:$N, $A127)</f>
        <v>0.81099999999999994</v>
      </c>
      <c r="K127" s="38">
        <f>SUMIFS('Inp - allowance final'!J:J, 'Inp - allowance final'!$A:$A, $F$6, 'Inp - allowance final'!$N:$N, $A127)</f>
        <v>0.82499999999999996</v>
      </c>
      <c r="L127" s="38">
        <f>SUMIFS('Inp - allowance final'!K:K, 'Inp - allowance final'!$A:$A, $F$6, 'Inp - allowance final'!$N:$N, $A127)</f>
        <v>0.68</v>
      </c>
      <c r="M127" s="38">
        <f>SUMIFS('Inp - allowance final'!L:L, 'Inp - allowance final'!$A:$A, $F$6, 'Inp - allowance final'!$N:$N, $A127)</f>
        <v>0.67700000000000005</v>
      </c>
      <c r="N127" s="38">
        <f>SUMIFS('Inp - allowance final'!M:M, 'Inp - allowance final'!$A:$A, $F$6, 'Inp - allowance final'!$N:$N, $A127)</f>
        <v>0.63800000000000001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7"/>
        <v>0</v>
      </c>
      <c r="I128" s="38"/>
      <c r="J128" s="38">
        <f>SUMIFS('Inp - allowance final'!I:I, 'Inp - allowance final'!$A:$A, $F$6, 'Inp - allowance final'!$N:$N, $A128)</f>
        <v>0</v>
      </c>
      <c r="K128" s="38">
        <f>SUMIFS('Inp - allowance final'!J:J, 'Inp - allowance final'!$A:$A, $F$6, 'Inp - allowance final'!$N:$N, $A128)</f>
        <v>0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7"/>
        <v>0.39100000000000007</v>
      </c>
      <c r="I129" s="36"/>
      <c r="J129" s="38">
        <f>SUMIFS('Inp - allowance final'!I:I, 'Inp - allowance final'!$A:$A, $F$6, 'Inp - allowance final'!$N:$N, $A129)</f>
        <v>7.7000000000000013E-2</v>
      </c>
      <c r="K129" s="38">
        <f>SUMIFS('Inp - allowance final'!J:J, 'Inp - allowance final'!$A:$A, $F$6, 'Inp - allowance final'!$N:$N, $A129)</f>
        <v>7.8000000000000014E-2</v>
      </c>
      <c r="L129" s="38">
        <f>SUMIFS('Inp - allowance final'!K:K, 'Inp - allowance final'!$A:$A, $F$6, 'Inp - allowance final'!$N:$N, $A129)</f>
        <v>7.8000000000000014E-2</v>
      </c>
      <c r="M129" s="38">
        <f>SUMIFS('Inp - allowance final'!L:L, 'Inp - allowance final'!$A:$A, $F$6, 'Inp - allowance final'!$N:$N, $A129)</f>
        <v>7.9000000000000015E-2</v>
      </c>
      <c r="N129" s="38">
        <f>SUMIFS('Inp - allowance final'!M:M, 'Inp - allowance final'!$A:$A, $F$6, 'Inp - allowance final'!$N:$N, $A129)</f>
        <v>7.9000000000000015E-2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7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7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7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7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7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7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7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26.747671160552564</v>
      </c>
      <c r="I141" s="38"/>
      <c r="J141" s="38">
        <f t="shared" ref="J141:N152" si="38">J46</f>
        <v>4.884456682379148</v>
      </c>
      <c r="K141" s="38">
        <f t="shared" si="38"/>
        <v>5.3951341311671319</v>
      </c>
      <c r="L141" s="38">
        <f t="shared" si="38"/>
        <v>5.488546295116854</v>
      </c>
      <c r="M141" s="38">
        <f t="shared" si="38"/>
        <v>5.4901886261858452</v>
      </c>
      <c r="N141" s="38">
        <f t="shared" si="38"/>
        <v>5.4893454257035872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9">SUM(J142:N142)</f>
        <v>4.5051432578244635</v>
      </c>
      <c r="I142" s="38"/>
      <c r="J142" s="38">
        <f t="shared" si="38"/>
        <v>1.1891937551203622</v>
      </c>
      <c r="K142" s="38">
        <f t="shared" si="38"/>
        <v>1.0029827107960916</v>
      </c>
      <c r="L142" s="38">
        <f t="shared" si="38"/>
        <v>0.81675143727149813</v>
      </c>
      <c r="M142" s="38">
        <f t="shared" si="38"/>
        <v>0.76602374863902067</v>
      </c>
      <c r="N142" s="38">
        <f t="shared" si="38"/>
        <v>0.73019160599749089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9"/>
        <v>83.882372191255214</v>
      </c>
      <c r="I143" s="38"/>
      <c r="J143" s="38">
        <f t="shared" si="38"/>
        <v>15.687265568830743</v>
      </c>
      <c r="K143" s="38">
        <f t="shared" si="38"/>
        <v>16.835539169066521</v>
      </c>
      <c r="L143" s="38">
        <f t="shared" si="38"/>
        <v>17.684448443223832</v>
      </c>
      <c r="M143" s="38">
        <f t="shared" si="38"/>
        <v>15.85938255457876</v>
      </c>
      <c r="N143" s="38">
        <f t="shared" si="38"/>
        <v>17.815736455555371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9"/>
        <v>39.102799410067142</v>
      </c>
      <c r="I144" s="38"/>
      <c r="J144" s="38">
        <f t="shared" si="38"/>
        <v>8.5324410224178528</v>
      </c>
      <c r="K144" s="38">
        <f t="shared" si="38"/>
        <v>8.5598569944416276</v>
      </c>
      <c r="L144" s="38">
        <f t="shared" si="38"/>
        <v>7.8937794701688908</v>
      </c>
      <c r="M144" s="38">
        <f t="shared" si="38"/>
        <v>7.764645167614189</v>
      </c>
      <c r="N144" s="38">
        <f t="shared" si="38"/>
        <v>6.3520767554245836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9"/>
        <v>18.980879332032984</v>
      </c>
      <c r="I145" s="36"/>
      <c r="J145" s="38">
        <f t="shared" si="38"/>
        <v>3.7030799923662956</v>
      </c>
      <c r="K145" s="38">
        <f t="shared" si="38"/>
        <v>3.8012372233113561</v>
      </c>
      <c r="L145" s="38">
        <f t="shared" si="38"/>
        <v>3.7891322153173119</v>
      </c>
      <c r="M145" s="38">
        <f t="shared" si="38"/>
        <v>3.8134873813553494</v>
      </c>
      <c r="N145" s="38">
        <f t="shared" si="38"/>
        <v>3.8739425196826711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9"/>
        <v>9.5979259905107437</v>
      </c>
      <c r="I146" s="38"/>
      <c r="J146" s="38">
        <f t="shared" si="38"/>
        <v>2.250745212910215</v>
      </c>
      <c r="K146" s="38">
        <f t="shared" si="38"/>
        <v>2.024134535268169</v>
      </c>
      <c r="L146" s="38">
        <f t="shared" si="38"/>
        <v>1.9236876861829177</v>
      </c>
      <c r="M146" s="38">
        <f t="shared" si="38"/>
        <v>1.7793287961804305</v>
      </c>
      <c r="N146" s="38">
        <f t="shared" si="38"/>
        <v>1.6200297599690123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9"/>
        <v>3.657172117486013</v>
      </c>
      <c r="I147" s="38"/>
      <c r="J147" s="38">
        <f t="shared" si="38"/>
        <v>0.67641766958760241</v>
      </c>
      <c r="K147" s="38">
        <f t="shared" si="38"/>
        <v>0.71478651669855053</v>
      </c>
      <c r="L147" s="38">
        <f t="shared" si="38"/>
        <v>0.73088840887856721</v>
      </c>
      <c r="M147" s="38">
        <f t="shared" si="38"/>
        <v>0.72060299216894874</v>
      </c>
      <c r="N147" s="38">
        <f t="shared" si="38"/>
        <v>0.81447653015234422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9"/>
        <v>0</v>
      </c>
      <c r="I148" s="38"/>
      <c r="J148" s="38">
        <f t="shared" si="38"/>
        <v>0</v>
      </c>
      <c r="K148" s="38">
        <f t="shared" si="38"/>
        <v>0</v>
      </c>
      <c r="L148" s="38">
        <f t="shared" si="38"/>
        <v>0</v>
      </c>
      <c r="M148" s="38">
        <f t="shared" si="38"/>
        <v>0</v>
      </c>
      <c r="N148" s="38">
        <f t="shared" si="38"/>
        <v>0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9"/>
        <v>0</v>
      </c>
      <c r="I149" s="38"/>
      <c r="J149" s="38">
        <f t="shared" si="38"/>
        <v>0</v>
      </c>
      <c r="K149" s="38">
        <f t="shared" si="38"/>
        <v>0</v>
      </c>
      <c r="L149" s="38">
        <f t="shared" si="38"/>
        <v>0</v>
      </c>
      <c r="M149" s="38">
        <f t="shared" si="38"/>
        <v>0</v>
      </c>
      <c r="N149" s="38">
        <f t="shared" si="38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9"/>
        <v>0</v>
      </c>
      <c r="I150" s="38"/>
      <c r="J150" s="38">
        <f t="shared" si="38"/>
        <v>0</v>
      </c>
      <c r="K150" s="38">
        <f t="shared" si="38"/>
        <v>0</v>
      </c>
      <c r="L150" s="38">
        <f t="shared" si="38"/>
        <v>0</v>
      </c>
      <c r="M150" s="38">
        <f t="shared" si="38"/>
        <v>0</v>
      </c>
      <c r="N150" s="38">
        <f t="shared" si="38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9"/>
        <v>0</v>
      </c>
      <c r="I151" s="38"/>
      <c r="J151" s="38">
        <f t="shared" si="38"/>
        <v>0</v>
      </c>
      <c r="K151" s="38">
        <f t="shared" si="38"/>
        <v>0</v>
      </c>
      <c r="L151" s="38">
        <f t="shared" si="38"/>
        <v>0</v>
      </c>
      <c r="M151" s="38">
        <f t="shared" si="38"/>
        <v>0</v>
      </c>
      <c r="N151" s="38">
        <f t="shared" si="38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9"/>
        <v>0</v>
      </c>
      <c r="J152" s="38">
        <f t="shared" si="38"/>
        <v>0</v>
      </c>
      <c r="K152" s="38">
        <f t="shared" si="38"/>
        <v>0</v>
      </c>
      <c r="L152" s="38">
        <f t="shared" si="38"/>
        <v>0</v>
      </c>
      <c r="M152" s="38">
        <f t="shared" si="38"/>
        <v>0</v>
      </c>
      <c r="N152" s="38">
        <f t="shared" si="38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0.45727626241963953</v>
      </c>
      <c r="I155" s="38"/>
      <c r="J155" s="38">
        <f>J95</f>
        <v>8.4596926062222938E-2</v>
      </c>
      <c r="K155" s="38">
        <f t="shared" ref="K155:N155" si="40">K95</f>
        <v>0.12193992476006958</v>
      </c>
      <c r="L155" s="38">
        <f t="shared" si="40"/>
        <v>7.4708035261845343E-2</v>
      </c>
      <c r="M155" s="38">
        <f t="shared" si="40"/>
        <v>8.8573757151486715E-2</v>
      </c>
      <c r="N155" s="38">
        <f t="shared" si="40"/>
        <v>8.7457619184015012E-2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41">SUM(J156:N156)</f>
        <v>16.768838135358241</v>
      </c>
      <c r="I156" s="38"/>
      <c r="J156" s="38">
        <f t="shared" ref="J156:N166" si="42">J96</f>
        <v>6.8999367819500561</v>
      </c>
      <c r="K156" s="38">
        <f t="shared" si="42"/>
        <v>5.1041868505912715</v>
      </c>
      <c r="L156" s="38">
        <f t="shared" si="42"/>
        <v>1.3059352657460237</v>
      </c>
      <c r="M156" s="38">
        <f t="shared" si="42"/>
        <v>1.853147048974612</v>
      </c>
      <c r="N156" s="38">
        <f t="shared" si="42"/>
        <v>1.6056321880962763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41"/>
        <v>1.7669043145578416</v>
      </c>
      <c r="I157" s="38"/>
      <c r="J157" s="38">
        <f t="shared" si="42"/>
        <v>0.29608924121778024</v>
      </c>
      <c r="K157" s="38">
        <f t="shared" si="42"/>
        <v>0.34033979000198528</v>
      </c>
      <c r="L157" s="38">
        <f t="shared" si="42"/>
        <v>0.38227228432684501</v>
      </c>
      <c r="M157" s="38">
        <f t="shared" si="42"/>
        <v>0.36809873101916563</v>
      </c>
      <c r="N157" s="38">
        <f t="shared" si="42"/>
        <v>0.38010426799206526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41"/>
        <v>6.9588749907112071</v>
      </c>
      <c r="I158" s="38"/>
      <c r="J158" s="38">
        <f t="shared" si="42"/>
        <v>1.3891237893452884</v>
      </c>
      <c r="K158" s="38">
        <f t="shared" si="42"/>
        <v>1.4095891302488639</v>
      </c>
      <c r="L158" s="38">
        <f t="shared" si="42"/>
        <v>1.4010182197156447</v>
      </c>
      <c r="M158" s="38">
        <f t="shared" si="42"/>
        <v>1.4102782632171786</v>
      </c>
      <c r="N158" s="38">
        <f t="shared" si="42"/>
        <v>1.3488655881842322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41"/>
        <v>0.55736655061956419</v>
      </c>
      <c r="I159" s="36"/>
      <c r="J159" s="38">
        <f t="shared" si="42"/>
        <v>3.2999635782067507E-2</v>
      </c>
      <c r="K159" s="38">
        <f t="shared" si="42"/>
        <v>3.7669558345647849E-2</v>
      </c>
      <c r="L159" s="38">
        <f t="shared" si="42"/>
        <v>6.265283928573441E-2</v>
      </c>
      <c r="M159" s="38">
        <f t="shared" si="42"/>
        <v>0.18198348759097621</v>
      </c>
      <c r="N159" s="38">
        <f t="shared" si="42"/>
        <v>0.24206102961513817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41"/>
        <v>23.676683750855741</v>
      </c>
      <c r="I160" s="38"/>
      <c r="J160" s="38">
        <f t="shared" si="42"/>
        <v>1.7219809944460682</v>
      </c>
      <c r="K160" s="38">
        <f t="shared" si="42"/>
        <v>3.1170642497650833</v>
      </c>
      <c r="L160" s="38">
        <f t="shared" si="42"/>
        <v>7.1970486520232981</v>
      </c>
      <c r="M160" s="38">
        <f t="shared" si="42"/>
        <v>9.9735084540082486</v>
      </c>
      <c r="N160" s="38">
        <f t="shared" si="42"/>
        <v>1.6670814006130437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41"/>
        <v>0</v>
      </c>
      <c r="I161" s="38"/>
      <c r="J161" s="38">
        <f t="shared" si="42"/>
        <v>0</v>
      </c>
      <c r="K161" s="38">
        <f t="shared" si="42"/>
        <v>0</v>
      </c>
      <c r="L161" s="38">
        <f t="shared" si="42"/>
        <v>0</v>
      </c>
      <c r="M161" s="38">
        <f t="shared" si="42"/>
        <v>0</v>
      </c>
      <c r="N161" s="38">
        <f t="shared" si="42"/>
        <v>0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41"/>
        <v>0</v>
      </c>
      <c r="I162" s="38"/>
      <c r="J162" s="38">
        <f t="shared" si="42"/>
        <v>0</v>
      </c>
      <c r="K162" s="38">
        <f t="shared" si="42"/>
        <v>0</v>
      </c>
      <c r="L162" s="38">
        <f t="shared" si="42"/>
        <v>0</v>
      </c>
      <c r="M162" s="38">
        <f t="shared" si="42"/>
        <v>0</v>
      </c>
      <c r="N162" s="38">
        <f t="shared" si="42"/>
        <v>0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41"/>
        <v>0</v>
      </c>
      <c r="I163" s="38"/>
      <c r="J163" s="38">
        <f t="shared" si="42"/>
        <v>0</v>
      </c>
      <c r="K163" s="38">
        <f t="shared" si="42"/>
        <v>0</v>
      </c>
      <c r="L163" s="38">
        <f t="shared" si="42"/>
        <v>0</v>
      </c>
      <c r="M163" s="38">
        <f t="shared" si="42"/>
        <v>0</v>
      </c>
      <c r="N163" s="38">
        <f t="shared" si="42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41"/>
        <v>0</v>
      </c>
      <c r="I164" s="38"/>
      <c r="J164" s="38">
        <f t="shared" si="42"/>
        <v>0</v>
      </c>
      <c r="K164" s="38">
        <f t="shared" si="42"/>
        <v>0</v>
      </c>
      <c r="L164" s="38">
        <f t="shared" si="42"/>
        <v>0</v>
      </c>
      <c r="M164" s="38">
        <f t="shared" si="42"/>
        <v>0</v>
      </c>
      <c r="N164" s="38">
        <f t="shared" si="42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41"/>
        <v>0</v>
      </c>
      <c r="I165" s="38"/>
      <c r="J165" s="38">
        <f t="shared" si="42"/>
        <v>0</v>
      </c>
      <c r="K165" s="38">
        <f t="shared" si="42"/>
        <v>0</v>
      </c>
      <c r="L165" s="38">
        <f t="shared" si="42"/>
        <v>0</v>
      </c>
      <c r="M165" s="38">
        <f t="shared" si="42"/>
        <v>0</v>
      </c>
      <c r="N165" s="38">
        <f t="shared" si="42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41"/>
        <v>0</v>
      </c>
      <c r="J166" s="38">
        <f>J106</f>
        <v>0</v>
      </c>
      <c r="K166" s="38">
        <f t="shared" si="42"/>
        <v>0</v>
      </c>
      <c r="L166" s="38">
        <f t="shared" si="42"/>
        <v>0</v>
      </c>
      <c r="M166" s="38">
        <f t="shared" si="42"/>
        <v>0</v>
      </c>
      <c r="N166" s="38">
        <f t="shared" si="42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3">K111</f>
        <v>0</v>
      </c>
      <c r="L169" s="38">
        <f t="shared" si="43"/>
        <v>0</v>
      </c>
      <c r="M169" s="38">
        <f t="shared" si="43"/>
        <v>0</v>
      </c>
      <c r="N169" s="38">
        <f t="shared" si="43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4">SUM(J170:N170)</f>
        <v>0</v>
      </c>
      <c r="I170" s="38"/>
      <c r="J170" s="38">
        <f t="shared" ref="J170:N180" si="45">J112</f>
        <v>0</v>
      </c>
      <c r="K170" s="38">
        <f t="shared" si="45"/>
        <v>0</v>
      </c>
      <c r="L170" s="38">
        <f t="shared" si="45"/>
        <v>0</v>
      </c>
      <c r="M170" s="38">
        <f t="shared" si="45"/>
        <v>0</v>
      </c>
      <c r="N170" s="38">
        <f t="shared" si="45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4"/>
        <v>1.1016629240472706</v>
      </c>
      <c r="I171" s="38"/>
      <c r="J171" s="38">
        <f t="shared" si="45"/>
        <v>0.21960831470373798</v>
      </c>
      <c r="K171" s="38">
        <f t="shared" si="45"/>
        <v>0.21973347860055834</v>
      </c>
      <c r="L171" s="38">
        <f t="shared" si="45"/>
        <v>0.21973198894871798</v>
      </c>
      <c r="M171" s="38">
        <f t="shared" si="45"/>
        <v>0.22173124412279779</v>
      </c>
      <c r="N171" s="38">
        <f t="shared" si="45"/>
        <v>0.2208578976714585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4"/>
        <v>3.6832584396187555</v>
      </c>
      <c r="I172" s="38"/>
      <c r="J172" s="38">
        <f t="shared" si="45"/>
        <v>0.78784530789791762</v>
      </c>
      <c r="K172" s="38">
        <f t="shared" si="45"/>
        <v>0.74385446872823713</v>
      </c>
      <c r="L172" s="38">
        <f t="shared" si="45"/>
        <v>0.73388730229060439</v>
      </c>
      <c r="M172" s="38">
        <f t="shared" si="45"/>
        <v>0.72846851515607325</v>
      </c>
      <c r="N172" s="38">
        <f t="shared" si="45"/>
        <v>0.68920284554592337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4"/>
        <v>0</v>
      </c>
      <c r="I173" s="36"/>
      <c r="J173" s="38">
        <f t="shared" si="45"/>
        <v>0</v>
      </c>
      <c r="K173" s="38">
        <f t="shared" si="45"/>
        <v>0</v>
      </c>
      <c r="L173" s="38">
        <f t="shared" si="45"/>
        <v>0</v>
      </c>
      <c r="M173" s="38">
        <f t="shared" si="45"/>
        <v>0</v>
      </c>
      <c r="N173" s="38">
        <f t="shared" si="45"/>
        <v>0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4"/>
        <v>0.15570000000000006</v>
      </c>
      <c r="I174" s="38"/>
      <c r="J174" s="38">
        <f t="shared" si="45"/>
        <v>3.1500000000000007E-2</v>
      </c>
      <c r="K174" s="38">
        <f t="shared" si="45"/>
        <v>3.1500000000000007E-2</v>
      </c>
      <c r="L174" s="38">
        <f t="shared" si="45"/>
        <v>3.1500000000000007E-2</v>
      </c>
      <c r="M174" s="38">
        <f t="shared" si="45"/>
        <v>3.0600000000000002E-2</v>
      </c>
      <c r="N174" s="38">
        <f t="shared" si="45"/>
        <v>3.0600000000000002E-2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4"/>
        <v>0</v>
      </c>
      <c r="I175" s="38"/>
      <c r="J175" s="38">
        <f t="shared" si="45"/>
        <v>0</v>
      </c>
      <c r="K175" s="38">
        <f t="shared" si="45"/>
        <v>0</v>
      </c>
      <c r="L175" s="38">
        <f t="shared" si="45"/>
        <v>0</v>
      </c>
      <c r="M175" s="38">
        <f t="shared" si="45"/>
        <v>0</v>
      </c>
      <c r="N175" s="38">
        <f t="shared" si="45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4"/>
        <v>0</v>
      </c>
      <c r="I176" s="38"/>
      <c r="J176" s="38">
        <f t="shared" si="45"/>
        <v>0</v>
      </c>
      <c r="K176" s="38">
        <f t="shared" si="45"/>
        <v>0</v>
      </c>
      <c r="L176" s="38">
        <f t="shared" si="45"/>
        <v>0</v>
      </c>
      <c r="M176" s="38">
        <f t="shared" si="45"/>
        <v>0</v>
      </c>
      <c r="N176" s="38">
        <f t="shared" si="45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4"/>
        <v>0</v>
      </c>
      <c r="I177" s="38"/>
      <c r="J177" s="38">
        <f t="shared" si="45"/>
        <v>0</v>
      </c>
      <c r="K177" s="38">
        <f t="shared" si="45"/>
        <v>0</v>
      </c>
      <c r="L177" s="38">
        <f t="shared" si="45"/>
        <v>0</v>
      </c>
      <c r="M177" s="38">
        <f t="shared" si="45"/>
        <v>0</v>
      </c>
      <c r="N177" s="38">
        <f t="shared" si="45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4"/>
        <v>0</v>
      </c>
      <c r="I178" s="38"/>
      <c r="J178" s="38">
        <f t="shared" si="45"/>
        <v>0</v>
      </c>
      <c r="K178" s="38">
        <f t="shared" si="45"/>
        <v>0</v>
      </c>
      <c r="L178" s="38">
        <f t="shared" si="45"/>
        <v>0</v>
      </c>
      <c r="M178" s="38">
        <f t="shared" si="45"/>
        <v>0</v>
      </c>
      <c r="N178" s="38">
        <f t="shared" si="45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4"/>
        <v>0</v>
      </c>
      <c r="I179" s="38"/>
      <c r="J179" s="38">
        <f t="shared" si="45"/>
        <v>0</v>
      </c>
      <c r="K179" s="38">
        <f t="shared" si="45"/>
        <v>0</v>
      </c>
      <c r="L179" s="38">
        <f t="shared" si="45"/>
        <v>0</v>
      </c>
      <c r="M179" s="38">
        <f t="shared" si="45"/>
        <v>0</v>
      </c>
      <c r="N179" s="38">
        <f t="shared" si="45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4"/>
        <v>0</v>
      </c>
      <c r="J180" s="38">
        <f t="shared" si="45"/>
        <v>0</v>
      </c>
      <c r="K180" s="38">
        <f t="shared" si="45"/>
        <v>0</v>
      </c>
      <c r="L180" s="38">
        <f t="shared" si="45"/>
        <v>0</v>
      </c>
      <c r="M180" s="38">
        <f t="shared" si="45"/>
        <v>0</v>
      </c>
      <c r="N180" s="38">
        <f t="shared" si="45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4.1470000000000002</v>
      </c>
      <c r="I183" s="38"/>
      <c r="J183" s="38">
        <f>J125</f>
        <v>0.81900000000000006</v>
      </c>
      <c r="K183" s="38">
        <f t="shared" ref="K183:N183" si="46">K125</f>
        <v>0.82100000000000006</v>
      </c>
      <c r="L183" s="38">
        <f t="shared" si="46"/>
        <v>0.82200000000000006</v>
      </c>
      <c r="M183" s="38">
        <f t="shared" si="46"/>
        <v>0.82500000000000007</v>
      </c>
      <c r="N183" s="38">
        <f t="shared" si="46"/>
        <v>0.86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7">SUM(J184:N184)</f>
        <v>0</v>
      </c>
      <c r="I184" s="38"/>
      <c r="J184" s="38">
        <f t="shared" ref="J184:N194" si="48">J126</f>
        <v>0</v>
      </c>
      <c r="K184" s="38">
        <f t="shared" si="48"/>
        <v>0</v>
      </c>
      <c r="L184" s="38">
        <f t="shared" si="48"/>
        <v>0</v>
      </c>
      <c r="M184" s="38">
        <f t="shared" si="48"/>
        <v>0</v>
      </c>
      <c r="N184" s="38">
        <f t="shared" si="48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7"/>
        <v>3.6309999999999998</v>
      </c>
      <c r="I185" s="38"/>
      <c r="J185" s="38">
        <f t="shared" si="48"/>
        <v>0.81099999999999994</v>
      </c>
      <c r="K185" s="38">
        <f t="shared" si="48"/>
        <v>0.82499999999999996</v>
      </c>
      <c r="L185" s="38">
        <f t="shared" si="48"/>
        <v>0.68</v>
      </c>
      <c r="M185" s="38">
        <f t="shared" si="48"/>
        <v>0.67700000000000005</v>
      </c>
      <c r="N185" s="38">
        <f t="shared" si="48"/>
        <v>0.63800000000000001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7"/>
        <v>0</v>
      </c>
      <c r="I186" s="38"/>
      <c r="J186" s="38">
        <f t="shared" si="48"/>
        <v>0</v>
      </c>
      <c r="K186" s="38">
        <f t="shared" si="48"/>
        <v>0</v>
      </c>
      <c r="L186" s="38">
        <f t="shared" si="48"/>
        <v>0</v>
      </c>
      <c r="M186" s="38">
        <f t="shared" si="48"/>
        <v>0</v>
      </c>
      <c r="N186" s="38">
        <f t="shared" si="48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7"/>
        <v>0.39100000000000007</v>
      </c>
      <c r="I187" s="36"/>
      <c r="J187" s="38">
        <f t="shared" si="48"/>
        <v>7.7000000000000013E-2</v>
      </c>
      <c r="K187" s="38">
        <f t="shared" si="48"/>
        <v>7.8000000000000014E-2</v>
      </c>
      <c r="L187" s="38">
        <f t="shared" si="48"/>
        <v>7.8000000000000014E-2</v>
      </c>
      <c r="M187" s="38">
        <f t="shared" si="48"/>
        <v>7.9000000000000015E-2</v>
      </c>
      <c r="N187" s="38">
        <f t="shared" si="48"/>
        <v>7.9000000000000015E-2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7"/>
        <v>0</v>
      </c>
      <c r="I188" s="38"/>
      <c r="J188" s="38">
        <f t="shared" si="48"/>
        <v>0</v>
      </c>
      <c r="K188" s="38">
        <f t="shared" si="48"/>
        <v>0</v>
      </c>
      <c r="L188" s="38">
        <f t="shared" si="48"/>
        <v>0</v>
      </c>
      <c r="M188" s="38">
        <f t="shared" si="48"/>
        <v>0</v>
      </c>
      <c r="N188" s="38">
        <f t="shared" si="48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7"/>
        <v>0</v>
      </c>
      <c r="I189" s="38"/>
      <c r="J189" s="38">
        <f t="shared" si="48"/>
        <v>0</v>
      </c>
      <c r="K189" s="38">
        <f t="shared" si="48"/>
        <v>0</v>
      </c>
      <c r="L189" s="38">
        <f t="shared" si="48"/>
        <v>0</v>
      </c>
      <c r="M189" s="38">
        <f t="shared" si="48"/>
        <v>0</v>
      </c>
      <c r="N189" s="38">
        <f t="shared" si="48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7"/>
        <v>0</v>
      </c>
      <c r="I190" s="38"/>
      <c r="J190" s="38">
        <f t="shared" si="48"/>
        <v>0</v>
      </c>
      <c r="K190" s="38">
        <f t="shared" si="48"/>
        <v>0</v>
      </c>
      <c r="L190" s="38">
        <f t="shared" si="48"/>
        <v>0</v>
      </c>
      <c r="M190" s="38">
        <f t="shared" si="48"/>
        <v>0</v>
      </c>
      <c r="N190" s="38">
        <f t="shared" si="48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7"/>
        <v>0</v>
      </c>
      <c r="I191" s="38"/>
      <c r="J191" s="38">
        <f t="shared" si="48"/>
        <v>0</v>
      </c>
      <c r="K191" s="38">
        <f t="shared" si="48"/>
        <v>0</v>
      </c>
      <c r="L191" s="38">
        <f t="shared" si="48"/>
        <v>0</v>
      </c>
      <c r="M191" s="38">
        <f t="shared" si="48"/>
        <v>0</v>
      </c>
      <c r="N191" s="38">
        <f t="shared" si="48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7"/>
        <v>0</v>
      </c>
      <c r="I192" s="38"/>
      <c r="J192" s="38">
        <f t="shared" si="48"/>
        <v>0</v>
      </c>
      <c r="K192" s="38">
        <f t="shared" si="48"/>
        <v>0</v>
      </c>
      <c r="L192" s="38">
        <f t="shared" si="48"/>
        <v>0</v>
      </c>
      <c r="M192" s="38">
        <f t="shared" si="48"/>
        <v>0</v>
      </c>
      <c r="N192" s="38">
        <f t="shared" si="48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7"/>
        <v>0</v>
      </c>
      <c r="I193" s="38"/>
      <c r="J193" s="38">
        <f t="shared" si="48"/>
        <v>0</v>
      </c>
      <c r="K193" s="38">
        <f t="shared" si="48"/>
        <v>0</v>
      </c>
      <c r="L193" s="38">
        <f t="shared" si="48"/>
        <v>0</v>
      </c>
      <c r="M193" s="38">
        <f t="shared" si="48"/>
        <v>0</v>
      </c>
      <c r="N193" s="38">
        <f t="shared" si="48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7"/>
        <v>0</v>
      </c>
      <c r="J194" s="38">
        <f t="shared" si="48"/>
        <v>0</v>
      </c>
      <c r="K194" s="38">
        <f t="shared" si="48"/>
        <v>0</v>
      </c>
      <c r="L194" s="38">
        <f t="shared" si="48"/>
        <v>0</v>
      </c>
      <c r="M194" s="38">
        <f t="shared" si="48"/>
        <v>0</v>
      </c>
      <c r="N194" s="38">
        <f t="shared" si="48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31.351947422972209</v>
      </c>
      <c r="I197" s="38"/>
      <c r="J197" s="38">
        <f>J141+J155+J169+J183</f>
        <v>5.7880536084413707</v>
      </c>
      <c r="K197" s="38">
        <f t="shared" ref="K197:N197" si="49">K141+K155+K169+K183</f>
        <v>6.3380740559272013</v>
      </c>
      <c r="L197" s="38">
        <f t="shared" si="49"/>
        <v>6.3852543303786993</v>
      </c>
      <c r="M197" s="38">
        <f t="shared" si="49"/>
        <v>6.4037623833373321</v>
      </c>
      <c r="N197" s="38">
        <f t="shared" si="49"/>
        <v>6.4368030448876024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50">SUM(J198:N198)</f>
        <v>21.273981393182698</v>
      </c>
      <c r="I198" s="38"/>
      <c r="J198" s="38">
        <f t="shared" ref="J198:N208" si="51">J142+J156+J170+J184</f>
        <v>8.0891305370704174</v>
      </c>
      <c r="K198" s="38">
        <f t="shared" si="51"/>
        <v>6.1071695613873631</v>
      </c>
      <c r="L198" s="38">
        <f t="shared" si="51"/>
        <v>2.1226867030175218</v>
      </c>
      <c r="M198" s="38">
        <f t="shared" si="51"/>
        <v>2.6191707976136325</v>
      </c>
      <c r="N198" s="38">
        <f t="shared" si="51"/>
        <v>2.3358237940937672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50"/>
        <v>90.381939429860353</v>
      </c>
      <c r="I199" s="38"/>
      <c r="J199" s="38">
        <f t="shared" si="51"/>
        <v>17.013963124752262</v>
      </c>
      <c r="K199" s="38">
        <f t="shared" si="51"/>
        <v>18.220612437669065</v>
      </c>
      <c r="L199" s="38">
        <f t="shared" si="51"/>
        <v>18.966452716499397</v>
      </c>
      <c r="M199" s="38">
        <f t="shared" si="51"/>
        <v>17.126212529720721</v>
      </c>
      <c r="N199" s="38">
        <f t="shared" si="51"/>
        <v>19.054698621218897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50"/>
        <v>49.744932840397105</v>
      </c>
      <c r="I200" s="38"/>
      <c r="J200" s="38">
        <f t="shared" si="51"/>
        <v>10.709410119661058</v>
      </c>
      <c r="K200" s="38">
        <f t="shared" si="51"/>
        <v>10.71330059341873</v>
      </c>
      <c r="L200" s="38">
        <f t="shared" si="51"/>
        <v>10.02868499217514</v>
      </c>
      <c r="M200" s="38">
        <f t="shared" si="51"/>
        <v>9.9033919459874404</v>
      </c>
      <c r="N200" s="38">
        <f t="shared" si="51"/>
        <v>8.3901451891547385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50"/>
        <v>19.929245882652548</v>
      </c>
      <c r="I201" s="36"/>
      <c r="J201" s="38">
        <f t="shared" si="51"/>
        <v>3.8130796281483632</v>
      </c>
      <c r="K201" s="38">
        <f t="shared" si="51"/>
        <v>3.9169067816570036</v>
      </c>
      <c r="L201" s="38">
        <f t="shared" si="51"/>
        <v>3.9297850546030464</v>
      </c>
      <c r="M201" s="38">
        <f t="shared" si="51"/>
        <v>4.0744708689463254</v>
      </c>
      <c r="N201" s="38">
        <f t="shared" si="51"/>
        <v>4.1950035492978088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50"/>
        <v>33.430309741366486</v>
      </c>
      <c r="I202" s="38"/>
      <c r="J202" s="38">
        <f t="shared" si="51"/>
        <v>4.0042262073562833</v>
      </c>
      <c r="K202" s="38">
        <f t="shared" si="51"/>
        <v>5.1726987850332522</v>
      </c>
      <c r="L202" s="38">
        <f t="shared" si="51"/>
        <v>9.1522363382062153</v>
      </c>
      <c r="M202" s="38">
        <f t="shared" si="51"/>
        <v>11.78343725018868</v>
      </c>
      <c r="N202" s="38">
        <f t="shared" si="51"/>
        <v>3.3177111605820562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50"/>
        <v>3.657172117486013</v>
      </c>
      <c r="I203" s="38"/>
      <c r="J203" s="38">
        <f t="shared" si="51"/>
        <v>0.67641766958760241</v>
      </c>
      <c r="K203" s="38">
        <f t="shared" si="51"/>
        <v>0.71478651669855053</v>
      </c>
      <c r="L203" s="38">
        <f t="shared" si="51"/>
        <v>0.73088840887856721</v>
      </c>
      <c r="M203" s="38">
        <f t="shared" si="51"/>
        <v>0.72060299216894874</v>
      </c>
      <c r="N203" s="38">
        <f t="shared" si="51"/>
        <v>0.81447653015234422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50"/>
        <v>0</v>
      </c>
      <c r="I204" s="38"/>
      <c r="J204" s="38">
        <f t="shared" si="51"/>
        <v>0</v>
      </c>
      <c r="K204" s="38">
        <f t="shared" si="51"/>
        <v>0</v>
      </c>
      <c r="L204" s="38">
        <f t="shared" si="51"/>
        <v>0</v>
      </c>
      <c r="M204" s="38">
        <f t="shared" si="51"/>
        <v>0</v>
      </c>
      <c r="N204" s="38">
        <f t="shared" si="51"/>
        <v>0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50"/>
        <v>0</v>
      </c>
      <c r="I205" s="38"/>
      <c r="J205" s="38">
        <f t="shared" si="51"/>
        <v>0</v>
      </c>
      <c r="K205" s="38">
        <f t="shared" si="51"/>
        <v>0</v>
      </c>
      <c r="L205" s="38">
        <f t="shared" si="51"/>
        <v>0</v>
      </c>
      <c r="M205" s="38">
        <f t="shared" si="51"/>
        <v>0</v>
      </c>
      <c r="N205" s="38">
        <f t="shared" si="51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50"/>
        <v>0</v>
      </c>
      <c r="I206" s="38"/>
      <c r="J206" s="38">
        <f t="shared" si="51"/>
        <v>0</v>
      </c>
      <c r="K206" s="38">
        <f t="shared" si="51"/>
        <v>0</v>
      </c>
      <c r="L206" s="38">
        <f t="shared" si="51"/>
        <v>0</v>
      </c>
      <c r="M206" s="38">
        <f t="shared" si="51"/>
        <v>0</v>
      </c>
      <c r="N206" s="38">
        <f t="shared" si="51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50"/>
        <v>0</v>
      </c>
      <c r="I207" s="38"/>
      <c r="J207" s="38">
        <f t="shared" si="51"/>
        <v>0</v>
      </c>
      <c r="K207" s="38">
        <f t="shared" si="51"/>
        <v>0</v>
      </c>
      <c r="L207" s="38">
        <f t="shared" si="51"/>
        <v>0</v>
      </c>
      <c r="M207" s="38">
        <f t="shared" si="51"/>
        <v>0</v>
      </c>
      <c r="N207" s="38">
        <f t="shared" si="51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50"/>
        <v>0</v>
      </c>
      <c r="J208" s="38">
        <f t="shared" si="51"/>
        <v>0</v>
      </c>
      <c r="K208" s="38">
        <f t="shared" si="51"/>
        <v>0</v>
      </c>
      <c r="L208" s="38">
        <f t="shared" si="51"/>
        <v>0</v>
      </c>
      <c r="M208" s="38">
        <f t="shared" si="51"/>
        <v>0</v>
      </c>
      <c r="N208" s="38">
        <f t="shared" si="51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187.49637822652323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49.418565885982467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236.91494411250571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236.91494411250568</v>
      </c>
      <c r="J223" s="38">
        <f xml:space="preserve"> SUMIFS('Inp - BP final'!F$7:F$2590, 'Inp - BP final'!$A$7:$A$2590, $F$6, 'Inp - BP final'!$L$7:$L$2590, "Totex check")</f>
        <v>47.212021023780032</v>
      </c>
      <c r="K223" s="38">
        <f xml:space="preserve"> SUMIFS('Inp - BP final'!G$7:G$2590, 'Inp - BP final'!$A$7:$A$2590, $F$6, 'Inp - BP final'!$L$7:$L$2590, "Totex check")</f>
        <v>48.113243911926226</v>
      </c>
      <c r="L223" s="38">
        <f xml:space="preserve"> SUMIFS('Inp - BP final'!H$7:H$2590, 'Inp - BP final'!$A$7:$A$2590, $F$6, 'Inp - BP final'!$L$7:$L$2590, "Totex check")</f>
        <v>48.544469493763366</v>
      </c>
      <c r="M223" s="38">
        <f xml:space="preserve"> SUMIFS('Inp - BP final'!I$7:I$2590, 'Inp - BP final'!$A$7:$A$2590, $F$6, 'Inp - BP final'!$L$7:$L$2590, "Totex check")</f>
        <v>49.260397790230328</v>
      </c>
      <c r="N223" s="38">
        <f xml:space="preserve"> SUMIFS('Inp - BP final'!J$7:J$2590, 'Inp - BP final'!$A$7:$A$2590, $F$6, 'Inp - BP final'!$L$7:$L$2590, "Totex check")</f>
        <v>43.784811892805756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249.76952882791744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249.76952882791741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50.128090189586203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51.187703206759423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51.314735770053218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52.652556827011104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44.486442834507464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83" priority="1" stopIfTrue="1" operator="notEqual">
      <formula>0</formula>
    </cfRule>
    <cfRule type="cellIs" dxfId="82" priority="2" stopIfTrue="1" operator="equal">
      <formula>""</formula>
    </cfRule>
  </conditionalFormatting>
  <conditionalFormatting sqref="H228">
    <cfRule type="cellIs" dxfId="81" priority="5" stopIfTrue="1" operator="notEqual">
      <formula>0</formula>
    </cfRule>
    <cfRule type="cellIs" dxfId="80" priority="6" stopIfTrue="1" operator="equal">
      <formula>""</formula>
    </cfRule>
  </conditionalFormatting>
  <conditionalFormatting sqref="H238">
    <cfRule type="cellIs" dxfId="79" priority="3" stopIfTrue="1" operator="notEqual">
      <formula>0</formula>
    </cfRule>
    <cfRule type="cellIs" dxfId="78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7A01-4C76-4971-B946-FB5A95D46572}">
  <sheetPr codeName="Sheet20">
    <tabColor rgb="FFCCCCCE"/>
  </sheetPr>
  <dimension ref="A1:T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11.7109375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348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384.40367525367668</v>
      </c>
      <c r="I10" s="38"/>
      <c r="J10" s="38">
        <f>SUMIFS('Inp - BP final'!F:F, 'Inp - BP final'!$A:$A, $F$6, 'Inp - BP final'!$K:$K, $E10)+SUMIFS('Inp - BP final'!F:F, 'Inp - BP final'!$A:$A, $F$6, 'Inp - BP final'!$K:$K, $A10)</f>
        <v>74.003362434689578</v>
      </c>
      <c r="K10" s="38">
        <f>SUMIFS('Inp - BP final'!G:G, 'Inp - BP final'!$A:$A, $F$6, 'Inp - BP final'!$K:$K, $E10)</f>
        <v>76.991508019656607</v>
      </c>
      <c r="L10" s="38">
        <f>SUMIFS('Inp - BP final'!H:H, 'Inp - BP final'!$A:$A, $F$6, 'Inp - BP final'!$K:$K, $E10)</f>
        <v>76.966868859273632</v>
      </c>
      <c r="M10" s="38">
        <f>SUMIFS('Inp - BP final'!I:I, 'Inp - BP final'!$A:$A, $F$6, 'Inp - BP final'!$K:$K, $E10)</f>
        <v>77.069945423221739</v>
      </c>
      <c r="N10" s="38">
        <f>SUMIFS('Inp - BP final'!J:J, 'Inp - BP final'!$A:$A, $F$6, 'Inp - BP final'!$K:$K, $E10)</f>
        <v>79.37199051683514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83.301781660601904</v>
      </c>
      <c r="I11" s="38"/>
      <c r="J11" s="38">
        <f>SUMIFS('Inp - BP final'!F:F, 'Inp - BP final'!$A:$A, $F$6, 'Inp - BP final'!$K:$K, $E11)+SUMIFS('Inp - BP final'!F:F, 'Inp - BP final'!$A:$A, $F$6, 'Inp - BP final'!$K:$K, $A11)</f>
        <v>16.670879130457269</v>
      </c>
      <c r="K11" s="38">
        <f>SUMIFS('Inp - BP final'!G:G, 'Inp - BP final'!$A:$A, $F$6, 'Inp - BP final'!$K:$K, $E11)</f>
        <v>16.616031483637592</v>
      </c>
      <c r="L11" s="38">
        <f>SUMIFS('Inp - BP final'!H:H, 'Inp - BP final'!$A:$A, $F$6, 'Inp - BP final'!$K:$K, $E11)</f>
        <v>16.598587540957599</v>
      </c>
      <c r="M11" s="38">
        <f>SUMIFS('Inp - BP final'!I:I, 'Inp - BP final'!$A:$A, $F$6, 'Inp - BP final'!$K:$K, $E11)</f>
        <v>16.669513898020941</v>
      </c>
      <c r="N11" s="38">
        <f>SUMIFS('Inp - BP final'!J:J, 'Inp - BP final'!$A:$A, $F$6, 'Inp - BP final'!$K:$K, $E11)</f>
        <v>16.74676960752851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879.69882408618969</v>
      </c>
      <c r="I12" s="38"/>
      <c r="J12" s="38">
        <f>SUMIFS('Inp - BP final'!F:F, 'Inp - BP final'!$A:$A, $F$6, 'Inp - BP final'!$K:$K, $E12)+SUMIFS('Inp - BP final'!F:F, 'Inp - BP final'!$A:$A, $F$6, 'Inp - BP final'!$K:$K, $A12)</f>
        <v>157.51016749735007</v>
      </c>
      <c r="K12" s="38">
        <f>SUMIFS('Inp - BP final'!G:G, 'Inp - BP final'!$A:$A, $F$6, 'Inp - BP final'!$K:$K, $E12)+SUMIFS('Inp - BP final'!G:G, 'Inp - BP final'!$A:$A, $F$6, 'Inp - BP final'!$K:$K, $A12)</f>
        <v>176.67117696182834</v>
      </c>
      <c r="L12" s="38">
        <f>SUMIFS('Inp - BP final'!H:H, 'Inp - BP final'!$A:$A, $F$6, 'Inp - BP final'!$K:$K, $E12)+SUMIFS('Inp - BP final'!H:H, 'Inp - BP final'!$A:$A, $F$6, 'Inp - BP final'!$K:$K, $A12)</f>
        <v>176.54530819821071</v>
      </c>
      <c r="M12" s="38">
        <f>SUMIFS('Inp - BP final'!I:I, 'Inp - BP final'!$A:$A, $F$6, 'Inp - BP final'!$K:$K, $E12)+SUMIFS('Inp - BP final'!I:I, 'Inp - BP final'!$A:$A, $F$6, 'Inp - BP final'!$K:$K, $A12)</f>
        <v>177.15711764021836</v>
      </c>
      <c r="N12" s="38">
        <f>SUMIFS('Inp - BP final'!J:J, 'Inp - BP final'!$A:$A, $F$6, 'Inp - BP final'!$K:$K, $E12)+SUMIFS('Inp - BP final'!J:J, 'Inp - BP final'!$A:$A, $F$6, 'Inp - BP final'!$K:$K, $A12)</f>
        <v>191.81505378858225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516.42514752209308</v>
      </c>
      <c r="I13" s="38"/>
      <c r="J13" s="38">
        <f>SUMIFS('Inp - BP final'!F:F, 'Inp - BP final'!$A:$A, $F$6, 'Inp - BP final'!$K:$K, $E13)+SUMIFS('Inp - BP final'!F:F, 'Inp - BP final'!$A:$A, $F$6, 'Inp - BP final'!$K:$K, $A13)</f>
        <v>103.29482703574482</v>
      </c>
      <c r="K13" s="38">
        <f>SUMIFS('Inp - BP final'!G:G, 'Inp - BP final'!$A:$A, $F$6, 'Inp - BP final'!$K:$K, $E13)+SUMIFS('Inp - BP final'!G:G, 'Inp - BP final'!$A:$A, $F$6, 'Inp - BP final'!$K:$K, $A13)</f>
        <v>103.00344462780706</v>
      </c>
      <c r="L13" s="38">
        <f>SUMIFS('Inp - BP final'!H:H, 'Inp - BP final'!$A:$A, $F$6, 'Inp - BP final'!$K:$K, $E13)+SUMIFS('Inp - BP final'!H:H, 'Inp - BP final'!$A:$A, $F$6, 'Inp - BP final'!$K:$K, $A13)</f>
        <v>102.9237681831851</v>
      </c>
      <c r="M13" s="38">
        <f>SUMIFS('Inp - BP final'!I:I, 'Inp - BP final'!$A:$A, $F$6, 'Inp - BP final'!$K:$K, $E13)+SUMIFS('Inp - BP final'!I:I, 'Inp - BP final'!$A:$A, $F$6, 'Inp - BP final'!$K:$K, $A13)</f>
        <v>103.36273611591393</v>
      </c>
      <c r="N13" s="38">
        <f>SUMIFS('Inp - BP final'!J:J, 'Inp - BP final'!$A:$A, $F$6, 'Inp - BP final'!$K:$K, $E13)+SUMIFS('Inp - BP final'!J:J, 'Inp - BP final'!$A:$A, $F$6, 'Inp - BP final'!$K:$K, $A13)</f>
        <v>103.84037155944225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572.38407505346777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115.19241790690933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114.50300194893555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114.06149673353167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114.21098291039297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114.41617555369834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342.40626639909863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68.906917864247916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68.493084096627712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68.226007570355321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68.324434790971608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68.455822076896084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69.037009930269036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13.762753682443472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13.743116920651271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13.753294261883077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13.852458722741495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13.925386342549716</v>
      </c>
    </row>
    <row r="17" spans="1:20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93.921885195684297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18.713725246411141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18.682706034837626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18.698236151727841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18.856133590944488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18.971084171763209</v>
      </c>
    </row>
    <row r="18" spans="1:20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20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20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20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20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20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20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0.15822642507301976</v>
      </c>
      <c r="K24" s="61">
        <f t="shared" ref="K24:N24" si="1">K10/SUM($J$10:$N$11)</f>
        <v>0.16461537252016212</v>
      </c>
      <c r="L24" s="61">
        <f t="shared" si="1"/>
        <v>0.16456269158599998</v>
      </c>
      <c r="M24" s="61">
        <f t="shared" si="1"/>
        <v>0.1647830793587409</v>
      </c>
      <c r="N24" s="61">
        <f t="shared" si="1"/>
        <v>0.16970507686717559</v>
      </c>
    </row>
    <row r="25" spans="1:20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20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0.11281961394581903</v>
      </c>
      <c r="K26" s="61">
        <f t="shared" ref="K26:N26" si="2">K12/SUM($J$12:$N$13)</f>
        <v>0.1265440466281155</v>
      </c>
      <c r="L26" s="61">
        <f t="shared" si="2"/>
        <v>0.12645389076360969</v>
      </c>
      <c r="M26" s="61">
        <f t="shared" si="2"/>
        <v>0.12689211076014972</v>
      </c>
      <c r="N26" s="61">
        <f t="shared" si="2"/>
        <v>0.1373911326568073</v>
      </c>
    </row>
    <row r="27" spans="1:20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20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J14/SUM($J$14:$N$15)</f>
        <v>0.12592220609150612</v>
      </c>
      <c r="K28" s="61">
        <f t="shared" ref="K28:N28" si="3">K14/SUM($J$14:$N$15)</f>
        <v>0.12516857334448883</v>
      </c>
      <c r="L28" s="61">
        <f t="shared" si="3"/>
        <v>0.1246859433959666</v>
      </c>
      <c r="M28" s="61">
        <f t="shared" si="3"/>
        <v>0.12484935370987955</v>
      </c>
      <c r="N28" s="61">
        <f t="shared" si="3"/>
        <v>0.12507365936113901</v>
      </c>
    </row>
    <row r="29" spans="1:20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  <c r="P29" s="85"/>
      <c r="Q29" s="85"/>
      <c r="R29" s="85"/>
      <c r="S29" s="85"/>
      <c r="T29" s="85"/>
    </row>
    <row r="30" spans="1:20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J16/SUM($J$16:$N$17)</f>
        <v>8.4455369385058945E-2</v>
      </c>
      <c r="K30" s="61">
        <f t="shared" ref="K30:N30" si="4">K16/SUM($J$16:$N$17)</f>
        <v>8.4334868066140309E-2</v>
      </c>
      <c r="L30" s="61">
        <f t="shared" si="4"/>
        <v>8.43973214917354E-2</v>
      </c>
      <c r="M30" s="61">
        <f t="shared" si="4"/>
        <v>8.5005845873186145E-2</v>
      </c>
      <c r="N30" s="61">
        <f t="shared" si="4"/>
        <v>8.5453367438375047E-2</v>
      </c>
      <c r="P30" s="85"/>
      <c r="Q30" s="85"/>
      <c r="R30" s="85"/>
      <c r="S30" s="85"/>
      <c r="T30" s="85"/>
    </row>
    <row r="31" spans="1:20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20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452.24849081784879</v>
      </c>
      <c r="J38" s="38">
        <f>SUMIFS('Inp - allowance final'!I:I, 'Inp - allowance final'!$A:$A, $F$6, 'Inp - allowance final'!$N:$N, $E38)</f>
        <v>92.763179014249403</v>
      </c>
      <c r="K38" s="38">
        <f>SUMIFS('Inp - allowance final'!J:J, 'Inp - allowance final'!$A:$A, $F$6, 'Inp - allowance final'!$N:$N, $E38)</f>
        <v>92.138723495119422</v>
      </c>
      <c r="L38" s="38">
        <f>SUMIFS('Inp - allowance final'!K:K, 'Inp - allowance final'!$A:$A, $F$6, 'Inp - allowance final'!$N:$N, $E38)</f>
        <v>90.56804749059711</v>
      </c>
      <c r="M38" s="38">
        <f>SUMIFS('Inp - allowance final'!L:L, 'Inp - allowance final'!$A:$A, $F$6, 'Inp - allowance final'!$N:$N, $E38)</f>
        <v>88.936247680114704</v>
      </c>
      <c r="N38" s="38">
        <f>SUMIFS('Inp - allowance final'!M:M, 'Inp - allowance final'!$A:$A, $F$6, 'Inp - allowance final'!$N:$N, $E38)</f>
        <v>87.842293137768124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1444.2548637482578</v>
      </c>
      <c r="J39" s="38">
        <f>SUMIFS('Inp - allowance final'!I:I, 'Inp - allowance final'!$A:$A, $F$6, 'Inp - allowance final'!$N:$N, $E39)</f>
        <v>290.26789705038203</v>
      </c>
      <c r="K39" s="38">
        <f>SUMIFS('Inp - allowance final'!J:J, 'Inp - allowance final'!$A:$A, $F$6, 'Inp - allowance final'!$N:$N, $E39)</f>
        <v>293.64090060505532</v>
      </c>
      <c r="L39" s="38">
        <f>SUMIFS('Inp - allowance final'!K:K, 'Inp - allowance final'!$A:$A, $F$6, 'Inp - allowance final'!$N:$N, $E39)</f>
        <v>289.80268937828583</v>
      </c>
      <c r="M39" s="38">
        <f>SUMIFS('Inp - allowance final'!L:L, 'Inp - allowance final'!$A:$A, $F$6, 'Inp - allowance final'!$N:$N, $E39)</f>
        <v>285.83018434776568</v>
      </c>
      <c r="N39" s="38">
        <f>SUMIFS('Inp - allowance final'!M:M, 'Inp - allowance final'!$A:$A, $F$6, 'Inp - allowance final'!$N:$N, $E39)</f>
        <v>284.71319236676879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928.33997583659448</v>
      </c>
      <c r="J40" s="38">
        <f>SUMIFS('Inp - allowance final'!I:I, 'Inp - allowance final'!$A:$A, $F$6, 'Inp - allowance final'!$N:$N, $E40)</f>
        <v>196.03701452863854</v>
      </c>
      <c r="K40" s="38">
        <f>SUMIFS('Inp - allowance final'!J:J, 'Inp - allowance final'!$A:$A, $F$6, 'Inp - allowance final'!$N:$N, $E40)</f>
        <v>189.87978662399922</v>
      </c>
      <c r="L40" s="38">
        <f>SUMIFS('Inp - allowance final'!K:K, 'Inp - allowance final'!$A:$A, $F$6, 'Inp - allowance final'!$N:$N, $E40)</f>
        <v>185.48379985304419</v>
      </c>
      <c r="M40" s="38">
        <f>SUMIFS('Inp - allowance final'!L:L, 'Inp - allowance final'!$A:$A, $F$6, 'Inp - allowance final'!$N:$N, $E40)</f>
        <v>180.66583274193081</v>
      </c>
      <c r="N40" s="38">
        <f>SUMIFS('Inp - allowance final'!M:M, 'Inp - allowance final'!$A:$A, $F$6, 'Inp - allowance final'!$N:$N, $E40)</f>
        <v>176.27354208898177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177.05040393984879</v>
      </c>
      <c r="J41" s="38">
        <f>SUMIFS('Inp - allowance final'!I:I, 'Inp - allowance final'!$A:$A, $F$6, 'Inp - allowance final'!$N:$N, $E41)</f>
        <v>34.239789863862569</v>
      </c>
      <c r="K41" s="38">
        <f>SUMIFS('Inp - allowance final'!J:J, 'Inp - allowance final'!$A:$A, $F$6, 'Inp - allowance final'!$N:$N, $E41)</f>
        <v>34.956799519272352</v>
      </c>
      <c r="L41" s="38">
        <f>SUMIFS('Inp - allowance final'!K:K, 'Inp - allowance final'!$A:$A, $F$6, 'Inp - allowance final'!$N:$N, $E41)</f>
        <v>35.431600744420614</v>
      </c>
      <c r="M41" s="38">
        <f>SUMIFS('Inp - allowance final'!L:L, 'Inp - allowance final'!$A:$A, $F$6, 'Inp - allowance final'!$N:$N, $E41)</f>
        <v>35.977295382184025</v>
      </c>
      <c r="N41" s="38">
        <f>SUMIFS('Inp - allowance final'!M:M, 'Inp - allowance final'!$A:$A, $F$6, 'Inp - allowance final'!$N:$N, $E41)</f>
        <v>36.444918430109219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371.69970849874505</v>
      </c>
      <c r="I46" s="38"/>
      <c r="J46" s="38">
        <f>$H$38*J24</f>
        <v>71.557661946776619</v>
      </c>
      <c r="K46" s="38">
        <f t="shared" ref="K46:N46" si="8">$H$38*K24</f>
        <v>74.447053787661289</v>
      </c>
      <c r="L46" s="38">
        <f t="shared" si="8"/>
        <v>74.423228914691592</v>
      </c>
      <c r="M46" s="38">
        <f t="shared" si="8"/>
        <v>74.522898952308381</v>
      </c>
      <c r="N46" s="38">
        <f t="shared" si="8"/>
        <v>76.748864897307186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80.548782319103694</v>
      </c>
      <c r="I47" s="38"/>
      <c r="J47" s="38">
        <f>J38-J46</f>
        <v>21.205517067472783</v>
      </c>
      <c r="K47" s="38">
        <f t="shared" ref="K47:N47" si="10">K38-K46</f>
        <v>17.691669707458132</v>
      </c>
      <c r="L47" s="38">
        <f t="shared" si="10"/>
        <v>16.144818575905518</v>
      </c>
      <c r="M47" s="38">
        <f t="shared" si="10"/>
        <v>14.413348727806323</v>
      </c>
      <c r="N47" s="38">
        <f t="shared" si="10"/>
        <v>11.093428240460938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910.02613747583109</v>
      </c>
      <c r="I48" s="38"/>
      <c r="J48" s="38">
        <f>$H$39*J26</f>
        <v>162.94027616744992</v>
      </c>
      <c r="K48" s="38">
        <f>$H$39*K26</f>
        <v>182.76185482104214</v>
      </c>
      <c r="L48" s="38">
        <f t="shared" ref="L48:N48" si="11">$H$39*L26</f>
        <v>182.63164677523417</v>
      </c>
      <c r="M48" s="38">
        <f t="shared" si="11"/>
        <v>183.26454813662886</v>
      </c>
      <c r="N48" s="38">
        <f t="shared" si="11"/>
        <v>198.42781157547603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534.22872627242646</v>
      </c>
      <c r="I49" s="38"/>
      <c r="J49" s="38">
        <f>J39-J48</f>
        <v>127.32762088293211</v>
      </c>
      <c r="K49" s="38">
        <f t="shared" ref="K49:N49" si="12">K39-K48</f>
        <v>110.87904578401319</v>
      </c>
      <c r="L49" s="38">
        <f t="shared" si="12"/>
        <v>107.17104260305166</v>
      </c>
      <c r="M49" s="38">
        <f t="shared" si="12"/>
        <v>102.56563621113682</v>
      </c>
      <c r="N49" s="38">
        <f t="shared" si="12"/>
        <v>86.285380791292766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580.86207770913609</v>
      </c>
      <c r="I50" s="36"/>
      <c r="J50" s="36">
        <f>$H$40*J28</f>
        <v>116.89861776027946</v>
      </c>
      <c r="K50" s="36">
        <f t="shared" ref="K50:N50" si="13">$H$40*K28</f>
        <v>116.19899035412377</v>
      </c>
      <c r="L50" s="36">
        <f t="shared" si="13"/>
        <v>115.75094567937462</v>
      </c>
      <c r="M50" s="36">
        <f t="shared" si="13"/>
        <v>115.90264600624403</v>
      </c>
      <c r="N50" s="36">
        <f t="shared" si="13"/>
        <v>116.11087790911424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347.47789812745839</v>
      </c>
      <c r="I51" s="38"/>
      <c r="J51" s="36">
        <f>J40-J50</f>
        <v>79.138396768359073</v>
      </c>
      <c r="K51" s="36">
        <f t="shared" ref="K51:N51" si="14">K40-K50</f>
        <v>73.680796269875458</v>
      </c>
      <c r="L51" s="36">
        <f t="shared" si="14"/>
        <v>69.732854173669566</v>
      </c>
      <c r="M51" s="36">
        <f t="shared" si="14"/>
        <v>64.763186735686787</v>
      </c>
      <c r="N51" s="36">
        <f t="shared" si="14"/>
        <v>60.162664179867534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75.006832155471614</v>
      </c>
      <c r="I52" s="38"/>
      <c r="J52" s="38">
        <f>$H$41*J30</f>
        <v>14.952857264513826</v>
      </c>
      <c r="K52" s="38">
        <f t="shared" ref="K52:N52" si="15">$H$41*K30</f>
        <v>14.931522457323997</v>
      </c>
      <c r="L52" s="38">
        <f t="shared" si="15"/>
        <v>14.942579861553034</v>
      </c>
      <c r="M52" s="38">
        <f t="shared" si="15"/>
        <v>15.050319349096135</v>
      </c>
      <c r="N52" s="38">
        <f t="shared" si="15"/>
        <v>15.129553222984624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102.04357178437715</v>
      </c>
      <c r="I53" s="38"/>
      <c r="J53" s="38">
        <f>J41-J52</f>
        <v>19.286932599348745</v>
      </c>
      <c r="K53" s="38">
        <f t="shared" ref="K53:N53" si="16">K41-K52</f>
        <v>20.025277061948355</v>
      </c>
      <c r="L53" s="38">
        <f t="shared" si="16"/>
        <v>20.489020882867578</v>
      </c>
      <c r="M53" s="38">
        <f t="shared" si="16"/>
        <v>20.92697603308789</v>
      </c>
      <c r="N53" s="38">
        <f t="shared" si="16"/>
        <v>21.315365207124593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5.3520066498363477</v>
      </c>
      <c r="I62" s="38"/>
      <c r="J62" s="38">
        <f>SUMIFS('Inp - BP final'!F:F, 'Inp - BP final'!$A:$A, $F$6, 'Inp - BP final'!$K:$K, $E62)</f>
        <v>0.84640427746989688</v>
      </c>
      <c r="K62" s="38">
        <f>SUMIFS('Inp - BP final'!G:G, 'Inp - BP final'!$A:$A, $F$6, 'Inp - BP final'!$K:$K, $E62)</f>
        <v>1.0905451027323469</v>
      </c>
      <c r="L62" s="38">
        <f>SUMIFS('Inp - BP final'!H:H, 'Inp - BP final'!$A:$A, $F$6, 'Inp - BP final'!$K:$K, $E62)</f>
        <v>1.136780841596702</v>
      </c>
      <c r="M62" s="38">
        <f>SUMIFS('Inp - BP final'!I:I, 'Inp - BP final'!$A:$A, $F$6, 'Inp - BP final'!$K:$K, $E62)</f>
        <v>1.1380903381896279</v>
      </c>
      <c r="N62" s="38">
        <f>SUMIFS('Inp - BP final'!J:J, 'Inp - BP final'!$A:$A, $F$6, 'Inp - BP final'!$K:$K, $E62)</f>
        <v>1.140186089847774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135.98667179482473</v>
      </c>
      <c r="I63" s="38"/>
      <c r="J63" s="38">
        <f>SUMIFS('Inp - BP final'!F:F, 'Inp - BP final'!$A:$A, $F$6, 'Inp - BP final'!$K:$K, $E63)</f>
        <v>37.053599690993252</v>
      </c>
      <c r="K63" s="38">
        <f>SUMIFS('Inp - BP final'!G:G, 'Inp - BP final'!$A:$A, $F$6, 'Inp - BP final'!$K:$K, $E63)</f>
        <v>34.878888004440142</v>
      </c>
      <c r="L63" s="38">
        <f>SUMIFS('Inp - BP final'!H:H, 'Inp - BP final'!$A:$A, $F$6, 'Inp - BP final'!$K:$K, $E63)</f>
        <v>21.95493647776717</v>
      </c>
      <c r="M63" s="38">
        <f>SUMIFS('Inp - BP final'!I:I, 'Inp - BP final'!$A:$A, $F$6, 'Inp - BP final'!$K:$K, $E63)</f>
        <v>21.05053095307353</v>
      </c>
      <c r="N63" s="38">
        <f>SUMIFS('Inp - BP final'!J:J, 'Inp - BP final'!$A:$A, $F$6, 'Inp - BP final'!$K:$K, $E63)</f>
        <v>21.048716668550629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50.354045838154533</v>
      </c>
      <c r="I64" s="38"/>
      <c r="J64" s="38">
        <f>SUMIFS('Inp - BP final'!F:F, 'Inp - BP final'!$A:$A, $F$6, 'Inp - BP final'!$K:$K, $E64)</f>
        <v>7.3998306582826157</v>
      </c>
      <c r="K64" s="38">
        <f>SUMIFS('Inp - BP final'!G:G, 'Inp - BP final'!$A:$A, $F$6, 'Inp - BP final'!$K:$K, $E64)</f>
        <v>8.0611270085165767</v>
      </c>
      <c r="L64" s="38">
        <f>SUMIFS('Inp - BP final'!H:H, 'Inp - BP final'!$A:$A, $F$6, 'Inp - BP final'!$K:$K, $E64)</f>
        <v>10.401102029815613</v>
      </c>
      <c r="M64" s="38">
        <f>SUMIFS('Inp - BP final'!I:I, 'Inp - BP final'!$A:$A, $F$6, 'Inp - BP final'!$K:$K, $E64)</f>
        <v>11.877974924710356</v>
      </c>
      <c r="N64" s="38">
        <f>SUMIFS('Inp - BP final'!J:J, 'Inp - BP final'!$A:$A, $F$6, 'Inp - BP final'!$K:$K, $E64)</f>
        <v>12.614011216829365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710.5534454401286</v>
      </c>
      <c r="I65" s="38"/>
      <c r="J65" s="38">
        <f>SUMIFS('Inp - BP final'!F:F, 'Inp - BP final'!$A:$A, $F$6, 'Inp - BP final'!$K:$K, $E65)</f>
        <v>150.42760220722388</v>
      </c>
      <c r="K65" s="38">
        <f>SUMIFS('Inp - BP final'!G:G, 'Inp - BP final'!$A:$A, $F$6, 'Inp - BP final'!$K:$K, $E65)</f>
        <v>160.49404667044675</v>
      </c>
      <c r="L65" s="38">
        <f>SUMIFS('Inp - BP final'!H:H, 'Inp - BP final'!$A:$A, $F$6, 'Inp - BP final'!$K:$K, $E65)</f>
        <v>168.10448247685954</v>
      </c>
      <c r="M65" s="38">
        <f>SUMIFS('Inp - BP final'!I:I, 'Inp - BP final'!$A:$A, $F$6, 'Inp - BP final'!$K:$K, $E65)</f>
        <v>129.35377372597463</v>
      </c>
      <c r="N65" s="38">
        <f>SUMIFS('Inp - BP final'!J:J, 'Inp - BP final'!$A:$A, $F$6, 'Inp - BP final'!$K:$K, $E65)</f>
        <v>102.17354035962379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32.542584046212404</v>
      </c>
      <c r="I66" s="36"/>
      <c r="J66" s="38">
        <f>SUMIFS('Inp - BP final'!F:F, 'Inp - BP final'!$A:$A, $F$6, 'Inp - BP final'!$K:$K, $E66)-SUMIFS('Inp - BP final'!F:F, 'Inp - BP final'!$A:$A, $F$6, 'Inp - BP final'!$K:$K, $C66)</f>
        <v>3.207379932460833</v>
      </c>
      <c r="K66" s="38">
        <f>SUMIFS('Inp - BP final'!G:G, 'Inp - BP final'!$A:$A, $F$6, 'Inp - BP final'!$K:$K, $E66)-SUMIFS('Inp - BP final'!G:G, 'Inp - BP final'!$A:$A, $F$6, 'Inp - BP final'!$K:$K, $C66)</f>
        <v>4.9945895456281058</v>
      </c>
      <c r="L66" s="38">
        <f>SUMIFS('Inp - BP final'!H:H, 'Inp - BP final'!$A:$A, $F$6, 'Inp - BP final'!$K:$K, $E66)-SUMIFS('Inp - BP final'!H:H, 'Inp - BP final'!$A:$A, $F$6, 'Inp - BP final'!$K:$K, $C66)</f>
        <v>5.9964880835740209</v>
      </c>
      <c r="M66" s="38">
        <f>SUMIFS('Inp - BP final'!I:I, 'Inp - BP final'!$A:$A, $F$6, 'Inp - BP final'!$K:$K, $E66)-SUMIFS('Inp - BP final'!I:I, 'Inp - BP final'!$A:$A, $F$6, 'Inp - BP final'!$K:$K, $C66)</f>
        <v>8.4791958709271462</v>
      </c>
      <c r="N66" s="38">
        <f>SUMIFS('Inp - BP final'!J:J, 'Inp - BP final'!$A:$A, $F$6, 'Inp - BP final'!$K:$K, $E66)-SUMIFS('Inp - BP final'!J:J, 'Inp - BP final'!$A:$A, $F$6, 'Inp - BP final'!$K:$K, $C66)</f>
        <v>9.8649306136223007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1792.648270722101</v>
      </c>
      <c r="I67" s="38"/>
      <c r="J67" s="38">
        <f>SUMIFS('Inp - BP final'!F:F, 'Inp - BP final'!$A:$A, $F$6, 'Inp - BP final'!$K:$K, $E67)-SUMIFS('Inp - BP final'!F:F, 'Inp - BP final'!$A:$A, $F$6, 'Inp - BP final'!$K:$K, $C67)</f>
        <v>376.5889205642959</v>
      </c>
      <c r="K67" s="38">
        <f>SUMIFS('Inp - BP final'!G:G, 'Inp - BP final'!$A:$A, $F$6, 'Inp - BP final'!$K:$K, $E67)-SUMIFS('Inp - BP final'!G:G, 'Inp - BP final'!$A:$A, $F$6, 'Inp - BP final'!$K:$K, $C67)</f>
        <v>379.0974222838048</v>
      </c>
      <c r="L67" s="38">
        <f>SUMIFS('Inp - BP final'!H:H, 'Inp - BP final'!$A:$A, $F$6, 'Inp - BP final'!$K:$K, $E67)-SUMIFS('Inp - BP final'!H:H, 'Inp - BP final'!$A:$A, $F$6, 'Inp - BP final'!$K:$K, $C67)</f>
        <v>353.52374315475799</v>
      </c>
      <c r="M67" s="38">
        <f>SUMIFS('Inp - BP final'!I:I, 'Inp - BP final'!$A:$A, $F$6, 'Inp - BP final'!$K:$K, $E67)-SUMIFS('Inp - BP final'!I:I, 'Inp - BP final'!$A:$A, $F$6, 'Inp - BP final'!$K:$K, $C67)</f>
        <v>351.01723456550667</v>
      </c>
      <c r="N67" s="38">
        <f>SUMIFS('Inp - BP final'!J:J, 'Inp - BP final'!$A:$A, $F$6, 'Inp - BP final'!$K:$K, $E67)-SUMIFS('Inp - BP final'!J:J, 'Inp - BP final'!$A:$A, $F$6, 'Inp - BP final'!$K:$K, $C67)</f>
        <v>332.42095015373576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3.0003022520389591</v>
      </c>
      <c r="I68" s="38"/>
      <c r="J68" s="38">
        <f>SUMIFS('Inp - BP final'!F:F, 'Inp - BP final'!$A:$A, $F$6, 'Inp - BP final'!$K:$K, $E68)-SUMIFS('Inp - BP final'!F:F, 'Inp - BP final'!$A:$A, $F$6, 'Inp - BP final'!$K:$K, $C68)</f>
        <v>0.68232837355822495</v>
      </c>
      <c r="K68" s="38">
        <f>SUMIFS('Inp - BP final'!G:G, 'Inp - BP final'!$A:$A, $F$6, 'Inp - BP final'!$K:$K, $E68)-SUMIFS('Inp - BP final'!G:G, 'Inp - BP final'!$A:$A, $F$6, 'Inp - BP final'!$K:$K, $C68)</f>
        <v>0.6771550471679384</v>
      </c>
      <c r="L68" s="38">
        <f>SUMIFS('Inp - BP final'!H:H, 'Inp - BP final'!$A:$A, $F$6, 'Inp - BP final'!$K:$K, $E68)-SUMIFS('Inp - BP final'!H:H, 'Inp - BP final'!$A:$A, $F$6, 'Inp - BP final'!$K:$K, $C68)</f>
        <v>0.59510853013607401</v>
      </c>
      <c r="M68" s="38">
        <f>SUMIFS('Inp - BP final'!I:I, 'Inp - BP final'!$A:$A, $F$6, 'Inp - BP final'!$K:$K, $E68)-SUMIFS('Inp - BP final'!I:I, 'Inp - BP final'!$A:$A, $F$6, 'Inp - BP final'!$K:$K, $C68)</f>
        <v>0.52208741686516125</v>
      </c>
      <c r="N68" s="38">
        <f>SUMIFS('Inp - BP final'!J:J, 'Inp - BP final'!$A:$A, $F$6, 'Inp - BP final'!$K:$K, $E68)-SUMIFS('Inp - BP final'!J:J, 'Inp - BP final'!$A:$A, $F$6, 'Inp - BP final'!$K:$K, $C68)</f>
        <v>0.52362288431156045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52.935534880367634</v>
      </c>
      <c r="I69" s="38"/>
      <c r="J69" s="38">
        <f>SUMIFS('Inp - BP final'!F:F, 'Inp - BP final'!$A:$A, $F$6, 'Inp - BP final'!$K:$K, $E69)-SUMIFS('Inp - BP final'!F:F, 'Inp - BP final'!$A:$A, $F$6, 'Inp - BP final'!$K:$K, $C69)</f>
        <v>7.5455254680394246</v>
      </c>
      <c r="K69" s="38">
        <f>SUMIFS('Inp - BP final'!G:G, 'Inp - BP final'!$A:$A, $F$6, 'Inp - BP final'!$K:$K, $E69)-SUMIFS('Inp - BP final'!G:G, 'Inp - BP final'!$A:$A, $F$6, 'Inp - BP final'!$K:$K, $C69)</f>
        <v>14.978518745294149</v>
      </c>
      <c r="L69" s="38">
        <f>SUMIFS('Inp - BP final'!H:H, 'Inp - BP final'!$A:$A, $F$6, 'Inp - BP final'!$K:$K, $E69)-SUMIFS('Inp - BP final'!H:H, 'Inp - BP final'!$A:$A, $F$6, 'Inp - BP final'!$K:$K, $C69)</f>
        <v>22.65073176768707</v>
      </c>
      <c r="M69" s="38">
        <f>SUMIFS('Inp - BP final'!I:I, 'Inp - BP final'!$A:$A, $F$6, 'Inp - BP final'!$K:$K, $E69)-SUMIFS('Inp - BP final'!I:I, 'Inp - BP final'!$A:$A, $F$6, 'Inp - BP final'!$K:$K, $C69)</f>
        <v>7.7607588993469916</v>
      </c>
      <c r="N69" s="38">
        <f>SUMIFS('Inp - BP final'!J:J, 'Inp - BP final'!$A:$A, $F$6, 'Inp - BP final'!$K:$K, $E69)-SUMIFS('Inp - BP final'!J:J, 'Inp - BP final'!$A:$A, $F$6, 'Inp - BP final'!$K:$K, $C69)</f>
        <v>0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4.3244028081146279E-3</v>
      </c>
      <c r="K76" s="61">
        <f t="shared" ref="K76:N76" si="22">IF(K62=0, 0, K62/SUM(K$62:K$65))</f>
        <v>5.3320972956212142E-3</v>
      </c>
      <c r="L76" s="61">
        <f t="shared" si="22"/>
        <v>5.6388693266224621E-3</v>
      </c>
      <c r="M76" s="61">
        <f t="shared" si="22"/>
        <v>6.9641889722432525E-3</v>
      </c>
      <c r="N76" s="61">
        <f t="shared" si="22"/>
        <v>8.3239568098359747E-3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0.18931224099370816</v>
      </c>
      <c r="K77" s="61">
        <f t="shared" si="23"/>
        <v>0.17053638949621239</v>
      </c>
      <c r="L77" s="61">
        <f t="shared" si="23"/>
        <v>0.10890491231233032</v>
      </c>
      <c r="M77" s="61">
        <f t="shared" si="23"/>
        <v>0.12881216069056334</v>
      </c>
      <c r="N77" s="61">
        <f t="shared" si="23"/>
        <v>0.15366667775685813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3.7806813280652593E-2</v>
      </c>
      <c r="K78" s="61">
        <f t="shared" si="23"/>
        <v>3.9413971429588489E-2</v>
      </c>
      <c r="L78" s="61">
        <f t="shared" si="23"/>
        <v>5.1593458521537461E-2</v>
      </c>
      <c r="M78" s="61">
        <f t="shared" si="23"/>
        <v>7.2683564043636503E-2</v>
      </c>
      <c r="N78" s="61">
        <f t="shared" si="23"/>
        <v>9.2088901542109219E-2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0.76855654291752462</v>
      </c>
      <c r="K79" s="61">
        <f t="shared" si="23"/>
        <v>0.78471754177857789</v>
      </c>
      <c r="L79" s="61">
        <f t="shared" si="23"/>
        <v>0.83386275983950975</v>
      </c>
      <c r="M79" s="61">
        <f t="shared" si="23"/>
        <v>0.79154008629355699</v>
      </c>
      <c r="N79" s="61">
        <f t="shared" si="23"/>
        <v>0.74592046389119671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>IF(J66=0,0,J66/SUM(J$66:J$69))</f>
        <v>8.2659285423350732E-3</v>
      </c>
      <c r="K80" s="61">
        <f t="shared" ref="K80:N80" si="24">IF(K66=0,0,K66/SUM(K$66:K$69))</f>
        <v>1.2494355127679923E-2</v>
      </c>
      <c r="L80" s="61">
        <f t="shared" si="24"/>
        <v>1.5666195437616277E-2</v>
      </c>
      <c r="M80" s="61">
        <f t="shared" si="24"/>
        <v>2.3055121391817639E-2</v>
      </c>
      <c r="N80" s="61">
        <f t="shared" si="24"/>
        <v>2.8776712747281663E-2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3" si="25">IF(J67=0,0,J67/SUM(J$66:J$69))</f>
        <v>0.97052958264013889</v>
      </c>
      <c r="K81" s="61">
        <f t="shared" si="25"/>
        <v>0.94834175636072993</v>
      </c>
      <c r="L81" s="61">
        <f t="shared" si="25"/>
        <v>0.92360261121358278</v>
      </c>
      <c r="M81" s="61">
        <f t="shared" si="25"/>
        <v>0.95442363600488367</v>
      </c>
      <c r="N81" s="61">
        <f t="shared" si="25"/>
        <v>0.96969584160510991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si="25"/>
        <v>1.7584688116174317E-3</v>
      </c>
      <c r="K82" s="61">
        <f t="shared" si="25"/>
        <v>1.6939561416458872E-3</v>
      </c>
      <c r="L82" s="61">
        <f t="shared" si="25"/>
        <v>1.5547577865188645E-3</v>
      </c>
      <c r="M82" s="61">
        <f t="shared" si="25"/>
        <v>1.4195672509745487E-3</v>
      </c>
      <c r="N82" s="61">
        <f t="shared" si="25"/>
        <v>1.5274456476084635E-3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si="25"/>
        <v>1.944602000590865E-2</v>
      </c>
      <c r="K83" s="61">
        <f t="shared" si="25"/>
        <v>3.7469932369944267E-2</v>
      </c>
      <c r="L83" s="61">
        <f t="shared" si="25"/>
        <v>5.9176435562281894E-2</v>
      </c>
      <c r="M83" s="61">
        <f t="shared" si="25"/>
        <v>2.1101675352324371E-2</v>
      </c>
      <c r="N83" s="61">
        <f t="shared" si="25"/>
        <v>0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715.82087007798134</v>
      </c>
      <c r="J90" s="38">
        <f>SUMIFS('Inp - allowance final'!I:I,'Inp - allowance final'!$A:$A,$F$6,'Inp - allowance final'!$N:$N,$E90)</f>
        <v>157.88761069328379</v>
      </c>
      <c r="K90" s="38">
        <f>SUMIFS('Inp - allowance final'!J:J, 'Inp - allowance final'!$A:$A, $F$6, 'Inp - allowance final'!$N:$N, $E90)</f>
        <v>186.98501662642423</v>
      </c>
      <c r="L90" s="38">
        <f>SUMIFS('Inp - allowance final'!K:K, 'Inp - allowance final'!$A:$A, $F$6, 'Inp - allowance final'!$N:$N, $E90)</f>
        <v>144.0556458653883</v>
      </c>
      <c r="M90" s="38">
        <f>SUMIFS('Inp - allowance final'!L:L, 'Inp - allowance final'!$A:$A, $F$6, 'Inp - allowance final'!$N:$N, $E90)</f>
        <v>121.21494200885553</v>
      </c>
      <c r="N90" s="38">
        <f>SUMIFS('Inp - allowance final'!M:M, 'Inp - allowance final'!$A:$A, $F$6, 'Inp - allowance final'!$N:$N, $E90)</f>
        <v>105.67765488402947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1517.1661056827395</v>
      </c>
      <c r="J91" s="38">
        <f>SUMIFS('Inp - allowance final'!I:I, 'Inp - allowance final'!$A:$A, $F$6, 'Inp - allowance final'!$N:$N, $E91)</f>
        <v>317.75380839797759</v>
      </c>
      <c r="K91" s="38">
        <f>SUMIFS('Inp - allowance final'!J:J, 'Inp - allowance final'!$A:$A, $F$6, 'Inp - allowance final'!$N:$N, $E91)</f>
        <v>332.9282271584446</v>
      </c>
      <c r="L91" s="38">
        <f>SUMIFS('Inp - allowance final'!K:K, 'Inp - allowance final'!$A:$A, $F$6, 'Inp - allowance final'!$N:$N, $E91)</f>
        <v>313.93844729332881</v>
      </c>
      <c r="M91" s="38">
        <f>SUMIFS('Inp - allowance final'!L:L, 'Inp - allowance final'!$A:$A, $F$6, 'Inp - allowance final'!$N:$N, $E91)</f>
        <v>287.57163675957304</v>
      </c>
      <c r="N91" s="38">
        <f>SUMIFS('Inp - allowance final'!M:M, 'Inp - allowance final'!$A:$A, $F$6, 'Inp - allowance final'!$N:$N, $E91)</f>
        <v>264.97398607341546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4.2159228887497058</v>
      </c>
      <c r="I95" s="38"/>
      <c r="J95" s="38">
        <f t="shared" ref="J95:N98" si="31">J$90*J76</f>
        <v>0.6827696270485456</v>
      </c>
      <c r="K95" s="38">
        <f t="shared" si="31"/>
        <v>0.99702230147544435</v>
      </c>
      <c r="L95" s="38">
        <f t="shared" si="31"/>
        <v>0.812310962797126</v>
      </c>
      <c r="M95" s="38">
        <f t="shared" si="31"/>
        <v>0.84416376240917701</v>
      </c>
      <c r="N95" s="38">
        <f t="shared" si="31"/>
        <v>0.87965623501941304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109.3192672392202</v>
      </c>
      <c r="I96" s="38"/>
      <c r="J96" s="38">
        <f t="shared" si="31"/>
        <v>29.890057405487713</v>
      </c>
      <c r="K96" s="38">
        <f t="shared" si="31"/>
        <v>31.887749625359632</v>
      </c>
      <c r="L96" s="38">
        <f t="shared" si="31"/>
        <v>15.688367481066223</v>
      </c>
      <c r="M96" s="38">
        <f t="shared" si="31"/>
        <v>15.613958588142015</v>
      </c>
      <c r="N96" s="38">
        <f t="shared" si="31"/>
        <v>16.239134139164619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39.313451665996283</v>
      </c>
      <c r="I97" s="38"/>
      <c r="J97" s="38">
        <f t="shared" si="31"/>
        <v>5.969227416809348</v>
      </c>
      <c r="K97" s="38">
        <f t="shared" si="31"/>
        <v>7.3698221030750126</v>
      </c>
      <c r="L97" s="38">
        <f t="shared" si="31"/>
        <v>7.4323289897492009</v>
      </c>
      <c r="M97" s="38">
        <f t="shared" si="31"/>
        <v>8.8103340005463355</v>
      </c>
      <c r="N97" s="38">
        <f t="shared" si="31"/>
        <v>9.7317391558163866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562.97222828401505</v>
      </c>
      <c r="I98" s="38"/>
      <c r="J98" s="38">
        <f t="shared" si="31"/>
        <v>121.34555624393818</v>
      </c>
      <c r="K98" s="38">
        <f t="shared" si="31"/>
        <v>146.73042259651413</v>
      </c>
      <c r="L98" s="38">
        <f t="shared" si="31"/>
        <v>120.12263843177575</v>
      </c>
      <c r="M98" s="38">
        <f t="shared" si="31"/>
        <v>95.946485657758018</v>
      </c>
      <c r="N98" s="38">
        <f t="shared" si="31"/>
        <v>78.82712535402905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25.95955412417063</v>
      </c>
      <c r="I99" s="36"/>
      <c r="J99" s="38">
        <f t="shared" ref="J99:N102" si="33">J$91*J80</f>
        <v>2.626530274272513</v>
      </c>
      <c r="K99" s="38">
        <f t="shared" si="33"/>
        <v>4.1597235021464982</v>
      </c>
      <c r="L99" s="38">
        <f t="shared" si="33"/>
        <v>4.9182210706790856</v>
      </c>
      <c r="M99" s="38">
        <f t="shared" si="33"/>
        <v>6.6299989943356437</v>
      </c>
      <c r="N99" s="38">
        <f t="shared" si="33"/>
        <v>7.6250802827368886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1445.4829200096322</v>
      </c>
      <c r="I100" s="38"/>
      <c r="J100" s="38">
        <f t="shared" si="33"/>
        <v>308.38947104680386</v>
      </c>
      <c r="K100" s="38">
        <f t="shared" si="33"/>
        <v>315.72973968550343</v>
      </c>
      <c r="L100" s="38">
        <f t="shared" si="33"/>
        <v>289.95436968045624</v>
      </c>
      <c r="M100" s="38">
        <f t="shared" si="33"/>
        <v>274.46516716794736</v>
      </c>
      <c r="N100" s="38">
        <f t="shared" si="33"/>
        <v>256.94417242892126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2.4237848619901166</v>
      </c>
      <c r="I101" s="38"/>
      <c r="J101" s="38">
        <f t="shared" si="33"/>
        <v>0.5587601618405047</v>
      </c>
      <c r="K101" s="38">
        <f t="shared" si="33"/>
        <v>0.56396581512232424</v>
      </c>
      <c r="L101" s="38">
        <f t="shared" si="33"/>
        <v>0.48809824541694513</v>
      </c>
      <c r="M101" s="38">
        <f t="shared" si="33"/>
        <v>0.40822727785303858</v>
      </c>
      <c r="N101" s="38">
        <f t="shared" si="33"/>
        <v>0.40473336175730407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43.299846686946658</v>
      </c>
      <c r="I102" s="38"/>
      <c r="J102" s="38">
        <f t="shared" si="33"/>
        <v>6.1790469150607361</v>
      </c>
      <c r="K102" s="38">
        <f t="shared" si="33"/>
        <v>12.474798155672362</v>
      </c>
      <c r="L102" s="38">
        <f t="shared" si="33"/>
        <v>18.577758296776501</v>
      </c>
      <c r="M102" s="38">
        <f t="shared" si="33"/>
        <v>6.0682433194370597</v>
      </c>
      <c r="N102" s="38">
        <f t="shared" si="33"/>
        <v>0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J$92*J84</f>
        <v>0</v>
      </c>
      <c r="K103" s="38">
        <f t="shared" ref="K103:N103" si="34">K$92*K84</f>
        <v>0</v>
      </c>
      <c r="L103" s="38">
        <f t="shared" si="34"/>
        <v>0</v>
      </c>
      <c r="M103" s="38">
        <f t="shared" si="34"/>
        <v>0</v>
      </c>
      <c r="N103" s="38">
        <f t="shared" si="34"/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 t="shared" ref="J104:N106" si="35">J$92*J85</f>
        <v>0</v>
      </c>
      <c r="K104" s="38">
        <f t="shared" si="35"/>
        <v>0</v>
      </c>
      <c r="L104" s="38">
        <f t="shared" si="35"/>
        <v>0</v>
      </c>
      <c r="M104" s="38">
        <f t="shared" si="35"/>
        <v>0</v>
      </c>
      <c r="N104" s="38">
        <f t="shared" si="35"/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 t="shared" si="35"/>
        <v>0</v>
      </c>
      <c r="K105" s="38">
        <f t="shared" si="35"/>
        <v>0</v>
      </c>
      <c r="L105" s="38">
        <f t="shared" si="35"/>
        <v>0</v>
      </c>
      <c r="M105" s="38">
        <f t="shared" si="35"/>
        <v>0</v>
      </c>
      <c r="N105" s="38">
        <f t="shared" si="35"/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 t="shared" si="35"/>
        <v>0</v>
      </c>
      <c r="K106" s="38">
        <f t="shared" si="35"/>
        <v>0</v>
      </c>
      <c r="L106" s="38">
        <f t="shared" si="35"/>
        <v>0</v>
      </c>
      <c r="M106" s="38">
        <f t="shared" si="35"/>
        <v>0</v>
      </c>
      <c r="N106" s="38">
        <f t="shared" si="35"/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6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6"/>
        <v>0</v>
      </c>
      <c r="I113" s="38"/>
      <c r="J113" s="38">
        <f>SUMIFS('Inp - allowance final'!I:I, 'Inp - allowance final'!$A:$A, $F$6, 'Inp - allowance final'!$N:$N, $A113)</f>
        <v>0</v>
      </c>
      <c r="K113" s="38">
        <f>SUMIFS('Inp - allowance final'!J:J, 'Inp - allowance final'!$A:$A, $F$6, 'Inp - allowance final'!$N:$N, $A113)</f>
        <v>0</v>
      </c>
      <c r="L113" s="38">
        <f>SUMIFS('Inp - allowance final'!K:K, 'Inp - allowance final'!$A:$A, $F$6, 'Inp - allowance final'!$N:$N, $A113)</f>
        <v>0</v>
      </c>
      <c r="M113" s="38">
        <f>SUMIFS('Inp - allowance final'!L:L, 'Inp - allowance final'!$A:$A, $F$6, 'Inp - allowance final'!$N:$N, $A113)</f>
        <v>0</v>
      </c>
      <c r="N113" s="38">
        <f>SUMIFS('Inp - allowance final'!M:M, 'Inp - allowance final'!$A:$A, $F$6, 'Inp - allowance final'!$N:$N, $A113)</f>
        <v>0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6"/>
        <v>57</v>
      </c>
      <c r="I114" s="38"/>
      <c r="J114" s="38">
        <f>SUMIFS('Inp - allowance final'!I:I, 'Inp - allowance final'!$A:$A, $F$6, 'Inp - allowance final'!$N:$N, $A114)</f>
        <v>11.4</v>
      </c>
      <c r="K114" s="38">
        <f>SUMIFS('Inp - allowance final'!J:J, 'Inp - allowance final'!$A:$A, $F$6, 'Inp - allowance final'!$N:$N, $A114)</f>
        <v>11.4</v>
      </c>
      <c r="L114" s="38">
        <f>SUMIFS('Inp - allowance final'!K:K, 'Inp - allowance final'!$A:$A, $F$6, 'Inp - allowance final'!$N:$N, $A114)</f>
        <v>11.4</v>
      </c>
      <c r="M114" s="38">
        <f>SUMIFS('Inp - allowance final'!L:L, 'Inp - allowance final'!$A:$A, $F$6, 'Inp - allowance final'!$N:$N, $A114)</f>
        <v>11.4</v>
      </c>
      <c r="N114" s="38">
        <f>SUMIFS('Inp - allowance final'!M:M, 'Inp - allowance final'!$A:$A, $F$6, 'Inp - allowance final'!$N:$N, $A114)</f>
        <v>11.4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6"/>
        <v>1.18</v>
      </c>
      <c r="I115" s="36"/>
      <c r="J115" s="38">
        <f>SUMIFS('Inp - allowance final'!I:I, 'Inp - allowance final'!$A:$A, $F$6, 'Inp - allowance final'!$N:$N, $A115)</f>
        <v>0.23599999999999999</v>
      </c>
      <c r="K115" s="38">
        <f>SUMIFS('Inp - allowance final'!J:J, 'Inp - allowance final'!$A:$A, $F$6, 'Inp - allowance final'!$N:$N, $A115)</f>
        <v>0.23599999999999999</v>
      </c>
      <c r="L115" s="38">
        <f>SUMIFS('Inp - allowance final'!K:K, 'Inp - allowance final'!$A:$A, $F$6, 'Inp - allowance final'!$N:$N, $A115)</f>
        <v>0.23599999999999999</v>
      </c>
      <c r="M115" s="38">
        <f>SUMIFS('Inp - allowance final'!L:L, 'Inp - allowance final'!$A:$A, $F$6, 'Inp - allowance final'!$N:$N, $A115)</f>
        <v>0.23599999999999999</v>
      </c>
      <c r="N115" s="38">
        <f>SUMIFS('Inp - allowance final'!M:M, 'Inp - allowance final'!$A:$A, $F$6, 'Inp - allowance final'!$N:$N, $A115)</f>
        <v>0.23599999999999999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6"/>
        <v>4.4939999999999998</v>
      </c>
      <c r="I116" s="38"/>
      <c r="J116" s="38">
        <f>SUMIFS('Inp - allowance final'!I:I, 'Inp - allowance final'!$A:$A, $F$6, 'Inp - allowance final'!$N:$N, $A116)</f>
        <v>0.92499999999999993</v>
      </c>
      <c r="K116" s="38">
        <f>SUMIFS('Inp - allowance final'!J:J, 'Inp - allowance final'!$A:$A, $F$6, 'Inp - allowance final'!$N:$N, $A116)</f>
        <v>0.91400000000000003</v>
      </c>
      <c r="L116" s="38">
        <f>SUMIFS('Inp - allowance final'!K:K, 'Inp - allowance final'!$A:$A, $F$6, 'Inp - allowance final'!$N:$N, $A116)</f>
        <v>0.9</v>
      </c>
      <c r="M116" s="38">
        <f>SUMIFS('Inp - allowance final'!L:L, 'Inp - allowance final'!$A:$A, $F$6, 'Inp - allowance final'!$N:$N, $A116)</f>
        <v>0.88500000000000012</v>
      </c>
      <c r="N116" s="38">
        <f>SUMIFS('Inp - allowance final'!M:M, 'Inp - allowance final'!$A:$A, $F$6, 'Inp - allowance final'!$N:$N, $A116)</f>
        <v>0.87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6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6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6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6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6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6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37.144999999999996</v>
      </c>
      <c r="I125" s="38"/>
      <c r="J125" s="38">
        <f>SUMIFS('Inp - allowance final'!I:I, 'Inp - allowance final'!$A:$A, $F$6, 'Inp - allowance final'!$N:$N, $A125)</f>
        <v>7.4289999999999994</v>
      </c>
      <c r="K125" s="38">
        <f>SUMIFS('Inp - allowance final'!J:J, 'Inp - allowance final'!$A:$A, $F$6, 'Inp - allowance final'!$N:$N, $A125)</f>
        <v>7.4289999999999994</v>
      </c>
      <c r="L125" s="38">
        <f>SUMIFS('Inp - allowance final'!K:K, 'Inp - allowance final'!$A:$A, $F$6, 'Inp - allowance final'!$N:$N, $A125)</f>
        <v>7.4289999999999994</v>
      </c>
      <c r="M125" s="38">
        <f>SUMIFS('Inp - allowance final'!L:L, 'Inp - allowance final'!$A:$A, $F$6, 'Inp - allowance final'!$N:$N, $A125)</f>
        <v>7.4289999999999994</v>
      </c>
      <c r="N125" s="38">
        <f>SUMIFS('Inp - allowance final'!M:M, 'Inp - allowance final'!$A:$A, $F$6, 'Inp - allowance final'!$N:$N, $A125)</f>
        <v>7.4289999999999994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7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7"/>
        <v>42.838000000000001</v>
      </c>
      <c r="I127" s="38"/>
      <c r="J127" s="38">
        <f>SUMIFS('Inp - allowance final'!I:I, 'Inp - allowance final'!$A:$A, $F$6, 'Inp - allowance final'!$N:$N, $A127)</f>
        <v>6.8220000000000001</v>
      </c>
      <c r="K127" s="38">
        <f>SUMIFS('Inp - allowance final'!J:J, 'Inp - allowance final'!$A:$A, $F$6, 'Inp - allowance final'!$N:$N, $A127)</f>
        <v>8.1419999999999995</v>
      </c>
      <c r="L127" s="38">
        <f>SUMIFS('Inp - allowance final'!K:K, 'Inp - allowance final'!$A:$A, $F$6, 'Inp - allowance final'!$N:$N, $A127)</f>
        <v>8.6329999999999991</v>
      </c>
      <c r="M127" s="38">
        <f>SUMIFS('Inp - allowance final'!L:L, 'Inp - allowance final'!$A:$A, $F$6, 'Inp - allowance final'!$N:$N, $A127)</f>
        <v>9.0519999999999996</v>
      </c>
      <c r="N127" s="38">
        <f>SUMIFS('Inp - allowance final'!M:M, 'Inp - allowance final'!$A:$A, $F$6, 'Inp - allowance final'!$N:$N, $A127)</f>
        <v>10.189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7"/>
        <v>71.324999999999989</v>
      </c>
      <c r="I128" s="38"/>
      <c r="J128" s="38">
        <f>SUMIFS('Inp - allowance final'!I:I, 'Inp - allowance final'!$A:$A, $F$6, 'Inp - allowance final'!$N:$N, $A128)</f>
        <v>71.064999999999998</v>
      </c>
      <c r="K128" s="38">
        <f>SUMIFS('Inp - allowance final'!J:J, 'Inp - allowance final'!$A:$A, $F$6, 'Inp - allowance final'!$N:$N, $A128)</f>
        <v>6.5000000000000002E-2</v>
      </c>
      <c r="L128" s="38">
        <f>SUMIFS('Inp - allowance final'!K:K, 'Inp - allowance final'!$A:$A, $F$6, 'Inp - allowance final'!$N:$N, $A128)</f>
        <v>6.5000000000000002E-2</v>
      </c>
      <c r="M128" s="38">
        <f>SUMIFS('Inp - allowance final'!L:L, 'Inp - allowance final'!$A:$A, $F$6, 'Inp - allowance final'!$N:$N, $A128)</f>
        <v>6.5000000000000002E-2</v>
      </c>
      <c r="N128" s="38">
        <f>SUMIFS('Inp - allowance final'!M:M, 'Inp - allowance final'!$A:$A, $F$6, 'Inp - allowance final'!$N:$N, $A128)</f>
        <v>6.5000000000000002E-2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7"/>
        <v>0.94</v>
      </c>
      <c r="I129" s="36"/>
      <c r="J129" s="38">
        <f>SUMIFS('Inp - allowance final'!I:I, 'Inp - allowance final'!$A:$A, $F$6, 'Inp - allowance final'!$N:$N, $A129)</f>
        <v>0.188</v>
      </c>
      <c r="K129" s="38">
        <f>SUMIFS('Inp - allowance final'!J:J, 'Inp - allowance final'!$A:$A, $F$6, 'Inp - allowance final'!$N:$N, $A129)</f>
        <v>0.188</v>
      </c>
      <c r="L129" s="38">
        <f>SUMIFS('Inp - allowance final'!K:K, 'Inp - allowance final'!$A:$A, $F$6, 'Inp - allowance final'!$N:$N, $A129)</f>
        <v>0.188</v>
      </c>
      <c r="M129" s="38">
        <f>SUMIFS('Inp - allowance final'!L:L, 'Inp - allowance final'!$A:$A, $F$6, 'Inp - allowance final'!$N:$N, $A129)</f>
        <v>0.188</v>
      </c>
      <c r="N129" s="38">
        <f>SUMIFS('Inp - allowance final'!M:M, 'Inp - allowance final'!$A:$A, $F$6, 'Inp - allowance final'!$N:$N, $A129)</f>
        <v>0.188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7"/>
        <v>0.4</v>
      </c>
      <c r="I130" s="38"/>
      <c r="J130" s="38">
        <f>SUMIFS('Inp - allowance final'!I:I, 'Inp - allowance final'!$A:$A, $F$6, 'Inp - allowance final'!$N:$N, $A130)</f>
        <v>0.08</v>
      </c>
      <c r="K130" s="38">
        <f>SUMIFS('Inp - allowance final'!J:J, 'Inp - allowance final'!$A:$A, $F$6, 'Inp - allowance final'!$N:$N, $A130)</f>
        <v>0.08</v>
      </c>
      <c r="L130" s="38">
        <f>SUMIFS('Inp - allowance final'!K:K, 'Inp - allowance final'!$A:$A, $F$6, 'Inp - allowance final'!$N:$N, $A130)</f>
        <v>0.08</v>
      </c>
      <c r="M130" s="38">
        <f>SUMIFS('Inp - allowance final'!L:L, 'Inp - allowance final'!$A:$A, $F$6, 'Inp - allowance final'!$N:$N, $A130)</f>
        <v>0.08</v>
      </c>
      <c r="N130" s="38">
        <f>SUMIFS('Inp - allowance final'!M:M, 'Inp - allowance final'!$A:$A, $F$6, 'Inp - allowance final'!$N:$N, $A130)</f>
        <v>0.08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7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7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7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7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7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7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371.69970849874505</v>
      </c>
      <c r="I141" s="38"/>
      <c r="J141" s="38">
        <f t="shared" ref="J141:N152" si="38">J46</f>
        <v>71.557661946776619</v>
      </c>
      <c r="K141" s="38">
        <f t="shared" si="38"/>
        <v>74.447053787661289</v>
      </c>
      <c r="L141" s="38">
        <f t="shared" si="38"/>
        <v>74.423228914691592</v>
      </c>
      <c r="M141" s="38">
        <f t="shared" si="38"/>
        <v>74.522898952308381</v>
      </c>
      <c r="N141" s="38">
        <f t="shared" si="38"/>
        <v>76.748864897307186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9">SUM(J142:N142)</f>
        <v>80.548782319103694</v>
      </c>
      <c r="I142" s="38"/>
      <c r="J142" s="38">
        <f t="shared" si="38"/>
        <v>21.205517067472783</v>
      </c>
      <c r="K142" s="38">
        <f t="shared" si="38"/>
        <v>17.691669707458132</v>
      </c>
      <c r="L142" s="38">
        <f t="shared" si="38"/>
        <v>16.144818575905518</v>
      </c>
      <c r="M142" s="38">
        <f t="shared" si="38"/>
        <v>14.413348727806323</v>
      </c>
      <c r="N142" s="38">
        <f t="shared" si="38"/>
        <v>11.093428240460938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9"/>
        <v>910.02613747583109</v>
      </c>
      <c r="I143" s="38"/>
      <c r="J143" s="38">
        <f t="shared" si="38"/>
        <v>162.94027616744992</v>
      </c>
      <c r="K143" s="38">
        <f t="shared" si="38"/>
        <v>182.76185482104214</v>
      </c>
      <c r="L143" s="38">
        <f t="shared" si="38"/>
        <v>182.63164677523417</v>
      </c>
      <c r="M143" s="38">
        <f t="shared" si="38"/>
        <v>183.26454813662886</v>
      </c>
      <c r="N143" s="38">
        <f t="shared" si="38"/>
        <v>198.42781157547603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9"/>
        <v>534.22872627242646</v>
      </c>
      <c r="I144" s="38"/>
      <c r="J144" s="38">
        <f t="shared" si="38"/>
        <v>127.32762088293211</v>
      </c>
      <c r="K144" s="38">
        <f t="shared" si="38"/>
        <v>110.87904578401319</v>
      </c>
      <c r="L144" s="38">
        <f t="shared" si="38"/>
        <v>107.17104260305166</v>
      </c>
      <c r="M144" s="38">
        <f t="shared" si="38"/>
        <v>102.56563621113682</v>
      </c>
      <c r="N144" s="38">
        <f t="shared" si="38"/>
        <v>86.285380791292766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9"/>
        <v>580.86207770913609</v>
      </c>
      <c r="I145" s="36"/>
      <c r="J145" s="38">
        <f t="shared" si="38"/>
        <v>116.89861776027946</v>
      </c>
      <c r="K145" s="38">
        <f t="shared" si="38"/>
        <v>116.19899035412377</v>
      </c>
      <c r="L145" s="38">
        <f t="shared" si="38"/>
        <v>115.75094567937462</v>
      </c>
      <c r="M145" s="38">
        <f t="shared" si="38"/>
        <v>115.90264600624403</v>
      </c>
      <c r="N145" s="38">
        <f t="shared" si="38"/>
        <v>116.11087790911424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9"/>
        <v>347.47789812745839</v>
      </c>
      <c r="I146" s="38"/>
      <c r="J146" s="38">
        <f t="shared" si="38"/>
        <v>79.138396768359073</v>
      </c>
      <c r="K146" s="38">
        <f t="shared" si="38"/>
        <v>73.680796269875458</v>
      </c>
      <c r="L146" s="38">
        <f t="shared" si="38"/>
        <v>69.732854173669566</v>
      </c>
      <c r="M146" s="38">
        <f t="shared" si="38"/>
        <v>64.763186735686787</v>
      </c>
      <c r="N146" s="38">
        <f t="shared" si="38"/>
        <v>60.162664179867534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9"/>
        <v>75.006832155471614</v>
      </c>
      <c r="I147" s="38"/>
      <c r="J147" s="38">
        <f t="shared" si="38"/>
        <v>14.952857264513826</v>
      </c>
      <c r="K147" s="38">
        <f t="shared" si="38"/>
        <v>14.931522457323997</v>
      </c>
      <c r="L147" s="38">
        <f t="shared" si="38"/>
        <v>14.942579861553034</v>
      </c>
      <c r="M147" s="38">
        <f t="shared" si="38"/>
        <v>15.050319349096135</v>
      </c>
      <c r="N147" s="38">
        <f t="shared" si="38"/>
        <v>15.129553222984624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9"/>
        <v>102.04357178437715</v>
      </c>
      <c r="I148" s="38"/>
      <c r="J148" s="38">
        <f t="shared" si="38"/>
        <v>19.286932599348745</v>
      </c>
      <c r="K148" s="38">
        <f t="shared" si="38"/>
        <v>20.025277061948355</v>
      </c>
      <c r="L148" s="38">
        <f t="shared" si="38"/>
        <v>20.489020882867578</v>
      </c>
      <c r="M148" s="38">
        <f t="shared" si="38"/>
        <v>20.92697603308789</v>
      </c>
      <c r="N148" s="38">
        <f t="shared" si="38"/>
        <v>21.315365207124593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9"/>
        <v>0</v>
      </c>
      <c r="I149" s="38"/>
      <c r="J149" s="38">
        <f t="shared" si="38"/>
        <v>0</v>
      </c>
      <c r="K149" s="38">
        <f t="shared" si="38"/>
        <v>0</v>
      </c>
      <c r="L149" s="38">
        <f t="shared" si="38"/>
        <v>0</v>
      </c>
      <c r="M149" s="38">
        <f t="shared" si="38"/>
        <v>0</v>
      </c>
      <c r="N149" s="38">
        <f t="shared" si="38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9"/>
        <v>0</v>
      </c>
      <c r="I150" s="38"/>
      <c r="J150" s="38">
        <f t="shared" si="38"/>
        <v>0</v>
      </c>
      <c r="K150" s="38">
        <f t="shared" si="38"/>
        <v>0</v>
      </c>
      <c r="L150" s="38">
        <f t="shared" si="38"/>
        <v>0</v>
      </c>
      <c r="M150" s="38">
        <f t="shared" si="38"/>
        <v>0</v>
      </c>
      <c r="N150" s="38">
        <f t="shared" si="38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9"/>
        <v>0</v>
      </c>
      <c r="I151" s="38"/>
      <c r="J151" s="38">
        <f t="shared" si="38"/>
        <v>0</v>
      </c>
      <c r="K151" s="38">
        <f t="shared" si="38"/>
        <v>0</v>
      </c>
      <c r="L151" s="38">
        <f t="shared" si="38"/>
        <v>0</v>
      </c>
      <c r="M151" s="38">
        <f t="shared" si="38"/>
        <v>0</v>
      </c>
      <c r="N151" s="38">
        <f t="shared" si="38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9"/>
        <v>0</v>
      </c>
      <c r="J152" s="38">
        <f t="shared" si="38"/>
        <v>0</v>
      </c>
      <c r="K152" s="38">
        <f t="shared" si="38"/>
        <v>0</v>
      </c>
      <c r="L152" s="38">
        <f t="shared" si="38"/>
        <v>0</v>
      </c>
      <c r="M152" s="38">
        <f t="shared" si="38"/>
        <v>0</v>
      </c>
      <c r="N152" s="38">
        <f t="shared" si="38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4.2159228887497058</v>
      </c>
      <c r="I155" s="38"/>
      <c r="J155" s="38">
        <f>J95</f>
        <v>0.6827696270485456</v>
      </c>
      <c r="K155" s="38">
        <f t="shared" ref="K155:N155" si="40">K95</f>
        <v>0.99702230147544435</v>
      </c>
      <c r="L155" s="38">
        <f t="shared" si="40"/>
        <v>0.812310962797126</v>
      </c>
      <c r="M155" s="38">
        <f t="shared" si="40"/>
        <v>0.84416376240917701</v>
      </c>
      <c r="N155" s="38">
        <f t="shared" si="40"/>
        <v>0.87965623501941304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41">SUM(J156:N156)</f>
        <v>109.3192672392202</v>
      </c>
      <c r="I156" s="38"/>
      <c r="J156" s="38">
        <f t="shared" ref="J156:N166" si="42">J96</f>
        <v>29.890057405487713</v>
      </c>
      <c r="K156" s="38">
        <f t="shared" si="42"/>
        <v>31.887749625359632</v>
      </c>
      <c r="L156" s="38">
        <f t="shared" si="42"/>
        <v>15.688367481066223</v>
      </c>
      <c r="M156" s="38">
        <f t="shared" si="42"/>
        <v>15.613958588142015</v>
      </c>
      <c r="N156" s="38">
        <f t="shared" si="42"/>
        <v>16.239134139164619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41"/>
        <v>39.313451665996283</v>
      </c>
      <c r="I157" s="38"/>
      <c r="J157" s="38">
        <f t="shared" si="42"/>
        <v>5.969227416809348</v>
      </c>
      <c r="K157" s="38">
        <f t="shared" si="42"/>
        <v>7.3698221030750126</v>
      </c>
      <c r="L157" s="38">
        <f t="shared" si="42"/>
        <v>7.4323289897492009</v>
      </c>
      <c r="M157" s="38">
        <f t="shared" si="42"/>
        <v>8.8103340005463355</v>
      </c>
      <c r="N157" s="38">
        <f t="shared" si="42"/>
        <v>9.7317391558163866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41"/>
        <v>562.97222828401505</v>
      </c>
      <c r="I158" s="38"/>
      <c r="J158" s="38">
        <f t="shared" si="42"/>
        <v>121.34555624393818</v>
      </c>
      <c r="K158" s="38">
        <f t="shared" si="42"/>
        <v>146.73042259651413</v>
      </c>
      <c r="L158" s="38">
        <f t="shared" si="42"/>
        <v>120.12263843177575</v>
      </c>
      <c r="M158" s="38">
        <f t="shared" si="42"/>
        <v>95.946485657758018</v>
      </c>
      <c r="N158" s="38">
        <f t="shared" si="42"/>
        <v>78.82712535402905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41"/>
        <v>25.95955412417063</v>
      </c>
      <c r="I159" s="36"/>
      <c r="J159" s="38">
        <f t="shared" si="42"/>
        <v>2.626530274272513</v>
      </c>
      <c r="K159" s="38">
        <f t="shared" si="42"/>
        <v>4.1597235021464982</v>
      </c>
      <c r="L159" s="38">
        <f t="shared" si="42"/>
        <v>4.9182210706790856</v>
      </c>
      <c r="M159" s="38">
        <f t="shared" si="42"/>
        <v>6.6299989943356437</v>
      </c>
      <c r="N159" s="38">
        <f t="shared" si="42"/>
        <v>7.6250802827368886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41"/>
        <v>1445.4829200096322</v>
      </c>
      <c r="I160" s="38"/>
      <c r="J160" s="38">
        <f t="shared" si="42"/>
        <v>308.38947104680386</v>
      </c>
      <c r="K160" s="38">
        <f t="shared" si="42"/>
        <v>315.72973968550343</v>
      </c>
      <c r="L160" s="38">
        <f t="shared" si="42"/>
        <v>289.95436968045624</v>
      </c>
      <c r="M160" s="38">
        <f t="shared" si="42"/>
        <v>274.46516716794736</v>
      </c>
      <c r="N160" s="38">
        <f t="shared" si="42"/>
        <v>256.94417242892126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41"/>
        <v>2.4237848619901166</v>
      </c>
      <c r="I161" s="38"/>
      <c r="J161" s="38">
        <f t="shared" si="42"/>
        <v>0.5587601618405047</v>
      </c>
      <c r="K161" s="38">
        <f t="shared" si="42"/>
        <v>0.56396581512232424</v>
      </c>
      <c r="L161" s="38">
        <f t="shared" si="42"/>
        <v>0.48809824541694513</v>
      </c>
      <c r="M161" s="38">
        <f t="shared" si="42"/>
        <v>0.40822727785303858</v>
      </c>
      <c r="N161" s="38">
        <f t="shared" si="42"/>
        <v>0.40473336175730407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41"/>
        <v>43.299846686946658</v>
      </c>
      <c r="I162" s="38"/>
      <c r="J162" s="38">
        <f t="shared" si="42"/>
        <v>6.1790469150607361</v>
      </c>
      <c r="K162" s="38">
        <f t="shared" si="42"/>
        <v>12.474798155672362</v>
      </c>
      <c r="L162" s="38">
        <f t="shared" si="42"/>
        <v>18.577758296776501</v>
      </c>
      <c r="M162" s="38">
        <f t="shared" si="42"/>
        <v>6.0682433194370597</v>
      </c>
      <c r="N162" s="38">
        <f t="shared" si="42"/>
        <v>0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41"/>
        <v>0</v>
      </c>
      <c r="I163" s="38"/>
      <c r="J163" s="38">
        <f t="shared" si="42"/>
        <v>0</v>
      </c>
      <c r="K163" s="38">
        <f t="shared" si="42"/>
        <v>0</v>
      </c>
      <c r="L163" s="38">
        <f t="shared" si="42"/>
        <v>0</v>
      </c>
      <c r="M163" s="38">
        <f t="shared" si="42"/>
        <v>0</v>
      </c>
      <c r="N163" s="38">
        <f t="shared" si="42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41"/>
        <v>0</v>
      </c>
      <c r="I164" s="38"/>
      <c r="J164" s="38">
        <f t="shared" si="42"/>
        <v>0</v>
      </c>
      <c r="K164" s="38">
        <f t="shared" si="42"/>
        <v>0</v>
      </c>
      <c r="L164" s="38">
        <f t="shared" si="42"/>
        <v>0</v>
      </c>
      <c r="M164" s="38">
        <f t="shared" si="42"/>
        <v>0</v>
      </c>
      <c r="N164" s="38">
        <f t="shared" si="42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41"/>
        <v>0</v>
      </c>
      <c r="I165" s="38"/>
      <c r="J165" s="38">
        <f t="shared" si="42"/>
        <v>0</v>
      </c>
      <c r="K165" s="38">
        <f t="shared" si="42"/>
        <v>0</v>
      </c>
      <c r="L165" s="38">
        <f t="shared" si="42"/>
        <v>0</v>
      </c>
      <c r="M165" s="38">
        <f t="shared" si="42"/>
        <v>0</v>
      </c>
      <c r="N165" s="38">
        <f t="shared" si="42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41"/>
        <v>0</v>
      </c>
      <c r="J166" s="38">
        <f>J106</f>
        <v>0</v>
      </c>
      <c r="K166" s="38">
        <f t="shared" si="42"/>
        <v>0</v>
      </c>
      <c r="L166" s="38">
        <f t="shared" si="42"/>
        <v>0</v>
      </c>
      <c r="M166" s="38">
        <f t="shared" si="42"/>
        <v>0</v>
      </c>
      <c r="N166" s="38">
        <f t="shared" si="42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3">K111</f>
        <v>0</v>
      </c>
      <c r="L169" s="38">
        <f t="shared" si="43"/>
        <v>0</v>
      </c>
      <c r="M169" s="38">
        <f t="shared" si="43"/>
        <v>0</v>
      </c>
      <c r="N169" s="38">
        <f t="shared" si="43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4">SUM(J170:N170)</f>
        <v>0</v>
      </c>
      <c r="I170" s="38"/>
      <c r="J170" s="38">
        <f t="shared" ref="J170:N180" si="45">J112</f>
        <v>0</v>
      </c>
      <c r="K170" s="38">
        <f t="shared" si="45"/>
        <v>0</v>
      </c>
      <c r="L170" s="38">
        <f t="shared" si="45"/>
        <v>0</v>
      </c>
      <c r="M170" s="38">
        <f t="shared" si="45"/>
        <v>0</v>
      </c>
      <c r="N170" s="38">
        <f t="shared" si="45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4"/>
        <v>0</v>
      </c>
      <c r="I171" s="38"/>
      <c r="J171" s="38">
        <f t="shared" si="45"/>
        <v>0</v>
      </c>
      <c r="K171" s="38">
        <f t="shared" si="45"/>
        <v>0</v>
      </c>
      <c r="L171" s="38">
        <f t="shared" si="45"/>
        <v>0</v>
      </c>
      <c r="M171" s="38">
        <f t="shared" si="45"/>
        <v>0</v>
      </c>
      <c r="N171" s="38">
        <f t="shared" si="45"/>
        <v>0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4"/>
        <v>57</v>
      </c>
      <c r="I172" s="38"/>
      <c r="J172" s="38">
        <f t="shared" si="45"/>
        <v>11.4</v>
      </c>
      <c r="K172" s="38">
        <f t="shared" si="45"/>
        <v>11.4</v>
      </c>
      <c r="L172" s="38">
        <f t="shared" si="45"/>
        <v>11.4</v>
      </c>
      <c r="M172" s="38">
        <f t="shared" si="45"/>
        <v>11.4</v>
      </c>
      <c r="N172" s="38">
        <f t="shared" si="45"/>
        <v>11.4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4"/>
        <v>1.18</v>
      </c>
      <c r="I173" s="36"/>
      <c r="J173" s="38">
        <f t="shared" si="45"/>
        <v>0.23599999999999999</v>
      </c>
      <c r="K173" s="38">
        <f t="shared" si="45"/>
        <v>0.23599999999999999</v>
      </c>
      <c r="L173" s="38">
        <f t="shared" si="45"/>
        <v>0.23599999999999999</v>
      </c>
      <c r="M173" s="38">
        <f t="shared" si="45"/>
        <v>0.23599999999999999</v>
      </c>
      <c r="N173" s="38">
        <f t="shared" si="45"/>
        <v>0.23599999999999999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4"/>
        <v>4.4939999999999998</v>
      </c>
      <c r="I174" s="38"/>
      <c r="J174" s="38">
        <f t="shared" si="45"/>
        <v>0.92499999999999993</v>
      </c>
      <c r="K174" s="38">
        <f t="shared" si="45"/>
        <v>0.91400000000000003</v>
      </c>
      <c r="L174" s="38">
        <f t="shared" si="45"/>
        <v>0.9</v>
      </c>
      <c r="M174" s="38">
        <f t="shared" si="45"/>
        <v>0.88500000000000012</v>
      </c>
      <c r="N174" s="38">
        <f t="shared" si="45"/>
        <v>0.87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4"/>
        <v>0</v>
      </c>
      <c r="I175" s="38"/>
      <c r="J175" s="38">
        <f t="shared" si="45"/>
        <v>0</v>
      </c>
      <c r="K175" s="38">
        <f t="shared" si="45"/>
        <v>0</v>
      </c>
      <c r="L175" s="38">
        <f t="shared" si="45"/>
        <v>0</v>
      </c>
      <c r="M175" s="38">
        <f t="shared" si="45"/>
        <v>0</v>
      </c>
      <c r="N175" s="38">
        <f t="shared" si="45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4"/>
        <v>0</v>
      </c>
      <c r="I176" s="38"/>
      <c r="J176" s="38">
        <f t="shared" si="45"/>
        <v>0</v>
      </c>
      <c r="K176" s="38">
        <f t="shared" si="45"/>
        <v>0</v>
      </c>
      <c r="L176" s="38">
        <f t="shared" si="45"/>
        <v>0</v>
      </c>
      <c r="M176" s="38">
        <f t="shared" si="45"/>
        <v>0</v>
      </c>
      <c r="N176" s="38">
        <f t="shared" si="45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4"/>
        <v>0</v>
      </c>
      <c r="I177" s="38"/>
      <c r="J177" s="38">
        <f t="shared" si="45"/>
        <v>0</v>
      </c>
      <c r="K177" s="38">
        <f t="shared" si="45"/>
        <v>0</v>
      </c>
      <c r="L177" s="38">
        <f t="shared" si="45"/>
        <v>0</v>
      </c>
      <c r="M177" s="38">
        <f t="shared" si="45"/>
        <v>0</v>
      </c>
      <c r="N177" s="38">
        <f t="shared" si="45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4"/>
        <v>0</v>
      </c>
      <c r="I178" s="38"/>
      <c r="J178" s="38">
        <f t="shared" si="45"/>
        <v>0</v>
      </c>
      <c r="K178" s="38">
        <f t="shared" si="45"/>
        <v>0</v>
      </c>
      <c r="L178" s="38">
        <f t="shared" si="45"/>
        <v>0</v>
      </c>
      <c r="M178" s="38">
        <f t="shared" si="45"/>
        <v>0</v>
      </c>
      <c r="N178" s="38">
        <f t="shared" si="45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4"/>
        <v>0</v>
      </c>
      <c r="I179" s="38"/>
      <c r="J179" s="38">
        <f t="shared" si="45"/>
        <v>0</v>
      </c>
      <c r="K179" s="38">
        <f t="shared" si="45"/>
        <v>0</v>
      </c>
      <c r="L179" s="38">
        <f t="shared" si="45"/>
        <v>0</v>
      </c>
      <c r="M179" s="38">
        <f t="shared" si="45"/>
        <v>0</v>
      </c>
      <c r="N179" s="38">
        <f t="shared" si="45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4"/>
        <v>0</v>
      </c>
      <c r="J180" s="38">
        <f t="shared" si="45"/>
        <v>0</v>
      </c>
      <c r="K180" s="38">
        <f t="shared" si="45"/>
        <v>0</v>
      </c>
      <c r="L180" s="38">
        <f t="shared" si="45"/>
        <v>0</v>
      </c>
      <c r="M180" s="38">
        <f t="shared" si="45"/>
        <v>0</v>
      </c>
      <c r="N180" s="38">
        <f t="shared" si="45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37.144999999999996</v>
      </c>
      <c r="I183" s="38"/>
      <c r="J183" s="38">
        <f>J125</f>
        <v>7.4289999999999994</v>
      </c>
      <c r="K183" s="38">
        <f t="shared" ref="K183:N183" si="46">K125</f>
        <v>7.4289999999999994</v>
      </c>
      <c r="L183" s="38">
        <f t="shared" si="46"/>
        <v>7.4289999999999994</v>
      </c>
      <c r="M183" s="38">
        <f t="shared" si="46"/>
        <v>7.4289999999999994</v>
      </c>
      <c r="N183" s="38">
        <f t="shared" si="46"/>
        <v>7.4289999999999994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7">SUM(J184:N184)</f>
        <v>0</v>
      </c>
      <c r="I184" s="38"/>
      <c r="J184" s="38">
        <f t="shared" ref="J184:N194" si="48">J126</f>
        <v>0</v>
      </c>
      <c r="K184" s="38">
        <f t="shared" si="48"/>
        <v>0</v>
      </c>
      <c r="L184" s="38">
        <f t="shared" si="48"/>
        <v>0</v>
      </c>
      <c r="M184" s="38">
        <f t="shared" si="48"/>
        <v>0</v>
      </c>
      <c r="N184" s="38">
        <f t="shared" si="48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7"/>
        <v>42.838000000000001</v>
      </c>
      <c r="I185" s="38"/>
      <c r="J185" s="38">
        <f t="shared" si="48"/>
        <v>6.8220000000000001</v>
      </c>
      <c r="K185" s="38">
        <f t="shared" si="48"/>
        <v>8.1419999999999995</v>
      </c>
      <c r="L185" s="38">
        <f t="shared" si="48"/>
        <v>8.6329999999999991</v>
      </c>
      <c r="M185" s="38">
        <f t="shared" si="48"/>
        <v>9.0519999999999996</v>
      </c>
      <c r="N185" s="38">
        <f t="shared" si="48"/>
        <v>10.189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7"/>
        <v>71.324999999999989</v>
      </c>
      <c r="I186" s="38"/>
      <c r="J186" s="38">
        <f t="shared" si="48"/>
        <v>71.064999999999998</v>
      </c>
      <c r="K186" s="38">
        <f t="shared" si="48"/>
        <v>6.5000000000000002E-2</v>
      </c>
      <c r="L186" s="38">
        <f t="shared" si="48"/>
        <v>6.5000000000000002E-2</v>
      </c>
      <c r="M186" s="38">
        <f t="shared" si="48"/>
        <v>6.5000000000000002E-2</v>
      </c>
      <c r="N186" s="38">
        <f t="shared" si="48"/>
        <v>6.5000000000000002E-2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7"/>
        <v>0.94</v>
      </c>
      <c r="I187" s="36"/>
      <c r="J187" s="38">
        <f t="shared" si="48"/>
        <v>0.188</v>
      </c>
      <c r="K187" s="38">
        <f t="shared" si="48"/>
        <v>0.188</v>
      </c>
      <c r="L187" s="38">
        <f t="shared" si="48"/>
        <v>0.188</v>
      </c>
      <c r="M187" s="38">
        <f t="shared" si="48"/>
        <v>0.188</v>
      </c>
      <c r="N187" s="38">
        <f t="shared" si="48"/>
        <v>0.188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7"/>
        <v>0.4</v>
      </c>
      <c r="I188" s="38"/>
      <c r="J188" s="38">
        <f t="shared" si="48"/>
        <v>0.08</v>
      </c>
      <c r="K188" s="38">
        <f t="shared" si="48"/>
        <v>0.08</v>
      </c>
      <c r="L188" s="38">
        <f t="shared" si="48"/>
        <v>0.08</v>
      </c>
      <c r="M188" s="38">
        <f t="shared" si="48"/>
        <v>0.08</v>
      </c>
      <c r="N188" s="38">
        <f t="shared" si="48"/>
        <v>0.08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7"/>
        <v>0</v>
      </c>
      <c r="I189" s="38"/>
      <c r="J189" s="38">
        <f t="shared" si="48"/>
        <v>0</v>
      </c>
      <c r="K189" s="38">
        <f t="shared" si="48"/>
        <v>0</v>
      </c>
      <c r="L189" s="38">
        <f t="shared" si="48"/>
        <v>0</v>
      </c>
      <c r="M189" s="38">
        <f t="shared" si="48"/>
        <v>0</v>
      </c>
      <c r="N189" s="38">
        <f t="shared" si="48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7"/>
        <v>0</v>
      </c>
      <c r="I190" s="38"/>
      <c r="J190" s="38">
        <f t="shared" si="48"/>
        <v>0</v>
      </c>
      <c r="K190" s="38">
        <f t="shared" si="48"/>
        <v>0</v>
      </c>
      <c r="L190" s="38">
        <f t="shared" si="48"/>
        <v>0</v>
      </c>
      <c r="M190" s="38">
        <f t="shared" si="48"/>
        <v>0</v>
      </c>
      <c r="N190" s="38">
        <f t="shared" si="48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7"/>
        <v>0</v>
      </c>
      <c r="I191" s="38"/>
      <c r="J191" s="38">
        <f t="shared" si="48"/>
        <v>0</v>
      </c>
      <c r="K191" s="38">
        <f t="shared" si="48"/>
        <v>0</v>
      </c>
      <c r="L191" s="38">
        <f t="shared" si="48"/>
        <v>0</v>
      </c>
      <c r="M191" s="38">
        <f t="shared" si="48"/>
        <v>0</v>
      </c>
      <c r="N191" s="38">
        <f t="shared" si="48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7"/>
        <v>0</v>
      </c>
      <c r="I192" s="38"/>
      <c r="J192" s="38">
        <f t="shared" si="48"/>
        <v>0</v>
      </c>
      <c r="K192" s="38">
        <f t="shared" si="48"/>
        <v>0</v>
      </c>
      <c r="L192" s="38">
        <f t="shared" si="48"/>
        <v>0</v>
      </c>
      <c r="M192" s="38">
        <f t="shared" si="48"/>
        <v>0</v>
      </c>
      <c r="N192" s="38">
        <f t="shared" si="48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7"/>
        <v>0</v>
      </c>
      <c r="I193" s="38"/>
      <c r="J193" s="38">
        <f t="shared" si="48"/>
        <v>0</v>
      </c>
      <c r="K193" s="38">
        <f t="shared" si="48"/>
        <v>0</v>
      </c>
      <c r="L193" s="38">
        <f t="shared" si="48"/>
        <v>0</v>
      </c>
      <c r="M193" s="38">
        <f t="shared" si="48"/>
        <v>0</v>
      </c>
      <c r="N193" s="38">
        <f t="shared" si="48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7"/>
        <v>0</v>
      </c>
      <c r="J194" s="38">
        <f t="shared" si="48"/>
        <v>0</v>
      </c>
      <c r="K194" s="38">
        <f t="shared" si="48"/>
        <v>0</v>
      </c>
      <c r="L194" s="38">
        <f t="shared" si="48"/>
        <v>0</v>
      </c>
      <c r="M194" s="38">
        <f t="shared" si="48"/>
        <v>0</v>
      </c>
      <c r="N194" s="38">
        <f t="shared" si="48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413.06063138749477</v>
      </c>
      <c r="I197" s="38"/>
      <c r="J197" s="38">
        <f>J141+J155+J169+J183</f>
        <v>79.669431573825165</v>
      </c>
      <c r="K197" s="38">
        <f t="shared" ref="K197:N197" si="49">K141+K155+K169+K183</f>
        <v>82.873076089136731</v>
      </c>
      <c r="L197" s="38">
        <f t="shared" si="49"/>
        <v>82.664539877488721</v>
      </c>
      <c r="M197" s="38">
        <f t="shared" si="49"/>
        <v>82.796062714717564</v>
      </c>
      <c r="N197" s="38">
        <f t="shared" si="49"/>
        <v>85.057521132326599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50">SUM(J198:N198)</f>
        <v>189.86804955832392</v>
      </c>
      <c r="I198" s="38"/>
      <c r="J198" s="38">
        <f t="shared" ref="J198:N208" si="51">J142+J156+J170+J184</f>
        <v>51.095574472960493</v>
      </c>
      <c r="K198" s="38">
        <f t="shared" si="51"/>
        <v>49.579419332817764</v>
      </c>
      <c r="L198" s="38">
        <f t="shared" si="51"/>
        <v>31.833186056971741</v>
      </c>
      <c r="M198" s="38">
        <f t="shared" si="51"/>
        <v>30.027307315948338</v>
      </c>
      <c r="N198" s="38">
        <f t="shared" si="51"/>
        <v>27.332562379625557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50"/>
        <v>992.17758914182753</v>
      </c>
      <c r="I199" s="38"/>
      <c r="J199" s="38">
        <f t="shared" si="51"/>
        <v>175.73150358425929</v>
      </c>
      <c r="K199" s="38">
        <f t="shared" si="51"/>
        <v>198.27367692411715</v>
      </c>
      <c r="L199" s="38">
        <f t="shared" si="51"/>
        <v>198.69697576498339</v>
      </c>
      <c r="M199" s="38">
        <f t="shared" si="51"/>
        <v>201.12688213717519</v>
      </c>
      <c r="N199" s="38">
        <f t="shared" si="51"/>
        <v>218.34855073129242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50"/>
        <v>1225.5259545564418</v>
      </c>
      <c r="I200" s="38"/>
      <c r="J200" s="38">
        <f t="shared" si="51"/>
        <v>331.13817712687029</v>
      </c>
      <c r="K200" s="38">
        <f t="shared" si="51"/>
        <v>269.07446838052732</v>
      </c>
      <c r="L200" s="38">
        <f t="shared" si="51"/>
        <v>238.75868103482742</v>
      </c>
      <c r="M200" s="38">
        <f t="shared" si="51"/>
        <v>209.97712186889484</v>
      </c>
      <c r="N200" s="38">
        <f t="shared" si="51"/>
        <v>176.57750614532182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50"/>
        <v>608.94163183330681</v>
      </c>
      <c r="I201" s="36"/>
      <c r="J201" s="38">
        <f t="shared" si="51"/>
        <v>119.94914803455198</v>
      </c>
      <c r="K201" s="38">
        <f t="shared" si="51"/>
        <v>120.78271385627028</v>
      </c>
      <c r="L201" s="38">
        <f t="shared" si="51"/>
        <v>121.09316675005371</v>
      </c>
      <c r="M201" s="38">
        <f t="shared" si="51"/>
        <v>122.95664500057967</v>
      </c>
      <c r="N201" s="38">
        <f t="shared" si="51"/>
        <v>124.15995819185113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50"/>
        <v>1797.8548181370902</v>
      </c>
      <c r="I202" s="38"/>
      <c r="J202" s="38">
        <f t="shared" si="51"/>
        <v>388.53286781516294</v>
      </c>
      <c r="K202" s="38">
        <f t="shared" si="51"/>
        <v>390.40453595537889</v>
      </c>
      <c r="L202" s="38">
        <f t="shared" si="51"/>
        <v>360.66722385412578</v>
      </c>
      <c r="M202" s="38">
        <f t="shared" si="51"/>
        <v>340.19335390363409</v>
      </c>
      <c r="N202" s="38">
        <f t="shared" si="51"/>
        <v>318.05683660878879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50"/>
        <v>77.430617017461728</v>
      </c>
      <c r="I203" s="38"/>
      <c r="J203" s="38">
        <f t="shared" si="51"/>
        <v>15.511617426354331</v>
      </c>
      <c r="K203" s="38">
        <f t="shared" si="51"/>
        <v>15.495488272446321</v>
      </c>
      <c r="L203" s="38">
        <f t="shared" si="51"/>
        <v>15.430678106969978</v>
      </c>
      <c r="M203" s="38">
        <f t="shared" si="51"/>
        <v>15.458546626949174</v>
      </c>
      <c r="N203" s="38">
        <f t="shared" si="51"/>
        <v>15.534286584741928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50"/>
        <v>145.34341847132382</v>
      </c>
      <c r="I204" s="38"/>
      <c r="J204" s="38">
        <f t="shared" si="51"/>
        <v>25.465979514409483</v>
      </c>
      <c r="K204" s="38">
        <f t="shared" si="51"/>
        <v>32.500075217620719</v>
      </c>
      <c r="L204" s="38">
        <f t="shared" si="51"/>
        <v>39.06677917964408</v>
      </c>
      <c r="M204" s="38">
        <f t="shared" si="51"/>
        <v>26.995219352524948</v>
      </c>
      <c r="N204" s="38">
        <f t="shared" si="51"/>
        <v>21.315365207124593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50"/>
        <v>0</v>
      </c>
      <c r="I205" s="38"/>
      <c r="J205" s="38">
        <f t="shared" si="51"/>
        <v>0</v>
      </c>
      <c r="K205" s="38">
        <f t="shared" si="51"/>
        <v>0</v>
      </c>
      <c r="L205" s="38">
        <f t="shared" si="51"/>
        <v>0</v>
      </c>
      <c r="M205" s="38">
        <f t="shared" si="51"/>
        <v>0</v>
      </c>
      <c r="N205" s="38">
        <f t="shared" si="51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50"/>
        <v>0</v>
      </c>
      <c r="I206" s="38"/>
      <c r="J206" s="38">
        <f t="shared" si="51"/>
        <v>0</v>
      </c>
      <c r="K206" s="38">
        <f t="shared" si="51"/>
        <v>0</v>
      </c>
      <c r="L206" s="38">
        <f t="shared" si="51"/>
        <v>0</v>
      </c>
      <c r="M206" s="38">
        <f t="shared" si="51"/>
        <v>0</v>
      </c>
      <c r="N206" s="38">
        <f t="shared" si="51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50"/>
        <v>0</v>
      </c>
      <c r="I207" s="38"/>
      <c r="J207" s="38">
        <f t="shared" si="51"/>
        <v>0</v>
      </c>
      <c r="K207" s="38">
        <f t="shared" si="51"/>
        <v>0</v>
      </c>
      <c r="L207" s="38">
        <f t="shared" si="51"/>
        <v>0</v>
      </c>
      <c r="M207" s="38">
        <f t="shared" si="51"/>
        <v>0</v>
      </c>
      <c r="N207" s="38">
        <f t="shared" si="51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50"/>
        <v>0</v>
      </c>
      <c r="J208" s="38">
        <f t="shared" si="51"/>
        <v>0</v>
      </c>
      <c r="K208" s="38">
        <f t="shared" si="51"/>
        <v>0</v>
      </c>
      <c r="L208" s="38">
        <f t="shared" si="51"/>
        <v>0</v>
      </c>
      <c r="M208" s="38">
        <f t="shared" si="51"/>
        <v>0</v>
      </c>
      <c r="N208" s="38">
        <f t="shared" si="51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2941.5786651010812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2783.372861623664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5724.9515267247452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5724.9515267247443</v>
      </c>
      <c r="J223" s="38">
        <f xml:space="preserve"> SUMIFS('Inp - BP final'!F$7:F$2590, 'Inp - BP final'!$A$7:$A$2590, $F$6, 'Inp - BP final'!$L$7:$L$2590, "Totex check")</f>
        <v>1151.8066419705776</v>
      </c>
      <c r="K223" s="38">
        <f xml:space="preserve"> SUMIFS('Inp - BP final'!G$7:G$2590, 'Inp - BP final'!$A$7:$A$2590, $F$6, 'Inp - BP final'!$L$7:$L$2590, "Totex check")</f>
        <v>1192.9763625020123</v>
      </c>
      <c r="L223" s="38">
        <f xml:space="preserve"> SUMIFS('Inp - BP final'!H$7:H$2590, 'Inp - BP final'!$A$7:$A$2590, $F$6, 'Inp - BP final'!$L$7:$L$2590, "Totex check")</f>
        <v>1172.1369408613193</v>
      </c>
      <c r="M223" s="38">
        <f xml:space="preserve"> SUMIFS('Inp - BP final'!I$7:I$2590, 'Inp - BP final'!$A$7:$A$2590, $F$6, 'Inp - BP final'!$L$7:$L$2590, "Totex check")</f>
        <v>1120.7029697870196</v>
      </c>
      <c r="N223" s="38">
        <f xml:space="preserve"> SUMIFS('Inp - BP final'!J$7:J$2590, 'Inp - BP final'!$A$7:$A$2590, $F$6, 'Inp - BP final'!$L$7:$L$2590, "Totex check")</f>
        <v>1087.3286116038166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5450.20271010327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5450.2027101032709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1187.094299548394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1158.9834540283152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1088.2112306250651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1029.5311389204237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986.3825869810729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77" priority="1" stopIfTrue="1" operator="notEqual">
      <formula>0</formula>
    </cfRule>
    <cfRule type="cellIs" dxfId="76" priority="2" stopIfTrue="1" operator="equal">
      <formula>""</formula>
    </cfRule>
  </conditionalFormatting>
  <conditionalFormatting sqref="H228">
    <cfRule type="cellIs" dxfId="75" priority="5" stopIfTrue="1" operator="notEqual">
      <formula>0</formula>
    </cfRule>
    <cfRule type="cellIs" dxfId="74" priority="6" stopIfTrue="1" operator="equal">
      <formula>""</formula>
    </cfRule>
  </conditionalFormatting>
  <conditionalFormatting sqref="H238">
    <cfRule type="cellIs" dxfId="73" priority="3" stopIfTrue="1" operator="notEqual">
      <formula>0</formula>
    </cfRule>
    <cfRule type="cellIs" dxfId="72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39BD-7470-4A10-8264-0E10171340D5}">
  <sheetPr codeName="Sheet21">
    <tabColor rgb="FFCCCCCE"/>
  </sheetPr>
  <dimension ref="A1:T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10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23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360.9059199639679</v>
      </c>
      <c r="I10" s="38"/>
      <c r="J10" s="38">
        <f>SUMIFS('Inp - BP final'!F:F, 'Inp - BP final'!$A:$A, $F$6, 'Inp - BP final'!$K:$K, $E10)+SUMIFS('Inp - BP final'!F:F, 'Inp - BP final'!$A:$A, $F$6, 'Inp - BP final'!$K:$K, $A10)</f>
        <v>72.169497253130146</v>
      </c>
      <c r="K10" s="38">
        <f>SUMIFS('Inp - BP final'!G:G, 'Inp - BP final'!$A:$A, $F$6, 'Inp - BP final'!$K:$K, $E10)</f>
        <v>72.923456584436778</v>
      </c>
      <c r="L10" s="38">
        <f>SUMIFS('Inp - BP final'!H:H, 'Inp - BP final'!$A:$A, $F$6, 'Inp - BP final'!$K:$K, $E10)</f>
        <v>72.265521537185066</v>
      </c>
      <c r="M10" s="38">
        <f>SUMIFS('Inp - BP final'!I:I, 'Inp - BP final'!$A:$A, $F$6, 'Inp - BP final'!$K:$K, $E10)</f>
        <v>71.668803066671217</v>
      </c>
      <c r="N10" s="38">
        <f>SUMIFS('Inp - BP final'!J:J, 'Inp - BP final'!$A:$A, $F$6, 'Inp - BP final'!$K:$K, $E10)</f>
        <v>71.878641522544697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93.276999999999987</v>
      </c>
      <c r="I11" s="38"/>
      <c r="J11" s="38">
        <f>SUMIFS('Inp - BP final'!F:F, 'Inp - BP final'!$A:$A, $F$6, 'Inp - BP final'!$K:$K, $E11)+SUMIFS('Inp - BP final'!F:F, 'Inp - BP final'!$A:$A, $F$6, 'Inp - BP final'!$K:$K, $A11)</f>
        <v>15.993</v>
      </c>
      <c r="K11" s="38">
        <f>SUMIFS('Inp - BP final'!G:G, 'Inp - BP final'!$A:$A, $F$6, 'Inp - BP final'!$K:$K, $E11)</f>
        <v>19.193999999999999</v>
      </c>
      <c r="L11" s="38">
        <f>SUMIFS('Inp - BP final'!H:H, 'Inp - BP final'!$A:$A, $F$6, 'Inp - BP final'!$K:$K, $E11)</f>
        <v>22.114999999999998</v>
      </c>
      <c r="M11" s="38">
        <f>SUMIFS('Inp - BP final'!I:I, 'Inp - BP final'!$A:$A, $F$6, 'Inp - BP final'!$K:$K, $E11)</f>
        <v>18.786000000000001</v>
      </c>
      <c r="N11" s="38">
        <f>SUMIFS('Inp - BP final'!J:J, 'Inp - BP final'!$A:$A, $F$6, 'Inp - BP final'!$K:$K, $E11)</f>
        <v>17.189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1975.4047636770406</v>
      </c>
      <c r="I12" s="38"/>
      <c r="J12" s="38">
        <f>SUMIFS('Inp - BP final'!F:F, 'Inp - BP final'!$A:$A, $F$6, 'Inp - BP final'!$K:$K, $E12)+SUMIFS('Inp - BP final'!F:F, 'Inp - BP final'!$A:$A, $F$6, 'Inp - BP final'!$K:$K, $A12)</f>
        <v>394.02013972157465</v>
      </c>
      <c r="K12" s="38">
        <f>SUMIFS('Inp - BP final'!G:G, 'Inp - BP final'!$A:$A, $F$6, 'Inp - BP final'!$K:$K, $E12)+SUMIFS('Inp - BP final'!G:G, 'Inp - BP final'!$A:$A, $F$6, 'Inp - BP final'!$K:$K, $A12)</f>
        <v>395.66443202428843</v>
      </c>
      <c r="L12" s="38">
        <f>SUMIFS('Inp - BP final'!H:H, 'Inp - BP final'!$A:$A, $F$6, 'Inp - BP final'!$K:$K, $E12)+SUMIFS('Inp - BP final'!H:H, 'Inp - BP final'!$A:$A, $F$6, 'Inp - BP final'!$K:$K, $A12)</f>
        <v>393.26754033450703</v>
      </c>
      <c r="M12" s="38">
        <f>SUMIFS('Inp - BP final'!I:I, 'Inp - BP final'!$A:$A, $F$6, 'Inp - BP final'!$K:$K, $E12)+SUMIFS('Inp - BP final'!I:I, 'Inp - BP final'!$A:$A, $F$6, 'Inp - BP final'!$K:$K, $A12)</f>
        <v>395.85863035813395</v>
      </c>
      <c r="N12" s="38">
        <f>SUMIFS('Inp - BP final'!J:J, 'Inp - BP final'!$A:$A, $F$6, 'Inp - BP final'!$K:$K, $E12)+SUMIFS('Inp - BP final'!J:J, 'Inp - BP final'!$A:$A, $F$6, 'Inp - BP final'!$K:$K, $A12)</f>
        <v>396.59402123853658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895.27856406851356</v>
      </c>
      <c r="I13" s="38"/>
      <c r="J13" s="38">
        <f>SUMIFS('Inp - BP final'!F:F, 'Inp - BP final'!$A:$A, $F$6, 'Inp - BP final'!$K:$K, $E13)+SUMIFS('Inp - BP final'!F:F, 'Inp - BP final'!$A:$A, $F$6, 'Inp - BP final'!$K:$K, $A13)</f>
        <v>160.35466052664782</v>
      </c>
      <c r="K13" s="38">
        <f>SUMIFS('Inp - BP final'!G:G, 'Inp - BP final'!$A:$A, $F$6, 'Inp - BP final'!$K:$K, $E13)+SUMIFS('Inp - BP final'!G:G, 'Inp - BP final'!$A:$A, $F$6, 'Inp - BP final'!$K:$K, $A13)</f>
        <v>188.61700552522726</v>
      </c>
      <c r="L13" s="38">
        <f>SUMIFS('Inp - BP final'!H:H, 'Inp - BP final'!$A:$A, $F$6, 'Inp - BP final'!$K:$K, $E13)+SUMIFS('Inp - BP final'!H:H, 'Inp - BP final'!$A:$A, $F$6, 'Inp - BP final'!$K:$K, $A13)</f>
        <v>187.00890872696968</v>
      </c>
      <c r="M13" s="38">
        <f>SUMIFS('Inp - BP final'!I:I, 'Inp - BP final'!$A:$A, $F$6, 'Inp - BP final'!$K:$K, $E13)+SUMIFS('Inp - BP final'!I:I, 'Inp - BP final'!$A:$A, $F$6, 'Inp - BP final'!$K:$K, $A13)</f>
        <v>202.63168651246971</v>
      </c>
      <c r="N13" s="38">
        <f>SUMIFS('Inp - BP final'!J:J, 'Inp - BP final'!$A:$A, $F$6, 'Inp - BP final'!$K:$K, $E13)+SUMIFS('Inp - BP final'!J:J, 'Inp - BP final'!$A:$A, $F$6, 'Inp - BP final'!$K:$K, $A13)</f>
        <v>156.66630277719895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1920.1071809682448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379.93402685228079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385.86985787721028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382.28771912314272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383.60831788883257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388.40725922677842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1122.7203483884487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217.59792114919242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222.64153712999192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219.92191041058254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229.30984966499665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233.24913003368516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255.51805156872464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51.623966713964734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46.350582975986981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50.844835855110027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52.231697503026567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54.466968520636335</v>
      </c>
    </row>
    <row r="17" spans="1:20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442.96704851318628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130.26309406102038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97.971951148539972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97.616035060352715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72.177231360178027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44.938736883095203</v>
      </c>
    </row>
    <row r="18" spans="1:20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20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20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20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20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20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20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0.15889962849958256</v>
      </c>
      <c r="K24" s="61">
        <f t="shared" ref="K24:N24" si="1">K10/SUM($J$10:$N$11)</f>
        <v>0.16055966303229119</v>
      </c>
      <c r="L24" s="61">
        <f t="shared" si="1"/>
        <v>0.15911105054967317</v>
      </c>
      <c r="M24" s="61">
        <f t="shared" si="1"/>
        <v>0.15779722203634822</v>
      </c>
      <c r="N24" s="61">
        <f t="shared" si="1"/>
        <v>0.15825923512986156</v>
      </c>
    </row>
    <row r="25" spans="1:20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20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0.13725656742188005</v>
      </c>
      <c r="K26" s="61">
        <f t="shared" ref="K26:N26" si="2">K12/SUM($J$12:$N$13)</f>
        <v>0.13782935519224174</v>
      </c>
      <c r="L26" s="61">
        <f t="shared" si="2"/>
        <v>0.13699440009057129</v>
      </c>
      <c r="M26" s="61">
        <f t="shared" si="2"/>
        <v>0.13789700401019686</v>
      </c>
      <c r="N26" s="61">
        <f t="shared" si="2"/>
        <v>0.13815317677341843</v>
      </c>
    </row>
    <row r="27" spans="1:20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20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J14/SUM($J$14:$N$15)</f>
        <v>0.12486216296741783</v>
      </c>
      <c r="K28" s="61">
        <f t="shared" ref="K28:N28" si="3">K14/SUM($J$14:$N$15)</f>
        <v>0.12681292454284776</v>
      </c>
      <c r="L28" s="61">
        <f t="shared" si="3"/>
        <v>0.12563568438726627</v>
      </c>
      <c r="M28" s="61">
        <f t="shared" si="3"/>
        <v>0.12606968820540873</v>
      </c>
      <c r="N28" s="61">
        <f t="shared" si="3"/>
        <v>0.12764682042589987</v>
      </c>
    </row>
    <row r="29" spans="1:20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20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J16/SUM($J$16:$N$17)</f>
        <v>7.390847236098641E-2</v>
      </c>
      <c r="K30" s="61">
        <f t="shared" ref="K30:N30" si="4">K16/SUM($J$16:$N$17)</f>
        <v>6.6358728297212746E-2</v>
      </c>
      <c r="L30" s="61">
        <f t="shared" si="4"/>
        <v>7.2793014266370873E-2</v>
      </c>
      <c r="M30" s="61">
        <f t="shared" si="4"/>
        <v>7.4778542157737354E-2</v>
      </c>
      <c r="N30" s="61">
        <f t="shared" si="4"/>
        <v>7.7978712093141334E-2</v>
      </c>
    </row>
    <row r="31" spans="1:20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  <c r="P31" s="85"/>
      <c r="Q31" s="85"/>
      <c r="R31" s="85"/>
      <c r="S31" s="85"/>
      <c r="T31" s="85"/>
    </row>
    <row r="32" spans="1:20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  <c r="P32" s="85"/>
    </row>
    <row r="33" spans="1:20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  <c r="P33" s="85"/>
      <c r="Q33" s="85"/>
      <c r="R33" s="85"/>
      <c r="S33" s="85"/>
      <c r="T33" s="85"/>
    </row>
    <row r="34" spans="1:20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20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  <c r="P35" s="85"/>
    </row>
    <row r="36" spans="1:20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20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20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476.23241839355222</v>
      </c>
      <c r="J38" s="38">
        <f>SUMIFS('Inp - allowance final'!I:I, 'Inp - allowance final'!$A:$A, $F$6, 'Inp - allowance final'!$N:$N, $E38)</f>
        <v>96.798361024763139</v>
      </c>
      <c r="K38" s="38">
        <f>SUMIFS('Inp - allowance final'!J:J, 'Inp - allowance final'!$A:$A, $F$6, 'Inp - allowance final'!$N:$N, $E38)</f>
        <v>96.005591306004661</v>
      </c>
      <c r="L38" s="38">
        <f>SUMIFS('Inp - allowance final'!K:K, 'Inp - allowance final'!$A:$A, $F$6, 'Inp - allowance final'!$N:$N, $E38)</f>
        <v>95.532860374661283</v>
      </c>
      <c r="M38" s="38">
        <f>SUMIFS('Inp - allowance final'!L:L, 'Inp - allowance final'!$A:$A, $F$6, 'Inp - allowance final'!$N:$N, $E38)</f>
        <v>94.650224631441944</v>
      </c>
      <c r="N38" s="38">
        <f>SUMIFS('Inp - allowance final'!M:M, 'Inp - allowance final'!$A:$A, $F$6, 'Inp - allowance final'!$N:$N, $E38)</f>
        <v>93.245381056681182</v>
      </c>
    </row>
    <row r="39" spans="1:20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3013.665734715798</v>
      </c>
      <c r="J39" s="38">
        <f>SUMIFS('Inp - allowance final'!I:I, 'Inp - allowance final'!$A:$A, $F$6, 'Inp - allowance final'!$N:$N, $E39)</f>
        <v>602.7005991751638</v>
      </c>
      <c r="K39" s="38">
        <f>SUMIFS('Inp - allowance final'!J:J, 'Inp - allowance final'!$A:$A, $F$6, 'Inp - allowance final'!$N:$N, $E39)</f>
        <v>618.9316483445275</v>
      </c>
      <c r="L39" s="38">
        <f>SUMIFS('Inp - allowance final'!K:K, 'Inp - allowance final'!$A:$A, $F$6, 'Inp - allowance final'!$N:$N, $E39)</f>
        <v>606.76871593885028</v>
      </c>
      <c r="M39" s="38">
        <f>SUMIFS('Inp - allowance final'!L:L, 'Inp - allowance final'!$A:$A, $F$6, 'Inp - allowance final'!$N:$N, $E39)</f>
        <v>594.4241993658552</v>
      </c>
      <c r="N39" s="38">
        <f>SUMIFS('Inp - allowance final'!M:M, 'Inp - allowance final'!$A:$A, $F$6, 'Inp - allowance final'!$N:$N, $E39)</f>
        <v>590.84057189140117</v>
      </c>
    </row>
    <row r="40" spans="1:20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3007.7975788926678</v>
      </c>
      <c r="J40" s="38">
        <f>SUMIFS('Inp - allowance final'!I:I, 'Inp - allowance final'!$A:$A, $F$6, 'Inp - allowance final'!$N:$N, $E40)</f>
        <v>626.29338325014328</v>
      </c>
      <c r="K40" s="38">
        <f>SUMIFS('Inp - allowance final'!J:J, 'Inp - allowance final'!$A:$A, $F$6, 'Inp - allowance final'!$N:$N, $E40)</f>
        <v>611.93453760009152</v>
      </c>
      <c r="L40" s="38">
        <f>SUMIFS('Inp - allowance final'!K:K, 'Inp - allowance final'!$A:$A, $F$6, 'Inp - allowance final'!$N:$N, $E40)</f>
        <v>600.90456000784911</v>
      </c>
      <c r="M40" s="38">
        <f>SUMIFS('Inp - allowance final'!L:L, 'Inp - allowance final'!$A:$A, $F$6, 'Inp - allowance final'!$N:$N, $E40)</f>
        <v>589.21327595716707</v>
      </c>
      <c r="N40" s="38">
        <f>SUMIFS('Inp - allowance final'!M:M, 'Inp - allowance final'!$A:$A, $F$6, 'Inp - allowance final'!$N:$N, $E40)</f>
        <v>579.45182207741709</v>
      </c>
    </row>
    <row r="41" spans="1:20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637.63178117684174</v>
      </c>
      <c r="J41" s="38">
        <f>SUMIFS('Inp - allowance final'!I:I, 'Inp - allowance final'!$A:$A, $F$6, 'Inp - allowance final'!$N:$N, $E41)</f>
        <v>123.53531576374513</v>
      </c>
      <c r="K41" s="38">
        <f>SUMIFS('Inp - allowance final'!J:J, 'Inp - allowance final'!$A:$A, $F$6, 'Inp - allowance final'!$N:$N, $E41)</f>
        <v>125.46832039948089</v>
      </c>
      <c r="L41" s="38">
        <f>SUMIFS('Inp - allowance final'!K:K, 'Inp - allowance final'!$A:$A, $F$6, 'Inp - allowance final'!$N:$N, $E41)</f>
        <v>127.27703408540508</v>
      </c>
      <c r="M41" s="38">
        <f>SUMIFS('Inp - allowance final'!L:L, 'Inp - allowance final'!$A:$A, $F$6, 'Inp - allowance final'!$N:$N, $E41)</f>
        <v>129.37961320692924</v>
      </c>
      <c r="N41" s="38">
        <f>SUMIFS('Inp - allowance final'!M:M, 'Inp - allowance final'!$A:$A, $F$6, 'Inp - allowance final'!$N:$N, $E41)</f>
        <v>131.97149772128137</v>
      </c>
    </row>
    <row r="42" spans="1:20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20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20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20" ht="13.15">
      <c r="C45" s="29" t="s">
        <v>608</v>
      </c>
    </row>
    <row r="46" spans="1:20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378.42704232608691</v>
      </c>
      <c r="I46" s="38"/>
      <c r="J46" s="38">
        <f>$H$38*J24</f>
        <v>75.673154362193216</v>
      </c>
      <c r="K46" s="38">
        <f t="shared" ref="K46:N46" si="8">$H$38*K24</f>
        <v>76.463716622321854</v>
      </c>
      <c r="L46" s="38">
        <f t="shared" si="8"/>
        <v>75.773840396409597</v>
      </c>
      <c r="M46" s="38">
        <f t="shared" si="8"/>
        <v>75.148152666154445</v>
      </c>
      <c r="N46" s="38">
        <f t="shared" si="8"/>
        <v>75.368178279007793</v>
      </c>
    </row>
    <row r="47" spans="1:20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97.805376067465303</v>
      </c>
      <c r="I47" s="38"/>
      <c r="J47" s="38">
        <f>J38-J46</f>
        <v>21.125206662569923</v>
      </c>
      <c r="K47" s="38">
        <f t="shared" ref="K47:N47" si="10">K38-K46</f>
        <v>19.541874683682806</v>
      </c>
      <c r="L47" s="38">
        <f t="shared" si="10"/>
        <v>19.759019978251686</v>
      </c>
      <c r="M47" s="38">
        <f t="shared" si="10"/>
        <v>19.502071965287499</v>
      </c>
      <c r="N47" s="38">
        <f t="shared" si="10"/>
        <v>17.877202777673389</v>
      </c>
    </row>
    <row r="48" spans="1:20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2073.7953193754447</v>
      </c>
      <c r="I48" s="38"/>
      <c r="J48" s="38">
        <f>$H$39*J26</f>
        <v>413.64541410402859</v>
      </c>
      <c r="K48" s="38">
        <f>$H$39*K26</f>
        <v>415.37160498083188</v>
      </c>
      <c r="L48" s="38">
        <f t="shared" ref="L48:N48" si="11">$H$39*L26</f>
        <v>412.8553294009015</v>
      </c>
      <c r="M48" s="38">
        <f t="shared" si="11"/>
        <v>415.57547590549729</v>
      </c>
      <c r="N48" s="38">
        <f t="shared" si="11"/>
        <v>416.34749498418557</v>
      </c>
    </row>
    <row r="49" spans="1:20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939.87041534035313</v>
      </c>
      <c r="I49" s="38"/>
      <c r="J49" s="38">
        <f>J39-J48</f>
        <v>189.05518507113521</v>
      </c>
      <c r="K49" s="38">
        <f t="shared" ref="K49:N49" si="12">K39-K48</f>
        <v>203.56004336369563</v>
      </c>
      <c r="L49" s="38">
        <f t="shared" si="12"/>
        <v>193.91338653794878</v>
      </c>
      <c r="M49" s="38">
        <f t="shared" si="12"/>
        <v>178.84872346035792</v>
      </c>
      <c r="N49" s="38">
        <f t="shared" si="12"/>
        <v>174.4930769072156</v>
      </c>
    </row>
    <row r="50" spans="1:20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1898.0023265898708</v>
      </c>
      <c r="I50" s="36"/>
      <c r="J50" s="36">
        <f>$H$40*J28</f>
        <v>375.56011146870105</v>
      </c>
      <c r="K50" s="36">
        <f t="shared" ref="K50:N50" si="13">$H$40*K28</f>
        <v>381.42760741227607</v>
      </c>
      <c r="L50" s="36">
        <f t="shared" si="13"/>
        <v>377.88670732254286</v>
      </c>
      <c r="M50" s="36">
        <f t="shared" si="13"/>
        <v>379.19210295598191</v>
      </c>
      <c r="N50" s="36">
        <f t="shared" si="13"/>
        <v>383.93579743036878</v>
      </c>
    </row>
    <row r="51" spans="1:20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1109.7952523027975</v>
      </c>
      <c r="I51" s="38"/>
      <c r="J51" s="36">
        <f>J40-J50</f>
        <v>250.73327178144223</v>
      </c>
      <c r="K51" s="36">
        <f t="shared" ref="K51:N51" si="14">K40-K50</f>
        <v>230.50693018781544</v>
      </c>
      <c r="L51" s="36">
        <f t="shared" si="14"/>
        <v>223.01785268530625</v>
      </c>
      <c r="M51" s="36">
        <f t="shared" si="14"/>
        <v>210.02117300118516</v>
      </c>
      <c r="N51" s="36">
        <f t="shared" si="14"/>
        <v>195.51602464704831</v>
      </c>
      <c r="P51" s="38"/>
      <c r="Q51" s="38"/>
      <c r="R51" s="38"/>
      <c r="S51" s="38"/>
      <c r="T51" s="38"/>
    </row>
    <row r="52" spans="1:20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233.25684445594575</v>
      </c>
      <c r="I52" s="38"/>
      <c r="J52" s="38">
        <f>$H$41*J30</f>
        <v>47.126390875595142</v>
      </c>
      <c r="K52" s="38">
        <f t="shared" ref="K52:N52" si="15">$H$41*K30</f>
        <v>42.312434120781852</v>
      </c>
      <c r="L52" s="38">
        <f t="shared" si="15"/>
        <v>46.415139343897309</v>
      </c>
      <c r="M52" s="38">
        <f t="shared" si="15"/>
        <v>47.681175029845619</v>
      </c>
      <c r="N52" s="38">
        <f t="shared" si="15"/>
        <v>49.721705085825839</v>
      </c>
      <c r="P52" s="85"/>
      <c r="Q52" s="85"/>
      <c r="R52" s="85"/>
      <c r="S52" s="85"/>
      <c r="T52" s="85"/>
    </row>
    <row r="53" spans="1:20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404.3749367208959</v>
      </c>
      <c r="I53" s="38"/>
      <c r="J53" s="38">
        <f>J41-J52</f>
        <v>76.408924888149983</v>
      </c>
      <c r="K53" s="38">
        <f t="shared" ref="K53:N53" si="16">K41-K52</f>
        <v>83.155886278699029</v>
      </c>
      <c r="L53" s="38">
        <f t="shared" si="16"/>
        <v>80.861894741507768</v>
      </c>
      <c r="M53" s="38">
        <f t="shared" si="16"/>
        <v>81.698438177083617</v>
      </c>
      <c r="N53" s="38">
        <f t="shared" si="16"/>
        <v>82.24979263545552</v>
      </c>
    </row>
    <row r="54" spans="1:20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20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20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20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20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20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20">
      <c r="A60" s="65"/>
      <c r="B60" s="16"/>
      <c r="C60" s="16"/>
      <c r="D60" s="17"/>
      <c r="E60" s="18"/>
      <c r="F60" s="19"/>
      <c r="G60" s="19"/>
    </row>
    <row r="61" spans="1:20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20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24.582639562421924</v>
      </c>
      <c r="I62" s="38"/>
      <c r="J62" s="38">
        <f>SUMIFS('Inp - BP final'!F:F, 'Inp - BP final'!$A:$A, $F$6, 'Inp - BP final'!$K:$K, $E62)</f>
        <v>4.1293663794361866</v>
      </c>
      <c r="K62" s="38">
        <f>SUMIFS('Inp - BP final'!G:G, 'Inp - BP final'!$A:$A, $F$6, 'Inp - BP final'!$K:$K, $E62)</f>
        <v>4.9766888631529964</v>
      </c>
      <c r="L62" s="38">
        <f>SUMIFS('Inp - BP final'!H:H, 'Inp - BP final'!$A:$A, $F$6, 'Inp - BP final'!$K:$K, $E62)</f>
        <v>5.1085326660044181</v>
      </c>
      <c r="M62" s="38">
        <f>SUMIFS('Inp - BP final'!I:I, 'Inp - BP final'!$A:$A, $F$6, 'Inp - BP final'!$K:$K, $E62)</f>
        <v>5.3756507201742858</v>
      </c>
      <c r="N62" s="38">
        <f>SUMIFS('Inp - BP final'!J:J, 'Inp - BP final'!$A:$A, $F$6, 'Inp - BP final'!$K:$K, $E62)</f>
        <v>4.9924009336540394</v>
      </c>
    </row>
    <row r="63" spans="1:20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406.31729702330182</v>
      </c>
      <c r="I63" s="38"/>
      <c r="J63" s="38">
        <f>SUMIFS('Inp - BP final'!F:F, 'Inp - BP final'!$A:$A, $F$6, 'Inp - BP final'!$K:$K, $E63)</f>
        <v>92.243938999891213</v>
      </c>
      <c r="K63" s="38">
        <f>SUMIFS('Inp - BP final'!G:G, 'Inp - BP final'!$A:$A, $F$6, 'Inp - BP final'!$K:$K, $E63)</f>
        <v>89.314454320757548</v>
      </c>
      <c r="L63" s="38">
        <f>SUMIFS('Inp - BP final'!H:H, 'Inp - BP final'!$A:$A, $F$6, 'Inp - BP final'!$K:$K, $E63)</f>
        <v>82.861847876810714</v>
      </c>
      <c r="M63" s="38">
        <f>SUMIFS('Inp - BP final'!I:I, 'Inp - BP final'!$A:$A, $F$6, 'Inp - BP final'!$K:$K, $E63)</f>
        <v>73.965615083764703</v>
      </c>
      <c r="N63" s="38">
        <f>SUMIFS('Inp - BP final'!J:J, 'Inp - BP final'!$A:$A, $F$6, 'Inp - BP final'!$K:$K, $E63)</f>
        <v>67.931440742077655</v>
      </c>
    </row>
    <row r="64" spans="1:20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143.1027113021994</v>
      </c>
      <c r="I64" s="38"/>
      <c r="J64" s="38">
        <f>SUMIFS('Inp - BP final'!F:F, 'Inp - BP final'!$A:$A, $F$6, 'Inp - BP final'!$K:$K, $E64)</f>
        <v>25.483090533457244</v>
      </c>
      <c r="K64" s="38">
        <f>SUMIFS('Inp - BP final'!G:G, 'Inp - BP final'!$A:$A, $F$6, 'Inp - BP final'!$K:$K, $E64)</f>
        <v>27.939213478879836</v>
      </c>
      <c r="L64" s="38">
        <f>SUMIFS('Inp - BP final'!H:H, 'Inp - BP final'!$A:$A, $F$6, 'Inp - BP final'!$K:$K, $E64)</f>
        <v>26.630138691722664</v>
      </c>
      <c r="M64" s="38">
        <f>SUMIFS('Inp - BP final'!I:I, 'Inp - BP final'!$A:$A, $F$6, 'Inp - BP final'!$K:$K, $E64)</f>
        <v>27.903085871080698</v>
      </c>
      <c r="N64" s="38">
        <f>SUMIFS('Inp - BP final'!J:J, 'Inp - BP final'!$A:$A, $F$6, 'Inp - BP final'!$K:$K, $E64)</f>
        <v>35.147182727058961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1581.3188181889618</v>
      </c>
      <c r="I65" s="38"/>
      <c r="J65" s="38">
        <f>SUMIFS('Inp - BP final'!F:F, 'Inp - BP final'!$A:$A, $F$6, 'Inp - BP final'!$K:$K, $E65)</f>
        <v>252.60919190449727</v>
      </c>
      <c r="K65" s="38">
        <f>SUMIFS('Inp - BP final'!G:G, 'Inp - BP final'!$A:$A, $F$6, 'Inp - BP final'!$K:$K, $E65)</f>
        <v>288.46957769883932</v>
      </c>
      <c r="L65" s="38">
        <f>SUMIFS('Inp - BP final'!H:H, 'Inp - BP final'!$A:$A, $F$6, 'Inp - BP final'!$K:$K, $E65)</f>
        <v>426.35852858837961</v>
      </c>
      <c r="M65" s="38">
        <f>SUMIFS('Inp - BP final'!I:I, 'Inp - BP final'!$A:$A, $F$6, 'Inp - BP final'!$K:$K, $E65)</f>
        <v>386.21978832688228</v>
      </c>
      <c r="N65" s="38">
        <f>SUMIFS('Inp - BP final'!J:J, 'Inp - BP final'!$A:$A, $F$6, 'Inp - BP final'!$K:$K, $E65)</f>
        <v>227.66173167036317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150.52708965142045</v>
      </c>
      <c r="I66" s="36"/>
      <c r="J66" s="38">
        <f>SUMIFS('Inp - BP final'!F:F, 'Inp - BP final'!$A:$A, $F$6, 'Inp - BP final'!$K:$K, $E66)-SUMIFS('Inp - BP final'!F:F, 'Inp - BP final'!$A:$A, $F$6, 'Inp - BP final'!$K:$K, $C66)</f>
        <v>7.4500988989688928</v>
      </c>
      <c r="K66" s="38">
        <f>SUMIFS('Inp - BP final'!G:G, 'Inp - BP final'!$A:$A, $F$6, 'Inp - BP final'!$K:$K, $E66)-SUMIFS('Inp - BP final'!G:G, 'Inp - BP final'!$A:$A, $F$6, 'Inp - BP final'!$K:$K, $C66)</f>
        <v>18.330175976057905</v>
      </c>
      <c r="L66" s="38">
        <f>SUMIFS('Inp - BP final'!H:H, 'Inp - BP final'!$A:$A, $F$6, 'Inp - BP final'!$K:$K, $E66)-SUMIFS('Inp - BP final'!H:H, 'Inp - BP final'!$A:$A, $F$6, 'Inp - BP final'!$K:$K, $C66)</f>
        <v>23.573705571276808</v>
      </c>
      <c r="M66" s="38">
        <f>SUMIFS('Inp - BP final'!I:I, 'Inp - BP final'!$A:$A, $F$6, 'Inp - BP final'!$K:$K, $E66)-SUMIFS('Inp - BP final'!I:I, 'Inp - BP final'!$A:$A, $F$6, 'Inp - BP final'!$K:$K, $C66)</f>
        <v>40.921980908428907</v>
      </c>
      <c r="N66" s="38">
        <f>SUMIFS('Inp - BP final'!J:J, 'Inp - BP final'!$A:$A, $F$6, 'Inp - BP final'!$K:$K, $E66)-SUMIFS('Inp - BP final'!J:J, 'Inp - BP final'!$A:$A, $F$6, 'Inp - BP final'!$K:$K, $C66)</f>
        <v>60.251128296687931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3936.1032797065568</v>
      </c>
      <c r="I67" s="38"/>
      <c r="J67" s="38">
        <f>SUMIFS('Inp - BP final'!F:F, 'Inp - BP final'!$A:$A, $F$6, 'Inp - BP final'!$K:$K, $E67)-SUMIFS('Inp - BP final'!F:F, 'Inp - BP final'!$A:$A, $F$6, 'Inp - BP final'!$K:$K, $C67)</f>
        <v>740.2213729211353</v>
      </c>
      <c r="K67" s="38">
        <f>SUMIFS('Inp - BP final'!G:G, 'Inp - BP final'!$A:$A, $F$6, 'Inp - BP final'!$K:$K, $E67)-SUMIFS('Inp - BP final'!G:G, 'Inp - BP final'!$A:$A, $F$6, 'Inp - BP final'!$K:$K, $C67)</f>
        <v>882.52485260736648</v>
      </c>
      <c r="L67" s="38">
        <f>SUMIFS('Inp - BP final'!H:H, 'Inp - BP final'!$A:$A, $F$6, 'Inp - BP final'!$K:$K, $E67)-SUMIFS('Inp - BP final'!H:H, 'Inp - BP final'!$A:$A, $F$6, 'Inp - BP final'!$K:$K, $C67)</f>
        <v>881.86950104950813</v>
      </c>
      <c r="M67" s="38">
        <f>SUMIFS('Inp - BP final'!I:I, 'Inp - BP final'!$A:$A, $F$6, 'Inp - BP final'!$K:$K, $E67)-SUMIFS('Inp - BP final'!I:I, 'Inp - BP final'!$A:$A, $F$6, 'Inp - BP final'!$K:$K, $C67)</f>
        <v>824.78390855184568</v>
      </c>
      <c r="N67" s="38">
        <f>SUMIFS('Inp - BP final'!J:J, 'Inp - BP final'!$A:$A, $F$6, 'Inp - BP final'!$K:$K, $E67)-SUMIFS('Inp - BP final'!J:J, 'Inp - BP final'!$A:$A, $F$6, 'Inp - BP final'!$K:$K, $C67)</f>
        <v>606.70364457670132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26.484413543590691</v>
      </c>
      <c r="I68" s="38"/>
      <c r="J68" s="38">
        <f>SUMIFS('Inp - BP final'!F:F, 'Inp - BP final'!$A:$A, $F$6, 'Inp - BP final'!$K:$K, $E68)-SUMIFS('Inp - BP final'!F:F, 'Inp - BP final'!$A:$A, $F$6, 'Inp - BP final'!$K:$K, $C68)</f>
        <v>4.3961945865287202</v>
      </c>
      <c r="K68" s="38">
        <f>SUMIFS('Inp - BP final'!G:G, 'Inp - BP final'!$A:$A, $F$6, 'Inp - BP final'!$K:$K, $E68)-SUMIFS('Inp - BP final'!G:G, 'Inp - BP final'!$A:$A, $F$6, 'Inp - BP final'!$K:$K, $C68)</f>
        <v>2.7455903868582578</v>
      </c>
      <c r="L68" s="38">
        <f>SUMIFS('Inp - BP final'!H:H, 'Inp - BP final'!$A:$A, $F$6, 'Inp - BP final'!$K:$K, $E68)-SUMIFS('Inp - BP final'!H:H, 'Inp - BP final'!$A:$A, $F$6, 'Inp - BP final'!$K:$K, $C68)</f>
        <v>3.7162966892731699</v>
      </c>
      <c r="M68" s="38">
        <f>SUMIFS('Inp - BP final'!I:I, 'Inp - BP final'!$A:$A, $F$6, 'Inp - BP final'!$K:$K, $E68)-SUMIFS('Inp - BP final'!I:I, 'Inp - BP final'!$A:$A, $F$6, 'Inp - BP final'!$K:$K, $C68)</f>
        <v>7.8215003311674494</v>
      </c>
      <c r="N68" s="38">
        <f>SUMIFS('Inp - BP final'!J:J, 'Inp - BP final'!$A:$A, $F$6, 'Inp - BP final'!$K:$K, $E68)-SUMIFS('Inp - BP final'!J:J, 'Inp - BP final'!$A:$A, $F$6, 'Inp - BP final'!$K:$K, $C68)</f>
        <v>7.804831549763092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577.96322845791792</v>
      </c>
      <c r="I69" s="38"/>
      <c r="J69" s="38">
        <f>SUMIFS('Inp - BP final'!F:F, 'Inp - BP final'!$A:$A, $F$6, 'Inp - BP final'!$K:$K, $E69)-SUMIFS('Inp - BP final'!F:F, 'Inp - BP final'!$A:$A, $F$6, 'Inp - BP final'!$K:$K, $C69)</f>
        <v>121.91291468686777</v>
      </c>
      <c r="K69" s="38">
        <f>SUMIFS('Inp - BP final'!G:G, 'Inp - BP final'!$A:$A, $F$6, 'Inp - BP final'!$K:$K, $E69)-SUMIFS('Inp - BP final'!G:G, 'Inp - BP final'!$A:$A, $F$6, 'Inp - BP final'!$K:$K, $C69)</f>
        <v>168.541428247466</v>
      </c>
      <c r="L69" s="38">
        <f>SUMIFS('Inp - BP final'!H:H, 'Inp - BP final'!$A:$A, $F$6, 'Inp - BP final'!$K:$K, $E69)-SUMIFS('Inp - BP final'!H:H, 'Inp - BP final'!$A:$A, $F$6, 'Inp - BP final'!$K:$K, $C69)</f>
        <v>105.22538618930622</v>
      </c>
      <c r="M69" s="38">
        <f>SUMIFS('Inp - BP final'!I:I, 'Inp - BP final'!$A:$A, $F$6, 'Inp - BP final'!$K:$K, $E69)-SUMIFS('Inp - BP final'!I:I, 'Inp - BP final'!$A:$A, $F$6, 'Inp - BP final'!$K:$K, $C69)</f>
        <v>106.84152202853085</v>
      </c>
      <c r="N69" s="38">
        <f>SUMIFS('Inp - BP final'!J:J, 'Inp - BP final'!$A:$A, $F$6, 'Inp - BP final'!$K:$K, $E69)-SUMIFS('Inp - BP final'!J:J, 'Inp - BP final'!$A:$A, $F$6, 'Inp - BP final'!$K:$K, $C69)</f>
        <v>75.441977305747116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1.1027358758132629E-2</v>
      </c>
      <c r="K76" s="61">
        <f t="shared" ref="K76:N76" si="22">IF(K62=0, 0, K62/SUM(K$62:K$65))</f>
        <v>1.2117578910472677E-2</v>
      </c>
      <c r="L76" s="61">
        <f t="shared" si="22"/>
        <v>9.4434739312774969E-3</v>
      </c>
      <c r="M76" s="61">
        <f t="shared" si="22"/>
        <v>1.0893700847550069E-2</v>
      </c>
      <c r="N76" s="61">
        <f t="shared" si="22"/>
        <v>1.487016337651078E-2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0.24633488897490108</v>
      </c>
      <c r="K77" s="61">
        <f t="shared" si="23"/>
        <v>0.21746887897506784</v>
      </c>
      <c r="L77" s="61">
        <f t="shared" si="23"/>
        <v>0.15317582395615181</v>
      </c>
      <c r="M77" s="61">
        <f t="shared" si="23"/>
        <v>0.14989055756610728</v>
      </c>
      <c r="N77" s="61">
        <f t="shared" si="23"/>
        <v>0.20233784018165885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6.8051888778339634E-2</v>
      </c>
      <c r="K78" s="61">
        <f t="shared" si="23"/>
        <v>6.8028288152290742E-2</v>
      </c>
      <c r="L78" s="61">
        <f t="shared" si="23"/>
        <v>4.9227642644845859E-2</v>
      </c>
      <c r="M78" s="61">
        <f t="shared" si="23"/>
        <v>5.6545316283718512E-2</v>
      </c>
      <c r="N78" s="61">
        <f t="shared" si="23"/>
        <v>0.10468797605021488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0.67458586348862659</v>
      </c>
      <c r="K79" s="61">
        <f t="shared" si="23"/>
        <v>0.70238525396216878</v>
      </c>
      <c r="L79" s="61">
        <f t="shared" si="23"/>
        <v>0.78815305946772474</v>
      </c>
      <c r="M79" s="61">
        <f t="shared" si="23"/>
        <v>0.78267042530262421</v>
      </c>
      <c r="N79" s="61">
        <f t="shared" si="23"/>
        <v>0.67810402039161544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>IF(J66=0,0,J66/SUM(J$66:J$69))</f>
        <v>8.5243300138860417E-3</v>
      </c>
      <c r="K80" s="61">
        <f t="shared" ref="K80:N80" si="24">IF(K66=0,0,K66/SUM(K$66:K$69))</f>
        <v>1.7096779315413885E-2</v>
      </c>
      <c r="L80" s="61">
        <f t="shared" si="24"/>
        <v>2.3239409237366778E-2</v>
      </c>
      <c r="M80" s="61">
        <f t="shared" si="24"/>
        <v>4.1741410213080574E-2</v>
      </c>
      <c r="N80" s="61">
        <f t="shared" si="24"/>
        <v>8.031325148346713E-2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3" si="25">IF(J67=0,0,J67/SUM(J$66:J$69))</f>
        <v>0.84695402727940527</v>
      </c>
      <c r="K81" s="61">
        <f t="shared" si="25"/>
        <v>0.82314172352213366</v>
      </c>
      <c r="L81" s="61">
        <f t="shared" si="25"/>
        <v>0.86936379886804371</v>
      </c>
      <c r="M81" s="61">
        <f t="shared" si="25"/>
        <v>0.84129953388740497</v>
      </c>
      <c r="N81" s="61">
        <f t="shared" si="25"/>
        <v>0.80872082831191083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si="25"/>
        <v>5.0300826833341323E-3</v>
      </c>
      <c r="K82" s="61">
        <f t="shared" si="25"/>
        <v>2.5608457330660375E-3</v>
      </c>
      <c r="L82" s="61">
        <f t="shared" si="25"/>
        <v>3.6635962618758022E-3</v>
      </c>
      <c r="M82" s="61">
        <f t="shared" si="25"/>
        <v>7.9781194985543633E-3</v>
      </c>
      <c r="N82" s="61">
        <f t="shared" si="25"/>
        <v>1.0403645819802503E-2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si="25"/>
        <v>0.13949156002337448</v>
      </c>
      <c r="K83" s="61">
        <f t="shared" si="25"/>
        <v>0.15720065142938636</v>
      </c>
      <c r="L83" s="61">
        <f t="shared" si="25"/>
        <v>0.10373319563271369</v>
      </c>
      <c r="M83" s="61">
        <f t="shared" si="25"/>
        <v>0.10898093640096002</v>
      </c>
      <c r="N83" s="61">
        <f t="shared" si="25"/>
        <v>0.10056227438481941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2023.194384808719</v>
      </c>
      <c r="J90" s="38">
        <f>SUMIFS('Inp - allowance final'!I:I,'Inp - allowance final'!$A:$A,$F$6,'Inp - allowance final'!$N:$N,$E90)</f>
        <v>357.45329579056914</v>
      </c>
      <c r="K90" s="38">
        <f>SUMIFS('Inp - allowance final'!J:J, 'Inp - allowance final'!$A:$A, $F$6, 'Inp - allowance final'!$N:$N, $E90)</f>
        <v>390.49484233675594</v>
      </c>
      <c r="L90" s="38">
        <f>SUMIFS('Inp - allowance final'!K:K, 'Inp - allowance final'!$A:$A, $F$6, 'Inp - allowance final'!$N:$N, $E90)</f>
        <v>490.79848828030191</v>
      </c>
      <c r="M90" s="38">
        <f>SUMIFS('Inp - allowance final'!L:L, 'Inp - allowance final'!$A:$A, $F$6, 'Inp - allowance final'!$N:$N, $E90)</f>
        <v>436.88453700544483</v>
      </c>
      <c r="N90" s="38">
        <f>SUMIFS('Inp - allowance final'!M:M, 'Inp - allowance final'!$A:$A, $F$6, 'Inp - allowance final'!$N:$N, $E90)</f>
        <v>347.56322139564708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4074.4714887454711</v>
      </c>
      <c r="J91" s="38">
        <f>SUMIFS('Inp - allowance final'!I:I, 'Inp - allowance final'!$A:$A, $F$6, 'Inp - allowance final'!$N:$N, $E91)</f>
        <v>768.45111532944156</v>
      </c>
      <c r="K91" s="38">
        <f>SUMIFS('Inp - allowance final'!J:J, 'Inp - allowance final'!$A:$A, $F$6, 'Inp - allowance final'!$N:$N, $E91)</f>
        <v>987.61290727349387</v>
      </c>
      <c r="L91" s="38">
        <f>SUMIFS('Inp - allowance final'!K:K, 'Inp - allowance final'!$A:$A, $F$6, 'Inp - allowance final'!$N:$N, $E91)</f>
        <v>844.60569645384396</v>
      </c>
      <c r="M91" s="38">
        <f>SUMIFS('Inp - allowance final'!L:L, 'Inp - allowance final'!$A:$A, $F$6, 'Inp - allowance final'!$N:$N, $E91)</f>
        <v>817.71745658196096</v>
      </c>
      <c r="N91" s="38">
        <f>SUMIFS('Inp - allowance final'!M:M, 'Inp - allowance final'!$A:$A, $F$6, 'Inp - allowance final'!$N:$N, $E91)</f>
        <v>656.08431310673063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23.236071864570562</v>
      </c>
      <c r="I95" s="38"/>
      <c r="J95" s="38">
        <f t="shared" ref="J95:N98" si="31">J$90*J76</f>
        <v>3.9417657319595056</v>
      </c>
      <c r="K95" s="38">
        <f t="shared" si="31"/>
        <v>4.7318520661482264</v>
      </c>
      <c r="L95" s="38">
        <f t="shared" si="31"/>
        <v>4.6348427295854355</v>
      </c>
      <c r="M95" s="38">
        <f t="shared" si="31"/>
        <v>4.7592894510577342</v>
      </c>
      <c r="N95" s="38">
        <f t="shared" si="31"/>
        <v>5.1683218858196591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383.96221476710321</v>
      </c>
      <c r="I96" s="38"/>
      <c r="J96" s="38">
        <f t="shared" si="31"/>
        <v>88.053217932282323</v>
      </c>
      <c r="K96" s="38">
        <f t="shared" si="31"/>
        <v>84.920475608520178</v>
      </c>
      <c r="L96" s="38">
        <f t="shared" si="31"/>
        <v>75.178462838768965</v>
      </c>
      <c r="M96" s="38">
        <f t="shared" si="31"/>
        <v>65.484866843756748</v>
      </c>
      <c r="N96" s="38">
        <f t="shared" si="31"/>
        <v>70.325191543774949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136.14038469859403</v>
      </c>
      <c r="I97" s="38"/>
      <c r="J97" s="38">
        <f t="shared" si="31"/>
        <v>24.325371928590751</v>
      </c>
      <c r="K97" s="38">
        <f t="shared" si="31"/>
        <v>26.564695656468174</v>
      </c>
      <c r="L97" s="38">
        <f t="shared" si="31"/>
        <v>24.160852591693271</v>
      </c>
      <c r="M97" s="38">
        <f t="shared" si="31"/>
        <v>24.703774324438804</v>
      </c>
      <c r="N97" s="38">
        <f t="shared" si="31"/>
        <v>36.385690197403029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1479.8557134784512</v>
      </c>
      <c r="I98" s="38"/>
      <c r="J98" s="38">
        <f t="shared" si="31"/>
        <v>241.13294019773653</v>
      </c>
      <c r="K98" s="38">
        <f t="shared" si="31"/>
        <v>274.27781900561939</v>
      </c>
      <c r="L98" s="38">
        <f t="shared" si="31"/>
        <v>386.82433012025422</v>
      </c>
      <c r="M98" s="38">
        <f t="shared" si="31"/>
        <v>341.93660638619156</v>
      </c>
      <c r="N98" s="38">
        <f t="shared" si="31"/>
        <v>235.68401776864943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129.88861248190145</v>
      </c>
      <c r="I99" s="36"/>
      <c r="J99" s="38">
        <f t="shared" ref="J99:N102" si="33">J$91*J80</f>
        <v>6.550530906606963</v>
      </c>
      <c r="K99" s="38">
        <f t="shared" si="33"/>
        <v>16.884999924709241</v>
      </c>
      <c r="L99" s="38">
        <f t="shared" si="33"/>
        <v>19.628137424102061</v>
      </c>
      <c r="M99" s="38">
        <f t="shared" si="33"/>
        <v>34.132679793584536</v>
      </c>
      <c r="N99" s="38">
        <f t="shared" si="33"/>
        <v>52.692264432898646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3416.5921385882575</v>
      </c>
      <c r="I100" s="38"/>
      <c r="J100" s="38">
        <f t="shared" si="33"/>
        <v>650.84276689562125</v>
      </c>
      <c r="K100" s="38">
        <f t="shared" si="33"/>
        <v>812.94539066580887</v>
      </c>
      <c r="L100" s="38">
        <f t="shared" si="33"/>
        <v>734.26961681470357</v>
      </c>
      <c r="M100" s="38">
        <f t="shared" si="33"/>
        <v>687.94531507399802</v>
      </c>
      <c r="N100" s="38">
        <f t="shared" si="33"/>
        <v>530.58904913812626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22.838307626162667</v>
      </c>
      <c r="I101" s="38"/>
      <c r="J101" s="38">
        <f t="shared" si="33"/>
        <v>3.865372648207424</v>
      </c>
      <c r="K101" s="38">
        <f t="shared" si="33"/>
        <v>2.5291242995122709</v>
      </c>
      <c r="L101" s="38">
        <f t="shared" si="33"/>
        <v>3.094294272287311</v>
      </c>
      <c r="M101" s="38">
        <f t="shared" si="33"/>
        <v>6.5238475846648241</v>
      </c>
      <c r="N101" s="38">
        <f t="shared" si="33"/>
        <v>6.8256688214908348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505.15243004914845</v>
      </c>
      <c r="I102" s="38"/>
      <c r="J102" s="38">
        <f t="shared" si="33"/>
        <v>107.19244487900586</v>
      </c>
      <c r="K102" s="38">
        <f t="shared" si="33"/>
        <v>155.25339238346339</v>
      </c>
      <c r="L102" s="38">
        <f t="shared" si="33"/>
        <v>87.613647942750987</v>
      </c>
      <c r="M102" s="38">
        <f t="shared" si="33"/>
        <v>89.115614129713464</v>
      </c>
      <c r="N102" s="38">
        <f t="shared" si="33"/>
        <v>65.977330714214816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J$92*J84</f>
        <v>0</v>
      </c>
      <c r="K103" s="38">
        <f t="shared" ref="K103:N103" si="34">K$92*K84</f>
        <v>0</v>
      </c>
      <c r="L103" s="38">
        <f t="shared" si="34"/>
        <v>0</v>
      </c>
      <c r="M103" s="38">
        <f t="shared" si="34"/>
        <v>0</v>
      </c>
      <c r="N103" s="38">
        <f t="shared" si="34"/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 t="shared" ref="J104:N106" si="35">J$92*J85</f>
        <v>0</v>
      </c>
      <c r="K104" s="38">
        <f t="shared" si="35"/>
        <v>0</v>
      </c>
      <c r="L104" s="38">
        <f t="shared" si="35"/>
        <v>0</v>
      </c>
      <c r="M104" s="38">
        <f t="shared" si="35"/>
        <v>0</v>
      </c>
      <c r="N104" s="38">
        <f t="shared" si="35"/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 t="shared" si="35"/>
        <v>0</v>
      </c>
      <c r="K105" s="38">
        <f t="shared" si="35"/>
        <v>0</v>
      </c>
      <c r="L105" s="38">
        <f t="shared" si="35"/>
        <v>0</v>
      </c>
      <c r="M105" s="38">
        <f t="shared" si="35"/>
        <v>0</v>
      </c>
      <c r="N105" s="38">
        <f t="shared" si="35"/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 t="shared" si="35"/>
        <v>0</v>
      </c>
      <c r="K106" s="38">
        <f t="shared" si="35"/>
        <v>0</v>
      </c>
      <c r="L106" s="38">
        <f t="shared" si="35"/>
        <v>0</v>
      </c>
      <c r="M106" s="38">
        <f t="shared" si="35"/>
        <v>0</v>
      </c>
      <c r="N106" s="38">
        <f t="shared" si="35"/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6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6"/>
        <v>206.93895275631823</v>
      </c>
      <c r="I113" s="38"/>
      <c r="J113" s="38">
        <f>SUMIFS('Inp - allowance final'!I:I, 'Inp - allowance final'!$A:$A, $F$6, 'Inp - allowance final'!$N:$N, $A113)</f>
        <v>23.120223896460939</v>
      </c>
      <c r="K113" s="38">
        <f>SUMIFS('Inp - allowance final'!J:J, 'Inp - allowance final'!$A:$A, $F$6, 'Inp - allowance final'!$N:$N, $A113)</f>
        <v>38.437856582891563</v>
      </c>
      <c r="L113" s="38">
        <f>SUMIFS('Inp - allowance final'!K:K, 'Inp - allowance final'!$A:$A, $F$6, 'Inp - allowance final'!$N:$N, $A113)</f>
        <v>79.742635276145791</v>
      </c>
      <c r="M113" s="38">
        <f>SUMIFS('Inp - allowance final'!L:L, 'Inp - allowance final'!$A:$A, $F$6, 'Inp - allowance final'!$N:$N, $A113)</f>
        <v>46.114777516385921</v>
      </c>
      <c r="N113" s="38">
        <f>SUMIFS('Inp - allowance final'!M:M, 'Inp - allowance final'!$A:$A, $F$6, 'Inp - allowance final'!$N:$N, $A113)</f>
        <v>19.523459484434035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6"/>
        <v>156.05062953852325</v>
      </c>
      <c r="I114" s="38"/>
      <c r="J114" s="38">
        <f>SUMIFS('Inp - allowance final'!I:I, 'Inp - allowance final'!$A:$A, $F$6, 'Inp - allowance final'!$N:$N, $A114)</f>
        <v>27.256365034236175</v>
      </c>
      <c r="K114" s="38">
        <f>SUMIFS('Inp - allowance final'!J:J, 'Inp - allowance final'!$A:$A, $F$6, 'Inp - allowance final'!$N:$N, $A114)</f>
        <v>43.243293425161326</v>
      </c>
      <c r="L114" s="38">
        <f>SUMIFS('Inp - allowance final'!K:K, 'Inp - allowance final'!$A:$A, $F$6, 'Inp - allowance final'!$N:$N, $A114)</f>
        <v>42.781257009815874</v>
      </c>
      <c r="M114" s="38">
        <f>SUMIFS('Inp - allowance final'!L:L, 'Inp - allowance final'!$A:$A, $F$6, 'Inp - allowance final'!$N:$N, $A114)</f>
        <v>22.836951494009419</v>
      </c>
      <c r="N114" s="38">
        <f>SUMIFS('Inp - allowance final'!M:M, 'Inp - allowance final'!$A:$A, $F$6, 'Inp - allowance final'!$N:$N, $A114)</f>
        <v>19.932762575300483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6"/>
        <v>61.763799999999996</v>
      </c>
      <c r="I115" s="36"/>
      <c r="J115" s="38">
        <f>SUMIFS('Inp - allowance final'!I:I, 'Inp - allowance final'!$A:$A, $F$6, 'Inp - allowance final'!$N:$N, $A115)</f>
        <v>11.387699999999999</v>
      </c>
      <c r="K115" s="38">
        <f>SUMIFS('Inp - allowance final'!J:J, 'Inp - allowance final'!$A:$A, $F$6, 'Inp - allowance final'!$N:$N, $A115)</f>
        <v>18.4466</v>
      </c>
      <c r="L115" s="38">
        <f>SUMIFS('Inp - allowance final'!K:K, 'Inp - allowance final'!$A:$A, $F$6, 'Inp - allowance final'!$N:$N, $A115)</f>
        <v>16.508199999999999</v>
      </c>
      <c r="M115" s="38">
        <f>SUMIFS('Inp - allowance final'!L:L, 'Inp - allowance final'!$A:$A, $F$6, 'Inp - allowance final'!$N:$N, $A115)</f>
        <v>10.4475</v>
      </c>
      <c r="N115" s="38">
        <f>SUMIFS('Inp - allowance final'!M:M, 'Inp - allowance final'!$A:$A, $F$6, 'Inp - allowance final'!$N:$N, $A115)</f>
        <v>4.9737999999999998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6"/>
        <v>46.738402632542169</v>
      </c>
      <c r="I116" s="38"/>
      <c r="J116" s="38">
        <f>SUMIFS('Inp - allowance final'!I:I, 'Inp - allowance final'!$A:$A, $F$6, 'Inp - allowance final'!$N:$N, $A116)</f>
        <v>13.93941533913654</v>
      </c>
      <c r="K116" s="38">
        <f>SUMIFS('Inp - allowance final'!J:J, 'Inp - allowance final'!$A:$A, $F$6, 'Inp - allowance final'!$N:$N, $A116)</f>
        <v>14.091871020285691</v>
      </c>
      <c r="L116" s="38">
        <f>SUMIFS('Inp - allowance final'!K:K, 'Inp - allowance final'!$A:$A, $F$6, 'Inp - allowance final'!$N:$N, $A116)</f>
        <v>6.4914363061374107</v>
      </c>
      <c r="M116" s="38">
        <f>SUMIFS('Inp - allowance final'!L:L, 'Inp - allowance final'!$A:$A, $F$6, 'Inp - allowance final'!$N:$N, $A116)</f>
        <v>6.0955398581272924</v>
      </c>
      <c r="N116" s="38">
        <f>SUMIFS('Inp - allowance final'!M:M, 'Inp - allowance final'!$A:$A, $F$6, 'Inp - allowance final'!$N:$N, $A116)</f>
        <v>6.1201401088552299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6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6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6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6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6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6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0.41900000000000004</v>
      </c>
      <c r="I125" s="38"/>
      <c r="J125" s="38">
        <f>SUMIFS('Inp - allowance final'!I:I, 'Inp - allowance final'!$A:$A, $F$6, 'Inp - allowance final'!$N:$N, $A125)</f>
        <v>8.3000000000000004E-2</v>
      </c>
      <c r="K125" s="38">
        <f>SUMIFS('Inp - allowance final'!J:J, 'Inp - allowance final'!$A:$A, $F$6, 'Inp - allowance final'!$N:$N, $A125)</f>
        <v>8.3000000000000004E-2</v>
      </c>
      <c r="L125" s="38">
        <f>SUMIFS('Inp - allowance final'!K:K, 'Inp - allowance final'!$A:$A, $F$6, 'Inp - allowance final'!$N:$N, $A125)</f>
        <v>8.4000000000000005E-2</v>
      </c>
      <c r="M125" s="38">
        <f>SUMIFS('Inp - allowance final'!L:L, 'Inp - allowance final'!$A:$A, $F$6, 'Inp - allowance final'!$N:$N, $A125)</f>
        <v>8.4000000000000005E-2</v>
      </c>
      <c r="N125" s="38">
        <f>SUMIFS('Inp - allowance final'!M:M, 'Inp - allowance final'!$A:$A, $F$6, 'Inp - allowance final'!$N:$N, $A125)</f>
        <v>8.5000000000000006E-2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7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7"/>
        <v>35.546999999999997</v>
      </c>
      <c r="I127" s="38"/>
      <c r="J127" s="38">
        <f>SUMIFS('Inp - allowance final'!I:I, 'Inp - allowance final'!$A:$A, $F$6, 'Inp - allowance final'!$N:$N, $A127)</f>
        <v>6.6840000000000002</v>
      </c>
      <c r="K127" s="38">
        <f>SUMIFS('Inp - allowance final'!J:J, 'Inp - allowance final'!$A:$A, $F$6, 'Inp - allowance final'!$N:$N, $A127)</f>
        <v>6.8879999999999999</v>
      </c>
      <c r="L127" s="38">
        <f>SUMIFS('Inp - allowance final'!K:K, 'Inp - allowance final'!$A:$A, $F$6, 'Inp - allowance final'!$N:$N, $A127)</f>
        <v>7.1259999999999994</v>
      </c>
      <c r="M127" s="38">
        <f>SUMIFS('Inp - allowance final'!L:L, 'Inp - allowance final'!$A:$A, $F$6, 'Inp - allowance final'!$N:$N, $A127)</f>
        <v>7.327</v>
      </c>
      <c r="N127" s="38">
        <f>SUMIFS('Inp - allowance final'!M:M, 'Inp - allowance final'!$A:$A, $F$6, 'Inp - allowance final'!$N:$N, $A127)</f>
        <v>7.5219999999999994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7"/>
        <v>0</v>
      </c>
      <c r="I128" s="38"/>
      <c r="J128" s="38">
        <f>SUMIFS('Inp - allowance final'!I:I, 'Inp - allowance final'!$A:$A, $F$6, 'Inp - allowance final'!$N:$N, $A128)</f>
        <v>0</v>
      </c>
      <c r="K128" s="38">
        <f>SUMIFS('Inp - allowance final'!J:J, 'Inp - allowance final'!$A:$A, $F$6, 'Inp - allowance final'!$N:$N, $A128)</f>
        <v>0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7"/>
        <v>3.2776999999999998</v>
      </c>
      <c r="I129" s="36"/>
      <c r="J129" s="38">
        <f>SUMIFS('Inp - allowance final'!I:I, 'Inp - allowance final'!$A:$A, $F$6, 'Inp - allowance final'!$N:$N, $A129)</f>
        <v>0.64119999999999999</v>
      </c>
      <c r="K129" s="38">
        <f>SUMIFS('Inp - allowance final'!J:J, 'Inp - allowance final'!$A:$A, $F$6, 'Inp - allowance final'!$N:$N, $A129)</f>
        <v>0.65099999999999991</v>
      </c>
      <c r="L129" s="38">
        <f>SUMIFS('Inp - allowance final'!K:K, 'Inp - allowance final'!$A:$A, $F$6, 'Inp - allowance final'!$N:$N, $A129)</f>
        <v>0.6593</v>
      </c>
      <c r="M129" s="38">
        <f>SUMIFS('Inp - allowance final'!L:L, 'Inp - allowance final'!$A:$A, $F$6, 'Inp - allowance final'!$N:$N, $A129)</f>
        <v>0.66290000000000004</v>
      </c>
      <c r="N129" s="38">
        <f>SUMIFS('Inp - allowance final'!M:M, 'Inp - allowance final'!$A:$A, $F$6, 'Inp - allowance final'!$N:$N, $A129)</f>
        <v>0.6633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7"/>
        <v>0.95680000000000009</v>
      </c>
      <c r="I130" s="38"/>
      <c r="J130" s="38">
        <f>SUMIFS('Inp - allowance final'!I:I, 'Inp - allowance final'!$A:$A, $F$6, 'Inp - allowance final'!$N:$N, $A130)</f>
        <v>0.1079</v>
      </c>
      <c r="K130" s="38">
        <f>SUMIFS('Inp - allowance final'!J:J, 'Inp - allowance final'!$A:$A, $F$6, 'Inp - allowance final'!$N:$N, $A130)</f>
        <v>0.15060000000000001</v>
      </c>
      <c r="L130" s="38">
        <f>SUMIFS('Inp - allowance final'!K:K, 'Inp - allowance final'!$A:$A, $F$6, 'Inp - allowance final'!$N:$N, $A130)</f>
        <v>0.18959999999999999</v>
      </c>
      <c r="M130" s="38">
        <f>SUMIFS('Inp - allowance final'!L:L, 'Inp - allowance final'!$A:$A, $F$6, 'Inp - allowance final'!$N:$N, $A130)</f>
        <v>0.22500000000000001</v>
      </c>
      <c r="N130" s="38">
        <f>SUMIFS('Inp - allowance final'!M:M, 'Inp - allowance final'!$A:$A, $F$6, 'Inp - allowance final'!$N:$N, $A130)</f>
        <v>0.28370000000000001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7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7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7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7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7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7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378.42704232608691</v>
      </c>
      <c r="I141" s="38"/>
      <c r="J141" s="38">
        <f t="shared" ref="J141:N152" si="38">J46</f>
        <v>75.673154362193216</v>
      </c>
      <c r="K141" s="38">
        <f t="shared" si="38"/>
        <v>76.463716622321854</v>
      </c>
      <c r="L141" s="38">
        <f t="shared" si="38"/>
        <v>75.773840396409597</v>
      </c>
      <c r="M141" s="38">
        <f t="shared" si="38"/>
        <v>75.148152666154445</v>
      </c>
      <c r="N141" s="38">
        <f t="shared" si="38"/>
        <v>75.368178279007793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9">SUM(J142:N142)</f>
        <v>97.805376067465303</v>
      </c>
      <c r="I142" s="38"/>
      <c r="J142" s="38">
        <f t="shared" si="38"/>
        <v>21.125206662569923</v>
      </c>
      <c r="K142" s="38">
        <f t="shared" si="38"/>
        <v>19.541874683682806</v>
      </c>
      <c r="L142" s="38">
        <f t="shared" si="38"/>
        <v>19.759019978251686</v>
      </c>
      <c r="M142" s="38">
        <f t="shared" si="38"/>
        <v>19.502071965287499</v>
      </c>
      <c r="N142" s="38">
        <f t="shared" si="38"/>
        <v>17.877202777673389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9"/>
        <v>2073.7953193754447</v>
      </c>
      <c r="I143" s="38"/>
      <c r="J143" s="38">
        <f t="shared" si="38"/>
        <v>413.64541410402859</v>
      </c>
      <c r="K143" s="38">
        <f t="shared" si="38"/>
        <v>415.37160498083188</v>
      </c>
      <c r="L143" s="38">
        <f t="shared" si="38"/>
        <v>412.8553294009015</v>
      </c>
      <c r="M143" s="38">
        <f t="shared" si="38"/>
        <v>415.57547590549729</v>
      </c>
      <c r="N143" s="38">
        <f t="shared" si="38"/>
        <v>416.34749498418557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9"/>
        <v>939.87041534035313</v>
      </c>
      <c r="I144" s="38"/>
      <c r="J144" s="38">
        <f t="shared" si="38"/>
        <v>189.05518507113521</v>
      </c>
      <c r="K144" s="38">
        <f t="shared" si="38"/>
        <v>203.56004336369563</v>
      </c>
      <c r="L144" s="38">
        <f t="shared" si="38"/>
        <v>193.91338653794878</v>
      </c>
      <c r="M144" s="38">
        <f t="shared" si="38"/>
        <v>178.84872346035792</v>
      </c>
      <c r="N144" s="38">
        <f t="shared" si="38"/>
        <v>174.4930769072156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9"/>
        <v>1898.0023265898708</v>
      </c>
      <c r="I145" s="36"/>
      <c r="J145" s="38">
        <f t="shared" si="38"/>
        <v>375.56011146870105</v>
      </c>
      <c r="K145" s="38">
        <f t="shared" si="38"/>
        <v>381.42760741227607</v>
      </c>
      <c r="L145" s="38">
        <f t="shared" si="38"/>
        <v>377.88670732254286</v>
      </c>
      <c r="M145" s="38">
        <f t="shared" si="38"/>
        <v>379.19210295598191</v>
      </c>
      <c r="N145" s="38">
        <f t="shared" si="38"/>
        <v>383.93579743036878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9"/>
        <v>1109.7952523027975</v>
      </c>
      <c r="I146" s="38"/>
      <c r="J146" s="38">
        <f t="shared" si="38"/>
        <v>250.73327178144223</v>
      </c>
      <c r="K146" s="38">
        <f t="shared" si="38"/>
        <v>230.50693018781544</v>
      </c>
      <c r="L146" s="38">
        <f t="shared" si="38"/>
        <v>223.01785268530625</v>
      </c>
      <c r="M146" s="38">
        <f t="shared" si="38"/>
        <v>210.02117300118516</v>
      </c>
      <c r="N146" s="38">
        <f t="shared" si="38"/>
        <v>195.51602464704831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9"/>
        <v>233.25684445594575</v>
      </c>
      <c r="I147" s="38"/>
      <c r="J147" s="38">
        <f t="shared" si="38"/>
        <v>47.126390875595142</v>
      </c>
      <c r="K147" s="38">
        <f t="shared" si="38"/>
        <v>42.312434120781852</v>
      </c>
      <c r="L147" s="38">
        <f t="shared" si="38"/>
        <v>46.415139343897309</v>
      </c>
      <c r="M147" s="38">
        <f t="shared" si="38"/>
        <v>47.681175029845619</v>
      </c>
      <c r="N147" s="38">
        <f t="shared" si="38"/>
        <v>49.721705085825839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9"/>
        <v>404.3749367208959</v>
      </c>
      <c r="I148" s="38"/>
      <c r="J148" s="38">
        <f t="shared" si="38"/>
        <v>76.408924888149983</v>
      </c>
      <c r="K148" s="38">
        <f t="shared" si="38"/>
        <v>83.155886278699029</v>
      </c>
      <c r="L148" s="38">
        <f t="shared" si="38"/>
        <v>80.861894741507768</v>
      </c>
      <c r="M148" s="38">
        <f t="shared" si="38"/>
        <v>81.698438177083617</v>
      </c>
      <c r="N148" s="38">
        <f t="shared" si="38"/>
        <v>82.24979263545552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9"/>
        <v>0</v>
      </c>
      <c r="I149" s="38"/>
      <c r="J149" s="38">
        <f t="shared" si="38"/>
        <v>0</v>
      </c>
      <c r="K149" s="38">
        <f t="shared" si="38"/>
        <v>0</v>
      </c>
      <c r="L149" s="38">
        <f t="shared" si="38"/>
        <v>0</v>
      </c>
      <c r="M149" s="38">
        <f t="shared" si="38"/>
        <v>0</v>
      </c>
      <c r="N149" s="38">
        <f t="shared" si="38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9"/>
        <v>0</v>
      </c>
      <c r="I150" s="38"/>
      <c r="J150" s="38">
        <f t="shared" si="38"/>
        <v>0</v>
      </c>
      <c r="K150" s="38">
        <f t="shared" si="38"/>
        <v>0</v>
      </c>
      <c r="L150" s="38">
        <f t="shared" si="38"/>
        <v>0</v>
      </c>
      <c r="M150" s="38">
        <f t="shared" si="38"/>
        <v>0</v>
      </c>
      <c r="N150" s="38">
        <f t="shared" si="38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9"/>
        <v>0</v>
      </c>
      <c r="I151" s="38"/>
      <c r="J151" s="38">
        <f t="shared" si="38"/>
        <v>0</v>
      </c>
      <c r="K151" s="38">
        <f t="shared" si="38"/>
        <v>0</v>
      </c>
      <c r="L151" s="38">
        <f t="shared" si="38"/>
        <v>0</v>
      </c>
      <c r="M151" s="38">
        <f t="shared" si="38"/>
        <v>0</v>
      </c>
      <c r="N151" s="38">
        <f t="shared" si="38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9"/>
        <v>0</v>
      </c>
      <c r="J152" s="38">
        <f t="shared" si="38"/>
        <v>0</v>
      </c>
      <c r="K152" s="38">
        <f t="shared" si="38"/>
        <v>0</v>
      </c>
      <c r="L152" s="38">
        <f t="shared" si="38"/>
        <v>0</v>
      </c>
      <c r="M152" s="38">
        <f t="shared" si="38"/>
        <v>0</v>
      </c>
      <c r="N152" s="38">
        <f t="shared" si="38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23.236071864570562</v>
      </c>
      <c r="I155" s="38"/>
      <c r="J155" s="38">
        <f>J95</f>
        <v>3.9417657319595056</v>
      </c>
      <c r="K155" s="38">
        <f t="shared" ref="K155:N155" si="40">K95</f>
        <v>4.7318520661482264</v>
      </c>
      <c r="L155" s="38">
        <f t="shared" si="40"/>
        <v>4.6348427295854355</v>
      </c>
      <c r="M155" s="38">
        <f t="shared" si="40"/>
        <v>4.7592894510577342</v>
      </c>
      <c r="N155" s="38">
        <f t="shared" si="40"/>
        <v>5.1683218858196591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41">SUM(J156:N156)</f>
        <v>383.96221476710321</v>
      </c>
      <c r="I156" s="38"/>
      <c r="J156" s="38">
        <f t="shared" ref="J156:N166" si="42">J96</f>
        <v>88.053217932282323</v>
      </c>
      <c r="K156" s="38">
        <f t="shared" si="42"/>
        <v>84.920475608520178</v>
      </c>
      <c r="L156" s="38">
        <f t="shared" si="42"/>
        <v>75.178462838768965</v>
      </c>
      <c r="M156" s="38">
        <f t="shared" si="42"/>
        <v>65.484866843756748</v>
      </c>
      <c r="N156" s="38">
        <f t="shared" si="42"/>
        <v>70.325191543774949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41"/>
        <v>136.14038469859403</v>
      </c>
      <c r="I157" s="38"/>
      <c r="J157" s="38">
        <f t="shared" si="42"/>
        <v>24.325371928590751</v>
      </c>
      <c r="K157" s="38">
        <f t="shared" si="42"/>
        <v>26.564695656468174</v>
      </c>
      <c r="L157" s="38">
        <f t="shared" si="42"/>
        <v>24.160852591693271</v>
      </c>
      <c r="M157" s="38">
        <f t="shared" si="42"/>
        <v>24.703774324438804</v>
      </c>
      <c r="N157" s="38">
        <f t="shared" si="42"/>
        <v>36.385690197403029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41"/>
        <v>1479.8557134784512</v>
      </c>
      <c r="I158" s="38"/>
      <c r="J158" s="38">
        <f t="shared" si="42"/>
        <v>241.13294019773653</v>
      </c>
      <c r="K158" s="38">
        <f t="shared" si="42"/>
        <v>274.27781900561939</v>
      </c>
      <c r="L158" s="38">
        <f t="shared" si="42"/>
        <v>386.82433012025422</v>
      </c>
      <c r="M158" s="38">
        <f t="shared" si="42"/>
        <v>341.93660638619156</v>
      </c>
      <c r="N158" s="38">
        <f t="shared" si="42"/>
        <v>235.68401776864943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41"/>
        <v>129.88861248190145</v>
      </c>
      <c r="I159" s="36"/>
      <c r="J159" s="38">
        <f t="shared" si="42"/>
        <v>6.550530906606963</v>
      </c>
      <c r="K159" s="38">
        <f t="shared" si="42"/>
        <v>16.884999924709241</v>
      </c>
      <c r="L159" s="38">
        <f t="shared" si="42"/>
        <v>19.628137424102061</v>
      </c>
      <c r="M159" s="38">
        <f t="shared" si="42"/>
        <v>34.132679793584536</v>
      </c>
      <c r="N159" s="38">
        <f t="shared" si="42"/>
        <v>52.692264432898646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41"/>
        <v>3416.5921385882575</v>
      </c>
      <c r="I160" s="38"/>
      <c r="J160" s="38">
        <f t="shared" si="42"/>
        <v>650.84276689562125</v>
      </c>
      <c r="K160" s="38">
        <f t="shared" si="42"/>
        <v>812.94539066580887</v>
      </c>
      <c r="L160" s="38">
        <f t="shared" si="42"/>
        <v>734.26961681470357</v>
      </c>
      <c r="M160" s="38">
        <f t="shared" si="42"/>
        <v>687.94531507399802</v>
      </c>
      <c r="N160" s="38">
        <f t="shared" si="42"/>
        <v>530.58904913812626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41"/>
        <v>22.838307626162667</v>
      </c>
      <c r="I161" s="38"/>
      <c r="J161" s="38">
        <f t="shared" si="42"/>
        <v>3.865372648207424</v>
      </c>
      <c r="K161" s="38">
        <f t="shared" si="42"/>
        <v>2.5291242995122709</v>
      </c>
      <c r="L161" s="38">
        <f t="shared" si="42"/>
        <v>3.094294272287311</v>
      </c>
      <c r="M161" s="38">
        <f t="shared" si="42"/>
        <v>6.5238475846648241</v>
      </c>
      <c r="N161" s="38">
        <f t="shared" si="42"/>
        <v>6.8256688214908348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41"/>
        <v>505.15243004914845</v>
      </c>
      <c r="I162" s="38"/>
      <c r="J162" s="38">
        <f t="shared" si="42"/>
        <v>107.19244487900586</v>
      </c>
      <c r="K162" s="38">
        <f t="shared" si="42"/>
        <v>155.25339238346339</v>
      </c>
      <c r="L162" s="38">
        <f t="shared" si="42"/>
        <v>87.613647942750987</v>
      </c>
      <c r="M162" s="38">
        <f t="shared" si="42"/>
        <v>89.115614129713464</v>
      </c>
      <c r="N162" s="38">
        <f t="shared" si="42"/>
        <v>65.977330714214816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41"/>
        <v>0</v>
      </c>
      <c r="I163" s="38"/>
      <c r="J163" s="38">
        <f t="shared" si="42"/>
        <v>0</v>
      </c>
      <c r="K163" s="38">
        <f t="shared" si="42"/>
        <v>0</v>
      </c>
      <c r="L163" s="38">
        <f t="shared" si="42"/>
        <v>0</v>
      </c>
      <c r="M163" s="38">
        <f t="shared" si="42"/>
        <v>0</v>
      </c>
      <c r="N163" s="38">
        <f t="shared" si="42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41"/>
        <v>0</v>
      </c>
      <c r="I164" s="38"/>
      <c r="J164" s="38">
        <f t="shared" si="42"/>
        <v>0</v>
      </c>
      <c r="K164" s="38">
        <f t="shared" si="42"/>
        <v>0</v>
      </c>
      <c r="L164" s="38">
        <f t="shared" si="42"/>
        <v>0</v>
      </c>
      <c r="M164" s="38">
        <f t="shared" si="42"/>
        <v>0</v>
      </c>
      <c r="N164" s="38">
        <f t="shared" si="42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41"/>
        <v>0</v>
      </c>
      <c r="I165" s="38"/>
      <c r="J165" s="38">
        <f t="shared" si="42"/>
        <v>0</v>
      </c>
      <c r="K165" s="38">
        <f t="shared" si="42"/>
        <v>0</v>
      </c>
      <c r="L165" s="38">
        <f t="shared" si="42"/>
        <v>0</v>
      </c>
      <c r="M165" s="38">
        <f t="shared" si="42"/>
        <v>0</v>
      </c>
      <c r="N165" s="38">
        <f t="shared" si="42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41"/>
        <v>0</v>
      </c>
      <c r="J166" s="38">
        <f>J106</f>
        <v>0</v>
      </c>
      <c r="K166" s="38">
        <f t="shared" si="42"/>
        <v>0</v>
      </c>
      <c r="L166" s="38">
        <f t="shared" si="42"/>
        <v>0</v>
      </c>
      <c r="M166" s="38">
        <f t="shared" si="42"/>
        <v>0</v>
      </c>
      <c r="N166" s="38">
        <f t="shared" si="42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3">K111</f>
        <v>0</v>
      </c>
      <c r="L169" s="38">
        <f t="shared" si="43"/>
        <v>0</v>
      </c>
      <c r="M169" s="38">
        <f t="shared" si="43"/>
        <v>0</v>
      </c>
      <c r="N169" s="38">
        <f t="shared" si="43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4">SUM(J170:N170)</f>
        <v>0</v>
      </c>
      <c r="I170" s="38"/>
      <c r="J170" s="38">
        <f t="shared" ref="J170:N180" si="45">J112</f>
        <v>0</v>
      </c>
      <c r="K170" s="38">
        <f t="shared" si="45"/>
        <v>0</v>
      </c>
      <c r="L170" s="38">
        <f t="shared" si="45"/>
        <v>0</v>
      </c>
      <c r="M170" s="38">
        <f t="shared" si="45"/>
        <v>0</v>
      </c>
      <c r="N170" s="38">
        <f t="shared" si="45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4"/>
        <v>206.93895275631823</v>
      </c>
      <c r="I171" s="38"/>
      <c r="J171" s="38">
        <f t="shared" si="45"/>
        <v>23.120223896460939</v>
      </c>
      <c r="K171" s="38">
        <f t="shared" si="45"/>
        <v>38.437856582891563</v>
      </c>
      <c r="L171" s="38">
        <f t="shared" si="45"/>
        <v>79.742635276145791</v>
      </c>
      <c r="M171" s="38">
        <f t="shared" si="45"/>
        <v>46.114777516385921</v>
      </c>
      <c r="N171" s="38">
        <f t="shared" si="45"/>
        <v>19.523459484434035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4"/>
        <v>156.05062953852325</v>
      </c>
      <c r="I172" s="38"/>
      <c r="J172" s="38">
        <f t="shared" si="45"/>
        <v>27.256365034236175</v>
      </c>
      <c r="K172" s="38">
        <f t="shared" si="45"/>
        <v>43.243293425161326</v>
      </c>
      <c r="L172" s="38">
        <f t="shared" si="45"/>
        <v>42.781257009815874</v>
      </c>
      <c r="M172" s="38">
        <f t="shared" si="45"/>
        <v>22.836951494009419</v>
      </c>
      <c r="N172" s="38">
        <f t="shared" si="45"/>
        <v>19.932762575300483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4"/>
        <v>61.763799999999996</v>
      </c>
      <c r="I173" s="36"/>
      <c r="J173" s="38">
        <f t="shared" si="45"/>
        <v>11.387699999999999</v>
      </c>
      <c r="K173" s="38">
        <f t="shared" si="45"/>
        <v>18.4466</v>
      </c>
      <c r="L173" s="38">
        <f t="shared" si="45"/>
        <v>16.508199999999999</v>
      </c>
      <c r="M173" s="38">
        <f t="shared" si="45"/>
        <v>10.4475</v>
      </c>
      <c r="N173" s="38">
        <f t="shared" si="45"/>
        <v>4.9737999999999998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4"/>
        <v>46.738402632542169</v>
      </c>
      <c r="I174" s="38"/>
      <c r="J174" s="38">
        <f t="shared" si="45"/>
        <v>13.93941533913654</v>
      </c>
      <c r="K174" s="38">
        <f t="shared" si="45"/>
        <v>14.091871020285691</v>
      </c>
      <c r="L174" s="38">
        <f t="shared" si="45"/>
        <v>6.4914363061374107</v>
      </c>
      <c r="M174" s="38">
        <f t="shared" si="45"/>
        <v>6.0955398581272924</v>
      </c>
      <c r="N174" s="38">
        <f t="shared" si="45"/>
        <v>6.1201401088552299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4"/>
        <v>0</v>
      </c>
      <c r="I175" s="38"/>
      <c r="J175" s="38">
        <f t="shared" si="45"/>
        <v>0</v>
      </c>
      <c r="K175" s="38">
        <f t="shared" si="45"/>
        <v>0</v>
      </c>
      <c r="L175" s="38">
        <f t="shared" si="45"/>
        <v>0</v>
      </c>
      <c r="M175" s="38">
        <f t="shared" si="45"/>
        <v>0</v>
      </c>
      <c r="N175" s="38">
        <f t="shared" si="45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4"/>
        <v>0</v>
      </c>
      <c r="I176" s="38"/>
      <c r="J176" s="38">
        <f t="shared" si="45"/>
        <v>0</v>
      </c>
      <c r="K176" s="38">
        <f t="shared" si="45"/>
        <v>0</v>
      </c>
      <c r="L176" s="38">
        <f t="shared" si="45"/>
        <v>0</v>
      </c>
      <c r="M176" s="38">
        <f t="shared" si="45"/>
        <v>0</v>
      </c>
      <c r="N176" s="38">
        <f t="shared" si="45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4"/>
        <v>0</v>
      </c>
      <c r="I177" s="38"/>
      <c r="J177" s="38">
        <f t="shared" si="45"/>
        <v>0</v>
      </c>
      <c r="K177" s="38">
        <f t="shared" si="45"/>
        <v>0</v>
      </c>
      <c r="L177" s="38">
        <f t="shared" si="45"/>
        <v>0</v>
      </c>
      <c r="M177" s="38">
        <f t="shared" si="45"/>
        <v>0</v>
      </c>
      <c r="N177" s="38">
        <f t="shared" si="45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4"/>
        <v>0</v>
      </c>
      <c r="I178" s="38"/>
      <c r="J178" s="38">
        <f t="shared" si="45"/>
        <v>0</v>
      </c>
      <c r="K178" s="38">
        <f t="shared" si="45"/>
        <v>0</v>
      </c>
      <c r="L178" s="38">
        <f t="shared" si="45"/>
        <v>0</v>
      </c>
      <c r="M178" s="38">
        <f t="shared" si="45"/>
        <v>0</v>
      </c>
      <c r="N178" s="38">
        <f t="shared" si="45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4"/>
        <v>0</v>
      </c>
      <c r="I179" s="38"/>
      <c r="J179" s="38">
        <f t="shared" si="45"/>
        <v>0</v>
      </c>
      <c r="K179" s="38">
        <f t="shared" si="45"/>
        <v>0</v>
      </c>
      <c r="L179" s="38">
        <f t="shared" si="45"/>
        <v>0</v>
      </c>
      <c r="M179" s="38">
        <f t="shared" si="45"/>
        <v>0</v>
      </c>
      <c r="N179" s="38">
        <f t="shared" si="45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4"/>
        <v>0</v>
      </c>
      <c r="J180" s="38">
        <f t="shared" si="45"/>
        <v>0</v>
      </c>
      <c r="K180" s="38">
        <f t="shared" si="45"/>
        <v>0</v>
      </c>
      <c r="L180" s="38">
        <f t="shared" si="45"/>
        <v>0</v>
      </c>
      <c r="M180" s="38">
        <f t="shared" si="45"/>
        <v>0</v>
      </c>
      <c r="N180" s="38">
        <f t="shared" si="45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0.41900000000000004</v>
      </c>
      <c r="I183" s="38"/>
      <c r="J183" s="38">
        <f>J125</f>
        <v>8.3000000000000004E-2</v>
      </c>
      <c r="K183" s="38">
        <f t="shared" ref="K183:N183" si="46">K125</f>
        <v>8.3000000000000004E-2</v>
      </c>
      <c r="L183" s="38">
        <f t="shared" si="46"/>
        <v>8.4000000000000005E-2</v>
      </c>
      <c r="M183" s="38">
        <f t="shared" si="46"/>
        <v>8.4000000000000005E-2</v>
      </c>
      <c r="N183" s="38">
        <f t="shared" si="46"/>
        <v>8.5000000000000006E-2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7">SUM(J184:N184)</f>
        <v>0</v>
      </c>
      <c r="I184" s="38"/>
      <c r="J184" s="38">
        <f t="shared" ref="J184:N194" si="48">J126</f>
        <v>0</v>
      </c>
      <c r="K184" s="38">
        <f t="shared" si="48"/>
        <v>0</v>
      </c>
      <c r="L184" s="38">
        <f t="shared" si="48"/>
        <v>0</v>
      </c>
      <c r="M184" s="38">
        <f t="shared" si="48"/>
        <v>0</v>
      </c>
      <c r="N184" s="38">
        <f t="shared" si="48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7"/>
        <v>35.546999999999997</v>
      </c>
      <c r="I185" s="38"/>
      <c r="J185" s="38">
        <f t="shared" si="48"/>
        <v>6.6840000000000002</v>
      </c>
      <c r="K185" s="38">
        <f t="shared" si="48"/>
        <v>6.8879999999999999</v>
      </c>
      <c r="L185" s="38">
        <f t="shared" si="48"/>
        <v>7.1259999999999994</v>
      </c>
      <c r="M185" s="38">
        <f t="shared" si="48"/>
        <v>7.327</v>
      </c>
      <c r="N185" s="38">
        <f t="shared" si="48"/>
        <v>7.5219999999999994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7"/>
        <v>0</v>
      </c>
      <c r="I186" s="38"/>
      <c r="J186" s="38">
        <f t="shared" si="48"/>
        <v>0</v>
      </c>
      <c r="K186" s="38">
        <f t="shared" si="48"/>
        <v>0</v>
      </c>
      <c r="L186" s="38">
        <f t="shared" si="48"/>
        <v>0</v>
      </c>
      <c r="M186" s="38">
        <f t="shared" si="48"/>
        <v>0</v>
      </c>
      <c r="N186" s="38">
        <f t="shared" si="48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7"/>
        <v>3.2776999999999998</v>
      </c>
      <c r="I187" s="36"/>
      <c r="J187" s="38">
        <f t="shared" si="48"/>
        <v>0.64119999999999999</v>
      </c>
      <c r="K187" s="38">
        <f t="shared" si="48"/>
        <v>0.65099999999999991</v>
      </c>
      <c r="L187" s="38">
        <f t="shared" si="48"/>
        <v>0.6593</v>
      </c>
      <c r="M187" s="38">
        <f t="shared" si="48"/>
        <v>0.66290000000000004</v>
      </c>
      <c r="N187" s="38">
        <f t="shared" si="48"/>
        <v>0.6633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7"/>
        <v>0.95680000000000009</v>
      </c>
      <c r="I188" s="38"/>
      <c r="J188" s="38">
        <f t="shared" si="48"/>
        <v>0.1079</v>
      </c>
      <c r="K188" s="38">
        <f t="shared" si="48"/>
        <v>0.15060000000000001</v>
      </c>
      <c r="L188" s="38">
        <f t="shared" si="48"/>
        <v>0.18959999999999999</v>
      </c>
      <c r="M188" s="38">
        <f t="shared" si="48"/>
        <v>0.22500000000000001</v>
      </c>
      <c r="N188" s="38">
        <f t="shared" si="48"/>
        <v>0.28370000000000001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7"/>
        <v>0</v>
      </c>
      <c r="I189" s="38"/>
      <c r="J189" s="38">
        <f t="shared" si="48"/>
        <v>0</v>
      </c>
      <c r="K189" s="38">
        <f t="shared" si="48"/>
        <v>0</v>
      </c>
      <c r="L189" s="38">
        <f t="shared" si="48"/>
        <v>0</v>
      </c>
      <c r="M189" s="38">
        <f t="shared" si="48"/>
        <v>0</v>
      </c>
      <c r="N189" s="38">
        <f t="shared" si="48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7"/>
        <v>0</v>
      </c>
      <c r="I190" s="38"/>
      <c r="J190" s="38">
        <f t="shared" si="48"/>
        <v>0</v>
      </c>
      <c r="K190" s="38">
        <f t="shared" si="48"/>
        <v>0</v>
      </c>
      <c r="L190" s="38">
        <f t="shared" si="48"/>
        <v>0</v>
      </c>
      <c r="M190" s="38">
        <f t="shared" si="48"/>
        <v>0</v>
      </c>
      <c r="N190" s="38">
        <f t="shared" si="48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7"/>
        <v>0</v>
      </c>
      <c r="I191" s="38"/>
      <c r="J191" s="38">
        <f t="shared" si="48"/>
        <v>0</v>
      </c>
      <c r="K191" s="38">
        <f t="shared" si="48"/>
        <v>0</v>
      </c>
      <c r="L191" s="38">
        <f t="shared" si="48"/>
        <v>0</v>
      </c>
      <c r="M191" s="38">
        <f t="shared" si="48"/>
        <v>0</v>
      </c>
      <c r="N191" s="38">
        <f t="shared" si="48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7"/>
        <v>0</v>
      </c>
      <c r="I192" s="38"/>
      <c r="J192" s="38">
        <f t="shared" si="48"/>
        <v>0</v>
      </c>
      <c r="K192" s="38">
        <f t="shared" si="48"/>
        <v>0</v>
      </c>
      <c r="L192" s="38">
        <f t="shared" si="48"/>
        <v>0</v>
      </c>
      <c r="M192" s="38">
        <f t="shared" si="48"/>
        <v>0</v>
      </c>
      <c r="N192" s="38">
        <f t="shared" si="48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7"/>
        <v>0</v>
      </c>
      <c r="I193" s="38"/>
      <c r="J193" s="38">
        <f t="shared" si="48"/>
        <v>0</v>
      </c>
      <c r="K193" s="38">
        <f t="shared" si="48"/>
        <v>0</v>
      </c>
      <c r="L193" s="38">
        <f t="shared" si="48"/>
        <v>0</v>
      </c>
      <c r="M193" s="38">
        <f t="shared" si="48"/>
        <v>0</v>
      </c>
      <c r="N193" s="38">
        <f t="shared" si="48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7"/>
        <v>0</v>
      </c>
      <c r="J194" s="38">
        <f t="shared" si="48"/>
        <v>0</v>
      </c>
      <c r="K194" s="38">
        <f t="shared" si="48"/>
        <v>0</v>
      </c>
      <c r="L194" s="38">
        <f t="shared" si="48"/>
        <v>0</v>
      </c>
      <c r="M194" s="38">
        <f t="shared" si="48"/>
        <v>0</v>
      </c>
      <c r="N194" s="38">
        <f t="shared" si="48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402.08211419065748</v>
      </c>
      <c r="I197" s="38"/>
      <c r="J197" s="38">
        <f>J141+J155+J169+J183</f>
        <v>79.697920094152721</v>
      </c>
      <c r="K197" s="38">
        <f t="shared" ref="K197:N197" si="49">K141+K155+K169+K183</f>
        <v>81.278568688470074</v>
      </c>
      <c r="L197" s="38">
        <f t="shared" si="49"/>
        <v>80.492683125995029</v>
      </c>
      <c r="M197" s="38">
        <f t="shared" si="49"/>
        <v>79.991442117212188</v>
      </c>
      <c r="N197" s="38">
        <f t="shared" si="49"/>
        <v>80.621500164827452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50">SUM(J198:N198)</f>
        <v>481.76759083456852</v>
      </c>
      <c r="I198" s="38"/>
      <c r="J198" s="38">
        <f t="shared" ref="J198:N208" si="51">J142+J156+J170+J184</f>
        <v>109.17842459485225</v>
      </c>
      <c r="K198" s="38">
        <f t="shared" si="51"/>
        <v>104.46235029220298</v>
      </c>
      <c r="L198" s="38">
        <f t="shared" si="51"/>
        <v>94.937482817020651</v>
      </c>
      <c r="M198" s="38">
        <f t="shared" si="51"/>
        <v>84.986938809044247</v>
      </c>
      <c r="N198" s="38">
        <f t="shared" si="51"/>
        <v>88.202394321448338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50"/>
        <v>2452.4216568303573</v>
      </c>
      <c r="I199" s="38"/>
      <c r="J199" s="38">
        <f t="shared" si="51"/>
        <v>467.77500992908028</v>
      </c>
      <c r="K199" s="38">
        <f t="shared" si="51"/>
        <v>487.26215722019163</v>
      </c>
      <c r="L199" s="38">
        <f t="shared" si="51"/>
        <v>523.88481726874056</v>
      </c>
      <c r="M199" s="38">
        <f t="shared" si="51"/>
        <v>493.72102774632202</v>
      </c>
      <c r="N199" s="38">
        <f t="shared" si="51"/>
        <v>479.77864466602267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50"/>
        <v>2575.7767583573277</v>
      </c>
      <c r="I200" s="38"/>
      <c r="J200" s="38">
        <f t="shared" si="51"/>
        <v>457.44449030310795</v>
      </c>
      <c r="K200" s="38">
        <f t="shared" si="51"/>
        <v>521.08115579447633</v>
      </c>
      <c r="L200" s="38">
        <f t="shared" si="51"/>
        <v>623.51897366801882</v>
      </c>
      <c r="M200" s="38">
        <f t="shared" si="51"/>
        <v>543.62228134055897</v>
      </c>
      <c r="N200" s="38">
        <f t="shared" si="51"/>
        <v>430.10985725116552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50"/>
        <v>2092.932439071772</v>
      </c>
      <c r="I201" s="36"/>
      <c r="J201" s="38">
        <f t="shared" si="51"/>
        <v>394.13954237530805</v>
      </c>
      <c r="K201" s="38">
        <f t="shared" si="51"/>
        <v>417.41020733698531</v>
      </c>
      <c r="L201" s="38">
        <f t="shared" si="51"/>
        <v>414.6823447466449</v>
      </c>
      <c r="M201" s="38">
        <f t="shared" si="51"/>
        <v>424.43518274956642</v>
      </c>
      <c r="N201" s="38">
        <f t="shared" si="51"/>
        <v>442.26516186326739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50"/>
        <v>4574.0825935235971</v>
      </c>
      <c r="I202" s="38"/>
      <c r="J202" s="38">
        <f t="shared" si="51"/>
        <v>915.62335401619998</v>
      </c>
      <c r="K202" s="38">
        <f t="shared" si="51"/>
        <v>1057.6947918739099</v>
      </c>
      <c r="L202" s="38">
        <f t="shared" si="51"/>
        <v>963.96850580614728</v>
      </c>
      <c r="M202" s="38">
        <f t="shared" si="51"/>
        <v>904.28702793331047</v>
      </c>
      <c r="N202" s="38">
        <f t="shared" si="51"/>
        <v>732.50891389402977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50"/>
        <v>256.09515208210843</v>
      </c>
      <c r="I203" s="38"/>
      <c r="J203" s="38">
        <f t="shared" si="51"/>
        <v>50.991763523802568</v>
      </c>
      <c r="K203" s="38">
        <f t="shared" si="51"/>
        <v>44.84155842029412</v>
      </c>
      <c r="L203" s="38">
        <f t="shared" si="51"/>
        <v>49.509433616184623</v>
      </c>
      <c r="M203" s="38">
        <f t="shared" si="51"/>
        <v>54.20502261451044</v>
      </c>
      <c r="N203" s="38">
        <f t="shared" si="51"/>
        <v>56.547373907316675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50"/>
        <v>909.52736677004441</v>
      </c>
      <c r="I204" s="38"/>
      <c r="J204" s="38">
        <f t="shared" si="51"/>
        <v>183.60136976715586</v>
      </c>
      <c r="K204" s="38">
        <f t="shared" si="51"/>
        <v>238.40927866216242</v>
      </c>
      <c r="L204" s="38">
        <f t="shared" si="51"/>
        <v>168.47554268425876</v>
      </c>
      <c r="M204" s="38">
        <f t="shared" si="51"/>
        <v>170.81405230679707</v>
      </c>
      <c r="N204" s="38">
        <f t="shared" si="51"/>
        <v>148.22712334967034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50"/>
        <v>0</v>
      </c>
      <c r="I205" s="38"/>
      <c r="J205" s="38">
        <f t="shared" si="51"/>
        <v>0</v>
      </c>
      <c r="K205" s="38">
        <f t="shared" si="51"/>
        <v>0</v>
      </c>
      <c r="L205" s="38">
        <f t="shared" si="51"/>
        <v>0</v>
      </c>
      <c r="M205" s="38">
        <f t="shared" si="51"/>
        <v>0</v>
      </c>
      <c r="N205" s="38">
        <f t="shared" si="51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50"/>
        <v>0</v>
      </c>
      <c r="I206" s="38"/>
      <c r="J206" s="38">
        <f t="shared" si="51"/>
        <v>0</v>
      </c>
      <c r="K206" s="38">
        <f t="shared" si="51"/>
        <v>0</v>
      </c>
      <c r="L206" s="38">
        <f t="shared" si="51"/>
        <v>0</v>
      </c>
      <c r="M206" s="38">
        <f t="shared" si="51"/>
        <v>0</v>
      </c>
      <c r="N206" s="38">
        <f t="shared" si="51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50"/>
        <v>0</v>
      </c>
      <c r="I207" s="38"/>
      <c r="J207" s="38">
        <f t="shared" si="51"/>
        <v>0</v>
      </c>
      <c r="K207" s="38">
        <f t="shared" si="51"/>
        <v>0</v>
      </c>
      <c r="L207" s="38">
        <f t="shared" si="51"/>
        <v>0</v>
      </c>
      <c r="M207" s="38">
        <f t="shared" si="51"/>
        <v>0</v>
      </c>
      <c r="N207" s="38">
        <f t="shared" si="51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50"/>
        <v>0</v>
      </c>
      <c r="J208" s="38">
        <f t="shared" si="51"/>
        <v>0</v>
      </c>
      <c r="K208" s="38">
        <f t="shared" si="51"/>
        <v>0</v>
      </c>
      <c r="L208" s="38">
        <f t="shared" si="51"/>
        <v>0</v>
      </c>
      <c r="M208" s="38">
        <f t="shared" si="51"/>
        <v>0</v>
      </c>
      <c r="N208" s="38">
        <f t="shared" si="51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7066.178877148127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6846.3994774363709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13912.578354584497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13912.578354584499</v>
      </c>
      <c r="J223" s="38">
        <f xml:space="preserve"> SUMIFS('Inp - BP final'!F$7:F$2590, 'Inp - BP final'!$A$7:$A$2590, $F$6, 'Inp - BP final'!$L$7:$L$2590, "Totex check")</f>
        <v>2670.4024751885941</v>
      </c>
      <c r="K223" s="38">
        <f xml:space="preserve"> SUMIFS('Inp - BP final'!G$7:G$2590, 'Inp - BP final'!$A$7:$A$2590, $F$6, 'Inp - BP final'!$L$7:$L$2590, "Totex check")</f>
        <v>2912.0748048450605</v>
      </c>
      <c r="L223" s="38">
        <f xml:space="preserve"> SUMIFS('Inp - BP final'!H$7:H$2590, 'Inp - BP final'!$A$7:$A$2590, $F$6, 'Inp - BP final'!$L$7:$L$2590, "Totex check")</f>
        <v>2980.6714083701318</v>
      </c>
      <c r="M223" s="38">
        <f xml:space="preserve"> SUMIFS('Inp - BP final'!I$7:I$2590, 'Inp - BP final'!$A$7:$A$2590, $F$6, 'Inp - BP final'!$L$7:$L$2590, "Totex check")</f>
        <v>2900.1052681761839</v>
      </c>
      <c r="N223" s="38">
        <f xml:space="preserve"> SUMIFS('Inp - BP final'!J$7:J$2590, 'Inp - BP final'!$A$7:$A$2590, $F$6, 'Inp - BP final'!$L$7:$L$2590, "Totex check")</f>
        <v>2449.3243980045286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13744.685671660434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13744.685671660432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2658.4518746036601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2952.4400682886935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2919.4697837330109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2756.0629756173207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2458.2609694177481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H228">
    <cfRule type="cellIs" dxfId="69" priority="5" stopIfTrue="1" operator="notEqual">
      <formula>0</formula>
    </cfRule>
    <cfRule type="cellIs" dxfId="68" priority="6" stopIfTrue="1" operator="equal">
      <formula>""</formula>
    </cfRule>
  </conditionalFormatting>
  <conditionalFormatting sqref="H238">
    <cfRule type="cellIs" dxfId="67" priority="3" stopIfTrue="1" operator="notEqual">
      <formula>0</formula>
    </cfRule>
    <cfRule type="cellIs" dxfId="66" priority="4" stopIfTrue="1" operator="equal">
      <formula>""</formula>
    </cfRule>
  </conditionalFormatting>
  <pageMargins left="0.7" right="0.7" top="0.75" bottom="0.75" header="0.3" footer="0.3"/>
  <pageSetup paperSize="9" orientation="portrait" r:id="rId1"/>
  <ignoredErrors>
    <ignoredError sqref="J85:N8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7DF3-01B4-4854-B570-DC51C1AAC3A9}">
  <sheetPr>
    <tabColor rgb="FFCCCCCE"/>
  </sheetPr>
  <dimension ref="A1:U35"/>
  <sheetViews>
    <sheetView showGridLines="0" zoomScale="80" zoomScaleNormal="80" workbookViewId="0"/>
  </sheetViews>
  <sheetFormatPr defaultColWidth="9" defaultRowHeight="13.5"/>
  <cols>
    <col min="1" max="15" width="9.5703125" style="97" customWidth="1"/>
    <col min="16" max="16384" width="9" style="97"/>
  </cols>
  <sheetData>
    <row r="1" spans="1:21" ht="47.65">
      <c r="A1" s="96" t="e">
        <f ca="1" xml:space="preserve"> RIGHT(CELL("filename", A1), LEN(CELL("filename", A1)) - SEARCH("]", CELL("filename", A1)))</f>
        <v>#VALUE!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1" ht="20.25">
      <c r="A2" s="98"/>
      <c r="B2" s="98"/>
      <c r="C2" s="98"/>
      <c r="D2" s="98"/>
      <c r="E2" s="98"/>
      <c r="F2" s="98"/>
      <c r="G2" s="99"/>
      <c r="H2" s="99"/>
      <c r="I2" s="99"/>
      <c r="J2" s="99"/>
      <c r="K2" s="99"/>
      <c r="L2" s="99"/>
      <c r="M2" s="100"/>
      <c r="N2" s="99"/>
      <c r="O2" s="99"/>
      <c r="P2" s="99"/>
      <c r="Q2" s="99"/>
      <c r="R2" s="99"/>
      <c r="S2" s="99"/>
      <c r="T2" s="99"/>
      <c r="U2" s="99"/>
    </row>
    <row r="3" spans="1:21">
      <c r="A3" s="101" t="s">
        <v>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2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21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</row>
    <row r="7" spans="1:21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21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</row>
    <row r="9" spans="1:21" ht="20.25">
      <c r="A9" s="98"/>
      <c r="B9" s="98"/>
      <c r="C9" s="98"/>
      <c r="D9" s="98"/>
      <c r="E9" s="98"/>
      <c r="F9" s="98"/>
      <c r="G9" s="99"/>
      <c r="H9" s="99"/>
      <c r="I9" s="99"/>
      <c r="J9" s="99"/>
      <c r="K9" s="99"/>
      <c r="L9" s="99"/>
      <c r="M9" s="100"/>
      <c r="N9" s="99"/>
      <c r="O9" s="99"/>
    </row>
    <row r="10" spans="1:21" ht="20.25">
      <c r="A10" s="103"/>
      <c r="B10" s="103"/>
      <c r="C10" s="103"/>
      <c r="D10" s="103"/>
      <c r="E10" s="103"/>
      <c r="F10" s="103"/>
      <c r="G10" s="104"/>
      <c r="H10" s="104"/>
      <c r="I10" s="104"/>
      <c r="J10" s="104"/>
      <c r="K10" s="105"/>
      <c r="L10" s="106"/>
      <c r="M10" s="106"/>
      <c r="N10" s="106"/>
      <c r="O10" s="106"/>
      <c r="P10" s="102" t="s">
        <v>10</v>
      </c>
    </row>
    <row r="11" spans="1:21" ht="20.25">
      <c r="A11" s="98"/>
      <c r="B11" s="98"/>
      <c r="C11" s="98"/>
      <c r="D11" s="98"/>
      <c r="E11" s="98"/>
      <c r="F11" s="98"/>
      <c r="G11" s="99"/>
      <c r="H11" s="99"/>
      <c r="I11" s="99"/>
      <c r="J11" s="99"/>
      <c r="K11" s="99"/>
      <c r="L11" s="99"/>
      <c r="M11" s="99"/>
      <c r="N11" s="99"/>
      <c r="O11" s="99"/>
    </row>
    <row r="12" spans="1:21" ht="20.25">
      <c r="A12" s="98"/>
      <c r="B12" s="98"/>
      <c r="C12" s="98"/>
      <c r="D12" s="98"/>
      <c r="E12" s="98"/>
      <c r="F12" s="98"/>
      <c r="G12" s="99"/>
      <c r="H12" s="99"/>
      <c r="I12" s="99"/>
      <c r="J12" s="99"/>
      <c r="K12" s="99"/>
      <c r="L12" s="99"/>
      <c r="M12" s="99"/>
      <c r="N12" s="99"/>
      <c r="O12" s="99"/>
    </row>
    <row r="13" spans="1:21" ht="20.25">
      <c r="A13" s="98"/>
      <c r="B13" s="98"/>
      <c r="C13" s="98"/>
      <c r="D13" s="98"/>
      <c r="E13" s="98"/>
      <c r="F13" s="98"/>
      <c r="G13" s="99"/>
      <c r="H13" s="99"/>
      <c r="I13" s="99"/>
      <c r="J13" s="99"/>
      <c r="K13" s="99"/>
      <c r="L13" s="99"/>
      <c r="M13" s="107"/>
      <c r="N13" s="99"/>
      <c r="O13" s="99"/>
    </row>
    <row r="14" spans="1:21" ht="20.25">
      <c r="A14" s="98"/>
      <c r="B14" s="98"/>
      <c r="C14" s="98"/>
      <c r="D14" s="98"/>
      <c r="E14" s="98"/>
      <c r="F14" s="98"/>
      <c r="G14" s="99"/>
      <c r="H14" s="99"/>
      <c r="I14" s="99"/>
      <c r="J14" s="99"/>
      <c r="K14" s="99"/>
      <c r="L14" s="99"/>
      <c r="M14" s="99"/>
      <c r="N14" s="99"/>
      <c r="O14" s="99"/>
    </row>
    <row r="15" spans="1:21" ht="20.25">
      <c r="A15" s="98"/>
      <c r="B15" s="98"/>
      <c r="C15" s="98"/>
      <c r="D15" s="98"/>
      <c r="E15" s="98"/>
      <c r="F15" s="98"/>
      <c r="G15" s="99"/>
      <c r="H15" s="99"/>
      <c r="I15" s="99"/>
      <c r="J15" s="99"/>
      <c r="K15" s="99"/>
      <c r="L15" s="99"/>
      <c r="M15" s="99"/>
      <c r="N15" s="99"/>
      <c r="O15" s="99"/>
    </row>
    <row r="16" spans="1:21" ht="20.25">
      <c r="A16" s="98"/>
      <c r="B16" s="98"/>
      <c r="C16" s="98"/>
      <c r="D16" s="98"/>
      <c r="E16" s="98"/>
      <c r="F16" s="98"/>
      <c r="G16" s="99"/>
      <c r="H16" s="99"/>
      <c r="I16" s="99"/>
      <c r="J16" s="99"/>
      <c r="K16" s="99"/>
      <c r="L16" s="99"/>
      <c r="M16" s="99"/>
      <c r="N16" s="99"/>
      <c r="O16" s="99"/>
    </row>
    <row r="17" spans="1:15" ht="20.25">
      <c r="A17" s="98"/>
      <c r="B17" s="98"/>
      <c r="C17" s="98"/>
      <c r="D17" s="98"/>
      <c r="E17" s="98"/>
      <c r="F17" s="98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20.25">
      <c r="A18" s="103"/>
      <c r="B18" s="103"/>
      <c r="C18" s="103"/>
      <c r="D18" s="103"/>
      <c r="E18" s="103"/>
      <c r="F18" s="103"/>
      <c r="G18" s="104"/>
      <c r="H18" s="104"/>
      <c r="I18" s="104"/>
      <c r="J18" s="104"/>
      <c r="K18" s="108"/>
      <c r="L18" s="109"/>
      <c r="M18" s="109"/>
      <c r="N18" s="109"/>
      <c r="O18" s="109"/>
    </row>
    <row r="19" spans="1:15" ht="20.25">
      <c r="A19" s="103"/>
      <c r="B19" s="103"/>
      <c r="C19" s="103"/>
      <c r="D19" s="103"/>
      <c r="E19" s="103"/>
      <c r="F19" s="103"/>
      <c r="G19" s="104"/>
      <c r="H19" s="104"/>
      <c r="I19" s="104"/>
      <c r="J19" s="104"/>
      <c r="K19" s="108"/>
      <c r="L19" s="109"/>
      <c r="M19" s="109"/>
      <c r="N19" s="109"/>
      <c r="O19" s="109"/>
    </row>
    <row r="20" spans="1:15" ht="20.25">
      <c r="A20" s="103"/>
      <c r="B20" s="103"/>
      <c r="C20" s="103"/>
      <c r="D20" s="103"/>
      <c r="E20" s="103"/>
      <c r="F20" s="103"/>
      <c r="G20" s="104"/>
      <c r="H20" s="104"/>
      <c r="I20" s="104"/>
      <c r="J20" s="104"/>
      <c r="K20" s="108"/>
      <c r="L20" s="109"/>
      <c r="M20" s="109"/>
      <c r="N20" s="109"/>
      <c r="O20" s="109"/>
    </row>
    <row r="21" spans="1:15" ht="20.25">
      <c r="A21" s="98"/>
      <c r="B21" s="98"/>
      <c r="C21" s="98"/>
      <c r="D21" s="98"/>
      <c r="E21" s="98"/>
      <c r="F21" s="98"/>
      <c r="G21" s="99"/>
      <c r="H21" s="99"/>
      <c r="I21" s="99"/>
      <c r="J21" s="99"/>
      <c r="K21" s="99"/>
      <c r="L21" s="99"/>
      <c r="M21" s="99"/>
      <c r="N21" s="99"/>
      <c r="O21" s="99"/>
    </row>
    <row r="22" spans="1:15" ht="20.25">
      <c r="A22" s="98"/>
      <c r="B22" s="98"/>
      <c r="C22" s="98"/>
      <c r="D22" s="98"/>
      <c r="E22" s="98"/>
      <c r="F22" s="98"/>
      <c r="G22" s="99"/>
      <c r="H22" s="99"/>
      <c r="I22" s="99"/>
      <c r="J22" s="99"/>
      <c r="K22" s="99"/>
      <c r="L22" s="99"/>
      <c r="M22" s="99"/>
      <c r="N22" s="99"/>
      <c r="O22" s="99"/>
    </row>
    <row r="23" spans="1:15" ht="20.25">
      <c r="A23" s="98"/>
      <c r="B23" s="98"/>
      <c r="C23" s="98"/>
      <c r="D23" s="98"/>
      <c r="E23" s="98"/>
      <c r="F23" s="98"/>
      <c r="G23" s="99"/>
      <c r="H23" s="99"/>
      <c r="I23" s="99"/>
      <c r="J23" s="99"/>
      <c r="K23" s="99"/>
      <c r="L23" s="99"/>
      <c r="M23" s="99"/>
      <c r="N23" s="99"/>
      <c r="O23" s="99"/>
    </row>
    <row r="24" spans="1:15" ht="20.25">
      <c r="A24" s="98"/>
      <c r="B24" s="98"/>
      <c r="C24" s="98"/>
      <c r="D24" s="98"/>
      <c r="E24" s="98"/>
      <c r="F24" s="98"/>
      <c r="G24" s="99"/>
      <c r="H24" s="99"/>
      <c r="I24" s="99"/>
      <c r="J24" s="99"/>
      <c r="K24" s="99"/>
      <c r="L24" s="99"/>
      <c r="M24" s="99"/>
      <c r="N24" s="99"/>
      <c r="O24" s="99"/>
    </row>
    <row r="25" spans="1:15" ht="20.25">
      <c r="A25" s="98"/>
      <c r="B25" s="98"/>
      <c r="C25" s="98"/>
      <c r="D25" s="98"/>
      <c r="E25" s="98"/>
      <c r="F25" s="98"/>
      <c r="G25" s="99"/>
      <c r="H25" s="99"/>
      <c r="I25" s="99"/>
      <c r="J25" s="99"/>
      <c r="K25" s="99"/>
      <c r="L25" s="99"/>
      <c r="M25" s="99"/>
      <c r="N25" s="99"/>
      <c r="O25" s="99"/>
    </row>
    <row r="26" spans="1:15" ht="20.25">
      <c r="A26" s="98"/>
      <c r="B26" s="98"/>
      <c r="C26" s="98"/>
      <c r="D26" s="98"/>
      <c r="E26" s="98"/>
      <c r="F26" s="98"/>
      <c r="G26" s="99"/>
      <c r="H26" s="99"/>
      <c r="I26" s="99"/>
      <c r="J26" s="99"/>
      <c r="K26" s="99"/>
      <c r="L26" s="99"/>
      <c r="M26" s="99"/>
      <c r="N26" s="99"/>
      <c r="O26" s="99"/>
    </row>
    <row r="27" spans="1:15" ht="20.25">
      <c r="A27" s="98"/>
      <c r="B27" s="98"/>
      <c r="C27" s="98"/>
      <c r="D27" s="98"/>
      <c r="E27" s="98"/>
      <c r="F27" s="98"/>
      <c r="G27" s="99"/>
      <c r="H27" s="99"/>
      <c r="I27" s="99"/>
      <c r="J27" s="99"/>
      <c r="K27" s="99"/>
      <c r="L27" s="99"/>
      <c r="M27" s="107"/>
      <c r="N27" s="99"/>
      <c r="O27" s="99"/>
    </row>
    <row r="28" spans="1:15" ht="20.25">
      <c r="A28" s="98"/>
      <c r="B28" s="98"/>
      <c r="C28" s="98"/>
      <c r="D28" s="98"/>
      <c r="E28" s="98"/>
      <c r="F28" s="98"/>
      <c r="G28" s="99"/>
      <c r="H28" s="99"/>
      <c r="I28" s="99"/>
      <c r="J28" s="99"/>
      <c r="K28" s="99"/>
      <c r="L28" s="99"/>
      <c r="M28" s="99"/>
      <c r="N28" s="99"/>
      <c r="O28" s="99"/>
    </row>
    <row r="29" spans="1:15" ht="20.25">
      <c r="A29" s="98"/>
      <c r="B29" s="98"/>
      <c r="C29" s="98"/>
      <c r="D29" s="98"/>
      <c r="E29" s="98"/>
      <c r="F29" s="98"/>
      <c r="G29" s="99"/>
      <c r="H29" s="99"/>
      <c r="I29" s="99"/>
      <c r="J29" s="99"/>
      <c r="K29" s="99"/>
      <c r="L29" s="99"/>
      <c r="M29" s="99"/>
      <c r="N29" s="99"/>
      <c r="O29" s="99"/>
    </row>
    <row r="30" spans="1:15" ht="20.25">
      <c r="A30" s="98"/>
      <c r="B30" s="98"/>
      <c r="C30" s="98"/>
      <c r="D30" s="98"/>
      <c r="E30" s="98"/>
      <c r="F30" s="98"/>
      <c r="G30" s="99"/>
      <c r="H30" s="99"/>
      <c r="I30" s="99"/>
      <c r="J30" s="99"/>
      <c r="K30" s="99"/>
      <c r="L30" s="99"/>
      <c r="M30" s="99"/>
      <c r="N30" s="99"/>
      <c r="O30" s="99"/>
    </row>
    <row r="31" spans="1:15" ht="20.25">
      <c r="A31" s="98"/>
      <c r="B31" s="98"/>
      <c r="C31" s="98"/>
      <c r="D31" s="98"/>
      <c r="E31" s="98"/>
      <c r="F31" s="98"/>
      <c r="G31" s="99"/>
      <c r="H31" s="99"/>
      <c r="I31" s="99"/>
      <c r="J31" s="99"/>
      <c r="K31" s="99"/>
      <c r="L31" s="99"/>
      <c r="M31" s="99"/>
      <c r="N31" s="99"/>
      <c r="O31" s="99"/>
    </row>
    <row r="32" spans="1:15" ht="20.25">
      <c r="A32" s="98"/>
      <c r="B32" s="98"/>
      <c r="C32" s="98"/>
      <c r="D32" s="98"/>
      <c r="E32" s="98"/>
      <c r="F32" s="98"/>
      <c r="G32" s="99"/>
      <c r="H32" s="99"/>
      <c r="I32" s="99"/>
      <c r="J32" s="99"/>
      <c r="K32" s="99"/>
      <c r="L32" s="99"/>
      <c r="M32" s="99"/>
      <c r="N32" s="99"/>
      <c r="O32" s="99"/>
    </row>
    <row r="33" spans="1:21" ht="20.25">
      <c r="A33" s="98"/>
      <c r="B33" s="98"/>
      <c r="C33" s="98"/>
      <c r="D33" s="98"/>
      <c r="E33" s="98"/>
      <c r="F33" s="98"/>
      <c r="G33" s="99"/>
      <c r="H33" s="99"/>
      <c r="I33" s="99"/>
      <c r="J33" s="99"/>
      <c r="K33" s="99"/>
      <c r="L33" s="99"/>
      <c r="M33" s="99"/>
      <c r="N33" s="99"/>
      <c r="O33" s="99"/>
    </row>
    <row r="34" spans="1:21" ht="20.25">
      <c r="A34" s="98"/>
      <c r="B34" s="98"/>
      <c r="C34" s="98"/>
      <c r="D34" s="98"/>
      <c r="E34" s="98"/>
      <c r="F34" s="98"/>
      <c r="G34" s="99"/>
      <c r="H34" s="99"/>
      <c r="I34" s="99"/>
      <c r="J34" s="99"/>
      <c r="K34" s="99"/>
      <c r="L34" s="99"/>
      <c r="M34" s="99"/>
      <c r="N34" s="99"/>
      <c r="O34" s="99"/>
    </row>
    <row r="35" spans="1:21" ht="20.25">
      <c r="A35" s="110" t="s">
        <v>11</v>
      </c>
      <c r="B35" s="110"/>
      <c r="C35" s="110"/>
      <c r="D35" s="110"/>
      <c r="E35" s="110"/>
      <c r="F35" s="110"/>
      <c r="G35" s="110"/>
      <c r="H35" s="111"/>
      <c r="I35" s="112"/>
      <c r="J35" s="111"/>
      <c r="K35" s="113"/>
      <c r="L35" s="110"/>
      <c r="M35" s="110"/>
      <c r="N35" s="110"/>
      <c r="O35" s="110"/>
      <c r="P35" s="110"/>
      <c r="Q35" s="110"/>
      <c r="R35" s="110"/>
      <c r="S35" s="110"/>
      <c r="T35" s="110"/>
      <c r="U35" s="110"/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FB2D-C4B6-46B4-93A4-3687AA2CFC8B}">
  <sheetPr codeName="Sheet22">
    <tabColor rgb="FFCCCCCE"/>
  </sheetPr>
  <dimension ref="A1:P245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9.42578125" style="1" bestFit="1" customWidth="1"/>
    <col min="8" max="8" width="11.85546875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5" width="9" style="1"/>
    <col min="16" max="16" width="11.28515625" style="1" customWidth="1"/>
    <col min="17" max="16384" width="9" style="1"/>
  </cols>
  <sheetData>
    <row r="1" spans="1:16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6">
      <c r="A2" s="63"/>
      <c r="B2" s="6"/>
      <c r="C2" s="7"/>
      <c r="D2" s="8"/>
      <c r="E2" s="9" t="s">
        <v>554</v>
      </c>
      <c r="F2" s="75">
        <f ca="1" xml:space="preserve"> SUM(H230, H243)</f>
        <v>0</v>
      </c>
      <c r="G2" s="82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6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6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6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6">
      <c r="E6" s="9" t="s">
        <v>577</v>
      </c>
      <c r="F6" s="60" t="e">
        <f ca="1">RIGHT(CELL("filename",$A$1), LEN(CELL("filename",$A$1)) - SEARCH("]", CELL("filename", $A$1)))</f>
        <v>#VALUE!</v>
      </c>
      <c r="G6" s="60" t="s">
        <v>349</v>
      </c>
      <c r="H6" s="60" t="s">
        <v>357</v>
      </c>
    </row>
    <row r="7" spans="1:16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6">
      <c r="A8" s="65"/>
      <c r="B8" s="16"/>
      <c r="C8" s="16"/>
      <c r="D8" s="17"/>
      <c r="E8" s="18"/>
      <c r="F8" s="19"/>
      <c r="G8" s="19"/>
    </row>
    <row r="9" spans="1:16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6" s="30" customFormat="1">
      <c r="A10" s="65"/>
      <c r="B10" s="16"/>
      <c r="C10" s="43"/>
      <c r="D10" s="53"/>
      <c r="E10" s="27" t="s">
        <v>580</v>
      </c>
      <c r="F10" s="36"/>
      <c r="G10" s="41" t="s">
        <v>47</v>
      </c>
      <c r="H10" s="38">
        <f>SUM(J10:N10)</f>
        <v>113.62077379052973</v>
      </c>
      <c r="I10" s="38"/>
      <c r="J10" s="38">
        <f>SUMIFS('Inp - BP final'!F:F, 'Inp - BP final'!$A:$A, $G$6, 'Inp - BP final'!$K:$K, $E10)</f>
        <v>22.027999999999999</v>
      </c>
      <c r="K10" s="38">
        <f>SUMIFS('Inp - BP final'!G:G, 'Inp - BP final'!$A:$A, $G$6, 'Inp - BP final'!$K:$K, $E10)</f>
        <v>22.243839037731622</v>
      </c>
      <c r="L10" s="38">
        <f>SUMIFS('Inp - BP final'!H:H, 'Inp - BP final'!$A:$A, $G$6, 'Inp - BP final'!$K:$K, $E10)</f>
        <v>22.750945022567048</v>
      </c>
      <c r="M10" s="38">
        <f>SUMIFS('Inp - BP final'!I:I, 'Inp - BP final'!$A:$A, $G$6, 'Inp - BP final'!$K:$K, $E10)</f>
        <v>23.321989730231049</v>
      </c>
      <c r="N10" s="38">
        <f>SUMIFS('Inp - BP final'!J:J, 'Inp - BP final'!$A:$A, $G$6, 'Inp - BP final'!$K:$K, $E10)</f>
        <v>23.276</v>
      </c>
      <c r="P10" s="30" t="s">
        <v>641</v>
      </c>
    </row>
    <row r="11" spans="1:16" s="30" customFormat="1" ht="13.15">
      <c r="A11" s="66"/>
      <c r="B11" s="24"/>
      <c r="C11" s="39"/>
      <c r="D11" s="53"/>
      <c r="E11" s="27" t="s">
        <v>581</v>
      </c>
      <c r="F11" s="36"/>
      <c r="G11" s="41" t="s">
        <v>47</v>
      </c>
      <c r="H11" s="38">
        <f t="shared" ref="H11:H21" si="0">SUM(J11:N11)</f>
        <v>16.204732544236155</v>
      </c>
      <c r="I11" s="38"/>
      <c r="J11" s="38">
        <f>SUMIFS('Inp - BP final'!F:F, 'Inp - BP final'!$A:$A, $G$6, 'Inp - BP final'!$K:$K, $E11)</f>
        <v>3.3079999999999998</v>
      </c>
      <c r="K11" s="38">
        <f>SUMIFS('Inp - BP final'!G:G, 'Inp - BP final'!$A:$A, $G$6, 'Inp - BP final'!$K:$K, $E11)</f>
        <v>3.4991980903627899</v>
      </c>
      <c r="L11" s="38">
        <f>SUMIFS('Inp - BP final'!H:H, 'Inp - BP final'!$A:$A, $G$6, 'Inp - BP final'!$K:$K, $E11)</f>
        <v>3.2870047286941322</v>
      </c>
      <c r="M11" s="38">
        <f>SUMIFS('Inp - BP final'!I:I, 'Inp - BP final'!$A:$A, $G$6, 'Inp - BP final'!$K:$K, $E11)</f>
        <v>3.0659690518872802</v>
      </c>
      <c r="N11" s="38">
        <f>SUMIFS('Inp - BP final'!J:J, 'Inp - BP final'!$A:$A, $G$6, 'Inp - BP final'!$K:$K, $E11)</f>
        <v>3.0445606732919548</v>
      </c>
    </row>
    <row r="12" spans="1:16" s="30" customFormat="1">
      <c r="A12" s="65" t="s">
        <v>547</v>
      </c>
      <c r="B12" s="16"/>
      <c r="C12" s="43"/>
      <c r="D12" s="53"/>
      <c r="E12" s="27" t="s">
        <v>582</v>
      </c>
      <c r="F12" s="36"/>
      <c r="G12" s="41" t="s">
        <v>47</v>
      </c>
      <c r="H12" s="38">
        <f t="shared" si="0"/>
        <v>582.03546114667461</v>
      </c>
      <c r="I12" s="38"/>
      <c r="J12" s="38">
        <f>SUMIFS('Inp - BP final'!F:F, 'Inp - BP final'!$A:$A, $G$6, 'Inp - BP final'!$K:$K, $E12)++SUMIFS('Inp - BP final'!F:F, 'Inp - BP final'!$A:$A, $G$6, 'Inp - BP final'!$K:$K, $A12)</f>
        <v>102.875</v>
      </c>
      <c r="K12" s="38">
        <f>SUMIFS('Inp - BP final'!G:G, 'Inp - BP final'!$A:$A, $G$6, 'Inp - BP final'!$K:$K, $E12)++SUMIFS('Inp - BP final'!G:G, 'Inp - BP final'!$A:$A, $G$6, 'Inp - BP final'!$K:$K, $A12)</f>
        <v>109.24306351231191</v>
      </c>
      <c r="L12" s="38">
        <f>SUMIFS('Inp - BP final'!H:H, 'Inp - BP final'!$A:$A, $G$6, 'Inp - BP final'!$K:$K, $E12)++SUMIFS('Inp - BP final'!H:H, 'Inp - BP final'!$A:$A, $G$6, 'Inp - BP final'!$K:$K, $A12)</f>
        <v>117.21804202806069</v>
      </c>
      <c r="M12" s="38">
        <f>SUMIFS('Inp - BP final'!I:I, 'Inp - BP final'!$A:$A, $G$6, 'Inp - BP final'!$K:$K, $E12)++SUMIFS('Inp - BP final'!I:I, 'Inp - BP final'!$A:$A, $G$6, 'Inp - BP final'!$K:$K, $A12)</f>
        <v>125.44535560630197</v>
      </c>
      <c r="N12" s="38">
        <f>SUMIFS('Inp - BP final'!J:J, 'Inp - BP final'!$A:$A, $G$6, 'Inp - BP final'!$K:$K, $E12)++SUMIFS('Inp - BP final'!J:J, 'Inp - BP final'!$A:$A, $G$6, 'Inp - BP final'!$K:$K, $A12)</f>
        <v>127.25399999999999</v>
      </c>
      <c r="P12" s="30" t="s">
        <v>642</v>
      </c>
    </row>
    <row r="13" spans="1:16" s="30" customFormat="1" ht="13.15">
      <c r="A13" s="65" t="s">
        <v>546</v>
      </c>
      <c r="C13" s="51"/>
      <c r="D13" s="38"/>
      <c r="E13" s="27" t="s">
        <v>583</v>
      </c>
      <c r="F13" s="36"/>
      <c r="G13" s="41" t="s">
        <v>47</v>
      </c>
      <c r="H13" s="38">
        <f t="shared" si="0"/>
        <v>271.04417256100902</v>
      </c>
      <c r="I13" s="38"/>
      <c r="J13" s="38">
        <f>SUMIFS('Inp - BP final'!F:F, 'Inp - BP final'!$A:$A, $G$6, 'Inp - BP final'!$K:$K, $E13)+SUMIFS('Inp - BP final'!F:F, 'Inp - BP final'!$A:$A, $G$6, 'Inp - BP final'!$K:$K, $A13)</f>
        <v>61.367999999999995</v>
      </c>
      <c r="K13" s="38">
        <f>SUMIFS('Inp - BP final'!G:G, 'Inp - BP final'!$A:$A, $G$6, 'Inp - BP final'!$K:$K, $E13)+SUMIFS('Inp - BP final'!G:G, 'Inp - BP final'!$A:$A, $G$6, 'Inp - BP final'!$K:$K, $A13)</f>
        <v>58.375615835346231</v>
      </c>
      <c r="L13" s="38">
        <f>SUMIFS('Inp - BP final'!H:H, 'Inp - BP final'!$A:$A, $G$6, 'Inp - BP final'!$K:$K, $E13)+SUMIFS('Inp - BP final'!H:H, 'Inp - BP final'!$A:$A, $G$6, 'Inp - BP final'!$K:$K, $A13)</f>
        <v>53.973462519344729</v>
      </c>
      <c r="M13" s="38">
        <f>SUMIFS('Inp - BP final'!I:I, 'Inp - BP final'!$A:$A, $G$6, 'Inp - BP final'!$K:$K, $E13)+SUMIFS('Inp - BP final'!I:I, 'Inp - BP final'!$A:$A, $G$6, 'Inp - BP final'!$K:$K, $A13)</f>
        <v>49.564121330676613</v>
      </c>
      <c r="N13" s="38">
        <f>SUMIFS('Inp - BP final'!J:J, 'Inp - BP final'!$A:$A, $G$6, 'Inp - BP final'!$K:$K, $E13)+SUMIFS('Inp - BP final'!J:J, 'Inp - BP final'!$A:$A, $G$6, 'Inp - BP final'!$K:$K, $A13)</f>
        <v>47.762972875641438</v>
      </c>
    </row>
    <row r="14" spans="1:16" s="30" customFormat="1" ht="13.5" customHeight="1">
      <c r="A14" s="21" t="s">
        <v>551</v>
      </c>
      <c r="B14" s="16"/>
      <c r="C14" s="64" t="s">
        <v>536</v>
      </c>
      <c r="D14" s="53"/>
      <c r="E14" s="27" t="s">
        <v>584</v>
      </c>
      <c r="F14" s="36"/>
      <c r="G14" s="41" t="s">
        <v>47</v>
      </c>
      <c r="H14" s="38">
        <f t="shared" si="0"/>
        <v>431.53188753277277</v>
      </c>
      <c r="I14" s="36"/>
      <c r="J14" s="38">
        <f>SUMIFS('Inp - BP final'!F:F, 'Inp - BP final'!$A:$A, $G$6, 'Inp - BP final'!$K:$K, $E14)+SUMIFS('Inp - BP final'!F:F, 'Inp - BP final'!$A:$A, $G$6, 'Inp - BP final'!$K:$K, $A14)+SUMIFS('Inp - BP final'!F:F, 'Inp - BP final'!$A:$A, $G$6, 'Inp - BP final'!$K:$K, $C14)</f>
        <v>90.379128889529852</v>
      </c>
      <c r="K14" s="38">
        <f>SUMIFS('Inp - BP final'!G:G, 'Inp - BP final'!$A:$A, $G$6, 'Inp - BP final'!$K:$K, $E14)+SUMIFS('Inp - BP final'!G:G, 'Inp - BP final'!$A:$A, $G$6, 'Inp - BP final'!$K:$K, $A14)+SUMIFS('Inp - BP final'!G:G, 'Inp - BP final'!$A:$A, $G$6, 'Inp - BP final'!$K:$K, $C14)</f>
        <v>88.511815267226183</v>
      </c>
      <c r="L14" s="38">
        <f>SUMIFS('Inp - BP final'!H:H, 'Inp - BP final'!$A:$A, $G$6, 'Inp - BP final'!$K:$K, $E14)+SUMIFS('Inp - BP final'!H:H, 'Inp - BP final'!$A:$A, $G$6, 'Inp - BP final'!$K:$K, $A14)+SUMIFS('Inp - BP final'!H:H, 'Inp - BP final'!$A:$A, $G$6, 'Inp - BP final'!$K:$K, $C14)</f>
        <v>85.489462624269166</v>
      </c>
      <c r="M14" s="38">
        <f>SUMIFS('Inp - BP final'!I:I, 'Inp - BP final'!$A:$A, $G$6, 'Inp - BP final'!$K:$K, $E14)+SUMIFS('Inp - BP final'!I:I, 'Inp - BP final'!$A:$A, $G$6, 'Inp - BP final'!$K:$K, $A14)+SUMIFS('Inp - BP final'!I:I, 'Inp - BP final'!$A:$A, $G$6, 'Inp - BP final'!$K:$K, $C14)</f>
        <v>81.794571800363556</v>
      </c>
      <c r="N14" s="38">
        <f>SUMIFS('Inp - BP final'!J:J, 'Inp - BP final'!$A:$A, $G$6, 'Inp - BP final'!$K:$K, $E14)+SUMIFS('Inp - BP final'!J:J, 'Inp - BP final'!$A:$A, $G$6, 'Inp - BP final'!$K:$K, $A14)+SUMIFS('Inp - BP final'!J:J, 'Inp - BP final'!$A:$A, $G$6, 'Inp - BP final'!$K:$K, $C14)</f>
        <v>85.356908951384042</v>
      </c>
      <c r="P14" s="30" t="s">
        <v>643</v>
      </c>
    </row>
    <row r="15" spans="1:16" s="30" customFormat="1">
      <c r="A15" s="65" t="s">
        <v>549</v>
      </c>
      <c r="B15" s="16"/>
      <c r="C15" s="64" t="s">
        <v>531</v>
      </c>
      <c r="D15" s="53"/>
      <c r="E15" s="27" t="s">
        <v>585</v>
      </c>
      <c r="F15" s="36"/>
      <c r="G15" s="41" t="s">
        <v>47</v>
      </c>
      <c r="H15" s="38">
        <f t="shared" si="0"/>
        <v>353.23145516708485</v>
      </c>
      <c r="I15" s="38"/>
      <c r="J15" s="38">
        <f>SUMIFS('Inp - BP final'!F:F, 'Inp - BP final'!$A:$A, $G$6, 'Inp - BP final'!$K:$K, $E15)+SUMIFS('Inp - BP final'!F:F, 'Inp - BP final'!$A:$A, $G$6, 'Inp - BP final'!$K:$K, $A15)+SUMIFS('Inp - BP final'!F:F, 'Inp - BP final'!$A:$A, $G$6, 'Inp - BP final'!$K:$K, $C15)</f>
        <v>67.537270950268024</v>
      </c>
      <c r="K15" s="38">
        <f>SUMIFS('Inp - BP final'!G:G, 'Inp - BP final'!$A:$A, $G$6, 'Inp - BP final'!$K:$K, $E15)+SUMIFS('Inp - BP final'!G:G, 'Inp - BP final'!$A:$A, $G$6, 'Inp - BP final'!$K:$K, $A15)+SUMIFS('Inp - BP final'!G:G, 'Inp - BP final'!$A:$A, $G$6, 'Inp - BP final'!$K:$K, $C15)</f>
        <v>69.24586848538074</v>
      </c>
      <c r="L15" s="38">
        <f>SUMIFS('Inp - BP final'!H:H, 'Inp - BP final'!$A:$A, $G$6, 'Inp - BP final'!$K:$K, $E15)+SUMIFS('Inp - BP final'!H:H, 'Inp - BP final'!$A:$A, $G$6, 'Inp - BP final'!$K:$K, $A15)+SUMIFS('Inp - BP final'!H:H, 'Inp - BP final'!$A:$A, $G$6, 'Inp - BP final'!$K:$K, $C15)</f>
        <v>73.26531403722214</v>
      </c>
      <c r="M15" s="38">
        <f>SUMIFS('Inp - BP final'!I:I, 'Inp - BP final'!$A:$A, $G$6, 'Inp - BP final'!$K:$K, $E15)+SUMIFS('Inp - BP final'!I:I, 'Inp - BP final'!$A:$A, $G$6, 'Inp - BP final'!$K:$K, $A15)+SUMIFS('Inp - BP final'!I:I, 'Inp - BP final'!$A:$A, $G$6, 'Inp - BP final'!$K:$K, $C15)</f>
        <v>74.454414728464428</v>
      </c>
      <c r="N15" s="38">
        <f>SUMIFS('Inp - BP final'!J:J, 'Inp - BP final'!$A:$A, $G$6, 'Inp - BP final'!$K:$K, $E15)+SUMIFS('Inp - BP final'!J:J, 'Inp - BP final'!$A:$A, $G$6, 'Inp - BP final'!$K:$K, $A15)+SUMIFS('Inp - BP final'!J:J, 'Inp - BP final'!$A:$A, $G$6, 'Inp - BP final'!$K:$K, $C15)</f>
        <v>68.728586965749543</v>
      </c>
    </row>
    <row r="16" spans="1:16" s="30" customFormat="1">
      <c r="A16" s="66"/>
      <c r="B16" s="24"/>
      <c r="C16" s="64" t="s">
        <v>537</v>
      </c>
      <c r="D16" s="53"/>
      <c r="E16" s="27" t="s">
        <v>586</v>
      </c>
      <c r="F16" s="45"/>
      <c r="G16" s="41" t="s">
        <v>47</v>
      </c>
      <c r="H16" s="38">
        <f t="shared" si="0"/>
        <v>159.24141269047843</v>
      </c>
      <c r="I16" s="38"/>
      <c r="J16" s="38">
        <f>SUMIFS('Inp - BP final'!F:F, 'Inp - BP final'!$A:$A, $G$6, 'Inp - BP final'!$K:$K, $E16)+SUMIFS('Inp - BP final'!F:F, 'Inp - BP final'!$A:$A, $G$6, 'Inp - BP final'!$K:$K, $A16)+SUMIFS('Inp - BP final'!F:F, 'Inp - BP final'!$A:$A, $G$6, 'Inp - BP final'!$K:$K, $C16)</f>
        <v>31.201932522401986</v>
      </c>
      <c r="K16" s="38">
        <f>SUMIFS('Inp - BP final'!G:G, 'Inp - BP final'!$A:$A, $G$6, 'Inp - BP final'!$K:$K, $E16)+SUMIFS('Inp - BP final'!G:G, 'Inp - BP final'!$A:$A, $G$6, 'Inp - BP final'!$K:$K, $A16)+SUMIFS('Inp - BP final'!G:G, 'Inp - BP final'!$A:$A, $G$6, 'Inp - BP final'!$K:$K, $C16)</f>
        <v>31.41453853933389</v>
      </c>
      <c r="L16" s="38">
        <f>SUMIFS('Inp - BP final'!H:H, 'Inp - BP final'!$A:$A, $G$6, 'Inp - BP final'!$K:$K, $E16)+SUMIFS('Inp - BP final'!H:H, 'Inp - BP final'!$A:$A, $G$6, 'Inp - BP final'!$K:$K, $A16)+SUMIFS('Inp - BP final'!H:H, 'Inp - BP final'!$A:$A, $G$6, 'Inp - BP final'!$K:$K, $C16)</f>
        <v>33.404936637651019</v>
      </c>
      <c r="M16" s="38">
        <f>SUMIFS('Inp - BP final'!I:I, 'Inp - BP final'!$A:$A, $G$6, 'Inp - BP final'!$K:$K, $E16)+SUMIFS('Inp - BP final'!I:I, 'Inp - BP final'!$A:$A, $G$6, 'Inp - BP final'!$K:$K, $A16)+SUMIFS('Inp - BP final'!I:I, 'Inp - BP final'!$A:$A, $G$6, 'Inp - BP final'!$K:$K, $C16)</f>
        <v>31.496456505816397</v>
      </c>
      <c r="N16" s="38">
        <f>SUMIFS('Inp - BP final'!J:J, 'Inp - BP final'!$A:$A, $G$6, 'Inp - BP final'!$K:$K, $E16)+SUMIFS('Inp - BP final'!J:J, 'Inp - BP final'!$A:$A, $G$6, 'Inp - BP final'!$K:$K, $A16)+SUMIFS('Inp - BP final'!J:J, 'Inp - BP final'!$A:$A, $G$6, 'Inp - BP final'!$K:$K, $C16)</f>
        <v>31.723548485275135</v>
      </c>
      <c r="P16" s="30" t="s">
        <v>644</v>
      </c>
    </row>
    <row r="17" spans="1:16" s="30" customFormat="1">
      <c r="A17" s="66"/>
      <c r="B17" s="24"/>
      <c r="C17" s="64" t="s">
        <v>532</v>
      </c>
      <c r="D17" s="53"/>
      <c r="E17" s="27" t="s">
        <v>587</v>
      </c>
      <c r="F17" s="45"/>
      <c r="G17" s="41" t="s">
        <v>47</v>
      </c>
      <c r="H17" s="38">
        <f t="shared" si="0"/>
        <v>57.35309985826963</v>
      </c>
      <c r="I17" s="38"/>
      <c r="J17" s="38">
        <f>SUMIFS('Inp - BP final'!F:F, 'Inp - BP final'!$A:$A, $G$6, 'Inp - BP final'!$K:$K, $E17)+SUMIFS('Inp - BP final'!F:F, 'Inp - BP final'!$A:$A, $G$6, 'Inp - BP final'!$K:$K, $A17)+SUMIFS('Inp - BP final'!F:F, 'Inp - BP final'!$A:$A, $G$6, 'Inp - BP final'!$K:$K, $C17)</f>
        <v>8.0658174781498797</v>
      </c>
      <c r="K17" s="38">
        <f>SUMIFS('Inp - BP final'!G:G, 'Inp - BP final'!$A:$A, $G$6, 'Inp - BP final'!$K:$K, $E17)+SUMIFS('Inp - BP final'!G:G, 'Inp - BP final'!$A:$A, $G$6, 'Inp - BP final'!$K:$K, $A17)+SUMIFS('Inp - BP final'!G:G, 'Inp - BP final'!$A:$A, $G$6, 'Inp - BP final'!$K:$K, $C17)</f>
        <v>11.84916450377635</v>
      </c>
      <c r="L17" s="38">
        <f>SUMIFS('Inp - BP final'!H:H, 'Inp - BP final'!$A:$A, $G$6, 'Inp - BP final'!$K:$K, $E17)+SUMIFS('Inp - BP final'!H:H, 'Inp - BP final'!$A:$A, $G$6, 'Inp - BP final'!$K:$K, $A17)+SUMIFS('Inp - BP final'!H:H, 'Inp - BP final'!$A:$A, $G$6, 'Inp - BP final'!$K:$K, $C17)</f>
        <v>13.50656462483883</v>
      </c>
      <c r="M17" s="38">
        <f>SUMIFS('Inp - BP final'!I:I, 'Inp - BP final'!$A:$A, $G$6, 'Inp - BP final'!$K:$K, $E17)+SUMIFS('Inp - BP final'!I:I, 'Inp - BP final'!$A:$A, $G$6, 'Inp - BP final'!$K:$K, $A17)+SUMIFS('Inp - BP final'!I:I, 'Inp - BP final'!$A:$A, $G$6, 'Inp - BP final'!$K:$K, $C17)</f>
        <v>13.063720610767311</v>
      </c>
      <c r="N17" s="38">
        <f>SUMIFS('Inp - BP final'!J:J, 'Inp - BP final'!$A:$A, $G$6, 'Inp - BP final'!$K:$K, $E17)+SUMIFS('Inp - BP final'!J:J, 'Inp - BP final'!$A:$A, $G$6, 'Inp - BP final'!$K:$K, $A17)+SUMIFS('Inp - BP final'!J:J, 'Inp - BP final'!$A:$A, $G$6, 'Inp - BP final'!$K:$K, $C17)</f>
        <v>10.867832640737252</v>
      </c>
    </row>
    <row r="18" spans="1:16" s="30" customFormat="1">
      <c r="A18" s="66"/>
      <c r="B18" s="24"/>
      <c r="C18" s="64"/>
      <c r="D18" s="53"/>
      <c r="E18" s="27" t="s">
        <v>588</v>
      </c>
      <c r="F18" s="45"/>
      <c r="G18" s="41" t="s">
        <v>47</v>
      </c>
      <c r="H18" s="38">
        <f t="shared" si="0"/>
        <v>70.791468123470779</v>
      </c>
      <c r="I18" s="38"/>
      <c r="J18" s="38">
        <f>SUMIFS('Inp - BP final'!F:F, 'Inp - BP final'!$A:$A, $H$6, 'Inp - BP final'!$K:$K, $E10)</f>
        <v>12.43450747278828</v>
      </c>
      <c r="K18" s="38">
        <f>SUMIFS('Inp - BP final'!G:G, 'Inp - BP final'!$A:$A, $H$6, 'Inp - BP final'!$K:$K, $E10)</f>
        <v>13.430288672764931</v>
      </c>
      <c r="L18" s="38">
        <f>SUMIFS('Inp - BP final'!H:H, 'Inp - BP final'!$A:$A, $H$6, 'Inp - BP final'!$K:$K, $E10)</f>
        <v>14.26199161138207</v>
      </c>
      <c r="M18" s="38">
        <f>SUMIFS('Inp - BP final'!I:I, 'Inp - BP final'!$A:$A, $H$6, 'Inp - BP final'!$K:$K, $E10)</f>
        <v>15.149671859939531</v>
      </c>
      <c r="N18" s="38">
        <f>SUMIFS('Inp - BP final'!J:J, 'Inp - BP final'!$A:$A, $H$6, 'Inp - BP final'!$K:$K, $E10)</f>
        <v>15.51500850659597</v>
      </c>
      <c r="P18" s="30" t="s">
        <v>645</v>
      </c>
    </row>
    <row r="19" spans="1:16" s="30" customFormat="1">
      <c r="A19" s="66"/>
      <c r="B19" s="24"/>
      <c r="C19" s="64"/>
      <c r="D19" s="53"/>
      <c r="E19" s="27" t="s">
        <v>589</v>
      </c>
      <c r="F19" s="45"/>
      <c r="G19" s="41" t="s">
        <v>47</v>
      </c>
      <c r="H19" s="38">
        <f t="shared" si="0"/>
        <v>11.944330732060813</v>
      </c>
      <c r="I19" s="38"/>
      <c r="J19" s="38">
        <f>SUMIFS('Inp - BP final'!F:F, 'Inp - BP final'!$A:$A, $H$6, 'Inp - BP final'!$K:$K, $E11)</f>
        <v>3.1892309063400091</v>
      </c>
      <c r="K19" s="38">
        <f>SUMIFS('Inp - BP final'!G:G, 'Inp - BP final'!$A:$A, $H$6, 'Inp - BP final'!$K:$K, $E11)</f>
        <v>2.6998514336018991</v>
      </c>
      <c r="L19" s="38">
        <f>SUMIFS('Inp - BP final'!H:H, 'Inp - BP final'!$A:$A, $H$6, 'Inp - BP final'!$K:$K, $E11)</f>
        <v>2.3321720174087179</v>
      </c>
      <c r="M19" s="38">
        <f>SUMIFS('Inp - BP final'!I:I, 'Inp - BP final'!$A:$A, $H$6, 'Inp - BP final'!$K:$K, $E11)</f>
        <v>1.954740954914769</v>
      </c>
      <c r="N19" s="38">
        <f>SUMIFS('Inp - BP final'!J:J, 'Inp - BP final'!$A:$A, $H$6, 'Inp - BP final'!$K:$K, $E11)</f>
        <v>1.7683354197954191</v>
      </c>
    </row>
    <row r="20" spans="1:16" s="30" customFormat="1">
      <c r="A20" s="66"/>
      <c r="B20" s="24"/>
      <c r="C20" s="64"/>
      <c r="D20" s="53"/>
      <c r="E20" s="27" t="s">
        <v>590</v>
      </c>
      <c r="F20" s="45"/>
      <c r="G20" s="41" t="s">
        <v>47</v>
      </c>
      <c r="H20" s="38">
        <f t="shared" si="0"/>
        <v>227.66941421040951</v>
      </c>
      <c r="I20" s="38"/>
      <c r="J20" s="38">
        <f>SUMIFS('Inp - BP final'!F:F, 'Inp - BP final'!$A:$A, $H$6, 'Inp - BP final'!$K:$K, $E12)++SUMIFS('Inp - BP final'!F:F, 'Inp - BP final'!$A:$A, $H$6, 'Inp - BP final'!$K:$K, $A12)</f>
        <v>41.736233172011367</v>
      </c>
      <c r="K20" s="38">
        <f>SUMIFS('Inp - BP final'!G:G, 'Inp - BP final'!$A:$A, $H$6, 'Inp - BP final'!$K:$K, $E12)++SUMIFS('Inp - BP final'!G:G, 'Inp - BP final'!$A:$A, $H$6, 'Inp - BP final'!$K:$K, $A12)</f>
        <v>43.728634356262752</v>
      </c>
      <c r="L20" s="38">
        <f>SUMIFS('Inp - BP final'!H:H, 'Inp - BP final'!$A:$A, $H$6, 'Inp - BP final'!$K:$K, $E12)++SUMIFS('Inp - BP final'!H:H, 'Inp - BP final'!$A:$A, $H$6, 'Inp - BP final'!$K:$K, $A12)</f>
        <v>45.703523109338718</v>
      </c>
      <c r="M20" s="38">
        <f>SUMIFS('Inp - BP final'!I:I, 'Inp - BP final'!$A:$A, $H$6, 'Inp - BP final'!$K:$K, $E12)++SUMIFS('Inp - BP final'!I:I, 'Inp - BP final'!$A:$A, $H$6, 'Inp - BP final'!$K:$K, $A12)</f>
        <v>47.917151116262858</v>
      </c>
      <c r="N20" s="38">
        <f>SUMIFS('Inp - BP final'!J:J, 'Inp - BP final'!$A:$A, $H$6, 'Inp - BP final'!$K:$K, $E12)++SUMIFS('Inp - BP final'!J:J, 'Inp - BP final'!$A:$A, $H$6, 'Inp - BP final'!$K:$K, $A12)</f>
        <v>48.583872456533797</v>
      </c>
      <c r="P20" s="30" t="s">
        <v>646</v>
      </c>
    </row>
    <row r="21" spans="1:16" s="30" customFormat="1" ht="13.15">
      <c r="A21" s="66"/>
      <c r="B21" s="24"/>
      <c r="C21" s="64"/>
      <c r="D21" s="20"/>
      <c r="E21" s="27" t="s">
        <v>591</v>
      </c>
      <c r="F21" s="28"/>
      <c r="G21" s="41" t="s">
        <v>47</v>
      </c>
      <c r="H21" s="38">
        <f t="shared" si="0"/>
        <v>161.98702753239101</v>
      </c>
      <c r="J21" s="38">
        <f>SUMIFS('Inp - BP final'!F:F, 'Inp - BP final'!$A:$A, $H$6, 'Inp - BP final'!$K:$K, $E13)+SUMIFS('Inp - BP final'!F:F, 'Inp - BP final'!$A:$A, $H$6, 'Inp - BP final'!$K:$K, $A13)</f>
        <v>35.137768514267449</v>
      </c>
      <c r="K21" s="38">
        <f>SUMIFS('Inp - BP final'!G:G, 'Inp - BP final'!$A:$A, $H$6, 'Inp - BP final'!$K:$K, $E13)+SUMIFS('Inp - BP final'!G:G, 'Inp - BP final'!$A:$A, $H$6, 'Inp - BP final'!$K:$K, $A13)</f>
        <v>33.026786788986442</v>
      </c>
      <c r="L21" s="38">
        <f>SUMIFS('Inp - BP final'!H:H, 'Inp - BP final'!$A:$A, $H$6, 'Inp - BP final'!$K:$K, $E13)+SUMIFS('Inp - BP final'!H:H, 'Inp - BP final'!$A:$A, $H$6, 'Inp - BP final'!$K:$K, $A13)</f>
        <v>32.029604450578113</v>
      </c>
      <c r="M21" s="38">
        <f>SUMIFS('Inp - BP final'!I:I, 'Inp - BP final'!$A:$A, $H$6, 'Inp - BP final'!$K:$K, $E13)+SUMIFS('Inp - BP final'!I:I, 'Inp - BP final'!$A:$A, $H$6, 'Inp - BP final'!$K:$K, $A13)</f>
        <v>31.127345529976942</v>
      </c>
      <c r="N21" s="38">
        <f>SUMIFS('Inp - BP final'!J:J, 'Inp - BP final'!$A:$A, $H$6, 'Inp - BP final'!$K:$K, $E13)+SUMIFS('Inp - BP final'!J:J, 'Inp - BP final'!$A:$A, $H$6, 'Inp - BP final'!$K:$K, $A13)</f>
        <v>30.665522248582079</v>
      </c>
    </row>
    <row r="22" spans="1:16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6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6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0.16967390015948763</v>
      </c>
      <c r="K24" s="61">
        <f t="shared" ref="K24:N24" si="1">K10/SUM($J$10:$N$11)</f>
        <v>0.17133643199799298</v>
      </c>
      <c r="L24" s="61">
        <f t="shared" si="1"/>
        <v>0.17524249020760096</v>
      </c>
      <c r="M24" s="61">
        <f t="shared" si="1"/>
        <v>0.17964104580569365</v>
      </c>
      <c r="N24" s="61">
        <f t="shared" si="1"/>
        <v>0.17928680316471013</v>
      </c>
    </row>
    <row r="25" spans="1:16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6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0.12059249328562821</v>
      </c>
      <c r="K26" s="61">
        <f t="shared" ref="K26:N26" si="2">K12/SUM($J$12:$N$13)</f>
        <v>0.12805728702901512</v>
      </c>
      <c r="L26" s="61">
        <f t="shared" si="2"/>
        <v>0.13740574431322861</v>
      </c>
      <c r="M26" s="61">
        <f t="shared" si="2"/>
        <v>0.14704999468934352</v>
      </c>
      <c r="N26" s="61">
        <f t="shared" si="2"/>
        <v>0.1491701301634929</v>
      </c>
    </row>
    <row r="27" spans="1:16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6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J14/SUM($J$14:$N$15)</f>
        <v>0.11516736826492731</v>
      </c>
      <c r="K28" s="61">
        <f t="shared" ref="K28:N28" si="3">K14/SUM($J$14:$N$15)</f>
        <v>0.1127879074508181</v>
      </c>
      <c r="L28" s="61">
        <f t="shared" si="3"/>
        <v>0.10893661563007749</v>
      </c>
      <c r="M28" s="61">
        <f t="shared" si="3"/>
        <v>0.1042283289111873</v>
      </c>
      <c r="N28" s="61">
        <f t="shared" si="3"/>
        <v>0.10876770652630986</v>
      </c>
    </row>
    <row r="29" spans="1:16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6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J16/SUM($J$16:$N$17)</f>
        <v>0.1440568930174512</v>
      </c>
      <c r="K30" s="61">
        <f t="shared" ref="K30:N30" si="4">K16/SUM($J$16:$N$17)</f>
        <v>0.14503847844373965</v>
      </c>
      <c r="L30" s="61">
        <f t="shared" si="4"/>
        <v>0.15422799148770081</v>
      </c>
      <c r="M30" s="61">
        <f t="shared" si="4"/>
        <v>0.14541668731670945</v>
      </c>
      <c r="N30" s="61">
        <f t="shared" si="4"/>
        <v>0.14646515330408127</v>
      </c>
    </row>
    <row r="31" spans="1:16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6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0.15029174365622175</v>
      </c>
      <c r="K32" s="86">
        <f t="shared" ref="K32:N32" si="5">IF(K18=0, 0, K18/SUM($J$18:$N$19))</f>
        <v>0.16232741882647575</v>
      </c>
      <c r="L32" s="86">
        <f t="shared" si="5"/>
        <v>0.1723799347883922</v>
      </c>
      <c r="M32" s="86">
        <f t="shared" si="5"/>
        <v>0.18310902982145613</v>
      </c>
      <c r="N32" s="86">
        <f t="shared" si="5"/>
        <v>0.18752473199282657</v>
      </c>
    </row>
    <row r="33" spans="1:16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6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0.10711033798219634</v>
      </c>
      <c r="K34" s="86">
        <f t="shared" ref="K34:N34" si="6">IF(K20=0, 0, K20/SUM($J$20:$N$21))</f>
        <v>0.11222356330278915</v>
      </c>
      <c r="L34" s="86">
        <f t="shared" si="6"/>
        <v>0.11729184536234645</v>
      </c>
      <c r="M34" s="86">
        <f t="shared" si="6"/>
        <v>0.12297281908633606</v>
      </c>
      <c r="N34" s="86">
        <f t="shared" si="6"/>
        <v>0.12468386827954052</v>
      </c>
    </row>
    <row r="35" spans="1:16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6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6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6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134.21974858892165</v>
      </c>
      <c r="J38" s="38">
        <f>SUMIFS('Inp - allowance final'!I:I, 'Inp - allowance final'!$A:$A, $G$6, 'Inp - allowance final'!$N:$N, $E38)</f>
        <v>27.658977030843857</v>
      </c>
      <c r="K38" s="38">
        <f>SUMIFS('Inp - allowance final'!J:J, 'Inp - allowance final'!$A:$A, $G$6, 'Inp - allowance final'!$N:$N, $E38)</f>
        <v>27.62379878562793</v>
      </c>
      <c r="L38" s="38">
        <f>SUMIFS('Inp - allowance final'!K:K, 'Inp - allowance final'!$A:$A, $G$6, 'Inp - allowance final'!$N:$N, $E38)</f>
        <v>26.96170289519257</v>
      </c>
      <c r="M38" s="38">
        <f>SUMIFS('Inp - allowance final'!L:L, 'Inp - allowance final'!$A:$A, $G$6, 'Inp - allowance final'!$N:$N, $E38)</f>
        <v>26.261420978564914</v>
      </c>
      <c r="N38" s="38">
        <f>SUMIFS('Inp - allowance final'!M:M, 'Inp - allowance final'!$A:$A, $G$6, 'Inp - allowance final'!$N:$N, $E38)</f>
        <v>25.713848898692369</v>
      </c>
      <c r="P38" s="30" t="s">
        <v>641</v>
      </c>
    </row>
    <row r="39" spans="1:16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918.5906705131963</v>
      </c>
      <c r="J39" s="38">
        <f>SUMIFS('Inp - allowance final'!I:I, 'Inp - allowance final'!$A:$A, $G$6, 'Inp - allowance final'!$N:$N, $E39)</f>
        <v>184.68952074881278</v>
      </c>
      <c r="K39" s="38">
        <f>SUMIFS('Inp - allowance final'!J:J, 'Inp - allowance final'!$A:$A, $G$6, 'Inp - allowance final'!$N:$N, $E39)</f>
        <v>187.844372133392</v>
      </c>
      <c r="L39" s="38">
        <f>SUMIFS('Inp - allowance final'!K:K, 'Inp - allowance final'!$A:$A, $G$6, 'Inp - allowance final'!$N:$N, $E39)</f>
        <v>184.855061340129</v>
      </c>
      <c r="M39" s="38">
        <f>SUMIFS('Inp - allowance final'!L:L, 'Inp - allowance final'!$A:$A, $G$6, 'Inp - allowance final'!$N:$N, $E39)</f>
        <v>181.54303687917005</v>
      </c>
      <c r="N39" s="38">
        <f>SUMIFS('Inp - allowance final'!M:M, 'Inp - allowance final'!$A:$A, $G$6, 'Inp - allowance final'!$N:$N, $E39)</f>
        <v>179.65867941169253</v>
      </c>
      <c r="P39" s="30" t="s">
        <v>642</v>
      </c>
    </row>
    <row r="40" spans="1:16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812.0770008590232</v>
      </c>
      <c r="J40" s="38">
        <f>SUMIFS('Inp - allowance final'!I:I, 'Inp - allowance final'!$A:$A, $G$6, 'Inp - allowance final'!$N:$N, $E40)</f>
        <v>169.14397989253715</v>
      </c>
      <c r="K40" s="38">
        <f>SUMIFS('Inp - allowance final'!J:J, 'Inp - allowance final'!$A:$A, $G$6, 'Inp - allowance final'!$N:$N, $E40)</f>
        <v>165.37266228852195</v>
      </c>
      <c r="L40" s="38">
        <f>SUMIFS('Inp - allowance final'!K:K, 'Inp - allowance final'!$A:$A, $G$6, 'Inp - allowance final'!$N:$N, $E40)</f>
        <v>162.29666176536114</v>
      </c>
      <c r="M40" s="38">
        <f>SUMIFS('Inp - allowance final'!L:L, 'Inp - allowance final'!$A:$A, $G$6, 'Inp - allowance final'!$N:$N, $E40)</f>
        <v>159.05755229092347</v>
      </c>
      <c r="N40" s="38">
        <f>SUMIFS('Inp - allowance final'!M:M, 'Inp - allowance final'!$A:$A, $G$6, 'Inp - allowance final'!$N:$N, $E40)</f>
        <v>156.20614462167956</v>
      </c>
      <c r="P40" s="30" t="s">
        <v>643</v>
      </c>
    </row>
    <row r="41" spans="1:16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161.95026953999022</v>
      </c>
      <c r="J41" s="38">
        <f>SUMIFS('Inp - allowance final'!I:I, 'Inp - allowance final'!$A:$A, $G$6, 'Inp - allowance final'!$N:$N, $E41)</f>
        <v>31.262587915516285</v>
      </c>
      <c r="K41" s="38">
        <f>SUMIFS('Inp - allowance final'!J:J, 'Inp - allowance final'!$A:$A, $G$6, 'Inp - allowance final'!$N:$N, $E41)</f>
        <v>32.106306538034858</v>
      </c>
      <c r="L41" s="38">
        <f>SUMIFS('Inp - allowance final'!K:K, 'Inp - allowance final'!$A:$A, $G$6, 'Inp - allowance final'!$N:$N, $E41)</f>
        <v>32.629101124104245</v>
      </c>
      <c r="M41" s="38">
        <f>SUMIFS('Inp - allowance final'!L:L, 'Inp - allowance final'!$A:$A, $G$6, 'Inp - allowance final'!$N:$N, $E41)</f>
        <v>32.867218424558764</v>
      </c>
      <c r="N41" s="38">
        <f>SUMIFS('Inp - allowance final'!M:M, 'Inp - allowance final'!$A:$A, $G$6, 'Inp - allowance final'!$N:$N, $E41)</f>
        <v>33.085055537776078</v>
      </c>
      <c r="P41" s="30" t="s">
        <v>644</v>
      </c>
    </row>
    <row r="42" spans="1:16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88.503702515872277</v>
      </c>
      <c r="J42" s="38">
        <f>SUMIFS('Inp - allowance final'!I:I, 'Inp - allowance final'!$A:$A, $H$6, 'Inp - allowance final'!$N:$N, $E38)</f>
        <v>17.791862015016282</v>
      </c>
      <c r="K42" s="38">
        <f>SUMIFS('Inp - allowance final'!J:J, 'Inp - allowance final'!$A:$A, $H$6, 'Inp - allowance final'!$N:$N, $E38)</f>
        <v>18.087687940886273</v>
      </c>
      <c r="L42" s="38">
        <f>SUMIFS('Inp - allowance final'!K:K, 'Inp - allowance final'!$A:$A, $H$6, 'Inp - allowance final'!$N:$N, $E38)</f>
        <v>17.785216690915551</v>
      </c>
      <c r="M42" s="38">
        <f>SUMIFS('Inp - allowance final'!L:L, 'Inp - allowance final'!$A:$A, $H$6, 'Inp - allowance final'!$N:$N, $E38)</f>
        <v>17.489408277120184</v>
      </c>
      <c r="N42" s="38">
        <f>SUMIFS('Inp - allowance final'!M:M, 'Inp - allowance final'!$A:$A, $H$6, 'Inp - allowance final'!$N:$N, $E38)</f>
        <v>17.349527591933985</v>
      </c>
      <c r="P42" s="30" t="s">
        <v>645</v>
      </c>
    </row>
    <row r="43" spans="1:16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394.40388689165036</v>
      </c>
      <c r="J43" s="38">
        <f>SUMIFS('Inp - allowance final'!I:I, 'Inp - allowance final'!$A:$A, $H$6, 'Inp - allowance final'!$N:$N, $E39)</f>
        <v>79.892371016510864</v>
      </c>
      <c r="K43" s="38">
        <f>SUMIFS('Inp - allowance final'!J:J, 'Inp - allowance final'!$A:$A, $H$6, 'Inp - allowance final'!$N:$N, $E39)</f>
        <v>80.178303603791505</v>
      </c>
      <c r="L43" s="38">
        <f>SUMIFS('Inp - allowance final'!K:K, 'Inp - allowance final'!$A:$A, $H$6, 'Inp - allowance final'!$N:$N, $E39)</f>
        <v>79.019815922719104</v>
      </c>
      <c r="M43" s="38">
        <f>SUMIFS('Inp - allowance final'!L:L, 'Inp - allowance final'!$A:$A, $H$6, 'Inp - allowance final'!$N:$N, $E39)</f>
        <v>78.008327818696003</v>
      </c>
      <c r="N43" s="38">
        <f>SUMIFS('Inp - allowance final'!M:M, 'Inp - allowance final'!$A:$A, $H$6, 'Inp - allowance final'!$N:$N, $E39)</f>
        <v>77.305068529932925</v>
      </c>
      <c r="P43" s="30" t="s">
        <v>646</v>
      </c>
    </row>
    <row r="44" spans="1:16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6" ht="13.15">
      <c r="C45" s="29" t="s">
        <v>608</v>
      </c>
    </row>
    <row r="46" spans="1:16" s="30" customFormat="1">
      <c r="A46" s="65"/>
      <c r="B46" s="16"/>
      <c r="C46" s="43"/>
      <c r="D46" s="53"/>
      <c r="E46" s="27" t="s">
        <v>593</v>
      </c>
      <c r="F46" s="36"/>
      <c r="G46" s="41" t="s">
        <v>47</v>
      </c>
      <c r="H46" s="38">
        <f>SUM(J46:N46)</f>
        <v>117.4665296765325</v>
      </c>
      <c r="I46" s="38"/>
      <c r="J46" s="38">
        <f>$H$38*J24</f>
        <v>22.773588221508223</v>
      </c>
      <c r="K46" s="38">
        <f t="shared" ref="K46:N46" si="8">$H$38*K24</f>
        <v>22.996732826893489</v>
      </c>
      <c r="L46" s="38">
        <f t="shared" si="8"/>
        <v>23.521002977760766</v>
      </c>
      <c r="M46" s="38">
        <f t="shared" si="8"/>
        <v>24.111376004291159</v>
      </c>
      <c r="N46" s="38">
        <f t="shared" si="8"/>
        <v>24.063829646078876</v>
      </c>
    </row>
    <row r="47" spans="1:16" s="30" customFormat="1" ht="13.15">
      <c r="A47" s="66"/>
      <c r="B47" s="24"/>
      <c r="C47" s="39"/>
      <c r="D47" s="53"/>
      <c r="E47" s="27" t="s">
        <v>595</v>
      </c>
      <c r="F47" s="36"/>
      <c r="G47" s="41" t="s">
        <v>47</v>
      </c>
      <c r="H47" s="38">
        <f t="shared" ref="H47:H57" si="9">SUM(J47:N47)</f>
        <v>16.753218912389126</v>
      </c>
      <c r="I47" s="38"/>
      <c r="J47" s="38">
        <f>J38-J46</f>
        <v>4.8853888093356339</v>
      </c>
      <c r="K47" s="38">
        <f t="shared" ref="K47:N47" si="10">K38-K46</f>
        <v>4.6270659587344412</v>
      </c>
      <c r="L47" s="38">
        <f t="shared" si="10"/>
        <v>3.4406999174318038</v>
      </c>
      <c r="M47" s="38">
        <f t="shared" si="10"/>
        <v>2.1500449742737544</v>
      </c>
      <c r="N47" s="38">
        <f t="shared" si="10"/>
        <v>1.6500192526134931</v>
      </c>
    </row>
    <row r="48" spans="1:16" s="30" customFormat="1">
      <c r="A48" s="65"/>
      <c r="B48" s="16"/>
      <c r="C48" s="43"/>
      <c r="D48" s="53"/>
      <c r="E48" s="27" t="s">
        <v>596</v>
      </c>
      <c r="F48" s="36"/>
      <c r="G48" s="41" t="s">
        <v>47</v>
      </c>
      <c r="H48" s="38">
        <f t="shared" si="9"/>
        <v>626.73204633131036</v>
      </c>
      <c r="I48" s="38"/>
      <c r="J48" s="38">
        <f>$H$39*J26</f>
        <v>110.77513926610334</v>
      </c>
      <c r="K48" s="38">
        <f>$H$39*K26</f>
        <v>117.63222915608382</v>
      </c>
      <c r="L48" s="38">
        <f t="shared" ref="L48:N48" si="11">$H$39*L26</f>
        <v>126.21963480105347</v>
      </c>
      <c r="M48" s="38">
        <f t="shared" si="11"/>
        <v>135.07875322064601</v>
      </c>
      <c r="N48" s="38">
        <f t="shared" si="11"/>
        <v>137.0262898874237</v>
      </c>
    </row>
    <row r="49" spans="1:16" s="30" customFormat="1" ht="13.15">
      <c r="A49" s="64"/>
      <c r="C49" s="51"/>
      <c r="D49" s="38"/>
      <c r="E49" s="27" t="s">
        <v>471</v>
      </c>
      <c r="F49" s="36"/>
      <c r="G49" s="41" t="s">
        <v>47</v>
      </c>
      <c r="H49" s="38">
        <f t="shared" si="9"/>
        <v>291.858624181886</v>
      </c>
      <c r="I49" s="38"/>
      <c r="J49" s="38">
        <f>J39-J48</f>
        <v>73.914381482709445</v>
      </c>
      <c r="K49" s="38">
        <f t="shared" ref="K49:N49" si="12">K39-K48</f>
        <v>70.212142977308176</v>
      </c>
      <c r="L49" s="38">
        <f t="shared" si="12"/>
        <v>58.635426539075524</v>
      </c>
      <c r="M49" s="38">
        <f t="shared" si="12"/>
        <v>46.464283658524039</v>
      </c>
      <c r="N49" s="38">
        <f t="shared" si="12"/>
        <v>42.632389524268831</v>
      </c>
    </row>
    <row r="50" spans="1:16" s="30" customFormat="1" ht="13.5" customHeight="1">
      <c r="A50" s="65"/>
      <c r="B50" s="16"/>
      <c r="C50" s="43"/>
      <c r="D50" s="53"/>
      <c r="E50" s="27" t="s">
        <v>597</v>
      </c>
      <c r="F50" s="36"/>
      <c r="G50" s="41" t="s">
        <v>47</v>
      </c>
      <c r="H50" s="38">
        <f t="shared" si="9"/>
        <v>446.55133839078474</v>
      </c>
      <c r="I50" s="36"/>
      <c r="J50" s="36">
        <f>$H$40*J28</f>
        <v>93.52477101740881</v>
      </c>
      <c r="K50" s="36">
        <f t="shared" ref="K50:N50" si="13">$H$40*K28</f>
        <v>91.592465615825432</v>
      </c>
      <c r="L50" s="36">
        <f t="shared" si="13"/>
        <v>88.464920104605525</v>
      </c>
      <c r="M50" s="36">
        <f t="shared" si="13"/>
        <v>84.641428746744808</v>
      </c>
      <c r="N50" s="36">
        <f t="shared" si="13"/>
        <v>88.327752906200118</v>
      </c>
    </row>
    <row r="51" spans="1:16" s="30" customFormat="1">
      <c r="A51" s="65"/>
      <c r="B51" s="16"/>
      <c r="C51" s="43"/>
      <c r="D51" s="53"/>
      <c r="E51" s="27" t="s">
        <v>598</v>
      </c>
      <c r="F51" s="36"/>
      <c r="G51" s="41" t="s">
        <v>47</v>
      </c>
      <c r="H51" s="38">
        <f t="shared" si="9"/>
        <v>365.52566246823858</v>
      </c>
      <c r="I51" s="38"/>
      <c r="J51" s="36">
        <f>J40-J50</f>
        <v>75.619208875128336</v>
      </c>
      <c r="K51" s="36">
        <f t="shared" ref="K51:N51" si="14">K40-K50</f>
        <v>73.780196672696519</v>
      </c>
      <c r="L51" s="36">
        <f t="shared" si="14"/>
        <v>73.831741660755611</v>
      </c>
      <c r="M51" s="36">
        <f t="shared" si="14"/>
        <v>74.41612354417866</v>
      </c>
      <c r="N51" s="36">
        <f t="shared" si="14"/>
        <v>67.878391715479438</v>
      </c>
    </row>
    <row r="52" spans="1:16" s="30" customFormat="1">
      <c r="A52" s="66"/>
      <c r="B52" s="24"/>
      <c r="C52" s="43"/>
      <c r="D52" s="53"/>
      <c r="E52" s="27" t="s">
        <v>599</v>
      </c>
      <c r="F52" s="45"/>
      <c r="G52" s="41" t="s">
        <v>47</v>
      </c>
      <c r="H52" s="38">
        <f t="shared" si="9"/>
        <v>119.06668088531345</v>
      </c>
      <c r="I52" s="38"/>
      <c r="J52" s="38">
        <f>$H$41*J30</f>
        <v>23.330052653269757</v>
      </c>
      <c r="K52" s="38">
        <f t="shared" ref="K52:N52" si="15">$H$41*K30</f>
        <v>23.489020677633697</v>
      </c>
      <c r="L52" s="38">
        <f t="shared" si="15"/>
        <v>24.977264792044462</v>
      </c>
      <c r="M52" s="38">
        <f t="shared" si="15"/>
        <v>23.550271706553573</v>
      </c>
      <c r="N52" s="38">
        <f t="shared" si="15"/>
        <v>23.72007105581195</v>
      </c>
    </row>
    <row r="53" spans="1:16" s="30" customFormat="1">
      <c r="A53" s="66"/>
      <c r="B53" s="24"/>
      <c r="C53" s="43"/>
      <c r="D53" s="53"/>
      <c r="E53" s="27" t="s">
        <v>600</v>
      </c>
      <c r="F53" s="45"/>
      <c r="G53" s="41" t="s">
        <v>47</v>
      </c>
      <c r="H53" s="38">
        <f t="shared" si="9"/>
        <v>42.883588654676792</v>
      </c>
      <c r="I53" s="38"/>
      <c r="J53" s="38">
        <f>J41-J52</f>
        <v>7.9325352622465282</v>
      </c>
      <c r="K53" s="38">
        <f t="shared" ref="K53:N53" si="16">K41-K52</f>
        <v>8.6172858604011608</v>
      </c>
      <c r="L53" s="38">
        <f t="shared" si="16"/>
        <v>7.6518363320597835</v>
      </c>
      <c r="M53" s="38">
        <f t="shared" si="16"/>
        <v>9.316946718005191</v>
      </c>
      <c r="N53" s="38">
        <f t="shared" si="16"/>
        <v>9.3649844819641288</v>
      </c>
    </row>
    <row r="54" spans="1:16" s="30" customFormat="1">
      <c r="A54" s="66"/>
      <c r="B54" s="24"/>
      <c r="C54" s="43"/>
      <c r="D54" s="53"/>
      <c r="E54" s="27" t="s">
        <v>601</v>
      </c>
      <c r="F54" s="45"/>
      <c r="G54" s="41" t="s">
        <v>47</v>
      </c>
      <c r="H54" s="38">
        <f t="shared" si="9"/>
        <v>75.72667602329706</v>
      </c>
      <c r="I54" s="38"/>
      <c r="J54" s="38">
        <f>$H$42*J32</f>
        <v>13.301375771141984</v>
      </c>
      <c r="K54" s="38">
        <f t="shared" ref="K54:N54" si="17">$H$42*K32</f>
        <v>14.366577585987814</v>
      </c>
      <c r="L54" s="38">
        <f t="shared" si="17"/>
        <v>15.256262468217326</v>
      </c>
      <c r="M54" s="38">
        <f t="shared" si="17"/>
        <v>16.20582710328814</v>
      </c>
      <c r="N54" s="38">
        <f t="shared" si="17"/>
        <v>16.596633094661801</v>
      </c>
    </row>
    <row r="55" spans="1:16" s="30" customFormat="1">
      <c r="A55" s="66"/>
      <c r="B55" s="24"/>
      <c r="C55" s="43"/>
      <c r="D55" s="53"/>
      <c r="E55" s="27" t="s">
        <v>602</v>
      </c>
      <c r="F55" s="45"/>
      <c r="G55" s="41" t="s">
        <v>47</v>
      </c>
      <c r="H55" s="38">
        <f t="shared" si="9"/>
        <v>12.777026492575208</v>
      </c>
      <c r="I55" s="38"/>
      <c r="J55" s="38">
        <f>J42-J54</f>
        <v>4.4904862438742974</v>
      </c>
      <c r="K55" s="38">
        <f t="shared" ref="K55:N55" si="18">K42-K54</f>
        <v>3.7211103548984585</v>
      </c>
      <c r="L55" s="38">
        <f t="shared" si="18"/>
        <v>2.5289542226982249</v>
      </c>
      <c r="M55" s="38">
        <f t="shared" si="18"/>
        <v>1.2835811738320437</v>
      </c>
      <c r="N55" s="38">
        <f t="shared" si="18"/>
        <v>0.75289449727218383</v>
      </c>
    </row>
    <row r="56" spans="1:16" s="30" customFormat="1">
      <c r="A56" s="66"/>
      <c r="B56" s="24"/>
      <c r="C56" s="43"/>
      <c r="D56" s="53"/>
      <c r="E56" s="27" t="s">
        <v>603</v>
      </c>
      <c r="F56" s="45"/>
      <c r="G56" s="41" t="s">
        <v>47</v>
      </c>
      <c r="H56" s="38">
        <f t="shared" si="9"/>
        <v>230.44326301732366</v>
      </c>
      <c r="I56" s="38"/>
      <c r="J56" s="38">
        <f>$H$43*J34</f>
        <v>42.244733626456608</v>
      </c>
      <c r="K56" s="38">
        <f t="shared" ref="K56:N56" si="19">$H$43*K34</f>
        <v>44.261409567451217</v>
      </c>
      <c r="L56" s="38">
        <f t="shared" si="19"/>
        <v>46.260359711603833</v>
      </c>
      <c r="M56" s="38">
        <f t="shared" si="19"/>
        <v>48.500957829674668</v>
      </c>
      <c r="N56" s="38">
        <f t="shared" si="19"/>
        <v>49.175802282137333</v>
      </c>
    </row>
    <row r="57" spans="1:16" s="30" customFormat="1" ht="13.15">
      <c r="A57" s="66"/>
      <c r="B57" s="24"/>
      <c r="C57" s="24"/>
      <c r="D57" s="20"/>
      <c r="E57" s="27" t="s">
        <v>604</v>
      </c>
      <c r="F57" s="28"/>
      <c r="G57" s="41" t="s">
        <v>47</v>
      </c>
      <c r="H57" s="38">
        <f t="shared" si="9"/>
        <v>163.96062387432673</v>
      </c>
      <c r="J57" s="38">
        <f>J43-J56</f>
        <v>37.647637390054257</v>
      </c>
      <c r="K57" s="38">
        <f t="shared" ref="K57:N57" si="20">K43-K56</f>
        <v>35.916894036340288</v>
      </c>
      <c r="L57" s="38">
        <f t="shared" si="20"/>
        <v>32.759456211115271</v>
      </c>
      <c r="M57" s="38">
        <f t="shared" si="20"/>
        <v>29.507369989021335</v>
      </c>
      <c r="N57" s="38">
        <f t="shared" si="20"/>
        <v>28.129266247795591</v>
      </c>
    </row>
    <row r="58" spans="1:16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6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6">
      <c r="A60" s="65"/>
      <c r="B60" s="16"/>
      <c r="C60" s="16"/>
      <c r="D60" s="17"/>
      <c r="E60" s="18"/>
      <c r="F60" s="19"/>
      <c r="G60" s="19"/>
    </row>
    <row r="61" spans="1:16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6" s="30" customFormat="1">
      <c r="A62" s="65"/>
      <c r="B62" s="16"/>
      <c r="C62" s="43"/>
      <c r="D62" s="53"/>
      <c r="E62" s="27" t="s">
        <v>611</v>
      </c>
      <c r="F62" s="36"/>
      <c r="G62" s="41" t="s">
        <v>47</v>
      </c>
      <c r="H62" s="38">
        <f>SUM(J62:N62)</f>
        <v>8.2802703644792988E-2</v>
      </c>
      <c r="I62" s="38"/>
      <c r="J62" s="38">
        <f>SUMIFS('Inp - BP final'!F:F, 'Inp - BP final'!$A:$A, $G$6, 'Inp - BP final'!$K:$K, $E62)</f>
        <v>0</v>
      </c>
      <c r="K62" s="38">
        <f>SUMIFS('Inp - BP final'!G:G, 'Inp - BP final'!$A:$A, $G$6, 'Inp - BP final'!$K:$K, $E62)</f>
        <v>0</v>
      </c>
      <c r="L62" s="38">
        <f>SUMIFS('Inp - BP final'!H:H, 'Inp - BP final'!$A:$A, $G$6, 'Inp - BP final'!$K:$K, $E62)</f>
        <v>0</v>
      </c>
      <c r="M62" s="38">
        <f>SUMIFS('Inp - BP final'!I:I, 'Inp - BP final'!$A:$A, $G$6, 'Inp - BP final'!$K:$K, $E62)</f>
        <v>0</v>
      </c>
      <c r="N62" s="38">
        <f>SUMIFS('Inp - BP final'!J:J, 'Inp - BP final'!$A:$A, $G$6, 'Inp - BP final'!$K:$K, $E62)</f>
        <v>8.2802703644792988E-2</v>
      </c>
      <c r="P62" s="30" t="s">
        <v>641</v>
      </c>
    </row>
    <row r="63" spans="1:16" s="30" customFormat="1" ht="13.15">
      <c r="A63" s="66"/>
      <c r="B63" s="24"/>
      <c r="C63" s="39"/>
      <c r="D63" s="53"/>
      <c r="E63" s="27" t="s">
        <v>612</v>
      </c>
      <c r="F63" s="36"/>
      <c r="G63" s="41" t="s">
        <v>47</v>
      </c>
      <c r="H63" s="38">
        <f t="shared" ref="H63:H73" si="21">SUM(J63:N63)</f>
        <v>132.89312361892289</v>
      </c>
      <c r="I63" s="38"/>
      <c r="J63" s="38">
        <f>SUMIFS('Inp - BP final'!F:F, 'Inp - BP final'!$A:$A, $G$6, 'Inp - BP final'!$K:$K, $E63)</f>
        <v>17.032</v>
      </c>
      <c r="K63" s="38">
        <f>SUMIFS('Inp - BP final'!G:G, 'Inp - BP final'!$A:$A, $G$6, 'Inp - BP final'!$K:$K, $E63)</f>
        <v>13.169177836749</v>
      </c>
      <c r="L63" s="38">
        <f>SUMIFS('Inp - BP final'!H:H, 'Inp - BP final'!$A:$A, $G$6, 'Inp - BP final'!$K:$K, $E63)</f>
        <v>19.607821830851758</v>
      </c>
      <c r="M63" s="38">
        <f>SUMIFS('Inp - BP final'!I:I, 'Inp - BP final'!$A:$A, $G$6, 'Inp - BP final'!$K:$K, $E63)</f>
        <v>38.488566550292852</v>
      </c>
      <c r="N63" s="38">
        <f>SUMIFS('Inp - BP final'!J:J, 'Inp - BP final'!$A:$A, $G$6, 'Inp - BP final'!$K:$K, $E63)</f>
        <v>44.595557401029282</v>
      </c>
    </row>
    <row r="64" spans="1:16" s="30" customFormat="1">
      <c r="A64" s="65"/>
      <c r="B64" s="16"/>
      <c r="C64" s="43"/>
      <c r="D64" s="53"/>
      <c r="E64" s="27" t="s">
        <v>613</v>
      </c>
      <c r="F64" s="36"/>
      <c r="G64" s="41" t="s">
        <v>47</v>
      </c>
      <c r="H64" s="38">
        <f t="shared" si="21"/>
        <v>28.800936657958196</v>
      </c>
      <c r="I64" s="38"/>
      <c r="J64" s="38">
        <f>SUMIFS('Inp - BP final'!F:F, 'Inp - BP final'!$A:$A, $G$6, 'Inp - BP final'!$K:$K, $E64)</f>
        <v>5.1850000000000005</v>
      </c>
      <c r="K64" s="38">
        <f>SUMIFS('Inp - BP final'!G:G, 'Inp - BP final'!$A:$A, $G$6, 'Inp - BP final'!$K:$K, $E64)</f>
        <v>6.0717547836000003</v>
      </c>
      <c r="L64" s="38">
        <f>SUMIFS('Inp - BP final'!H:H, 'Inp - BP final'!$A:$A, $G$6, 'Inp - BP final'!$K:$K, $E64)</f>
        <v>5.2254026305469985</v>
      </c>
      <c r="M64" s="38">
        <f>SUMIFS('Inp - BP final'!I:I, 'Inp - BP final'!$A:$A, $G$6, 'Inp - BP final'!$K:$K, $E64)</f>
        <v>6.0121888739441101</v>
      </c>
      <c r="N64" s="38">
        <f>SUMIFS('Inp - BP final'!J:J, 'Inp - BP final'!$A:$A, $G$6, 'Inp - BP final'!$K:$K, $E64)</f>
        <v>6.306590369867088</v>
      </c>
      <c r="P64" s="30" t="s">
        <v>642</v>
      </c>
    </row>
    <row r="65" spans="1:16" s="30" customFormat="1" ht="13.15">
      <c r="A65" s="64"/>
      <c r="C65" s="51"/>
      <c r="D65" s="38"/>
      <c r="E65" s="27" t="s">
        <v>614</v>
      </c>
      <c r="F65" s="36"/>
      <c r="G65" s="41" t="s">
        <v>47</v>
      </c>
      <c r="H65" s="38">
        <f t="shared" si="21"/>
        <v>372.66490322058723</v>
      </c>
      <c r="I65" s="38"/>
      <c r="J65" s="38">
        <f>SUMIFS('Inp - BP final'!F:F, 'Inp - BP final'!$A:$A, $G$6, 'Inp - BP final'!$K:$K, $E65)</f>
        <v>92.931999999999988</v>
      </c>
      <c r="K65" s="38">
        <f>SUMIFS('Inp - BP final'!G:G, 'Inp - BP final'!$A:$A, $G$6, 'Inp - BP final'!$K:$K, $E65)</f>
        <v>76.901260348142998</v>
      </c>
      <c r="L65" s="38">
        <f>SUMIFS('Inp - BP final'!H:H, 'Inp - BP final'!$A:$A, $G$6, 'Inp - BP final'!$K:$K, $E65)</f>
        <v>73.40445599509043</v>
      </c>
      <c r="M65" s="38">
        <f>SUMIFS('Inp - BP final'!I:I, 'Inp - BP final'!$A:$A, $G$6, 'Inp - BP final'!$K:$K, $E65)</f>
        <v>77.645093795304575</v>
      </c>
      <c r="N65" s="38">
        <f>SUMIFS('Inp - BP final'!J:J, 'Inp - BP final'!$A:$A, $G$6, 'Inp - BP final'!$K:$K, $E65)</f>
        <v>51.782093082049329</v>
      </c>
    </row>
    <row r="66" spans="1:16" s="30" customFormat="1" ht="13.5" customHeight="1">
      <c r="A66" s="65"/>
      <c r="B66" s="16"/>
      <c r="C66" s="64" t="s">
        <v>536</v>
      </c>
      <c r="D66" s="53"/>
      <c r="E66" s="27" t="s">
        <v>615</v>
      </c>
      <c r="F66" s="36"/>
      <c r="G66" s="41" t="s">
        <v>47</v>
      </c>
      <c r="H66" s="38">
        <f>SUM(J66:N66)</f>
        <v>34.225605547365753</v>
      </c>
      <c r="I66" s="36"/>
      <c r="J66" s="38">
        <f>SUMIFS('Inp - BP final'!F:F, 'Inp - BP final'!$A:$A, $G$6, 'Inp - BP final'!$K:$K, $E66)-SUMIFS('Inp - BP final'!F:F, 'Inp - BP final'!$A:$A, $G$6, 'Inp - BP final'!$K:$K, $C66)</f>
        <v>4.0349493813480422</v>
      </c>
      <c r="K66" s="38">
        <f>SUMIFS('Inp - BP final'!G:G, 'Inp - BP final'!$A:$A, $G$6, 'Inp - BP final'!$K:$K, $E66)-SUMIFS('Inp - BP final'!G:G, 'Inp - BP final'!$A:$A, $G$6, 'Inp - BP final'!$K:$K, $C66)</f>
        <v>4.9578060434759799</v>
      </c>
      <c r="L66" s="38">
        <f>SUMIFS('Inp - BP final'!H:H, 'Inp - BP final'!$A:$A, $G$6, 'Inp - BP final'!$K:$K, $E66)-SUMIFS('Inp - BP final'!H:H, 'Inp - BP final'!$A:$A, $G$6, 'Inp - BP final'!$K:$K, $C66)</f>
        <v>6.1647848334132771</v>
      </c>
      <c r="M66" s="38">
        <f>SUMIFS('Inp - BP final'!I:I, 'Inp - BP final'!$A:$A, $G$6, 'Inp - BP final'!$K:$K, $E66)-SUMIFS('Inp - BP final'!I:I, 'Inp - BP final'!$A:$A, $G$6, 'Inp - BP final'!$K:$K, $C66)</f>
        <v>9.2958864342453325</v>
      </c>
      <c r="N66" s="38">
        <f>SUMIFS('Inp - BP final'!J:J, 'Inp - BP final'!$A:$A, $G$6, 'Inp - BP final'!$K:$K, $E66)-SUMIFS('Inp - BP final'!J:J, 'Inp - BP final'!$A:$A, $G$6, 'Inp - BP final'!$K:$K, $C66)</f>
        <v>9.7721788548831228</v>
      </c>
      <c r="P66" s="30" t="s">
        <v>643</v>
      </c>
    </row>
    <row r="67" spans="1:16" s="30" customFormat="1">
      <c r="A67" s="65"/>
      <c r="B67" s="16"/>
      <c r="C67" s="64" t="s">
        <v>531</v>
      </c>
      <c r="D67" s="53"/>
      <c r="E67" s="27" t="s">
        <v>616</v>
      </c>
      <c r="F67" s="36"/>
      <c r="G67" s="41" t="s">
        <v>47</v>
      </c>
      <c r="H67" s="38">
        <f t="shared" si="21"/>
        <v>949.92795206404071</v>
      </c>
      <c r="I67" s="38"/>
      <c r="J67" s="38">
        <f>SUMIFS('Inp - BP final'!F:F, 'Inp - BP final'!$A:$A, $G$6, 'Inp - BP final'!$K:$K, $E67)-SUMIFS('Inp - BP final'!F:F, 'Inp - BP final'!$A:$A, $G$6, 'Inp - BP final'!$K:$K, $C67)</f>
        <v>204.58634766244177</v>
      </c>
      <c r="K67" s="38">
        <f>SUMIFS('Inp - BP final'!G:G, 'Inp - BP final'!$A:$A, $G$6, 'Inp - BP final'!$K:$K, $E67)-SUMIFS('Inp - BP final'!G:G, 'Inp - BP final'!$A:$A, $G$6, 'Inp - BP final'!$K:$K, $C67)</f>
        <v>219.5700794437596</v>
      </c>
      <c r="L67" s="38">
        <f>SUMIFS('Inp - BP final'!H:H, 'Inp - BP final'!$A:$A, $G$6, 'Inp - BP final'!$K:$K, $E67)-SUMIFS('Inp - BP final'!H:H, 'Inp - BP final'!$A:$A, $G$6, 'Inp - BP final'!$K:$K, $C67)</f>
        <v>195.3151026397922</v>
      </c>
      <c r="M67" s="38">
        <f>SUMIFS('Inp - BP final'!I:I, 'Inp - BP final'!$A:$A, $G$6, 'Inp - BP final'!$K:$K, $E67)-SUMIFS('Inp - BP final'!I:I, 'Inp - BP final'!$A:$A, $G$6, 'Inp - BP final'!$K:$K, $C67)</f>
        <v>199.73796816025117</v>
      </c>
      <c r="N67" s="38">
        <f>SUMIFS('Inp - BP final'!J:J, 'Inp - BP final'!$A:$A, $G$6, 'Inp - BP final'!$K:$K, $E67)-SUMIFS('Inp - BP final'!J:J, 'Inp - BP final'!$A:$A, $G$6, 'Inp - BP final'!$K:$K, $C67)</f>
        <v>130.71845415779592</v>
      </c>
    </row>
    <row r="68" spans="1:16" s="30" customFormat="1">
      <c r="A68" s="66"/>
      <c r="B68" s="24"/>
      <c r="C68" s="64" t="s">
        <v>537</v>
      </c>
      <c r="D68" s="53"/>
      <c r="E68" s="27" t="s">
        <v>617</v>
      </c>
      <c r="F68" s="45"/>
      <c r="G68" s="41" t="s">
        <v>47</v>
      </c>
      <c r="H68" s="38">
        <f t="shared" si="21"/>
        <v>12.583252745830459</v>
      </c>
      <c r="I68" s="38"/>
      <c r="J68" s="38">
        <f>SUMIFS('Inp - BP final'!F:F, 'Inp - BP final'!$A:$A, $G$6, 'Inp - BP final'!$K:$K, $E68)-SUMIFS('Inp - BP final'!F:F, 'Inp - BP final'!$A:$A, $G$6, 'Inp - BP final'!$K:$K, $C68)</f>
        <v>0.36630000000000001</v>
      </c>
      <c r="K68" s="38">
        <f>SUMIFS('Inp - BP final'!G:G, 'Inp - BP final'!$A:$A, $G$6, 'Inp - BP final'!$K:$K, $E68)-SUMIFS('Inp - BP final'!G:G, 'Inp - BP final'!$A:$A, $G$6, 'Inp - BP final'!$K:$K, $C68)</f>
        <v>0.36263699999999999</v>
      </c>
      <c r="L68" s="38">
        <f>SUMIFS('Inp - BP final'!H:H, 'Inp - BP final'!$A:$A, $G$6, 'Inp - BP final'!$K:$K, $E68)-SUMIFS('Inp - BP final'!H:H, 'Inp - BP final'!$A:$A, $G$6, 'Inp - BP final'!$K:$K, $C68)</f>
        <v>3.9572149290181189</v>
      </c>
      <c r="M68" s="38">
        <f>SUMIFS('Inp - BP final'!I:I, 'Inp - BP final'!$A:$A, $G$6, 'Inp - BP final'!$K:$K, $E68)-SUMIFS('Inp - BP final'!I:I, 'Inp - BP final'!$A:$A, $G$6, 'Inp - BP final'!$K:$K, $C68)</f>
        <v>3.9515326069607379</v>
      </c>
      <c r="N68" s="38">
        <f>SUMIFS('Inp - BP final'!J:J, 'Inp - BP final'!$A:$A, $G$6, 'Inp - BP final'!$K:$K, $E68)-SUMIFS('Inp - BP final'!J:J, 'Inp - BP final'!$A:$A, $G$6, 'Inp - BP final'!$K:$K, $C68)</f>
        <v>3.9455682098516029</v>
      </c>
      <c r="P68" s="30" t="s">
        <v>644</v>
      </c>
    </row>
    <row r="69" spans="1:16" s="30" customFormat="1">
      <c r="A69" s="66"/>
      <c r="B69" s="24"/>
      <c r="C69" s="64" t="s">
        <v>532</v>
      </c>
      <c r="D69" s="53"/>
      <c r="E69" s="27" t="s">
        <v>618</v>
      </c>
      <c r="F69" s="45"/>
      <c r="G69" s="41" t="s">
        <v>47</v>
      </c>
      <c r="H69" s="38">
        <f t="shared" si="21"/>
        <v>78.324296816260926</v>
      </c>
      <c r="I69" s="38"/>
      <c r="J69" s="38">
        <f>SUMIFS('Inp - BP final'!F:F, 'Inp - BP final'!$A:$A, $G$6, 'Inp - BP final'!$K:$K, $E69)-SUMIFS('Inp - BP final'!F:F, 'Inp - BP final'!$A:$A, $G$6, 'Inp - BP final'!$K:$K, $C69)</f>
        <v>15.150116559600001</v>
      </c>
      <c r="K69" s="38">
        <f>SUMIFS('Inp - BP final'!G:G, 'Inp - BP final'!$A:$A, $G$6, 'Inp - BP final'!$K:$K, $E69)-SUMIFS('Inp - BP final'!G:G, 'Inp - BP final'!$A:$A, $G$6, 'Inp - BP final'!$K:$K, $C69)</f>
        <v>19.231442655083999</v>
      </c>
      <c r="L69" s="38">
        <f>SUMIFS('Inp - BP final'!H:H, 'Inp - BP final'!$A:$A, $G$6, 'Inp - BP final'!$K:$K, $E69)-SUMIFS('Inp - BP final'!H:H, 'Inp - BP final'!$A:$A, $G$6, 'Inp - BP final'!$K:$K, $C69)</f>
        <v>17.146525195299059</v>
      </c>
      <c r="M69" s="38">
        <f>SUMIFS('Inp - BP final'!I:I, 'Inp - BP final'!$A:$A, $G$6, 'Inp - BP final'!$K:$K, $E69)-SUMIFS('Inp - BP final'!I:I, 'Inp - BP final'!$A:$A, $G$6, 'Inp - BP final'!$K:$K, $C69)</f>
        <v>15.658796113809251</v>
      </c>
      <c r="N69" s="38">
        <f>SUMIFS('Inp - BP final'!J:J, 'Inp - BP final'!$A:$A, $G$6, 'Inp - BP final'!$K:$K, $E69)-SUMIFS('Inp - BP final'!J:J, 'Inp - BP final'!$A:$A, $G$6, 'Inp - BP final'!$K:$K, $C69)</f>
        <v>11.137416292468608</v>
      </c>
    </row>
    <row r="70" spans="1:16" s="30" customFormat="1">
      <c r="A70" s="66"/>
      <c r="B70" s="24"/>
      <c r="C70" s="64"/>
      <c r="D70" s="53"/>
      <c r="E70" s="27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$H$6, 'Inp - BP final'!$K:$K, $E62)</f>
        <v>0</v>
      </c>
      <c r="K70" s="38">
        <f>SUMIFS('Inp - BP final'!G:G, 'Inp - BP final'!$A:$A, $H$6, 'Inp - BP final'!$K:$K, $E62)</f>
        <v>0</v>
      </c>
      <c r="L70" s="38">
        <f>SUMIFS('Inp - BP final'!H:H, 'Inp - BP final'!$A:$A, $H$6, 'Inp - BP final'!$K:$K, $E62)</f>
        <v>0</v>
      </c>
      <c r="M70" s="38">
        <f>SUMIFS('Inp - BP final'!I:I, 'Inp - BP final'!$A:$A, $H$6, 'Inp - BP final'!$K:$K, $E62)</f>
        <v>0</v>
      </c>
      <c r="N70" s="38">
        <f>SUMIFS('Inp - BP final'!J:J, 'Inp - BP final'!$A:$A, $H$6, 'Inp - BP final'!$K:$K, $E62)</f>
        <v>0</v>
      </c>
      <c r="P70" s="30" t="s">
        <v>645</v>
      </c>
    </row>
    <row r="71" spans="1:16" s="30" customFormat="1">
      <c r="A71" s="66"/>
      <c r="B71" s="24"/>
      <c r="C71" s="64"/>
      <c r="D71" s="53"/>
      <c r="E71" s="27" t="s">
        <v>620</v>
      </c>
      <c r="F71" s="45"/>
      <c r="G71" s="41" t="s">
        <v>47</v>
      </c>
      <c r="H71" s="38">
        <f t="shared" si="21"/>
        <v>7.6012324294982685</v>
      </c>
      <c r="I71" s="38"/>
      <c r="J71" s="38">
        <f>SUMIFS('Inp - BP final'!F:F, 'Inp - BP final'!$A:$A, $H$6, 'Inp - BP final'!$K:$K, $E63)</f>
        <v>2.7152206092000002</v>
      </c>
      <c r="K71" s="38">
        <f>SUMIFS('Inp - BP final'!G:G, 'Inp - BP final'!$A:$A, $H$6, 'Inp - BP final'!$K:$K, $E63)</f>
        <v>2.6880684031080002</v>
      </c>
      <c r="L71" s="38">
        <f>SUMIFS('Inp - BP final'!H:H, 'Inp - BP final'!$A:$A, $H$6, 'Inp - BP final'!$K:$K, $E63)</f>
        <v>0.74002337200440005</v>
      </c>
      <c r="M71" s="38">
        <f>SUMIFS('Inp - BP final'!I:I, 'Inp - BP final'!$A:$A, $H$6, 'Inp - BP final'!$K:$K, $E63)</f>
        <v>0.73262313828435599</v>
      </c>
      <c r="N71" s="38">
        <f>SUMIFS('Inp - BP final'!J:J, 'Inp - BP final'!$A:$A, $H$6, 'Inp - BP final'!$K:$K, $E63)</f>
        <v>0.72529690690151249</v>
      </c>
    </row>
    <row r="72" spans="1:16" s="30" customFormat="1">
      <c r="A72" s="66"/>
      <c r="B72" s="24"/>
      <c r="C72" s="64"/>
      <c r="D72" s="53"/>
      <c r="E72" s="27" t="s">
        <v>621</v>
      </c>
      <c r="F72" s="45"/>
      <c r="G72" s="41" t="s">
        <v>47</v>
      </c>
      <c r="H72" s="38">
        <f t="shared" si="21"/>
        <v>6.9140895301571152</v>
      </c>
      <c r="I72" s="38"/>
      <c r="J72" s="38">
        <f>SUMIFS('Inp - BP final'!F:F, 'Inp - BP final'!$A:$A, $H$6, 'Inp - BP final'!$K:$K, $E64)+SUMIFS('Inp - BP final'!F:F, 'Inp - BP final'!$A:$A, $H$6, 'Inp - BP final'!$K:$K, $A64)</f>
        <v>1.1192068800000001</v>
      </c>
      <c r="K72" s="38">
        <f>SUMIFS('Inp - BP final'!G:G, 'Inp - BP final'!$A:$A, $H$6, 'Inp - BP final'!$K:$K, $E64)+SUMIFS('Inp - BP final'!G:G, 'Inp - BP final'!$A:$A, $H$6, 'Inp - BP final'!$K:$K, $A64)</f>
        <v>1.2121406351999999</v>
      </c>
      <c r="L72" s="38">
        <f>SUMIFS('Inp - BP final'!H:H, 'Inp - BP final'!$A:$A, $H$6, 'Inp - BP final'!$K:$K, $E64)+SUMIFS('Inp - BP final'!H:H, 'Inp - BP final'!$A:$A, $H$6, 'Inp - BP final'!$K:$K, $A64)</f>
        <v>1.4094097530480001</v>
      </c>
      <c r="M72" s="38">
        <f>SUMIFS('Inp - BP final'!I:I, 'Inp - BP final'!$A:$A, $H$6, 'Inp - BP final'!$K:$K, $E64)+SUMIFS('Inp - BP final'!I:I, 'Inp - BP final'!$A:$A, $H$6, 'Inp - BP final'!$K:$K, $A64)</f>
        <v>1.5946393275925201</v>
      </c>
      <c r="N72" s="38">
        <f>SUMIFS('Inp - BP final'!J:J, 'Inp - BP final'!$A:$A, $H$6, 'Inp - BP final'!$K:$K, $E64)+SUMIFS('Inp - BP final'!J:J, 'Inp - BP final'!$A:$A, $H$6, 'Inp - BP final'!$K:$K, $A64)</f>
        <v>1.5786929343165945</v>
      </c>
      <c r="P72" s="30" t="s">
        <v>646</v>
      </c>
    </row>
    <row r="73" spans="1:16" s="30" customFormat="1" ht="13.15">
      <c r="A73" s="66"/>
      <c r="B73" s="24"/>
      <c r="C73" s="64"/>
      <c r="D73" s="20"/>
      <c r="E73" s="27" t="s">
        <v>622</v>
      </c>
      <c r="F73" s="28"/>
      <c r="G73" s="41" t="s">
        <v>47</v>
      </c>
      <c r="H73" s="38">
        <f t="shared" si="21"/>
        <v>179.63125325030313</v>
      </c>
      <c r="J73" s="38">
        <f>SUMIFS('Inp - BP final'!F:F, 'Inp - BP final'!$A:$A, $H$6, 'Inp - BP final'!$K:$K, $E65)</f>
        <v>27.880038370800001</v>
      </c>
      <c r="K73" s="38">
        <f>SUMIFS('Inp - BP final'!G:G, 'Inp - BP final'!$A:$A, $H$6, 'Inp - BP final'!$K:$K, $E65)</f>
        <v>35.277545843892</v>
      </c>
      <c r="L73" s="38">
        <f>SUMIFS('Inp - BP final'!H:H, 'Inp - BP final'!$A:$A, $H$6, 'Inp - BP final'!$K:$K, $E65)</f>
        <v>39.5033333563836</v>
      </c>
      <c r="M73" s="38">
        <f>SUMIFS('Inp - BP final'!I:I, 'Inp - BP final'!$A:$A, $H$6, 'Inp - BP final'!$K:$K, $E65)</f>
        <v>37.297068388680472</v>
      </c>
      <c r="N73" s="38">
        <f>SUMIFS('Inp - BP final'!J:J, 'Inp - BP final'!$A:$A, $H$6, 'Inp - BP final'!$K:$K, $E65)</f>
        <v>39.673267290547088</v>
      </c>
    </row>
    <row r="74" spans="1:16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6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6" s="30" customFormat="1">
      <c r="A76" s="65"/>
      <c r="B76" s="16"/>
      <c r="C76" s="43"/>
      <c r="D76" s="53"/>
      <c r="E76" s="27" t="s">
        <v>593</v>
      </c>
      <c r="F76" s="36"/>
      <c r="G76" s="41" t="s">
        <v>594</v>
      </c>
      <c r="H76" s="38"/>
      <c r="I76" s="38"/>
      <c r="J76" s="61">
        <f>IF(J62=0, 0, J62/SUM(J$62:J$65))</f>
        <v>0</v>
      </c>
      <c r="K76" s="61">
        <f t="shared" ref="K76:N76" si="22">IF(K62=0, 0, K62/SUM(K$62:K$65))</f>
        <v>0</v>
      </c>
      <c r="L76" s="61">
        <f t="shared" si="22"/>
        <v>0</v>
      </c>
      <c r="M76" s="61">
        <f t="shared" si="22"/>
        <v>0</v>
      </c>
      <c r="N76" s="61">
        <f t="shared" si="22"/>
        <v>8.0573207887600867E-4</v>
      </c>
    </row>
    <row r="77" spans="1:16" s="30" customFormat="1" ht="13.15">
      <c r="A77" s="66"/>
      <c r="B77" s="24"/>
      <c r="C77" s="39"/>
      <c r="D77" s="53"/>
      <c r="E77" s="27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0.14791270440907001</v>
      </c>
      <c r="K77" s="61">
        <f t="shared" si="23"/>
        <v>0.13697605005811384</v>
      </c>
      <c r="L77" s="61">
        <f t="shared" si="23"/>
        <v>0.19959573291774058</v>
      </c>
      <c r="M77" s="61">
        <f t="shared" si="23"/>
        <v>0.31510335223192543</v>
      </c>
      <c r="N77" s="61">
        <f t="shared" si="23"/>
        <v>0.43394804265700171</v>
      </c>
    </row>
    <row r="78" spans="1:16" s="30" customFormat="1">
      <c r="A78" s="65"/>
      <c r="B78" s="16"/>
      <c r="C78" s="43"/>
      <c r="D78" s="53"/>
      <c r="E78" s="27" t="s">
        <v>596</v>
      </c>
      <c r="F78" s="36"/>
      <c r="G78" s="41" t="s">
        <v>594</v>
      </c>
      <c r="H78" s="38"/>
      <c r="I78" s="38"/>
      <c r="J78" s="61">
        <f t="shared" si="23"/>
        <v>4.5028615098698217E-2</v>
      </c>
      <c r="K78" s="61">
        <f t="shared" si="23"/>
        <v>6.315390356853888E-2</v>
      </c>
      <c r="L78" s="61">
        <f t="shared" si="23"/>
        <v>5.3191429258770018E-2</v>
      </c>
      <c r="M78" s="61">
        <f t="shared" si="23"/>
        <v>4.922139321441836E-2</v>
      </c>
      <c r="N78" s="61">
        <f t="shared" si="23"/>
        <v>6.1367829136723701E-2</v>
      </c>
    </row>
    <row r="79" spans="1:16" s="30" customFormat="1" ht="13.15">
      <c r="A79" s="64"/>
      <c r="C79" s="51"/>
      <c r="D79" s="38"/>
      <c r="E79" s="27" t="s">
        <v>471</v>
      </c>
      <c r="F79" s="36"/>
      <c r="G79" s="41" t="s">
        <v>594</v>
      </c>
      <c r="H79" s="38"/>
      <c r="I79" s="38"/>
      <c r="J79" s="61">
        <f t="shared" si="23"/>
        <v>0.80705868049223184</v>
      </c>
      <c r="K79" s="61">
        <f t="shared" si="23"/>
        <v>0.79987004637334724</v>
      </c>
      <c r="L79" s="61">
        <f t="shared" si="23"/>
        <v>0.74721283782348946</v>
      </c>
      <c r="M79" s="61">
        <f t="shared" si="23"/>
        <v>0.63567525455365625</v>
      </c>
      <c r="N79" s="61">
        <f t="shared" si="23"/>
        <v>0.5038783961273986</v>
      </c>
    </row>
    <row r="80" spans="1:16" s="30" customFormat="1" ht="13.5" customHeight="1">
      <c r="A80" s="65"/>
      <c r="B80" s="16"/>
      <c r="C80" s="43"/>
      <c r="D80" s="53"/>
      <c r="E80" s="27" t="s">
        <v>597</v>
      </c>
      <c r="F80" s="36"/>
      <c r="G80" s="41" t="s">
        <v>594</v>
      </c>
      <c r="H80" s="36"/>
      <c r="I80" s="36"/>
      <c r="J80" s="61">
        <f>IF(J66=0,0,J66/SUM(J$66:J$69))</f>
        <v>1.8002099318670924E-2</v>
      </c>
      <c r="K80" s="61">
        <f t="shared" ref="K80:N80" si="24">IF(K66=0,0,K66/SUM(K$66:K$69))</f>
        <v>2.0308725765768969E-2</v>
      </c>
      <c r="L80" s="61">
        <f t="shared" si="24"/>
        <v>2.7696488281521256E-2</v>
      </c>
      <c r="M80" s="61">
        <f t="shared" si="24"/>
        <v>4.0656562084624218E-2</v>
      </c>
      <c r="N80" s="61">
        <f t="shared" si="24"/>
        <v>6.2813856301444954E-2</v>
      </c>
    </row>
    <row r="81" spans="1:16" s="30" customFormat="1">
      <c r="A81" s="65"/>
      <c r="B81" s="16"/>
      <c r="C81" s="43"/>
      <c r="D81" s="53"/>
      <c r="E81" s="27" t="s">
        <v>598</v>
      </c>
      <c r="F81" s="36"/>
      <c r="G81" s="41" t="s">
        <v>594</v>
      </c>
      <c r="H81" s="38"/>
      <c r="I81" s="38"/>
      <c r="J81" s="61">
        <f t="shared" ref="J81:N83" si="25">IF(J67=0,0,J67/SUM(J$66:J$69))</f>
        <v>0.91277074425973637</v>
      </c>
      <c r="K81" s="61">
        <f t="shared" si="25"/>
        <v>0.89942778936648904</v>
      </c>
      <c r="L81" s="61">
        <f t="shared" si="25"/>
        <v>0.8774908772399127</v>
      </c>
      <c r="M81" s="61">
        <f t="shared" si="25"/>
        <v>0.87357554985268115</v>
      </c>
      <c r="N81" s="61">
        <f t="shared" si="25"/>
        <v>0.84023535767684399</v>
      </c>
    </row>
    <row r="82" spans="1:16" s="30" customFormat="1">
      <c r="A82" s="66"/>
      <c r="B82" s="24"/>
      <c r="C82" s="43"/>
      <c r="D82" s="53"/>
      <c r="E82" s="27" t="s">
        <v>599</v>
      </c>
      <c r="F82" s="45"/>
      <c r="G82" s="41" t="s">
        <v>594</v>
      </c>
      <c r="H82" s="38"/>
      <c r="I82" s="38"/>
      <c r="J82" s="61">
        <f t="shared" si="25"/>
        <v>1.6342631238229074E-3</v>
      </c>
      <c r="K82" s="61">
        <f t="shared" si="25"/>
        <v>1.485474687984704E-3</v>
      </c>
      <c r="L82" s="61">
        <f t="shared" si="25"/>
        <v>1.7778553488999576E-2</v>
      </c>
      <c r="M82" s="61">
        <f t="shared" si="25"/>
        <v>1.7282454115669144E-2</v>
      </c>
      <c r="N82" s="61">
        <f t="shared" si="25"/>
        <v>2.5361422282741485E-2</v>
      </c>
    </row>
    <row r="83" spans="1:16" s="30" customFormat="1">
      <c r="A83" s="66"/>
      <c r="B83" s="24"/>
      <c r="C83" s="43"/>
      <c r="D83" s="53"/>
      <c r="E83" s="27" t="s">
        <v>600</v>
      </c>
      <c r="F83" s="45"/>
      <c r="G83" s="41" t="s">
        <v>594</v>
      </c>
      <c r="H83" s="38"/>
      <c r="I83" s="38"/>
      <c r="J83" s="61">
        <f t="shared" si="25"/>
        <v>6.7592893297769741E-2</v>
      </c>
      <c r="K83" s="61">
        <f t="shared" si="25"/>
        <v>7.877801017975726E-2</v>
      </c>
      <c r="L83" s="61">
        <f t="shared" si="25"/>
        <v>7.7034080989566461E-2</v>
      </c>
      <c r="M83" s="61">
        <f t="shared" si="25"/>
        <v>6.8485433947025401E-2</v>
      </c>
      <c r="N83" s="61">
        <f t="shared" si="25"/>
        <v>7.1589363738969555E-2</v>
      </c>
    </row>
    <row r="84" spans="1:16" s="30" customFormat="1">
      <c r="A84" s="66"/>
      <c r="B84" s="24"/>
      <c r="C84" s="43"/>
      <c r="D84" s="53"/>
      <c r="E84" s="27" t="s">
        <v>601</v>
      </c>
      <c r="F84" s="45"/>
      <c r="G84" s="41" t="s">
        <v>594</v>
      </c>
      <c r="H84" s="38"/>
      <c r="I84" s="38"/>
      <c r="J84" s="61">
        <f>IF(J70=0, 0, J70/SUM(J$70:J$73))</f>
        <v>0</v>
      </c>
      <c r="K84" s="61">
        <f t="shared" ref="K84:N84" si="26">IF(K70=0, 0, K70/SUM(K$70:K$73))</f>
        <v>0</v>
      </c>
      <c r="L84" s="61">
        <f t="shared" si="26"/>
        <v>0</v>
      </c>
      <c r="M84" s="61">
        <f t="shared" si="26"/>
        <v>0</v>
      </c>
      <c r="N84" s="61">
        <f t="shared" si="26"/>
        <v>0</v>
      </c>
    </row>
    <row r="85" spans="1:16" s="30" customFormat="1">
      <c r="A85" s="66"/>
      <c r="B85" s="24"/>
      <c r="C85" s="43"/>
      <c r="D85" s="53"/>
      <c r="E85" s="27" t="s">
        <v>602</v>
      </c>
      <c r="F85" s="45"/>
      <c r="G85" s="41" t="s">
        <v>594</v>
      </c>
      <c r="H85" s="38"/>
      <c r="I85" s="38"/>
      <c r="J85" s="61">
        <f t="shared" ref="J85:N87" si="27">IF(J71=0, 0, J71/SUM(J$70:J$73))</f>
        <v>8.5614577940112277E-2</v>
      </c>
      <c r="K85" s="61">
        <f t="shared" si="27"/>
        <v>6.8612109376622182E-2</v>
      </c>
      <c r="L85" s="61">
        <f t="shared" si="27"/>
        <v>1.7766487907453089E-2</v>
      </c>
      <c r="M85" s="61">
        <f t="shared" si="27"/>
        <v>1.8489224233804169E-2</v>
      </c>
      <c r="N85" s="61">
        <f t="shared" si="27"/>
        <v>1.7278330135407131E-2</v>
      </c>
    </row>
    <row r="86" spans="1:16" s="30" customFormat="1">
      <c r="A86" s="66"/>
      <c r="B86" s="24"/>
      <c r="C86" s="43"/>
      <c r="D86" s="53"/>
      <c r="E86" s="27" t="s">
        <v>603</v>
      </c>
      <c r="F86" s="45"/>
      <c r="G86" s="41" t="s">
        <v>594</v>
      </c>
      <c r="H86" s="38"/>
      <c r="I86" s="38"/>
      <c r="J86" s="61">
        <f t="shared" si="27"/>
        <v>3.529010656968385E-2</v>
      </c>
      <c r="K86" s="61">
        <f t="shared" si="27"/>
        <v>3.0939512456614079E-2</v>
      </c>
      <c r="L86" s="61">
        <f t="shared" si="27"/>
        <v>3.3837122287571283E-2</v>
      </c>
      <c r="M86" s="61">
        <f t="shared" si="27"/>
        <v>4.024394338533327E-2</v>
      </c>
      <c r="N86" s="61">
        <f t="shared" si="27"/>
        <v>3.7608291779549358E-2</v>
      </c>
    </row>
    <row r="87" spans="1:16" s="30" customFormat="1" ht="13.15">
      <c r="A87" s="66"/>
      <c r="B87" s="24"/>
      <c r="C87" s="24"/>
      <c r="D87" s="20"/>
      <c r="E87" s="27" t="s">
        <v>604</v>
      </c>
      <c r="F87" s="28"/>
      <c r="G87" s="41" t="s">
        <v>594</v>
      </c>
      <c r="H87" s="52"/>
      <c r="J87" s="61">
        <f t="shared" si="27"/>
        <v>0.87909531549020392</v>
      </c>
      <c r="K87" s="61">
        <f t="shared" si="27"/>
        <v>0.90044837816676382</v>
      </c>
      <c r="L87" s="61">
        <f t="shared" si="27"/>
        <v>0.94839638980497565</v>
      </c>
      <c r="M87" s="61">
        <f t="shared" si="27"/>
        <v>0.94126683238086251</v>
      </c>
      <c r="N87" s="61">
        <f t="shared" si="27"/>
        <v>0.94511337808504359</v>
      </c>
    </row>
    <row r="88" spans="1:16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6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6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442.2573821979305</v>
      </c>
      <c r="J90" s="38">
        <f>SUMIFS('Inp - allowance final'!I:I,'Inp - allowance final'!$A:$A,$G$6,'Inp - allowance final'!$N:$N,$E90)</f>
        <v>103.28895409896587</v>
      </c>
      <c r="K90" s="38">
        <f>SUMIFS('Inp - allowance final'!J:J,'Inp - allowance final'!$A:$A,$G$6,'Inp - allowance final'!$N:$N,$E90)</f>
        <v>86.91783716090616</v>
      </c>
      <c r="L90" s="38">
        <f>SUMIFS('Inp - allowance final'!K:K,'Inp - allowance final'!$A:$A,$G$6,'Inp - allowance final'!$N:$N,$E90)</f>
        <v>81.63343700282519</v>
      </c>
      <c r="M90" s="38">
        <f>SUMIFS('Inp - allowance final'!L:L,'Inp - allowance final'!$A:$A,$G$6,'Inp - allowance final'!$N:$N,$E90)</f>
        <v>91.657993795203481</v>
      </c>
      <c r="N90" s="38">
        <f>SUMIFS('Inp - allowance final'!M:M,'Inp - allowance final'!$A:$A,$G$6,'Inp - allowance final'!$N:$N,$E90)</f>
        <v>78.75916014002982</v>
      </c>
      <c r="P90" s="30" t="s">
        <v>647</v>
      </c>
    </row>
    <row r="91" spans="1:16" s="30" customFormat="1" ht="15.7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28">SUM(J91:N91)</f>
        <v>1030.7159119475848</v>
      </c>
      <c r="J91" s="38">
        <f>SUMIFS('Inp - allowance final'!I:I, 'Inp - allowance final'!$A:$A, $G$6, 'Inp - allowance final'!$N:$N, $E91)</f>
        <v>215.40604296837205</v>
      </c>
      <c r="K91" s="38">
        <f>SUMIFS('Inp - allowance final'!J:J, 'Inp - allowance final'!$A:$A, $G$6, 'Inp - allowance final'!$N:$N, $E91)</f>
        <v>234.94815942875411</v>
      </c>
      <c r="L91" s="38">
        <f>SUMIFS('Inp - allowance final'!K:K, 'Inp - allowance final'!$A:$A, $G$6, 'Inp - allowance final'!$N:$N, $E91)</f>
        <v>211.72758016083591</v>
      </c>
      <c r="M91" s="38">
        <f>SUMIFS('Inp - allowance final'!L:L, 'Inp - allowance final'!$A:$A, $G$6, 'Inp - allowance final'!$N:$N, $E91)</f>
        <v>219.98043770088822</v>
      </c>
      <c r="N91" s="38">
        <f>SUMIFS('Inp - allowance final'!M:M, 'Inp - allowance final'!$A:$A, $G$6, 'Inp - allowance final'!$N:$N, $E91)</f>
        <v>148.65369168873443</v>
      </c>
      <c r="P91" s="30" t="s">
        <v>648</v>
      </c>
    </row>
    <row r="92" spans="1:16" s="30" customFormat="1" ht="13.15">
      <c r="A92" s="66"/>
      <c r="B92" s="24"/>
      <c r="C92" s="24"/>
      <c r="D92" s="20"/>
      <c r="E92" s="27" t="s">
        <v>649</v>
      </c>
      <c r="F92" s="28"/>
      <c r="G92" s="41" t="s">
        <v>47</v>
      </c>
      <c r="H92" s="38">
        <f t="shared" si="28"/>
        <v>135.45625356039287</v>
      </c>
      <c r="J92" s="38">
        <f>SUMIFS('Inp - allowance final'!I:I,'Inp - allowance final'!$A:$A,$H$6,'Inp - allowance final'!$N:$N,$E90)</f>
        <v>22.004056581628159</v>
      </c>
      <c r="K92" s="38">
        <f>SUMIFS('Inp - allowance final'!J:J,'Inp - allowance final'!$A:$A,$H$6,'Inp - allowance final'!$N:$N,$E90)</f>
        <v>27.305208631089229</v>
      </c>
      <c r="L92" s="38">
        <f>SUMIFS('Inp - allowance final'!K:K,'Inp - allowance final'!$A:$A,$H$6,'Inp - allowance final'!$N:$N,$E90)</f>
        <v>29.153175190884241</v>
      </c>
      <c r="M92" s="38">
        <f>SUMIFS('Inp - allowance final'!L:L,'Inp - allowance final'!$A:$A,$H$6,'Inp - allowance final'!$N:$N,$E90)</f>
        <v>27.565169738193713</v>
      </c>
      <c r="N92" s="38">
        <f>SUMIFS('Inp - allowance final'!M:M,'Inp - allowance final'!$A:$A,$H$6,'Inp - allowance final'!$N:$N,$E90)</f>
        <v>29.42864341859751</v>
      </c>
      <c r="P92" s="30" t="s">
        <v>650</v>
      </c>
    </row>
    <row r="93" spans="1:16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6" ht="13.15">
      <c r="C94" s="29" t="s">
        <v>625</v>
      </c>
    </row>
    <row r="95" spans="1:16" s="30" customFormat="1">
      <c r="A95" s="65"/>
      <c r="B95" s="16"/>
      <c r="C95" s="43"/>
      <c r="D95" s="53"/>
      <c r="E95" s="27" t="s">
        <v>593</v>
      </c>
      <c r="F95" s="36"/>
      <c r="G95" s="41" t="s">
        <v>47</v>
      </c>
      <c r="H95" s="38">
        <f>SUM(J95:N95)</f>
        <v>6.3458781830154701E-2</v>
      </c>
      <c r="I95" s="38"/>
      <c r="J95" s="38">
        <f t="shared" ref="J95:N98" si="29">J$90*J76</f>
        <v>0</v>
      </c>
      <c r="K95" s="38">
        <f t="shared" si="29"/>
        <v>0</v>
      </c>
      <c r="L95" s="38">
        <f t="shared" si="29"/>
        <v>0</v>
      </c>
      <c r="M95" s="38">
        <f t="shared" si="29"/>
        <v>0</v>
      </c>
      <c r="N95" s="38">
        <f t="shared" si="29"/>
        <v>6.3458781830154701E-2</v>
      </c>
    </row>
    <row r="96" spans="1:16" s="30" customFormat="1" ht="13.15">
      <c r="A96" s="66"/>
      <c r="B96" s="24"/>
      <c r="C96" s="39"/>
      <c r="D96" s="53"/>
      <c r="E96" s="27" t="s">
        <v>595</v>
      </c>
      <c r="F96" s="36"/>
      <c r="G96" s="41" t="s">
        <v>47</v>
      </c>
      <c r="H96" s="38">
        <f t="shared" ref="H96:H106" si="30">SUM(J96:N96)</f>
        <v>106.53622072722763</v>
      </c>
      <c r="I96" s="38"/>
      <c r="J96" s="38">
        <f t="shared" si="29"/>
        <v>15.277748536362338</v>
      </c>
      <c r="K96" s="38">
        <f t="shared" si="29"/>
        <v>11.905662013895268</v>
      </c>
      <c r="L96" s="38">
        <f t="shared" si="29"/>
        <v>16.293685689173099</v>
      </c>
      <c r="M96" s="38">
        <f t="shared" si="29"/>
        <v>28.881741103721637</v>
      </c>
      <c r="N96" s="38">
        <f t="shared" si="29"/>
        <v>34.177383384075291</v>
      </c>
    </row>
    <row r="97" spans="1:16" s="30" customFormat="1">
      <c r="A97" s="65"/>
      <c r="B97" s="16"/>
      <c r="C97" s="43"/>
      <c r="D97" s="53"/>
      <c r="E97" s="27" t="s">
        <v>596</v>
      </c>
      <c r="F97" s="36"/>
      <c r="G97" s="41" t="s">
        <v>47</v>
      </c>
      <c r="H97" s="38">
        <f t="shared" si="30"/>
        <v>23.827171290264946</v>
      </c>
      <c r="I97" s="38"/>
      <c r="J97" s="38">
        <f t="shared" si="29"/>
        <v>4.6509585580694415</v>
      </c>
      <c r="K97" s="38">
        <f t="shared" si="29"/>
        <v>5.4892007064458328</v>
      </c>
      <c r="L97" s="38">
        <f t="shared" si="29"/>
        <v>4.3421991894860348</v>
      </c>
      <c r="M97" s="38">
        <f t="shared" si="29"/>
        <v>4.5115341538384284</v>
      </c>
      <c r="N97" s="38">
        <f t="shared" si="29"/>
        <v>4.8332786824252096</v>
      </c>
    </row>
    <row r="98" spans="1:16" s="30" customFormat="1" ht="13.15">
      <c r="A98" s="64"/>
      <c r="C98" s="51"/>
      <c r="D98" s="38"/>
      <c r="E98" s="27" t="s">
        <v>471</v>
      </c>
      <c r="F98" s="36"/>
      <c r="G98" s="41" t="s">
        <v>47</v>
      </c>
      <c r="H98" s="38">
        <f t="shared" si="30"/>
        <v>311.83053139860783</v>
      </c>
      <c r="I98" s="38"/>
      <c r="J98" s="38">
        <f t="shared" si="29"/>
        <v>83.360247004534102</v>
      </c>
      <c r="K98" s="38">
        <f t="shared" si="29"/>
        <v>69.522974440565051</v>
      </c>
      <c r="L98" s="38">
        <f t="shared" si="29"/>
        <v>60.997552124166063</v>
      </c>
      <c r="M98" s="38">
        <f t="shared" si="29"/>
        <v>58.264718537643418</v>
      </c>
      <c r="N98" s="38">
        <f t="shared" si="29"/>
        <v>39.685039291699169</v>
      </c>
    </row>
    <row r="99" spans="1:16" s="30" customFormat="1" ht="13.5" customHeight="1">
      <c r="A99" s="65"/>
      <c r="B99" s="16"/>
      <c r="C99" s="43"/>
      <c r="D99" s="53"/>
      <c r="E99" s="27" t="s">
        <v>597</v>
      </c>
      <c r="F99" s="36"/>
      <c r="G99" s="41" t="s">
        <v>47</v>
      </c>
      <c r="H99" s="38">
        <f t="shared" si="30"/>
        <v>32.794529112373141</v>
      </c>
      <c r="I99" s="36"/>
      <c r="J99" s="38">
        <f t="shared" ref="J99:N102" si="31">J$91*J80</f>
        <v>3.8777609793585301</v>
      </c>
      <c r="K99" s="38">
        <f t="shared" si="31"/>
        <v>4.7714977390107345</v>
      </c>
      <c r="L99" s="38">
        <f t="shared" si="31"/>
        <v>5.8641104427994444</v>
      </c>
      <c r="M99" s="38">
        <f t="shared" si="31"/>
        <v>8.943648322788972</v>
      </c>
      <c r="N99" s="38">
        <f t="shared" si="31"/>
        <v>9.3375116284154664</v>
      </c>
    </row>
    <row r="100" spans="1:16" s="30" customFormat="1">
      <c r="A100" s="65"/>
      <c r="B100" s="16"/>
      <c r="C100" s="43"/>
      <c r="D100" s="53"/>
      <c r="E100" s="27" t="s">
        <v>598</v>
      </c>
      <c r="F100" s="36"/>
      <c r="G100" s="41" t="s">
        <v>47</v>
      </c>
      <c r="H100" s="38">
        <f t="shared" si="30"/>
        <v>910.79787748768535</v>
      </c>
      <c r="I100" s="38"/>
      <c r="J100" s="38">
        <f t="shared" si="31"/>
        <v>196.6163341582857</v>
      </c>
      <c r="K100" s="38">
        <f t="shared" si="31"/>
        <v>211.31890365072974</v>
      </c>
      <c r="L100" s="38">
        <f t="shared" si="31"/>
        <v>185.78902005121583</v>
      </c>
      <c r="M100" s="38">
        <f t="shared" si="31"/>
        <v>192.1695318213869</v>
      </c>
      <c r="N100" s="38">
        <f t="shared" si="31"/>
        <v>124.90408780606705</v>
      </c>
    </row>
    <row r="101" spans="1:16" s="30" customFormat="1">
      <c r="A101" s="66"/>
      <c r="B101" s="24"/>
      <c r="C101" s="43"/>
      <c r="D101" s="53"/>
      <c r="E101" s="27" t="s">
        <v>599</v>
      </c>
      <c r="F101" s="45"/>
      <c r="G101" s="41" t="s">
        <v>47</v>
      </c>
      <c r="H101" s="38">
        <f t="shared" si="30"/>
        <v>12.037120675194565</v>
      </c>
      <c r="I101" s="38"/>
      <c r="J101" s="38">
        <f t="shared" si="31"/>
        <v>0.35203015267182314</v>
      </c>
      <c r="K101" s="38">
        <f t="shared" si="31"/>
        <v>0.34900954382000898</v>
      </c>
      <c r="L101" s="38">
        <f t="shared" si="31"/>
        <v>3.7642101089858668</v>
      </c>
      <c r="M101" s="38">
        <f t="shared" si="31"/>
        <v>3.8018018209104154</v>
      </c>
      <c r="N101" s="38">
        <f t="shared" si="31"/>
        <v>3.7700690488064521</v>
      </c>
    </row>
    <row r="102" spans="1:16" s="30" customFormat="1">
      <c r="A102" s="66"/>
      <c r="B102" s="24"/>
      <c r="C102" s="43"/>
      <c r="D102" s="53"/>
      <c r="E102" s="27" t="s">
        <v>600</v>
      </c>
      <c r="F102" s="45"/>
      <c r="G102" s="41" t="s">
        <v>47</v>
      </c>
      <c r="H102" s="38">
        <f t="shared" si="30"/>
        <v>75.086384672331718</v>
      </c>
      <c r="I102" s="38"/>
      <c r="J102" s="38">
        <f t="shared" si="31"/>
        <v>14.559917678055976</v>
      </c>
      <c r="K102" s="38">
        <f t="shared" si="31"/>
        <v>18.508748495193622</v>
      </c>
      <c r="L102" s="38">
        <f t="shared" si="31"/>
        <v>16.310239557834759</v>
      </c>
      <c r="M102" s="38">
        <f t="shared" si="31"/>
        <v>15.065455735801915</v>
      </c>
      <c r="N102" s="38">
        <f t="shared" si="31"/>
        <v>10.642023205445444</v>
      </c>
    </row>
    <row r="103" spans="1:16" s="30" customFormat="1">
      <c r="A103" s="64"/>
      <c r="B103" s="24"/>
      <c r="C103" s="43"/>
      <c r="D103" s="53"/>
      <c r="E103" s="27" t="s">
        <v>601</v>
      </c>
      <c r="F103" s="45"/>
      <c r="G103" s="41" t="s">
        <v>47</v>
      </c>
      <c r="H103" s="38">
        <f t="shared" si="30"/>
        <v>0</v>
      </c>
      <c r="I103" s="38"/>
      <c r="J103" s="38">
        <f>J$92*J84</f>
        <v>0</v>
      </c>
      <c r="K103" s="38">
        <f t="shared" ref="K103:N103" si="32">K$92*K84</f>
        <v>0</v>
      </c>
      <c r="L103" s="38">
        <f t="shared" si="32"/>
        <v>0</v>
      </c>
      <c r="M103" s="38">
        <f t="shared" si="32"/>
        <v>0</v>
      </c>
      <c r="N103" s="38">
        <f t="shared" si="32"/>
        <v>0</v>
      </c>
    </row>
    <row r="104" spans="1:16" s="30" customFormat="1">
      <c r="A104" s="64"/>
      <c r="B104" s="24"/>
      <c r="C104" s="43"/>
      <c r="D104" s="53"/>
      <c r="E104" s="27" t="s">
        <v>602</v>
      </c>
      <c r="F104" s="45"/>
      <c r="G104" s="41" t="s">
        <v>47</v>
      </c>
      <c r="H104" s="38">
        <f t="shared" si="30"/>
        <v>5.293421933602974</v>
      </c>
      <c r="I104" s="38"/>
      <c r="J104" s="38">
        <f t="shared" ref="J104:N106" si="33">J$92*J85</f>
        <v>1.8838680172064446</v>
      </c>
      <c r="K104" s="38">
        <f t="shared" si="33"/>
        <v>1.8734679611477822</v>
      </c>
      <c r="L104" s="38">
        <f t="shared" si="33"/>
        <v>0.51794953449270631</v>
      </c>
      <c r="M104" s="38">
        <f t="shared" si="33"/>
        <v>0.50965860433233656</v>
      </c>
      <c r="N104" s="38">
        <f t="shared" si="33"/>
        <v>0.50847781642370404</v>
      </c>
    </row>
    <row r="105" spans="1:16" s="30" customFormat="1">
      <c r="A105" s="66"/>
      <c r="B105" s="24"/>
      <c r="C105" s="43"/>
      <c r="D105" s="53"/>
      <c r="E105" s="27" t="s">
        <v>603</v>
      </c>
      <c r="F105" s="45"/>
      <c r="G105" s="41" t="s">
        <v>47</v>
      </c>
      <c r="H105" s="38">
        <f t="shared" si="30"/>
        <v>4.8238870370218816</v>
      </c>
      <c r="I105" s="38"/>
      <c r="J105" s="38">
        <f t="shared" si="33"/>
        <v>0.77652550173101109</v>
      </c>
      <c r="K105" s="38">
        <f t="shared" si="33"/>
        <v>0.84480984257203151</v>
      </c>
      <c r="L105" s="38">
        <f t="shared" si="33"/>
        <v>0.98645955400493934</v>
      </c>
      <c r="M105" s="38">
        <f t="shared" si="33"/>
        <v>1.1093311303509696</v>
      </c>
      <c r="N105" s="38">
        <f t="shared" si="33"/>
        <v>1.10676100836293</v>
      </c>
    </row>
    <row r="106" spans="1:16" s="30" customFormat="1" ht="13.15">
      <c r="A106" s="66"/>
      <c r="B106" s="24"/>
      <c r="C106" s="24"/>
      <c r="D106" s="20"/>
      <c r="E106" s="27" t="s">
        <v>604</v>
      </c>
      <c r="F106" s="28"/>
      <c r="G106" s="41" t="s">
        <v>47</v>
      </c>
      <c r="H106" s="38">
        <f t="shared" si="30"/>
        <v>125.33894458976799</v>
      </c>
      <c r="J106" s="38">
        <f t="shared" si="33"/>
        <v>19.343663062690705</v>
      </c>
      <c r="K106" s="38">
        <f t="shared" si="33"/>
        <v>24.586930827369418</v>
      </c>
      <c r="L106" s="38">
        <f t="shared" si="33"/>
        <v>27.648766102386595</v>
      </c>
      <c r="M106" s="38">
        <f t="shared" si="33"/>
        <v>25.946180003510406</v>
      </c>
      <c r="N106" s="38">
        <f t="shared" si="33"/>
        <v>27.813404593810876</v>
      </c>
    </row>
    <row r="107" spans="1:16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6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6">
      <c r="A109" s="65"/>
      <c r="B109" s="16"/>
      <c r="C109" s="16"/>
      <c r="D109" s="17"/>
      <c r="E109" s="18"/>
      <c r="F109" s="19"/>
      <c r="G109" s="19"/>
    </row>
    <row r="110" spans="1:16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6" s="30" customFormat="1">
      <c r="A111" s="65"/>
      <c r="B111" s="16"/>
      <c r="C111" s="43"/>
      <c r="D111" s="53"/>
      <c r="E111" s="27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$G$6, 'Inp - allowance final'!$N:$N, $A111)</f>
        <v>0</v>
      </c>
      <c r="K111" s="38">
        <f>SUMIFS('Inp - allowance final'!J:J, 'Inp - allowance final'!$A:$A, $G$6, 'Inp - allowance final'!$N:$N, $A111)</f>
        <v>0</v>
      </c>
      <c r="L111" s="38">
        <f>SUMIFS('Inp - allowance final'!K:K, 'Inp - allowance final'!$A:$A, $G$6, 'Inp - allowance final'!$N:$N, $A111)</f>
        <v>0</v>
      </c>
      <c r="M111" s="38">
        <f>SUMIFS('Inp - allowance final'!L:L, 'Inp - allowance final'!$A:$A, $G$6, 'Inp - allowance final'!$N:$N, $A111)</f>
        <v>0</v>
      </c>
      <c r="N111" s="38">
        <f>SUMIFS('Inp - allowance final'!M:M, 'Inp - allowance final'!$A:$A, $G$6, 'Inp - allowance final'!$N:$N, $A111)</f>
        <v>0</v>
      </c>
      <c r="P111" s="30" t="s">
        <v>641</v>
      </c>
    </row>
    <row r="112" spans="1:16" s="30" customFormat="1" ht="13.15">
      <c r="A112" s="66"/>
      <c r="B112" s="24"/>
      <c r="C112" s="39"/>
      <c r="D112" s="53"/>
      <c r="E112" s="27" t="s">
        <v>595</v>
      </c>
      <c r="F112" s="36"/>
      <c r="G112" s="41" t="s">
        <v>47</v>
      </c>
      <c r="H112" s="38">
        <f t="shared" ref="H112:H122" si="34">SUM(J112:N112)</f>
        <v>0</v>
      </c>
      <c r="I112" s="38"/>
      <c r="J112" s="38">
        <f>SUMIFS('Inp - allowance final'!I:I, 'Inp - allowance final'!$A:$A, $G$6, 'Inp - allowance final'!$N:$N, $A112)</f>
        <v>0</v>
      </c>
      <c r="K112" s="38">
        <f>SUMIFS('Inp - allowance final'!J:J, 'Inp - allowance final'!$A:$A, $G$6, 'Inp - allowance final'!$N:$N, $A112)</f>
        <v>0</v>
      </c>
      <c r="L112" s="38">
        <f>SUMIFS('Inp - allowance final'!K:K, 'Inp - allowance final'!$A:$A, $G$6, 'Inp - allowance final'!$N:$N, $A112)</f>
        <v>0</v>
      </c>
      <c r="M112" s="38">
        <f>SUMIFS('Inp - allowance final'!L:L, 'Inp - allowance final'!$A:$A, $G$6, 'Inp - allowance final'!$N:$N, $A112)</f>
        <v>0</v>
      </c>
      <c r="N112" s="38">
        <f>SUMIFS('Inp - allowance final'!M:M, 'Inp - allowance final'!$A:$A, $G$6, 'Inp - allowance final'!$N:$N, $A112)</f>
        <v>0</v>
      </c>
    </row>
    <row r="113" spans="1:16" s="30" customFormat="1">
      <c r="A113" s="64" t="s">
        <v>486</v>
      </c>
      <c r="B113" s="16"/>
      <c r="C113" s="43"/>
      <c r="D113" s="53"/>
      <c r="E113" s="27" t="s">
        <v>596</v>
      </c>
      <c r="F113" s="36"/>
      <c r="G113" s="41" t="s">
        <v>47</v>
      </c>
      <c r="H113" s="38">
        <f t="shared" si="34"/>
        <v>8.4645833692334556</v>
      </c>
      <c r="I113" s="38"/>
      <c r="J113" s="38">
        <f>SUMIFS('Inp - allowance final'!I:I, 'Inp - allowance final'!$A:$A, $G$6, 'Inp - allowance final'!$N:$N, $A113)</f>
        <v>1.6927622045253272</v>
      </c>
      <c r="K113" s="38">
        <f>SUMIFS('Inp - allowance final'!J:J, 'Inp - allowance final'!$A:$A, $G$6, 'Inp - allowance final'!$N:$N, $A113)</f>
        <v>1.6929552911770318</v>
      </c>
      <c r="L113" s="38">
        <f>SUMIFS('Inp - allowance final'!K:K, 'Inp - allowance final'!$A:$A, $G$6, 'Inp - allowance final'!$N:$N, $A113)</f>
        <v>1.6929552911770318</v>
      </c>
      <c r="M113" s="38">
        <f>SUMIFS('Inp - allowance final'!L:L, 'Inp - allowance final'!$A:$A, $G$6, 'Inp - allowance final'!$N:$N, $A113)</f>
        <v>1.6929552911770318</v>
      </c>
      <c r="N113" s="38">
        <f>SUMIFS('Inp - allowance final'!M:M, 'Inp - allowance final'!$A:$A, $G$6, 'Inp - allowance final'!$N:$N, $A113)</f>
        <v>1.6929552911770318</v>
      </c>
      <c r="P113" s="30" t="s">
        <v>642</v>
      </c>
    </row>
    <row r="114" spans="1:16" s="30" customFormat="1" ht="13.15">
      <c r="A114" s="64" t="s">
        <v>485</v>
      </c>
      <c r="C114" s="51"/>
      <c r="D114" s="38"/>
      <c r="E114" s="27" t="s">
        <v>471</v>
      </c>
      <c r="F114" s="36"/>
      <c r="G114" s="41" t="s">
        <v>47</v>
      </c>
      <c r="H114" s="38">
        <f t="shared" si="34"/>
        <v>40.047000000000004</v>
      </c>
      <c r="I114" s="38"/>
      <c r="J114" s="38">
        <f>SUMIFS('Inp - allowance final'!I:I, 'Inp - allowance final'!$A:$A, $G$6, 'Inp - allowance final'!$N:$N, $A114)</f>
        <v>8.0650000000000013</v>
      </c>
      <c r="K114" s="38">
        <f>SUMIFS('Inp - allowance final'!J:J, 'Inp - allowance final'!$A:$A, $G$6, 'Inp - allowance final'!$N:$N, $A114)</f>
        <v>8.0619999999999994</v>
      </c>
      <c r="L114" s="38">
        <f>SUMIFS('Inp - allowance final'!K:K, 'Inp - allowance final'!$A:$A, $G$6, 'Inp - allowance final'!$N:$N, $A114)</f>
        <v>8.1850000000000005</v>
      </c>
      <c r="M114" s="38">
        <f>SUMIFS('Inp - allowance final'!L:L, 'Inp - allowance final'!$A:$A, $G$6, 'Inp - allowance final'!$N:$N, $A114)</f>
        <v>7.9860000000000007</v>
      </c>
      <c r="N114" s="38">
        <f>SUMIFS('Inp - allowance final'!M:M, 'Inp - allowance final'!$A:$A, $G$6, 'Inp - allowance final'!$N:$N, $A114)</f>
        <v>7.7490000000000006</v>
      </c>
    </row>
    <row r="115" spans="1:16" s="30" customFormat="1" ht="13.5" customHeight="1">
      <c r="A115" s="64" t="s">
        <v>489</v>
      </c>
      <c r="B115" s="16"/>
      <c r="C115" s="43"/>
      <c r="D115" s="53"/>
      <c r="E115" s="27" t="s">
        <v>597</v>
      </c>
      <c r="F115" s="36"/>
      <c r="G115" s="41" t="s">
        <v>47</v>
      </c>
      <c r="H115" s="38">
        <f t="shared" si="34"/>
        <v>1.34</v>
      </c>
      <c r="I115" s="36"/>
      <c r="J115" s="38">
        <f>SUMIFS('Inp - allowance final'!I:I, 'Inp - allowance final'!$A:$A, $G$6, 'Inp - allowance final'!$N:$N, $A115)</f>
        <v>0.26800000000000002</v>
      </c>
      <c r="K115" s="38">
        <f>SUMIFS('Inp - allowance final'!J:J, 'Inp - allowance final'!$A:$A, $G$6, 'Inp - allowance final'!$N:$N, $A115)</f>
        <v>0.26800000000000002</v>
      </c>
      <c r="L115" s="38">
        <f>SUMIFS('Inp - allowance final'!K:K, 'Inp - allowance final'!$A:$A, $G$6, 'Inp - allowance final'!$N:$N, $A115)</f>
        <v>0.26800000000000002</v>
      </c>
      <c r="M115" s="38">
        <f>SUMIFS('Inp - allowance final'!L:L, 'Inp - allowance final'!$A:$A, $G$6, 'Inp - allowance final'!$N:$N, $A115)</f>
        <v>0.26800000000000002</v>
      </c>
      <c r="N115" s="38">
        <f>SUMIFS('Inp - allowance final'!M:M, 'Inp - allowance final'!$A:$A, $G$6, 'Inp - allowance final'!$N:$N, $A115)</f>
        <v>0.26800000000000002</v>
      </c>
      <c r="P115" s="30" t="s">
        <v>643</v>
      </c>
    </row>
    <row r="116" spans="1:16" s="30" customFormat="1">
      <c r="A116" s="64" t="s">
        <v>487</v>
      </c>
      <c r="B116" s="16"/>
      <c r="C116" s="43"/>
      <c r="D116" s="53"/>
      <c r="E116" s="27" t="s">
        <v>598</v>
      </c>
      <c r="F116" s="36"/>
      <c r="G116" s="41" t="s">
        <v>47</v>
      </c>
      <c r="H116" s="38">
        <f t="shared" si="34"/>
        <v>21.16</v>
      </c>
      <c r="I116" s="38"/>
      <c r="J116" s="38">
        <f>SUMIFS('Inp - allowance final'!I:I, 'Inp - allowance final'!$A:$A, $G$6, 'Inp - allowance final'!$N:$N, $A116)</f>
        <v>4.2320000000000002</v>
      </c>
      <c r="K116" s="38">
        <f>SUMIFS('Inp - allowance final'!J:J, 'Inp - allowance final'!$A:$A, $G$6, 'Inp - allowance final'!$N:$N, $A116)</f>
        <v>4.2320000000000002</v>
      </c>
      <c r="L116" s="38">
        <f>SUMIFS('Inp - allowance final'!K:K, 'Inp - allowance final'!$A:$A, $G$6, 'Inp - allowance final'!$N:$N, $A116)</f>
        <v>4.2320000000000002</v>
      </c>
      <c r="M116" s="38">
        <f>SUMIFS('Inp - allowance final'!L:L, 'Inp - allowance final'!$A:$A, $G$6, 'Inp - allowance final'!$N:$N, $A116)</f>
        <v>4.2320000000000002</v>
      </c>
      <c r="N116" s="38">
        <f>SUMIFS('Inp - allowance final'!M:M, 'Inp - allowance final'!$A:$A, $G$6, 'Inp - allowance final'!$N:$N, $A116)</f>
        <v>4.2320000000000002</v>
      </c>
    </row>
    <row r="117" spans="1:16" s="30" customFormat="1">
      <c r="B117" s="24"/>
      <c r="C117" s="43"/>
      <c r="D117" s="53"/>
      <c r="E117" s="27" t="s">
        <v>599</v>
      </c>
      <c r="F117" s="45"/>
      <c r="G117" s="41" t="s">
        <v>47</v>
      </c>
      <c r="H117" s="38">
        <f t="shared" si="34"/>
        <v>0</v>
      </c>
      <c r="I117" s="38"/>
      <c r="J117" s="38">
        <f>SUMIFS('Inp - allowance final'!I:I, 'Inp - allowance final'!$A:$A, $G$6, 'Inp - allowance final'!$N:$N, $A117)</f>
        <v>0</v>
      </c>
      <c r="K117" s="38">
        <f>SUMIFS('Inp - allowance final'!J:J, 'Inp - allowance final'!$A:$A, $G$6, 'Inp - allowance final'!$N:$N, $A117)</f>
        <v>0</v>
      </c>
      <c r="L117" s="38">
        <f>SUMIFS('Inp - allowance final'!K:K, 'Inp - allowance final'!$A:$A, $G$6, 'Inp - allowance final'!$N:$N, $A117)</f>
        <v>0</v>
      </c>
      <c r="M117" s="38">
        <f>SUMIFS('Inp - allowance final'!L:L, 'Inp - allowance final'!$A:$A, $G$6, 'Inp - allowance final'!$N:$N, $A117)</f>
        <v>0</v>
      </c>
      <c r="N117" s="38">
        <f>SUMIFS('Inp - allowance final'!M:M, 'Inp - allowance final'!$A:$A, $G$6, 'Inp - allowance final'!$N:$N, $A117)</f>
        <v>0</v>
      </c>
      <c r="P117" s="30" t="s">
        <v>644</v>
      </c>
    </row>
    <row r="118" spans="1:16" s="30" customFormat="1">
      <c r="A118" s="66"/>
      <c r="B118" s="24"/>
      <c r="C118" s="43"/>
      <c r="D118" s="53"/>
      <c r="E118" s="27" t="s">
        <v>600</v>
      </c>
      <c r="F118" s="45"/>
      <c r="G118" s="41" t="s">
        <v>47</v>
      </c>
      <c r="H118" s="38">
        <f t="shared" si="34"/>
        <v>0</v>
      </c>
      <c r="I118" s="38"/>
      <c r="J118" s="38">
        <f>SUMIFS('Inp - allowance final'!I:I, 'Inp - allowance final'!$A:$A, $G$6, 'Inp - allowance final'!$N:$N, $A118)</f>
        <v>0</v>
      </c>
      <c r="K118" s="38">
        <f>SUMIFS('Inp - allowance final'!J:J, 'Inp - allowance final'!$A:$A, $G$6, 'Inp - allowance final'!$N:$N, $A118)</f>
        <v>0</v>
      </c>
      <c r="L118" s="38">
        <f>SUMIFS('Inp - allowance final'!K:K, 'Inp - allowance final'!$A:$A, $G$6, 'Inp - allowance final'!$N:$N, $A118)</f>
        <v>0</v>
      </c>
      <c r="M118" s="38">
        <f>SUMIFS('Inp - allowance final'!L:L, 'Inp - allowance final'!$A:$A, $G$6, 'Inp - allowance final'!$N:$N, $A118)</f>
        <v>0</v>
      </c>
      <c r="N118" s="38">
        <f>SUMIFS('Inp - allowance final'!M:M, 'Inp - allowance final'!$A:$A, $G$6, 'Inp - allowance final'!$N:$N, $A118)</f>
        <v>0</v>
      </c>
    </row>
    <row r="119" spans="1:16" s="30" customFormat="1">
      <c r="A119" s="66"/>
      <c r="B119" s="24"/>
      <c r="C119" s="43"/>
      <c r="D119" s="53"/>
      <c r="E119" s="27" t="s">
        <v>601</v>
      </c>
      <c r="F119" s="45"/>
      <c r="G119" s="41" t="s">
        <v>47</v>
      </c>
      <c r="H119" s="38">
        <f t="shared" si="34"/>
        <v>0</v>
      </c>
      <c r="I119" s="38"/>
      <c r="J119" s="38">
        <f>SUMIFS('Inp - allowance final'!I:I, 'Inp - allowance final'!$A:$A, $H$6, 'Inp - allowance final'!$N:$N, $A111)</f>
        <v>0</v>
      </c>
      <c r="K119" s="38">
        <f>SUMIFS('Inp - allowance final'!J:J, 'Inp - allowance final'!$A:$A, $H$6, 'Inp - allowance final'!$N:$N, $A111)</f>
        <v>0</v>
      </c>
      <c r="L119" s="38">
        <f>SUMIFS('Inp - allowance final'!K:K, 'Inp - allowance final'!$A:$A, $H$6, 'Inp - allowance final'!$N:$N, $A111)</f>
        <v>0</v>
      </c>
      <c r="M119" s="38">
        <f>SUMIFS('Inp - allowance final'!L:L, 'Inp - allowance final'!$A:$A, $H$6, 'Inp - allowance final'!$N:$N, $A111)</f>
        <v>0</v>
      </c>
      <c r="N119" s="38">
        <f>SUMIFS('Inp - allowance final'!M:M, 'Inp - allowance final'!$A:$A, $H$6, 'Inp - allowance final'!$N:$N, $A111)</f>
        <v>0</v>
      </c>
      <c r="P119" s="30" t="s">
        <v>645</v>
      </c>
    </row>
    <row r="120" spans="1:16" s="30" customFormat="1">
      <c r="A120" s="66"/>
      <c r="B120" s="24"/>
      <c r="C120" s="43"/>
      <c r="D120" s="53"/>
      <c r="E120" s="27" t="s">
        <v>602</v>
      </c>
      <c r="F120" s="45"/>
      <c r="G120" s="41" t="s">
        <v>47</v>
      </c>
      <c r="H120" s="38">
        <f t="shared" si="34"/>
        <v>0</v>
      </c>
      <c r="I120" s="38"/>
      <c r="J120" s="38">
        <f>SUMIFS('Inp - allowance final'!I:I, 'Inp - allowance final'!$A:$A, $H$6, 'Inp - allowance final'!$N:$N, $A112)</f>
        <v>0</v>
      </c>
      <c r="K120" s="38">
        <f>SUMIFS('Inp - allowance final'!J:J, 'Inp - allowance final'!$A:$A, $H$6, 'Inp - allowance final'!$N:$N, $A112)</f>
        <v>0</v>
      </c>
      <c r="L120" s="38">
        <f>SUMIFS('Inp - allowance final'!K:K, 'Inp - allowance final'!$A:$A, $H$6, 'Inp - allowance final'!$N:$N, $A112)</f>
        <v>0</v>
      </c>
      <c r="M120" s="38">
        <f>SUMIFS('Inp - allowance final'!L:L, 'Inp - allowance final'!$A:$A, $H$6, 'Inp - allowance final'!$N:$N, $A112)</f>
        <v>0</v>
      </c>
      <c r="N120" s="38">
        <f>SUMIFS('Inp - allowance final'!M:M, 'Inp - allowance final'!$A:$A, $H$6, 'Inp - allowance final'!$N:$N, $A112)</f>
        <v>0</v>
      </c>
    </row>
    <row r="121" spans="1:16" s="30" customFormat="1">
      <c r="A121" s="66"/>
      <c r="B121" s="24"/>
      <c r="C121" s="43"/>
      <c r="D121" s="53"/>
      <c r="E121" s="27" t="s">
        <v>603</v>
      </c>
      <c r="F121" s="45"/>
      <c r="G121" s="41" t="s">
        <v>47</v>
      </c>
      <c r="H121" s="38">
        <f t="shared" si="34"/>
        <v>1.087</v>
      </c>
      <c r="I121" s="38"/>
      <c r="J121" s="38">
        <f>SUMIFS('Inp - allowance final'!I:I, 'Inp - allowance final'!$A:$A, $H$6, 'Inp - allowance final'!$N:$N, $A113)</f>
        <v>0.22600000000000001</v>
      </c>
      <c r="K121" s="38">
        <f>SUMIFS('Inp - allowance final'!J:J, 'Inp - allowance final'!$A:$A, $H$6, 'Inp - allowance final'!$N:$N, $A113)</f>
        <v>0.216</v>
      </c>
      <c r="L121" s="38">
        <f>SUMIFS('Inp - allowance final'!K:K, 'Inp - allowance final'!$A:$A, $H$6, 'Inp - allowance final'!$N:$N, $A113)</f>
        <v>0.216</v>
      </c>
      <c r="M121" s="38">
        <f>SUMIFS('Inp - allowance final'!L:L, 'Inp - allowance final'!$A:$A, $H$6, 'Inp - allowance final'!$N:$N, $A113)</f>
        <v>0.21299999999999999</v>
      </c>
      <c r="N121" s="38">
        <f>SUMIFS('Inp - allowance final'!M:M, 'Inp - allowance final'!$A:$A, $H$6, 'Inp - allowance final'!$N:$N, $A113)</f>
        <v>0.216</v>
      </c>
      <c r="P121" s="30" t="s">
        <v>646</v>
      </c>
    </row>
    <row r="122" spans="1:16" s="30" customFormat="1" ht="13.15">
      <c r="A122" s="66"/>
      <c r="B122" s="24"/>
      <c r="C122" s="24"/>
      <c r="D122" s="20"/>
      <c r="E122" s="27" t="s">
        <v>604</v>
      </c>
      <c r="F122" s="28"/>
      <c r="G122" s="41" t="s">
        <v>47</v>
      </c>
      <c r="H122" s="38">
        <f t="shared" si="34"/>
        <v>16.923999999999999</v>
      </c>
      <c r="J122" s="38">
        <f>SUMIFS('Inp - allowance final'!I:I, 'Inp - allowance final'!$A:$A, $H$6, 'Inp - allowance final'!$N:$N, $A114)</f>
        <v>3.7359999999999998</v>
      </c>
      <c r="K122" s="38">
        <f>SUMIFS('Inp - allowance final'!J:J, 'Inp - allowance final'!$A:$A, $H$6, 'Inp - allowance final'!$N:$N, $A114)</f>
        <v>3.3120000000000003</v>
      </c>
      <c r="L122" s="38">
        <f>SUMIFS('Inp - allowance final'!K:K, 'Inp - allowance final'!$A:$A, $H$6, 'Inp - allowance final'!$N:$N, $A114)</f>
        <v>3.3120000000000003</v>
      </c>
      <c r="M122" s="38">
        <f>SUMIFS('Inp - allowance final'!L:L, 'Inp - allowance final'!$A:$A, $H$6, 'Inp - allowance final'!$N:$N, $A114)</f>
        <v>3.1960000000000002</v>
      </c>
      <c r="N122" s="38">
        <f>SUMIFS('Inp - allowance final'!M:M, 'Inp - allowance final'!$A:$A, $H$6, 'Inp - allowance final'!$N:$N, $A114)</f>
        <v>3.3680000000000003</v>
      </c>
    </row>
    <row r="123" spans="1:16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6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6" s="30" customFormat="1">
      <c r="A125" s="72" t="s">
        <v>494</v>
      </c>
      <c r="B125" s="16"/>
      <c r="C125" s="43"/>
      <c r="D125" s="53"/>
      <c r="E125" s="27" t="s">
        <v>593</v>
      </c>
      <c r="F125" s="36"/>
      <c r="G125" s="41" t="s">
        <v>47</v>
      </c>
      <c r="H125" s="38">
        <f>SUM(J125:N125)</f>
        <v>0</v>
      </c>
      <c r="I125" s="38"/>
      <c r="J125" s="38">
        <f>SUMIFS('Inp - allowance final'!I:I, 'Inp - allowance final'!$A:$A, $G$6, 'Inp - allowance final'!$N:$N, $A125)</f>
        <v>0</v>
      </c>
      <c r="K125" s="38">
        <f>SUMIFS('Inp - allowance final'!J:J, 'Inp - allowance final'!$A:$A, $G$6, 'Inp - allowance final'!$N:$N, $A125)</f>
        <v>0</v>
      </c>
      <c r="L125" s="38">
        <f>SUMIFS('Inp - allowance final'!K:K, 'Inp - allowance final'!$A:$A, $G$6, 'Inp - allowance final'!$N:$N, $A125)</f>
        <v>0</v>
      </c>
      <c r="M125" s="38">
        <f>SUMIFS('Inp - allowance final'!L:L, 'Inp - allowance final'!$A:$A, $G$6, 'Inp - allowance final'!$N:$N, $A125)</f>
        <v>0</v>
      </c>
      <c r="N125" s="38">
        <f>SUMIFS('Inp - allowance final'!M:M, 'Inp - allowance final'!$A:$A, $G$6, 'Inp - allowance final'!$N:$N, $A125)</f>
        <v>0</v>
      </c>
      <c r="P125" s="30" t="s">
        <v>641</v>
      </c>
    </row>
    <row r="126" spans="1:16" s="30" customFormat="1" ht="13.15">
      <c r="A126" s="72" t="s">
        <v>492</v>
      </c>
      <c r="B126" s="24"/>
      <c r="C126" s="39"/>
      <c r="D126" s="53"/>
      <c r="E126" s="27" t="s">
        <v>595</v>
      </c>
      <c r="F126" s="36"/>
      <c r="G126" s="41" t="s">
        <v>47</v>
      </c>
      <c r="H126" s="38">
        <f t="shared" ref="H126:H136" si="35">SUM(J126:N126)</f>
        <v>0</v>
      </c>
      <c r="I126" s="38"/>
      <c r="J126" s="38">
        <f>SUMIFS('Inp - allowance final'!I:I, 'Inp - allowance final'!$A:$A, $G$6, 'Inp - allowance final'!$N:$N, $A126)</f>
        <v>0</v>
      </c>
      <c r="K126" s="38">
        <f>SUMIFS('Inp - allowance final'!J:J, 'Inp - allowance final'!$A:$A, $G$6, 'Inp - allowance final'!$N:$N, $A126)</f>
        <v>0</v>
      </c>
      <c r="L126" s="38">
        <f>SUMIFS('Inp - allowance final'!K:K, 'Inp - allowance final'!$A:$A, $G$6, 'Inp - allowance final'!$N:$N, $A126)</f>
        <v>0</v>
      </c>
      <c r="M126" s="38">
        <f>SUMIFS('Inp - allowance final'!L:L, 'Inp - allowance final'!$A:$A, $G$6, 'Inp - allowance final'!$N:$N, $A126)</f>
        <v>0</v>
      </c>
      <c r="N126" s="38">
        <f>SUMIFS('Inp - allowance final'!M:M, 'Inp - allowance final'!$A:$A, $G$6, 'Inp - allowance final'!$N:$N, $A126)</f>
        <v>0</v>
      </c>
    </row>
    <row r="127" spans="1:16" s="30" customFormat="1">
      <c r="A127" s="72" t="s">
        <v>498</v>
      </c>
      <c r="B127" s="16"/>
      <c r="C127" s="43"/>
      <c r="D127" s="53"/>
      <c r="E127" s="27" t="s">
        <v>596</v>
      </c>
      <c r="F127" s="36"/>
      <c r="G127" s="41" t="s">
        <v>47</v>
      </c>
      <c r="H127" s="38">
        <f t="shared" si="35"/>
        <v>5.8950000000000014</v>
      </c>
      <c r="I127" s="38"/>
      <c r="J127" s="38">
        <f>SUMIFS('Inp - allowance final'!I:I, 'Inp - allowance final'!$A:$A, $G$6, 'Inp - allowance final'!$N:$N, $A127)</f>
        <v>1.1790000000000003</v>
      </c>
      <c r="K127" s="38">
        <f>SUMIFS('Inp - allowance final'!J:J, 'Inp - allowance final'!$A:$A, $G$6, 'Inp - allowance final'!$N:$N, $A127)</f>
        <v>1.1790000000000003</v>
      </c>
      <c r="L127" s="38">
        <f>SUMIFS('Inp - allowance final'!K:K, 'Inp - allowance final'!$A:$A, $G$6, 'Inp - allowance final'!$N:$N, $A127)</f>
        <v>1.1790000000000003</v>
      </c>
      <c r="M127" s="38">
        <f>SUMIFS('Inp - allowance final'!L:L, 'Inp - allowance final'!$A:$A, $G$6, 'Inp - allowance final'!$N:$N, $A127)</f>
        <v>1.1790000000000005</v>
      </c>
      <c r="N127" s="38">
        <f>SUMIFS('Inp - allowance final'!M:M, 'Inp - allowance final'!$A:$A, $G$6, 'Inp - allowance final'!$N:$N, $A127)</f>
        <v>1.1790000000000005</v>
      </c>
      <c r="P127" s="30" t="s">
        <v>642</v>
      </c>
    </row>
    <row r="128" spans="1:16" s="30" customFormat="1" ht="13.15">
      <c r="A128" s="72" t="s">
        <v>496</v>
      </c>
      <c r="C128" s="51"/>
      <c r="D128" s="38"/>
      <c r="E128" s="27" t="s">
        <v>471</v>
      </c>
      <c r="F128" s="36"/>
      <c r="G128" s="41" t="s">
        <v>47</v>
      </c>
      <c r="H128" s="38">
        <f t="shared" si="35"/>
        <v>0</v>
      </c>
      <c r="I128" s="38"/>
      <c r="J128" s="38">
        <f>SUMIFS('Inp - allowance final'!I:I, 'Inp - allowance final'!$A:$A, $G$6, 'Inp - allowance final'!$N:$N, $A128)</f>
        <v>0</v>
      </c>
      <c r="K128" s="38">
        <f>SUMIFS('Inp - allowance final'!J:J, 'Inp - allowance final'!$A:$A, $G$6, 'Inp - allowance final'!$N:$N, $A128)</f>
        <v>0</v>
      </c>
      <c r="L128" s="38">
        <f>SUMIFS('Inp - allowance final'!K:K, 'Inp - allowance final'!$A:$A, $G$6, 'Inp - allowance final'!$N:$N, $A128)</f>
        <v>0</v>
      </c>
      <c r="M128" s="38">
        <f>SUMIFS('Inp - allowance final'!L:L, 'Inp - allowance final'!$A:$A, $G$6, 'Inp - allowance final'!$N:$N, $A128)</f>
        <v>0</v>
      </c>
      <c r="N128" s="38">
        <f>SUMIFS('Inp - allowance final'!M:M, 'Inp - allowance final'!$A:$A, $G$6, 'Inp - allowance final'!$N:$N, $A128)</f>
        <v>0</v>
      </c>
    </row>
    <row r="129" spans="1:16" s="30" customFormat="1" ht="13.5" customHeight="1">
      <c r="A129" s="72" t="s">
        <v>500</v>
      </c>
      <c r="B129" s="16"/>
      <c r="C129" s="43"/>
      <c r="D129" s="53"/>
      <c r="E129" s="27" t="s">
        <v>597</v>
      </c>
      <c r="F129" s="36"/>
      <c r="G129" s="41" t="s">
        <v>47</v>
      </c>
      <c r="H129" s="38">
        <f t="shared" si="35"/>
        <v>0</v>
      </c>
      <c r="I129" s="36"/>
      <c r="J129" s="38">
        <f>SUMIFS('Inp - allowance final'!I:I, 'Inp - allowance final'!$A:$A, $G$6, 'Inp - allowance final'!$N:$N, $A129)</f>
        <v>0</v>
      </c>
      <c r="K129" s="38">
        <f>SUMIFS('Inp - allowance final'!J:J, 'Inp - allowance final'!$A:$A, $G$6, 'Inp - allowance final'!$N:$N, $A129)</f>
        <v>0</v>
      </c>
      <c r="L129" s="38">
        <f>SUMIFS('Inp - allowance final'!K:K, 'Inp - allowance final'!$A:$A, $G$6, 'Inp - allowance final'!$N:$N, $A129)</f>
        <v>0</v>
      </c>
      <c r="M129" s="38">
        <f>SUMIFS('Inp - allowance final'!L:L, 'Inp - allowance final'!$A:$A, $G$6, 'Inp - allowance final'!$N:$N, $A129)</f>
        <v>0</v>
      </c>
      <c r="N129" s="38">
        <f>SUMIFS('Inp - allowance final'!M:M, 'Inp - allowance final'!$A:$A, $G$6, 'Inp - allowance final'!$N:$N, $A129)</f>
        <v>0</v>
      </c>
      <c r="P129" s="30" t="s">
        <v>643</v>
      </c>
    </row>
    <row r="130" spans="1:16" s="30" customFormat="1">
      <c r="A130" s="73" t="s">
        <v>499</v>
      </c>
      <c r="B130" s="16"/>
      <c r="C130" s="43"/>
      <c r="D130" s="53"/>
      <c r="E130" s="27" t="s">
        <v>598</v>
      </c>
      <c r="F130" s="36"/>
      <c r="G130" s="41" t="s">
        <v>47</v>
      </c>
      <c r="H130" s="38">
        <f t="shared" si="35"/>
        <v>0</v>
      </c>
      <c r="I130" s="38"/>
      <c r="J130" s="38">
        <f>SUMIFS('Inp - allowance final'!I:I, 'Inp - allowance final'!$A:$A, $G$6, 'Inp - allowance final'!$N:$N, $A130)</f>
        <v>0</v>
      </c>
      <c r="K130" s="38">
        <f>SUMIFS('Inp - allowance final'!J:J, 'Inp - allowance final'!$A:$A, $G$6, 'Inp - allowance final'!$N:$N, $A130)</f>
        <v>0</v>
      </c>
      <c r="L130" s="38">
        <f>SUMIFS('Inp - allowance final'!K:K, 'Inp - allowance final'!$A:$A, $G$6, 'Inp - allowance final'!$N:$N, $A130)</f>
        <v>0</v>
      </c>
      <c r="M130" s="38">
        <f>SUMIFS('Inp - allowance final'!L:L, 'Inp - allowance final'!$A:$A, $G$6, 'Inp - allowance final'!$N:$N, $A130)</f>
        <v>0</v>
      </c>
      <c r="N130" s="38">
        <f>SUMIFS('Inp - allowance final'!M:M, 'Inp - allowance final'!$A:$A, $G$6, 'Inp - allowance final'!$N:$N, $A130)</f>
        <v>0</v>
      </c>
    </row>
    <row r="131" spans="1:16" s="30" customFormat="1">
      <c r="A131" s="66"/>
      <c r="B131" s="24"/>
      <c r="C131" s="43"/>
      <c r="D131" s="53"/>
      <c r="E131" s="27" t="s">
        <v>599</v>
      </c>
      <c r="F131" s="45"/>
      <c r="G131" s="41" t="s">
        <v>47</v>
      </c>
      <c r="H131" s="38">
        <f t="shared" si="35"/>
        <v>0</v>
      </c>
      <c r="I131" s="38"/>
      <c r="J131" s="38">
        <f>SUMIFS('Inp - allowance final'!I:I, 'Inp - allowance final'!$A:$A, $G$6, 'Inp - allowance final'!$N:$N, $A131)</f>
        <v>0</v>
      </c>
      <c r="K131" s="38">
        <f>SUMIFS('Inp - allowance final'!J:J, 'Inp - allowance final'!$A:$A, $G$6, 'Inp - allowance final'!$N:$N, $A131)</f>
        <v>0</v>
      </c>
      <c r="L131" s="38">
        <f>SUMIFS('Inp - allowance final'!K:K, 'Inp - allowance final'!$A:$A, $G$6, 'Inp - allowance final'!$N:$N, $A131)</f>
        <v>0</v>
      </c>
      <c r="M131" s="38">
        <f>SUMIFS('Inp - allowance final'!L:L, 'Inp - allowance final'!$A:$A, $G$6, 'Inp - allowance final'!$N:$N, $A131)</f>
        <v>0</v>
      </c>
      <c r="N131" s="38">
        <f>SUMIFS('Inp - allowance final'!M:M, 'Inp - allowance final'!$A:$A, $G$6, 'Inp - allowance final'!$N:$N, $A131)</f>
        <v>0</v>
      </c>
      <c r="P131" s="30" t="s">
        <v>644</v>
      </c>
    </row>
    <row r="132" spans="1:16" s="30" customFormat="1">
      <c r="A132" s="66"/>
      <c r="B132" s="24"/>
      <c r="C132" s="43"/>
      <c r="D132" s="53"/>
      <c r="E132" s="27" t="s">
        <v>600</v>
      </c>
      <c r="F132" s="45"/>
      <c r="G132" s="41" t="s">
        <v>47</v>
      </c>
      <c r="H132" s="38">
        <f t="shared" si="35"/>
        <v>0</v>
      </c>
      <c r="I132" s="38"/>
      <c r="J132" s="38">
        <f>SUMIFS('Inp - allowance final'!I:I, 'Inp - allowance final'!$A:$A, $G$6, 'Inp - allowance final'!$N:$N, $A132)</f>
        <v>0</v>
      </c>
      <c r="K132" s="38">
        <f>SUMIFS('Inp - allowance final'!J:J, 'Inp - allowance final'!$A:$A, $G$6, 'Inp - allowance final'!$N:$N, $A132)</f>
        <v>0</v>
      </c>
      <c r="L132" s="38">
        <f>SUMIFS('Inp - allowance final'!K:K, 'Inp - allowance final'!$A:$A, $G$6, 'Inp - allowance final'!$N:$N, $A132)</f>
        <v>0</v>
      </c>
      <c r="M132" s="38">
        <f>SUMIFS('Inp - allowance final'!L:L, 'Inp - allowance final'!$A:$A, $G$6, 'Inp - allowance final'!$N:$N, $A132)</f>
        <v>0</v>
      </c>
      <c r="N132" s="38">
        <f>SUMIFS('Inp - allowance final'!M:M, 'Inp - allowance final'!$A:$A, $G$6, 'Inp - allowance final'!$N:$N, $A132)</f>
        <v>0</v>
      </c>
    </row>
    <row r="133" spans="1:16" s="30" customFormat="1">
      <c r="A133" s="66"/>
      <c r="B133" s="24"/>
      <c r="C133" s="43"/>
      <c r="D133" s="53"/>
      <c r="E133" s="27" t="s">
        <v>601</v>
      </c>
      <c r="F133" s="45"/>
      <c r="G133" s="41" t="s">
        <v>47</v>
      </c>
      <c r="H133" s="38">
        <f t="shared" si="35"/>
        <v>1.9</v>
      </c>
      <c r="I133" s="38"/>
      <c r="J133" s="38">
        <f>SUMIFS('Inp - allowance final'!I:I, 'Inp - allowance final'!$A:$A, $H$6, 'Inp - allowance final'!$N:$N, $A125)</f>
        <v>0.38</v>
      </c>
      <c r="K133" s="38">
        <f>SUMIFS('Inp - allowance final'!J:J, 'Inp - allowance final'!$A:$A, $H$6, 'Inp - allowance final'!$N:$N, $A125)</f>
        <v>0.38</v>
      </c>
      <c r="L133" s="38">
        <f>SUMIFS('Inp - allowance final'!K:K, 'Inp - allowance final'!$A:$A, $H$6, 'Inp - allowance final'!$N:$N, $A125)</f>
        <v>0.38</v>
      </c>
      <c r="M133" s="38">
        <f>SUMIFS('Inp - allowance final'!L:L, 'Inp - allowance final'!$A:$A, $H$6, 'Inp - allowance final'!$N:$N, $A125)</f>
        <v>0.38</v>
      </c>
      <c r="N133" s="38">
        <f>SUMIFS('Inp - allowance final'!M:M, 'Inp - allowance final'!$A:$A, $H$6, 'Inp - allowance final'!$N:$N, $A125)</f>
        <v>0.38</v>
      </c>
      <c r="P133" s="30" t="s">
        <v>645</v>
      </c>
    </row>
    <row r="134" spans="1:16" s="30" customFormat="1">
      <c r="A134" s="66"/>
      <c r="B134" s="24"/>
      <c r="C134" s="43"/>
      <c r="D134" s="53"/>
      <c r="E134" s="27" t="s">
        <v>602</v>
      </c>
      <c r="F134" s="45"/>
      <c r="G134" s="41" t="s">
        <v>47</v>
      </c>
      <c r="H134" s="38">
        <f t="shared" si="35"/>
        <v>0</v>
      </c>
      <c r="I134" s="38"/>
      <c r="J134" s="38">
        <f>SUMIFS('Inp - allowance final'!I:I, 'Inp - allowance final'!$A:$A, $H$6, 'Inp - allowance final'!$N:$N, $A126)</f>
        <v>0</v>
      </c>
      <c r="K134" s="38">
        <f>SUMIFS('Inp - allowance final'!J:J, 'Inp - allowance final'!$A:$A, $H$6, 'Inp - allowance final'!$N:$N, $A126)</f>
        <v>0</v>
      </c>
      <c r="L134" s="38">
        <f>SUMIFS('Inp - allowance final'!K:K, 'Inp - allowance final'!$A:$A, $H$6, 'Inp - allowance final'!$N:$N, $A126)</f>
        <v>0</v>
      </c>
      <c r="M134" s="38">
        <f>SUMIFS('Inp - allowance final'!L:L, 'Inp - allowance final'!$A:$A, $H$6, 'Inp - allowance final'!$N:$N, $A126)</f>
        <v>0</v>
      </c>
      <c r="N134" s="38">
        <f>SUMIFS('Inp - allowance final'!M:M, 'Inp - allowance final'!$A:$A, $H$6, 'Inp - allowance final'!$N:$N, $A126)</f>
        <v>0</v>
      </c>
    </row>
    <row r="135" spans="1:16" s="30" customFormat="1">
      <c r="A135" s="66"/>
      <c r="B135" s="24"/>
      <c r="C135" s="43"/>
      <c r="D135" s="53"/>
      <c r="E135" s="27" t="s">
        <v>603</v>
      </c>
      <c r="F135" s="45"/>
      <c r="G135" s="41" t="s">
        <v>47</v>
      </c>
      <c r="H135" s="38">
        <f t="shared" si="35"/>
        <v>5.9479999999999995</v>
      </c>
      <c r="I135" s="38"/>
      <c r="J135" s="38">
        <f>SUMIFS('Inp - allowance final'!I:I, 'Inp - allowance final'!$A:$A, $H$6, 'Inp - allowance final'!$N:$N, $A127)</f>
        <v>1.1809999999999998</v>
      </c>
      <c r="K135" s="38">
        <f>SUMIFS('Inp - allowance final'!J:J, 'Inp - allowance final'!$A:$A, $H$6, 'Inp - allowance final'!$N:$N, $A127)</f>
        <v>1.1909999999999998</v>
      </c>
      <c r="L135" s="38">
        <f>SUMIFS('Inp - allowance final'!K:K, 'Inp - allowance final'!$A:$A, $H$6, 'Inp - allowance final'!$N:$N, $A127)</f>
        <v>1.1909999999999998</v>
      </c>
      <c r="M135" s="38">
        <f>SUMIFS('Inp - allowance final'!L:L, 'Inp - allowance final'!$A:$A, $H$6, 'Inp - allowance final'!$N:$N, $A127)</f>
        <v>1.194</v>
      </c>
      <c r="N135" s="38">
        <f>SUMIFS('Inp - allowance final'!M:M, 'Inp - allowance final'!$A:$A, $H$6, 'Inp - allowance final'!$N:$N, $A127)</f>
        <v>1.1909999999999998</v>
      </c>
      <c r="P135" s="30" t="s">
        <v>646</v>
      </c>
    </row>
    <row r="136" spans="1:16" s="30" customFormat="1" ht="13.15">
      <c r="A136" s="66"/>
      <c r="B136" s="24"/>
      <c r="C136" s="24"/>
      <c r="D136" s="20"/>
      <c r="E136" s="27" t="s">
        <v>604</v>
      </c>
      <c r="F136" s="28"/>
      <c r="G136" s="41" t="s">
        <v>47</v>
      </c>
      <c r="H136" s="38">
        <f t="shared" si="35"/>
        <v>0</v>
      </c>
      <c r="J136" s="38">
        <f>SUMIFS('Inp - allowance final'!I:I, 'Inp - allowance final'!$A:$A, $H$6, 'Inp - allowance final'!$N:$N, $A128)</f>
        <v>0</v>
      </c>
      <c r="K136" s="38">
        <f>SUMIFS('Inp - allowance final'!J:J, 'Inp - allowance final'!$A:$A, $H$6, 'Inp - allowance final'!$N:$N, $A128)</f>
        <v>0</v>
      </c>
      <c r="L136" s="38">
        <f>SUMIFS('Inp - allowance final'!K:K, 'Inp - allowance final'!$A:$A, $H$6, 'Inp - allowance final'!$N:$N, $A128)</f>
        <v>0</v>
      </c>
      <c r="M136" s="38">
        <f>SUMIFS('Inp - allowance final'!L:L, 'Inp - allowance final'!$A:$A, $H$6, 'Inp - allowance final'!$N:$N, $A128)</f>
        <v>0</v>
      </c>
      <c r="N136" s="38">
        <f>SUMIFS('Inp - allowance final'!M:M, 'Inp - allowance final'!$A:$A, $H$6, 'Inp - allowance final'!$N:$N, $A128)</f>
        <v>0</v>
      </c>
    </row>
    <row r="137" spans="1:16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6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6">
      <c r="A139" s="65"/>
      <c r="B139" s="16"/>
      <c r="C139" s="16"/>
      <c r="D139" s="17"/>
      <c r="E139" s="18"/>
      <c r="F139" s="19"/>
      <c r="G139" s="19"/>
    </row>
    <row r="140" spans="1:16" ht="13.15">
      <c r="C140" s="29" t="s">
        <v>608</v>
      </c>
    </row>
    <row r="141" spans="1:16" s="30" customFormat="1">
      <c r="A141" s="65"/>
      <c r="B141" s="16"/>
      <c r="C141" s="43"/>
      <c r="D141" s="53"/>
      <c r="E141" s="27" t="s">
        <v>593</v>
      </c>
      <c r="F141" s="36"/>
      <c r="G141" s="41" t="s">
        <v>47</v>
      </c>
      <c r="H141" s="38">
        <f>SUM(J141:N141)</f>
        <v>117.4665296765325</v>
      </c>
      <c r="I141" s="38"/>
      <c r="J141" s="38">
        <f t="shared" ref="J141:N152" si="36">J46</f>
        <v>22.773588221508223</v>
      </c>
      <c r="K141" s="38">
        <f t="shared" si="36"/>
        <v>22.996732826893489</v>
      </c>
      <c r="L141" s="38">
        <f t="shared" si="36"/>
        <v>23.521002977760766</v>
      </c>
      <c r="M141" s="38">
        <f t="shared" si="36"/>
        <v>24.111376004291159</v>
      </c>
      <c r="N141" s="38">
        <f t="shared" si="36"/>
        <v>24.063829646078876</v>
      </c>
    </row>
    <row r="142" spans="1:16" s="30" customFormat="1" ht="13.15">
      <c r="A142" s="66"/>
      <c r="B142" s="24"/>
      <c r="C142" s="39"/>
      <c r="D142" s="53"/>
      <c r="E142" s="27" t="s">
        <v>595</v>
      </c>
      <c r="F142" s="36"/>
      <c r="G142" s="41" t="s">
        <v>47</v>
      </c>
      <c r="H142" s="38">
        <f t="shared" ref="H142:H152" si="37">SUM(J142:N142)</f>
        <v>16.753218912389126</v>
      </c>
      <c r="I142" s="38"/>
      <c r="J142" s="38">
        <f t="shared" si="36"/>
        <v>4.8853888093356339</v>
      </c>
      <c r="K142" s="38">
        <f t="shared" si="36"/>
        <v>4.6270659587344412</v>
      </c>
      <c r="L142" s="38">
        <f t="shared" si="36"/>
        <v>3.4406999174318038</v>
      </c>
      <c r="M142" s="38">
        <f t="shared" si="36"/>
        <v>2.1500449742737544</v>
      </c>
      <c r="N142" s="38">
        <f t="shared" si="36"/>
        <v>1.6500192526134931</v>
      </c>
    </row>
    <row r="143" spans="1:16" s="30" customFormat="1">
      <c r="A143" s="65"/>
      <c r="B143" s="16"/>
      <c r="C143" s="43"/>
      <c r="D143" s="53"/>
      <c r="E143" s="27" t="s">
        <v>596</v>
      </c>
      <c r="F143" s="36"/>
      <c r="G143" s="41" t="s">
        <v>47</v>
      </c>
      <c r="H143" s="38">
        <f t="shared" si="37"/>
        <v>626.73204633131036</v>
      </c>
      <c r="I143" s="38"/>
      <c r="J143" s="38">
        <f t="shared" si="36"/>
        <v>110.77513926610334</v>
      </c>
      <c r="K143" s="38">
        <f t="shared" si="36"/>
        <v>117.63222915608382</v>
      </c>
      <c r="L143" s="38">
        <f t="shared" si="36"/>
        <v>126.21963480105347</v>
      </c>
      <c r="M143" s="38">
        <f t="shared" si="36"/>
        <v>135.07875322064601</v>
      </c>
      <c r="N143" s="38">
        <f t="shared" si="36"/>
        <v>137.0262898874237</v>
      </c>
    </row>
    <row r="144" spans="1:16" s="30" customFormat="1" ht="13.15">
      <c r="A144" s="64"/>
      <c r="C144" s="51"/>
      <c r="D144" s="38"/>
      <c r="E144" s="27" t="s">
        <v>471</v>
      </c>
      <c r="F144" s="36"/>
      <c r="G144" s="41" t="s">
        <v>47</v>
      </c>
      <c r="H144" s="38">
        <f t="shared" si="37"/>
        <v>291.858624181886</v>
      </c>
      <c r="I144" s="38"/>
      <c r="J144" s="38">
        <f t="shared" si="36"/>
        <v>73.914381482709445</v>
      </c>
      <c r="K144" s="38">
        <f t="shared" si="36"/>
        <v>70.212142977308176</v>
      </c>
      <c r="L144" s="38">
        <f t="shared" si="36"/>
        <v>58.635426539075524</v>
      </c>
      <c r="M144" s="38">
        <f t="shared" si="36"/>
        <v>46.464283658524039</v>
      </c>
      <c r="N144" s="38">
        <f t="shared" si="36"/>
        <v>42.632389524268831</v>
      </c>
    </row>
    <row r="145" spans="1:14" s="30" customFormat="1" ht="13.5" customHeight="1">
      <c r="A145" s="65"/>
      <c r="B145" s="16"/>
      <c r="C145" s="43"/>
      <c r="D145" s="53"/>
      <c r="E145" s="27" t="s">
        <v>597</v>
      </c>
      <c r="F145" s="36"/>
      <c r="G145" s="41" t="s">
        <v>47</v>
      </c>
      <c r="H145" s="38">
        <f t="shared" si="37"/>
        <v>446.55133839078474</v>
      </c>
      <c r="I145" s="36"/>
      <c r="J145" s="38">
        <f t="shared" si="36"/>
        <v>93.52477101740881</v>
      </c>
      <c r="K145" s="38">
        <f t="shared" si="36"/>
        <v>91.592465615825432</v>
      </c>
      <c r="L145" s="38">
        <f t="shared" si="36"/>
        <v>88.464920104605525</v>
      </c>
      <c r="M145" s="38">
        <f t="shared" si="36"/>
        <v>84.641428746744808</v>
      </c>
      <c r="N145" s="38">
        <f t="shared" si="36"/>
        <v>88.327752906200118</v>
      </c>
    </row>
    <row r="146" spans="1:14" s="30" customFormat="1">
      <c r="A146" s="65"/>
      <c r="B146" s="16"/>
      <c r="C146" s="43"/>
      <c r="D146" s="53"/>
      <c r="E146" s="27" t="s">
        <v>598</v>
      </c>
      <c r="F146" s="36"/>
      <c r="G146" s="41" t="s">
        <v>47</v>
      </c>
      <c r="H146" s="38">
        <f t="shared" si="37"/>
        <v>365.52566246823858</v>
      </c>
      <c r="I146" s="38"/>
      <c r="J146" s="38">
        <f t="shared" si="36"/>
        <v>75.619208875128336</v>
      </c>
      <c r="K146" s="38">
        <f t="shared" si="36"/>
        <v>73.780196672696519</v>
      </c>
      <c r="L146" s="38">
        <f t="shared" si="36"/>
        <v>73.831741660755611</v>
      </c>
      <c r="M146" s="38">
        <f t="shared" si="36"/>
        <v>74.41612354417866</v>
      </c>
      <c r="N146" s="38">
        <f t="shared" si="36"/>
        <v>67.878391715479438</v>
      </c>
    </row>
    <row r="147" spans="1:14" s="30" customFormat="1">
      <c r="A147" s="66"/>
      <c r="B147" s="24"/>
      <c r="C147" s="43"/>
      <c r="D147" s="53"/>
      <c r="E147" s="27" t="s">
        <v>599</v>
      </c>
      <c r="F147" s="45"/>
      <c r="G147" s="41" t="s">
        <v>47</v>
      </c>
      <c r="H147" s="38">
        <f t="shared" si="37"/>
        <v>119.06668088531345</v>
      </c>
      <c r="I147" s="38"/>
      <c r="J147" s="38">
        <f t="shared" si="36"/>
        <v>23.330052653269757</v>
      </c>
      <c r="K147" s="38">
        <f t="shared" si="36"/>
        <v>23.489020677633697</v>
      </c>
      <c r="L147" s="38">
        <f t="shared" si="36"/>
        <v>24.977264792044462</v>
      </c>
      <c r="M147" s="38">
        <f t="shared" si="36"/>
        <v>23.550271706553573</v>
      </c>
      <c r="N147" s="38">
        <f t="shared" si="36"/>
        <v>23.72007105581195</v>
      </c>
    </row>
    <row r="148" spans="1:14" s="30" customFormat="1">
      <c r="A148" s="66"/>
      <c r="B148" s="24"/>
      <c r="C148" s="43"/>
      <c r="D148" s="53"/>
      <c r="E148" s="27" t="s">
        <v>600</v>
      </c>
      <c r="F148" s="45"/>
      <c r="G148" s="41" t="s">
        <v>47</v>
      </c>
      <c r="H148" s="38">
        <f t="shared" si="37"/>
        <v>42.883588654676792</v>
      </c>
      <c r="I148" s="38"/>
      <c r="J148" s="38">
        <f t="shared" si="36"/>
        <v>7.9325352622465282</v>
      </c>
      <c r="K148" s="38">
        <f t="shared" si="36"/>
        <v>8.6172858604011608</v>
      </c>
      <c r="L148" s="38">
        <f t="shared" si="36"/>
        <v>7.6518363320597835</v>
      </c>
      <c r="M148" s="38">
        <f t="shared" si="36"/>
        <v>9.316946718005191</v>
      </c>
      <c r="N148" s="38">
        <f t="shared" si="36"/>
        <v>9.3649844819641288</v>
      </c>
    </row>
    <row r="149" spans="1:14" s="30" customFormat="1">
      <c r="A149" s="66"/>
      <c r="B149" s="24"/>
      <c r="C149" s="43"/>
      <c r="D149" s="53"/>
      <c r="E149" s="27" t="s">
        <v>601</v>
      </c>
      <c r="F149" s="45"/>
      <c r="G149" s="41" t="s">
        <v>47</v>
      </c>
      <c r="H149" s="38">
        <f t="shared" si="37"/>
        <v>75.72667602329706</v>
      </c>
      <c r="I149" s="38"/>
      <c r="J149" s="38">
        <f t="shared" si="36"/>
        <v>13.301375771141984</v>
      </c>
      <c r="K149" s="38">
        <f t="shared" si="36"/>
        <v>14.366577585987814</v>
      </c>
      <c r="L149" s="38">
        <f t="shared" si="36"/>
        <v>15.256262468217326</v>
      </c>
      <c r="M149" s="38">
        <f t="shared" si="36"/>
        <v>16.20582710328814</v>
      </c>
      <c r="N149" s="38">
        <f t="shared" si="36"/>
        <v>16.596633094661801</v>
      </c>
    </row>
    <row r="150" spans="1:14" s="30" customFormat="1">
      <c r="A150" s="66"/>
      <c r="B150" s="24"/>
      <c r="C150" s="43"/>
      <c r="D150" s="53"/>
      <c r="E150" s="27" t="s">
        <v>602</v>
      </c>
      <c r="F150" s="45"/>
      <c r="G150" s="41" t="s">
        <v>47</v>
      </c>
      <c r="H150" s="38">
        <f t="shared" si="37"/>
        <v>12.777026492575208</v>
      </c>
      <c r="I150" s="38"/>
      <c r="J150" s="38">
        <f t="shared" si="36"/>
        <v>4.4904862438742974</v>
      </c>
      <c r="K150" s="38">
        <f t="shared" si="36"/>
        <v>3.7211103548984585</v>
      </c>
      <c r="L150" s="38">
        <f t="shared" si="36"/>
        <v>2.5289542226982249</v>
      </c>
      <c r="M150" s="38">
        <f t="shared" si="36"/>
        <v>1.2835811738320437</v>
      </c>
      <c r="N150" s="38">
        <f t="shared" si="36"/>
        <v>0.75289449727218383</v>
      </c>
    </row>
    <row r="151" spans="1:14" s="30" customFormat="1">
      <c r="A151" s="66"/>
      <c r="B151" s="24"/>
      <c r="C151" s="43"/>
      <c r="D151" s="53"/>
      <c r="E151" s="27" t="s">
        <v>603</v>
      </c>
      <c r="F151" s="45"/>
      <c r="G151" s="41" t="s">
        <v>47</v>
      </c>
      <c r="H151" s="38">
        <f t="shared" si="37"/>
        <v>230.44326301732366</v>
      </c>
      <c r="I151" s="38"/>
      <c r="J151" s="38">
        <f t="shared" si="36"/>
        <v>42.244733626456608</v>
      </c>
      <c r="K151" s="38">
        <f t="shared" si="36"/>
        <v>44.261409567451217</v>
      </c>
      <c r="L151" s="38">
        <f t="shared" si="36"/>
        <v>46.260359711603833</v>
      </c>
      <c r="M151" s="38">
        <f t="shared" si="36"/>
        <v>48.500957829674668</v>
      </c>
      <c r="N151" s="38">
        <f t="shared" si="36"/>
        <v>49.175802282137333</v>
      </c>
    </row>
    <row r="152" spans="1:14" s="30" customFormat="1" ht="13.15">
      <c r="A152" s="66"/>
      <c r="B152" s="24"/>
      <c r="C152" s="24"/>
      <c r="D152" s="20"/>
      <c r="E152" s="27" t="s">
        <v>604</v>
      </c>
      <c r="F152" s="28"/>
      <c r="G152" s="41" t="s">
        <v>47</v>
      </c>
      <c r="H152" s="38">
        <f t="shared" si="37"/>
        <v>163.96062387432673</v>
      </c>
      <c r="J152" s="38">
        <f t="shared" si="36"/>
        <v>37.647637390054257</v>
      </c>
      <c r="K152" s="38">
        <f t="shared" si="36"/>
        <v>35.916894036340288</v>
      </c>
      <c r="L152" s="38">
        <f t="shared" si="36"/>
        <v>32.759456211115271</v>
      </c>
      <c r="M152" s="38">
        <f t="shared" si="36"/>
        <v>29.507369989021335</v>
      </c>
      <c r="N152" s="38">
        <f t="shared" si="36"/>
        <v>28.129266247795591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27" t="s">
        <v>593</v>
      </c>
      <c r="F155" s="36"/>
      <c r="G155" s="41" t="s">
        <v>47</v>
      </c>
      <c r="H155" s="38">
        <f>SUM(J155:N155)</f>
        <v>6.3458781830154701E-2</v>
      </c>
      <c r="I155" s="38"/>
      <c r="J155" s="38">
        <f>J95</f>
        <v>0</v>
      </c>
      <c r="K155" s="38">
        <f t="shared" ref="K155:N155" si="38">K95</f>
        <v>0</v>
      </c>
      <c r="L155" s="38">
        <f t="shared" si="38"/>
        <v>0</v>
      </c>
      <c r="M155" s="38">
        <f t="shared" si="38"/>
        <v>0</v>
      </c>
      <c r="N155" s="38">
        <f t="shared" si="38"/>
        <v>6.3458781830154701E-2</v>
      </c>
    </row>
    <row r="156" spans="1:14" s="30" customFormat="1" ht="13.15">
      <c r="A156" s="66"/>
      <c r="B156" s="24"/>
      <c r="C156" s="39"/>
      <c r="D156" s="53"/>
      <c r="E156" s="27" t="s">
        <v>595</v>
      </c>
      <c r="F156" s="36"/>
      <c r="G156" s="41" t="s">
        <v>47</v>
      </c>
      <c r="H156" s="38">
        <f t="shared" ref="H156:H166" si="39">SUM(J156:N156)</f>
        <v>106.53622072722763</v>
      </c>
      <c r="I156" s="38"/>
      <c r="J156" s="38">
        <f t="shared" ref="J156:N166" si="40">J96</f>
        <v>15.277748536362338</v>
      </c>
      <c r="K156" s="38">
        <f t="shared" si="40"/>
        <v>11.905662013895268</v>
      </c>
      <c r="L156" s="38">
        <f t="shared" si="40"/>
        <v>16.293685689173099</v>
      </c>
      <c r="M156" s="38">
        <f t="shared" si="40"/>
        <v>28.881741103721637</v>
      </c>
      <c r="N156" s="38">
        <f t="shared" si="40"/>
        <v>34.177383384075291</v>
      </c>
    </row>
    <row r="157" spans="1:14" s="30" customFormat="1">
      <c r="A157" s="65"/>
      <c r="B157" s="16"/>
      <c r="C157" s="43"/>
      <c r="D157" s="53"/>
      <c r="E157" s="27" t="s">
        <v>596</v>
      </c>
      <c r="F157" s="36"/>
      <c r="G157" s="41" t="s">
        <v>47</v>
      </c>
      <c r="H157" s="38">
        <f t="shared" si="39"/>
        <v>23.827171290264946</v>
      </c>
      <c r="I157" s="38"/>
      <c r="J157" s="38">
        <f t="shared" si="40"/>
        <v>4.6509585580694415</v>
      </c>
      <c r="K157" s="38">
        <f t="shared" si="40"/>
        <v>5.4892007064458328</v>
      </c>
      <c r="L157" s="38">
        <f t="shared" si="40"/>
        <v>4.3421991894860348</v>
      </c>
      <c r="M157" s="38">
        <f t="shared" si="40"/>
        <v>4.5115341538384284</v>
      </c>
      <c r="N157" s="38">
        <f t="shared" si="40"/>
        <v>4.8332786824252096</v>
      </c>
    </row>
    <row r="158" spans="1:14" s="30" customFormat="1" ht="13.15">
      <c r="A158" s="64"/>
      <c r="C158" s="51"/>
      <c r="D158" s="38"/>
      <c r="E158" s="27" t="s">
        <v>471</v>
      </c>
      <c r="F158" s="36"/>
      <c r="G158" s="41" t="s">
        <v>47</v>
      </c>
      <c r="H158" s="38">
        <f t="shared" si="39"/>
        <v>311.83053139860783</v>
      </c>
      <c r="I158" s="38"/>
      <c r="J158" s="38">
        <f t="shared" si="40"/>
        <v>83.360247004534102</v>
      </c>
      <c r="K158" s="38">
        <f t="shared" si="40"/>
        <v>69.522974440565051</v>
      </c>
      <c r="L158" s="38">
        <f t="shared" si="40"/>
        <v>60.997552124166063</v>
      </c>
      <c r="M158" s="38">
        <f t="shared" si="40"/>
        <v>58.264718537643418</v>
      </c>
      <c r="N158" s="38">
        <f t="shared" si="40"/>
        <v>39.685039291699169</v>
      </c>
    </row>
    <row r="159" spans="1:14" s="30" customFormat="1" ht="13.5" customHeight="1">
      <c r="A159" s="65"/>
      <c r="B159" s="16"/>
      <c r="C159" s="43"/>
      <c r="D159" s="53"/>
      <c r="E159" s="27" t="s">
        <v>597</v>
      </c>
      <c r="F159" s="36"/>
      <c r="G159" s="41" t="s">
        <v>47</v>
      </c>
      <c r="H159" s="38">
        <f t="shared" si="39"/>
        <v>32.794529112373141</v>
      </c>
      <c r="I159" s="36"/>
      <c r="J159" s="38">
        <f t="shared" si="40"/>
        <v>3.8777609793585301</v>
      </c>
      <c r="K159" s="38">
        <f t="shared" si="40"/>
        <v>4.7714977390107345</v>
      </c>
      <c r="L159" s="38">
        <f t="shared" si="40"/>
        <v>5.8641104427994444</v>
      </c>
      <c r="M159" s="38">
        <f t="shared" si="40"/>
        <v>8.943648322788972</v>
      </c>
      <c r="N159" s="38">
        <f t="shared" si="40"/>
        <v>9.3375116284154664</v>
      </c>
    </row>
    <row r="160" spans="1:14" s="30" customFormat="1">
      <c r="A160" s="65"/>
      <c r="B160" s="16"/>
      <c r="C160" s="43"/>
      <c r="D160" s="53"/>
      <c r="E160" s="27" t="s">
        <v>598</v>
      </c>
      <c r="F160" s="36"/>
      <c r="G160" s="41" t="s">
        <v>47</v>
      </c>
      <c r="H160" s="38">
        <f t="shared" si="39"/>
        <v>910.79787748768535</v>
      </c>
      <c r="I160" s="38"/>
      <c r="J160" s="38">
        <f t="shared" si="40"/>
        <v>196.6163341582857</v>
      </c>
      <c r="K160" s="38">
        <f t="shared" si="40"/>
        <v>211.31890365072974</v>
      </c>
      <c r="L160" s="38">
        <f t="shared" si="40"/>
        <v>185.78902005121583</v>
      </c>
      <c r="M160" s="38">
        <f t="shared" si="40"/>
        <v>192.1695318213869</v>
      </c>
      <c r="N160" s="38">
        <f t="shared" si="40"/>
        <v>124.90408780606705</v>
      </c>
    </row>
    <row r="161" spans="1:14" s="30" customFormat="1">
      <c r="A161" s="66"/>
      <c r="B161" s="24"/>
      <c r="C161" s="43"/>
      <c r="D161" s="53"/>
      <c r="E161" s="27" t="s">
        <v>599</v>
      </c>
      <c r="F161" s="45"/>
      <c r="G161" s="41" t="s">
        <v>47</v>
      </c>
      <c r="H161" s="38">
        <f t="shared" si="39"/>
        <v>12.037120675194565</v>
      </c>
      <c r="I161" s="38"/>
      <c r="J161" s="38">
        <f t="shared" si="40"/>
        <v>0.35203015267182314</v>
      </c>
      <c r="K161" s="38">
        <f t="shared" si="40"/>
        <v>0.34900954382000898</v>
      </c>
      <c r="L161" s="38">
        <f t="shared" si="40"/>
        <v>3.7642101089858668</v>
      </c>
      <c r="M161" s="38">
        <f t="shared" si="40"/>
        <v>3.8018018209104154</v>
      </c>
      <c r="N161" s="38">
        <f t="shared" si="40"/>
        <v>3.7700690488064521</v>
      </c>
    </row>
    <row r="162" spans="1:14" s="30" customFormat="1">
      <c r="A162" s="66"/>
      <c r="B162" s="24"/>
      <c r="C162" s="43"/>
      <c r="D162" s="53"/>
      <c r="E162" s="27" t="s">
        <v>600</v>
      </c>
      <c r="F162" s="45"/>
      <c r="G162" s="41" t="s">
        <v>47</v>
      </c>
      <c r="H162" s="38">
        <f t="shared" si="39"/>
        <v>75.086384672331718</v>
      </c>
      <c r="I162" s="38"/>
      <c r="J162" s="38">
        <f t="shared" si="40"/>
        <v>14.559917678055976</v>
      </c>
      <c r="K162" s="38">
        <f t="shared" si="40"/>
        <v>18.508748495193622</v>
      </c>
      <c r="L162" s="38">
        <f t="shared" si="40"/>
        <v>16.310239557834759</v>
      </c>
      <c r="M162" s="38">
        <f t="shared" si="40"/>
        <v>15.065455735801915</v>
      </c>
      <c r="N162" s="38">
        <f t="shared" si="40"/>
        <v>10.642023205445444</v>
      </c>
    </row>
    <row r="163" spans="1:14" s="30" customFormat="1">
      <c r="A163" s="66"/>
      <c r="B163" s="24"/>
      <c r="C163" s="43"/>
      <c r="D163" s="53"/>
      <c r="E163" s="27" t="s">
        <v>601</v>
      </c>
      <c r="F163" s="45"/>
      <c r="G163" s="41" t="s">
        <v>47</v>
      </c>
      <c r="H163" s="38">
        <f t="shared" si="39"/>
        <v>0</v>
      </c>
      <c r="I163" s="38"/>
      <c r="J163" s="38">
        <f t="shared" si="40"/>
        <v>0</v>
      </c>
      <c r="K163" s="38">
        <f t="shared" si="40"/>
        <v>0</v>
      </c>
      <c r="L163" s="38">
        <f t="shared" si="40"/>
        <v>0</v>
      </c>
      <c r="M163" s="38">
        <f t="shared" si="40"/>
        <v>0</v>
      </c>
      <c r="N163" s="38">
        <f t="shared" si="40"/>
        <v>0</v>
      </c>
    </row>
    <row r="164" spans="1:14" s="30" customFormat="1">
      <c r="A164" s="66"/>
      <c r="B164" s="24"/>
      <c r="C164" s="43"/>
      <c r="D164" s="53"/>
      <c r="E164" s="27" t="s">
        <v>602</v>
      </c>
      <c r="F164" s="45"/>
      <c r="G164" s="41" t="s">
        <v>47</v>
      </c>
      <c r="H164" s="38">
        <f t="shared" si="39"/>
        <v>5.293421933602974</v>
      </c>
      <c r="I164" s="38"/>
      <c r="J164" s="38">
        <f t="shared" si="40"/>
        <v>1.8838680172064446</v>
      </c>
      <c r="K164" s="38">
        <f t="shared" si="40"/>
        <v>1.8734679611477822</v>
      </c>
      <c r="L164" s="38">
        <f t="shared" si="40"/>
        <v>0.51794953449270631</v>
      </c>
      <c r="M164" s="38">
        <f t="shared" si="40"/>
        <v>0.50965860433233656</v>
      </c>
      <c r="N164" s="38">
        <f t="shared" si="40"/>
        <v>0.50847781642370404</v>
      </c>
    </row>
    <row r="165" spans="1:14" s="30" customFormat="1">
      <c r="A165" s="66"/>
      <c r="B165" s="24"/>
      <c r="C165" s="43"/>
      <c r="D165" s="53"/>
      <c r="E165" s="27" t="s">
        <v>603</v>
      </c>
      <c r="F165" s="45"/>
      <c r="G165" s="41" t="s">
        <v>47</v>
      </c>
      <c r="H165" s="38">
        <f t="shared" si="39"/>
        <v>4.8238870370218816</v>
      </c>
      <c r="I165" s="38"/>
      <c r="J165" s="38">
        <f t="shared" si="40"/>
        <v>0.77652550173101109</v>
      </c>
      <c r="K165" s="38">
        <f t="shared" si="40"/>
        <v>0.84480984257203151</v>
      </c>
      <c r="L165" s="38">
        <f t="shared" si="40"/>
        <v>0.98645955400493934</v>
      </c>
      <c r="M165" s="38">
        <f t="shared" si="40"/>
        <v>1.1093311303509696</v>
      </c>
      <c r="N165" s="38">
        <f t="shared" si="40"/>
        <v>1.10676100836293</v>
      </c>
    </row>
    <row r="166" spans="1:14" s="30" customFormat="1" ht="13.15">
      <c r="A166" s="66"/>
      <c r="B166" s="24"/>
      <c r="C166" s="24"/>
      <c r="D166" s="20"/>
      <c r="E166" s="27" t="s">
        <v>604</v>
      </c>
      <c r="F166" s="28"/>
      <c r="G166" s="41" t="s">
        <v>47</v>
      </c>
      <c r="H166" s="38">
        <f t="shared" si="39"/>
        <v>125.33894458976799</v>
      </c>
      <c r="J166" s="38">
        <f>J106</f>
        <v>19.343663062690705</v>
      </c>
      <c r="K166" s="38">
        <f t="shared" si="40"/>
        <v>24.586930827369418</v>
      </c>
      <c r="L166" s="38">
        <f t="shared" si="40"/>
        <v>27.648766102386595</v>
      </c>
      <c r="M166" s="38">
        <f t="shared" si="40"/>
        <v>25.946180003510406</v>
      </c>
      <c r="N166" s="38">
        <f t="shared" si="40"/>
        <v>27.813404593810876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27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1">K111</f>
        <v>0</v>
      </c>
      <c r="L169" s="38">
        <f t="shared" si="41"/>
        <v>0</v>
      </c>
      <c r="M169" s="38">
        <f t="shared" si="41"/>
        <v>0</v>
      </c>
      <c r="N169" s="38">
        <f t="shared" si="41"/>
        <v>0</v>
      </c>
    </row>
    <row r="170" spans="1:14" s="30" customFormat="1" ht="13.15">
      <c r="A170" s="66"/>
      <c r="B170" s="24"/>
      <c r="C170" s="39"/>
      <c r="D170" s="53"/>
      <c r="E170" s="27" t="s">
        <v>595</v>
      </c>
      <c r="F170" s="36"/>
      <c r="G170" s="41" t="s">
        <v>47</v>
      </c>
      <c r="H170" s="38">
        <f t="shared" ref="H170:H180" si="42">SUM(J170:N170)</f>
        <v>0</v>
      </c>
      <c r="I170" s="38"/>
      <c r="J170" s="38">
        <f t="shared" ref="J170:N180" si="43">J112</f>
        <v>0</v>
      </c>
      <c r="K170" s="38">
        <f t="shared" si="43"/>
        <v>0</v>
      </c>
      <c r="L170" s="38">
        <f t="shared" si="43"/>
        <v>0</v>
      </c>
      <c r="M170" s="38">
        <f t="shared" si="43"/>
        <v>0</v>
      </c>
      <c r="N170" s="38">
        <f t="shared" si="43"/>
        <v>0</v>
      </c>
    </row>
    <row r="171" spans="1:14" s="30" customFormat="1">
      <c r="A171" s="65"/>
      <c r="B171" s="16"/>
      <c r="C171" s="43"/>
      <c r="D171" s="53"/>
      <c r="E171" s="27" t="s">
        <v>596</v>
      </c>
      <c r="F171" s="36"/>
      <c r="G171" s="41" t="s">
        <v>47</v>
      </c>
      <c r="H171" s="38">
        <f t="shared" si="42"/>
        <v>8.4645833692334556</v>
      </c>
      <c r="I171" s="38"/>
      <c r="J171" s="38">
        <f t="shared" si="43"/>
        <v>1.6927622045253272</v>
      </c>
      <c r="K171" s="38">
        <f t="shared" si="43"/>
        <v>1.6929552911770318</v>
      </c>
      <c r="L171" s="38">
        <f t="shared" si="43"/>
        <v>1.6929552911770318</v>
      </c>
      <c r="M171" s="38">
        <f t="shared" si="43"/>
        <v>1.6929552911770318</v>
      </c>
      <c r="N171" s="38">
        <f t="shared" si="43"/>
        <v>1.6929552911770318</v>
      </c>
    </row>
    <row r="172" spans="1:14" s="30" customFormat="1" ht="13.15">
      <c r="A172" s="64"/>
      <c r="C172" s="51"/>
      <c r="D172" s="38"/>
      <c r="E172" s="27" t="s">
        <v>471</v>
      </c>
      <c r="F172" s="36"/>
      <c r="G172" s="41" t="s">
        <v>47</v>
      </c>
      <c r="H172" s="38">
        <f t="shared" si="42"/>
        <v>40.047000000000004</v>
      </c>
      <c r="I172" s="38"/>
      <c r="J172" s="38">
        <f t="shared" si="43"/>
        <v>8.0650000000000013</v>
      </c>
      <c r="K172" s="38">
        <f t="shared" si="43"/>
        <v>8.0619999999999994</v>
      </c>
      <c r="L172" s="38">
        <f t="shared" si="43"/>
        <v>8.1850000000000005</v>
      </c>
      <c r="M172" s="38">
        <f t="shared" si="43"/>
        <v>7.9860000000000007</v>
      </c>
      <c r="N172" s="38">
        <f t="shared" si="43"/>
        <v>7.7490000000000006</v>
      </c>
    </row>
    <row r="173" spans="1:14" s="30" customFormat="1" ht="13.5" customHeight="1">
      <c r="A173" s="65"/>
      <c r="B173" s="16"/>
      <c r="C173" s="43"/>
      <c r="D173" s="53"/>
      <c r="E173" s="27" t="s">
        <v>597</v>
      </c>
      <c r="F173" s="36"/>
      <c r="G173" s="41" t="s">
        <v>47</v>
      </c>
      <c r="H173" s="38">
        <f t="shared" si="42"/>
        <v>1.34</v>
      </c>
      <c r="I173" s="36"/>
      <c r="J173" s="38">
        <f t="shared" si="43"/>
        <v>0.26800000000000002</v>
      </c>
      <c r="K173" s="38">
        <f t="shared" si="43"/>
        <v>0.26800000000000002</v>
      </c>
      <c r="L173" s="38">
        <f t="shared" si="43"/>
        <v>0.26800000000000002</v>
      </c>
      <c r="M173" s="38">
        <f t="shared" si="43"/>
        <v>0.26800000000000002</v>
      </c>
      <c r="N173" s="38">
        <f t="shared" si="43"/>
        <v>0.26800000000000002</v>
      </c>
    </row>
    <row r="174" spans="1:14" s="30" customFormat="1">
      <c r="A174" s="65"/>
      <c r="B174" s="16"/>
      <c r="C174" s="43"/>
      <c r="D174" s="53"/>
      <c r="E174" s="27" t="s">
        <v>598</v>
      </c>
      <c r="F174" s="36"/>
      <c r="G174" s="41" t="s">
        <v>47</v>
      </c>
      <c r="H174" s="38">
        <f t="shared" si="42"/>
        <v>21.16</v>
      </c>
      <c r="I174" s="38"/>
      <c r="J174" s="38">
        <f t="shared" si="43"/>
        <v>4.2320000000000002</v>
      </c>
      <c r="K174" s="38">
        <f t="shared" si="43"/>
        <v>4.2320000000000002</v>
      </c>
      <c r="L174" s="38">
        <f t="shared" si="43"/>
        <v>4.2320000000000002</v>
      </c>
      <c r="M174" s="38">
        <f t="shared" si="43"/>
        <v>4.2320000000000002</v>
      </c>
      <c r="N174" s="38">
        <f t="shared" si="43"/>
        <v>4.2320000000000002</v>
      </c>
    </row>
    <row r="175" spans="1:14" s="30" customFormat="1">
      <c r="A175" s="66"/>
      <c r="B175" s="24"/>
      <c r="C175" s="43"/>
      <c r="D175" s="53"/>
      <c r="E175" s="27" t="s">
        <v>599</v>
      </c>
      <c r="F175" s="45"/>
      <c r="G175" s="41" t="s">
        <v>47</v>
      </c>
      <c r="H175" s="38">
        <f t="shared" si="42"/>
        <v>0</v>
      </c>
      <c r="I175" s="38"/>
      <c r="J175" s="38">
        <f t="shared" si="43"/>
        <v>0</v>
      </c>
      <c r="K175" s="38">
        <f t="shared" si="43"/>
        <v>0</v>
      </c>
      <c r="L175" s="38">
        <f t="shared" si="43"/>
        <v>0</v>
      </c>
      <c r="M175" s="38">
        <f t="shared" si="43"/>
        <v>0</v>
      </c>
      <c r="N175" s="38">
        <f t="shared" si="43"/>
        <v>0</v>
      </c>
    </row>
    <row r="176" spans="1:14" s="30" customFormat="1">
      <c r="A176" s="66"/>
      <c r="B176" s="24"/>
      <c r="C176" s="43"/>
      <c r="D176" s="53"/>
      <c r="E176" s="27" t="s">
        <v>600</v>
      </c>
      <c r="F176" s="45"/>
      <c r="G176" s="41" t="s">
        <v>47</v>
      </c>
      <c r="H176" s="38">
        <f t="shared" si="42"/>
        <v>0</v>
      </c>
      <c r="I176" s="38"/>
      <c r="J176" s="38">
        <f t="shared" si="43"/>
        <v>0</v>
      </c>
      <c r="K176" s="38">
        <f t="shared" si="43"/>
        <v>0</v>
      </c>
      <c r="L176" s="38">
        <f t="shared" si="43"/>
        <v>0</v>
      </c>
      <c r="M176" s="38">
        <f t="shared" si="43"/>
        <v>0</v>
      </c>
      <c r="N176" s="38">
        <f t="shared" si="43"/>
        <v>0</v>
      </c>
    </row>
    <row r="177" spans="1:14" s="30" customFormat="1">
      <c r="A177" s="66"/>
      <c r="B177" s="24"/>
      <c r="C177" s="43"/>
      <c r="D177" s="53"/>
      <c r="E177" s="27" t="s">
        <v>601</v>
      </c>
      <c r="F177" s="45"/>
      <c r="G177" s="41" t="s">
        <v>47</v>
      </c>
      <c r="H177" s="38">
        <f t="shared" si="42"/>
        <v>0</v>
      </c>
      <c r="I177" s="38"/>
      <c r="J177" s="38">
        <f t="shared" si="43"/>
        <v>0</v>
      </c>
      <c r="K177" s="38">
        <f t="shared" si="43"/>
        <v>0</v>
      </c>
      <c r="L177" s="38">
        <f t="shared" si="43"/>
        <v>0</v>
      </c>
      <c r="M177" s="38">
        <f t="shared" si="43"/>
        <v>0</v>
      </c>
      <c r="N177" s="38">
        <f t="shared" si="43"/>
        <v>0</v>
      </c>
    </row>
    <row r="178" spans="1:14" s="30" customFormat="1">
      <c r="A178" s="66"/>
      <c r="B178" s="24"/>
      <c r="C178" s="43"/>
      <c r="D178" s="53"/>
      <c r="E178" s="27" t="s">
        <v>602</v>
      </c>
      <c r="F178" s="45"/>
      <c r="G178" s="41" t="s">
        <v>47</v>
      </c>
      <c r="H178" s="38">
        <f t="shared" si="42"/>
        <v>0</v>
      </c>
      <c r="I178" s="38"/>
      <c r="J178" s="38">
        <f t="shared" si="43"/>
        <v>0</v>
      </c>
      <c r="K178" s="38">
        <f t="shared" si="43"/>
        <v>0</v>
      </c>
      <c r="L178" s="38">
        <f t="shared" si="43"/>
        <v>0</v>
      </c>
      <c r="M178" s="38">
        <f t="shared" si="43"/>
        <v>0</v>
      </c>
      <c r="N178" s="38">
        <f t="shared" si="43"/>
        <v>0</v>
      </c>
    </row>
    <row r="179" spans="1:14" s="30" customFormat="1">
      <c r="A179" s="66"/>
      <c r="B179" s="24"/>
      <c r="C179" s="43"/>
      <c r="D179" s="53"/>
      <c r="E179" s="27" t="s">
        <v>603</v>
      </c>
      <c r="F179" s="45"/>
      <c r="G179" s="41" t="s">
        <v>47</v>
      </c>
      <c r="H179" s="38">
        <f t="shared" si="42"/>
        <v>1.087</v>
      </c>
      <c r="I179" s="38"/>
      <c r="J179" s="38">
        <f t="shared" si="43"/>
        <v>0.22600000000000001</v>
      </c>
      <c r="K179" s="38">
        <f t="shared" si="43"/>
        <v>0.216</v>
      </c>
      <c r="L179" s="38">
        <f t="shared" si="43"/>
        <v>0.216</v>
      </c>
      <c r="M179" s="38">
        <f t="shared" si="43"/>
        <v>0.21299999999999999</v>
      </c>
      <c r="N179" s="38">
        <f t="shared" si="43"/>
        <v>0.216</v>
      </c>
    </row>
    <row r="180" spans="1:14" s="30" customFormat="1" ht="13.15">
      <c r="A180" s="66"/>
      <c r="B180" s="24"/>
      <c r="C180" s="24"/>
      <c r="D180" s="20"/>
      <c r="E180" s="27" t="s">
        <v>604</v>
      </c>
      <c r="F180" s="28"/>
      <c r="G180" s="41" t="s">
        <v>47</v>
      </c>
      <c r="H180" s="38">
        <f t="shared" si="42"/>
        <v>16.923999999999999</v>
      </c>
      <c r="J180" s="38">
        <f t="shared" si="43"/>
        <v>3.7359999999999998</v>
      </c>
      <c r="K180" s="38">
        <f t="shared" si="43"/>
        <v>3.3120000000000003</v>
      </c>
      <c r="L180" s="38">
        <f t="shared" si="43"/>
        <v>3.3120000000000003</v>
      </c>
      <c r="M180" s="38">
        <f t="shared" si="43"/>
        <v>3.1960000000000002</v>
      </c>
      <c r="N180" s="38">
        <f t="shared" si="43"/>
        <v>3.3680000000000003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27" t="s">
        <v>593</v>
      </c>
      <c r="F183" s="36"/>
      <c r="G183" s="41" t="s">
        <v>47</v>
      </c>
      <c r="H183" s="38">
        <f>SUM(J183:N183)</f>
        <v>0</v>
      </c>
      <c r="I183" s="38"/>
      <c r="J183" s="38">
        <f>J125</f>
        <v>0</v>
      </c>
      <c r="K183" s="38">
        <f t="shared" ref="K183:N183" si="44">K125</f>
        <v>0</v>
      </c>
      <c r="L183" s="38">
        <f t="shared" si="44"/>
        <v>0</v>
      </c>
      <c r="M183" s="38">
        <f t="shared" si="44"/>
        <v>0</v>
      </c>
      <c r="N183" s="38">
        <f t="shared" si="44"/>
        <v>0</v>
      </c>
    </row>
    <row r="184" spans="1:14" s="30" customFormat="1" ht="13.15">
      <c r="A184" s="66"/>
      <c r="B184" s="24"/>
      <c r="C184" s="39"/>
      <c r="D184" s="53"/>
      <c r="E184" s="27" t="s">
        <v>595</v>
      </c>
      <c r="F184" s="36"/>
      <c r="G184" s="41" t="s">
        <v>47</v>
      </c>
      <c r="H184" s="38">
        <f t="shared" ref="H184:H194" si="45">SUM(J184:N184)</f>
        <v>0</v>
      </c>
      <c r="I184" s="38"/>
      <c r="J184" s="38">
        <f t="shared" ref="J184:N194" si="46">J126</f>
        <v>0</v>
      </c>
      <c r="K184" s="38">
        <f t="shared" si="46"/>
        <v>0</v>
      </c>
      <c r="L184" s="38">
        <f t="shared" si="46"/>
        <v>0</v>
      </c>
      <c r="M184" s="38">
        <f t="shared" si="46"/>
        <v>0</v>
      </c>
      <c r="N184" s="38">
        <f t="shared" si="46"/>
        <v>0</v>
      </c>
    </row>
    <row r="185" spans="1:14" s="30" customFormat="1">
      <c r="A185" s="65"/>
      <c r="B185" s="16"/>
      <c r="C185" s="43"/>
      <c r="D185" s="53"/>
      <c r="E185" s="27" t="s">
        <v>596</v>
      </c>
      <c r="F185" s="36"/>
      <c r="G185" s="41" t="s">
        <v>47</v>
      </c>
      <c r="H185" s="38">
        <f t="shared" si="45"/>
        <v>5.8950000000000014</v>
      </c>
      <c r="I185" s="38"/>
      <c r="J185" s="38">
        <f t="shared" si="46"/>
        <v>1.1790000000000003</v>
      </c>
      <c r="K185" s="38">
        <f t="shared" si="46"/>
        <v>1.1790000000000003</v>
      </c>
      <c r="L185" s="38">
        <f t="shared" si="46"/>
        <v>1.1790000000000003</v>
      </c>
      <c r="M185" s="38">
        <f t="shared" si="46"/>
        <v>1.1790000000000005</v>
      </c>
      <c r="N185" s="38">
        <f t="shared" si="46"/>
        <v>1.1790000000000005</v>
      </c>
    </row>
    <row r="186" spans="1:14" s="30" customFormat="1" ht="13.15">
      <c r="A186" s="64"/>
      <c r="C186" s="51"/>
      <c r="D186" s="38"/>
      <c r="E186" s="27" t="s">
        <v>471</v>
      </c>
      <c r="F186" s="36"/>
      <c r="G186" s="41" t="s">
        <v>47</v>
      </c>
      <c r="H186" s="38">
        <f t="shared" si="45"/>
        <v>0</v>
      </c>
      <c r="I186" s="38"/>
      <c r="J186" s="38">
        <f t="shared" si="46"/>
        <v>0</v>
      </c>
      <c r="K186" s="38">
        <f t="shared" si="46"/>
        <v>0</v>
      </c>
      <c r="L186" s="38">
        <f t="shared" si="46"/>
        <v>0</v>
      </c>
      <c r="M186" s="38">
        <f t="shared" si="46"/>
        <v>0</v>
      </c>
      <c r="N186" s="38">
        <f t="shared" si="46"/>
        <v>0</v>
      </c>
    </row>
    <row r="187" spans="1:14" s="30" customFormat="1" ht="13.5" customHeight="1">
      <c r="A187" s="65"/>
      <c r="B187" s="16"/>
      <c r="C187" s="43"/>
      <c r="D187" s="53"/>
      <c r="E187" s="27" t="s">
        <v>597</v>
      </c>
      <c r="F187" s="36"/>
      <c r="G187" s="41" t="s">
        <v>47</v>
      </c>
      <c r="H187" s="38">
        <f t="shared" si="45"/>
        <v>0</v>
      </c>
      <c r="I187" s="36"/>
      <c r="J187" s="38">
        <f t="shared" si="46"/>
        <v>0</v>
      </c>
      <c r="K187" s="38">
        <f t="shared" si="46"/>
        <v>0</v>
      </c>
      <c r="L187" s="38">
        <f t="shared" si="46"/>
        <v>0</v>
      </c>
      <c r="M187" s="38">
        <f t="shared" si="46"/>
        <v>0</v>
      </c>
      <c r="N187" s="38">
        <f t="shared" si="46"/>
        <v>0</v>
      </c>
    </row>
    <row r="188" spans="1:14" s="30" customFormat="1">
      <c r="A188" s="65"/>
      <c r="B188" s="16"/>
      <c r="C188" s="43"/>
      <c r="D188" s="53"/>
      <c r="E188" s="27" t="s">
        <v>598</v>
      </c>
      <c r="F188" s="36"/>
      <c r="G188" s="41" t="s">
        <v>47</v>
      </c>
      <c r="H188" s="38">
        <f t="shared" si="45"/>
        <v>0</v>
      </c>
      <c r="I188" s="38"/>
      <c r="J188" s="38">
        <f t="shared" si="46"/>
        <v>0</v>
      </c>
      <c r="K188" s="38">
        <f t="shared" si="46"/>
        <v>0</v>
      </c>
      <c r="L188" s="38">
        <f t="shared" si="46"/>
        <v>0</v>
      </c>
      <c r="M188" s="38">
        <f t="shared" si="46"/>
        <v>0</v>
      </c>
      <c r="N188" s="38">
        <f t="shared" si="46"/>
        <v>0</v>
      </c>
    </row>
    <row r="189" spans="1:14" s="30" customFormat="1">
      <c r="A189" s="66"/>
      <c r="B189" s="24"/>
      <c r="C189" s="43"/>
      <c r="D189" s="53"/>
      <c r="E189" s="27" t="s">
        <v>599</v>
      </c>
      <c r="F189" s="45"/>
      <c r="G189" s="41" t="s">
        <v>47</v>
      </c>
      <c r="H189" s="38">
        <f t="shared" si="45"/>
        <v>0</v>
      </c>
      <c r="I189" s="38"/>
      <c r="J189" s="38">
        <f t="shared" si="46"/>
        <v>0</v>
      </c>
      <c r="K189" s="38">
        <f t="shared" si="46"/>
        <v>0</v>
      </c>
      <c r="L189" s="38">
        <f t="shared" si="46"/>
        <v>0</v>
      </c>
      <c r="M189" s="38">
        <f t="shared" si="46"/>
        <v>0</v>
      </c>
      <c r="N189" s="38">
        <f t="shared" si="46"/>
        <v>0</v>
      </c>
    </row>
    <row r="190" spans="1:14" s="30" customFormat="1">
      <c r="A190" s="66"/>
      <c r="B190" s="24"/>
      <c r="C190" s="43"/>
      <c r="D190" s="53"/>
      <c r="E190" s="27" t="s">
        <v>600</v>
      </c>
      <c r="F190" s="45"/>
      <c r="G190" s="41" t="s">
        <v>47</v>
      </c>
      <c r="H190" s="38">
        <f t="shared" si="45"/>
        <v>0</v>
      </c>
      <c r="I190" s="38"/>
      <c r="J190" s="38">
        <f t="shared" si="46"/>
        <v>0</v>
      </c>
      <c r="K190" s="38">
        <f t="shared" si="46"/>
        <v>0</v>
      </c>
      <c r="L190" s="38">
        <f t="shared" si="46"/>
        <v>0</v>
      </c>
      <c r="M190" s="38">
        <f t="shared" si="46"/>
        <v>0</v>
      </c>
      <c r="N190" s="38">
        <f t="shared" si="46"/>
        <v>0</v>
      </c>
    </row>
    <row r="191" spans="1:14" s="30" customFormat="1">
      <c r="A191" s="66"/>
      <c r="B191" s="24"/>
      <c r="C191" s="43"/>
      <c r="D191" s="53"/>
      <c r="E191" s="27" t="s">
        <v>601</v>
      </c>
      <c r="F191" s="45"/>
      <c r="G191" s="41" t="s">
        <v>47</v>
      </c>
      <c r="H191" s="38">
        <f t="shared" si="45"/>
        <v>1.9</v>
      </c>
      <c r="I191" s="38"/>
      <c r="J191" s="38">
        <f t="shared" si="46"/>
        <v>0.38</v>
      </c>
      <c r="K191" s="38">
        <f t="shared" si="46"/>
        <v>0.38</v>
      </c>
      <c r="L191" s="38">
        <f t="shared" si="46"/>
        <v>0.38</v>
      </c>
      <c r="M191" s="38">
        <f t="shared" si="46"/>
        <v>0.38</v>
      </c>
      <c r="N191" s="38">
        <f t="shared" si="46"/>
        <v>0.38</v>
      </c>
    </row>
    <row r="192" spans="1:14" s="30" customFormat="1">
      <c r="A192" s="66"/>
      <c r="B192" s="24"/>
      <c r="C192" s="43"/>
      <c r="D192" s="53"/>
      <c r="E192" s="27" t="s">
        <v>602</v>
      </c>
      <c r="F192" s="45"/>
      <c r="G192" s="41" t="s">
        <v>47</v>
      </c>
      <c r="H192" s="38">
        <f t="shared" si="45"/>
        <v>0</v>
      </c>
      <c r="I192" s="38"/>
      <c r="J192" s="38">
        <f t="shared" si="46"/>
        <v>0</v>
      </c>
      <c r="K192" s="38">
        <f t="shared" si="46"/>
        <v>0</v>
      </c>
      <c r="L192" s="38">
        <f t="shared" si="46"/>
        <v>0</v>
      </c>
      <c r="M192" s="38">
        <f t="shared" si="46"/>
        <v>0</v>
      </c>
      <c r="N192" s="38">
        <f t="shared" si="46"/>
        <v>0</v>
      </c>
    </row>
    <row r="193" spans="1:14" s="30" customFormat="1">
      <c r="A193" s="66"/>
      <c r="B193" s="24"/>
      <c r="C193" s="43"/>
      <c r="D193" s="53"/>
      <c r="E193" s="27" t="s">
        <v>603</v>
      </c>
      <c r="F193" s="45"/>
      <c r="G193" s="41" t="s">
        <v>47</v>
      </c>
      <c r="H193" s="38">
        <f t="shared" si="45"/>
        <v>5.9479999999999995</v>
      </c>
      <c r="I193" s="38"/>
      <c r="J193" s="38">
        <f t="shared" si="46"/>
        <v>1.1809999999999998</v>
      </c>
      <c r="K193" s="38">
        <f t="shared" si="46"/>
        <v>1.1909999999999998</v>
      </c>
      <c r="L193" s="38">
        <f t="shared" si="46"/>
        <v>1.1909999999999998</v>
      </c>
      <c r="M193" s="38">
        <f t="shared" si="46"/>
        <v>1.194</v>
      </c>
      <c r="N193" s="38">
        <f t="shared" si="46"/>
        <v>1.1909999999999998</v>
      </c>
    </row>
    <row r="194" spans="1:14" s="30" customFormat="1" ht="13.15">
      <c r="A194" s="66"/>
      <c r="B194" s="24"/>
      <c r="C194" s="24"/>
      <c r="D194" s="20"/>
      <c r="E194" s="27" t="s">
        <v>604</v>
      </c>
      <c r="F194" s="28"/>
      <c r="G194" s="41" t="s">
        <v>47</v>
      </c>
      <c r="H194" s="38">
        <f t="shared" si="45"/>
        <v>0</v>
      </c>
      <c r="J194" s="38">
        <f t="shared" si="46"/>
        <v>0</v>
      </c>
      <c r="K194" s="38">
        <f t="shared" si="46"/>
        <v>0</v>
      </c>
      <c r="L194" s="38">
        <f t="shared" si="46"/>
        <v>0</v>
      </c>
      <c r="M194" s="38">
        <f t="shared" si="46"/>
        <v>0</v>
      </c>
      <c r="N194" s="38">
        <f t="shared" si="46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27" t="s">
        <v>593</v>
      </c>
      <c r="F197" s="36"/>
      <c r="G197" s="41" t="s">
        <v>47</v>
      </c>
      <c r="H197" s="38">
        <f>SUM(J197:N197)</f>
        <v>117.52998845836265</v>
      </c>
      <c r="I197" s="38"/>
      <c r="J197" s="38">
        <f>J141+J155+J169+J183</f>
        <v>22.773588221508223</v>
      </c>
      <c r="K197" s="38">
        <f t="shared" ref="K197:N197" si="47">K141+K155+K169+K183</f>
        <v>22.996732826893489</v>
      </c>
      <c r="L197" s="38">
        <f t="shared" si="47"/>
        <v>23.521002977760766</v>
      </c>
      <c r="M197" s="38">
        <f t="shared" si="47"/>
        <v>24.111376004291159</v>
      </c>
      <c r="N197" s="38">
        <f t="shared" si="47"/>
        <v>24.127288427909029</v>
      </c>
    </row>
    <row r="198" spans="1:14" s="30" customFormat="1" ht="13.15">
      <c r="A198" s="66"/>
      <c r="B198" s="24"/>
      <c r="C198" s="39"/>
      <c r="D198" s="53"/>
      <c r="E198" s="27" t="s">
        <v>595</v>
      </c>
      <c r="F198" s="36"/>
      <c r="G198" s="41" t="s">
        <v>47</v>
      </c>
      <c r="H198" s="38">
        <f t="shared" ref="H198:H208" si="48">SUM(J198:N198)</f>
        <v>123.28943963961676</v>
      </c>
      <c r="I198" s="38"/>
      <c r="J198" s="38">
        <f t="shared" ref="J198:N208" si="49">J142+J156+J170+J184</f>
        <v>20.163137345697972</v>
      </c>
      <c r="K198" s="38">
        <f t="shared" si="49"/>
        <v>16.532727972629708</v>
      </c>
      <c r="L198" s="38">
        <f t="shared" si="49"/>
        <v>19.734385606604903</v>
      </c>
      <c r="M198" s="38">
        <f t="shared" si="49"/>
        <v>31.031786077995392</v>
      </c>
      <c r="N198" s="38">
        <f t="shared" si="49"/>
        <v>35.827402636688788</v>
      </c>
    </row>
    <row r="199" spans="1:14" s="30" customFormat="1">
      <c r="A199" s="65"/>
      <c r="B199" s="16"/>
      <c r="C199" s="43"/>
      <c r="D199" s="53"/>
      <c r="E199" s="27" t="s">
        <v>596</v>
      </c>
      <c r="F199" s="36"/>
      <c r="G199" s="41" t="s">
        <v>47</v>
      </c>
      <c r="H199" s="38">
        <f t="shared" si="48"/>
        <v>664.91880099080879</v>
      </c>
      <c r="I199" s="38"/>
      <c r="J199" s="38">
        <f t="shared" si="49"/>
        <v>118.29786002869811</v>
      </c>
      <c r="K199" s="38">
        <f t="shared" si="49"/>
        <v>125.99338515370668</v>
      </c>
      <c r="L199" s="38">
        <f t="shared" si="49"/>
        <v>133.43378928171654</v>
      </c>
      <c r="M199" s="38">
        <f t="shared" si="49"/>
        <v>142.46224266566148</v>
      </c>
      <c r="N199" s="38">
        <f t="shared" si="49"/>
        <v>144.73152386102595</v>
      </c>
    </row>
    <row r="200" spans="1:14" s="30" customFormat="1" ht="13.15">
      <c r="A200" s="64"/>
      <c r="C200" s="51"/>
      <c r="D200" s="38"/>
      <c r="E200" s="27" t="s">
        <v>471</v>
      </c>
      <c r="F200" s="36"/>
      <c r="G200" s="41" t="s">
        <v>47</v>
      </c>
      <c r="H200" s="38">
        <f t="shared" si="48"/>
        <v>643.73615558049391</v>
      </c>
      <c r="I200" s="38"/>
      <c r="J200" s="38">
        <f t="shared" si="49"/>
        <v>165.33962848724354</v>
      </c>
      <c r="K200" s="38">
        <f t="shared" si="49"/>
        <v>147.79711741787324</v>
      </c>
      <c r="L200" s="38">
        <f t="shared" si="49"/>
        <v>127.81797866324159</v>
      </c>
      <c r="M200" s="38">
        <f t="shared" si="49"/>
        <v>112.71500219616746</v>
      </c>
      <c r="N200" s="38">
        <f t="shared" si="49"/>
        <v>90.066428815967996</v>
      </c>
    </row>
    <row r="201" spans="1:14" s="30" customFormat="1" ht="13.5" customHeight="1">
      <c r="A201" s="65"/>
      <c r="B201" s="16"/>
      <c r="C201" s="43"/>
      <c r="D201" s="53"/>
      <c r="E201" s="27" t="s">
        <v>597</v>
      </c>
      <c r="F201" s="36"/>
      <c r="G201" s="41" t="s">
        <v>47</v>
      </c>
      <c r="H201" s="38">
        <f t="shared" si="48"/>
        <v>480.68586750315791</v>
      </c>
      <c r="I201" s="36"/>
      <c r="J201" s="38">
        <f t="shared" si="49"/>
        <v>97.670531996767338</v>
      </c>
      <c r="K201" s="38">
        <f t="shared" si="49"/>
        <v>96.631963354836174</v>
      </c>
      <c r="L201" s="38">
        <f t="shared" si="49"/>
        <v>94.59703054740497</v>
      </c>
      <c r="M201" s="38">
        <f t="shared" si="49"/>
        <v>93.853077069533782</v>
      </c>
      <c r="N201" s="38">
        <f t="shared" si="49"/>
        <v>97.933264534615589</v>
      </c>
    </row>
    <row r="202" spans="1:14" s="30" customFormat="1">
      <c r="A202" s="65"/>
      <c r="B202" s="16"/>
      <c r="C202" s="43"/>
      <c r="D202" s="53"/>
      <c r="E202" s="27" t="s">
        <v>598</v>
      </c>
      <c r="F202" s="36"/>
      <c r="G202" s="41" t="s">
        <v>47</v>
      </c>
      <c r="H202" s="38">
        <f t="shared" si="48"/>
        <v>1297.4835399559238</v>
      </c>
      <c r="I202" s="38"/>
      <c r="J202" s="38">
        <f t="shared" si="49"/>
        <v>276.46754303341407</v>
      </c>
      <c r="K202" s="38">
        <f t="shared" si="49"/>
        <v>289.33110032342626</v>
      </c>
      <c r="L202" s="38">
        <f t="shared" si="49"/>
        <v>263.85276171197148</v>
      </c>
      <c r="M202" s="38">
        <f t="shared" si="49"/>
        <v>270.8176553655656</v>
      </c>
      <c r="N202" s="38">
        <f t="shared" si="49"/>
        <v>197.01447952154649</v>
      </c>
    </row>
    <row r="203" spans="1:14" s="30" customFormat="1">
      <c r="A203" s="66"/>
      <c r="B203" s="24"/>
      <c r="C203" s="43"/>
      <c r="D203" s="53"/>
      <c r="E203" s="27" t="s">
        <v>599</v>
      </c>
      <c r="F203" s="45"/>
      <c r="G203" s="41" t="s">
        <v>47</v>
      </c>
      <c r="H203" s="38">
        <f t="shared" si="48"/>
        <v>131.103801560508</v>
      </c>
      <c r="I203" s="38"/>
      <c r="J203" s="38">
        <f t="shared" si="49"/>
        <v>23.68208280594158</v>
      </c>
      <c r="K203" s="38">
        <f t="shared" si="49"/>
        <v>23.838030221453707</v>
      </c>
      <c r="L203" s="38">
        <f t="shared" si="49"/>
        <v>28.74147490103033</v>
      </c>
      <c r="M203" s="38">
        <f t="shared" si="49"/>
        <v>27.35207352746399</v>
      </c>
      <c r="N203" s="38">
        <f t="shared" si="49"/>
        <v>27.490140104618401</v>
      </c>
    </row>
    <row r="204" spans="1:14" s="30" customFormat="1">
      <c r="A204" s="66"/>
      <c r="B204" s="24"/>
      <c r="C204" s="43"/>
      <c r="D204" s="53"/>
      <c r="E204" s="27" t="s">
        <v>600</v>
      </c>
      <c r="F204" s="45"/>
      <c r="G204" s="41" t="s">
        <v>47</v>
      </c>
      <c r="H204" s="38">
        <f t="shared" si="48"/>
        <v>117.9699733270085</v>
      </c>
      <c r="I204" s="38"/>
      <c r="J204" s="38">
        <f t="shared" si="49"/>
        <v>22.492452940302506</v>
      </c>
      <c r="K204" s="38">
        <f t="shared" si="49"/>
        <v>27.126034355594783</v>
      </c>
      <c r="L204" s="38">
        <f t="shared" si="49"/>
        <v>23.962075889894543</v>
      </c>
      <c r="M204" s="38">
        <f t="shared" si="49"/>
        <v>24.382402453807106</v>
      </c>
      <c r="N204" s="38">
        <f t="shared" si="49"/>
        <v>20.007007687409573</v>
      </c>
    </row>
    <row r="205" spans="1:14" s="30" customFormat="1">
      <c r="A205" s="66"/>
      <c r="B205" s="24"/>
      <c r="C205" s="43"/>
      <c r="D205" s="53"/>
      <c r="E205" s="27" t="s">
        <v>601</v>
      </c>
      <c r="F205" s="45"/>
      <c r="G205" s="41" t="s">
        <v>47</v>
      </c>
      <c r="H205" s="38">
        <f t="shared" si="48"/>
        <v>77.626676023297065</v>
      </c>
      <c r="I205" s="38"/>
      <c r="J205" s="38">
        <f t="shared" si="49"/>
        <v>13.681375771141985</v>
      </c>
      <c r="K205" s="38">
        <f t="shared" si="49"/>
        <v>14.746577585987815</v>
      </c>
      <c r="L205" s="38">
        <f t="shared" si="49"/>
        <v>15.636262468217327</v>
      </c>
      <c r="M205" s="38">
        <f t="shared" si="49"/>
        <v>16.585827103288139</v>
      </c>
      <c r="N205" s="38">
        <f t="shared" si="49"/>
        <v>16.9766330946618</v>
      </c>
    </row>
    <row r="206" spans="1:14" s="30" customFormat="1">
      <c r="A206" s="66"/>
      <c r="B206" s="24"/>
      <c r="C206" s="43"/>
      <c r="D206" s="53"/>
      <c r="E206" s="27" t="s">
        <v>602</v>
      </c>
      <c r="F206" s="45"/>
      <c r="G206" s="41" t="s">
        <v>47</v>
      </c>
      <c r="H206" s="38">
        <f t="shared" si="48"/>
        <v>18.070448426178181</v>
      </c>
      <c r="I206" s="38"/>
      <c r="J206" s="38">
        <f t="shared" si="49"/>
        <v>6.3743542610807422</v>
      </c>
      <c r="K206" s="38">
        <f t="shared" si="49"/>
        <v>5.594578316046241</v>
      </c>
      <c r="L206" s="38">
        <f t="shared" si="49"/>
        <v>3.0469037571909312</v>
      </c>
      <c r="M206" s="38">
        <f t="shared" si="49"/>
        <v>1.7932397781643803</v>
      </c>
      <c r="N206" s="38">
        <f t="shared" si="49"/>
        <v>1.2613723136958879</v>
      </c>
    </row>
    <row r="207" spans="1:14" s="30" customFormat="1">
      <c r="A207" s="66"/>
      <c r="B207" s="24"/>
      <c r="C207" s="43"/>
      <c r="D207" s="53"/>
      <c r="E207" s="27" t="s">
        <v>603</v>
      </c>
      <c r="F207" s="45"/>
      <c r="G207" s="41" t="s">
        <v>47</v>
      </c>
      <c r="H207" s="38">
        <f t="shared" si="48"/>
        <v>242.30215005434556</v>
      </c>
      <c r="I207" s="38"/>
      <c r="J207" s="38">
        <f t="shared" si="49"/>
        <v>44.428259128187612</v>
      </c>
      <c r="K207" s="38">
        <f t="shared" si="49"/>
        <v>46.513219410023254</v>
      </c>
      <c r="L207" s="38">
        <f t="shared" si="49"/>
        <v>48.653819265608774</v>
      </c>
      <c r="M207" s="38">
        <f t="shared" si="49"/>
        <v>51.017288960025638</v>
      </c>
      <c r="N207" s="38">
        <f t="shared" si="49"/>
        <v>51.689563290500267</v>
      </c>
    </row>
    <row r="208" spans="1:14" s="30" customFormat="1" ht="13.15">
      <c r="A208" s="66"/>
      <c r="B208" s="24"/>
      <c r="C208" s="24"/>
      <c r="D208" s="20"/>
      <c r="E208" s="27" t="s">
        <v>604</v>
      </c>
      <c r="F208" s="28"/>
      <c r="G208" s="41" t="s">
        <v>47</v>
      </c>
      <c r="H208" s="38">
        <f t="shared" si="48"/>
        <v>306.22356846409474</v>
      </c>
      <c r="J208" s="38">
        <f t="shared" si="49"/>
        <v>60.727300452744963</v>
      </c>
      <c r="K208" s="38">
        <f t="shared" si="49"/>
        <v>63.815824863709707</v>
      </c>
      <c r="L208" s="38">
        <f t="shared" si="49"/>
        <v>63.720222313501864</v>
      </c>
      <c r="M208" s="38">
        <f t="shared" si="49"/>
        <v>58.649549992531739</v>
      </c>
      <c r="N208" s="38">
        <f t="shared" si="49"/>
        <v>59.310670841606473</v>
      </c>
    </row>
    <row r="209" spans="1:14">
      <c r="A209" s="65"/>
      <c r="B209" s="16"/>
      <c r="C209" s="43"/>
      <c r="D209" s="44"/>
      <c r="E209" s="35"/>
      <c r="F209" s="35"/>
      <c r="G209" s="35"/>
      <c r="H209" s="34"/>
      <c r="I209" s="34"/>
      <c r="J209" s="34"/>
      <c r="K209" s="34"/>
      <c r="L209" s="34"/>
      <c r="M209" s="34"/>
      <c r="N209" s="34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77"/>
      <c r="C211" s="77"/>
      <c r="D211" s="20"/>
      <c r="E211" s="54"/>
      <c r="F211" s="7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77"/>
      <c r="C212" s="77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77"/>
      <c r="C213" s="77"/>
      <c r="D213" s="20"/>
      <c r="E213" s="54"/>
      <c r="F213" s="7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77"/>
      <c r="C214" s="74" t="s">
        <v>579</v>
      </c>
      <c r="D214" s="20"/>
      <c r="E214" s="54"/>
      <c r="F214" s="7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77"/>
      <c r="C215" s="77"/>
      <c r="D215" s="20"/>
      <c r="E215" s="54" t="s">
        <v>28</v>
      </c>
      <c r="F215" s="78"/>
      <c r="G215" s="41" t="s">
        <v>47</v>
      </c>
      <c r="H215" s="38">
        <f xml:space="preserve"> SUM(H10:H21)</f>
        <v>2456.6552358893878</v>
      </c>
      <c r="J215" s="38"/>
      <c r="K215" s="38"/>
      <c r="L215" s="38"/>
      <c r="M215" s="38"/>
      <c r="N215" s="38"/>
    </row>
    <row r="216" spans="1:14" s="30" customFormat="1" ht="13.15">
      <c r="A216" s="66"/>
      <c r="B216" s="77"/>
      <c r="C216" s="77"/>
      <c r="D216" s="20"/>
      <c r="E216" s="54"/>
      <c r="F216" s="7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77"/>
      <c r="C217" s="74" t="s">
        <v>610</v>
      </c>
      <c r="D217" s="20"/>
      <c r="E217" s="54"/>
      <c r="F217" s="7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77"/>
      <c r="C218" s="77"/>
      <c r="D218" s="20"/>
      <c r="E218" s="54" t="s">
        <v>28</v>
      </c>
      <c r="F218" s="78"/>
      <c r="G218" s="41" t="s">
        <v>47</v>
      </c>
      <c r="H218" s="38">
        <f xml:space="preserve"> SUM(H62:H73)</f>
        <v>1803.6494485845692</v>
      </c>
      <c r="J218" s="38"/>
      <c r="K218" s="38"/>
      <c r="L218" s="38"/>
      <c r="M218" s="38"/>
      <c r="N218" s="38"/>
    </row>
    <row r="219" spans="1:14" s="30" customFormat="1" ht="13.15">
      <c r="A219" s="66"/>
      <c r="B219" s="77"/>
      <c r="C219" s="77"/>
      <c r="D219" s="20"/>
      <c r="E219" s="54"/>
      <c r="F219" s="7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77"/>
      <c r="C220" s="74" t="s">
        <v>634</v>
      </c>
      <c r="D220" s="20"/>
      <c r="E220" s="54"/>
      <c r="F220" s="78"/>
      <c r="J220" s="38"/>
      <c r="K220" s="38"/>
      <c r="L220" s="38"/>
      <c r="M220" s="38"/>
      <c r="N220" s="38"/>
    </row>
    <row r="221" spans="1:14" s="30" customFormat="1" ht="13.15">
      <c r="A221" s="66"/>
      <c r="B221" s="77"/>
      <c r="C221" s="77"/>
      <c r="D221" s="20"/>
      <c r="E221" s="54" t="s">
        <v>28</v>
      </c>
      <c r="F221" s="78"/>
      <c r="G221" s="41" t="s">
        <v>47</v>
      </c>
      <c r="H221" s="38">
        <f xml:space="preserve"> H215 + H218</f>
        <v>4260.3046844739565</v>
      </c>
      <c r="J221" s="38"/>
      <c r="K221" s="38"/>
      <c r="L221" s="38"/>
      <c r="M221" s="38"/>
      <c r="N221" s="38"/>
    </row>
    <row r="222" spans="1:14" s="30" customFormat="1" ht="13.15">
      <c r="A222" s="66"/>
      <c r="B222" s="77"/>
      <c r="C222" s="77"/>
      <c r="D222" s="20"/>
      <c r="E222" s="54"/>
      <c r="F222" s="7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77"/>
      <c r="C223" s="77"/>
      <c r="D223" s="20"/>
      <c r="E223" s="54" t="s">
        <v>651</v>
      </c>
      <c r="F223" s="78"/>
      <c r="G223" s="41" t="s">
        <v>47</v>
      </c>
      <c r="H223" s="38">
        <f t="shared" ref="H223:H224" si="50" xml:space="preserve"> SUM(J223:N223)</f>
        <v>3593.7658686656664</v>
      </c>
      <c r="J223" s="38">
        <f xml:space="preserve"> SUMIFS('Inp - BP final'!F$7:F$2590, 'Inp - BP final'!$A$7:$A$2590, $G$6, 'Inp - BP final'!$L$7:$L$2590, "Totex check")</f>
        <v>726.0498634437397</v>
      </c>
      <c r="K223" s="38">
        <f xml:space="preserve"> SUMIFS('Inp - BP final'!G$7:G$2590, 'Inp - BP final'!$A$7:$A$2590, $G$6, 'Inp - BP final'!$L$7:$L$2590, "Totex check")</f>
        <v>734.64726138228139</v>
      </c>
      <c r="L223" s="38">
        <f xml:space="preserve"> SUMIFS('Inp - BP final'!H$7:H$2590, 'Inp - BP final'!$A$7:$A$2590, $G$6, 'Inp - BP final'!$L$7:$L$2590, "Totex check")</f>
        <v>723.71704027665965</v>
      </c>
      <c r="M223" s="38">
        <f xml:space="preserve"> SUMIFS('Inp - BP final'!I$7:I$2590, 'Inp - BP final'!$A$7:$A$2590, $G$6, 'Inp - BP final'!$L$7:$L$2590, "Totex check")</f>
        <v>752.99663189931641</v>
      </c>
      <c r="N223" s="38">
        <f xml:space="preserve"> SUMIFS('Inp - BP final'!J$7:J$2590, 'Inp - BP final'!$A$7:$A$2590, $G$6, 'Inp - BP final'!$L$7:$L$2590, "Totex check")</f>
        <v>656.35507166366926</v>
      </c>
    </row>
    <row r="224" spans="1:14" s="30" customFormat="1" ht="13.15">
      <c r="A224" s="66"/>
      <c r="B224" s="77"/>
      <c r="C224" s="77"/>
      <c r="D224" s="20"/>
      <c r="E224" s="54" t="s">
        <v>652</v>
      </c>
      <c r="F224" s="78"/>
      <c r="G224" s="41" t="s">
        <v>47</v>
      </c>
      <c r="H224" s="38">
        <f t="shared" si="50"/>
        <v>666.53881580829079</v>
      </c>
      <c r="J224" s="38">
        <f xml:space="preserve"> SUMIFS('Inp - BP final'!F$7:F$2590, 'Inp - BP final'!$A$7:$A$2590, $H$6, 'Inp - BP final'!$L$7:$L$2590, "Totex check")</f>
        <v>124.21220592540712</v>
      </c>
      <c r="K224" s="38">
        <f xml:space="preserve"> SUMIFS('Inp - BP final'!G$7:G$2590, 'Inp - BP final'!$A$7:$A$2590, $H$6, 'Inp - BP final'!$L$7:$L$2590, "Totex check")</f>
        <v>132.06331613381602</v>
      </c>
      <c r="L224" s="38">
        <f xml:space="preserve"> SUMIFS('Inp - BP final'!H$7:H$2590, 'Inp - BP final'!$A$7:$A$2590, $H$6, 'Inp - BP final'!$L$7:$L$2590, "Totex check")</f>
        <v>135.98005767014362</v>
      </c>
      <c r="M224" s="38">
        <f xml:space="preserve"> SUMIFS('Inp - BP final'!I$7:I$2590, 'Inp - BP final'!$A$7:$A$2590, $H$6, 'Inp - BP final'!$L$7:$L$2590, "Totex check")</f>
        <v>135.77324031565146</v>
      </c>
      <c r="N224" s="38">
        <f xml:space="preserve"> SUMIFS('Inp - BP final'!J$7:J$2590, 'Inp - BP final'!$A$7:$A$2590, $H$6, 'Inp - BP final'!$L$7:$L$2590, "Totex check")</f>
        <v>138.50999576327249</v>
      </c>
    </row>
    <row r="225" spans="1:14" s="30" customFormat="1" ht="13.15">
      <c r="A225" s="66"/>
      <c r="B225" s="77"/>
      <c r="C225" s="77"/>
      <c r="D225" s="20"/>
      <c r="E225" s="54" t="s">
        <v>653</v>
      </c>
      <c r="F225" s="78"/>
      <c r="G225" s="41" t="s">
        <v>47</v>
      </c>
      <c r="H225" s="38">
        <f xml:space="preserve"> SUM(H223:H224)</f>
        <v>4260.3046844739574</v>
      </c>
      <c r="J225" s="38"/>
      <c r="K225" s="38"/>
      <c r="L225" s="38"/>
      <c r="M225" s="38"/>
      <c r="N225" s="38"/>
    </row>
    <row r="226" spans="1:14" s="30" customFormat="1" ht="13.15">
      <c r="A226" s="66"/>
      <c r="B226" s="77"/>
      <c r="C226" s="77"/>
      <c r="D226" s="20"/>
      <c r="E226" s="54"/>
      <c r="F226" s="7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77"/>
      <c r="C227" s="77"/>
      <c r="D227" s="20"/>
      <c r="E227" s="54" t="s">
        <v>636</v>
      </c>
      <c r="F227" s="78"/>
      <c r="G227" s="41" t="s">
        <v>47</v>
      </c>
      <c r="H227" s="38">
        <f xml:space="preserve"> H221 - H225</f>
        <v>0</v>
      </c>
      <c r="J227" s="38"/>
      <c r="K227" s="38"/>
      <c r="L227" s="38"/>
      <c r="M227" s="38"/>
      <c r="N227" s="38"/>
    </row>
    <row r="228" spans="1:14" s="30" customFormat="1" ht="13.15">
      <c r="A228" s="66"/>
      <c r="B228" s="77"/>
      <c r="C228" s="77"/>
      <c r="D228" s="20"/>
      <c r="E228" s="54"/>
      <c r="F228" s="78"/>
      <c r="G228" s="41"/>
      <c r="H228" s="38"/>
      <c r="J228" s="38"/>
      <c r="K228" s="38"/>
      <c r="L228" s="38"/>
      <c r="M228" s="38"/>
      <c r="N228" s="38"/>
    </row>
    <row r="229" spans="1:14" s="30" customFormat="1" ht="13.15">
      <c r="A229" s="66"/>
      <c r="B229" s="77"/>
      <c r="C229" s="74" t="s">
        <v>637</v>
      </c>
      <c r="D229" s="20"/>
      <c r="F229" s="78"/>
      <c r="J229" s="38"/>
      <c r="K229" s="38"/>
      <c r="L229" s="38"/>
      <c r="M229" s="38"/>
      <c r="N229" s="38"/>
    </row>
    <row r="230" spans="1:14" s="30" customFormat="1" ht="13.15">
      <c r="A230" s="66"/>
      <c r="B230" s="77"/>
      <c r="C230" s="77"/>
      <c r="D230" s="20"/>
      <c r="E230" s="54" t="s">
        <v>637</v>
      </c>
      <c r="F230" s="78"/>
      <c r="G230" s="41" t="s">
        <v>638</v>
      </c>
      <c r="H230" s="75">
        <f xml:space="preserve"> IF(ABS(H227) &lt; F212, 0, 1)</f>
        <v>0</v>
      </c>
      <c r="J230" s="38"/>
      <c r="K230" s="38"/>
      <c r="L230" s="38"/>
      <c r="M230" s="38"/>
      <c r="N230" s="38"/>
    </row>
    <row r="231" spans="1:14" s="30" customFormat="1" ht="13.15">
      <c r="A231" s="66"/>
      <c r="B231" s="77"/>
      <c r="C231" s="77"/>
      <c r="D231" s="20"/>
      <c r="E231" s="54"/>
      <c r="F231" s="78"/>
      <c r="G231" s="41"/>
      <c r="H231" s="38"/>
      <c r="J231" s="38"/>
      <c r="K231" s="38"/>
      <c r="L231" s="38"/>
      <c r="M231" s="38"/>
      <c r="N231" s="38"/>
    </row>
    <row r="232" spans="1:14" s="30" customFormat="1" ht="13.15">
      <c r="A232" s="66"/>
      <c r="B232" s="77"/>
      <c r="C232" s="23" t="s">
        <v>630</v>
      </c>
      <c r="D232" s="20"/>
      <c r="E232" s="54"/>
      <c r="F232" s="7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77"/>
      <c r="C233" s="77"/>
      <c r="D233" s="20"/>
      <c r="E233" s="54" t="s">
        <v>28</v>
      </c>
      <c r="F233" s="78"/>
      <c r="G233" s="41" t="s">
        <v>47</v>
      </c>
      <c r="H233" s="38">
        <f xml:space="preserve"> SUM(H197:H208)</f>
        <v>4220.9404099837966</v>
      </c>
      <c r="J233" s="38"/>
      <c r="K233" s="38"/>
      <c r="L233" s="38"/>
      <c r="M233" s="38"/>
      <c r="N233" s="38"/>
    </row>
    <row r="234" spans="1:14" s="30" customFormat="1" ht="13.15">
      <c r="A234" s="66"/>
      <c r="B234" s="77"/>
      <c r="C234" s="77"/>
      <c r="D234" s="20"/>
      <c r="E234" s="54"/>
      <c r="F234" s="7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77"/>
      <c r="C235" s="77"/>
      <c r="D235" s="20"/>
      <c r="E235" s="54" t="s">
        <v>654</v>
      </c>
      <c r="F235" s="78"/>
      <c r="G235" s="41" t="s">
        <v>47</v>
      </c>
      <c r="H235" s="38">
        <f ca="1" xml:space="preserve"> SUM(J235:N235)</f>
        <v>0</v>
      </c>
      <c r="J235" s="38">
        <f ca="1" xml:space="preserve"> SUMIFS('Inp - allowance final'!I$7:I$754, 'Inp - allowance final'!$A$7:$A$754, $F$6) - SUMIFS('Inp - allowance final'!I$7:I$754, 'Inp - allowance final'!$A$7:$A$754, $F$6, 'Inp - allowance final'!$N$7:$N$754, "*DSDIV REV*")</f>
        <v>0</v>
      </c>
      <c r="K235" s="38">
        <f ca="1" xml:space="preserve"> SUMIFS('Inp - allowance final'!J$7:J$754, 'Inp - allowance final'!$A$7:$A$754, $F$6) - SUMIFS('Inp - allowance final'!J$7:J$754, 'Inp - allowance final'!$A$7:$A$754, $F$6, 'Inp - allowance final'!$N$7:$N$754, "*DSDIV REV*")</f>
        <v>0</v>
      </c>
      <c r="L235" s="38">
        <f ca="1" xml:space="preserve"> SUMIFS('Inp - allowance final'!K$7:K$754, 'Inp - allowance final'!$A$7:$A$754, $F$6) - SUMIFS('Inp - allowance final'!K$7:K$754, 'Inp - allowance final'!$A$7:$A$754, $F$6, 'Inp - allowance final'!$N$7:$N$754, "*DSDIV REV*")</f>
        <v>0</v>
      </c>
      <c r="M235" s="38">
        <f ca="1" xml:space="preserve"> SUMIFS('Inp - allowance final'!L$7:L$754, 'Inp - allowance final'!$A$7:$A$754, $F$6) - SUMIFS('Inp - allowance final'!L$7:L$754, 'Inp - allowance final'!$A$7:$A$754, $F$6, 'Inp - allowance final'!$N$7:$N$754, "*DSDIV REV*")</f>
        <v>0</v>
      </c>
      <c r="N235" s="38">
        <f ca="1" xml:space="preserve"> SUMIFS('Inp - allowance final'!M$7:M$754, 'Inp - allowance final'!$A$7:$A$754, $F$6) - SUMIFS('Inp - allowance final'!M$7:M$754, 'Inp - allowance final'!$A$7:$A$754, $F$6, 'Inp - allowance final'!$N$7:$N$754, "*DSDIV REV*")</f>
        <v>0</v>
      </c>
    </row>
    <row r="236" spans="1:14" s="30" customFormat="1" ht="13.15">
      <c r="A236" s="66"/>
      <c r="B236" s="77"/>
      <c r="C236" s="77"/>
      <c r="D236" s="20"/>
      <c r="E236" s="54" t="s">
        <v>655</v>
      </c>
      <c r="F236" s="78"/>
      <c r="G236" s="41" t="s">
        <v>47</v>
      </c>
      <c r="H236" s="38">
        <f t="shared" ref="H236:H237" si="51" xml:space="preserve"> SUM(J236:N236)</f>
        <v>3576.7175670158804</v>
      </c>
      <c r="J236" s="38">
        <f xml:space="preserve"> SUMIFS('Inp - allowance final'!I$7:I$754, 'Inp - allowance final'!$A$7:$A$754, $G$6) - SUMIFS('Inp - allowance final'!I$7:I$754, 'Inp - allowance final'!$A$7:$A$754, $G$6, 'Inp - allowance final'!$N$7:$N$754, "*DSDIV REV*")</f>
        <v>746.88682485957338</v>
      </c>
      <c r="K236" s="38">
        <f xml:space="preserve"> SUMIFS('Inp - allowance final'!J$7:J$754, 'Inp - allowance final'!$A$7:$A$754, $G$6) - SUMIFS('Inp - allowance final'!J$7:J$754, 'Inp - allowance final'!$A$7:$A$754, $G$6, 'Inp - allowance final'!$N$7:$N$754, "*DSDIV REV*")</f>
        <v>750.24709162641409</v>
      </c>
      <c r="L236" s="38">
        <f xml:space="preserve"> SUMIFS('Inp - allowance final'!K$7:K$754, 'Inp - allowance final'!$A$7:$A$754, $G$6) - SUMIFS('Inp - allowance final'!K$7:K$754, 'Inp - allowance final'!$A$7:$A$754, $G$6, 'Inp - allowance final'!$N$7:$N$754, "*DSDIV REV*")</f>
        <v>715.66049957962503</v>
      </c>
      <c r="M236" s="38">
        <f xml:space="preserve"> SUMIFS('Inp - allowance final'!L$7:L$754, 'Inp - allowance final'!$A$7:$A$754, $G$6) - SUMIFS('Inp - allowance final'!L$7:L$754, 'Inp - allowance final'!$A$7:$A$754, $G$6, 'Inp - allowance final'!$N$7:$N$754, "*DSDIV REV*")</f>
        <v>726.72561536048579</v>
      </c>
      <c r="N236" s="38">
        <f xml:space="preserve"> SUMIFS('Inp - allowance final'!M$7:M$754, 'Inp - allowance final'!$A$7:$A$754, $G$6) - SUMIFS('Inp - allowance final'!M$7:M$754, 'Inp - allowance final'!$A$7:$A$754, $G$6, 'Inp - allowance final'!$N$7:$N$754, "*DSDIV REV*")</f>
        <v>637.19753558978198</v>
      </c>
    </row>
    <row r="237" spans="1:14" s="30" customFormat="1" ht="13.15">
      <c r="A237" s="66"/>
      <c r="B237" s="77"/>
      <c r="C237" s="77"/>
      <c r="D237" s="20"/>
      <c r="E237" s="54" t="s">
        <v>656</v>
      </c>
      <c r="F237" s="78"/>
      <c r="G237" s="41" t="s">
        <v>47</v>
      </c>
      <c r="H237" s="38">
        <f t="shared" si="51"/>
        <v>644.22284296791543</v>
      </c>
      <c r="J237" s="38">
        <f xml:space="preserve"> SUMIFS('Inp - allowance final'!I$7:I$754, 'Inp - allowance final'!$A$7:$A$754, $H$6) - SUMIFS('Inp - allowance final'!I$7:I$754, 'Inp - allowance final'!$A$7:$A$754, $H$6, 'Inp - allowance final'!$N$7:$N$754, "*DSDIV REV*")</f>
        <v>125.21128961315533</v>
      </c>
      <c r="K237" s="38">
        <f xml:space="preserve"> SUMIFS('Inp - allowance final'!J$7:J$754, 'Inp - allowance final'!$A$7:$A$754, $H$6) - SUMIFS('Inp - allowance final'!J$7:J$754, 'Inp - allowance final'!$A$7:$A$754, $H$6, 'Inp - allowance final'!$N$7:$N$754, "*DSDIV REV*")</f>
        <v>130.67020017576698</v>
      </c>
      <c r="L237" s="38">
        <f xml:space="preserve"> SUMIFS('Inp - allowance final'!K$7:K$754, 'Inp - allowance final'!$A$7:$A$754, $H$6) - SUMIFS('Inp - allowance final'!K$7:K$754, 'Inp - allowance final'!$A$7:$A$754, $H$6, 'Inp - allowance final'!$N$7:$N$754, "*DSDIV REV*")</f>
        <v>131.05720780451887</v>
      </c>
      <c r="M237" s="38">
        <f xml:space="preserve"> SUMIFS('Inp - allowance final'!L$7:L$754, 'Inp - allowance final'!$A$7:$A$754, $H$6) - SUMIFS('Inp - allowance final'!L$7:L$754, 'Inp - allowance final'!$A$7:$A$754, $H$6, 'Inp - allowance final'!$N$7:$N$754, "*DSDIV REV*")</f>
        <v>128.04590583400989</v>
      </c>
      <c r="N237" s="38">
        <f xml:space="preserve"> SUMIFS('Inp - allowance final'!M$7:M$754, 'Inp - allowance final'!$A$7:$A$754, $H$6) - SUMIFS('Inp - allowance final'!M$7:M$754, 'Inp - allowance final'!$A$7:$A$754, $H$6, 'Inp - allowance final'!$N$7:$N$754, "*DSDIV REV*")</f>
        <v>129.23823954046438</v>
      </c>
    </row>
    <row r="238" spans="1:14" s="30" customFormat="1" ht="13.15">
      <c r="A238" s="66"/>
      <c r="B238" s="77"/>
      <c r="C238" s="77"/>
      <c r="D238" s="20"/>
      <c r="E238" s="54" t="s">
        <v>657</v>
      </c>
      <c r="F238" s="78"/>
      <c r="G238" s="41" t="s">
        <v>47</v>
      </c>
      <c r="H238" s="38">
        <f ca="1" xml:space="preserve"> SUM(H235:H237)</f>
        <v>4220.9404099837957</v>
      </c>
      <c r="J238" s="38"/>
      <c r="K238" s="38"/>
      <c r="L238" s="38"/>
      <c r="M238" s="38"/>
      <c r="N238" s="38"/>
    </row>
    <row r="239" spans="1:14" s="30" customFormat="1" ht="13.15">
      <c r="A239" s="66"/>
      <c r="B239" s="77"/>
      <c r="C239" s="77"/>
      <c r="D239" s="20"/>
      <c r="E239" s="54"/>
      <c r="F239" s="78"/>
      <c r="G239" s="41"/>
      <c r="H239" s="38"/>
      <c r="J239" s="38"/>
      <c r="K239" s="38"/>
      <c r="L239" s="38"/>
      <c r="M239" s="38"/>
      <c r="N239" s="38"/>
    </row>
    <row r="240" spans="1:14" s="30" customFormat="1" ht="13.15">
      <c r="A240" s="66"/>
      <c r="B240" s="77"/>
      <c r="C240" s="77"/>
      <c r="D240" s="20"/>
      <c r="E240" s="54" t="s">
        <v>636</v>
      </c>
      <c r="F240" s="78"/>
      <c r="G240" s="41" t="s">
        <v>47</v>
      </c>
      <c r="H240" s="38">
        <f ca="1" xml:space="preserve"> H233 - H238</f>
        <v>0</v>
      </c>
      <c r="J240" s="38"/>
      <c r="K240" s="38"/>
      <c r="L240" s="38"/>
      <c r="M240" s="38"/>
      <c r="N240" s="38"/>
    </row>
    <row r="241" spans="1:14" s="30" customFormat="1" ht="13.15">
      <c r="A241" s="66"/>
      <c r="B241" s="77"/>
      <c r="C241" s="77"/>
      <c r="D241" s="20"/>
      <c r="E241" s="54"/>
      <c r="F241" s="78"/>
      <c r="G241" s="41"/>
      <c r="H241" s="38"/>
      <c r="J241" s="38"/>
      <c r="K241" s="38"/>
      <c r="L241" s="38"/>
      <c r="M241" s="38"/>
      <c r="N241" s="38"/>
    </row>
    <row r="242" spans="1:14" s="30" customFormat="1" ht="13.15">
      <c r="A242" s="66"/>
      <c r="B242" s="77"/>
      <c r="C242" s="74" t="s">
        <v>640</v>
      </c>
      <c r="D242" s="20"/>
      <c r="F242" s="78"/>
      <c r="J242" s="38"/>
      <c r="K242" s="38"/>
      <c r="L242" s="38"/>
      <c r="M242" s="38"/>
      <c r="N242" s="38"/>
    </row>
    <row r="243" spans="1:14" s="30" customFormat="1" ht="13.15">
      <c r="A243" s="66"/>
      <c r="B243" s="77"/>
      <c r="C243" s="77"/>
      <c r="D243" s="20"/>
      <c r="E243" s="54" t="s">
        <v>640</v>
      </c>
      <c r="F243" s="78"/>
      <c r="G243" s="41" t="s">
        <v>638</v>
      </c>
      <c r="H243" s="75">
        <f ca="1" xml:space="preserve"> IF(ABS(H240) &lt; F212, 0, 1)</f>
        <v>0</v>
      </c>
      <c r="J243" s="38"/>
      <c r="K243" s="38"/>
      <c r="L243" s="38"/>
      <c r="M243" s="38"/>
      <c r="N243" s="38"/>
    </row>
    <row r="244" spans="1:14">
      <c r="A244" s="65"/>
      <c r="B244" s="79"/>
      <c r="C244" s="80"/>
      <c r="D244" s="44"/>
      <c r="E244" s="35"/>
      <c r="F244" s="35"/>
      <c r="G244" s="35"/>
      <c r="H244" s="81"/>
      <c r="I244" s="81"/>
      <c r="J244" s="81"/>
      <c r="K244" s="81"/>
      <c r="L244" s="81"/>
      <c r="M244" s="81"/>
      <c r="N244" s="81"/>
    </row>
    <row r="245" spans="1:14" ht="13.5">
      <c r="A245" s="67" t="s">
        <v>575</v>
      </c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</row>
  </sheetData>
  <conditionalFormatting sqref="F2">
    <cfRule type="cellIs" dxfId="65" priority="1" stopIfTrue="1" operator="notEqual">
      <formula>0</formula>
    </cfRule>
    <cfRule type="cellIs" dxfId="64" priority="2" stopIfTrue="1" operator="equal">
      <formula>""</formula>
    </cfRule>
  </conditionalFormatting>
  <conditionalFormatting sqref="H230">
    <cfRule type="cellIs" dxfId="63" priority="5" stopIfTrue="1" operator="notEqual">
      <formula>0</formula>
    </cfRule>
    <cfRule type="cellIs" dxfId="62" priority="6" stopIfTrue="1" operator="equal">
      <formula>""</formula>
    </cfRule>
  </conditionalFormatting>
  <conditionalFormatting sqref="H243">
    <cfRule type="cellIs" dxfId="61" priority="3" stopIfTrue="1" operator="notEqual">
      <formula>0</formula>
    </cfRule>
    <cfRule type="cellIs" dxfId="60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5D55-C297-4F6E-B8C7-88F6B22818F1}">
  <sheetPr codeName="Sheet23">
    <tabColor rgb="FFCCCCCE"/>
  </sheetPr>
  <dimension ref="A1:T241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12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SUM(H229, H239)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351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88</v>
      </c>
      <c r="I10" s="38"/>
      <c r="J10" s="38">
        <f>SUMIFS('Inp - BP final'!F:F, 'Inp - BP final'!$A:$A, $F$6, 'Inp - BP final'!$K:$K, $E10)+SUMIFS('Inp - BP final'!F:F, 'Inp - BP final'!$A:$A, $F$6, 'Inp - BP final'!$K:$K, $A10)</f>
        <v>17.344999999999999</v>
      </c>
      <c r="K10" s="38">
        <f>SUMIFS('Inp - BP final'!G:G, 'Inp - BP final'!$A:$A, $F$6, 'Inp - BP final'!$K:$K, $E10)</f>
        <v>17.417999999999999</v>
      </c>
      <c r="L10" s="38">
        <f>SUMIFS('Inp - BP final'!H:H, 'Inp - BP final'!$A:$A, $F$6, 'Inp - BP final'!$K:$K, $E10)</f>
        <v>16.870999999999999</v>
      </c>
      <c r="M10" s="38">
        <f>SUMIFS('Inp - BP final'!I:I, 'Inp - BP final'!$A:$A, $F$6, 'Inp - BP final'!$K:$K, $E10)</f>
        <v>17.641999999999999</v>
      </c>
      <c r="N10" s="38">
        <f>SUMIFS('Inp - BP final'!J:J, 'Inp - BP final'!$A:$A, $F$6, 'Inp - BP final'!$K:$K, $E10)</f>
        <v>18.724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19.908000000000001</v>
      </c>
      <c r="I11" s="38"/>
      <c r="J11" s="38">
        <f>SUMIFS('Inp - BP final'!F:F, 'Inp - BP final'!$A:$A, $F$6, 'Inp - BP final'!$K:$K, $E11)+SUMIFS('Inp - BP final'!F:F, 'Inp - BP final'!$A:$A, $F$6, 'Inp - BP final'!$K:$K, $A11)</f>
        <v>4.08</v>
      </c>
      <c r="K11" s="38">
        <f>SUMIFS('Inp - BP final'!G:G, 'Inp - BP final'!$A:$A, $F$6, 'Inp - BP final'!$K:$K, $E11)</f>
        <v>3.9940000000000002</v>
      </c>
      <c r="L11" s="38">
        <f>SUMIFS('Inp - BP final'!H:H, 'Inp - BP final'!$A:$A, $F$6, 'Inp - BP final'!$K:$K, $E11)</f>
        <v>3.9449999999999998</v>
      </c>
      <c r="M11" s="38">
        <f>SUMIFS('Inp - BP final'!I:I, 'Inp - BP final'!$A:$A, $F$6, 'Inp - BP final'!$K:$K, $E11)</f>
        <v>3.927</v>
      </c>
      <c r="N11" s="38">
        <f>SUMIFS('Inp - BP final'!J:J, 'Inp - BP final'!$A:$A, $F$6, 'Inp - BP final'!$K:$K, $E11)</f>
        <v>3.9620000000000002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739.07399999999996</v>
      </c>
      <c r="I12" s="38"/>
      <c r="J12" s="38">
        <f>SUMIFS('Inp - BP final'!F:F, 'Inp - BP final'!$A:$A, $F$6, 'Inp - BP final'!$K:$K, $E12)+SUMIFS('Inp - BP final'!F:F, 'Inp - BP final'!$A:$A, $F$6, 'Inp - BP final'!$K:$K, $A12)</f>
        <v>138.53800000000001</v>
      </c>
      <c r="K12" s="38">
        <f>SUMIFS('Inp - BP final'!G:G, 'Inp - BP final'!$A:$A, $F$6, 'Inp - BP final'!$K:$K, $E12)+SUMIFS('Inp - BP final'!G:G, 'Inp - BP final'!$A:$A, $F$6, 'Inp - BP final'!$K:$K, $A12)</f>
        <v>139.67599999999999</v>
      </c>
      <c r="L12" s="38">
        <f>SUMIFS('Inp - BP final'!H:H, 'Inp - BP final'!$A:$A, $F$6, 'Inp - BP final'!$K:$K, $E12)+SUMIFS('Inp - BP final'!H:H, 'Inp - BP final'!$A:$A, $F$6, 'Inp - BP final'!$K:$K, $A12)</f>
        <v>142.06199999999998</v>
      </c>
      <c r="M12" s="38">
        <f>SUMIFS('Inp - BP final'!I:I, 'Inp - BP final'!$A:$A, $F$6, 'Inp - BP final'!$K:$K, $E12)+SUMIFS('Inp - BP final'!I:I, 'Inp - BP final'!$A:$A, $F$6, 'Inp - BP final'!$K:$K, $A12)</f>
        <v>153.88999999999999</v>
      </c>
      <c r="N12" s="38">
        <f>SUMIFS('Inp - BP final'!J:J, 'Inp - BP final'!$A:$A, $F$6, 'Inp - BP final'!$K:$K, $E12)+SUMIFS('Inp - BP final'!J:J, 'Inp - BP final'!$A:$A, $F$6, 'Inp - BP final'!$K:$K, $A12)</f>
        <v>164.90800000000002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441.31099999999998</v>
      </c>
      <c r="I13" s="38"/>
      <c r="J13" s="38">
        <f>SUMIFS('Inp - BP final'!F:F, 'Inp - BP final'!$A:$A, $F$6, 'Inp - BP final'!$K:$K, $E13)+SUMIFS('Inp - BP final'!F:F, 'Inp - BP final'!$A:$A, $F$6, 'Inp - BP final'!$K:$K, $A13)</f>
        <v>93.020999999999987</v>
      </c>
      <c r="K13" s="38">
        <f>SUMIFS('Inp - BP final'!G:G, 'Inp - BP final'!$A:$A, $F$6, 'Inp - BP final'!$K:$K, $E13)+SUMIFS('Inp - BP final'!G:G, 'Inp - BP final'!$A:$A, $F$6, 'Inp - BP final'!$K:$K, $A13)</f>
        <v>88.084000000000003</v>
      </c>
      <c r="L13" s="38">
        <f>SUMIFS('Inp - BP final'!H:H, 'Inp - BP final'!$A:$A, $F$6, 'Inp - BP final'!$K:$K, $E13)+SUMIFS('Inp - BP final'!H:H, 'Inp - BP final'!$A:$A, $F$6, 'Inp - BP final'!$K:$K, $A13)</f>
        <v>89.816000000000003</v>
      </c>
      <c r="M13" s="38">
        <f>SUMIFS('Inp - BP final'!I:I, 'Inp - BP final'!$A:$A, $F$6, 'Inp - BP final'!$K:$K, $E13)+SUMIFS('Inp - BP final'!I:I, 'Inp - BP final'!$A:$A, $F$6, 'Inp - BP final'!$K:$K, $A13)</f>
        <v>85.543999999999997</v>
      </c>
      <c r="N13" s="38">
        <f>SUMIFS('Inp - BP final'!J:J, 'Inp - BP final'!$A:$A, $F$6, 'Inp - BP final'!$K:$K, $E13)+SUMIFS('Inp - BP final'!J:J, 'Inp - BP final'!$A:$A, $F$6, 'Inp - BP final'!$K:$K, $A13)</f>
        <v>84.846000000000004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1183.3800000000001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229.50800000000001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233.565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237.49799999999999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240.01700000000002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242.79200000000003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981.63499999999999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198.09700000000001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206.56700000000001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215.60499999999999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185.08799999999999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176.27799999999999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120.447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24.291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24.060000000000002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23.933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23.917999999999999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24.244999999999997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122.64400000000001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31.509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27.983000000000001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25.37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18.788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18.994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0.16073877747711013</v>
      </c>
      <c r="K24" s="61">
        <f t="shared" ref="K24:N24" si="1">K10/SUM($J$10:$N$11)</f>
        <v>0.16141527968269265</v>
      </c>
      <c r="L24" s="61">
        <f t="shared" si="1"/>
        <v>0.15634614671757421</v>
      </c>
      <c r="M24" s="61">
        <f t="shared" si="1"/>
        <v>0.16349112206694591</v>
      </c>
      <c r="N24" s="61">
        <f t="shared" si="1"/>
        <v>0.17351818215516923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0.11736679134350234</v>
      </c>
      <c r="K26" s="61">
        <f t="shared" ref="K26:N26" si="2">K12/SUM($J$12:$N$13)</f>
        <v>0.11833088356764952</v>
      </c>
      <c r="L26" s="61">
        <f t="shared" si="2"/>
        <v>0.12035225794973672</v>
      </c>
      <c r="M26" s="61">
        <f t="shared" si="2"/>
        <v>0.13037271737611034</v>
      </c>
      <c r="N26" s="61">
        <f t="shared" si="2"/>
        <v>0.1397069600172825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J14/SUM($J$14:$N$15)</f>
        <v>0.10600757962415966</v>
      </c>
      <c r="K28" s="61">
        <f t="shared" ref="K28:N28" si="3">K14/SUM($J$14:$N$15)</f>
        <v>0.1078814696433974</v>
      </c>
      <c r="L28" s="61">
        <f t="shared" si="3"/>
        <v>0.10969808523266583</v>
      </c>
      <c r="M28" s="61">
        <f t="shared" si="3"/>
        <v>0.11086158756405846</v>
      </c>
      <c r="N28" s="61">
        <f t="shared" si="3"/>
        <v>0.11214333387990386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J16/SUM($J$16:$N$17)</f>
        <v>9.992554228663339E-2</v>
      </c>
      <c r="K30" s="61">
        <f t="shared" ref="K30:N30" si="4">K16/SUM($J$16:$N$17)</f>
        <v>9.8975280861899453E-2</v>
      </c>
      <c r="L30" s="61">
        <f t="shared" si="4"/>
        <v>9.845284276258684E-2</v>
      </c>
      <c r="M30" s="61">
        <f t="shared" si="4"/>
        <v>9.8391137475266441E-2</v>
      </c>
      <c r="N30" s="61">
        <f t="shared" si="4"/>
        <v>9.9736312738850863E-2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20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20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20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20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  <c r="P36" s="85"/>
      <c r="Q36" s="85"/>
      <c r="R36" s="85"/>
      <c r="S36" s="85"/>
      <c r="T36" s="85"/>
    </row>
    <row r="37" spans="1:20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  <c r="P37" s="85"/>
    </row>
    <row r="38" spans="1:20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84.661828497993554</v>
      </c>
      <c r="J38" s="38">
        <f>SUMIFS('Inp - allowance final'!I:I, 'Inp - allowance final'!$A:$A, $F$6, 'Inp - allowance final'!$N:$N, $E38)</f>
        <v>16.921039864246882</v>
      </c>
      <c r="K38" s="38">
        <f>SUMIFS('Inp - allowance final'!J:J, 'Inp - allowance final'!$A:$A, $F$6, 'Inp - allowance final'!$N:$N, $E38)</f>
        <v>17.390717448315151</v>
      </c>
      <c r="L38" s="38">
        <f>SUMIFS('Inp - allowance final'!K:K, 'Inp - allowance final'!$A:$A, $F$6, 'Inp - allowance final'!$N:$N, $E38)</f>
        <v>17.018160870717587</v>
      </c>
      <c r="M38" s="38">
        <f>SUMIFS('Inp - allowance final'!L:L, 'Inp - allowance final'!$A:$A, $F$6, 'Inp - allowance final'!$N:$N, $E38)</f>
        <v>16.646412456977867</v>
      </c>
      <c r="N38" s="38">
        <f>SUMIFS('Inp - allowance final'!M:M, 'Inp - allowance final'!$A:$A, $F$6, 'Inp - allowance final'!$N:$N, $E38)</f>
        <v>16.685497857736063</v>
      </c>
      <c r="P38" s="85"/>
      <c r="Q38" s="85"/>
      <c r="R38" s="85"/>
      <c r="S38" s="85"/>
      <c r="T38" s="85"/>
    </row>
    <row r="39" spans="1:20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1039.6523982941408</v>
      </c>
      <c r="J39" s="38">
        <f>SUMIFS('Inp - allowance final'!I:I, 'Inp - allowance final'!$A:$A, $F$6, 'Inp - allowance final'!$N:$N, $E39)</f>
        <v>192.84732683876842</v>
      </c>
      <c r="K39" s="38">
        <f>SUMIFS('Inp - allowance final'!J:J, 'Inp - allowance final'!$A:$A, $F$6, 'Inp - allowance final'!$N:$N, $E39)</f>
        <v>211.58272789342479</v>
      </c>
      <c r="L39" s="38">
        <f>SUMIFS('Inp - allowance final'!K:K, 'Inp - allowance final'!$A:$A, $F$6, 'Inp - allowance final'!$N:$N, $E39)</f>
        <v>214.77956998161329</v>
      </c>
      <c r="M39" s="38">
        <f>SUMIFS('Inp - allowance final'!L:L, 'Inp - allowance final'!$A:$A, $F$6, 'Inp - allowance final'!$N:$N, $E39)</f>
        <v>212.57374436530631</v>
      </c>
      <c r="N39" s="38">
        <f>SUMIFS('Inp - allowance final'!M:M, 'Inp - allowance final'!$A:$A, $F$6, 'Inp - allowance final'!$N:$N, $E39)</f>
        <v>207.86902921502789</v>
      </c>
      <c r="P39" s="85"/>
    </row>
    <row r="40" spans="1:20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2050.3544012220618</v>
      </c>
      <c r="J40" s="38">
        <f>SUMIFS('Inp - allowance final'!I:I, 'Inp - allowance final'!$A:$A, $F$6, 'Inp - allowance final'!$N:$N, $E40)</f>
        <v>420.23454312690632</v>
      </c>
      <c r="K40" s="38">
        <f>SUMIFS('Inp - allowance final'!J:J, 'Inp - allowance final'!$A:$A, $F$6, 'Inp - allowance final'!$N:$N, $E40)</f>
        <v>414.28374124927535</v>
      </c>
      <c r="L40" s="38">
        <f>SUMIFS('Inp - allowance final'!K:K, 'Inp - allowance final'!$A:$A, $F$6, 'Inp - allowance final'!$N:$N, $E40)</f>
        <v>409.89176272010116</v>
      </c>
      <c r="M40" s="38">
        <f>SUMIFS('Inp - allowance final'!L:L, 'Inp - allowance final'!$A:$A, $F$6, 'Inp - allowance final'!$N:$N, $E40)</f>
        <v>405.00742513246405</v>
      </c>
      <c r="N40" s="38">
        <f>SUMIFS('Inp - allowance final'!M:M, 'Inp - allowance final'!$A:$A, $F$6, 'Inp - allowance final'!$N:$N, $E40)</f>
        <v>400.93692899331518</v>
      </c>
    </row>
    <row r="41" spans="1:20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272.46225651912903</v>
      </c>
      <c r="J41" s="38">
        <f>SUMIFS('Inp - allowance final'!I:I, 'Inp - allowance final'!$A:$A, $F$6, 'Inp - allowance final'!$N:$N, $E41)</f>
        <v>53.415782852961236</v>
      </c>
      <c r="K41" s="38">
        <f>SUMIFS('Inp - allowance final'!J:J, 'Inp - allowance final'!$A:$A, $F$6, 'Inp - allowance final'!$N:$N, $E41)</f>
        <v>54.026926328712626</v>
      </c>
      <c r="L41" s="38">
        <f>SUMIFS('Inp - allowance final'!K:K, 'Inp - allowance final'!$A:$A, $F$6, 'Inp - allowance final'!$N:$N, $E41)</f>
        <v>54.433115010860398</v>
      </c>
      <c r="M41" s="38">
        <f>SUMIFS('Inp - allowance final'!L:L, 'Inp - allowance final'!$A:$A, $F$6, 'Inp - allowance final'!$N:$N, $E41)</f>
        <v>54.684100319102662</v>
      </c>
      <c r="N41" s="38">
        <f>SUMIFS('Inp - allowance final'!M:M, 'Inp - allowance final'!$A:$A, $F$6, 'Inp - allowance final'!$N:$N, $E41)</f>
        <v>55.902332007492106</v>
      </c>
    </row>
    <row r="42" spans="1:20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20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20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20" ht="13.15">
      <c r="C45" s="29" t="s">
        <v>608</v>
      </c>
    </row>
    <row r="46" spans="1:20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69.042526113202285</v>
      </c>
      <c r="I46" s="38"/>
      <c r="J46" s="38">
        <f>$H$38*J24</f>
        <v>13.608438811744247</v>
      </c>
      <c r="K46" s="38">
        <f t="shared" ref="K46:N46" si="8">$H$38*K24</f>
        <v>13.665712725451789</v>
      </c>
      <c r="L46" s="38">
        <f t="shared" si="8"/>
        <v>13.236550659725406</v>
      </c>
      <c r="M46" s="38">
        <f t="shared" si="8"/>
        <v>13.841457337376305</v>
      </c>
      <c r="N46" s="38">
        <f t="shared" si="8"/>
        <v>14.690366578904543</v>
      </c>
    </row>
    <row r="47" spans="1:20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15.619302384791261</v>
      </c>
      <c r="I47" s="38"/>
      <c r="J47" s="38">
        <f>J38-J46</f>
        <v>3.3126010525026359</v>
      </c>
      <c r="K47" s="38">
        <f t="shared" ref="K47:N47" si="10">K38-K46</f>
        <v>3.7250047228633623</v>
      </c>
      <c r="L47" s="38">
        <f t="shared" si="10"/>
        <v>3.7816102109921808</v>
      </c>
      <c r="M47" s="38">
        <f t="shared" si="10"/>
        <v>2.8049551196015621</v>
      </c>
      <c r="N47" s="38">
        <f t="shared" si="10"/>
        <v>1.9951312788315203</v>
      </c>
    </row>
    <row r="48" spans="1:20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650.95715094383934</v>
      </c>
      <c r="I48" s="38"/>
      <c r="J48" s="38">
        <f>$H$39*J26</f>
        <v>122.0206661003602</v>
      </c>
      <c r="K48" s="38">
        <f>$H$39*K26</f>
        <v>123.02298689337155</v>
      </c>
      <c r="L48" s="38">
        <f t="shared" ref="L48:N48" si="11">$H$39*L26</f>
        <v>125.12451361755885</v>
      </c>
      <c r="M48" s="38">
        <f t="shared" si="11"/>
        <v>135.5423082921973</v>
      </c>
      <c r="N48" s="38">
        <f t="shared" si="11"/>
        <v>145.24667604035139</v>
      </c>
    </row>
    <row r="49" spans="1:15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388.69524735030143</v>
      </c>
      <c r="I49" s="38"/>
      <c r="J49" s="38">
        <f>J39-J48</f>
        <v>70.826660738408222</v>
      </c>
      <c r="K49" s="38">
        <f t="shared" ref="K49:N49" si="12">K39-K48</f>
        <v>88.559741000053236</v>
      </c>
      <c r="L49" s="38">
        <f t="shared" si="12"/>
        <v>89.655056364054445</v>
      </c>
      <c r="M49" s="38">
        <f t="shared" si="12"/>
        <v>77.031436073109006</v>
      </c>
      <c r="N49" s="38">
        <f t="shared" si="12"/>
        <v>62.622353174676505</v>
      </c>
    </row>
    <row r="50" spans="1:15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1120.7074275781756</v>
      </c>
      <c r="I50" s="36"/>
      <c r="J50" s="36">
        <f>$H$40*J28</f>
        <v>217.35310744529392</v>
      </c>
      <c r="K50" s="36">
        <f t="shared" ref="K50:N50" si="13">$H$40*K28</f>
        <v>221.1952460936441</v>
      </c>
      <c r="L50" s="36">
        <f t="shared" si="13"/>
        <v>224.91995186242926</v>
      </c>
      <c r="M50" s="36">
        <f t="shared" si="13"/>
        <v>227.30554398843228</v>
      </c>
      <c r="N50" s="36">
        <f t="shared" si="13"/>
        <v>229.93357818837603</v>
      </c>
    </row>
    <row r="51" spans="1:15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929.64697364388644</v>
      </c>
      <c r="I51" s="38"/>
      <c r="J51" s="36">
        <f>J40-J50</f>
        <v>202.8814356816124</v>
      </c>
      <c r="K51" s="36">
        <f t="shared" ref="K51:N51" si="14">K40-K50</f>
        <v>193.08849515563125</v>
      </c>
      <c r="L51" s="36">
        <f t="shared" si="14"/>
        <v>184.9718108576719</v>
      </c>
      <c r="M51" s="36">
        <f t="shared" si="14"/>
        <v>177.70188114403177</v>
      </c>
      <c r="N51" s="36">
        <f t="shared" si="14"/>
        <v>171.00335080493915</v>
      </c>
    </row>
    <row r="52" spans="1:15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134.99990296209867</v>
      </c>
      <c r="I52" s="38"/>
      <c r="J52" s="38">
        <f>$H$41*J30</f>
        <v>27.225938735313783</v>
      </c>
      <c r="K52" s="38">
        <f t="shared" ref="K52:N52" si="15">$H$41*K30</f>
        <v>26.967028363247692</v>
      </c>
      <c r="L52" s="38">
        <f t="shared" si="15"/>
        <v>26.82468369981741</v>
      </c>
      <c r="M52" s="38">
        <f t="shared" si="15"/>
        <v>26.807871337994936</v>
      </c>
      <c r="N52" s="38">
        <f t="shared" si="15"/>
        <v>27.17438082572486</v>
      </c>
    </row>
    <row r="53" spans="1:15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137.46235355703035</v>
      </c>
      <c r="I53" s="38"/>
      <c r="J53" s="38">
        <f>J41-J52</f>
        <v>26.189844117647453</v>
      </c>
      <c r="K53" s="38">
        <f t="shared" ref="K53:N53" si="16">K41-K52</f>
        <v>27.059897965464934</v>
      </c>
      <c r="L53" s="38">
        <f t="shared" si="16"/>
        <v>27.608431311042988</v>
      </c>
      <c r="M53" s="38">
        <f t="shared" si="16"/>
        <v>27.876228981107726</v>
      </c>
      <c r="N53" s="38">
        <f t="shared" si="16"/>
        <v>28.727951181767246</v>
      </c>
    </row>
    <row r="54" spans="1:15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5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5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5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5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5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5">
      <c r="A60" s="65"/>
      <c r="B60" s="16"/>
      <c r="C60" s="16"/>
      <c r="D60" s="17"/>
      <c r="E60" s="18"/>
      <c r="F60" s="19"/>
      <c r="G60" s="19"/>
    </row>
    <row r="61" spans="1:15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5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205.57</v>
      </c>
      <c r="I62" s="38"/>
      <c r="J62" s="38">
        <f>SUMIFS('Inp - BP final'!F:F, 'Inp - BP final'!$A:$A, $F$6, 'Inp - BP final'!$K:$K, $E62)</f>
        <v>49.667000000000002</v>
      </c>
      <c r="K62" s="38">
        <f>SUMIFS('Inp - BP final'!G:G, 'Inp - BP final'!$A:$A, $F$6, 'Inp - BP final'!$K:$K, $E62)</f>
        <v>51.826999999999998</v>
      </c>
      <c r="L62" s="38">
        <f>SUMIFS('Inp - BP final'!H:H, 'Inp - BP final'!$A:$A, $F$6, 'Inp - BP final'!$K:$K, $E62)</f>
        <v>34.276000000000003</v>
      </c>
      <c r="M62" s="38">
        <f>SUMIFS('Inp - BP final'!I:I, 'Inp - BP final'!$A:$A, $F$6, 'Inp - BP final'!$K:$K, $E62)</f>
        <v>35.097999999999999</v>
      </c>
      <c r="N62" s="38">
        <f>SUMIFS('Inp - BP final'!J:J, 'Inp - BP final'!$A:$A, $F$6, 'Inp - BP final'!$K:$K, $E62)</f>
        <v>34.701999999999998</v>
      </c>
      <c r="O62" s="38"/>
    </row>
    <row r="63" spans="1:15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449.49</v>
      </c>
      <c r="I63" s="38"/>
      <c r="J63" s="38">
        <f>SUMIFS('Inp - BP final'!F:F, 'Inp - BP final'!$A:$A, $F$6, 'Inp - BP final'!$K:$K, $E63)</f>
        <v>56.82</v>
      </c>
      <c r="K63" s="38">
        <f>SUMIFS('Inp - BP final'!G:G, 'Inp - BP final'!$A:$A, $F$6, 'Inp - BP final'!$K:$K, $E63)</f>
        <v>108.294</v>
      </c>
      <c r="L63" s="38">
        <f>SUMIFS('Inp - BP final'!H:H, 'Inp - BP final'!$A:$A, $F$6, 'Inp - BP final'!$K:$K, $E63)</f>
        <v>88.930999999999997</v>
      </c>
      <c r="M63" s="38">
        <f>SUMIFS('Inp - BP final'!I:I, 'Inp - BP final'!$A:$A, $F$6, 'Inp - BP final'!$K:$K, $E63)</f>
        <v>115.68300000000001</v>
      </c>
      <c r="N63" s="38">
        <f>SUMIFS('Inp - BP final'!J:J, 'Inp - BP final'!$A:$A, $F$6, 'Inp - BP final'!$K:$K, $E63)</f>
        <v>79.762</v>
      </c>
      <c r="O63" s="85"/>
    </row>
    <row r="64" spans="1:15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215.67500000000001</v>
      </c>
      <c r="I64" s="38"/>
      <c r="J64" s="38">
        <f>SUMIFS('Inp - BP final'!F:F, 'Inp - BP final'!$A:$A, $F$6, 'Inp - BP final'!$K:$K, $E64)</f>
        <v>37.896000000000001</v>
      </c>
      <c r="K64" s="38">
        <f>SUMIFS('Inp - BP final'!G:G, 'Inp - BP final'!$A:$A, $F$6, 'Inp - BP final'!$K:$K, $E64)</f>
        <v>40.204999999999998</v>
      </c>
      <c r="L64" s="38">
        <f>SUMIFS('Inp - BP final'!H:H, 'Inp - BP final'!$A:$A, $F$6, 'Inp - BP final'!$K:$K, $E64)</f>
        <v>47.819000000000003</v>
      </c>
      <c r="M64" s="38">
        <f>SUMIFS('Inp - BP final'!I:I, 'Inp - BP final'!$A:$A, $F$6, 'Inp - BP final'!$K:$K, $E64)</f>
        <v>50.108999999999995</v>
      </c>
      <c r="N64" s="38">
        <f>SUMIFS('Inp - BP final'!J:J, 'Inp - BP final'!$A:$A, $F$6, 'Inp - BP final'!$K:$K, $E64)</f>
        <v>39.646000000000001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1424.2929999999999</v>
      </c>
      <c r="I65" s="38"/>
      <c r="J65" s="38">
        <f>SUMIFS('Inp - BP final'!F:F, 'Inp - BP final'!$A:$A, $F$6, 'Inp - BP final'!$K:$K, $E65)</f>
        <v>241.51800000000003</v>
      </c>
      <c r="K65" s="38">
        <f>SUMIFS('Inp - BP final'!G:G, 'Inp - BP final'!$A:$A, $F$6, 'Inp - BP final'!$K:$K, $E65)</f>
        <v>340.74599999999998</v>
      </c>
      <c r="L65" s="38">
        <f>SUMIFS('Inp - BP final'!H:H, 'Inp - BP final'!$A:$A, $F$6, 'Inp - BP final'!$K:$K, $E65)</f>
        <v>331.637</v>
      </c>
      <c r="M65" s="38">
        <f>SUMIFS('Inp - BP final'!I:I, 'Inp - BP final'!$A:$A, $F$6, 'Inp - BP final'!$K:$K, $E65)</f>
        <v>298.52300000000002</v>
      </c>
      <c r="N65" s="38">
        <f>SUMIFS('Inp - BP final'!J:J, 'Inp - BP final'!$A:$A, $F$6, 'Inp - BP final'!$K:$K, $E65)</f>
        <v>211.869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76.531999999999996</v>
      </c>
      <c r="I66" s="36"/>
      <c r="J66" s="38">
        <f>SUMIFS('Inp - BP final'!F:F, 'Inp - BP final'!$A:$A, $F$6, 'Inp - BP final'!$K:$K, $E66)-SUMIFS('Inp - BP final'!F:F, 'Inp - BP final'!$A:$A, $F$6, 'Inp - BP final'!$K:$K, $C66)</f>
        <v>13.027000000000001</v>
      </c>
      <c r="K66" s="38">
        <f>SUMIFS('Inp - BP final'!G:G, 'Inp - BP final'!$A:$A, $F$6, 'Inp - BP final'!$K:$K, $E66)-SUMIFS('Inp - BP final'!G:G, 'Inp - BP final'!$A:$A, $F$6, 'Inp - BP final'!$K:$K, $C66)</f>
        <v>23.54</v>
      </c>
      <c r="L66" s="38">
        <f>SUMIFS('Inp - BP final'!H:H, 'Inp - BP final'!$A:$A, $F$6, 'Inp - BP final'!$K:$K, $E66)-SUMIFS('Inp - BP final'!H:H, 'Inp - BP final'!$A:$A, $F$6, 'Inp - BP final'!$K:$K, $C66)</f>
        <v>9.6029999999999998</v>
      </c>
      <c r="M66" s="38">
        <f>SUMIFS('Inp - BP final'!I:I, 'Inp - BP final'!$A:$A, $F$6, 'Inp - BP final'!$K:$K, $E66)-SUMIFS('Inp - BP final'!I:I, 'Inp - BP final'!$A:$A, $F$6, 'Inp - BP final'!$K:$K, $C66)</f>
        <v>6.9129999999999994</v>
      </c>
      <c r="N66" s="38">
        <f>SUMIFS('Inp - BP final'!J:J, 'Inp - BP final'!$A:$A, $F$6, 'Inp - BP final'!$K:$K, $E66)-SUMIFS('Inp - BP final'!J:J, 'Inp - BP final'!$A:$A, $F$6, 'Inp - BP final'!$K:$K, $C66)</f>
        <v>23.448999999999998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2515.1770000000001</v>
      </c>
      <c r="I67" s="38"/>
      <c r="J67" s="38">
        <f>SUMIFS('Inp - BP final'!F:F, 'Inp - BP final'!$A:$A, $F$6, 'Inp - BP final'!$K:$K, $E67)-SUMIFS('Inp - BP final'!F:F, 'Inp - BP final'!$A:$A, $F$6, 'Inp - BP final'!$K:$K, $C67)</f>
        <v>385.92399999999998</v>
      </c>
      <c r="K67" s="38">
        <f>SUMIFS('Inp - BP final'!G:G, 'Inp - BP final'!$A:$A, $F$6, 'Inp - BP final'!$K:$K, $E67)-SUMIFS('Inp - BP final'!G:G, 'Inp - BP final'!$A:$A, $F$6, 'Inp - BP final'!$K:$K, $C67)</f>
        <v>715.73199999999997</v>
      </c>
      <c r="L67" s="38">
        <f>SUMIFS('Inp - BP final'!H:H, 'Inp - BP final'!$A:$A, $F$6, 'Inp - BP final'!$K:$K, $E67)-SUMIFS('Inp - BP final'!H:H, 'Inp - BP final'!$A:$A, $F$6, 'Inp - BP final'!$K:$K, $C67)</f>
        <v>485.625</v>
      </c>
      <c r="M67" s="38">
        <f>SUMIFS('Inp - BP final'!I:I, 'Inp - BP final'!$A:$A, $F$6, 'Inp - BP final'!$K:$K, $E67)-SUMIFS('Inp - BP final'!I:I, 'Inp - BP final'!$A:$A, $F$6, 'Inp - BP final'!$K:$K, $C67)</f>
        <v>618.43299999999999</v>
      </c>
      <c r="N67" s="38">
        <f>SUMIFS('Inp - BP final'!J:J, 'Inp - BP final'!$A:$A, $F$6, 'Inp - BP final'!$K:$K, $E67)-SUMIFS('Inp - BP final'!J:J, 'Inp - BP final'!$A:$A, $F$6, 'Inp - BP final'!$K:$K, $C67)</f>
        <v>309.46300000000002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38.903000000000006</v>
      </c>
      <c r="I68" s="38"/>
      <c r="J68" s="38">
        <f>SUMIFS('Inp - BP final'!F:F, 'Inp - BP final'!$A:$A, $F$6, 'Inp - BP final'!$K:$K, $E68)-SUMIFS('Inp - BP final'!F:F, 'Inp - BP final'!$A:$A, $F$6, 'Inp - BP final'!$K:$K, $C68)</f>
        <v>8</v>
      </c>
      <c r="K68" s="38">
        <f>SUMIFS('Inp - BP final'!G:G, 'Inp - BP final'!$A:$A, $F$6, 'Inp - BP final'!$K:$K, $E68)-SUMIFS('Inp - BP final'!G:G, 'Inp - BP final'!$A:$A, $F$6, 'Inp - BP final'!$K:$K, $C68)</f>
        <v>7.4279999999999999</v>
      </c>
      <c r="L68" s="38">
        <f>SUMIFS('Inp - BP final'!H:H, 'Inp - BP final'!$A:$A, $F$6, 'Inp - BP final'!$K:$K, $E68)-SUMIFS('Inp - BP final'!H:H, 'Inp - BP final'!$A:$A, $F$6, 'Inp - BP final'!$K:$K, $C68)</f>
        <v>7.5129999999999999</v>
      </c>
      <c r="M68" s="38">
        <f>SUMIFS('Inp - BP final'!I:I, 'Inp - BP final'!$A:$A, $F$6, 'Inp - BP final'!$K:$K, $E68)-SUMIFS('Inp - BP final'!I:I, 'Inp - BP final'!$A:$A, $F$6, 'Inp - BP final'!$K:$K, $C68)</f>
        <v>7.7649999999999997</v>
      </c>
      <c r="N68" s="38">
        <f>SUMIFS('Inp - BP final'!J:J, 'Inp - BP final'!$A:$A, $F$6, 'Inp - BP final'!$K:$K, $E68)-SUMIFS('Inp - BP final'!J:J, 'Inp - BP final'!$A:$A, $F$6, 'Inp - BP final'!$K:$K, $C68)</f>
        <v>8.1969999999999992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179.07300000000001</v>
      </c>
      <c r="I69" s="38"/>
      <c r="J69" s="38">
        <f>SUMIFS('Inp - BP final'!F:F, 'Inp - BP final'!$A:$A, $F$6, 'Inp - BP final'!$K:$K, $E69)-SUMIFS('Inp - BP final'!F:F, 'Inp - BP final'!$A:$A, $F$6, 'Inp - BP final'!$K:$K, $C69)</f>
        <v>61.901000000000003</v>
      </c>
      <c r="K69" s="38">
        <f>SUMIFS('Inp - BP final'!G:G, 'Inp - BP final'!$A:$A, $F$6, 'Inp - BP final'!$K:$K, $E69)-SUMIFS('Inp - BP final'!G:G, 'Inp - BP final'!$A:$A, $F$6, 'Inp - BP final'!$K:$K, $C69)</f>
        <v>59.054000000000002</v>
      </c>
      <c r="L69" s="38">
        <f>SUMIFS('Inp - BP final'!H:H, 'Inp - BP final'!$A:$A, $F$6, 'Inp - BP final'!$K:$K, $E69)-SUMIFS('Inp - BP final'!H:H, 'Inp - BP final'!$A:$A, $F$6, 'Inp - BP final'!$K:$K, $C69)</f>
        <v>32.677</v>
      </c>
      <c r="M69" s="38">
        <f>SUMIFS('Inp - BP final'!I:I, 'Inp - BP final'!$A:$A, $F$6, 'Inp - BP final'!$K:$K, $E69)-SUMIFS('Inp - BP final'!I:I, 'Inp - BP final'!$A:$A, $F$6, 'Inp - BP final'!$K:$K, $C69)</f>
        <v>12.71</v>
      </c>
      <c r="N69" s="38">
        <f>SUMIFS('Inp - BP final'!J:J, 'Inp - BP final'!$A:$A, $F$6, 'Inp - BP final'!$K:$K, $E69)-SUMIFS('Inp - BP final'!J:J, 'Inp - BP final'!$A:$A, $F$6, 'Inp - BP final'!$K:$K, $C69)</f>
        <v>12.731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0.12870399402955682</v>
      </c>
      <c r="K76" s="61">
        <f t="shared" ref="K76:N76" si="22">IF(K62=0, 0, K62/SUM(K$62:K$65))</f>
        <v>9.5785773427566029E-2</v>
      </c>
      <c r="L76" s="61">
        <f t="shared" si="22"/>
        <v>6.8188826311067263E-2</v>
      </c>
      <c r="M76" s="61">
        <f t="shared" si="22"/>
        <v>7.0278506967179466E-2</v>
      </c>
      <c r="N76" s="61">
        <f t="shared" si="22"/>
        <v>9.4819648121886757E-2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0.14723983612377267</v>
      </c>
      <c r="K77" s="61">
        <f t="shared" si="23"/>
        <v>0.20014711535618185</v>
      </c>
      <c r="L77" s="61">
        <f t="shared" si="23"/>
        <v>0.17691972554176455</v>
      </c>
      <c r="M77" s="61">
        <f t="shared" si="23"/>
        <v>0.23163794294501747</v>
      </c>
      <c r="N77" s="61">
        <f t="shared" si="23"/>
        <v>0.21794146658688066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9.8201352160269081E-2</v>
      </c>
      <c r="K78" s="61">
        <f t="shared" si="23"/>
        <v>7.4306192151876282E-2</v>
      </c>
      <c r="L78" s="61">
        <f t="shared" si="23"/>
        <v>9.5131330533578168E-2</v>
      </c>
      <c r="M78" s="61">
        <f t="shared" si="23"/>
        <v>0.1003357942224171</v>
      </c>
      <c r="N78" s="61">
        <f t="shared" si="23"/>
        <v>0.1083286199481391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0.6258548176864015</v>
      </c>
      <c r="K79" s="61">
        <f t="shared" si="23"/>
        <v>0.62976091906437603</v>
      </c>
      <c r="L79" s="61">
        <f t="shared" si="23"/>
        <v>0.65976011761358999</v>
      </c>
      <c r="M79" s="61">
        <f t="shared" si="23"/>
        <v>0.59774775586538598</v>
      </c>
      <c r="N79" s="61">
        <f t="shared" si="23"/>
        <v>0.57891026534309342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>IF(J66=0,0,J66/SUM(J$66:J$69))</f>
        <v>2.7784887341847749E-2</v>
      </c>
      <c r="K80" s="61">
        <f t="shared" ref="K80:N80" si="24">IF(K66=0,0,K66/SUM(K$66:K$69))</f>
        <v>2.9214872032903346E-2</v>
      </c>
      <c r="L80" s="61">
        <f t="shared" si="24"/>
        <v>1.7935519538005817E-2</v>
      </c>
      <c r="M80" s="61">
        <f t="shared" si="24"/>
        <v>1.0704204415774647E-2</v>
      </c>
      <c r="N80" s="61">
        <f t="shared" si="24"/>
        <v>6.6270065566357658E-2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3" si="25">IF(J67=0,0,J67/SUM(J$66:J$69))</f>
        <v>0.8231254212416711</v>
      </c>
      <c r="K81" s="61">
        <f t="shared" si="25"/>
        <v>0.88827607433534317</v>
      </c>
      <c r="L81" s="61">
        <f t="shared" si="25"/>
        <v>0.90700163236947584</v>
      </c>
      <c r="M81" s="61">
        <f t="shared" si="25"/>
        <v>0.95759196433686733</v>
      </c>
      <c r="N81" s="61">
        <f t="shared" si="25"/>
        <v>0.87458455799231294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si="25"/>
        <v>1.7062953767926766E-2</v>
      </c>
      <c r="K82" s="61">
        <f t="shared" si="25"/>
        <v>9.2186945395244715E-3</v>
      </c>
      <c r="L82" s="61">
        <f t="shared" si="25"/>
        <v>1.4032027313239374E-2</v>
      </c>
      <c r="M82" s="61">
        <f t="shared" si="25"/>
        <v>1.2023455415664712E-2</v>
      </c>
      <c r="N82" s="61">
        <f t="shared" si="25"/>
        <v>2.3165837666742024E-2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si="25"/>
        <v>0.13202673764855435</v>
      </c>
      <c r="K83" s="61">
        <f t="shared" si="25"/>
        <v>7.3290359092229154E-2</v>
      </c>
      <c r="L83" s="61">
        <f t="shared" si="25"/>
        <v>6.1030820779278995E-2</v>
      </c>
      <c r="M83" s="61">
        <f t="shared" si="25"/>
        <v>1.9680375831693301E-2</v>
      </c>
      <c r="N83" s="61">
        <f t="shared" si="25"/>
        <v>3.5979538774587379E-2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1308.9294803023454</v>
      </c>
      <c r="J90" s="38">
        <f>SUMIFS('Inp - allowance final'!I:I,'Inp - allowance final'!$A:$A,$F$6,'Inp - allowance final'!$N:$N,$E90)</f>
        <v>274.69132405603659</v>
      </c>
      <c r="K90" s="38">
        <f>SUMIFS('Inp - allowance final'!J:J, 'Inp - allowance final'!$A:$A, $F$6, 'Inp - allowance final'!$N:$N, $E90)</f>
        <v>325.56204555454872</v>
      </c>
      <c r="L90" s="38">
        <f>SUMIFS('Inp - allowance final'!K:K, 'Inp - allowance final'!$A:$A, $F$6, 'Inp - allowance final'!$N:$N, $E90)</f>
        <v>278.0473135331527</v>
      </c>
      <c r="M90" s="38">
        <f>SUMIFS('Inp - allowance final'!L:L, 'Inp - allowance final'!$A:$A, $F$6, 'Inp - allowance final'!$N:$N, $E90)</f>
        <v>246.36353264642901</v>
      </c>
      <c r="N90" s="38">
        <f>SUMIFS('Inp - allowance final'!M:M, 'Inp - allowance final'!$A:$A, $F$6, 'Inp - allowance final'!$N:$N, $E90)</f>
        <v>184.26526451217848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1948.948803609788</v>
      </c>
      <c r="J91" s="38">
        <f>SUMIFS('Inp - allowance final'!I:I, 'Inp - allowance final'!$A:$A, $F$6, 'Inp - allowance final'!$N:$N, $E91)</f>
        <v>385.46505399407772</v>
      </c>
      <c r="K91" s="38">
        <f>SUMIFS('Inp - allowance final'!J:J, 'Inp - allowance final'!$A:$A, $F$6, 'Inp - allowance final'!$N:$N, $E91)</f>
        <v>620.32578855206293</v>
      </c>
      <c r="L91" s="38">
        <f>SUMIFS('Inp - allowance final'!K:K, 'Inp - allowance final'!$A:$A, $F$6, 'Inp - allowance final'!$N:$N, $E91)</f>
        <v>390.49655893184627</v>
      </c>
      <c r="M91" s="38">
        <f>SUMIFS('Inp - allowance final'!L:L, 'Inp - allowance final'!$A:$A, $F$6, 'Inp - allowance final'!$N:$N, $E91)</f>
        <v>352.30403637178108</v>
      </c>
      <c r="N91" s="38">
        <f>SUMIFS('Inp - allowance final'!M:M, 'Inp - allowance final'!$A:$A, $F$6, 'Inp - allowance final'!$N:$N, $E91)</f>
        <v>200.35736576002014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120.2838316198353</v>
      </c>
      <c r="I95" s="38"/>
      <c r="J95" s="38">
        <f t="shared" ref="J95:N98" si="31">J$90*J76</f>
        <v>35.353870531279192</v>
      </c>
      <c r="K95" s="38">
        <f t="shared" si="31"/>
        <v>31.184212332102934</v>
      </c>
      <c r="L95" s="38">
        <f t="shared" si="31"/>
        <v>18.959719968771012</v>
      </c>
      <c r="M95" s="38">
        <f t="shared" si="31"/>
        <v>17.314061245551006</v>
      </c>
      <c r="N95" s="38">
        <f t="shared" si="31"/>
        <v>17.47196754213115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252.02404813143423</v>
      </c>
      <c r="I96" s="38"/>
      <c r="J96" s="38">
        <f t="shared" si="31"/>
        <v>40.445505538632965</v>
      </c>
      <c r="K96" s="38">
        <f t="shared" si="31"/>
        <v>65.160304287200788</v>
      </c>
      <c r="L96" s="38">
        <f t="shared" si="31"/>
        <v>49.192054397910333</v>
      </c>
      <c r="M96" s="38">
        <f t="shared" si="31"/>
        <v>57.06714191888647</v>
      </c>
      <c r="N96" s="38">
        <f t="shared" si="31"/>
        <v>40.159041988803672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122.29762877553037</v>
      </c>
      <c r="I97" s="38"/>
      <c r="J97" s="38">
        <f t="shared" si="31"/>
        <v>26.975059448997442</v>
      </c>
      <c r="K97" s="38">
        <f t="shared" si="31"/>
        <v>24.191275914334195</v>
      </c>
      <c r="L97" s="38">
        <f t="shared" si="31"/>
        <v>26.451010887695791</v>
      </c>
      <c r="M97" s="38">
        <f t="shared" si="31"/>
        <v>24.719080715519841</v>
      </c>
      <c r="N97" s="38">
        <f t="shared" si="31"/>
        <v>19.961201808983105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814.32397177554571</v>
      </c>
      <c r="I98" s="38"/>
      <c r="J98" s="38">
        <f t="shared" si="31"/>
        <v>171.91688853712702</v>
      </c>
      <c r="K98" s="38">
        <f t="shared" si="31"/>
        <v>205.02625302091087</v>
      </c>
      <c r="L98" s="38">
        <f t="shared" si="31"/>
        <v>183.44452827877555</v>
      </c>
      <c r="M98" s="38">
        <f t="shared" si="31"/>
        <v>147.26324876647169</v>
      </c>
      <c r="N98" s="38">
        <f t="shared" si="31"/>
        <v>106.67305317226054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52.885430480394547</v>
      </c>
      <c r="I99" s="36"/>
      <c r="J99" s="38">
        <f t="shared" ref="J99:N102" si="33">J$91*J80</f>
        <v>10.710103099444709</v>
      </c>
      <c r="K99" s="38">
        <f t="shared" si="33"/>
        <v>18.122738531258378</v>
      </c>
      <c r="L99" s="38">
        <f t="shared" si="33"/>
        <v>7.0037586622461685</v>
      </c>
      <c r="M99" s="38">
        <f t="shared" si="33"/>
        <v>3.771134421826051</v>
      </c>
      <c r="N99" s="38">
        <f t="shared" si="33"/>
        <v>13.277695765619239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1735.0806299994615</v>
      </c>
      <c r="I100" s="38"/>
      <c r="J100" s="38">
        <f t="shared" si="33"/>
        <v>317.28608494281872</v>
      </c>
      <c r="K100" s="38">
        <f t="shared" si="33"/>
        <v>551.02055626400261</v>
      </c>
      <c r="L100" s="38">
        <f t="shared" si="33"/>
        <v>354.18101638584778</v>
      </c>
      <c r="M100" s="38">
        <f t="shared" si="33"/>
        <v>337.36351423306098</v>
      </c>
      <c r="N100" s="38">
        <f t="shared" si="33"/>
        <v>175.22945817373139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26.652582820368629</v>
      </c>
      <c r="I101" s="38"/>
      <c r="J101" s="38">
        <f t="shared" si="33"/>
        <v>6.5771723954523429</v>
      </c>
      <c r="K101" s="38">
        <f t="shared" si="33"/>
        <v>5.7185939596511144</v>
      </c>
      <c r="L101" s="38">
        <f t="shared" si="33"/>
        <v>5.4794583806576558</v>
      </c>
      <c r="M101" s="38">
        <f t="shared" si="33"/>
        <v>4.2359118740748292</v>
      </c>
      <c r="N101" s="38">
        <f t="shared" si="33"/>
        <v>4.641446210532683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134.33016030956352</v>
      </c>
      <c r="I102" s="38"/>
      <c r="J102" s="38">
        <f t="shared" si="33"/>
        <v>50.891693556361936</v>
      </c>
      <c r="K102" s="38">
        <f t="shared" si="33"/>
        <v>45.463899797150908</v>
      </c>
      <c r="L102" s="38">
        <f t="shared" si="33"/>
        <v>23.832325503094669</v>
      </c>
      <c r="M102" s="38">
        <f t="shared" si="33"/>
        <v>6.933475842819198</v>
      </c>
      <c r="N102" s="38">
        <f t="shared" si="33"/>
        <v>7.2087656101368305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SUMIFS('Inp - allowance final'!I:I, 'Inp - allowance final'!$A:$A, SRN!$F$6, 'Inp - allowance final'!$B:$B, SRN!$A103)</f>
        <v>0</v>
      </c>
      <c r="K103" s="38">
        <f>SUMIFS('Inp - allowance final'!J:J, 'Inp - allowance final'!$A:$A, SRN!$F$6, 'Inp - allowance final'!$B:$B, SRN!$A103)</f>
        <v>0</v>
      </c>
      <c r="L103" s="38">
        <f>SUMIFS('Inp - allowance final'!K:K, 'Inp - allowance final'!$A:$A, SRN!$F$6, 'Inp - allowance final'!$B:$B, SRN!$A103)</f>
        <v>0</v>
      </c>
      <c r="M103" s="38">
        <f>SUMIFS('Inp - allowance final'!L:L, 'Inp - allowance final'!$A:$A, SRN!$F$6, 'Inp - allowance final'!$B:$B, SRN!$A103)</f>
        <v>0</v>
      </c>
      <c r="N103" s="38">
        <f>SUMIFS('Inp - allowance final'!M:M, 'Inp - allowance final'!$A:$A, SRN!$F$6, 'Inp - allowance final'!$B:$B, SRN!$A103)</f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>SUMIFS('Inp - allowance final'!I:I, 'Inp - allowance final'!$A:$A, SRN!$F$6, 'Inp - allowance final'!$B:$B, SRN!$A104)</f>
        <v>0</v>
      </c>
      <c r="K104" s="38">
        <f>SUMIFS('Inp - allowance final'!J:J, 'Inp - allowance final'!$A:$A, SRN!$F$6, 'Inp - allowance final'!$B:$B, SRN!$A104)</f>
        <v>0</v>
      </c>
      <c r="L104" s="38">
        <f>SUMIFS('Inp - allowance final'!K:K, 'Inp - allowance final'!$A:$A, SRN!$F$6, 'Inp - allowance final'!$B:$B, SRN!$A104)</f>
        <v>0</v>
      </c>
      <c r="M104" s="38">
        <f>SUMIFS('Inp - allowance final'!L:L, 'Inp - allowance final'!$A:$A, SRN!$F$6, 'Inp - allowance final'!$B:$B, SRN!$A104)</f>
        <v>0</v>
      </c>
      <c r="N104" s="38">
        <f>SUMIFS('Inp - allowance final'!M:M, 'Inp - allowance final'!$A:$A, SRN!$F$6, 'Inp - allowance final'!$B:$B, SRN!$A104)</f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>SUMIFS('Inp - allowance final'!I:I, 'Inp - allowance final'!$A:$A, SRN!$F$6, 'Inp - allowance final'!$B:$B, SRN!$A105)</f>
        <v>0</v>
      </c>
      <c r="K105" s="38">
        <f>SUMIFS('Inp - allowance final'!J:J, 'Inp - allowance final'!$A:$A, SRN!$F$6, 'Inp - allowance final'!$B:$B, SRN!$A105)</f>
        <v>0</v>
      </c>
      <c r="L105" s="38">
        <f>SUMIFS('Inp - allowance final'!K:K, 'Inp - allowance final'!$A:$A, SRN!$F$6, 'Inp - allowance final'!$B:$B, SRN!$A105)</f>
        <v>0</v>
      </c>
      <c r="M105" s="38">
        <f>SUMIFS('Inp - allowance final'!L:L, 'Inp - allowance final'!$A:$A, SRN!$F$6, 'Inp - allowance final'!$B:$B, SRN!$A105)</f>
        <v>0</v>
      </c>
      <c r="N105" s="38">
        <f>SUMIFS('Inp - allowance final'!M:M, 'Inp - allowance final'!$A:$A, SRN!$F$6, 'Inp - allowance final'!$B:$B, SRN!$A105)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>SUMIFS('Inp - allowance final'!I:I, 'Inp - allowance final'!$A:$A, SRN!$F$6, 'Inp - allowance final'!$B:$B, SRN!$A106)</f>
        <v>0</v>
      </c>
      <c r="K106" s="38">
        <f>SUMIFS('Inp - allowance final'!J:J, 'Inp - allowance final'!$A:$A, SRN!$F$6, 'Inp - allowance final'!$B:$B, SRN!$A106)</f>
        <v>0</v>
      </c>
      <c r="L106" s="38">
        <f>SUMIFS('Inp - allowance final'!K:K, 'Inp - allowance final'!$A:$A, SRN!$F$6, 'Inp - allowance final'!$B:$B, SRN!$A106)</f>
        <v>0</v>
      </c>
      <c r="M106" s="38">
        <f>SUMIFS('Inp - allowance final'!L:L, 'Inp - allowance final'!$A:$A, SRN!$F$6, 'Inp - allowance final'!$B:$B, SRN!$A106)</f>
        <v>0</v>
      </c>
      <c r="N106" s="38">
        <f>SUMIFS('Inp - allowance final'!M:M, 'Inp - allowance final'!$A:$A, SRN!$F$6, 'Inp - allowance final'!$B:$B, SRN!$A106)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4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4"/>
        <v>7.4870000000000001</v>
      </c>
      <c r="I113" s="38"/>
      <c r="J113" s="38">
        <f>SUMIFS('Inp - allowance final'!I:I, 'Inp - allowance final'!$A:$A, $F$6, 'Inp - allowance final'!$N:$N, $A113)</f>
        <v>1.452</v>
      </c>
      <c r="K113" s="38">
        <f>SUMIFS('Inp - allowance final'!J:J, 'Inp - allowance final'!$A:$A, $F$6, 'Inp - allowance final'!$N:$N, $A113)</f>
        <v>1.476</v>
      </c>
      <c r="L113" s="38">
        <f>SUMIFS('Inp - allowance final'!K:K, 'Inp - allowance final'!$A:$A, $F$6, 'Inp - allowance final'!$N:$N, $A113)</f>
        <v>1.498</v>
      </c>
      <c r="M113" s="38">
        <f>SUMIFS('Inp - allowance final'!L:L, 'Inp - allowance final'!$A:$A, $F$6, 'Inp - allowance final'!$N:$N, $A113)</f>
        <v>1.5209999999999999</v>
      </c>
      <c r="N113" s="38">
        <f>SUMIFS('Inp - allowance final'!M:M, 'Inp - allowance final'!$A:$A, $F$6, 'Inp - allowance final'!$N:$N, $A113)</f>
        <v>1.54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4"/>
        <v>59.901999999999994</v>
      </c>
      <c r="I114" s="38"/>
      <c r="J114" s="38">
        <f>SUMIFS('Inp - allowance final'!I:I, 'Inp - allowance final'!$A:$A, $F$6, 'Inp - allowance final'!$N:$N, $A114)</f>
        <v>11.933999999999999</v>
      </c>
      <c r="K114" s="38">
        <f>SUMIFS('Inp - allowance final'!J:J, 'Inp - allowance final'!$A:$A, $F$6, 'Inp - allowance final'!$N:$N, $A114)</f>
        <v>11.954000000000001</v>
      </c>
      <c r="L114" s="38">
        <f>SUMIFS('Inp - allowance final'!K:K, 'Inp - allowance final'!$A:$A, $F$6, 'Inp - allowance final'!$N:$N, $A114)</f>
        <v>11.983000000000001</v>
      </c>
      <c r="M114" s="38">
        <f>SUMIFS('Inp - allowance final'!L:L, 'Inp - allowance final'!$A:$A, $F$6, 'Inp - allowance final'!$N:$N, $A114)</f>
        <v>12.006</v>
      </c>
      <c r="N114" s="38">
        <f>SUMIFS('Inp - allowance final'!M:M, 'Inp - allowance final'!$A:$A, $F$6, 'Inp - allowance final'!$N:$N, $A114)</f>
        <v>12.024999999999999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4"/>
        <v>8.870000000000001</v>
      </c>
      <c r="I115" s="36"/>
      <c r="J115" s="38">
        <f>SUMIFS('Inp - allowance final'!I:I, 'Inp - allowance final'!$A:$A, $F$6, 'Inp - allowance final'!$N:$N, $A115)</f>
        <v>1.774</v>
      </c>
      <c r="K115" s="38">
        <f>SUMIFS('Inp - allowance final'!J:J, 'Inp - allowance final'!$A:$A, $F$6, 'Inp - allowance final'!$N:$N, $A115)</f>
        <v>1.774</v>
      </c>
      <c r="L115" s="38">
        <f>SUMIFS('Inp - allowance final'!K:K, 'Inp - allowance final'!$A:$A, $F$6, 'Inp - allowance final'!$N:$N, $A115)</f>
        <v>1.774</v>
      </c>
      <c r="M115" s="38">
        <f>SUMIFS('Inp - allowance final'!L:L, 'Inp - allowance final'!$A:$A, $F$6, 'Inp - allowance final'!$N:$N, $A115)</f>
        <v>1.774</v>
      </c>
      <c r="N115" s="38">
        <f>SUMIFS('Inp - allowance final'!M:M, 'Inp - allowance final'!$A:$A, $F$6, 'Inp - allowance final'!$N:$N, $A115)</f>
        <v>1.774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4"/>
        <v>40.911999999999999</v>
      </c>
      <c r="I116" s="38"/>
      <c r="J116" s="38">
        <f>SUMIFS('Inp - allowance final'!I:I, 'Inp - allowance final'!$A:$A, $F$6, 'Inp - allowance final'!$N:$N, $A116)</f>
        <v>8.1840000000000011</v>
      </c>
      <c r="K116" s="38">
        <f>SUMIFS('Inp - allowance final'!J:J, 'Inp - allowance final'!$A:$A, $F$6, 'Inp - allowance final'!$N:$N, $A116)</f>
        <v>8.1780000000000008</v>
      </c>
      <c r="L116" s="38">
        <f>SUMIFS('Inp - allowance final'!K:K, 'Inp - allowance final'!$A:$A, $F$6, 'Inp - allowance final'!$N:$N, $A116)</f>
        <v>8.1929999999999996</v>
      </c>
      <c r="M116" s="38">
        <f>SUMIFS('Inp - allowance final'!L:L, 'Inp - allowance final'!$A:$A, $F$6, 'Inp - allowance final'!$N:$N, $A116)</f>
        <v>8.1929999999999996</v>
      </c>
      <c r="N116" s="38">
        <f>SUMIFS('Inp - allowance final'!M:M, 'Inp - allowance final'!$A:$A, $F$6, 'Inp - allowance final'!$N:$N, $A116)</f>
        <v>8.1640000000000015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4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4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4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4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4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4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3.9790000000000001</v>
      </c>
      <c r="I125" s="38"/>
      <c r="J125" s="38">
        <f>SUMIFS('Inp - allowance final'!I:I, 'Inp - allowance final'!$A:$A, $F$6, 'Inp - allowance final'!$N:$N, $A125)</f>
        <v>0.79300000000000004</v>
      </c>
      <c r="K125" s="38">
        <f>SUMIFS('Inp - allowance final'!J:J, 'Inp - allowance final'!$A:$A, $F$6, 'Inp - allowance final'!$N:$N, $A125)</f>
        <v>0.79300000000000004</v>
      </c>
      <c r="L125" s="38">
        <f>SUMIFS('Inp - allowance final'!K:K, 'Inp - allowance final'!$A:$A, $F$6, 'Inp - allowance final'!$N:$N, $A125)</f>
        <v>0.79300000000000004</v>
      </c>
      <c r="M125" s="38">
        <f>SUMIFS('Inp - allowance final'!L:L, 'Inp - allowance final'!$A:$A, $F$6, 'Inp - allowance final'!$N:$N, $A125)</f>
        <v>0.8</v>
      </c>
      <c r="N125" s="38">
        <f>SUMIFS('Inp - allowance final'!M:M, 'Inp - allowance final'!$A:$A, $F$6, 'Inp - allowance final'!$N:$N, $A125)</f>
        <v>0.8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5">SUM(J126:N126)</f>
        <v>9.7920000000000016</v>
      </c>
      <c r="I126" s="38"/>
      <c r="J126" s="38">
        <f>SUMIFS('Inp - allowance final'!I:I, 'Inp - allowance final'!$A:$A, $F$6, 'Inp - allowance final'!$N:$N, $A126)</f>
        <v>2.613</v>
      </c>
      <c r="K126" s="38">
        <f>SUMIFS('Inp - allowance final'!J:J, 'Inp - allowance final'!$A:$A, $F$6, 'Inp - allowance final'!$N:$N, $A126)</f>
        <v>3.8490000000000002</v>
      </c>
      <c r="L126" s="38">
        <f>SUMIFS('Inp - allowance final'!K:K, 'Inp - allowance final'!$A:$A, $F$6, 'Inp - allowance final'!$N:$N, $A126)</f>
        <v>1.9670000000000001</v>
      </c>
      <c r="M126" s="38">
        <f>SUMIFS('Inp - allowance final'!L:L, 'Inp - allowance final'!$A:$A, $F$6, 'Inp - allowance final'!$N:$N, $A126)</f>
        <v>0.70099999999999996</v>
      </c>
      <c r="N126" s="38">
        <f>SUMIFS('Inp - allowance final'!M:M, 'Inp - allowance final'!$A:$A, $F$6, 'Inp - allowance final'!$N:$N, $A126)</f>
        <v>0.66200000000000003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5"/>
        <v>14.364999999999998</v>
      </c>
      <c r="I127" s="38"/>
      <c r="J127" s="38">
        <f>SUMIFS('Inp - allowance final'!I:I, 'Inp - allowance final'!$A:$A, $F$6, 'Inp - allowance final'!$N:$N, $A127)</f>
        <v>2.8689999999999998</v>
      </c>
      <c r="K127" s="38">
        <f>SUMIFS('Inp - allowance final'!J:J, 'Inp - allowance final'!$A:$A, $F$6, 'Inp - allowance final'!$N:$N, $A127)</f>
        <v>2.8689999999999998</v>
      </c>
      <c r="L127" s="38">
        <f>SUMIFS('Inp - allowance final'!K:K, 'Inp - allowance final'!$A:$A, $F$6, 'Inp - allowance final'!$N:$N, $A127)</f>
        <v>2.8689999999999998</v>
      </c>
      <c r="M127" s="38">
        <f>SUMIFS('Inp - allowance final'!L:L, 'Inp - allowance final'!$A:$A, $F$6, 'Inp - allowance final'!$N:$N, $A127)</f>
        <v>2.879</v>
      </c>
      <c r="N127" s="38">
        <f>SUMIFS('Inp - allowance final'!M:M, 'Inp - allowance final'!$A:$A, $F$6, 'Inp - allowance final'!$N:$N, $A127)</f>
        <v>2.879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5"/>
        <v>42.408000000000008</v>
      </c>
      <c r="I128" s="38"/>
      <c r="J128" s="38">
        <f>SUMIFS('Inp - allowance final'!I:I, 'Inp - allowance final'!$A:$A, $F$6, 'Inp - allowance final'!$N:$N, $A128)</f>
        <v>7.5990000000000002</v>
      </c>
      <c r="K128" s="38">
        <f>SUMIFS('Inp - allowance final'!J:J, 'Inp - allowance final'!$A:$A, $F$6, 'Inp - allowance final'!$N:$N, $A128)</f>
        <v>14.214</v>
      </c>
      <c r="L128" s="38">
        <f>SUMIFS('Inp - allowance final'!K:K, 'Inp - allowance final'!$A:$A, $F$6, 'Inp - allowance final'!$N:$N, $A128)</f>
        <v>9.1880000000000006</v>
      </c>
      <c r="M128" s="38">
        <f>SUMIFS('Inp - allowance final'!L:L, 'Inp - allowance final'!$A:$A, $F$6, 'Inp - allowance final'!$N:$N, $A128)</f>
        <v>7.3289999999999997</v>
      </c>
      <c r="N128" s="38">
        <f>SUMIFS('Inp - allowance final'!M:M, 'Inp - allowance final'!$A:$A, $F$6, 'Inp - allowance final'!$N:$N, $A128)</f>
        <v>4.0780000000000003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5"/>
        <v>0</v>
      </c>
      <c r="I129" s="36"/>
      <c r="J129" s="38">
        <f>SUMIFS('Inp - allowance final'!I:I, 'Inp - allowance final'!$A:$A, $F$6, 'Inp - allowance final'!$N:$N, $A129)</f>
        <v>0</v>
      </c>
      <c r="K129" s="38">
        <f>SUMIFS('Inp - allowance final'!J:J, 'Inp - allowance final'!$A:$A, $F$6, 'Inp - allowance final'!$N:$N, $A129)</f>
        <v>0</v>
      </c>
      <c r="L129" s="38">
        <f>SUMIFS('Inp - allowance final'!K:K, 'Inp - allowance final'!$A:$A, $F$6, 'Inp - allowance final'!$N:$N, $A129)</f>
        <v>0</v>
      </c>
      <c r="M129" s="38">
        <f>SUMIFS('Inp - allowance final'!L:L, 'Inp - allowance final'!$A:$A, $F$6, 'Inp - allowance final'!$N:$N, $A129)</f>
        <v>0</v>
      </c>
      <c r="N129" s="38">
        <f>SUMIFS('Inp - allowance final'!M:M, 'Inp - allowance final'!$A:$A, $F$6, 'Inp - allowance final'!$N:$N, $A129)</f>
        <v>0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5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5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5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5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5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5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5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69.042526113202285</v>
      </c>
      <c r="I141" s="38"/>
      <c r="J141" s="38">
        <f t="shared" ref="J141:N152" si="36">J46</f>
        <v>13.608438811744247</v>
      </c>
      <c r="K141" s="38">
        <f t="shared" si="36"/>
        <v>13.665712725451789</v>
      </c>
      <c r="L141" s="38">
        <f t="shared" si="36"/>
        <v>13.236550659725406</v>
      </c>
      <c r="M141" s="38">
        <f t="shared" si="36"/>
        <v>13.841457337376305</v>
      </c>
      <c r="N141" s="38">
        <f t="shared" si="36"/>
        <v>14.690366578904543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7">SUM(J142:N142)</f>
        <v>15.619302384791261</v>
      </c>
      <c r="I142" s="38"/>
      <c r="J142" s="38">
        <f t="shared" si="36"/>
        <v>3.3126010525026359</v>
      </c>
      <c r="K142" s="38">
        <f t="shared" si="36"/>
        <v>3.7250047228633623</v>
      </c>
      <c r="L142" s="38">
        <f t="shared" si="36"/>
        <v>3.7816102109921808</v>
      </c>
      <c r="M142" s="38">
        <f t="shared" si="36"/>
        <v>2.8049551196015621</v>
      </c>
      <c r="N142" s="38">
        <f t="shared" si="36"/>
        <v>1.9951312788315203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7"/>
        <v>650.95715094383934</v>
      </c>
      <c r="I143" s="38"/>
      <c r="J143" s="38">
        <f t="shared" si="36"/>
        <v>122.0206661003602</v>
      </c>
      <c r="K143" s="38">
        <f t="shared" si="36"/>
        <v>123.02298689337155</v>
      </c>
      <c r="L143" s="38">
        <f t="shared" si="36"/>
        <v>125.12451361755885</v>
      </c>
      <c r="M143" s="38">
        <f t="shared" si="36"/>
        <v>135.5423082921973</v>
      </c>
      <c r="N143" s="38">
        <f t="shared" si="36"/>
        <v>145.24667604035139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7"/>
        <v>388.69524735030143</v>
      </c>
      <c r="I144" s="38"/>
      <c r="J144" s="38">
        <f t="shared" si="36"/>
        <v>70.826660738408222</v>
      </c>
      <c r="K144" s="38">
        <f t="shared" si="36"/>
        <v>88.559741000053236</v>
      </c>
      <c r="L144" s="38">
        <f t="shared" si="36"/>
        <v>89.655056364054445</v>
      </c>
      <c r="M144" s="38">
        <f t="shared" si="36"/>
        <v>77.031436073109006</v>
      </c>
      <c r="N144" s="38">
        <f t="shared" si="36"/>
        <v>62.622353174676505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7"/>
        <v>1120.7074275781756</v>
      </c>
      <c r="I145" s="36"/>
      <c r="J145" s="38">
        <f t="shared" si="36"/>
        <v>217.35310744529392</v>
      </c>
      <c r="K145" s="38">
        <f t="shared" si="36"/>
        <v>221.1952460936441</v>
      </c>
      <c r="L145" s="38">
        <f t="shared" si="36"/>
        <v>224.91995186242926</v>
      </c>
      <c r="M145" s="38">
        <f t="shared" si="36"/>
        <v>227.30554398843228</v>
      </c>
      <c r="N145" s="38">
        <f t="shared" si="36"/>
        <v>229.93357818837603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7"/>
        <v>929.64697364388644</v>
      </c>
      <c r="I146" s="38"/>
      <c r="J146" s="38">
        <f t="shared" si="36"/>
        <v>202.8814356816124</v>
      </c>
      <c r="K146" s="38">
        <f t="shared" si="36"/>
        <v>193.08849515563125</v>
      </c>
      <c r="L146" s="38">
        <f t="shared" si="36"/>
        <v>184.9718108576719</v>
      </c>
      <c r="M146" s="38">
        <f t="shared" si="36"/>
        <v>177.70188114403177</v>
      </c>
      <c r="N146" s="38">
        <f t="shared" si="36"/>
        <v>171.00335080493915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7"/>
        <v>134.99990296209867</v>
      </c>
      <c r="I147" s="38"/>
      <c r="J147" s="38">
        <f t="shared" si="36"/>
        <v>27.225938735313783</v>
      </c>
      <c r="K147" s="38">
        <f t="shared" si="36"/>
        <v>26.967028363247692</v>
      </c>
      <c r="L147" s="38">
        <f t="shared" si="36"/>
        <v>26.82468369981741</v>
      </c>
      <c r="M147" s="38">
        <f t="shared" si="36"/>
        <v>26.807871337994936</v>
      </c>
      <c r="N147" s="38">
        <f t="shared" si="36"/>
        <v>27.17438082572486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7"/>
        <v>137.46235355703035</v>
      </c>
      <c r="I148" s="38"/>
      <c r="J148" s="38">
        <f t="shared" si="36"/>
        <v>26.189844117647453</v>
      </c>
      <c r="K148" s="38">
        <f t="shared" si="36"/>
        <v>27.059897965464934</v>
      </c>
      <c r="L148" s="38">
        <f t="shared" si="36"/>
        <v>27.608431311042988</v>
      </c>
      <c r="M148" s="38">
        <f t="shared" si="36"/>
        <v>27.876228981107726</v>
      </c>
      <c r="N148" s="38">
        <f t="shared" si="36"/>
        <v>28.727951181767246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7"/>
        <v>0</v>
      </c>
      <c r="I149" s="38"/>
      <c r="J149" s="38">
        <f t="shared" si="36"/>
        <v>0</v>
      </c>
      <c r="K149" s="38">
        <f t="shared" si="36"/>
        <v>0</v>
      </c>
      <c r="L149" s="38">
        <f t="shared" si="36"/>
        <v>0</v>
      </c>
      <c r="M149" s="38">
        <f t="shared" si="36"/>
        <v>0</v>
      </c>
      <c r="N149" s="38">
        <f t="shared" si="36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7"/>
        <v>0</v>
      </c>
      <c r="I150" s="38"/>
      <c r="J150" s="38">
        <f t="shared" si="36"/>
        <v>0</v>
      </c>
      <c r="K150" s="38">
        <f t="shared" si="36"/>
        <v>0</v>
      </c>
      <c r="L150" s="38">
        <f t="shared" si="36"/>
        <v>0</v>
      </c>
      <c r="M150" s="38">
        <f t="shared" si="36"/>
        <v>0</v>
      </c>
      <c r="N150" s="38">
        <f t="shared" si="36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7"/>
        <v>0</v>
      </c>
      <c r="I151" s="38"/>
      <c r="J151" s="38">
        <f t="shared" si="36"/>
        <v>0</v>
      </c>
      <c r="K151" s="38">
        <f t="shared" si="36"/>
        <v>0</v>
      </c>
      <c r="L151" s="38">
        <f t="shared" si="36"/>
        <v>0</v>
      </c>
      <c r="M151" s="38">
        <f t="shared" si="36"/>
        <v>0</v>
      </c>
      <c r="N151" s="38">
        <f t="shared" si="36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7"/>
        <v>0</v>
      </c>
      <c r="J152" s="38">
        <f t="shared" si="36"/>
        <v>0</v>
      </c>
      <c r="K152" s="38">
        <f t="shared" si="36"/>
        <v>0</v>
      </c>
      <c r="L152" s="38">
        <f t="shared" si="36"/>
        <v>0</v>
      </c>
      <c r="M152" s="38">
        <f t="shared" si="36"/>
        <v>0</v>
      </c>
      <c r="N152" s="38">
        <f t="shared" si="36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120.2838316198353</v>
      </c>
      <c r="I155" s="38"/>
      <c r="J155" s="38">
        <f>J95</f>
        <v>35.353870531279192</v>
      </c>
      <c r="K155" s="38">
        <f t="shared" ref="K155:N155" si="38">K95</f>
        <v>31.184212332102934</v>
      </c>
      <c r="L155" s="38">
        <f t="shared" si="38"/>
        <v>18.959719968771012</v>
      </c>
      <c r="M155" s="38">
        <f t="shared" si="38"/>
        <v>17.314061245551006</v>
      </c>
      <c r="N155" s="38">
        <f t="shared" si="38"/>
        <v>17.47196754213115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39">SUM(J156:N156)</f>
        <v>252.02404813143423</v>
      </c>
      <c r="I156" s="38"/>
      <c r="J156" s="38">
        <f t="shared" ref="J156:N166" si="40">J96</f>
        <v>40.445505538632965</v>
      </c>
      <c r="K156" s="38">
        <f t="shared" si="40"/>
        <v>65.160304287200788</v>
      </c>
      <c r="L156" s="38">
        <f t="shared" si="40"/>
        <v>49.192054397910333</v>
      </c>
      <c r="M156" s="38">
        <f t="shared" si="40"/>
        <v>57.06714191888647</v>
      </c>
      <c r="N156" s="38">
        <f t="shared" si="40"/>
        <v>40.159041988803672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39"/>
        <v>122.29762877553037</v>
      </c>
      <c r="I157" s="38"/>
      <c r="J157" s="38">
        <f t="shared" si="40"/>
        <v>26.975059448997442</v>
      </c>
      <c r="K157" s="38">
        <f t="shared" si="40"/>
        <v>24.191275914334195</v>
      </c>
      <c r="L157" s="38">
        <f t="shared" si="40"/>
        <v>26.451010887695791</v>
      </c>
      <c r="M157" s="38">
        <f t="shared" si="40"/>
        <v>24.719080715519841</v>
      </c>
      <c r="N157" s="38">
        <f t="shared" si="40"/>
        <v>19.961201808983105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39"/>
        <v>814.32397177554571</v>
      </c>
      <c r="I158" s="38"/>
      <c r="J158" s="38">
        <f t="shared" si="40"/>
        <v>171.91688853712702</v>
      </c>
      <c r="K158" s="38">
        <f t="shared" si="40"/>
        <v>205.02625302091087</v>
      </c>
      <c r="L158" s="38">
        <f t="shared" si="40"/>
        <v>183.44452827877555</v>
      </c>
      <c r="M158" s="38">
        <f t="shared" si="40"/>
        <v>147.26324876647169</v>
      </c>
      <c r="N158" s="38">
        <f t="shared" si="40"/>
        <v>106.67305317226054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39"/>
        <v>52.885430480394547</v>
      </c>
      <c r="I159" s="36"/>
      <c r="J159" s="38">
        <f t="shared" si="40"/>
        <v>10.710103099444709</v>
      </c>
      <c r="K159" s="38">
        <f t="shared" si="40"/>
        <v>18.122738531258378</v>
      </c>
      <c r="L159" s="38">
        <f t="shared" si="40"/>
        <v>7.0037586622461685</v>
      </c>
      <c r="M159" s="38">
        <f t="shared" si="40"/>
        <v>3.771134421826051</v>
      </c>
      <c r="N159" s="38">
        <f t="shared" si="40"/>
        <v>13.277695765619239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39"/>
        <v>1735.0806299994615</v>
      </c>
      <c r="I160" s="38"/>
      <c r="J160" s="38">
        <f t="shared" si="40"/>
        <v>317.28608494281872</v>
      </c>
      <c r="K160" s="38">
        <f t="shared" si="40"/>
        <v>551.02055626400261</v>
      </c>
      <c r="L160" s="38">
        <f t="shared" si="40"/>
        <v>354.18101638584778</v>
      </c>
      <c r="M160" s="38">
        <f t="shared" si="40"/>
        <v>337.36351423306098</v>
      </c>
      <c r="N160" s="38">
        <f t="shared" si="40"/>
        <v>175.22945817373139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39"/>
        <v>26.652582820368629</v>
      </c>
      <c r="I161" s="38"/>
      <c r="J161" s="38">
        <f t="shared" si="40"/>
        <v>6.5771723954523429</v>
      </c>
      <c r="K161" s="38">
        <f t="shared" si="40"/>
        <v>5.7185939596511144</v>
      </c>
      <c r="L161" s="38">
        <f t="shared" si="40"/>
        <v>5.4794583806576558</v>
      </c>
      <c r="M161" s="38">
        <f t="shared" si="40"/>
        <v>4.2359118740748292</v>
      </c>
      <c r="N161" s="38">
        <f t="shared" si="40"/>
        <v>4.641446210532683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39"/>
        <v>134.33016030956352</v>
      </c>
      <c r="I162" s="38"/>
      <c r="J162" s="38">
        <f t="shared" si="40"/>
        <v>50.891693556361936</v>
      </c>
      <c r="K162" s="38">
        <f t="shared" si="40"/>
        <v>45.463899797150908</v>
      </c>
      <c r="L162" s="38">
        <f t="shared" si="40"/>
        <v>23.832325503094669</v>
      </c>
      <c r="M162" s="38">
        <f t="shared" si="40"/>
        <v>6.933475842819198</v>
      </c>
      <c r="N162" s="38">
        <f t="shared" si="40"/>
        <v>7.2087656101368305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39"/>
        <v>0</v>
      </c>
      <c r="I163" s="38"/>
      <c r="J163" s="38">
        <f t="shared" si="40"/>
        <v>0</v>
      </c>
      <c r="K163" s="38">
        <f t="shared" si="40"/>
        <v>0</v>
      </c>
      <c r="L163" s="38">
        <f t="shared" si="40"/>
        <v>0</v>
      </c>
      <c r="M163" s="38">
        <f t="shared" si="40"/>
        <v>0</v>
      </c>
      <c r="N163" s="38">
        <f t="shared" si="40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39"/>
        <v>0</v>
      </c>
      <c r="I164" s="38"/>
      <c r="J164" s="38">
        <f t="shared" si="40"/>
        <v>0</v>
      </c>
      <c r="K164" s="38">
        <f t="shared" si="40"/>
        <v>0</v>
      </c>
      <c r="L164" s="38">
        <f t="shared" si="40"/>
        <v>0</v>
      </c>
      <c r="M164" s="38">
        <f t="shared" si="40"/>
        <v>0</v>
      </c>
      <c r="N164" s="38">
        <f t="shared" si="40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39"/>
        <v>0</v>
      </c>
      <c r="I165" s="38"/>
      <c r="J165" s="38">
        <f t="shared" si="40"/>
        <v>0</v>
      </c>
      <c r="K165" s="38">
        <f t="shared" si="40"/>
        <v>0</v>
      </c>
      <c r="L165" s="38">
        <f t="shared" si="40"/>
        <v>0</v>
      </c>
      <c r="M165" s="38">
        <f t="shared" si="40"/>
        <v>0</v>
      </c>
      <c r="N165" s="38">
        <f t="shared" si="40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39"/>
        <v>0</v>
      </c>
      <c r="J166" s="38">
        <f>J106</f>
        <v>0</v>
      </c>
      <c r="K166" s="38">
        <f t="shared" si="40"/>
        <v>0</v>
      </c>
      <c r="L166" s="38">
        <f t="shared" si="40"/>
        <v>0</v>
      </c>
      <c r="M166" s="38">
        <f t="shared" si="40"/>
        <v>0</v>
      </c>
      <c r="N166" s="38">
        <f t="shared" si="40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1">K111</f>
        <v>0</v>
      </c>
      <c r="L169" s="38">
        <f t="shared" si="41"/>
        <v>0</v>
      </c>
      <c r="M169" s="38">
        <f t="shared" si="41"/>
        <v>0</v>
      </c>
      <c r="N169" s="38">
        <f t="shared" si="41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2">SUM(J170:N170)</f>
        <v>0</v>
      </c>
      <c r="I170" s="38"/>
      <c r="J170" s="38">
        <f t="shared" ref="J170:N180" si="43">J112</f>
        <v>0</v>
      </c>
      <c r="K170" s="38">
        <f t="shared" si="43"/>
        <v>0</v>
      </c>
      <c r="L170" s="38">
        <f t="shared" si="43"/>
        <v>0</v>
      </c>
      <c r="M170" s="38">
        <f t="shared" si="43"/>
        <v>0</v>
      </c>
      <c r="N170" s="38">
        <f t="shared" si="43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2"/>
        <v>7.4870000000000001</v>
      </c>
      <c r="I171" s="38"/>
      <c r="J171" s="38">
        <f t="shared" si="43"/>
        <v>1.452</v>
      </c>
      <c r="K171" s="38">
        <f t="shared" si="43"/>
        <v>1.476</v>
      </c>
      <c r="L171" s="38">
        <f t="shared" si="43"/>
        <v>1.498</v>
      </c>
      <c r="M171" s="38">
        <f t="shared" si="43"/>
        <v>1.5209999999999999</v>
      </c>
      <c r="N171" s="38">
        <f t="shared" si="43"/>
        <v>1.54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2"/>
        <v>59.901999999999994</v>
      </c>
      <c r="I172" s="38"/>
      <c r="J172" s="38">
        <f t="shared" si="43"/>
        <v>11.933999999999999</v>
      </c>
      <c r="K172" s="38">
        <f t="shared" si="43"/>
        <v>11.954000000000001</v>
      </c>
      <c r="L172" s="38">
        <f t="shared" si="43"/>
        <v>11.983000000000001</v>
      </c>
      <c r="M172" s="38">
        <f t="shared" si="43"/>
        <v>12.006</v>
      </c>
      <c r="N172" s="38">
        <f t="shared" si="43"/>
        <v>12.024999999999999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2"/>
        <v>8.870000000000001</v>
      </c>
      <c r="I173" s="36"/>
      <c r="J173" s="38">
        <f t="shared" si="43"/>
        <v>1.774</v>
      </c>
      <c r="K173" s="38">
        <f t="shared" si="43"/>
        <v>1.774</v>
      </c>
      <c r="L173" s="38">
        <f t="shared" si="43"/>
        <v>1.774</v>
      </c>
      <c r="M173" s="38">
        <f t="shared" si="43"/>
        <v>1.774</v>
      </c>
      <c r="N173" s="38">
        <f t="shared" si="43"/>
        <v>1.774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2"/>
        <v>40.911999999999999</v>
      </c>
      <c r="I174" s="38"/>
      <c r="J174" s="38">
        <f t="shared" si="43"/>
        <v>8.1840000000000011</v>
      </c>
      <c r="K174" s="38">
        <f t="shared" si="43"/>
        <v>8.1780000000000008</v>
      </c>
      <c r="L174" s="38">
        <f t="shared" si="43"/>
        <v>8.1929999999999996</v>
      </c>
      <c r="M174" s="38">
        <f t="shared" si="43"/>
        <v>8.1929999999999996</v>
      </c>
      <c r="N174" s="38">
        <f t="shared" si="43"/>
        <v>8.1640000000000015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2"/>
        <v>0</v>
      </c>
      <c r="I175" s="38"/>
      <c r="J175" s="38">
        <f t="shared" si="43"/>
        <v>0</v>
      </c>
      <c r="K175" s="38">
        <f t="shared" si="43"/>
        <v>0</v>
      </c>
      <c r="L175" s="38">
        <f t="shared" si="43"/>
        <v>0</v>
      </c>
      <c r="M175" s="38">
        <f t="shared" si="43"/>
        <v>0</v>
      </c>
      <c r="N175" s="38">
        <f t="shared" si="43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2"/>
        <v>0</v>
      </c>
      <c r="I176" s="38"/>
      <c r="J176" s="38">
        <f t="shared" si="43"/>
        <v>0</v>
      </c>
      <c r="K176" s="38">
        <f t="shared" si="43"/>
        <v>0</v>
      </c>
      <c r="L176" s="38">
        <f t="shared" si="43"/>
        <v>0</v>
      </c>
      <c r="M176" s="38">
        <f t="shared" si="43"/>
        <v>0</v>
      </c>
      <c r="N176" s="38">
        <f t="shared" si="43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2"/>
        <v>0</v>
      </c>
      <c r="I177" s="38"/>
      <c r="J177" s="38">
        <f t="shared" si="43"/>
        <v>0</v>
      </c>
      <c r="K177" s="38">
        <f t="shared" si="43"/>
        <v>0</v>
      </c>
      <c r="L177" s="38">
        <f t="shared" si="43"/>
        <v>0</v>
      </c>
      <c r="M177" s="38">
        <f t="shared" si="43"/>
        <v>0</v>
      </c>
      <c r="N177" s="38">
        <f t="shared" si="43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2"/>
        <v>0</v>
      </c>
      <c r="I178" s="38"/>
      <c r="J178" s="38">
        <f t="shared" si="43"/>
        <v>0</v>
      </c>
      <c r="K178" s="38">
        <f t="shared" si="43"/>
        <v>0</v>
      </c>
      <c r="L178" s="38">
        <f t="shared" si="43"/>
        <v>0</v>
      </c>
      <c r="M178" s="38">
        <f t="shared" si="43"/>
        <v>0</v>
      </c>
      <c r="N178" s="38">
        <f t="shared" si="43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2"/>
        <v>0</v>
      </c>
      <c r="I179" s="38"/>
      <c r="J179" s="38">
        <f t="shared" si="43"/>
        <v>0</v>
      </c>
      <c r="K179" s="38">
        <f t="shared" si="43"/>
        <v>0</v>
      </c>
      <c r="L179" s="38">
        <f t="shared" si="43"/>
        <v>0</v>
      </c>
      <c r="M179" s="38">
        <f t="shared" si="43"/>
        <v>0</v>
      </c>
      <c r="N179" s="38">
        <f t="shared" si="43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2"/>
        <v>0</v>
      </c>
      <c r="J180" s="38">
        <f t="shared" si="43"/>
        <v>0</v>
      </c>
      <c r="K180" s="38">
        <f t="shared" si="43"/>
        <v>0</v>
      </c>
      <c r="L180" s="38">
        <f t="shared" si="43"/>
        <v>0</v>
      </c>
      <c r="M180" s="38">
        <f t="shared" si="43"/>
        <v>0</v>
      </c>
      <c r="N180" s="38">
        <f t="shared" si="43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3.9790000000000001</v>
      </c>
      <c r="I183" s="38"/>
      <c r="J183" s="38">
        <f>J125</f>
        <v>0.79300000000000004</v>
      </c>
      <c r="K183" s="38">
        <f t="shared" ref="K183:N183" si="44">K125</f>
        <v>0.79300000000000004</v>
      </c>
      <c r="L183" s="38">
        <f t="shared" si="44"/>
        <v>0.79300000000000004</v>
      </c>
      <c r="M183" s="38">
        <f t="shared" si="44"/>
        <v>0.8</v>
      </c>
      <c r="N183" s="38">
        <f t="shared" si="44"/>
        <v>0.8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5">SUM(J184:N184)</f>
        <v>9.7920000000000016</v>
      </c>
      <c r="I184" s="38"/>
      <c r="J184" s="38">
        <f t="shared" ref="J184:N194" si="46">J126</f>
        <v>2.613</v>
      </c>
      <c r="K184" s="38">
        <f t="shared" si="46"/>
        <v>3.8490000000000002</v>
      </c>
      <c r="L184" s="38">
        <f t="shared" si="46"/>
        <v>1.9670000000000001</v>
      </c>
      <c r="M184" s="38">
        <f t="shared" si="46"/>
        <v>0.70099999999999996</v>
      </c>
      <c r="N184" s="38">
        <f t="shared" si="46"/>
        <v>0.66200000000000003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5"/>
        <v>14.364999999999998</v>
      </c>
      <c r="I185" s="38"/>
      <c r="J185" s="38">
        <f t="shared" si="46"/>
        <v>2.8689999999999998</v>
      </c>
      <c r="K185" s="38">
        <f t="shared" si="46"/>
        <v>2.8689999999999998</v>
      </c>
      <c r="L185" s="38">
        <f t="shared" si="46"/>
        <v>2.8689999999999998</v>
      </c>
      <c r="M185" s="38">
        <f t="shared" si="46"/>
        <v>2.879</v>
      </c>
      <c r="N185" s="38">
        <f t="shared" si="46"/>
        <v>2.879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5"/>
        <v>42.408000000000008</v>
      </c>
      <c r="I186" s="38"/>
      <c r="J186" s="38">
        <f t="shared" si="46"/>
        <v>7.5990000000000002</v>
      </c>
      <c r="K186" s="38">
        <f t="shared" si="46"/>
        <v>14.214</v>
      </c>
      <c r="L186" s="38">
        <f t="shared" si="46"/>
        <v>9.1880000000000006</v>
      </c>
      <c r="M186" s="38">
        <f t="shared" si="46"/>
        <v>7.3289999999999997</v>
      </c>
      <c r="N186" s="38">
        <f t="shared" si="46"/>
        <v>4.0780000000000003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5"/>
        <v>0</v>
      </c>
      <c r="I187" s="36"/>
      <c r="J187" s="38">
        <f t="shared" si="46"/>
        <v>0</v>
      </c>
      <c r="K187" s="38">
        <f t="shared" si="46"/>
        <v>0</v>
      </c>
      <c r="L187" s="38">
        <f t="shared" si="46"/>
        <v>0</v>
      </c>
      <c r="M187" s="38">
        <f t="shared" si="46"/>
        <v>0</v>
      </c>
      <c r="N187" s="38">
        <f t="shared" si="46"/>
        <v>0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5"/>
        <v>0</v>
      </c>
      <c r="I188" s="38"/>
      <c r="J188" s="38">
        <f t="shared" si="46"/>
        <v>0</v>
      </c>
      <c r="K188" s="38">
        <f t="shared" si="46"/>
        <v>0</v>
      </c>
      <c r="L188" s="38">
        <f t="shared" si="46"/>
        <v>0</v>
      </c>
      <c r="M188" s="38">
        <f t="shared" si="46"/>
        <v>0</v>
      </c>
      <c r="N188" s="38">
        <f t="shared" si="46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5"/>
        <v>0</v>
      </c>
      <c r="I189" s="38"/>
      <c r="J189" s="38">
        <f t="shared" si="46"/>
        <v>0</v>
      </c>
      <c r="K189" s="38">
        <f t="shared" si="46"/>
        <v>0</v>
      </c>
      <c r="L189" s="38">
        <f t="shared" si="46"/>
        <v>0</v>
      </c>
      <c r="M189" s="38">
        <f t="shared" si="46"/>
        <v>0</v>
      </c>
      <c r="N189" s="38">
        <f t="shared" si="46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5"/>
        <v>0</v>
      </c>
      <c r="I190" s="38"/>
      <c r="J190" s="38">
        <f t="shared" si="46"/>
        <v>0</v>
      </c>
      <c r="K190" s="38">
        <f t="shared" si="46"/>
        <v>0</v>
      </c>
      <c r="L190" s="38">
        <f t="shared" si="46"/>
        <v>0</v>
      </c>
      <c r="M190" s="38">
        <f t="shared" si="46"/>
        <v>0</v>
      </c>
      <c r="N190" s="38">
        <f t="shared" si="46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5"/>
        <v>0</v>
      </c>
      <c r="I191" s="38"/>
      <c r="J191" s="38">
        <f t="shared" si="46"/>
        <v>0</v>
      </c>
      <c r="K191" s="38">
        <f t="shared" si="46"/>
        <v>0</v>
      </c>
      <c r="L191" s="38">
        <f t="shared" si="46"/>
        <v>0</v>
      </c>
      <c r="M191" s="38">
        <f t="shared" si="46"/>
        <v>0</v>
      </c>
      <c r="N191" s="38">
        <f t="shared" si="46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5"/>
        <v>0</v>
      </c>
      <c r="I192" s="38"/>
      <c r="J192" s="38">
        <f t="shared" si="46"/>
        <v>0</v>
      </c>
      <c r="K192" s="38">
        <f t="shared" si="46"/>
        <v>0</v>
      </c>
      <c r="L192" s="38">
        <f t="shared" si="46"/>
        <v>0</v>
      </c>
      <c r="M192" s="38">
        <f t="shared" si="46"/>
        <v>0</v>
      </c>
      <c r="N192" s="38">
        <f t="shared" si="46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5"/>
        <v>0</v>
      </c>
      <c r="I193" s="38"/>
      <c r="J193" s="38">
        <f t="shared" si="46"/>
        <v>0</v>
      </c>
      <c r="K193" s="38">
        <f t="shared" si="46"/>
        <v>0</v>
      </c>
      <c r="L193" s="38">
        <f t="shared" si="46"/>
        <v>0</v>
      </c>
      <c r="M193" s="38">
        <f t="shared" si="46"/>
        <v>0</v>
      </c>
      <c r="N193" s="38">
        <f t="shared" si="46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5"/>
        <v>0</v>
      </c>
      <c r="J194" s="38">
        <f t="shared" si="46"/>
        <v>0</v>
      </c>
      <c r="K194" s="38">
        <f t="shared" si="46"/>
        <v>0</v>
      </c>
      <c r="L194" s="38">
        <f t="shared" si="46"/>
        <v>0</v>
      </c>
      <c r="M194" s="38">
        <f t="shared" si="46"/>
        <v>0</v>
      </c>
      <c r="N194" s="38">
        <f t="shared" si="46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193.3053577330376</v>
      </c>
      <c r="I197" s="38"/>
      <c r="J197" s="38">
        <f>J141+J155+J169+J183</f>
        <v>49.755309343023434</v>
      </c>
      <c r="K197" s="38">
        <f t="shared" ref="K197:N197" si="47">K141+K155+K169+K183</f>
        <v>45.64292505755472</v>
      </c>
      <c r="L197" s="38">
        <f t="shared" si="47"/>
        <v>32.989270628496421</v>
      </c>
      <c r="M197" s="38">
        <f t="shared" si="47"/>
        <v>31.955518582927311</v>
      </c>
      <c r="N197" s="38">
        <f t="shared" si="47"/>
        <v>32.962334121035688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48">SUM(J198:N198)</f>
        <v>277.43535051622553</v>
      </c>
      <c r="I198" s="38"/>
      <c r="J198" s="38">
        <f t="shared" ref="J198:N208" si="49">J142+J156+J170+J184</f>
        <v>46.3711065911356</v>
      </c>
      <c r="K198" s="38">
        <f t="shared" si="49"/>
        <v>72.734309010064152</v>
      </c>
      <c r="L198" s="38">
        <f t="shared" si="49"/>
        <v>54.940664608902509</v>
      </c>
      <c r="M198" s="38">
        <f t="shared" si="49"/>
        <v>60.573097038488037</v>
      </c>
      <c r="N198" s="38">
        <f t="shared" si="49"/>
        <v>42.816173267635193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48"/>
        <v>795.10677971936968</v>
      </c>
      <c r="I199" s="38"/>
      <c r="J199" s="38">
        <f t="shared" si="49"/>
        <v>153.31672554935764</v>
      </c>
      <c r="K199" s="38">
        <f t="shared" si="49"/>
        <v>151.55926280770575</v>
      </c>
      <c r="L199" s="38">
        <f t="shared" si="49"/>
        <v>155.94252450525462</v>
      </c>
      <c r="M199" s="38">
        <f t="shared" si="49"/>
        <v>164.66138900771713</v>
      </c>
      <c r="N199" s="38">
        <f t="shared" si="49"/>
        <v>169.62687784933448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48"/>
        <v>1305.3292191258472</v>
      </c>
      <c r="I200" s="38"/>
      <c r="J200" s="38">
        <f t="shared" si="49"/>
        <v>262.27654927553527</v>
      </c>
      <c r="K200" s="38">
        <f t="shared" si="49"/>
        <v>319.75399402096411</v>
      </c>
      <c r="L200" s="38">
        <f t="shared" si="49"/>
        <v>294.27058464282999</v>
      </c>
      <c r="M200" s="38">
        <f t="shared" si="49"/>
        <v>243.6296848395807</v>
      </c>
      <c r="N200" s="38">
        <f t="shared" si="49"/>
        <v>185.39840634693707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48"/>
        <v>1182.46285805857</v>
      </c>
      <c r="I201" s="36"/>
      <c r="J201" s="38">
        <f t="shared" si="49"/>
        <v>229.83721054473864</v>
      </c>
      <c r="K201" s="38">
        <f t="shared" si="49"/>
        <v>241.09198462490247</v>
      </c>
      <c r="L201" s="38">
        <f t="shared" si="49"/>
        <v>233.69771052467541</v>
      </c>
      <c r="M201" s="38">
        <f t="shared" si="49"/>
        <v>232.85067841025833</v>
      </c>
      <c r="N201" s="38">
        <f t="shared" si="49"/>
        <v>244.98527395399526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48"/>
        <v>2705.6396036433475</v>
      </c>
      <c r="I202" s="38"/>
      <c r="J202" s="38">
        <f t="shared" si="49"/>
        <v>528.35152062443103</v>
      </c>
      <c r="K202" s="38">
        <f t="shared" si="49"/>
        <v>752.28705141963383</v>
      </c>
      <c r="L202" s="38">
        <f t="shared" si="49"/>
        <v>547.34582724351969</v>
      </c>
      <c r="M202" s="38">
        <f t="shared" si="49"/>
        <v>523.25839537709271</v>
      </c>
      <c r="N202" s="38">
        <f t="shared" si="49"/>
        <v>354.39680897867049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48"/>
        <v>161.65248578246729</v>
      </c>
      <c r="I203" s="38"/>
      <c r="J203" s="38">
        <f t="shared" si="49"/>
        <v>33.803111130766126</v>
      </c>
      <c r="K203" s="38">
        <f t="shared" si="49"/>
        <v>32.685622322898809</v>
      </c>
      <c r="L203" s="38">
        <f t="shared" si="49"/>
        <v>32.304142080475067</v>
      </c>
      <c r="M203" s="38">
        <f t="shared" si="49"/>
        <v>31.043783212069766</v>
      </c>
      <c r="N203" s="38">
        <f t="shared" si="49"/>
        <v>31.815827036257545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48"/>
        <v>271.79251386659394</v>
      </c>
      <c r="I204" s="38"/>
      <c r="J204" s="38">
        <f t="shared" si="49"/>
        <v>77.081537674009382</v>
      </c>
      <c r="K204" s="38">
        <f t="shared" si="49"/>
        <v>72.523797762615843</v>
      </c>
      <c r="L204" s="38">
        <f t="shared" si="49"/>
        <v>51.440756814137657</v>
      </c>
      <c r="M204" s="38">
        <f t="shared" si="49"/>
        <v>34.809704823926921</v>
      </c>
      <c r="N204" s="38">
        <f t="shared" si="49"/>
        <v>35.936716791904075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48"/>
        <v>0</v>
      </c>
      <c r="I205" s="38"/>
      <c r="J205" s="38">
        <f t="shared" si="49"/>
        <v>0</v>
      </c>
      <c r="K205" s="38">
        <f t="shared" si="49"/>
        <v>0</v>
      </c>
      <c r="L205" s="38">
        <f t="shared" si="49"/>
        <v>0</v>
      </c>
      <c r="M205" s="38">
        <f t="shared" si="49"/>
        <v>0</v>
      </c>
      <c r="N205" s="38">
        <f t="shared" si="49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48"/>
        <v>0</v>
      </c>
      <c r="I206" s="38"/>
      <c r="J206" s="38">
        <f t="shared" si="49"/>
        <v>0</v>
      </c>
      <c r="K206" s="38">
        <f t="shared" si="49"/>
        <v>0</v>
      </c>
      <c r="L206" s="38">
        <f t="shared" si="49"/>
        <v>0</v>
      </c>
      <c r="M206" s="38">
        <f t="shared" si="49"/>
        <v>0</v>
      </c>
      <c r="N206" s="38">
        <f t="shared" si="49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48"/>
        <v>0</v>
      </c>
      <c r="I207" s="38"/>
      <c r="J207" s="38">
        <f t="shared" si="49"/>
        <v>0</v>
      </c>
      <c r="K207" s="38">
        <f t="shared" si="49"/>
        <v>0</v>
      </c>
      <c r="L207" s="38">
        <f t="shared" si="49"/>
        <v>0</v>
      </c>
      <c r="M207" s="38">
        <f t="shared" si="49"/>
        <v>0</v>
      </c>
      <c r="N207" s="38">
        <f t="shared" si="49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48"/>
        <v>0</v>
      </c>
      <c r="J208" s="38">
        <f t="shared" si="49"/>
        <v>0</v>
      </c>
      <c r="K208" s="38">
        <f t="shared" si="49"/>
        <v>0</v>
      </c>
      <c r="L208" s="38">
        <f t="shared" si="49"/>
        <v>0</v>
      </c>
      <c r="M208" s="38">
        <f t="shared" si="49"/>
        <v>0</v>
      </c>
      <c r="N208" s="38">
        <f t="shared" si="49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3696.3990000000003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5104.7130000000006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8801.112000000001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8801.1119999999992</v>
      </c>
      <c r="J223" s="38">
        <f xml:space="preserve"> SUMIFS('Inp - BP final'!F$7:F$2590, 'Inp - BP final'!$A$7:$A$2590, $F$6, 'Inp - BP final'!$L$7:$L$2590, "Totex check")</f>
        <v>1591.1420000000003</v>
      </c>
      <c r="K223" s="38">
        <f xml:space="preserve"> SUMIFS('Inp - BP final'!G$7:G$2590, 'Inp - BP final'!$A$7:$A$2590, $F$6, 'Inp - BP final'!$L$7:$L$2590, "Totex check")</f>
        <v>2088.1729999999998</v>
      </c>
      <c r="L223" s="38">
        <f xml:space="preserve"> SUMIFS('Inp - BP final'!H$7:H$2590, 'Inp - BP final'!$A$7:$A$2590, $F$6, 'Inp - BP final'!$L$7:$L$2590, "Totex check")</f>
        <v>1793.1809999999998</v>
      </c>
      <c r="M223" s="38">
        <f xml:space="preserve"> SUMIFS('Inp - BP final'!I$7:I$2590, 'Inp - BP final'!$A$7:$A$2590, $F$6, 'Inp - BP final'!$L$7:$L$2590, "Totex check")</f>
        <v>1874.0480000000002</v>
      </c>
      <c r="N223" s="38">
        <f xml:space="preserve"> SUMIFS('Inp - BP final'!J$7:J$2590, 'Inp - BP final'!$A$7:$A$2590, $F$6, 'Inp - BP final'!$L$7:$L$2590, "Totex check")</f>
        <v>1454.5679999999998</v>
      </c>
    </row>
    <row r="224" spans="1:14" s="30" customFormat="1" ht="13.15">
      <c r="A224" s="66"/>
      <c r="B224" s="24"/>
      <c r="C224" s="24"/>
      <c r="D224" s="20"/>
      <c r="E224" s="54" t="s">
        <v>658</v>
      </c>
      <c r="F224" s="28"/>
      <c r="G224" s="41"/>
      <c r="H224" s="38">
        <f>SUMIF('Inp - DPC schemes'!A:A, F6, 'Inp - DPC schemes'!C:C)</f>
        <v>0</v>
      </c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/>
      <c r="F225" s="28"/>
      <c r="G225" s="41"/>
      <c r="H225" s="38"/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 t="s">
        <v>636</v>
      </c>
      <c r="F226" s="28"/>
      <c r="G226" s="41" t="s">
        <v>47</v>
      </c>
      <c r="H226" s="38">
        <f xml:space="preserve"> H221 - H223 - H224</f>
        <v>1.8189894035458565E-12</v>
      </c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24"/>
      <c r="D227" s="20"/>
      <c r="E227" s="54"/>
      <c r="F227" s="28"/>
      <c r="G227" s="41"/>
      <c r="H227" s="3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74" t="s">
        <v>637</v>
      </c>
      <c r="D228" s="20"/>
      <c r="F228" s="28"/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 t="s">
        <v>637</v>
      </c>
      <c r="F229" s="28"/>
      <c r="G229" s="41" t="s">
        <v>638</v>
      </c>
      <c r="H229" s="75">
        <f xml:space="preserve"> IF(ABS(H226) &lt; F212, 0, 1)</f>
        <v>0</v>
      </c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24"/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33" t="s">
        <v>630</v>
      </c>
      <c r="D231" s="20"/>
      <c r="E231" s="54"/>
      <c r="F231" s="28"/>
      <c r="G231" s="41"/>
      <c r="H231" s="38"/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 t="s">
        <v>28</v>
      </c>
      <c r="F232" s="28"/>
      <c r="G232" s="41" t="s">
        <v>47</v>
      </c>
      <c r="H232" s="38">
        <f xml:space="preserve"> SUM(H197:H208)</f>
        <v>6892.7241684454584</v>
      </c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/>
      <c r="F233" s="28"/>
      <c r="G233" s="41"/>
      <c r="H233" s="38"/>
      <c r="J233" s="38"/>
      <c r="K233" s="38"/>
      <c r="L233" s="38"/>
      <c r="M233" s="38"/>
      <c r="N233" s="38"/>
    </row>
    <row r="234" spans="1:14" s="30" customFormat="1" ht="13.15">
      <c r="A234" s="66"/>
      <c r="B234" s="24"/>
      <c r="C234" s="24"/>
      <c r="D234" s="20"/>
      <c r="E234" s="54" t="s">
        <v>639</v>
      </c>
      <c r="F234" s="28"/>
      <c r="G234" s="41" t="s">
        <v>47</v>
      </c>
      <c r="H234" s="38">
        <f xml:space="preserve"> SUM(J234:N234)</f>
        <v>6892.7241684454584</v>
      </c>
      <c r="J234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1380.7930707329967</v>
      </c>
      <c r="K234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1688.2789470263394</v>
      </c>
      <c r="L234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1402.9314810482911</v>
      </c>
      <c r="M234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1322.7822512920609</v>
      </c>
      <c r="N234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1097.9384183457694</v>
      </c>
    </row>
    <row r="235" spans="1:14" s="30" customFormat="1" ht="13.15">
      <c r="A235" s="66"/>
      <c r="B235" s="24"/>
      <c r="C235" s="24"/>
      <c r="D235" s="20"/>
      <c r="E235" s="54"/>
      <c r="F235" s="28"/>
      <c r="G235" s="41"/>
      <c r="H235" s="38"/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 t="s">
        <v>636</v>
      </c>
      <c r="F236" s="28"/>
      <c r="G236" s="41" t="s">
        <v>47</v>
      </c>
      <c r="H236" s="38">
        <f xml:space="preserve"> H232 - H234</f>
        <v>0</v>
      </c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24"/>
      <c r="D237" s="20"/>
      <c r="E237" s="54"/>
      <c r="F237" s="28"/>
      <c r="G237" s="41"/>
      <c r="H237" s="3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74" t="s">
        <v>640</v>
      </c>
      <c r="D238" s="20"/>
      <c r="F238" s="28"/>
      <c r="J238" s="38"/>
      <c r="K238" s="38"/>
      <c r="L238" s="38"/>
      <c r="M238" s="38"/>
      <c r="N238" s="38"/>
    </row>
    <row r="239" spans="1:14" s="30" customFormat="1" ht="13.15">
      <c r="A239" s="66"/>
      <c r="B239" s="24"/>
      <c r="C239" s="24"/>
      <c r="D239" s="20"/>
      <c r="E239" s="54" t="s">
        <v>640</v>
      </c>
      <c r="F239" s="28"/>
      <c r="G239" s="41" t="s">
        <v>638</v>
      </c>
      <c r="H239" s="75">
        <f xml:space="preserve"> IF(ABS(H236) &lt; F212, 0, 1)</f>
        <v>0</v>
      </c>
      <c r="J239" s="38"/>
      <c r="K239" s="38"/>
      <c r="L239" s="38"/>
      <c r="M239" s="38"/>
      <c r="N239" s="38"/>
    </row>
    <row r="240" spans="1:14">
      <c r="A240" s="65"/>
      <c r="B240" s="16"/>
      <c r="C240" s="43"/>
      <c r="D240" s="44"/>
      <c r="E240" s="35"/>
      <c r="F240" s="35"/>
      <c r="G240" s="35"/>
      <c r="H240" s="34"/>
      <c r="I240" s="34"/>
      <c r="J240" s="34"/>
      <c r="K240" s="34"/>
      <c r="L240" s="34"/>
      <c r="M240" s="34"/>
      <c r="N240" s="34"/>
    </row>
    <row r="241" spans="1:14" ht="13.5">
      <c r="A241" s="67" t="s">
        <v>575</v>
      </c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</row>
  </sheetData>
  <conditionalFormatting sqref="F2">
    <cfRule type="cellIs" dxfId="59" priority="1" stopIfTrue="1" operator="notEqual">
      <formula>0</formula>
    </cfRule>
    <cfRule type="cellIs" dxfId="58" priority="2" stopIfTrue="1" operator="equal">
      <formula>""</formula>
    </cfRule>
  </conditionalFormatting>
  <conditionalFormatting sqref="H229">
    <cfRule type="cellIs" dxfId="57" priority="5" stopIfTrue="1" operator="notEqual">
      <formula>0</formula>
    </cfRule>
    <cfRule type="cellIs" dxfId="56" priority="6" stopIfTrue="1" operator="equal">
      <formula>""</formula>
    </cfRule>
  </conditionalFormatting>
  <conditionalFormatting sqref="H239">
    <cfRule type="cellIs" dxfId="55" priority="3" stopIfTrue="1" operator="notEqual">
      <formula>0</formula>
    </cfRule>
    <cfRule type="cellIs" dxfId="54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E568-DD27-443D-A922-B3A04CC54392}">
  <sheetPr codeName="Sheet24">
    <tabColor rgb="FFCCCCCE"/>
  </sheetPr>
  <dimension ref="A1:T243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9.85546875" style="1" bestFit="1" customWidth="1"/>
    <col min="7" max="7" width="11" style="1" bestFit="1" customWidth="1"/>
    <col min="8" max="8" width="13.28515625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 t="e">
        <f ca="1" xml:space="preserve"> SUM(H230, H241)</f>
        <v>#DIV/0!</v>
      </c>
      <c r="G2" s="82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13.1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e">
        <f ca="1">RIGHT(CELL("filename",$A$1), LEN(CELL("filename",$A$1)) - SEARCH("]", CELL("filename", $A$1)))</f>
        <v>#VALUE!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 ca="1">SUM(J10:N10)</f>
        <v>0</v>
      </c>
      <c r="I10" s="38"/>
      <c r="J10" s="38">
        <f ca="1">SUMIFS('Inp - BP final'!F:F, 'Inp - BP final'!$A:$A, $F$6, 'Inp - BP final'!$K:$K, $E10)</f>
        <v>0</v>
      </c>
      <c r="K10" s="38">
        <f ca="1">SUMIFS('Inp - BP final'!G:G, 'Inp - BP final'!$A:$A, $F$6, 'Inp - BP final'!$K:$K, $E10)</f>
        <v>0</v>
      </c>
      <c r="L10" s="38">
        <f ca="1">SUMIFS('Inp - BP final'!H:H, 'Inp - BP final'!$A:$A, $F$6, 'Inp - BP final'!$K:$K, $E10)</f>
        <v>0</v>
      </c>
      <c r="M10" s="38">
        <f ca="1">SUMIFS('Inp - BP final'!I:I, 'Inp - BP final'!$A:$A, $F$6, 'Inp - BP final'!$K:$K, $E10)</f>
        <v>0</v>
      </c>
      <c r="N10" s="38">
        <f ca="1">SUMIFS('Inp - BP final'!J:J, 'Inp - BP final'!$A:$A, $F$6, 'Inp - BP final'!$K:$K, $E10)</f>
        <v>0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ca="1" si="0">SUM(J11:N11)</f>
        <v>0</v>
      </c>
      <c r="I11" s="38"/>
      <c r="J11" s="38">
        <f ca="1">SUMIFS('Inp - BP final'!F:F, 'Inp - BP final'!$A:$A, $F$6, 'Inp - BP final'!$K:$K, $E11)</f>
        <v>0</v>
      </c>
      <c r="K11" s="38">
        <f ca="1">SUMIFS('Inp - BP final'!G:G, 'Inp - BP final'!$A:$A, $F$6, 'Inp - BP final'!$K:$K, $E11)</f>
        <v>0</v>
      </c>
      <c r="L11" s="38">
        <f ca="1">SUMIFS('Inp - BP final'!H:H, 'Inp - BP final'!$A:$A, $F$6, 'Inp - BP final'!$K:$K, $E11)</f>
        <v>0</v>
      </c>
      <c r="M11" s="38">
        <f ca="1">SUMIFS('Inp - BP final'!I:I, 'Inp - BP final'!$A:$A, $F$6, 'Inp - BP final'!$K:$K, $E11)</f>
        <v>0</v>
      </c>
      <c r="N11" s="38">
        <f ca="1">SUMIFS('Inp - BP final'!J:J, 'Inp - BP final'!$A:$A, $F$6, 'Inp - BP final'!$K:$K, $E11)</f>
        <v>0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ca="1" si="0"/>
        <v>0</v>
      </c>
      <c r="I12" s="38"/>
      <c r="J12" s="38">
        <f ca="1">SUMIFS('Inp - BP final'!F:F, 'Inp - BP final'!$A:$A, $F$6, 'Inp - BP final'!$K:$K, $E12)+SUMIFS('Inp - BP final'!F:F, 'Inp - BP final'!$A:$A, $F$6, 'Inp - BP final'!$K:$K, $A12)</f>
        <v>0</v>
      </c>
      <c r="K12" s="38">
        <f ca="1">SUMIFS('Inp - BP final'!G:G, 'Inp - BP final'!$A:$A, $F$6, 'Inp - BP final'!$K:$K, $E12)+SUMIFS('Inp - BP final'!G:G, 'Inp - BP final'!$A:$A, $F$6, 'Inp - BP final'!$K:$K, $A12)</f>
        <v>0</v>
      </c>
      <c r="L12" s="38">
        <f ca="1">SUMIFS('Inp - BP final'!H:H, 'Inp - BP final'!$A:$A, $F$6, 'Inp - BP final'!$K:$K, $E12)+SUMIFS('Inp - BP final'!H:H, 'Inp - BP final'!$A:$A, $F$6, 'Inp - BP final'!$K:$K, $A12)</f>
        <v>0</v>
      </c>
      <c r="M12" s="38">
        <f ca="1">SUMIFS('Inp - BP final'!I:I, 'Inp - BP final'!$A:$A, $F$6, 'Inp - BP final'!$K:$K, $E12)+SUMIFS('Inp - BP final'!I:I, 'Inp - BP final'!$A:$A, $F$6, 'Inp - BP final'!$K:$K, $A12)</f>
        <v>0</v>
      </c>
      <c r="N12" s="38">
        <f ca="1">SUMIFS('Inp - BP final'!J:J, 'Inp - BP final'!$A:$A, $F$6, 'Inp - BP final'!$K:$K, $E12)+SUMIFS('Inp - BP final'!J:J, 'Inp - BP final'!$A:$A, $F$6, 'Inp - BP final'!$K:$K, $A12)</f>
        <v>0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ca="1" si="0"/>
        <v>0</v>
      </c>
      <c r="I13" s="38"/>
      <c r="J13" s="38">
        <f ca="1">SUMIFS('Inp - BP final'!F:F, 'Inp - BP final'!$A:$A, $F$6, 'Inp - BP final'!$K:$K, $E13)+SUMIFS('Inp - BP final'!F:F, 'Inp - BP final'!$A:$A, $F$6, 'Inp - BP final'!$K:$K, $A13)</f>
        <v>0</v>
      </c>
      <c r="K13" s="38">
        <f ca="1">SUMIFS('Inp - BP final'!G:G, 'Inp - BP final'!$A:$A, $F$6, 'Inp - BP final'!$K:$K, $E13)+SUMIFS('Inp - BP final'!G:G, 'Inp - BP final'!$A:$A, $F$6, 'Inp - BP final'!$K:$K, $A13)</f>
        <v>0</v>
      </c>
      <c r="L13" s="38">
        <f ca="1">SUMIFS('Inp - BP final'!H:H, 'Inp - BP final'!$A:$A, $F$6, 'Inp - BP final'!$K:$K, $E13)+SUMIFS('Inp - BP final'!H:H, 'Inp - BP final'!$A:$A, $F$6, 'Inp - BP final'!$K:$K, $A13)</f>
        <v>0</v>
      </c>
      <c r="M13" s="38">
        <f ca="1">SUMIFS('Inp - BP final'!I:I, 'Inp - BP final'!$A:$A, $F$6, 'Inp - BP final'!$K:$K, $E13)+SUMIFS('Inp - BP final'!I:I, 'Inp - BP final'!$A:$A, $F$6, 'Inp - BP final'!$K:$K, $A13)</f>
        <v>0</v>
      </c>
      <c r="N13" s="38">
        <f ca="1">SUMIFS('Inp - BP final'!J:J, 'Inp - BP final'!$A:$A, $F$6, 'Inp - BP final'!$K:$K, $E13)+SUMIFS('Inp - BP final'!J:J, 'Inp - BP final'!$A:$A, $F$6, 'Inp - BP final'!$K:$K, $A13)</f>
        <v>0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ca="1" si="0"/>
        <v>0</v>
      </c>
      <c r="I14" s="36"/>
      <c r="J14" s="38">
        <f ca="1"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0</v>
      </c>
      <c r="K14" s="38">
        <f ca="1"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0</v>
      </c>
      <c r="L14" s="38">
        <f ca="1"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0</v>
      </c>
      <c r="M14" s="38">
        <f ca="1"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0</v>
      </c>
      <c r="N14" s="38">
        <f ca="1"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0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ca="1" si="0"/>
        <v>0</v>
      </c>
      <c r="I15" s="38"/>
      <c r="J15" s="38">
        <f ca="1"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0</v>
      </c>
      <c r="K15" s="38">
        <f ca="1"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0</v>
      </c>
      <c r="L15" s="38">
        <f ca="1"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0</v>
      </c>
      <c r="M15" s="38">
        <f ca="1"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0</v>
      </c>
      <c r="N15" s="38">
        <f ca="1"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0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ca="1" si="0"/>
        <v>0</v>
      </c>
      <c r="I16" s="38"/>
      <c r="J16" s="38">
        <f ca="1"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0</v>
      </c>
      <c r="K16" s="38">
        <f ca="1"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0</v>
      </c>
      <c r="L16" s="38">
        <f ca="1"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0</v>
      </c>
      <c r="M16" s="38">
        <f ca="1"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0</v>
      </c>
      <c r="N16" s="38">
        <f ca="1"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0</v>
      </c>
    </row>
    <row r="17" spans="1:15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ca="1" si="0"/>
        <v>0</v>
      </c>
      <c r="I17" s="38"/>
      <c r="J17" s="38">
        <f ca="1"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0</v>
      </c>
      <c r="K17" s="38">
        <f ca="1"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0</v>
      </c>
      <c r="L17" s="38">
        <f ca="1"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0</v>
      </c>
      <c r="M17" s="38">
        <f ca="1"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0</v>
      </c>
      <c r="N17" s="38">
        <f ca="1"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0</v>
      </c>
      <c r="O17" s="120"/>
    </row>
    <row r="18" spans="1:15" s="30" customFormat="1">
      <c r="A18" s="66"/>
      <c r="B18" s="24"/>
      <c r="C18" s="64"/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v>0</v>
      </c>
      <c r="K18" s="38">
        <v>0</v>
      </c>
      <c r="L18" s="38">
        <v>0</v>
      </c>
      <c r="M18" s="38">
        <v>0</v>
      </c>
      <c r="N18" s="38">
        <v>0</v>
      </c>
    </row>
    <row r="19" spans="1:15" s="30" customFormat="1">
      <c r="A19" s="66"/>
      <c r="B19" s="24"/>
      <c r="C19" s="64"/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v>0</v>
      </c>
      <c r="K19" s="38">
        <v>0</v>
      </c>
      <c r="L19" s="38">
        <v>0</v>
      </c>
      <c r="M19" s="38">
        <v>0</v>
      </c>
      <c r="N19" s="38">
        <v>0</v>
      </c>
    </row>
    <row r="20" spans="1:15" s="30" customFormat="1">
      <c r="A20" s="66"/>
      <c r="B20" s="24"/>
      <c r="C20" s="64"/>
      <c r="D20" s="53"/>
      <c r="E20" s="54" t="s">
        <v>590</v>
      </c>
      <c r="F20" s="45"/>
      <c r="G20" s="41" t="s">
        <v>47</v>
      </c>
      <c r="H20" s="38">
        <f t="shared" ca="1" si="0"/>
        <v>0</v>
      </c>
      <c r="I20" s="38"/>
      <c r="J20" s="38">
        <f ca="1"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 ca="1"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 ca="1"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 ca="1"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 ca="1"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5" s="30" customFormat="1" ht="13.15">
      <c r="A21" s="66"/>
      <c r="B21" s="24"/>
      <c r="C21" s="64"/>
      <c r="D21" s="20"/>
      <c r="E21" s="54" t="s">
        <v>591</v>
      </c>
      <c r="F21" s="28"/>
      <c r="G21" s="41" t="s">
        <v>47</v>
      </c>
      <c r="H21" s="38">
        <f t="shared" ca="1" si="0"/>
        <v>0</v>
      </c>
      <c r="J21" s="38">
        <f ca="1"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 ca="1"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 ca="1"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 ca="1"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 ca="1"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5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5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5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 t="e">
        <f ca="1">J10/SUM($J$10:$N$11)</f>
        <v>#DIV/0!</v>
      </c>
      <c r="K24" s="61" t="e">
        <f t="shared" ref="K24:N24" ca="1" si="1">K10/SUM($J$10:$N$11)</f>
        <v>#DIV/0!</v>
      </c>
      <c r="L24" s="61" t="e">
        <f t="shared" ca="1" si="1"/>
        <v>#DIV/0!</v>
      </c>
      <c r="M24" s="61" t="e">
        <f t="shared" ca="1" si="1"/>
        <v>#DIV/0!</v>
      </c>
      <c r="N24" s="61" t="e">
        <f t="shared" ca="1" si="1"/>
        <v>#DIV/0!</v>
      </c>
    </row>
    <row r="25" spans="1:15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5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 t="e">
        <f ca="1">J12/SUM($J$12:$N$13)</f>
        <v>#DIV/0!</v>
      </c>
      <c r="K26" s="61" t="e">
        <f t="shared" ref="K26:N26" ca="1" si="2">K12/SUM($J$12:$N$13)</f>
        <v>#DIV/0!</v>
      </c>
      <c r="L26" s="61" t="e">
        <f t="shared" ca="1" si="2"/>
        <v>#DIV/0!</v>
      </c>
      <c r="M26" s="61" t="e">
        <f t="shared" ca="1" si="2"/>
        <v>#DIV/0!</v>
      </c>
      <c r="N26" s="61" t="e">
        <f t="shared" ca="1" si="2"/>
        <v>#DIV/0!</v>
      </c>
    </row>
    <row r="27" spans="1:15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5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 t="e">
        <f ca="1">J14/SUM($J$14:$N$15)</f>
        <v>#DIV/0!</v>
      </c>
      <c r="K28" s="61" t="e">
        <f t="shared" ref="K28:N28" ca="1" si="3">K14/SUM($J$14:$N$15)</f>
        <v>#DIV/0!</v>
      </c>
      <c r="L28" s="61" t="e">
        <f t="shared" ca="1" si="3"/>
        <v>#DIV/0!</v>
      </c>
      <c r="M28" s="61" t="e">
        <f t="shared" ca="1" si="3"/>
        <v>#DIV/0!</v>
      </c>
      <c r="N28" s="61" t="e">
        <f t="shared" ca="1" si="3"/>
        <v>#DIV/0!</v>
      </c>
    </row>
    <row r="29" spans="1:15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5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 t="e">
        <f ca="1">J16/SUM($J$16:$N$17)</f>
        <v>#DIV/0!</v>
      </c>
      <c r="K30" s="61" t="e">
        <f t="shared" ref="K30:N30" ca="1" si="4">K16/SUM($J$16:$N$17)</f>
        <v>#DIV/0!</v>
      </c>
      <c r="L30" s="61" t="e">
        <f t="shared" ca="1" si="4"/>
        <v>#DIV/0!</v>
      </c>
      <c r="M30" s="61" t="e">
        <f t="shared" ca="1" si="4"/>
        <v>#DIV/0!</v>
      </c>
      <c r="N30" s="61" t="e">
        <f t="shared" ca="1" si="4"/>
        <v>#DIV/0!</v>
      </c>
    </row>
    <row r="31" spans="1:15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5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20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20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 ca="1">IF(J20=0, 0, J20/SUM($J$20:$N$21))</f>
        <v>0</v>
      </c>
      <c r="K34" s="86">
        <f t="shared" ref="K34:N34" ca="1" si="6">IF(K20=0, 0, K20/SUM($J$20:$N$21))</f>
        <v>0</v>
      </c>
      <c r="L34" s="86">
        <f t="shared" ca="1" si="6"/>
        <v>0</v>
      </c>
      <c r="M34" s="86">
        <f t="shared" ca="1" si="6"/>
        <v>0</v>
      </c>
      <c r="N34" s="86">
        <f t="shared" ca="1" si="6"/>
        <v>0</v>
      </c>
    </row>
    <row r="35" spans="1:20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20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20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20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 ca="1">SUM(J38:N38)</f>
        <v>0</v>
      </c>
      <c r="J38" s="38">
        <f ca="1">SUMIFS('Inp - allowance final'!I:I, 'Inp - allowance final'!$A:$A, $F$6, 'Inp - allowance final'!$N:$N, $E38)</f>
        <v>0</v>
      </c>
      <c r="K38" s="38">
        <f ca="1">SUMIFS('Inp - allowance final'!J:J, 'Inp - allowance final'!$A:$A, $F$6, 'Inp - allowance final'!$N:$N, $E38)</f>
        <v>0</v>
      </c>
      <c r="L38" s="38">
        <f ca="1">SUMIFS('Inp - allowance final'!K:K, 'Inp - allowance final'!$A:$A, $F$6, 'Inp - allowance final'!$N:$N, $E38)</f>
        <v>0</v>
      </c>
      <c r="M38" s="38">
        <f ca="1">SUMIFS('Inp - allowance final'!L:L, 'Inp - allowance final'!$A:$A, $F$6, 'Inp - allowance final'!$N:$N, $E38)</f>
        <v>0</v>
      </c>
      <c r="N38" s="38">
        <f ca="1">SUMIFS('Inp - allowance final'!M:M, 'Inp - allowance final'!$A:$A, $F$6, 'Inp - allowance final'!$N:$N, $E38)</f>
        <v>0</v>
      </c>
      <c r="P38" s="85"/>
      <c r="Q38" s="85"/>
      <c r="R38" s="85"/>
      <c r="S38" s="85"/>
      <c r="T38" s="85"/>
    </row>
    <row r="39" spans="1:20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ca="1" si="7">SUM(J39:N39)</f>
        <v>0</v>
      </c>
      <c r="J39" s="38">
        <f ca="1">SUMIFS('Inp - allowance final'!I:I, 'Inp - allowance final'!$A:$A, $F$6, 'Inp - allowance final'!$N:$N, $E39)</f>
        <v>0</v>
      </c>
      <c r="K39" s="38">
        <f ca="1">SUMIFS('Inp - allowance final'!J:J, 'Inp - allowance final'!$A:$A, $F$6, 'Inp - allowance final'!$N:$N, $E39)</f>
        <v>0</v>
      </c>
      <c r="L39" s="38">
        <f ca="1">SUMIFS('Inp - allowance final'!K:K, 'Inp - allowance final'!$A:$A, $F$6, 'Inp - allowance final'!$N:$N, $E39)</f>
        <v>0</v>
      </c>
      <c r="M39" s="38">
        <f ca="1">SUMIFS('Inp - allowance final'!L:L, 'Inp - allowance final'!$A:$A, $F$6, 'Inp - allowance final'!$N:$N, $E39)</f>
        <v>0</v>
      </c>
      <c r="N39" s="38">
        <f ca="1">SUMIFS('Inp - allowance final'!M:M, 'Inp - allowance final'!$A:$A, $F$6, 'Inp - allowance final'!$N:$N, $E39)</f>
        <v>0</v>
      </c>
      <c r="P39" s="85"/>
      <c r="Q39" s="85"/>
      <c r="R39" s="85"/>
      <c r="S39" s="85"/>
      <c r="T39" s="85"/>
    </row>
    <row r="40" spans="1:20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ca="1" si="7"/>
        <v>0</v>
      </c>
      <c r="J40" s="38">
        <f ca="1">SUMIFS('Inp - allowance final'!I:I, 'Inp - allowance final'!$A:$A, $F$6, 'Inp - allowance final'!$N:$N, $E40)</f>
        <v>0</v>
      </c>
      <c r="K40" s="38">
        <f ca="1">SUMIFS('Inp - allowance final'!J:J, 'Inp - allowance final'!$A:$A, $F$6, 'Inp - allowance final'!$N:$N, $E40)</f>
        <v>0</v>
      </c>
      <c r="L40" s="38">
        <f ca="1">SUMIFS('Inp - allowance final'!K:K, 'Inp - allowance final'!$A:$A, $F$6, 'Inp - allowance final'!$N:$N, $E40)</f>
        <v>0</v>
      </c>
      <c r="M40" s="38">
        <f ca="1">SUMIFS('Inp - allowance final'!L:L, 'Inp - allowance final'!$A:$A, $F$6, 'Inp - allowance final'!$N:$N, $E40)</f>
        <v>0</v>
      </c>
      <c r="N40" s="38">
        <f ca="1">SUMIFS('Inp - allowance final'!M:M, 'Inp - allowance final'!$A:$A, $F$6, 'Inp - allowance final'!$N:$N, $E40)</f>
        <v>0</v>
      </c>
    </row>
    <row r="41" spans="1:20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ca="1" si="7"/>
        <v>0</v>
      </c>
      <c r="J41" s="38">
        <f ca="1">SUMIFS('Inp - allowance final'!I:I, 'Inp - allowance final'!$A:$A, $F$6, 'Inp - allowance final'!$N:$N, $E41)</f>
        <v>0</v>
      </c>
      <c r="K41" s="38">
        <f ca="1">SUMIFS('Inp - allowance final'!J:J, 'Inp - allowance final'!$A:$A, $F$6, 'Inp - allowance final'!$N:$N, $E41)</f>
        <v>0</v>
      </c>
      <c r="L41" s="38">
        <f ca="1">SUMIFS('Inp - allowance final'!K:K, 'Inp - allowance final'!$A:$A, $F$6, 'Inp - allowance final'!$N:$N, $E41)</f>
        <v>0</v>
      </c>
      <c r="M41" s="38">
        <f ca="1">SUMIFS('Inp - allowance final'!L:L, 'Inp - allowance final'!$A:$A, $F$6, 'Inp - allowance final'!$N:$N, $E41)</f>
        <v>0</v>
      </c>
      <c r="N41" s="38">
        <f ca="1">SUMIFS('Inp - allowance final'!M:M, 'Inp - allowance final'!$A:$A, $F$6, 'Inp - allowance final'!$N:$N, $E41)</f>
        <v>0</v>
      </c>
    </row>
    <row r="42" spans="1:20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ca="1" si="7"/>
        <v>0</v>
      </c>
      <c r="J42" s="38">
        <f ca="1">SUMIFS('Inp - allowance final'!I:I, 'Inp - allowance final'!$A:$A, $F$6, 'Inp - allowance final'!$N:$N, $E42)</f>
        <v>0</v>
      </c>
      <c r="K42" s="38">
        <f ca="1">SUMIFS('Inp - allowance final'!J:J, 'Inp - allowance final'!$A:$A, $F$6, 'Inp - allowance final'!$N:$N, $E42)</f>
        <v>0</v>
      </c>
      <c r="L42" s="38">
        <f ca="1">SUMIFS('Inp - allowance final'!K:K, 'Inp - allowance final'!$A:$A, $F$6, 'Inp - allowance final'!$N:$N, $E42)</f>
        <v>0</v>
      </c>
      <c r="M42" s="38">
        <f ca="1">SUMIFS('Inp - allowance final'!L:L, 'Inp - allowance final'!$A:$A, $F$6, 'Inp - allowance final'!$N:$N, $E42)</f>
        <v>0</v>
      </c>
      <c r="N42" s="38">
        <f ca="1">SUMIFS('Inp - allowance final'!M:M, 'Inp - allowance final'!$A:$A, $F$6, 'Inp - allowance final'!$N:$N, $E42)</f>
        <v>0</v>
      </c>
    </row>
    <row r="43" spans="1:20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ca="1" si="7"/>
        <v>0</v>
      </c>
      <c r="J43" s="38">
        <f ca="1">SUMIFS('Inp - allowance final'!I:I, 'Inp - allowance final'!$A:$A, $F$6, 'Inp - allowance final'!$N:$N, $E43)</f>
        <v>0</v>
      </c>
      <c r="K43" s="38">
        <f ca="1">SUMIFS('Inp - allowance final'!J:J, 'Inp - allowance final'!$A:$A, $F$6, 'Inp - allowance final'!$N:$N, $E43)</f>
        <v>0</v>
      </c>
      <c r="L43" s="38">
        <f ca="1">SUMIFS('Inp - allowance final'!K:K, 'Inp - allowance final'!$A:$A, $F$6, 'Inp - allowance final'!$N:$N, $E43)</f>
        <v>0</v>
      </c>
      <c r="M43" s="38">
        <f ca="1">SUMIFS('Inp - allowance final'!L:L, 'Inp - allowance final'!$A:$A, $F$6, 'Inp - allowance final'!$N:$N, $E43)</f>
        <v>0</v>
      </c>
      <c r="N43" s="38">
        <f ca="1">SUMIFS('Inp - allowance final'!M:M, 'Inp - allowance final'!$A:$A, $F$6, 'Inp - allowance final'!$N:$N, $E43)</f>
        <v>0</v>
      </c>
    </row>
    <row r="44" spans="1:20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20" ht="13.15">
      <c r="C45" s="29" t="s">
        <v>608</v>
      </c>
    </row>
    <row r="46" spans="1:20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 t="e">
        <f ca="1">SUM(J46:N46)</f>
        <v>#DIV/0!</v>
      </c>
      <c r="I46" s="38"/>
      <c r="J46" s="38" t="e">
        <f ca="1">$H$38*J24</f>
        <v>#DIV/0!</v>
      </c>
      <c r="K46" s="38" t="e">
        <f t="shared" ref="K46:N46" ca="1" si="8">$H$38*K24</f>
        <v>#DIV/0!</v>
      </c>
      <c r="L46" s="38" t="e">
        <f t="shared" ca="1" si="8"/>
        <v>#DIV/0!</v>
      </c>
      <c r="M46" s="38" t="e">
        <f t="shared" ca="1" si="8"/>
        <v>#DIV/0!</v>
      </c>
      <c r="N46" s="38" t="e">
        <f t="shared" ca="1" si="8"/>
        <v>#DIV/0!</v>
      </c>
    </row>
    <row r="47" spans="1:20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 t="e">
        <f t="shared" ref="H47:H57" ca="1" si="9">SUM(J47:N47)</f>
        <v>#DIV/0!</v>
      </c>
      <c r="I47" s="38"/>
      <c r="J47" s="38" t="e">
        <f ca="1">J38-J46</f>
        <v>#DIV/0!</v>
      </c>
      <c r="K47" s="38" t="e">
        <f t="shared" ref="K47:N47" ca="1" si="10">K38-K46</f>
        <v>#DIV/0!</v>
      </c>
      <c r="L47" s="38" t="e">
        <f t="shared" ca="1" si="10"/>
        <v>#DIV/0!</v>
      </c>
      <c r="M47" s="38" t="e">
        <f t="shared" ca="1" si="10"/>
        <v>#DIV/0!</v>
      </c>
      <c r="N47" s="38" t="e">
        <f t="shared" ca="1" si="10"/>
        <v>#DIV/0!</v>
      </c>
    </row>
    <row r="48" spans="1:20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 t="e">
        <f t="shared" ca="1" si="9"/>
        <v>#DIV/0!</v>
      </c>
      <c r="I48" s="38"/>
      <c r="J48" s="38" t="e">
        <f ca="1">$H$39*J26</f>
        <v>#DIV/0!</v>
      </c>
      <c r="K48" s="38" t="e">
        <f ca="1">$H$39*K26</f>
        <v>#DIV/0!</v>
      </c>
      <c r="L48" s="38" t="e">
        <f t="shared" ref="L48:N48" ca="1" si="11">$H$39*L26</f>
        <v>#DIV/0!</v>
      </c>
      <c r="M48" s="38" t="e">
        <f t="shared" ca="1" si="11"/>
        <v>#DIV/0!</v>
      </c>
      <c r="N48" s="38" t="e">
        <f t="shared" ca="1" si="11"/>
        <v>#DIV/0!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 t="e">
        <f t="shared" ca="1" si="9"/>
        <v>#DIV/0!</v>
      </c>
      <c r="I49" s="38"/>
      <c r="J49" s="38" t="e">
        <f ca="1">J39-J48</f>
        <v>#DIV/0!</v>
      </c>
      <c r="K49" s="38" t="e">
        <f t="shared" ref="K49:N49" ca="1" si="12">K39-K48</f>
        <v>#DIV/0!</v>
      </c>
      <c r="L49" s="38" t="e">
        <f t="shared" ca="1" si="12"/>
        <v>#DIV/0!</v>
      </c>
      <c r="M49" s="38" t="e">
        <f t="shared" ca="1" si="12"/>
        <v>#DIV/0!</v>
      </c>
      <c r="N49" s="38" t="e">
        <f t="shared" ca="1" si="12"/>
        <v>#DIV/0!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 t="e">
        <f t="shared" ca="1" si="9"/>
        <v>#DIV/0!</v>
      </c>
      <c r="I50" s="36"/>
      <c r="J50" s="36" t="e">
        <f ca="1">$H$40*J28</f>
        <v>#DIV/0!</v>
      </c>
      <c r="K50" s="36" t="e">
        <f t="shared" ref="K50:N50" ca="1" si="13">$H$40*K28</f>
        <v>#DIV/0!</v>
      </c>
      <c r="L50" s="36" t="e">
        <f t="shared" ca="1" si="13"/>
        <v>#DIV/0!</v>
      </c>
      <c r="M50" s="36" t="e">
        <f t="shared" ca="1" si="13"/>
        <v>#DIV/0!</v>
      </c>
      <c r="N50" s="36" t="e">
        <f t="shared" ca="1" si="13"/>
        <v>#DIV/0!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 t="e">
        <f t="shared" ca="1" si="9"/>
        <v>#DIV/0!</v>
      </c>
      <c r="I51" s="38"/>
      <c r="J51" s="36" t="e">
        <f ca="1">J40-J50</f>
        <v>#DIV/0!</v>
      </c>
      <c r="K51" s="36" t="e">
        <f t="shared" ref="K51:N51" ca="1" si="14">K40-K50</f>
        <v>#DIV/0!</v>
      </c>
      <c r="L51" s="36" t="e">
        <f t="shared" ca="1" si="14"/>
        <v>#DIV/0!</v>
      </c>
      <c r="M51" s="36" t="e">
        <f t="shared" ca="1" si="14"/>
        <v>#DIV/0!</v>
      </c>
      <c r="N51" s="36" t="e">
        <f t="shared" ca="1" si="14"/>
        <v>#DIV/0!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 t="e">
        <f t="shared" ca="1" si="9"/>
        <v>#DIV/0!</v>
      </c>
      <c r="I52" s="38"/>
      <c r="J52" s="38" t="e">
        <f ca="1">$H$41*J30</f>
        <v>#DIV/0!</v>
      </c>
      <c r="K52" s="38" t="e">
        <f t="shared" ref="K52:N52" ca="1" si="15">$H$41*K30</f>
        <v>#DIV/0!</v>
      </c>
      <c r="L52" s="38" t="e">
        <f t="shared" ca="1" si="15"/>
        <v>#DIV/0!</v>
      </c>
      <c r="M52" s="38" t="e">
        <f t="shared" ca="1" si="15"/>
        <v>#DIV/0!</v>
      </c>
      <c r="N52" s="38" t="e">
        <f t="shared" ca="1" si="15"/>
        <v>#DIV/0!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 t="e">
        <f t="shared" ca="1" si="9"/>
        <v>#DIV/0!</v>
      </c>
      <c r="I53" s="38"/>
      <c r="J53" s="38" t="e">
        <f ca="1">J41-J52</f>
        <v>#DIV/0!</v>
      </c>
      <c r="K53" s="38" t="e">
        <f t="shared" ref="K53:N53" ca="1" si="16">K41-K52</f>
        <v>#DIV/0!</v>
      </c>
      <c r="L53" s="38" t="e">
        <f t="shared" ca="1" si="16"/>
        <v>#DIV/0!</v>
      </c>
      <c r="M53" s="38" t="e">
        <f t="shared" ca="1" si="16"/>
        <v>#DIV/0!</v>
      </c>
      <c r="N53" s="38" t="e">
        <f t="shared" ca="1" si="16"/>
        <v>#DIV/0!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ca="1" si="9"/>
        <v>0</v>
      </c>
      <c r="I54" s="38"/>
      <c r="J54" s="38">
        <f ca="1">$H$42*J32</f>
        <v>0</v>
      </c>
      <c r="K54" s="38">
        <f t="shared" ref="K54:N54" ca="1" si="17">$H$42*K32</f>
        <v>0</v>
      </c>
      <c r="L54" s="38">
        <f t="shared" ca="1" si="17"/>
        <v>0</v>
      </c>
      <c r="M54" s="38">
        <f t="shared" ca="1" si="17"/>
        <v>0</v>
      </c>
      <c r="N54" s="38">
        <f t="shared" ca="1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ca="1" si="9"/>
        <v>0</v>
      </c>
      <c r="I55" s="38"/>
      <c r="J55" s="38">
        <f ca="1">J42-J54</f>
        <v>0</v>
      </c>
      <c r="K55" s="38">
        <f t="shared" ref="K55:N55" ca="1" si="18">K42-K54</f>
        <v>0</v>
      </c>
      <c r="L55" s="38">
        <f t="shared" ca="1" si="18"/>
        <v>0</v>
      </c>
      <c r="M55" s="38">
        <f t="shared" ca="1" si="18"/>
        <v>0</v>
      </c>
      <c r="N55" s="38">
        <f t="shared" ca="1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ca="1" si="9"/>
        <v>0</v>
      </c>
      <c r="I56" s="38"/>
      <c r="J56" s="38">
        <f ca="1">$H$43*J34</f>
        <v>0</v>
      </c>
      <c r="K56" s="38">
        <f t="shared" ref="K56:N56" ca="1" si="19">$H$43*K34</f>
        <v>0</v>
      </c>
      <c r="L56" s="38">
        <f t="shared" ca="1" si="19"/>
        <v>0</v>
      </c>
      <c r="M56" s="38">
        <f t="shared" ca="1" si="19"/>
        <v>0</v>
      </c>
      <c r="N56" s="38">
        <f t="shared" ca="1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ca="1" si="9"/>
        <v>0</v>
      </c>
      <c r="J57" s="38">
        <f ca="1">J43-J56</f>
        <v>0</v>
      </c>
      <c r="K57" s="38">
        <f t="shared" ref="K57:N57" ca="1" si="20">K43-K56</f>
        <v>0</v>
      </c>
      <c r="L57" s="38">
        <f t="shared" ca="1" si="20"/>
        <v>0</v>
      </c>
      <c r="M57" s="38">
        <f t="shared" ca="1" si="20"/>
        <v>0</v>
      </c>
      <c r="N57" s="38">
        <f t="shared" ca="1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 ca="1">SUM(J62:N62)</f>
        <v>0</v>
      </c>
      <c r="I62" s="38"/>
      <c r="J62" s="38">
        <f ca="1">SUMIFS('Inp - BP final'!F:F, 'Inp - BP final'!$A:$A, $F$6, 'Inp - BP final'!$K:$K, $E62)</f>
        <v>0</v>
      </c>
      <c r="K62" s="38">
        <f ca="1">SUMIFS('Inp - BP final'!G:G, 'Inp - BP final'!$A:$A, $F$6, 'Inp - BP final'!$K:$K, $E62)</f>
        <v>0</v>
      </c>
      <c r="L62" s="38">
        <f ca="1">SUMIFS('Inp - BP final'!H:H, 'Inp - BP final'!$A:$A, $F$6, 'Inp - BP final'!$K:$K, $E62)</f>
        <v>0</v>
      </c>
      <c r="M62" s="38">
        <f ca="1">SUMIFS('Inp - BP final'!I:I, 'Inp - BP final'!$A:$A, $F$6, 'Inp - BP final'!$K:$K, $E62)</f>
        <v>0</v>
      </c>
      <c r="N62" s="38">
        <f ca="1">SUMIFS('Inp - BP final'!J:J, 'Inp - BP final'!$A:$A, $F$6, 'Inp - BP final'!$K:$K, $E62)</f>
        <v>0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ca="1" si="21">SUM(J63:N63)</f>
        <v>0</v>
      </c>
      <c r="I63" s="38"/>
      <c r="J63" s="38">
        <f ca="1">SUMIFS('Inp - BP final'!F:F, 'Inp - BP final'!$A:$A, $F$6, 'Inp - BP final'!$K:$K, $E63)</f>
        <v>0</v>
      </c>
      <c r="K63" s="38">
        <f ca="1">SUMIFS('Inp - BP final'!G:G, 'Inp - BP final'!$A:$A, $F$6, 'Inp - BP final'!$K:$K, $E63)</f>
        <v>0</v>
      </c>
      <c r="L63" s="38">
        <f ca="1">SUMIFS('Inp - BP final'!H:H, 'Inp - BP final'!$A:$A, $F$6, 'Inp - BP final'!$K:$K, $E63)</f>
        <v>0</v>
      </c>
      <c r="M63" s="38">
        <f ca="1">SUMIFS('Inp - BP final'!I:I, 'Inp - BP final'!$A:$A, $F$6, 'Inp - BP final'!$K:$K, $E63)</f>
        <v>0</v>
      </c>
      <c r="N63" s="38">
        <f ca="1">SUMIFS('Inp - BP final'!J:J, 'Inp - BP final'!$A:$A, $F$6, 'Inp - BP final'!$K:$K, $E63)</f>
        <v>0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ca="1" si="21"/>
        <v>0</v>
      </c>
      <c r="I64" s="38"/>
      <c r="J64" s="38">
        <f ca="1">SUMIFS('Inp - BP final'!F:F, 'Inp - BP final'!$A:$A, $F$6, 'Inp - BP final'!$K:$K, $E64)</f>
        <v>0</v>
      </c>
      <c r="K64" s="38">
        <f ca="1">SUMIFS('Inp - BP final'!G:G, 'Inp - BP final'!$A:$A, $F$6, 'Inp - BP final'!$K:$K, $E64)</f>
        <v>0</v>
      </c>
      <c r="L64" s="38">
        <f ca="1">SUMIFS('Inp - BP final'!H:H, 'Inp - BP final'!$A:$A, $F$6, 'Inp - BP final'!$K:$K, $E64)</f>
        <v>0</v>
      </c>
      <c r="M64" s="38">
        <f ca="1">SUMIFS('Inp - BP final'!I:I, 'Inp - BP final'!$A:$A, $F$6, 'Inp - BP final'!$K:$K, $E64)</f>
        <v>0</v>
      </c>
      <c r="N64" s="38">
        <f ca="1">SUMIFS('Inp - BP final'!J:J, 'Inp - BP final'!$A:$A, $F$6, 'Inp - BP final'!$K:$K, $E64)</f>
        <v>0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ca="1" si="21"/>
        <v>0</v>
      </c>
      <c r="I65" s="38"/>
      <c r="J65" s="38">
        <f ca="1">SUMIFS('Inp - BP final'!F:F, 'Inp - BP final'!$A:$A, $F$6, 'Inp - BP final'!$K:$K, $E65)</f>
        <v>0</v>
      </c>
      <c r="K65" s="38">
        <f ca="1">SUMIFS('Inp - BP final'!G:G, 'Inp - BP final'!$A:$A, $F$6, 'Inp - BP final'!$K:$K, $E65)</f>
        <v>0</v>
      </c>
      <c r="L65" s="38">
        <f ca="1">SUMIFS('Inp - BP final'!H:H, 'Inp - BP final'!$A:$A, $F$6, 'Inp - BP final'!$K:$K, $E65)</f>
        <v>0</v>
      </c>
      <c r="M65" s="38">
        <f ca="1">SUMIFS('Inp - BP final'!I:I, 'Inp - BP final'!$A:$A, $F$6, 'Inp - BP final'!$K:$K, $E65)</f>
        <v>0</v>
      </c>
      <c r="N65" s="38">
        <f ca="1">SUMIFS('Inp - BP final'!J:J, 'Inp - BP final'!$A:$A, $F$6, 'Inp - BP final'!$K:$K, $E65)</f>
        <v>0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ca="1" si="21"/>
        <v>0</v>
      </c>
      <c r="I66" s="36"/>
      <c r="J66" s="38">
        <f ca="1">SUMIFS('Inp - BP final'!F:F, 'Inp - BP final'!$A:$A, $F$6, 'Inp - BP final'!$K:$K, $E66)-SUMIFS('Inp - BP final'!F:F, 'Inp - BP final'!$A:$A, $F$6, 'Inp - BP final'!$K:$K, $C66)</f>
        <v>0</v>
      </c>
      <c r="K66" s="38">
        <f ca="1">SUMIFS('Inp - BP final'!G:G, 'Inp - BP final'!$A:$A, $F$6, 'Inp - BP final'!$K:$K, $E66)-SUMIFS('Inp - BP final'!G:G, 'Inp - BP final'!$A:$A, $F$6, 'Inp - BP final'!$K:$K, $C66)</f>
        <v>0</v>
      </c>
      <c r="L66" s="38">
        <f ca="1">SUMIFS('Inp - BP final'!H:H, 'Inp - BP final'!$A:$A, $F$6, 'Inp - BP final'!$K:$K, $E66)-SUMIFS('Inp - BP final'!H:H, 'Inp - BP final'!$A:$A, $F$6, 'Inp - BP final'!$K:$K, $C66)</f>
        <v>0</v>
      </c>
      <c r="M66" s="38">
        <f ca="1">SUMIFS('Inp - BP final'!I:I, 'Inp - BP final'!$A:$A, $F$6, 'Inp - BP final'!$K:$K, $E66)-SUMIFS('Inp - BP final'!I:I, 'Inp - BP final'!$A:$A, $F$6, 'Inp - BP final'!$K:$K, $C66)</f>
        <v>0</v>
      </c>
      <c r="N66" s="38">
        <f ca="1">SUMIFS('Inp - BP final'!J:J, 'Inp - BP final'!$A:$A, $F$6, 'Inp - BP final'!$K:$K, $E66)-SUMIFS('Inp - BP final'!J:J, 'Inp - BP final'!$A:$A, $F$6, 'Inp - BP final'!$K:$K, $C66)</f>
        <v>0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ca="1" si="21"/>
        <v>0</v>
      </c>
      <c r="I67" s="38"/>
      <c r="J67" s="38">
        <f ca="1">SUMIFS('Inp - BP final'!F:F, 'Inp - BP final'!$A:$A, $F$6, 'Inp - BP final'!$K:$K, $E67)-SUMIFS('Inp - BP final'!F:F, 'Inp - BP final'!$A:$A, $F$6, 'Inp - BP final'!$K:$K, $C67)</f>
        <v>0</v>
      </c>
      <c r="K67" s="38">
        <f ca="1">SUMIFS('Inp - BP final'!G:G, 'Inp - BP final'!$A:$A, $F$6, 'Inp - BP final'!$K:$K, $E67)-SUMIFS('Inp - BP final'!G:G, 'Inp - BP final'!$A:$A, $F$6, 'Inp - BP final'!$K:$K, $C67)</f>
        <v>0</v>
      </c>
      <c r="L67" s="38">
        <f ca="1">SUMIFS('Inp - BP final'!H:H, 'Inp - BP final'!$A:$A, $F$6, 'Inp - BP final'!$K:$K, $E67)-SUMIFS('Inp - BP final'!H:H, 'Inp - BP final'!$A:$A, $F$6, 'Inp - BP final'!$K:$K, $C67)</f>
        <v>0</v>
      </c>
      <c r="M67" s="38">
        <f ca="1">SUMIFS('Inp - BP final'!I:I, 'Inp - BP final'!$A:$A, $F$6, 'Inp - BP final'!$K:$K, $E67)-SUMIFS('Inp - BP final'!I:I, 'Inp - BP final'!$A:$A, $F$6, 'Inp - BP final'!$K:$K, $C67)</f>
        <v>0</v>
      </c>
      <c r="N67" s="38">
        <f ca="1">SUMIFS('Inp - BP final'!J:J, 'Inp - BP final'!$A:$A, $F$6, 'Inp - BP final'!$K:$K, $E67)-SUMIFS('Inp - BP final'!J:J, 'Inp - BP final'!$A:$A, $F$6, 'Inp - BP final'!$K:$K, $C67)</f>
        <v>0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ca="1" si="21"/>
        <v>0</v>
      </c>
      <c r="I68" s="38"/>
      <c r="J68" s="38">
        <f ca="1">SUMIFS('Inp - BP final'!F:F, 'Inp - BP final'!$A:$A, $F$6, 'Inp - BP final'!$K:$K, $E68)-SUMIFS('Inp - BP final'!F:F, 'Inp - BP final'!$A:$A, $F$6, 'Inp - BP final'!$K:$K, $C68)</f>
        <v>0</v>
      </c>
      <c r="K68" s="38">
        <f ca="1">SUMIFS('Inp - BP final'!G:G, 'Inp - BP final'!$A:$A, $F$6, 'Inp - BP final'!$K:$K, $E68)-SUMIFS('Inp - BP final'!G:G, 'Inp - BP final'!$A:$A, $F$6, 'Inp - BP final'!$K:$K, $C68)</f>
        <v>0</v>
      </c>
      <c r="L68" s="38">
        <f ca="1">SUMIFS('Inp - BP final'!H:H, 'Inp - BP final'!$A:$A, $F$6, 'Inp - BP final'!$K:$K, $E68)-SUMIFS('Inp - BP final'!H:H, 'Inp - BP final'!$A:$A, $F$6, 'Inp - BP final'!$K:$K, $C68)</f>
        <v>0</v>
      </c>
      <c r="M68" s="38">
        <f ca="1">SUMIFS('Inp - BP final'!I:I, 'Inp - BP final'!$A:$A, $F$6, 'Inp - BP final'!$K:$K, $E68)-SUMIFS('Inp - BP final'!I:I, 'Inp - BP final'!$A:$A, $F$6, 'Inp - BP final'!$K:$K, $C68)</f>
        <v>0</v>
      </c>
      <c r="N68" s="38">
        <f ca="1">SUMIFS('Inp - BP final'!J:J, 'Inp - BP final'!$A:$A, $F$6, 'Inp - BP final'!$K:$K, $E68)-SUMIFS('Inp - BP final'!J:J, 'Inp - BP final'!$A:$A, $F$6, 'Inp - BP final'!$K:$K, $C68)</f>
        <v>0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ca="1" si="21"/>
        <v>0</v>
      </c>
      <c r="I69" s="38"/>
      <c r="J69" s="38">
        <f ca="1">SUMIFS('Inp - BP final'!F:F, 'Inp - BP final'!$A:$A, $F$6, 'Inp - BP final'!$K:$K, $E69)-SUMIFS('Inp - BP final'!F:F, 'Inp - BP final'!$A:$A, $F$6, 'Inp - BP final'!$K:$K, $C69)</f>
        <v>0</v>
      </c>
      <c r="K69" s="38">
        <f ca="1">SUMIFS('Inp - BP final'!G:G, 'Inp - BP final'!$A:$A, $F$6, 'Inp - BP final'!$K:$K, $E69)-SUMIFS('Inp - BP final'!G:G, 'Inp - BP final'!$A:$A, $F$6, 'Inp - BP final'!$K:$K, $C69)</f>
        <v>0</v>
      </c>
      <c r="L69" s="38">
        <f ca="1">SUMIFS('Inp - BP final'!H:H, 'Inp - BP final'!$A:$A, $F$6, 'Inp - BP final'!$K:$K, $E69)-SUMIFS('Inp - BP final'!H:H, 'Inp - BP final'!$A:$A, $F$6, 'Inp - BP final'!$K:$K, $C69)</f>
        <v>0</v>
      </c>
      <c r="M69" s="38">
        <f ca="1">SUMIFS('Inp - BP final'!I:I, 'Inp - BP final'!$A:$A, $F$6, 'Inp - BP final'!$K:$K, $E69)-SUMIFS('Inp - BP final'!I:I, 'Inp - BP final'!$A:$A, $F$6, 'Inp - BP final'!$K:$K, $C69)</f>
        <v>0</v>
      </c>
      <c r="N69" s="38">
        <f ca="1">SUMIFS('Inp - BP final'!J:J, 'Inp - BP final'!$A:$A, $F$6, 'Inp - BP final'!$K:$K, $E69)-SUMIFS('Inp - BP final'!J:J, 'Inp - BP final'!$A:$A, $F$6, 'Inp - BP final'!$K:$K, $C69)</f>
        <v>0</v>
      </c>
    </row>
    <row r="70" spans="1:14" s="30" customFormat="1">
      <c r="A70" s="66"/>
      <c r="B70" s="24"/>
      <c r="C70" s="64"/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v>0</v>
      </c>
      <c r="K70" s="38">
        <v>0</v>
      </c>
      <c r="L70" s="38">
        <v>0</v>
      </c>
      <c r="M70" s="38">
        <v>0</v>
      </c>
      <c r="N70" s="38">
        <v>0</v>
      </c>
    </row>
    <row r="71" spans="1:14" s="30" customFormat="1">
      <c r="A71" s="66"/>
      <c r="B71" s="24"/>
      <c r="C71" s="64"/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v>0</v>
      </c>
      <c r="K71" s="38">
        <v>0</v>
      </c>
      <c r="L71" s="38">
        <v>0</v>
      </c>
      <c r="M71" s="38">
        <v>0</v>
      </c>
      <c r="N71" s="38">
        <v>0</v>
      </c>
    </row>
    <row r="72" spans="1:14" s="30" customFormat="1">
      <c r="A72" s="66"/>
      <c r="B72" s="24"/>
      <c r="C72" s="64"/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v>0</v>
      </c>
      <c r="K72" s="38">
        <v>0</v>
      </c>
      <c r="L72" s="38">
        <v>0</v>
      </c>
      <c r="M72" s="38">
        <v>0</v>
      </c>
      <c r="N72" s="38">
        <v>0</v>
      </c>
    </row>
    <row r="73" spans="1:14" s="30" customFormat="1" ht="13.15">
      <c r="A73" s="66"/>
      <c r="B73" s="24"/>
      <c r="C73" s="64"/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 ca="1">IF(J62=0, 0, J62/SUM(J$62:J$65))</f>
        <v>0</v>
      </c>
      <c r="K76" s="61">
        <f t="shared" ref="K76:N76" ca="1" si="22">IF(K62=0, 0, K62/SUM(K$62:K$65))</f>
        <v>0</v>
      </c>
      <c r="L76" s="61">
        <f t="shared" ca="1" si="22"/>
        <v>0</v>
      </c>
      <c r="M76" s="61">
        <f t="shared" ca="1" si="22"/>
        <v>0</v>
      </c>
      <c r="N76" s="61">
        <f t="shared" ca="1" si="22"/>
        <v>0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ca="1" si="23">IF(J63=0, 0, J63/SUM(J$62:J$65))</f>
        <v>0</v>
      </c>
      <c r="K77" s="61">
        <f t="shared" ca="1" si="23"/>
        <v>0</v>
      </c>
      <c r="L77" s="61">
        <f t="shared" ca="1" si="23"/>
        <v>0</v>
      </c>
      <c r="M77" s="61">
        <f t="shared" ca="1" si="23"/>
        <v>0</v>
      </c>
      <c r="N77" s="61">
        <f t="shared" ca="1" si="23"/>
        <v>0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ca="1" si="23"/>
        <v>0</v>
      </c>
      <c r="K78" s="61">
        <f t="shared" ca="1" si="23"/>
        <v>0</v>
      </c>
      <c r="L78" s="61">
        <f t="shared" ca="1" si="23"/>
        <v>0</v>
      </c>
      <c r="M78" s="61">
        <f t="shared" ca="1" si="23"/>
        <v>0</v>
      </c>
      <c r="N78" s="61">
        <f t="shared" ca="1" si="23"/>
        <v>0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ca="1" si="23"/>
        <v>0</v>
      </c>
      <c r="K79" s="61">
        <f t="shared" ca="1" si="23"/>
        <v>0</v>
      </c>
      <c r="L79" s="61">
        <f t="shared" ca="1" si="23"/>
        <v>0</v>
      </c>
      <c r="M79" s="61">
        <f t="shared" ca="1" si="23"/>
        <v>0</v>
      </c>
      <c r="N79" s="61">
        <f t="shared" ca="1" si="23"/>
        <v>0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 ca="1">IF(J66=0,0,J66/SUM(J$66:J$69))</f>
        <v>0</v>
      </c>
      <c r="K80" s="61">
        <f t="shared" ref="K80:N80" ca="1" si="24">IF(K66=0,0,K66/SUM(K$66:K$69))</f>
        <v>0</v>
      </c>
      <c r="L80" s="61">
        <f t="shared" ca="1" si="24"/>
        <v>0</v>
      </c>
      <c r="M80" s="61">
        <f t="shared" ca="1" si="24"/>
        <v>0</v>
      </c>
      <c r="N80" s="61">
        <f t="shared" ca="1" si="24"/>
        <v>0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3" ca="1" si="25">IF(J67=0,0,J67/SUM(J$66:J$69))</f>
        <v>0</v>
      </c>
      <c r="K81" s="61">
        <f t="shared" ca="1" si="25"/>
        <v>0</v>
      </c>
      <c r="L81" s="61">
        <f t="shared" ca="1" si="25"/>
        <v>0</v>
      </c>
      <c r="M81" s="61">
        <f t="shared" ca="1" si="25"/>
        <v>0</v>
      </c>
      <c r="N81" s="61">
        <f t="shared" ca="1" si="25"/>
        <v>0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ca="1" si="25"/>
        <v>0</v>
      </c>
      <c r="K82" s="61">
        <f t="shared" ca="1" si="25"/>
        <v>0</v>
      </c>
      <c r="L82" s="61">
        <f t="shared" ca="1" si="25"/>
        <v>0</v>
      </c>
      <c r="M82" s="61">
        <f t="shared" ca="1" si="25"/>
        <v>0</v>
      </c>
      <c r="N82" s="61">
        <f t="shared" ca="1" si="25"/>
        <v>0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ca="1" si="25"/>
        <v>0</v>
      </c>
      <c r="K83" s="61">
        <f t="shared" ca="1" si="25"/>
        <v>0</v>
      </c>
      <c r="L83" s="61">
        <f t="shared" ca="1" si="25"/>
        <v>0</v>
      </c>
      <c r="M83" s="61">
        <f t="shared" ca="1" si="25"/>
        <v>0</v>
      </c>
      <c r="N83" s="61">
        <f t="shared" ca="1" si="25"/>
        <v>0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 ca="1">SUM(J90:N90)</f>
        <v>0</v>
      </c>
      <c r="J90" s="38">
        <f ca="1">SUMIFS('Inp - allowance final'!I:I,'Inp - allowance final'!$A:$A,$F$6,'Inp - allowance final'!$N:$N,$E90)</f>
        <v>0</v>
      </c>
      <c r="K90" s="38">
        <f ca="1">SUMIFS('Inp - allowance final'!J:J, 'Inp - allowance final'!$A:$A, $F$6, 'Inp - allowance final'!$N:$N, $E90)</f>
        <v>0</v>
      </c>
      <c r="L90" s="38">
        <f ca="1">SUMIFS('Inp - allowance final'!K:K, 'Inp - allowance final'!$A:$A, $F$6, 'Inp - allowance final'!$N:$N, $E90)</f>
        <v>0</v>
      </c>
      <c r="M90" s="38">
        <f ca="1">SUMIFS('Inp - allowance final'!L:L, 'Inp - allowance final'!$A:$A, $F$6, 'Inp - allowance final'!$N:$N, $E90)</f>
        <v>0</v>
      </c>
      <c r="N90" s="38">
        <f ca="1">SUMIFS('Inp - allowance final'!M:M, 'Inp - allowance final'!$A:$A, $F$6, 'Inp - allowance final'!$N:$N, $E90)</f>
        <v>0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ca="1" si="30">SUM(J91:N91)</f>
        <v>0</v>
      </c>
      <c r="J91" s="38">
        <f ca="1">SUMIFS('Inp - allowance final'!I:I, 'Inp - allowance final'!$A:$A, $F$6, 'Inp - allowance final'!$N:$N, $E91)-SUMIFS('Inp - allowance final'!I:I, 'Inp - allowance final'!$A:$A, $F$6, 'Inp - allowance final'!$N:$N, $E92)</f>
        <v>0</v>
      </c>
      <c r="K91" s="38">
        <f ca="1">SUMIFS('Inp - allowance final'!J:J, 'Inp - allowance final'!$A:$A, $F$6, 'Inp - allowance final'!$N:$N, $E91)-SUMIFS('Inp - allowance final'!J:J, 'Inp - allowance final'!$A:$A, $F$6, 'Inp - allowance final'!$N:$N, $E92)</f>
        <v>0</v>
      </c>
      <c r="L91" s="38">
        <f ca="1">SUMIFS('Inp - allowance final'!K:K, 'Inp - allowance final'!$A:$A, $F$6, 'Inp - allowance final'!$N:$N, $E91)-SUMIFS('Inp - allowance final'!K:K, 'Inp - allowance final'!$A:$A, $F$6, 'Inp - allowance final'!$N:$N, $E92)</f>
        <v>0</v>
      </c>
      <c r="M91" s="38">
        <f ca="1">SUMIFS('Inp - allowance final'!L:L, 'Inp - allowance final'!$A:$A, $F$6, 'Inp - allowance final'!$N:$N, $E91)-SUMIFS('Inp - allowance final'!L:L, 'Inp - allowance final'!$A:$A, $F$6, 'Inp - allowance final'!$N:$N, $E92)</f>
        <v>0</v>
      </c>
      <c r="N91" s="38">
        <f ca="1">SUMIFS('Inp - allowance final'!M:M, 'Inp - allowance final'!$A:$A, $F$6, 'Inp - allowance final'!$N:$N, $E91)-SUMIFS('Inp - allowance final'!M:M, 'Inp - allowance final'!$A:$A, $F$6, 'Inp - allowance final'!$N:$N, $E92)</f>
        <v>0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ca="1" si="30"/>
        <v>0</v>
      </c>
      <c r="J92" s="38">
        <f ca="1">SUMIFS('Inp - allowance final'!I:I, 'Inp - allowance final'!$A:$A, $F$6, 'Inp - allowance final'!$N:$N, $E92)</f>
        <v>0</v>
      </c>
      <c r="K92" s="38">
        <f ca="1">SUMIFS('Inp - allowance final'!J:J, 'Inp - allowance final'!$A:$A, $F$6, 'Inp - allowance final'!$N:$N, $E92)</f>
        <v>0</v>
      </c>
      <c r="L92" s="38">
        <f ca="1">SUMIFS('Inp - allowance final'!K:K, 'Inp - allowance final'!$A:$A, $F$6, 'Inp - allowance final'!$N:$N, $E92)</f>
        <v>0</v>
      </c>
      <c r="M92" s="38">
        <f ca="1">SUMIFS('Inp - allowance final'!L:L, 'Inp - allowance final'!$A:$A, $F$6, 'Inp - allowance final'!$N:$N, $E92)</f>
        <v>0</v>
      </c>
      <c r="N92" s="38">
        <f ca="1"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 ca="1">SUM(J95:N95)</f>
        <v>0</v>
      </c>
      <c r="I95" s="38"/>
      <c r="J95" s="38">
        <f t="shared" ref="J95:N98" ca="1" si="31">J$90*J76</f>
        <v>0</v>
      </c>
      <c r="K95" s="38">
        <f t="shared" ca="1" si="31"/>
        <v>0</v>
      </c>
      <c r="L95" s="38">
        <f t="shared" ca="1" si="31"/>
        <v>0</v>
      </c>
      <c r="M95" s="38">
        <f t="shared" ca="1" si="31"/>
        <v>0</v>
      </c>
      <c r="N95" s="38">
        <f t="shared" ca="1" si="31"/>
        <v>0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ca="1" si="32">SUM(J96:N96)</f>
        <v>0</v>
      </c>
      <c r="I96" s="38"/>
      <c r="J96" s="38">
        <f t="shared" ca="1" si="31"/>
        <v>0</v>
      </c>
      <c r="K96" s="38">
        <f t="shared" ca="1" si="31"/>
        <v>0</v>
      </c>
      <c r="L96" s="38">
        <f t="shared" ca="1" si="31"/>
        <v>0</v>
      </c>
      <c r="M96" s="38">
        <f t="shared" ca="1" si="31"/>
        <v>0</v>
      </c>
      <c r="N96" s="38">
        <f t="shared" ca="1" si="31"/>
        <v>0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ca="1" si="32"/>
        <v>0</v>
      </c>
      <c r="I97" s="38"/>
      <c r="J97" s="38">
        <f t="shared" ca="1" si="31"/>
        <v>0</v>
      </c>
      <c r="K97" s="38">
        <f t="shared" ca="1" si="31"/>
        <v>0</v>
      </c>
      <c r="L97" s="38">
        <f t="shared" ca="1" si="31"/>
        <v>0</v>
      </c>
      <c r="M97" s="38">
        <f t="shared" ca="1" si="31"/>
        <v>0</v>
      </c>
      <c r="N97" s="38">
        <f t="shared" ca="1" si="31"/>
        <v>0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ca="1" si="32"/>
        <v>0</v>
      </c>
      <c r="I98" s="38"/>
      <c r="J98" s="38">
        <f t="shared" ca="1" si="31"/>
        <v>0</v>
      </c>
      <c r="K98" s="38">
        <f t="shared" ca="1" si="31"/>
        <v>0</v>
      </c>
      <c r="L98" s="38">
        <f t="shared" ca="1" si="31"/>
        <v>0</v>
      </c>
      <c r="M98" s="38">
        <f t="shared" ca="1" si="31"/>
        <v>0</v>
      </c>
      <c r="N98" s="38">
        <f t="shared" ca="1" si="31"/>
        <v>0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ca="1" si="32"/>
        <v>0</v>
      </c>
      <c r="I99" s="36"/>
      <c r="J99" s="38">
        <f t="shared" ref="J99:N102" ca="1" si="33">J$91*J80</f>
        <v>0</v>
      </c>
      <c r="K99" s="38">
        <f t="shared" ca="1" si="33"/>
        <v>0</v>
      </c>
      <c r="L99" s="38">
        <f t="shared" ca="1" si="33"/>
        <v>0</v>
      </c>
      <c r="M99" s="38">
        <f t="shared" ca="1" si="33"/>
        <v>0</v>
      </c>
      <c r="N99" s="38">
        <f t="shared" ca="1" si="33"/>
        <v>0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ca="1" si="32"/>
        <v>0</v>
      </c>
      <c r="I100" s="38"/>
      <c r="J100" s="38">
        <f t="shared" ca="1" si="33"/>
        <v>0</v>
      </c>
      <c r="K100" s="38">
        <f t="shared" ca="1" si="33"/>
        <v>0</v>
      </c>
      <c r="L100" s="38">
        <f t="shared" ca="1" si="33"/>
        <v>0</v>
      </c>
      <c r="M100" s="38">
        <f t="shared" ca="1" si="33"/>
        <v>0</v>
      </c>
      <c r="N100" s="38">
        <f t="shared" ca="1" si="33"/>
        <v>0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ca="1" si="32"/>
        <v>0</v>
      </c>
      <c r="I101" s="38"/>
      <c r="J101" s="38">
        <f t="shared" ca="1" si="33"/>
        <v>0</v>
      </c>
      <c r="K101" s="38">
        <f t="shared" ca="1" si="33"/>
        <v>0</v>
      </c>
      <c r="L101" s="38">
        <f t="shared" ca="1" si="33"/>
        <v>0</v>
      </c>
      <c r="M101" s="38">
        <f t="shared" ca="1" si="33"/>
        <v>0</v>
      </c>
      <c r="N101" s="38">
        <f t="shared" ca="1" si="33"/>
        <v>0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ca="1" si="32"/>
        <v>0</v>
      </c>
      <c r="I102" s="38"/>
      <c r="J102" s="38">
        <f t="shared" ca="1" si="33"/>
        <v>0</v>
      </c>
      <c r="K102" s="38">
        <f t="shared" ca="1" si="33"/>
        <v>0</v>
      </c>
      <c r="L102" s="38">
        <f t="shared" ca="1" si="33"/>
        <v>0</v>
      </c>
      <c r="M102" s="38">
        <f t="shared" ca="1" si="33"/>
        <v>0</v>
      </c>
      <c r="N102" s="38">
        <f t="shared" ca="1" si="33"/>
        <v>0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ca="1" si="32"/>
        <v>0</v>
      </c>
      <c r="I103" s="38"/>
      <c r="J103" s="38">
        <f ca="1">SUMIFS('Inp - allowance final'!I:I, 'Inp - allowance final'!$A:$A, $F$6, 'Inp - allowance final'!$B:$B, $A103)</f>
        <v>0</v>
      </c>
      <c r="K103" s="38">
        <f ca="1">SUMIFS('Inp - allowance final'!J:J, 'Inp - allowance final'!$A:$A, $F$6, 'Inp - allowance final'!$B:$B, $A103)</f>
        <v>0</v>
      </c>
      <c r="L103" s="38">
        <f ca="1">SUMIFS('Inp - allowance final'!K:K, 'Inp - allowance final'!$A:$A, $F$6, 'Inp - allowance final'!$B:$B, $A103)</f>
        <v>0</v>
      </c>
      <c r="M103" s="38">
        <f ca="1">SUMIFS('Inp - allowance final'!L:L, 'Inp - allowance final'!$A:$A, $F$6, 'Inp - allowance final'!$B:$B, $A103)</f>
        <v>0</v>
      </c>
      <c r="N103" s="38">
        <f ca="1">SUMIFS('Inp - allowance final'!M:M, 'Inp - allowance final'!$A:$A, $F$6, 'Inp - allowance final'!$B:$B, $A103)</f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ca="1" si="32"/>
        <v>0</v>
      </c>
      <c r="I104" s="38"/>
      <c r="J104" s="38">
        <f ca="1">SUMIFS('Inp - allowance final'!I:I, 'Inp - allowance final'!$A:$A, $F$6, 'Inp - allowance final'!$B:$B, $A104)</f>
        <v>0</v>
      </c>
      <c r="K104" s="38">
        <f ca="1">SUMIFS('Inp - allowance final'!J:J, 'Inp - allowance final'!$A:$A, $F$6, 'Inp - allowance final'!$B:$B, $A104)</f>
        <v>0</v>
      </c>
      <c r="L104" s="38">
        <f ca="1">SUMIFS('Inp - allowance final'!K:K, 'Inp - allowance final'!$A:$A, $F$6, 'Inp - allowance final'!$B:$B, $A104)</f>
        <v>0</v>
      </c>
      <c r="M104" s="38">
        <f ca="1">SUMIFS('Inp - allowance final'!L:L, 'Inp - allowance final'!$A:$A, $F$6, 'Inp - allowance final'!$B:$B, $A104)</f>
        <v>0</v>
      </c>
      <c r="N104" s="38">
        <f ca="1">SUMIFS('Inp - allowance final'!M:M, 'Inp - allowance final'!$A:$A, $F$6, 'Inp - allowance final'!$B:$B, $A104)</f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ca="1" si="32"/>
        <v>0</v>
      </c>
      <c r="I105" s="38"/>
      <c r="J105" s="38">
        <f ca="1">SUMIFS('Inp - allowance final'!I:I, 'Inp - allowance final'!$A:$A, $F$6, 'Inp - allowance final'!$B:$B, $A105)</f>
        <v>0</v>
      </c>
      <c r="K105" s="38">
        <f ca="1">SUMIFS('Inp - allowance final'!J:J, 'Inp - allowance final'!$A:$A, $F$6, 'Inp - allowance final'!$B:$B, $A105)</f>
        <v>0</v>
      </c>
      <c r="L105" s="38">
        <f ca="1">SUMIFS('Inp - allowance final'!K:K, 'Inp - allowance final'!$A:$A, $F$6, 'Inp - allowance final'!$B:$B, $A105)</f>
        <v>0</v>
      </c>
      <c r="M105" s="38">
        <f ca="1">SUMIFS('Inp - allowance final'!L:L, 'Inp - allowance final'!$A:$A, $F$6, 'Inp - allowance final'!$B:$B, $A105)</f>
        <v>0</v>
      </c>
      <c r="N105" s="38">
        <f ca="1">SUMIFS('Inp - allowance final'!M:M, 'Inp - allowance final'!$A:$A, $F$6, 'Inp - allowance final'!$B:$B, 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ca="1" si="32"/>
        <v>0</v>
      </c>
      <c r="J106" s="38">
        <f ca="1">SUMIFS('Inp - allowance final'!I:I, 'Inp - allowance final'!$A:$A, $F$6, 'Inp - allowance final'!$B:$B, $A106)</f>
        <v>0</v>
      </c>
      <c r="K106" s="38">
        <f ca="1">SUMIFS('Inp - allowance final'!J:J, 'Inp - allowance final'!$A:$A, $F$6, 'Inp - allowance final'!$B:$B, $A106)</f>
        <v>0</v>
      </c>
      <c r="L106" s="38">
        <f ca="1">SUMIFS('Inp - allowance final'!K:K, 'Inp - allowance final'!$A:$A, $F$6, 'Inp - allowance final'!$B:$B, $A106)</f>
        <v>0</v>
      </c>
      <c r="M106" s="38">
        <f ca="1">SUMIFS('Inp - allowance final'!L:L, 'Inp - allowance final'!$A:$A, $F$6, 'Inp - allowance final'!$B:$B, $A106)</f>
        <v>0</v>
      </c>
      <c r="N106" s="38">
        <f ca="1">SUMIFS('Inp - allowance final'!M:M, 'Inp - allowance final'!$A:$A, $F$6, 'Inp - allowance final'!$B:$B, 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 ca="1">SUM(J111:N111)</f>
        <v>0</v>
      </c>
      <c r="I111" s="38"/>
      <c r="J111" s="38">
        <f ca="1">SUMIFS('Inp - allowance final'!I:I, 'Inp - allowance final'!$A:$A, $F$6, 'Inp - allowance final'!$N:$N, $A111)</f>
        <v>0</v>
      </c>
      <c r="K111" s="38">
        <f ca="1">SUMIFS('Inp - allowance final'!J:J, 'Inp - allowance final'!$A:$A, $F$6, 'Inp - allowance final'!$N:$N, $A111)</f>
        <v>0</v>
      </c>
      <c r="L111" s="38">
        <f ca="1">SUMIFS('Inp - allowance final'!K:K, 'Inp - allowance final'!$A:$A, $F$6, 'Inp - allowance final'!$N:$N, $A111)</f>
        <v>0</v>
      </c>
      <c r="M111" s="38">
        <f ca="1">SUMIFS('Inp - allowance final'!L:L, 'Inp - allowance final'!$A:$A, $F$6, 'Inp - allowance final'!$N:$N, $A111)</f>
        <v>0</v>
      </c>
      <c r="N111" s="38">
        <f ca="1"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ca="1" si="34">SUM(J112:N112)</f>
        <v>0</v>
      </c>
      <c r="I112" s="38"/>
      <c r="J112" s="38">
        <f ca="1">SUMIFS('Inp - allowance final'!I:I, 'Inp - allowance final'!$A:$A, $F$6, 'Inp - allowance final'!$N:$N, $A112)</f>
        <v>0</v>
      </c>
      <c r="K112" s="38">
        <f ca="1">SUMIFS('Inp - allowance final'!J:J, 'Inp - allowance final'!$A:$A, $F$6, 'Inp - allowance final'!$N:$N, $A112)</f>
        <v>0</v>
      </c>
      <c r="L112" s="38">
        <f ca="1">SUMIFS('Inp - allowance final'!K:K, 'Inp - allowance final'!$A:$A, $F$6, 'Inp - allowance final'!$N:$N, $A112)</f>
        <v>0</v>
      </c>
      <c r="M112" s="38">
        <f ca="1">SUMIFS('Inp - allowance final'!L:L, 'Inp - allowance final'!$A:$A, $F$6, 'Inp - allowance final'!$N:$N, $A112)</f>
        <v>0</v>
      </c>
      <c r="N112" s="38">
        <f ca="1"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ca="1" si="34"/>
        <v>0</v>
      </c>
      <c r="I113" s="38"/>
      <c r="J113" s="38">
        <f ca="1">SUMIFS('Inp - allowance final'!I:I, 'Inp - allowance final'!$A:$A, $F$6, 'Inp - allowance final'!$N:$N, $A113)</f>
        <v>0</v>
      </c>
      <c r="K113" s="38">
        <f ca="1">SUMIFS('Inp - allowance final'!J:J, 'Inp - allowance final'!$A:$A, $F$6, 'Inp - allowance final'!$N:$N, $A113)</f>
        <v>0</v>
      </c>
      <c r="L113" s="38">
        <f ca="1">SUMIFS('Inp - allowance final'!K:K, 'Inp - allowance final'!$A:$A, $F$6, 'Inp - allowance final'!$N:$N, $A113)</f>
        <v>0</v>
      </c>
      <c r="M113" s="38">
        <f ca="1">SUMIFS('Inp - allowance final'!L:L, 'Inp - allowance final'!$A:$A, $F$6, 'Inp - allowance final'!$N:$N, $A113)</f>
        <v>0</v>
      </c>
      <c r="N113" s="38">
        <f ca="1">SUMIFS('Inp - allowance final'!M:M, 'Inp - allowance final'!$A:$A, $F$6, 'Inp - allowance final'!$N:$N, $A113)</f>
        <v>0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ca="1" si="34"/>
        <v>0</v>
      </c>
      <c r="I114" s="38"/>
      <c r="J114" s="38">
        <f ca="1">SUMIFS('Inp - allowance final'!I:I, 'Inp - allowance final'!$A:$A, $F$6, 'Inp - allowance final'!$N:$N, $A114)</f>
        <v>0</v>
      </c>
      <c r="K114" s="38">
        <f ca="1">SUMIFS('Inp - allowance final'!J:J, 'Inp - allowance final'!$A:$A, $F$6, 'Inp - allowance final'!$N:$N, $A114)</f>
        <v>0</v>
      </c>
      <c r="L114" s="38">
        <f ca="1">SUMIFS('Inp - allowance final'!K:K, 'Inp - allowance final'!$A:$A, $F$6, 'Inp - allowance final'!$N:$N, $A114)</f>
        <v>0</v>
      </c>
      <c r="M114" s="38">
        <f ca="1">SUMIFS('Inp - allowance final'!L:L, 'Inp - allowance final'!$A:$A, $F$6, 'Inp - allowance final'!$N:$N, $A114)</f>
        <v>0</v>
      </c>
      <c r="N114" s="38">
        <f ca="1">SUMIFS('Inp - allowance final'!M:M, 'Inp - allowance final'!$A:$A, $F$6, 'Inp - allowance final'!$N:$N, $A114)</f>
        <v>0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ca="1" si="34"/>
        <v>0</v>
      </c>
      <c r="I115" s="36"/>
      <c r="J115" s="38">
        <f ca="1">SUMIFS('Inp - allowance final'!I:I, 'Inp - allowance final'!$A:$A, $F$6, 'Inp - allowance final'!$N:$N, $A115)</f>
        <v>0</v>
      </c>
      <c r="K115" s="38">
        <f ca="1">SUMIFS('Inp - allowance final'!J:J, 'Inp - allowance final'!$A:$A, $F$6, 'Inp - allowance final'!$N:$N, $A115)</f>
        <v>0</v>
      </c>
      <c r="L115" s="38">
        <f ca="1">SUMIFS('Inp - allowance final'!K:K, 'Inp - allowance final'!$A:$A, $F$6, 'Inp - allowance final'!$N:$N, $A115)</f>
        <v>0</v>
      </c>
      <c r="M115" s="38">
        <f ca="1">SUMIFS('Inp - allowance final'!L:L, 'Inp - allowance final'!$A:$A, $F$6, 'Inp - allowance final'!$N:$N, $A115)</f>
        <v>0</v>
      </c>
      <c r="N115" s="38">
        <f ca="1">SUMIFS('Inp - allowance final'!M:M, 'Inp - allowance final'!$A:$A, $F$6, 'Inp - allowance final'!$N:$N, $A115)</f>
        <v>0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ca="1" si="34"/>
        <v>0</v>
      </c>
      <c r="I116" s="38"/>
      <c r="J116" s="38">
        <f ca="1">SUMIFS('Inp - allowance final'!I:I, 'Inp - allowance final'!$A:$A, $F$6, 'Inp - allowance final'!$N:$N, $A116)</f>
        <v>0</v>
      </c>
      <c r="K116" s="38">
        <f ca="1">SUMIFS('Inp - allowance final'!J:J, 'Inp - allowance final'!$A:$A, $F$6, 'Inp - allowance final'!$N:$N, $A116)</f>
        <v>0</v>
      </c>
      <c r="L116" s="38">
        <f ca="1">SUMIFS('Inp - allowance final'!K:K, 'Inp - allowance final'!$A:$A, $F$6, 'Inp - allowance final'!$N:$N, $A116)</f>
        <v>0</v>
      </c>
      <c r="M116" s="38">
        <f ca="1">SUMIFS('Inp - allowance final'!L:L, 'Inp - allowance final'!$A:$A, $F$6, 'Inp - allowance final'!$N:$N, $A116)</f>
        <v>0</v>
      </c>
      <c r="N116" s="38">
        <f ca="1">SUMIFS('Inp - allowance final'!M:M, 'Inp - allowance final'!$A:$A, $F$6, 'Inp - allowance final'!$N:$N, $A116)</f>
        <v>0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ca="1" si="34"/>
        <v>0</v>
      </c>
      <c r="I117" s="38"/>
      <c r="J117" s="38">
        <f ca="1">SUMIFS('Inp - allowance final'!I:I, 'Inp - allowance final'!$A:$A, $F$6, 'Inp - allowance final'!$N:$N, $A117)</f>
        <v>0</v>
      </c>
      <c r="K117" s="38">
        <f ca="1">SUMIFS('Inp - allowance final'!J:J, 'Inp - allowance final'!$A:$A, $F$6, 'Inp - allowance final'!$N:$N, $A117)</f>
        <v>0</v>
      </c>
      <c r="L117" s="38">
        <f ca="1">SUMIFS('Inp - allowance final'!K:K, 'Inp - allowance final'!$A:$A, $F$6, 'Inp - allowance final'!$N:$N, $A117)</f>
        <v>0</v>
      </c>
      <c r="M117" s="38">
        <f ca="1">SUMIFS('Inp - allowance final'!L:L, 'Inp - allowance final'!$A:$A, $F$6, 'Inp - allowance final'!$N:$N, $A117)</f>
        <v>0</v>
      </c>
      <c r="N117" s="38">
        <f ca="1"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ca="1" si="34"/>
        <v>0</v>
      </c>
      <c r="I118" s="38"/>
      <c r="J118" s="38">
        <f ca="1">SUMIFS('Inp - allowance final'!I:I, 'Inp - allowance final'!$A:$A, $F$6, 'Inp - allowance final'!$N:$N, $A118)</f>
        <v>0</v>
      </c>
      <c r="K118" s="38">
        <f ca="1">SUMIFS('Inp - allowance final'!J:J, 'Inp - allowance final'!$A:$A, $F$6, 'Inp - allowance final'!$N:$N, $A118)</f>
        <v>0</v>
      </c>
      <c r="L118" s="38">
        <f ca="1">SUMIFS('Inp - allowance final'!K:K, 'Inp - allowance final'!$A:$A, $F$6, 'Inp - allowance final'!$N:$N, $A118)</f>
        <v>0</v>
      </c>
      <c r="M118" s="38">
        <f ca="1">SUMIFS('Inp - allowance final'!L:L, 'Inp - allowance final'!$A:$A, $F$6, 'Inp - allowance final'!$N:$N, $A118)</f>
        <v>0</v>
      </c>
      <c r="N118" s="38">
        <f ca="1"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ca="1" si="34"/>
        <v>0</v>
      </c>
      <c r="I119" s="38"/>
      <c r="J119" s="38">
        <f ca="1">SUMIFS('Inp - allowance final'!I:I, 'Inp - allowance final'!$A:$A, $F$6, 'Inp - allowance final'!$N:$N, $A119)</f>
        <v>0</v>
      </c>
      <c r="K119" s="38">
        <f ca="1">SUMIFS('Inp - allowance final'!J:J, 'Inp - allowance final'!$A:$A, $F$6, 'Inp - allowance final'!$N:$N, $A119)</f>
        <v>0</v>
      </c>
      <c r="L119" s="38">
        <f ca="1">SUMIFS('Inp - allowance final'!K:K, 'Inp - allowance final'!$A:$A, $F$6, 'Inp - allowance final'!$N:$N, $A119)</f>
        <v>0</v>
      </c>
      <c r="M119" s="38">
        <f ca="1">SUMIFS('Inp - allowance final'!L:L, 'Inp - allowance final'!$A:$A, $F$6, 'Inp - allowance final'!$N:$N, $A119)</f>
        <v>0</v>
      </c>
      <c r="N119" s="38">
        <f ca="1"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ca="1" si="34"/>
        <v>0</v>
      </c>
      <c r="I120" s="38"/>
      <c r="J120" s="38">
        <f ca="1">SUMIFS('Inp - allowance final'!I:I, 'Inp - allowance final'!$A:$A, $F$6, 'Inp - allowance final'!$N:$N, $A120)</f>
        <v>0</v>
      </c>
      <c r="K120" s="38">
        <f ca="1">SUMIFS('Inp - allowance final'!J:J, 'Inp - allowance final'!$A:$A, $F$6, 'Inp - allowance final'!$N:$N, $A120)</f>
        <v>0</v>
      </c>
      <c r="L120" s="38">
        <f ca="1">SUMIFS('Inp - allowance final'!K:K, 'Inp - allowance final'!$A:$A, $F$6, 'Inp - allowance final'!$N:$N, $A120)</f>
        <v>0</v>
      </c>
      <c r="M120" s="38">
        <f ca="1">SUMIFS('Inp - allowance final'!L:L, 'Inp - allowance final'!$A:$A, $F$6, 'Inp - allowance final'!$N:$N, $A120)</f>
        <v>0</v>
      </c>
      <c r="N120" s="38">
        <f ca="1"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ca="1" si="34"/>
        <v>0</v>
      </c>
      <c r="I121" s="38"/>
      <c r="J121" s="38">
        <f ca="1">SUMIFS('Inp - allowance final'!I:I, 'Inp - allowance final'!$A:$A, $F$6, 'Inp - allowance final'!$N:$N, $A121)</f>
        <v>0</v>
      </c>
      <c r="K121" s="38">
        <f ca="1">SUMIFS('Inp - allowance final'!J:J, 'Inp - allowance final'!$A:$A, $F$6, 'Inp - allowance final'!$N:$N, $A121)</f>
        <v>0</v>
      </c>
      <c r="L121" s="38">
        <f ca="1">SUMIFS('Inp - allowance final'!K:K, 'Inp - allowance final'!$A:$A, $F$6, 'Inp - allowance final'!$N:$N, $A121)</f>
        <v>0</v>
      </c>
      <c r="M121" s="38">
        <f ca="1">SUMIFS('Inp - allowance final'!L:L, 'Inp - allowance final'!$A:$A, $F$6, 'Inp - allowance final'!$N:$N, $A121)</f>
        <v>0</v>
      </c>
      <c r="N121" s="38">
        <f ca="1"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ca="1" si="34"/>
        <v>0</v>
      </c>
      <c r="J122" s="38">
        <f ca="1">SUMIFS('Inp - allowance final'!I:I, 'Inp - allowance final'!$A:$A, $F$6, 'Inp - allowance final'!$N:$N, $A122)</f>
        <v>0</v>
      </c>
      <c r="K122" s="38">
        <f ca="1">SUMIFS('Inp - allowance final'!J:J, 'Inp - allowance final'!$A:$A, $F$6, 'Inp - allowance final'!$N:$N, $A122)</f>
        <v>0</v>
      </c>
      <c r="L122" s="38">
        <f ca="1">SUMIFS('Inp - allowance final'!K:K, 'Inp - allowance final'!$A:$A, $F$6, 'Inp - allowance final'!$N:$N, $A122)</f>
        <v>0</v>
      </c>
      <c r="M122" s="38">
        <f ca="1">SUMIFS('Inp - allowance final'!L:L, 'Inp - allowance final'!$A:$A, $F$6, 'Inp - allowance final'!$N:$N, $A122)</f>
        <v>0</v>
      </c>
      <c r="N122" s="38">
        <f ca="1"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 ca="1">SUM(J125:N125)</f>
        <v>0</v>
      </c>
      <c r="I125" s="38"/>
      <c r="J125" s="38">
        <f ca="1">SUMIFS('Inp - allowance final'!I:I, 'Inp - allowance final'!$A:$A, $F$6, 'Inp - allowance final'!$N:$N, $A125)</f>
        <v>0</v>
      </c>
      <c r="K125" s="38">
        <f ca="1">SUMIFS('Inp - allowance final'!J:J, 'Inp - allowance final'!$A:$A, $F$6, 'Inp - allowance final'!$N:$N, $A125)</f>
        <v>0</v>
      </c>
      <c r="L125" s="38">
        <f ca="1">SUMIFS('Inp - allowance final'!K:K, 'Inp - allowance final'!$A:$A, $F$6, 'Inp - allowance final'!$N:$N, $A125)</f>
        <v>0</v>
      </c>
      <c r="M125" s="38">
        <f ca="1">SUMIFS('Inp - allowance final'!L:L, 'Inp - allowance final'!$A:$A, $F$6, 'Inp - allowance final'!$N:$N, $A125)</f>
        <v>0</v>
      </c>
      <c r="N125" s="38">
        <f ca="1">SUMIFS('Inp - allowance final'!M:M, 'Inp - allowance final'!$A:$A, $F$6, 'Inp - allowance final'!$N:$N, $A125)</f>
        <v>0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ca="1" si="35">SUM(J126:N126)</f>
        <v>0</v>
      </c>
      <c r="I126" s="38"/>
      <c r="J126" s="38">
        <f ca="1">SUMIFS('Inp - allowance final'!I:I, 'Inp - allowance final'!$A:$A, $F$6, 'Inp - allowance final'!$N:$N, $A126)</f>
        <v>0</v>
      </c>
      <c r="K126" s="38">
        <f ca="1">SUMIFS('Inp - allowance final'!J:J, 'Inp - allowance final'!$A:$A, $F$6, 'Inp - allowance final'!$N:$N, $A126)</f>
        <v>0</v>
      </c>
      <c r="L126" s="38">
        <f ca="1">SUMIFS('Inp - allowance final'!K:K, 'Inp - allowance final'!$A:$A, $F$6, 'Inp - allowance final'!$N:$N, $A126)</f>
        <v>0</v>
      </c>
      <c r="M126" s="38">
        <f ca="1">SUMIFS('Inp - allowance final'!L:L, 'Inp - allowance final'!$A:$A, $F$6, 'Inp - allowance final'!$N:$N, $A126)</f>
        <v>0</v>
      </c>
      <c r="N126" s="38">
        <f ca="1"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ca="1" si="35"/>
        <v>0</v>
      </c>
      <c r="I127" s="38"/>
      <c r="J127" s="38">
        <f ca="1">SUMIFS('Inp - allowance final'!I:I, 'Inp - allowance final'!$A:$A, $F$6, 'Inp - allowance final'!$N:$N, $A127)</f>
        <v>0</v>
      </c>
      <c r="K127" s="38">
        <f ca="1">SUMIFS('Inp - allowance final'!J:J, 'Inp - allowance final'!$A:$A, $F$6, 'Inp - allowance final'!$N:$N, $A127)</f>
        <v>0</v>
      </c>
      <c r="L127" s="38">
        <f ca="1">SUMIFS('Inp - allowance final'!K:K, 'Inp - allowance final'!$A:$A, $F$6, 'Inp - allowance final'!$N:$N, $A127)</f>
        <v>0</v>
      </c>
      <c r="M127" s="38">
        <f ca="1">SUMIFS('Inp - allowance final'!L:L, 'Inp - allowance final'!$A:$A, $F$6, 'Inp - allowance final'!$N:$N, $A127)</f>
        <v>0</v>
      </c>
      <c r="N127" s="38">
        <f ca="1">SUMIFS('Inp - allowance final'!M:M, 'Inp - allowance final'!$A:$A, $F$6, 'Inp - allowance final'!$N:$N, $A127)</f>
        <v>0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ca="1" si="35"/>
        <v>0</v>
      </c>
      <c r="I128" s="38"/>
      <c r="J128" s="38">
        <f ca="1">SUMIFS('Inp - allowance final'!I:I, 'Inp - allowance final'!$A:$A, $F$6, 'Inp - allowance final'!$N:$N, $A128)</f>
        <v>0</v>
      </c>
      <c r="K128" s="38">
        <f ca="1">SUMIFS('Inp - allowance final'!J:J, 'Inp - allowance final'!$A:$A, $F$6, 'Inp - allowance final'!$N:$N, $A128)</f>
        <v>0</v>
      </c>
      <c r="L128" s="38">
        <f ca="1">SUMIFS('Inp - allowance final'!K:K, 'Inp - allowance final'!$A:$A, $F$6, 'Inp - allowance final'!$N:$N, $A128)</f>
        <v>0</v>
      </c>
      <c r="M128" s="38">
        <f ca="1">SUMIFS('Inp - allowance final'!L:L, 'Inp - allowance final'!$A:$A, $F$6, 'Inp - allowance final'!$N:$N, $A128)</f>
        <v>0</v>
      </c>
      <c r="N128" s="38">
        <f ca="1"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ca="1" si="35"/>
        <v>0</v>
      </c>
      <c r="I129" s="36"/>
      <c r="J129" s="38">
        <f ca="1">SUMIFS('Inp - allowance final'!I:I, 'Inp - allowance final'!$A:$A, $F$6, 'Inp - allowance final'!$N:$N, $A129)</f>
        <v>0</v>
      </c>
      <c r="K129" s="38">
        <f ca="1">SUMIFS('Inp - allowance final'!J:J, 'Inp - allowance final'!$A:$A, $F$6, 'Inp - allowance final'!$N:$N, $A129)</f>
        <v>0</v>
      </c>
      <c r="L129" s="38">
        <f ca="1">SUMIFS('Inp - allowance final'!K:K, 'Inp - allowance final'!$A:$A, $F$6, 'Inp - allowance final'!$N:$N, $A129)</f>
        <v>0</v>
      </c>
      <c r="M129" s="38">
        <f ca="1">SUMIFS('Inp - allowance final'!L:L, 'Inp - allowance final'!$A:$A, $F$6, 'Inp - allowance final'!$N:$N, $A129)</f>
        <v>0</v>
      </c>
      <c r="N129" s="38">
        <f ca="1">SUMIFS('Inp - allowance final'!M:M, 'Inp - allowance final'!$A:$A, $F$6, 'Inp - allowance final'!$N:$N, $A129)</f>
        <v>0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ca="1" si="35"/>
        <v>0</v>
      </c>
      <c r="I130" s="38"/>
      <c r="J130" s="38">
        <f ca="1">SUMIFS('Inp - allowance final'!I:I, 'Inp - allowance final'!$A:$A, $F$6, 'Inp - allowance final'!$N:$N, $A130)</f>
        <v>0</v>
      </c>
      <c r="K130" s="38">
        <f ca="1">SUMIFS('Inp - allowance final'!J:J, 'Inp - allowance final'!$A:$A, $F$6, 'Inp - allowance final'!$N:$N, $A130)</f>
        <v>0</v>
      </c>
      <c r="L130" s="38">
        <f ca="1">SUMIFS('Inp - allowance final'!K:K, 'Inp - allowance final'!$A:$A, $F$6, 'Inp - allowance final'!$N:$N, $A130)</f>
        <v>0</v>
      </c>
      <c r="M130" s="38">
        <f ca="1">SUMIFS('Inp - allowance final'!L:L, 'Inp - allowance final'!$A:$A, $F$6, 'Inp - allowance final'!$N:$N, $A130)</f>
        <v>0</v>
      </c>
      <c r="N130" s="38">
        <f ca="1"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ca="1" si="35"/>
        <v>0</v>
      </c>
      <c r="I131" s="38"/>
      <c r="J131" s="38">
        <f ca="1">SUMIFS('Inp - allowance final'!I:I, 'Inp - allowance final'!$A:$A, $F$6, 'Inp - allowance final'!$N:$N, $A131)</f>
        <v>0</v>
      </c>
      <c r="K131" s="38">
        <f ca="1">SUMIFS('Inp - allowance final'!J:J, 'Inp - allowance final'!$A:$A, $F$6, 'Inp - allowance final'!$N:$N, $A131)</f>
        <v>0</v>
      </c>
      <c r="L131" s="38">
        <f ca="1">SUMIFS('Inp - allowance final'!K:K, 'Inp - allowance final'!$A:$A, $F$6, 'Inp - allowance final'!$N:$N, $A131)</f>
        <v>0</v>
      </c>
      <c r="M131" s="38">
        <f ca="1">SUMIFS('Inp - allowance final'!L:L, 'Inp - allowance final'!$A:$A, $F$6, 'Inp - allowance final'!$N:$N, $A131)</f>
        <v>0</v>
      </c>
      <c r="N131" s="38">
        <f ca="1"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ca="1" si="35"/>
        <v>0</v>
      </c>
      <c r="I132" s="38"/>
      <c r="J132" s="38">
        <f ca="1">SUMIFS('Inp - allowance final'!I:I, 'Inp - allowance final'!$A:$A, $F$6, 'Inp - allowance final'!$N:$N, $A132)</f>
        <v>0</v>
      </c>
      <c r="K132" s="38">
        <f ca="1">SUMIFS('Inp - allowance final'!J:J, 'Inp - allowance final'!$A:$A, $F$6, 'Inp - allowance final'!$N:$N, $A132)</f>
        <v>0</v>
      </c>
      <c r="L132" s="38">
        <f ca="1">SUMIFS('Inp - allowance final'!K:K, 'Inp - allowance final'!$A:$A, $F$6, 'Inp - allowance final'!$N:$N, $A132)</f>
        <v>0</v>
      </c>
      <c r="M132" s="38">
        <f ca="1">SUMIFS('Inp - allowance final'!L:L, 'Inp - allowance final'!$A:$A, $F$6, 'Inp - allowance final'!$N:$N, $A132)</f>
        <v>0</v>
      </c>
      <c r="N132" s="38">
        <f ca="1"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ca="1" si="35"/>
        <v>0</v>
      </c>
      <c r="I133" s="38"/>
      <c r="J133" s="38">
        <f ca="1">SUMIFS('Inp - allowance final'!I:I, 'Inp - allowance final'!$A:$A, $F$6, 'Inp - allowance final'!$N:$N, $A133)</f>
        <v>0</v>
      </c>
      <c r="K133" s="38">
        <f ca="1">SUMIFS('Inp - allowance final'!J:J, 'Inp - allowance final'!$A:$A, $F$6, 'Inp - allowance final'!$N:$N, $A133)</f>
        <v>0</v>
      </c>
      <c r="L133" s="38">
        <f ca="1">SUMIFS('Inp - allowance final'!K:K, 'Inp - allowance final'!$A:$A, $F$6, 'Inp - allowance final'!$N:$N, $A133)</f>
        <v>0</v>
      </c>
      <c r="M133" s="38">
        <f ca="1">SUMIFS('Inp - allowance final'!L:L, 'Inp - allowance final'!$A:$A, $F$6, 'Inp - allowance final'!$N:$N, $A133)</f>
        <v>0</v>
      </c>
      <c r="N133" s="38">
        <f ca="1"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ca="1" si="35"/>
        <v>0</v>
      </c>
      <c r="I134" s="38"/>
      <c r="J134" s="38">
        <f ca="1">SUMIFS('Inp - allowance final'!I:I, 'Inp - allowance final'!$A:$A, $F$6, 'Inp - allowance final'!$N:$N, $A134)</f>
        <v>0</v>
      </c>
      <c r="K134" s="38">
        <f ca="1">SUMIFS('Inp - allowance final'!J:J, 'Inp - allowance final'!$A:$A, $F$6, 'Inp - allowance final'!$N:$N, $A134)</f>
        <v>0</v>
      </c>
      <c r="L134" s="38">
        <f ca="1">SUMIFS('Inp - allowance final'!K:K, 'Inp - allowance final'!$A:$A, $F$6, 'Inp - allowance final'!$N:$N, $A134)</f>
        <v>0</v>
      </c>
      <c r="M134" s="38">
        <f ca="1">SUMIFS('Inp - allowance final'!L:L, 'Inp - allowance final'!$A:$A, $F$6, 'Inp - allowance final'!$N:$N, $A134)</f>
        <v>0</v>
      </c>
      <c r="N134" s="38">
        <f ca="1"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ca="1" si="35"/>
        <v>0</v>
      </c>
      <c r="I135" s="38"/>
      <c r="J135" s="38">
        <f ca="1">SUMIFS('Inp - allowance final'!I:I, 'Inp - allowance final'!$A:$A, $F$6, 'Inp - allowance final'!$N:$N, $A135)</f>
        <v>0</v>
      </c>
      <c r="K135" s="38">
        <f ca="1">SUMIFS('Inp - allowance final'!J:J, 'Inp - allowance final'!$A:$A, $F$6, 'Inp - allowance final'!$N:$N, $A135)</f>
        <v>0</v>
      </c>
      <c r="L135" s="38">
        <f ca="1">SUMIFS('Inp - allowance final'!K:K, 'Inp - allowance final'!$A:$A, $F$6, 'Inp - allowance final'!$N:$N, $A135)</f>
        <v>0</v>
      </c>
      <c r="M135" s="38">
        <f ca="1">SUMIFS('Inp - allowance final'!L:L, 'Inp - allowance final'!$A:$A, $F$6, 'Inp - allowance final'!$N:$N, $A135)</f>
        <v>0</v>
      </c>
      <c r="N135" s="38">
        <f ca="1"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ca="1" si="35"/>
        <v>0</v>
      </c>
      <c r="J136" s="38">
        <f ca="1">SUMIFS('Inp - allowance final'!I:I, 'Inp - allowance final'!$A:$A, $F$6, 'Inp - allowance final'!$N:$N, $A136)</f>
        <v>0</v>
      </c>
      <c r="K136" s="38">
        <f ca="1">SUMIFS('Inp - allowance final'!J:J, 'Inp - allowance final'!$A:$A, $F$6, 'Inp - allowance final'!$N:$N, $A136)</f>
        <v>0</v>
      </c>
      <c r="L136" s="38">
        <f ca="1">SUMIFS('Inp - allowance final'!K:K, 'Inp - allowance final'!$A:$A, $F$6, 'Inp - allowance final'!$N:$N, $A136)</f>
        <v>0</v>
      </c>
      <c r="M136" s="38">
        <f ca="1">SUMIFS('Inp - allowance final'!L:L, 'Inp - allowance final'!$A:$A, $F$6, 'Inp - allowance final'!$N:$N, $A136)</f>
        <v>0</v>
      </c>
      <c r="N136" s="38">
        <f ca="1"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 t="e">
        <f ca="1">SUM(J141:N141)</f>
        <v>#DIV/0!</v>
      </c>
      <c r="I141" s="38"/>
      <c r="J141" s="38" t="e">
        <f t="shared" ref="J141:N152" ca="1" si="36">J46</f>
        <v>#DIV/0!</v>
      </c>
      <c r="K141" s="38" t="e">
        <f t="shared" ca="1" si="36"/>
        <v>#DIV/0!</v>
      </c>
      <c r="L141" s="38" t="e">
        <f t="shared" ca="1" si="36"/>
        <v>#DIV/0!</v>
      </c>
      <c r="M141" s="38" t="e">
        <f t="shared" ca="1" si="36"/>
        <v>#DIV/0!</v>
      </c>
      <c r="N141" s="38" t="e">
        <f t="shared" ca="1" si="36"/>
        <v>#DIV/0!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 t="e">
        <f t="shared" ref="H142:H152" ca="1" si="37">SUM(J142:N142)</f>
        <v>#DIV/0!</v>
      </c>
      <c r="I142" s="38"/>
      <c r="J142" s="38" t="e">
        <f t="shared" ca="1" si="36"/>
        <v>#DIV/0!</v>
      </c>
      <c r="K142" s="38" t="e">
        <f t="shared" ca="1" si="36"/>
        <v>#DIV/0!</v>
      </c>
      <c r="L142" s="38" t="e">
        <f t="shared" ca="1" si="36"/>
        <v>#DIV/0!</v>
      </c>
      <c r="M142" s="38" t="e">
        <f t="shared" ca="1" si="36"/>
        <v>#DIV/0!</v>
      </c>
      <c r="N142" s="38" t="e">
        <f t="shared" ca="1" si="36"/>
        <v>#DIV/0!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 t="e">
        <f t="shared" ca="1" si="37"/>
        <v>#DIV/0!</v>
      </c>
      <c r="I143" s="38"/>
      <c r="J143" s="38" t="e">
        <f t="shared" ca="1" si="36"/>
        <v>#DIV/0!</v>
      </c>
      <c r="K143" s="38" t="e">
        <f t="shared" ca="1" si="36"/>
        <v>#DIV/0!</v>
      </c>
      <c r="L143" s="38" t="e">
        <f t="shared" ca="1" si="36"/>
        <v>#DIV/0!</v>
      </c>
      <c r="M143" s="38" t="e">
        <f t="shared" ca="1" si="36"/>
        <v>#DIV/0!</v>
      </c>
      <c r="N143" s="38" t="e">
        <f t="shared" ca="1" si="36"/>
        <v>#DIV/0!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 t="e">
        <f t="shared" ca="1" si="37"/>
        <v>#DIV/0!</v>
      </c>
      <c r="I144" s="38"/>
      <c r="J144" s="38" t="e">
        <f t="shared" ca="1" si="36"/>
        <v>#DIV/0!</v>
      </c>
      <c r="K144" s="38" t="e">
        <f t="shared" ca="1" si="36"/>
        <v>#DIV/0!</v>
      </c>
      <c r="L144" s="38" t="e">
        <f t="shared" ca="1" si="36"/>
        <v>#DIV/0!</v>
      </c>
      <c r="M144" s="38" t="e">
        <f t="shared" ca="1" si="36"/>
        <v>#DIV/0!</v>
      </c>
      <c r="N144" s="38" t="e">
        <f t="shared" ca="1" si="36"/>
        <v>#DIV/0!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 t="e">
        <f t="shared" ca="1" si="37"/>
        <v>#DIV/0!</v>
      </c>
      <c r="I145" s="36"/>
      <c r="J145" s="38" t="e">
        <f t="shared" ca="1" si="36"/>
        <v>#DIV/0!</v>
      </c>
      <c r="K145" s="38" t="e">
        <f t="shared" ca="1" si="36"/>
        <v>#DIV/0!</v>
      </c>
      <c r="L145" s="38" t="e">
        <f t="shared" ca="1" si="36"/>
        <v>#DIV/0!</v>
      </c>
      <c r="M145" s="38" t="e">
        <f t="shared" ca="1" si="36"/>
        <v>#DIV/0!</v>
      </c>
      <c r="N145" s="38" t="e">
        <f t="shared" ca="1" si="36"/>
        <v>#DIV/0!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 t="e">
        <f t="shared" ca="1" si="37"/>
        <v>#DIV/0!</v>
      </c>
      <c r="I146" s="38"/>
      <c r="J146" s="38" t="e">
        <f t="shared" ca="1" si="36"/>
        <v>#DIV/0!</v>
      </c>
      <c r="K146" s="38" t="e">
        <f t="shared" ca="1" si="36"/>
        <v>#DIV/0!</v>
      </c>
      <c r="L146" s="38" t="e">
        <f t="shared" ca="1" si="36"/>
        <v>#DIV/0!</v>
      </c>
      <c r="M146" s="38" t="e">
        <f t="shared" ca="1" si="36"/>
        <v>#DIV/0!</v>
      </c>
      <c r="N146" s="38" t="e">
        <f t="shared" ca="1" si="36"/>
        <v>#DIV/0!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 t="e">
        <f t="shared" ca="1" si="37"/>
        <v>#DIV/0!</v>
      </c>
      <c r="I147" s="38"/>
      <c r="J147" s="38" t="e">
        <f t="shared" ca="1" si="36"/>
        <v>#DIV/0!</v>
      </c>
      <c r="K147" s="38" t="e">
        <f t="shared" ca="1" si="36"/>
        <v>#DIV/0!</v>
      </c>
      <c r="L147" s="38" t="e">
        <f t="shared" ca="1" si="36"/>
        <v>#DIV/0!</v>
      </c>
      <c r="M147" s="38" t="e">
        <f t="shared" ca="1" si="36"/>
        <v>#DIV/0!</v>
      </c>
      <c r="N147" s="38" t="e">
        <f t="shared" ca="1" si="36"/>
        <v>#DIV/0!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 t="e">
        <f t="shared" ca="1" si="37"/>
        <v>#DIV/0!</v>
      </c>
      <c r="I148" s="38"/>
      <c r="J148" s="38" t="e">
        <f t="shared" ca="1" si="36"/>
        <v>#DIV/0!</v>
      </c>
      <c r="K148" s="38" t="e">
        <f t="shared" ca="1" si="36"/>
        <v>#DIV/0!</v>
      </c>
      <c r="L148" s="38" t="e">
        <f t="shared" ca="1" si="36"/>
        <v>#DIV/0!</v>
      </c>
      <c r="M148" s="38" t="e">
        <f t="shared" ca="1" si="36"/>
        <v>#DIV/0!</v>
      </c>
      <c r="N148" s="38" t="e">
        <f t="shared" ca="1" si="36"/>
        <v>#DIV/0!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ca="1" si="37"/>
        <v>0</v>
      </c>
      <c r="I149" s="38"/>
      <c r="J149" s="38">
        <f t="shared" ca="1" si="36"/>
        <v>0</v>
      </c>
      <c r="K149" s="38">
        <f t="shared" ca="1" si="36"/>
        <v>0</v>
      </c>
      <c r="L149" s="38">
        <f t="shared" ca="1" si="36"/>
        <v>0</v>
      </c>
      <c r="M149" s="38">
        <f t="shared" ca="1" si="36"/>
        <v>0</v>
      </c>
      <c r="N149" s="38">
        <f t="shared" ca="1" si="36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ca="1" si="37"/>
        <v>0</v>
      </c>
      <c r="I150" s="38"/>
      <c r="J150" s="38">
        <f t="shared" ca="1" si="36"/>
        <v>0</v>
      </c>
      <c r="K150" s="38">
        <f t="shared" ca="1" si="36"/>
        <v>0</v>
      </c>
      <c r="L150" s="38">
        <f t="shared" ca="1" si="36"/>
        <v>0</v>
      </c>
      <c r="M150" s="38">
        <f t="shared" ca="1" si="36"/>
        <v>0</v>
      </c>
      <c r="N150" s="38">
        <f t="shared" ca="1" si="36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ca="1" si="37"/>
        <v>0</v>
      </c>
      <c r="I151" s="38"/>
      <c r="J151" s="38">
        <f t="shared" ca="1" si="36"/>
        <v>0</v>
      </c>
      <c r="K151" s="38">
        <f t="shared" ca="1" si="36"/>
        <v>0</v>
      </c>
      <c r="L151" s="38">
        <f t="shared" ca="1" si="36"/>
        <v>0</v>
      </c>
      <c r="M151" s="38">
        <f t="shared" ca="1" si="36"/>
        <v>0</v>
      </c>
      <c r="N151" s="38">
        <f t="shared" ca="1" si="36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ca="1" si="37"/>
        <v>0</v>
      </c>
      <c r="J152" s="38">
        <f t="shared" ca="1" si="36"/>
        <v>0</v>
      </c>
      <c r="K152" s="38">
        <f t="shared" ca="1" si="36"/>
        <v>0</v>
      </c>
      <c r="L152" s="38">
        <f t="shared" ca="1" si="36"/>
        <v>0</v>
      </c>
      <c r="M152" s="38">
        <f t="shared" ca="1" si="36"/>
        <v>0</v>
      </c>
      <c r="N152" s="38">
        <f t="shared" ca="1" si="36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 ca="1">SUM(J155:N155)</f>
        <v>0</v>
      </c>
      <c r="I155" s="38"/>
      <c r="J155" s="38">
        <f ca="1">J95</f>
        <v>0</v>
      </c>
      <c r="K155" s="38">
        <f t="shared" ref="K155:N155" ca="1" si="38">K95</f>
        <v>0</v>
      </c>
      <c r="L155" s="38">
        <f t="shared" ca="1" si="38"/>
        <v>0</v>
      </c>
      <c r="M155" s="38">
        <f t="shared" ca="1" si="38"/>
        <v>0</v>
      </c>
      <c r="N155" s="38">
        <f t="shared" ca="1" si="38"/>
        <v>0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ca="1" si="39">SUM(J156:N156)</f>
        <v>0</v>
      </c>
      <c r="I156" s="38"/>
      <c r="J156" s="38">
        <f t="shared" ref="J156:N166" ca="1" si="40">J96</f>
        <v>0</v>
      </c>
      <c r="K156" s="38">
        <f t="shared" ca="1" si="40"/>
        <v>0</v>
      </c>
      <c r="L156" s="38">
        <f t="shared" ca="1" si="40"/>
        <v>0</v>
      </c>
      <c r="M156" s="38">
        <f t="shared" ca="1" si="40"/>
        <v>0</v>
      </c>
      <c r="N156" s="38">
        <f t="shared" ca="1" si="40"/>
        <v>0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ca="1" si="39"/>
        <v>0</v>
      </c>
      <c r="I157" s="38"/>
      <c r="J157" s="38">
        <f t="shared" ca="1" si="40"/>
        <v>0</v>
      </c>
      <c r="K157" s="38">
        <f t="shared" ca="1" si="40"/>
        <v>0</v>
      </c>
      <c r="L157" s="38">
        <f t="shared" ca="1" si="40"/>
        <v>0</v>
      </c>
      <c r="M157" s="38">
        <f t="shared" ca="1" si="40"/>
        <v>0</v>
      </c>
      <c r="N157" s="38">
        <f t="shared" ca="1" si="40"/>
        <v>0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ca="1" si="39"/>
        <v>0</v>
      </c>
      <c r="I158" s="38"/>
      <c r="J158" s="38">
        <f t="shared" ca="1" si="40"/>
        <v>0</v>
      </c>
      <c r="K158" s="38">
        <f t="shared" ca="1" si="40"/>
        <v>0</v>
      </c>
      <c r="L158" s="38">
        <f t="shared" ca="1" si="40"/>
        <v>0</v>
      </c>
      <c r="M158" s="38">
        <f t="shared" ca="1" si="40"/>
        <v>0</v>
      </c>
      <c r="N158" s="38">
        <f t="shared" ca="1" si="40"/>
        <v>0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ca="1" si="39"/>
        <v>0</v>
      </c>
      <c r="I159" s="36"/>
      <c r="J159" s="38">
        <f t="shared" ca="1" si="40"/>
        <v>0</v>
      </c>
      <c r="K159" s="38">
        <f t="shared" ca="1" si="40"/>
        <v>0</v>
      </c>
      <c r="L159" s="38">
        <f t="shared" ca="1" si="40"/>
        <v>0</v>
      </c>
      <c r="M159" s="38">
        <f t="shared" ca="1" si="40"/>
        <v>0</v>
      </c>
      <c r="N159" s="38">
        <f t="shared" ca="1" si="40"/>
        <v>0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ca="1" si="39"/>
        <v>0</v>
      </c>
      <c r="I160" s="38"/>
      <c r="J160" s="38">
        <f t="shared" ca="1" si="40"/>
        <v>0</v>
      </c>
      <c r="K160" s="38">
        <f t="shared" ca="1" si="40"/>
        <v>0</v>
      </c>
      <c r="L160" s="38">
        <f t="shared" ca="1" si="40"/>
        <v>0</v>
      </c>
      <c r="M160" s="38">
        <f t="shared" ca="1" si="40"/>
        <v>0</v>
      </c>
      <c r="N160" s="38">
        <f t="shared" ca="1" si="40"/>
        <v>0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ca="1" si="39"/>
        <v>0</v>
      </c>
      <c r="I161" s="38"/>
      <c r="J161" s="38">
        <f t="shared" ca="1" si="40"/>
        <v>0</v>
      </c>
      <c r="K161" s="38">
        <f t="shared" ca="1" si="40"/>
        <v>0</v>
      </c>
      <c r="L161" s="38">
        <f t="shared" ca="1" si="40"/>
        <v>0</v>
      </c>
      <c r="M161" s="38">
        <f t="shared" ca="1" si="40"/>
        <v>0</v>
      </c>
      <c r="N161" s="38">
        <f t="shared" ca="1" si="40"/>
        <v>0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ca="1" si="39"/>
        <v>0</v>
      </c>
      <c r="I162" s="38"/>
      <c r="J162" s="38">
        <f t="shared" ca="1" si="40"/>
        <v>0</v>
      </c>
      <c r="K162" s="38">
        <f t="shared" ca="1" si="40"/>
        <v>0</v>
      </c>
      <c r="L162" s="38">
        <f t="shared" ca="1" si="40"/>
        <v>0</v>
      </c>
      <c r="M162" s="38">
        <f t="shared" ca="1" si="40"/>
        <v>0</v>
      </c>
      <c r="N162" s="38">
        <f t="shared" ca="1" si="40"/>
        <v>0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ca="1" si="39"/>
        <v>0</v>
      </c>
      <c r="I163" s="38"/>
      <c r="J163" s="38">
        <f t="shared" ca="1" si="40"/>
        <v>0</v>
      </c>
      <c r="K163" s="38">
        <f t="shared" ca="1" si="40"/>
        <v>0</v>
      </c>
      <c r="L163" s="38">
        <f t="shared" ca="1" si="40"/>
        <v>0</v>
      </c>
      <c r="M163" s="38">
        <f t="shared" ca="1" si="40"/>
        <v>0</v>
      </c>
      <c r="N163" s="38">
        <f t="shared" ca="1" si="40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ca="1" si="39"/>
        <v>0</v>
      </c>
      <c r="I164" s="38"/>
      <c r="J164" s="38">
        <f t="shared" ca="1" si="40"/>
        <v>0</v>
      </c>
      <c r="K164" s="38">
        <f t="shared" ca="1" si="40"/>
        <v>0</v>
      </c>
      <c r="L164" s="38">
        <f t="shared" ca="1" si="40"/>
        <v>0</v>
      </c>
      <c r="M164" s="38">
        <f t="shared" ca="1" si="40"/>
        <v>0</v>
      </c>
      <c r="N164" s="38">
        <f t="shared" ca="1" si="40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ca="1" si="39"/>
        <v>0</v>
      </c>
      <c r="I165" s="38"/>
      <c r="J165" s="38">
        <f t="shared" ca="1" si="40"/>
        <v>0</v>
      </c>
      <c r="K165" s="38">
        <f t="shared" ca="1" si="40"/>
        <v>0</v>
      </c>
      <c r="L165" s="38">
        <f t="shared" ca="1" si="40"/>
        <v>0</v>
      </c>
      <c r="M165" s="38">
        <f t="shared" ca="1" si="40"/>
        <v>0</v>
      </c>
      <c r="N165" s="38">
        <f t="shared" ca="1" si="40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ca="1" si="39"/>
        <v>0</v>
      </c>
      <c r="J166" s="38">
        <f ca="1">J106</f>
        <v>0</v>
      </c>
      <c r="K166" s="38">
        <f t="shared" ca="1" si="40"/>
        <v>0</v>
      </c>
      <c r="L166" s="38">
        <f t="shared" ca="1" si="40"/>
        <v>0</v>
      </c>
      <c r="M166" s="38">
        <f t="shared" ca="1" si="40"/>
        <v>0</v>
      </c>
      <c r="N166" s="38">
        <f t="shared" ca="1" si="40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 ca="1">SUM(J169:N169)</f>
        <v>0</v>
      </c>
      <c r="I169" s="38"/>
      <c r="J169" s="38">
        <f ca="1">J111</f>
        <v>0</v>
      </c>
      <c r="K169" s="38">
        <f t="shared" ref="K169:N169" ca="1" si="41">K111</f>
        <v>0</v>
      </c>
      <c r="L169" s="38">
        <f t="shared" ca="1" si="41"/>
        <v>0</v>
      </c>
      <c r="M169" s="38">
        <f t="shared" ca="1" si="41"/>
        <v>0</v>
      </c>
      <c r="N169" s="38">
        <f t="shared" ca="1" si="41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ca="1" si="42">SUM(J170:N170)</f>
        <v>0</v>
      </c>
      <c r="I170" s="38"/>
      <c r="J170" s="38">
        <f t="shared" ref="J170:N180" ca="1" si="43">J112</f>
        <v>0</v>
      </c>
      <c r="K170" s="38">
        <f t="shared" ca="1" si="43"/>
        <v>0</v>
      </c>
      <c r="L170" s="38">
        <f t="shared" ca="1" si="43"/>
        <v>0</v>
      </c>
      <c r="M170" s="38">
        <f t="shared" ca="1" si="43"/>
        <v>0</v>
      </c>
      <c r="N170" s="38">
        <f t="shared" ca="1" si="43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ca="1" si="42"/>
        <v>0</v>
      </c>
      <c r="I171" s="38"/>
      <c r="J171" s="38">
        <f t="shared" ca="1" si="43"/>
        <v>0</v>
      </c>
      <c r="K171" s="38">
        <f t="shared" ca="1" si="43"/>
        <v>0</v>
      </c>
      <c r="L171" s="38">
        <f t="shared" ca="1" si="43"/>
        <v>0</v>
      </c>
      <c r="M171" s="38">
        <f t="shared" ca="1" si="43"/>
        <v>0</v>
      </c>
      <c r="N171" s="38">
        <f t="shared" ca="1" si="43"/>
        <v>0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ca="1" si="42"/>
        <v>0</v>
      </c>
      <c r="I172" s="38"/>
      <c r="J172" s="38">
        <f t="shared" ca="1" si="43"/>
        <v>0</v>
      </c>
      <c r="K172" s="38">
        <f t="shared" ca="1" si="43"/>
        <v>0</v>
      </c>
      <c r="L172" s="38">
        <f t="shared" ca="1" si="43"/>
        <v>0</v>
      </c>
      <c r="M172" s="38">
        <f t="shared" ca="1" si="43"/>
        <v>0</v>
      </c>
      <c r="N172" s="38">
        <f t="shared" ca="1" si="43"/>
        <v>0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ca="1" si="42"/>
        <v>0</v>
      </c>
      <c r="I173" s="36"/>
      <c r="J173" s="38">
        <f t="shared" ca="1" si="43"/>
        <v>0</v>
      </c>
      <c r="K173" s="38">
        <f t="shared" ca="1" si="43"/>
        <v>0</v>
      </c>
      <c r="L173" s="38">
        <f t="shared" ca="1" si="43"/>
        <v>0</v>
      </c>
      <c r="M173" s="38">
        <f t="shared" ca="1" si="43"/>
        <v>0</v>
      </c>
      <c r="N173" s="38">
        <f t="shared" ca="1" si="43"/>
        <v>0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ca="1" si="42"/>
        <v>0</v>
      </c>
      <c r="I174" s="38"/>
      <c r="J174" s="38">
        <f t="shared" ca="1" si="43"/>
        <v>0</v>
      </c>
      <c r="K174" s="38">
        <f t="shared" ca="1" si="43"/>
        <v>0</v>
      </c>
      <c r="L174" s="38">
        <f t="shared" ca="1" si="43"/>
        <v>0</v>
      </c>
      <c r="M174" s="38">
        <f t="shared" ca="1" si="43"/>
        <v>0</v>
      </c>
      <c r="N174" s="38">
        <f t="shared" ca="1" si="43"/>
        <v>0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ca="1" si="42"/>
        <v>0</v>
      </c>
      <c r="I175" s="38"/>
      <c r="J175" s="38">
        <f t="shared" ca="1" si="43"/>
        <v>0</v>
      </c>
      <c r="K175" s="38">
        <f t="shared" ca="1" si="43"/>
        <v>0</v>
      </c>
      <c r="L175" s="38">
        <f t="shared" ca="1" si="43"/>
        <v>0</v>
      </c>
      <c r="M175" s="38">
        <f t="shared" ca="1" si="43"/>
        <v>0</v>
      </c>
      <c r="N175" s="38">
        <f t="shared" ca="1" si="43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ca="1" si="42"/>
        <v>0</v>
      </c>
      <c r="I176" s="38"/>
      <c r="J176" s="38">
        <f t="shared" ca="1" si="43"/>
        <v>0</v>
      </c>
      <c r="K176" s="38">
        <f t="shared" ca="1" si="43"/>
        <v>0</v>
      </c>
      <c r="L176" s="38">
        <f t="shared" ca="1" si="43"/>
        <v>0</v>
      </c>
      <c r="M176" s="38">
        <f t="shared" ca="1" si="43"/>
        <v>0</v>
      </c>
      <c r="N176" s="38">
        <f t="shared" ca="1" si="43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ca="1" si="42"/>
        <v>0</v>
      </c>
      <c r="I177" s="38"/>
      <c r="J177" s="38">
        <f t="shared" ca="1" si="43"/>
        <v>0</v>
      </c>
      <c r="K177" s="38">
        <f t="shared" ca="1" si="43"/>
        <v>0</v>
      </c>
      <c r="L177" s="38">
        <f t="shared" ca="1" si="43"/>
        <v>0</v>
      </c>
      <c r="M177" s="38">
        <f t="shared" ca="1" si="43"/>
        <v>0</v>
      </c>
      <c r="N177" s="38">
        <f t="shared" ca="1" si="43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ca="1" si="42"/>
        <v>0</v>
      </c>
      <c r="I178" s="38"/>
      <c r="J178" s="38">
        <f t="shared" ca="1" si="43"/>
        <v>0</v>
      </c>
      <c r="K178" s="38">
        <f t="shared" ca="1" si="43"/>
        <v>0</v>
      </c>
      <c r="L178" s="38">
        <f t="shared" ca="1" si="43"/>
        <v>0</v>
      </c>
      <c r="M178" s="38">
        <f t="shared" ca="1" si="43"/>
        <v>0</v>
      </c>
      <c r="N178" s="38">
        <f t="shared" ca="1" si="43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ca="1" si="42"/>
        <v>0</v>
      </c>
      <c r="I179" s="38"/>
      <c r="J179" s="38">
        <f t="shared" ca="1" si="43"/>
        <v>0</v>
      </c>
      <c r="K179" s="38">
        <f t="shared" ca="1" si="43"/>
        <v>0</v>
      </c>
      <c r="L179" s="38">
        <f t="shared" ca="1" si="43"/>
        <v>0</v>
      </c>
      <c r="M179" s="38">
        <f t="shared" ca="1" si="43"/>
        <v>0</v>
      </c>
      <c r="N179" s="38">
        <f t="shared" ca="1" si="43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ca="1" si="42"/>
        <v>0</v>
      </c>
      <c r="J180" s="38">
        <f t="shared" ca="1" si="43"/>
        <v>0</v>
      </c>
      <c r="K180" s="38">
        <f t="shared" ca="1" si="43"/>
        <v>0</v>
      </c>
      <c r="L180" s="38">
        <f t="shared" ca="1" si="43"/>
        <v>0</v>
      </c>
      <c r="M180" s="38">
        <f t="shared" ca="1" si="43"/>
        <v>0</v>
      </c>
      <c r="N180" s="38">
        <f t="shared" ca="1" si="43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 ca="1">SUM(J183:N183)</f>
        <v>0</v>
      </c>
      <c r="I183" s="38"/>
      <c r="J183" s="38">
        <f ca="1">J125</f>
        <v>0</v>
      </c>
      <c r="K183" s="38">
        <f t="shared" ref="K183:N183" ca="1" si="44">K125</f>
        <v>0</v>
      </c>
      <c r="L183" s="38">
        <f t="shared" ca="1" si="44"/>
        <v>0</v>
      </c>
      <c r="M183" s="38">
        <f t="shared" ca="1" si="44"/>
        <v>0</v>
      </c>
      <c r="N183" s="38">
        <f t="shared" ca="1" si="44"/>
        <v>0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ca="1" si="45">SUM(J184:N184)</f>
        <v>0</v>
      </c>
      <c r="I184" s="38"/>
      <c r="J184" s="38">
        <f t="shared" ref="J184:N194" ca="1" si="46">J126</f>
        <v>0</v>
      </c>
      <c r="K184" s="38">
        <f t="shared" ca="1" si="46"/>
        <v>0</v>
      </c>
      <c r="L184" s="38">
        <f t="shared" ca="1" si="46"/>
        <v>0</v>
      </c>
      <c r="M184" s="38">
        <f t="shared" ca="1" si="46"/>
        <v>0</v>
      </c>
      <c r="N184" s="38">
        <f t="shared" ca="1" si="46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ca="1" si="45"/>
        <v>0</v>
      </c>
      <c r="I185" s="38"/>
      <c r="J185" s="38">
        <f t="shared" ca="1" si="46"/>
        <v>0</v>
      </c>
      <c r="K185" s="38">
        <f t="shared" ca="1" si="46"/>
        <v>0</v>
      </c>
      <c r="L185" s="38">
        <f t="shared" ca="1" si="46"/>
        <v>0</v>
      </c>
      <c r="M185" s="38">
        <f t="shared" ca="1" si="46"/>
        <v>0</v>
      </c>
      <c r="N185" s="38">
        <f t="shared" ca="1" si="46"/>
        <v>0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ca="1" si="45"/>
        <v>0</v>
      </c>
      <c r="I186" s="38"/>
      <c r="J186" s="38">
        <f t="shared" ca="1" si="46"/>
        <v>0</v>
      </c>
      <c r="K186" s="38">
        <f t="shared" ca="1" si="46"/>
        <v>0</v>
      </c>
      <c r="L186" s="38">
        <f t="shared" ca="1" si="46"/>
        <v>0</v>
      </c>
      <c r="M186" s="38">
        <f t="shared" ca="1" si="46"/>
        <v>0</v>
      </c>
      <c r="N186" s="38">
        <f t="shared" ca="1" si="46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ca="1" si="45"/>
        <v>0</v>
      </c>
      <c r="I187" s="36"/>
      <c r="J187" s="38">
        <f t="shared" ca="1" si="46"/>
        <v>0</v>
      </c>
      <c r="K187" s="38">
        <f t="shared" ca="1" si="46"/>
        <v>0</v>
      </c>
      <c r="L187" s="38">
        <f t="shared" ca="1" si="46"/>
        <v>0</v>
      </c>
      <c r="M187" s="38">
        <f t="shared" ca="1" si="46"/>
        <v>0</v>
      </c>
      <c r="N187" s="38">
        <f t="shared" ca="1" si="46"/>
        <v>0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ca="1" si="45"/>
        <v>0</v>
      </c>
      <c r="I188" s="38"/>
      <c r="J188" s="38">
        <f t="shared" ca="1" si="46"/>
        <v>0</v>
      </c>
      <c r="K188" s="38">
        <f t="shared" ca="1" si="46"/>
        <v>0</v>
      </c>
      <c r="L188" s="38">
        <f t="shared" ca="1" si="46"/>
        <v>0</v>
      </c>
      <c r="M188" s="38">
        <f t="shared" ca="1" si="46"/>
        <v>0</v>
      </c>
      <c r="N188" s="38">
        <f t="shared" ca="1" si="46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ca="1" si="45"/>
        <v>0</v>
      </c>
      <c r="I189" s="38"/>
      <c r="J189" s="38">
        <f t="shared" ca="1" si="46"/>
        <v>0</v>
      </c>
      <c r="K189" s="38">
        <f t="shared" ca="1" si="46"/>
        <v>0</v>
      </c>
      <c r="L189" s="38">
        <f t="shared" ca="1" si="46"/>
        <v>0</v>
      </c>
      <c r="M189" s="38">
        <f t="shared" ca="1" si="46"/>
        <v>0</v>
      </c>
      <c r="N189" s="38">
        <f t="shared" ca="1" si="46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ca="1" si="45"/>
        <v>0</v>
      </c>
      <c r="I190" s="38"/>
      <c r="J190" s="38">
        <f t="shared" ca="1" si="46"/>
        <v>0</v>
      </c>
      <c r="K190" s="38">
        <f t="shared" ca="1" si="46"/>
        <v>0</v>
      </c>
      <c r="L190" s="38">
        <f t="shared" ca="1" si="46"/>
        <v>0</v>
      </c>
      <c r="M190" s="38">
        <f t="shared" ca="1" si="46"/>
        <v>0</v>
      </c>
      <c r="N190" s="38">
        <f t="shared" ca="1" si="46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ca="1" si="45"/>
        <v>0</v>
      </c>
      <c r="I191" s="38"/>
      <c r="J191" s="38">
        <f t="shared" ca="1" si="46"/>
        <v>0</v>
      </c>
      <c r="K191" s="38">
        <f t="shared" ca="1" si="46"/>
        <v>0</v>
      </c>
      <c r="L191" s="38">
        <f t="shared" ca="1" si="46"/>
        <v>0</v>
      </c>
      <c r="M191" s="38">
        <f t="shared" ca="1" si="46"/>
        <v>0</v>
      </c>
      <c r="N191" s="38">
        <f t="shared" ca="1" si="46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ca="1" si="45"/>
        <v>0</v>
      </c>
      <c r="I192" s="38"/>
      <c r="J192" s="38">
        <f t="shared" ca="1" si="46"/>
        <v>0</v>
      </c>
      <c r="K192" s="38">
        <f t="shared" ca="1" si="46"/>
        <v>0</v>
      </c>
      <c r="L192" s="38">
        <f t="shared" ca="1" si="46"/>
        <v>0</v>
      </c>
      <c r="M192" s="38">
        <f t="shared" ca="1" si="46"/>
        <v>0</v>
      </c>
      <c r="N192" s="38">
        <f t="shared" ca="1" si="46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ca="1" si="45"/>
        <v>0</v>
      </c>
      <c r="I193" s="38"/>
      <c r="J193" s="38">
        <f t="shared" ca="1" si="46"/>
        <v>0</v>
      </c>
      <c r="K193" s="38">
        <f t="shared" ca="1" si="46"/>
        <v>0</v>
      </c>
      <c r="L193" s="38">
        <f t="shared" ca="1" si="46"/>
        <v>0</v>
      </c>
      <c r="M193" s="38">
        <f t="shared" ca="1" si="46"/>
        <v>0</v>
      </c>
      <c r="N193" s="38">
        <f t="shared" ca="1" si="46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ca="1" si="45"/>
        <v>0</v>
      </c>
      <c r="J194" s="38">
        <f t="shared" ca="1" si="46"/>
        <v>0</v>
      </c>
      <c r="K194" s="38">
        <f t="shared" ca="1" si="46"/>
        <v>0</v>
      </c>
      <c r="L194" s="38">
        <f t="shared" ca="1" si="46"/>
        <v>0</v>
      </c>
      <c r="M194" s="38">
        <f t="shared" ca="1" si="46"/>
        <v>0</v>
      </c>
      <c r="N194" s="38">
        <f t="shared" ca="1" si="46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 t="e">
        <f ca="1">SUM(J197:N197)</f>
        <v>#DIV/0!</v>
      </c>
      <c r="I197" s="38"/>
      <c r="J197" s="38" t="e">
        <f ca="1">J141+J155+J169+J183</f>
        <v>#DIV/0!</v>
      </c>
      <c r="K197" s="38" t="e">
        <f t="shared" ref="K197:N197" ca="1" si="47">K141+K155+K169+K183</f>
        <v>#DIV/0!</v>
      </c>
      <c r="L197" s="38" t="e">
        <f t="shared" ca="1" si="47"/>
        <v>#DIV/0!</v>
      </c>
      <c r="M197" s="38" t="e">
        <f t="shared" ca="1" si="47"/>
        <v>#DIV/0!</v>
      </c>
      <c r="N197" s="38" t="e">
        <f t="shared" ca="1" si="47"/>
        <v>#DIV/0!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 t="e">
        <f t="shared" ref="H198:H208" ca="1" si="48">SUM(J198:N198)</f>
        <v>#DIV/0!</v>
      </c>
      <c r="I198" s="38"/>
      <c r="J198" s="38" t="e">
        <f t="shared" ref="J198:N208" ca="1" si="49">J142+J156+J170+J184</f>
        <v>#DIV/0!</v>
      </c>
      <c r="K198" s="38" t="e">
        <f t="shared" ca="1" si="49"/>
        <v>#DIV/0!</v>
      </c>
      <c r="L198" s="38" t="e">
        <f t="shared" ca="1" si="49"/>
        <v>#DIV/0!</v>
      </c>
      <c r="M198" s="38" t="e">
        <f t="shared" ca="1" si="49"/>
        <v>#DIV/0!</v>
      </c>
      <c r="N198" s="38" t="e">
        <f t="shared" ca="1" si="49"/>
        <v>#DIV/0!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 t="e">
        <f t="shared" ca="1" si="48"/>
        <v>#DIV/0!</v>
      </c>
      <c r="I199" s="38"/>
      <c r="J199" s="38" t="e">
        <f t="shared" ca="1" si="49"/>
        <v>#DIV/0!</v>
      </c>
      <c r="K199" s="38" t="e">
        <f t="shared" ca="1" si="49"/>
        <v>#DIV/0!</v>
      </c>
      <c r="L199" s="38" t="e">
        <f t="shared" ca="1" si="49"/>
        <v>#DIV/0!</v>
      </c>
      <c r="M199" s="38" t="e">
        <f t="shared" ca="1" si="49"/>
        <v>#DIV/0!</v>
      </c>
      <c r="N199" s="38" t="e">
        <f t="shared" ca="1" si="49"/>
        <v>#DIV/0!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 t="e">
        <f t="shared" ca="1" si="48"/>
        <v>#DIV/0!</v>
      </c>
      <c r="I200" s="38"/>
      <c r="J200" s="38" t="e">
        <f t="shared" ca="1" si="49"/>
        <v>#DIV/0!</v>
      </c>
      <c r="K200" s="38" t="e">
        <f t="shared" ca="1" si="49"/>
        <v>#DIV/0!</v>
      </c>
      <c r="L200" s="38" t="e">
        <f t="shared" ca="1" si="49"/>
        <v>#DIV/0!</v>
      </c>
      <c r="M200" s="38" t="e">
        <f t="shared" ca="1" si="49"/>
        <v>#DIV/0!</v>
      </c>
      <c r="N200" s="38" t="e">
        <f t="shared" ca="1" si="49"/>
        <v>#DIV/0!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 t="e">
        <f t="shared" ca="1" si="48"/>
        <v>#DIV/0!</v>
      </c>
      <c r="I201" s="36"/>
      <c r="J201" s="38" t="e">
        <f t="shared" ca="1" si="49"/>
        <v>#DIV/0!</v>
      </c>
      <c r="K201" s="38" t="e">
        <f t="shared" ca="1" si="49"/>
        <v>#DIV/0!</v>
      </c>
      <c r="L201" s="38" t="e">
        <f t="shared" ca="1" si="49"/>
        <v>#DIV/0!</v>
      </c>
      <c r="M201" s="38" t="e">
        <f t="shared" ca="1" si="49"/>
        <v>#DIV/0!</v>
      </c>
      <c r="N201" s="38" t="e">
        <f t="shared" ca="1" si="49"/>
        <v>#DIV/0!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 t="e">
        <f t="shared" ca="1" si="48"/>
        <v>#DIV/0!</v>
      </c>
      <c r="I202" s="38"/>
      <c r="J202" s="38" t="e">
        <f t="shared" ca="1" si="49"/>
        <v>#DIV/0!</v>
      </c>
      <c r="K202" s="38" t="e">
        <f t="shared" ca="1" si="49"/>
        <v>#DIV/0!</v>
      </c>
      <c r="L202" s="38" t="e">
        <f t="shared" ca="1" si="49"/>
        <v>#DIV/0!</v>
      </c>
      <c r="M202" s="38" t="e">
        <f t="shared" ca="1" si="49"/>
        <v>#DIV/0!</v>
      </c>
      <c r="N202" s="38" t="e">
        <f t="shared" ca="1" si="49"/>
        <v>#DIV/0!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 t="e">
        <f t="shared" ca="1" si="48"/>
        <v>#DIV/0!</v>
      </c>
      <c r="I203" s="38"/>
      <c r="J203" s="38" t="e">
        <f t="shared" ca="1" si="49"/>
        <v>#DIV/0!</v>
      </c>
      <c r="K203" s="38" t="e">
        <f t="shared" ca="1" si="49"/>
        <v>#DIV/0!</v>
      </c>
      <c r="L203" s="38" t="e">
        <f t="shared" ca="1" si="49"/>
        <v>#DIV/0!</v>
      </c>
      <c r="M203" s="38" t="e">
        <f t="shared" ca="1" si="49"/>
        <v>#DIV/0!</v>
      </c>
      <c r="N203" s="38" t="e">
        <f t="shared" ca="1" si="49"/>
        <v>#DIV/0!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 t="e">
        <f t="shared" ca="1" si="48"/>
        <v>#DIV/0!</v>
      </c>
      <c r="I204" s="38"/>
      <c r="J204" s="38" t="e">
        <f t="shared" ca="1" si="49"/>
        <v>#DIV/0!</v>
      </c>
      <c r="K204" s="38" t="e">
        <f t="shared" ca="1" si="49"/>
        <v>#DIV/0!</v>
      </c>
      <c r="L204" s="38" t="e">
        <f t="shared" ca="1" si="49"/>
        <v>#DIV/0!</v>
      </c>
      <c r="M204" s="38" t="e">
        <f t="shared" ca="1" si="49"/>
        <v>#DIV/0!</v>
      </c>
      <c r="N204" s="38" t="e">
        <f t="shared" ca="1" si="49"/>
        <v>#DIV/0!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ca="1" si="48"/>
        <v>0</v>
      </c>
      <c r="I205" s="38"/>
      <c r="J205" s="38">
        <f t="shared" ca="1" si="49"/>
        <v>0</v>
      </c>
      <c r="K205" s="38">
        <f t="shared" ca="1" si="49"/>
        <v>0</v>
      </c>
      <c r="L205" s="38">
        <f t="shared" ca="1" si="49"/>
        <v>0</v>
      </c>
      <c r="M205" s="38">
        <f t="shared" ca="1" si="49"/>
        <v>0</v>
      </c>
      <c r="N205" s="38">
        <f t="shared" ca="1" si="49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ca="1" si="48"/>
        <v>0</v>
      </c>
      <c r="I206" s="38"/>
      <c r="J206" s="38">
        <f t="shared" ca="1" si="49"/>
        <v>0</v>
      </c>
      <c r="K206" s="38">
        <f t="shared" ca="1" si="49"/>
        <v>0</v>
      </c>
      <c r="L206" s="38">
        <f t="shared" ca="1" si="49"/>
        <v>0</v>
      </c>
      <c r="M206" s="38">
        <f t="shared" ca="1" si="49"/>
        <v>0</v>
      </c>
      <c r="N206" s="38">
        <f t="shared" ca="1" si="49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ca="1" si="48"/>
        <v>0</v>
      </c>
      <c r="I207" s="38"/>
      <c r="J207" s="38">
        <f t="shared" ca="1" si="49"/>
        <v>0</v>
      </c>
      <c r="K207" s="38">
        <f t="shared" ca="1" si="49"/>
        <v>0</v>
      </c>
      <c r="L207" s="38">
        <f t="shared" ca="1" si="49"/>
        <v>0</v>
      </c>
      <c r="M207" s="38">
        <f t="shared" ca="1" si="49"/>
        <v>0</v>
      </c>
      <c r="N207" s="38">
        <f t="shared" ca="1" si="49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ca="1" si="48"/>
        <v>0</v>
      </c>
      <c r="J208" s="38">
        <f t="shared" ca="1" si="49"/>
        <v>0</v>
      </c>
      <c r="K208" s="38">
        <f t="shared" ca="1" si="49"/>
        <v>0</v>
      </c>
      <c r="L208" s="38">
        <f t="shared" ca="1" si="49"/>
        <v>0</v>
      </c>
      <c r="M208" s="38">
        <f t="shared" ca="1" si="49"/>
        <v>0</v>
      </c>
      <c r="N208" s="38">
        <f t="shared" ca="1" si="49"/>
        <v>0</v>
      </c>
    </row>
    <row r="209" spans="1:14">
      <c r="A209" s="65"/>
      <c r="B209" s="16"/>
      <c r="C209" s="43"/>
      <c r="D209" s="44"/>
      <c r="E209" s="35"/>
      <c r="F209" s="35"/>
      <c r="G209" s="35"/>
      <c r="H209" s="34"/>
      <c r="I209" s="34"/>
      <c r="J209" s="34"/>
      <c r="K209" s="34"/>
      <c r="L209" s="34"/>
      <c r="M209" s="34"/>
      <c r="N209" s="34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77"/>
      <c r="C211" s="77"/>
      <c r="D211" s="20"/>
      <c r="E211" s="54"/>
      <c r="F211" s="7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77"/>
      <c r="C212" s="77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77"/>
      <c r="C213" s="77"/>
      <c r="D213" s="20"/>
      <c r="E213" s="54"/>
      <c r="F213" s="7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77"/>
      <c r="C214" s="74" t="s">
        <v>579</v>
      </c>
      <c r="D214" s="20"/>
      <c r="E214" s="54"/>
      <c r="F214" s="7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77"/>
      <c r="C215" s="77"/>
      <c r="D215" s="20"/>
      <c r="E215" s="54" t="s">
        <v>28</v>
      </c>
      <c r="F215" s="78"/>
      <c r="G215" s="41" t="s">
        <v>47</v>
      </c>
      <c r="H215" s="38">
        <f ca="1" xml:space="preserve"> SUM(H10:H21)</f>
        <v>0</v>
      </c>
      <c r="J215" s="38"/>
      <c r="K215" s="38"/>
      <c r="L215" s="38"/>
      <c r="M215" s="38"/>
      <c r="N215" s="38"/>
    </row>
    <row r="216" spans="1:14" s="30" customFormat="1" ht="13.15">
      <c r="A216" s="66"/>
      <c r="B216" s="77"/>
      <c r="C216" s="77"/>
      <c r="D216" s="20"/>
      <c r="E216" s="54"/>
      <c r="F216" s="7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77"/>
      <c r="C217" s="74" t="s">
        <v>610</v>
      </c>
      <c r="D217" s="20"/>
      <c r="E217" s="54"/>
      <c r="F217" s="7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77"/>
      <c r="C218" s="77"/>
      <c r="D218" s="20"/>
      <c r="E218" s="54" t="s">
        <v>28</v>
      </c>
      <c r="F218" s="78"/>
      <c r="G218" s="41" t="s">
        <v>47</v>
      </c>
      <c r="H218" s="38">
        <f ca="1" xml:space="preserve"> SUM(H62:H73)</f>
        <v>0</v>
      </c>
      <c r="J218" s="38"/>
      <c r="K218" s="38"/>
      <c r="L218" s="38"/>
      <c r="M218" s="38"/>
      <c r="N218" s="38"/>
    </row>
    <row r="219" spans="1:14" s="30" customFormat="1" ht="13.15">
      <c r="A219" s="66"/>
      <c r="B219" s="77"/>
      <c r="C219" s="77"/>
      <c r="D219" s="20"/>
      <c r="E219" s="54"/>
      <c r="F219" s="7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77"/>
      <c r="C220" s="74" t="s">
        <v>634</v>
      </c>
      <c r="D220" s="20"/>
      <c r="E220" s="54"/>
      <c r="F220" s="78"/>
      <c r="J220" s="38"/>
      <c r="K220" s="38"/>
      <c r="L220" s="38"/>
      <c r="M220" s="38"/>
      <c r="N220" s="38"/>
    </row>
    <row r="221" spans="1:14" s="30" customFormat="1" ht="13.15">
      <c r="A221" s="66"/>
      <c r="B221" s="77"/>
      <c r="C221" s="77"/>
      <c r="D221" s="20"/>
      <c r="E221" s="54" t="s">
        <v>28</v>
      </c>
      <c r="F221" s="78"/>
      <c r="G221" s="41" t="s">
        <v>47</v>
      </c>
      <c r="H221" s="38">
        <f ca="1" xml:space="preserve"> H215 + H218</f>
        <v>0</v>
      </c>
      <c r="J221" s="38"/>
      <c r="K221" s="38"/>
      <c r="L221" s="38"/>
      <c r="M221" s="38"/>
      <c r="N221" s="38"/>
    </row>
    <row r="222" spans="1:14" s="30" customFormat="1" ht="13.15">
      <c r="A222" s="66"/>
      <c r="B222" s="77"/>
      <c r="C222" s="77"/>
      <c r="D222" s="20"/>
      <c r="E222" s="54"/>
      <c r="F222" s="7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77"/>
      <c r="C223" s="77"/>
      <c r="D223" s="20"/>
      <c r="E223" s="54" t="s">
        <v>635</v>
      </c>
      <c r="F223" s="78"/>
      <c r="G223" s="41" t="s">
        <v>47</v>
      </c>
      <c r="H223" s="38">
        <f ca="1" xml:space="preserve"> SUM(J223:N223)</f>
        <v>0</v>
      </c>
      <c r="J223" s="38">
        <f ca="1" xml:space="preserve"> SUMIFS('Inp - BP final'!F$7:F$2590, 'Inp - BP final'!$A$7:$A$2590, $F$6, 'Inp - BP final'!$L$7:$L$2590, "Totex check")</f>
        <v>0</v>
      </c>
      <c r="K223" s="38">
        <f ca="1" xml:space="preserve"> SUMIFS('Inp - BP final'!G$7:G$2590, 'Inp - BP final'!$A$7:$A$2590, $F$6, 'Inp - BP final'!$L$7:$L$2590, "Totex check")</f>
        <v>0</v>
      </c>
      <c r="L223" s="38">
        <f ca="1" xml:space="preserve"> SUMIFS('Inp - BP final'!H$7:H$2590, 'Inp - BP final'!$A$7:$A$2590, $F$6, 'Inp - BP final'!$L$7:$L$2590, "Totex check")</f>
        <v>0</v>
      </c>
      <c r="M223" s="38">
        <f ca="1" xml:space="preserve"> SUMIFS('Inp - BP final'!I$7:I$2590, 'Inp - BP final'!$A$7:$A$2590, $F$6, 'Inp - BP final'!$L$7:$L$2590, "Totex check")</f>
        <v>0</v>
      </c>
      <c r="N223" s="38">
        <f ca="1" xml:space="preserve"> SUMIFS('Inp - BP final'!J$7:J$2590, 'Inp - BP final'!$A$7:$A$2590, $F$6, 'Inp - BP final'!$L$7:$L$2590, "Totex check")</f>
        <v>0</v>
      </c>
    </row>
    <row r="224" spans="1:14" s="30" customFormat="1" ht="13.15">
      <c r="A224" s="66"/>
      <c r="B224" s="77"/>
      <c r="C224" s="77"/>
      <c r="D224" s="20"/>
      <c r="E224" s="54" t="s">
        <v>659</v>
      </c>
      <c r="F224" s="78"/>
      <c r="G224" s="41" t="s">
        <v>47</v>
      </c>
      <c r="H224" s="38">
        <f ca="1" xml:space="preserve"> SUM(J224:N224)</f>
        <v>0</v>
      </c>
      <c r="J224" s="38">
        <f ca="1" xml:space="preserve"> SUMIFS('Inp - BP final'!F$7:F$2590, 'Inp - BP final'!$A$7:$A$2590, $F$6, 'Inp - BP final'!$L$7:$L$2590, "ADDN check")</f>
        <v>0</v>
      </c>
      <c r="K224" s="38">
        <f ca="1" xml:space="preserve"> SUMIFS('Inp - BP final'!G$7:G$2590, 'Inp - BP final'!$A$7:$A$2590, $F$6, 'Inp - BP final'!$L$7:$L$2590, "ADDN check")</f>
        <v>0</v>
      </c>
      <c r="L224" s="38">
        <f ca="1" xml:space="preserve"> SUMIFS('Inp - BP final'!H$7:H$2590, 'Inp - BP final'!$A$7:$A$2590, $F$6, 'Inp - BP final'!$L$7:$L$2590, "ADDN check")</f>
        <v>0</v>
      </c>
      <c r="M224" s="38">
        <f ca="1" xml:space="preserve"> SUMIFS('Inp - BP final'!I$7:I$2590, 'Inp - BP final'!$A$7:$A$2590, $F$6, 'Inp - BP final'!$L$7:$L$2590, "ADDN check")</f>
        <v>0</v>
      </c>
      <c r="N224" s="38">
        <f ca="1" xml:space="preserve"> SUMIFS('Inp - BP final'!J$7:J$2590, 'Inp - BP final'!$A$7:$A$2590, $F$6, 'Inp - BP final'!$L$7:$L$2590, "ADDN check")</f>
        <v>0</v>
      </c>
    </row>
    <row r="225" spans="1:14" s="30" customFormat="1" ht="13.15">
      <c r="A225" s="66"/>
      <c r="B225" s="77"/>
      <c r="C225" s="77"/>
      <c r="D225" s="20"/>
      <c r="E225" s="54" t="s">
        <v>28</v>
      </c>
      <c r="F225" s="78"/>
      <c r="G225" s="41"/>
      <c r="H225" s="38">
        <f ca="1">H223-H224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77"/>
      <c r="C226" s="77"/>
      <c r="D226" s="20"/>
      <c r="E226" s="54"/>
      <c r="F226" s="7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77"/>
      <c r="C227" s="77"/>
      <c r="D227" s="20"/>
      <c r="E227" s="54" t="s">
        <v>636</v>
      </c>
      <c r="F227" s="78"/>
      <c r="G227" s="41" t="s">
        <v>47</v>
      </c>
      <c r="H227" s="121">
        <f ca="1">H221-H225</f>
        <v>0</v>
      </c>
      <c r="J227" s="38"/>
      <c r="K227" s="38"/>
      <c r="L227" s="38"/>
      <c r="M227" s="38"/>
      <c r="N227" s="38"/>
    </row>
    <row r="228" spans="1:14" s="30" customFormat="1" ht="13.15">
      <c r="A228" s="66"/>
      <c r="B228" s="77"/>
      <c r="C228" s="77"/>
      <c r="D228" s="20"/>
      <c r="E228" s="54"/>
      <c r="F228" s="78"/>
      <c r="G228" s="41"/>
      <c r="H228" s="38"/>
      <c r="J228" s="38"/>
      <c r="K228" s="38"/>
      <c r="L228" s="38"/>
      <c r="M228" s="38"/>
      <c r="N228" s="38"/>
    </row>
    <row r="229" spans="1:14" s="30" customFormat="1" ht="13.15">
      <c r="A229" s="66"/>
      <c r="B229" s="77"/>
      <c r="C229" s="74" t="s">
        <v>637</v>
      </c>
      <c r="D229" s="20"/>
      <c r="F229" s="78"/>
      <c r="J229" s="38"/>
      <c r="K229" s="38"/>
      <c r="L229" s="38"/>
      <c r="M229" s="38"/>
      <c r="N229" s="38"/>
    </row>
    <row r="230" spans="1:14" s="30" customFormat="1" ht="13.15">
      <c r="A230" s="66"/>
      <c r="B230" s="77"/>
      <c r="C230" s="77"/>
      <c r="D230" s="20"/>
      <c r="E230" s="54" t="s">
        <v>637</v>
      </c>
      <c r="F230" s="78"/>
      <c r="G230" s="41" t="s">
        <v>638</v>
      </c>
      <c r="H230" s="75">
        <f ca="1" xml:space="preserve"> IF(ABS(H227) &lt; F212, 0, 1)</f>
        <v>0</v>
      </c>
      <c r="J230" s="38"/>
      <c r="K230" s="38"/>
      <c r="L230" s="38"/>
      <c r="M230" s="38"/>
      <c r="N230" s="38"/>
    </row>
    <row r="231" spans="1:14" s="30" customFormat="1" ht="13.15">
      <c r="A231" s="66"/>
      <c r="B231" s="77"/>
      <c r="C231" s="77"/>
      <c r="D231" s="20"/>
      <c r="E231" s="54"/>
      <c r="F231" s="78"/>
      <c r="G231" s="41"/>
      <c r="H231" s="38"/>
      <c r="J231" s="38"/>
      <c r="K231" s="38"/>
      <c r="L231" s="38"/>
      <c r="M231" s="38"/>
      <c r="N231" s="38"/>
    </row>
    <row r="232" spans="1:14" s="30" customFormat="1" ht="13.15">
      <c r="A232" s="66"/>
      <c r="B232" s="77"/>
      <c r="C232" s="23" t="s">
        <v>630</v>
      </c>
      <c r="D232" s="20"/>
      <c r="E232" s="54"/>
      <c r="F232" s="7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77"/>
      <c r="C233" s="77"/>
      <c r="D233" s="20"/>
      <c r="E233" s="54" t="s">
        <v>28</v>
      </c>
      <c r="F233" s="78"/>
      <c r="G233" s="41" t="s">
        <v>47</v>
      </c>
      <c r="H233" s="38" t="e">
        <f ca="1" xml:space="preserve"> SUM(H197:H208)</f>
        <v>#DIV/0!</v>
      </c>
      <c r="J233" s="38"/>
      <c r="K233" s="38"/>
      <c r="L233" s="38"/>
      <c r="M233" s="38"/>
      <c r="N233" s="38"/>
    </row>
    <row r="234" spans="1:14" s="30" customFormat="1" ht="13.15">
      <c r="A234" s="66"/>
      <c r="B234" s="77"/>
      <c r="C234" s="77"/>
      <c r="D234" s="20"/>
      <c r="E234" s="54"/>
      <c r="F234" s="7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77"/>
      <c r="C235" s="77"/>
      <c r="D235" s="20"/>
      <c r="E235" s="54" t="s">
        <v>639</v>
      </c>
      <c r="F235" s="78"/>
      <c r="G235" s="41" t="s">
        <v>47</v>
      </c>
      <c r="H235" s="38">
        <f ca="1" xml:space="preserve"> SUM(J235:N235)</f>
        <v>0</v>
      </c>
      <c r="J235" s="38">
        <f ca="1"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0</v>
      </c>
      <c r="K235" s="38">
        <f ca="1"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0</v>
      </c>
      <c r="L235" s="38">
        <f ca="1"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0</v>
      </c>
      <c r="M235" s="38">
        <f ca="1"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0</v>
      </c>
      <c r="N235" s="38">
        <f ca="1"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0</v>
      </c>
    </row>
    <row r="236" spans="1:14" s="30" customFormat="1" ht="13.15">
      <c r="A236" s="66"/>
      <c r="B236" s="77"/>
      <c r="C236" s="77"/>
      <c r="D236" s="20"/>
      <c r="E236" s="54" t="s">
        <v>660</v>
      </c>
      <c r="F236" s="78"/>
      <c r="G236" s="41" t="s">
        <v>47</v>
      </c>
      <c r="H236" s="38">
        <f ca="1">SUM(J236:N236)</f>
        <v>0</v>
      </c>
      <c r="J236" s="38">
        <f ca="1">J235-SUMIFS('Inp - allowance final'!I:I, 'Inp - allowance final'!$A:$A, $F$6, 'Inp - allowance final'!$N:$N, $E92)</f>
        <v>0</v>
      </c>
      <c r="K236" s="38">
        <f ca="1">K235-SUMIFS('Inp - allowance final'!J:J, 'Inp - allowance final'!$A:$A, $F$6, 'Inp - allowance final'!$N:$N, $E92)</f>
        <v>0</v>
      </c>
      <c r="L236" s="38">
        <f ca="1">L235-SUMIFS('Inp - allowance final'!K:K, 'Inp - allowance final'!$A:$A, $F$6, 'Inp - allowance final'!$N:$N, $E92)</f>
        <v>0</v>
      </c>
      <c r="M236" s="38">
        <f ca="1">M235-SUMIFS('Inp - allowance final'!L:L, 'Inp - allowance final'!$A:$A, $F$6, 'Inp - allowance final'!$N:$N, $E92)</f>
        <v>0</v>
      </c>
      <c r="N236" s="38">
        <f ca="1">N235-SUMIFS('Inp - allowance final'!M:M, 'Inp - allowance final'!$A:$A, $F$6, 'Inp - allowance final'!$N:$N, $E92)</f>
        <v>0</v>
      </c>
    </row>
    <row r="237" spans="1:14" s="30" customFormat="1" ht="13.15">
      <c r="A237" s="66"/>
      <c r="B237" s="77"/>
      <c r="C237" s="77"/>
      <c r="D237" s="20"/>
      <c r="E237" s="54"/>
      <c r="F237" s="78"/>
      <c r="G237" s="41"/>
      <c r="H237" s="38"/>
      <c r="J237" s="38"/>
      <c r="K237" s="38"/>
      <c r="L237" s="38"/>
      <c r="M237" s="38"/>
      <c r="N237" s="38"/>
    </row>
    <row r="238" spans="1:14" s="30" customFormat="1" ht="13.15">
      <c r="A238" s="66"/>
      <c r="B238" s="77"/>
      <c r="C238" s="77"/>
      <c r="D238" s="20"/>
      <c r="E238" s="54" t="s">
        <v>636</v>
      </c>
      <c r="F238" s="78"/>
      <c r="G238" s="41" t="s">
        <v>47</v>
      </c>
      <c r="H238" s="38" t="e">
        <f ca="1" xml:space="preserve"> H233 - H236</f>
        <v>#DIV/0!</v>
      </c>
      <c r="J238" s="38"/>
      <c r="K238" s="38"/>
      <c r="L238" s="38"/>
      <c r="M238" s="38"/>
      <c r="N238" s="38"/>
    </row>
    <row r="239" spans="1:14" s="30" customFormat="1" ht="13.15">
      <c r="A239" s="66"/>
      <c r="B239" s="77"/>
      <c r="C239" s="77"/>
      <c r="D239" s="20"/>
      <c r="E239" s="54"/>
      <c r="F239" s="78"/>
      <c r="G239" s="41"/>
      <c r="H239" s="38"/>
      <c r="J239" s="38"/>
      <c r="K239" s="38"/>
      <c r="L239" s="38"/>
      <c r="M239" s="38"/>
      <c r="N239" s="38"/>
    </row>
    <row r="240" spans="1:14" s="30" customFormat="1" ht="13.15">
      <c r="A240" s="66"/>
      <c r="B240" s="77"/>
      <c r="C240" s="74" t="s">
        <v>640</v>
      </c>
      <c r="D240" s="20"/>
      <c r="F240" s="78"/>
      <c r="J240" s="38"/>
      <c r="K240" s="38"/>
      <c r="L240" s="38"/>
      <c r="M240" s="38"/>
      <c r="N240" s="38"/>
    </row>
    <row r="241" spans="1:14" s="30" customFormat="1" ht="13.15">
      <c r="A241" s="66"/>
      <c r="B241" s="77"/>
      <c r="C241" s="77"/>
      <c r="D241" s="20"/>
      <c r="E241" s="54" t="s">
        <v>640</v>
      </c>
      <c r="F241" s="78"/>
      <c r="G241" s="41" t="s">
        <v>638</v>
      </c>
      <c r="H241" s="75" t="e">
        <f ca="1" xml:space="preserve"> IF(ABS(H238) &lt; F212, 0, 1)</f>
        <v>#DIV/0!</v>
      </c>
      <c r="J241" s="38"/>
      <c r="K241" s="38"/>
      <c r="L241" s="38"/>
      <c r="M241" s="38"/>
      <c r="N241" s="38"/>
    </row>
    <row r="242" spans="1:14">
      <c r="A242" s="65"/>
      <c r="B242" s="79"/>
      <c r="C242" s="80"/>
      <c r="D242" s="44"/>
      <c r="E242" s="35"/>
      <c r="F242" s="35"/>
      <c r="G242" s="35"/>
      <c r="H242" s="81"/>
      <c r="I242" s="81"/>
      <c r="J242" s="81"/>
      <c r="K242" s="81"/>
      <c r="L242" s="81"/>
      <c r="M242" s="81"/>
      <c r="N242" s="81"/>
    </row>
    <row r="243" spans="1:14" ht="13.5">
      <c r="A243" s="67" t="s">
        <v>575</v>
      </c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</row>
  </sheetData>
  <conditionalFormatting sqref="F2">
    <cfRule type="cellIs" dxfId="53" priority="1" stopIfTrue="1" operator="notEqual">
      <formula>0</formula>
    </cfRule>
    <cfRule type="cellIs" dxfId="52" priority="2" stopIfTrue="1" operator="equal">
      <formula>""</formula>
    </cfRule>
  </conditionalFormatting>
  <conditionalFormatting sqref="H230">
    <cfRule type="cellIs" dxfId="51" priority="5" stopIfTrue="1" operator="notEqual">
      <formula>0</formula>
    </cfRule>
    <cfRule type="cellIs" dxfId="50" priority="6" stopIfTrue="1" operator="equal">
      <formula>""</formula>
    </cfRule>
  </conditionalFormatting>
  <conditionalFormatting sqref="H241">
    <cfRule type="cellIs" dxfId="49" priority="3" stopIfTrue="1" operator="notEqual">
      <formula>0</formula>
    </cfRule>
    <cfRule type="cellIs" dxfId="48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39C4-2F36-4475-BF8F-F269A8C7C570}">
  <sheetPr codeName="Sheet26">
    <tabColor rgb="FFCCCCCE"/>
  </sheetPr>
  <dimension ref="A1:N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10.7109375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353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442.62146393440685</v>
      </c>
      <c r="I10" s="38"/>
      <c r="J10" s="38">
        <f>SUMIFS('Inp - BP final'!F:F, 'Inp - BP final'!$A:$A, $F$6, 'Inp - BP final'!$K:$K, $E10)+SUMIFS('Inp - BP final'!F:F, 'Inp - BP final'!$A:$A, $F$6, 'Inp - BP final'!$K:$K, $A10)</f>
        <v>80.203332519121545</v>
      </c>
      <c r="K10" s="38">
        <f>SUMIFS('Inp - BP final'!G:G, 'Inp - BP final'!$A:$A, $F$6, 'Inp - BP final'!$K:$K, $E10)</f>
        <v>89.650007900403352</v>
      </c>
      <c r="L10" s="38">
        <f>SUMIFS('Inp - BP final'!H:H, 'Inp - BP final'!$A:$A, $F$6, 'Inp - BP final'!$K:$K, $E10)</f>
        <v>89.012140082194051</v>
      </c>
      <c r="M10" s="38">
        <f>SUMIFS('Inp - BP final'!I:I, 'Inp - BP final'!$A:$A, $F$6, 'Inp - BP final'!$K:$K, $E10)</f>
        <v>89.15511625365663</v>
      </c>
      <c r="N10" s="38">
        <f>SUMIFS('Inp - BP final'!J:J, 'Inp - BP final'!$A:$A, $F$6, 'Inp - BP final'!$K:$K, $E10)</f>
        <v>94.600867179031269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50.658590276214234</v>
      </c>
      <c r="I11" s="38"/>
      <c r="J11" s="38">
        <f>SUMIFS('Inp - BP final'!F:F, 'Inp - BP final'!$A:$A, $F$6, 'Inp - BP final'!$K:$K, $E11)+SUMIFS('Inp - BP final'!F:F, 'Inp - BP final'!$A:$A, $F$6, 'Inp - BP final'!$K:$K, $A11)</f>
        <v>9.9470422689526838</v>
      </c>
      <c r="K11" s="38">
        <f>SUMIFS('Inp - BP final'!G:G, 'Inp - BP final'!$A:$A, $F$6, 'Inp - BP final'!$K:$K, $E11)</f>
        <v>9.9047353918805658</v>
      </c>
      <c r="L11" s="38">
        <f>SUMIFS('Inp - BP final'!H:H, 'Inp - BP final'!$A:$A, $F$6, 'Inp - BP final'!$K:$K, $E11)</f>
        <v>10.068839107089159</v>
      </c>
      <c r="M11" s="38">
        <f>SUMIFS('Inp - BP final'!I:I, 'Inp - BP final'!$A:$A, $F$6, 'Inp - BP final'!$K:$K, $E11)</f>
        <v>10.283824137798231</v>
      </c>
      <c r="N11" s="38">
        <f>SUMIFS('Inp - BP final'!J:J, 'Inp - BP final'!$A:$A, $F$6, 'Inp - BP final'!$K:$K, $E11)</f>
        <v>10.454149370493591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1821.8331007820657</v>
      </c>
      <c r="I12" s="38"/>
      <c r="J12" s="38">
        <f>SUMIFS('Inp - BP final'!F:F, 'Inp - BP final'!$A:$A, $F$6, 'Inp - BP final'!$K:$K, $E12)+SUMIFS('Inp - BP final'!F:F, 'Inp - BP final'!$A:$A, $F$6, 'Inp - BP final'!$K:$K, $A12)</f>
        <v>342.27508758759632</v>
      </c>
      <c r="K12" s="38">
        <f>SUMIFS('Inp - BP final'!G:G, 'Inp - BP final'!$A:$A, $F$6, 'Inp - BP final'!$K:$K, $E12)+SUMIFS('Inp - BP final'!G:G, 'Inp - BP final'!$A:$A, $F$6, 'Inp - BP final'!$K:$K, $A12)</f>
        <v>368.96964597649117</v>
      </c>
      <c r="L12" s="38">
        <f>SUMIFS('Inp - BP final'!H:H, 'Inp - BP final'!$A:$A, $F$6, 'Inp - BP final'!$K:$K, $E12)+SUMIFS('Inp - BP final'!H:H, 'Inp - BP final'!$A:$A, $F$6, 'Inp - BP final'!$K:$K, $A12)</f>
        <v>365.40733363332765</v>
      </c>
      <c r="M12" s="38">
        <f>SUMIFS('Inp - BP final'!I:I, 'Inp - BP final'!$A:$A, $F$6, 'Inp - BP final'!$K:$K, $E12)+SUMIFS('Inp - BP final'!I:I, 'Inp - BP final'!$A:$A, $F$6, 'Inp - BP final'!$K:$K, $A12)</f>
        <v>365.46603785272578</v>
      </c>
      <c r="N12" s="38">
        <f>SUMIFS('Inp - BP final'!J:J, 'Inp - BP final'!$A:$A, $F$6, 'Inp - BP final'!$K:$K, $E12)+SUMIFS('Inp - BP final'!J:J, 'Inp - BP final'!$A:$A, $F$6, 'Inp - BP final'!$K:$K, $A12)</f>
        <v>379.71499573192472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749.7570767993094</v>
      </c>
      <c r="I13" s="38"/>
      <c r="J13" s="38">
        <f>SUMIFS('Inp - BP final'!F:F, 'Inp - BP final'!$A:$A, $F$6, 'Inp - BP final'!$K:$K, $E13)+SUMIFS('Inp - BP final'!F:F, 'Inp - BP final'!$A:$A, $F$6, 'Inp - BP final'!$K:$K, $A13)</f>
        <v>156.63425418786048</v>
      </c>
      <c r="K13" s="38">
        <f>SUMIFS('Inp - BP final'!G:G, 'Inp - BP final'!$A:$A, $F$6, 'Inp - BP final'!$K:$K, $E13)+SUMIFS('Inp - BP final'!G:G, 'Inp - BP final'!$A:$A, $F$6, 'Inp - BP final'!$K:$K, $A13)</f>
        <v>163.56473690542015</v>
      </c>
      <c r="L13" s="38">
        <f>SUMIFS('Inp - BP final'!H:H, 'Inp - BP final'!$A:$A, $F$6, 'Inp - BP final'!$K:$K, $E13)+SUMIFS('Inp - BP final'!H:H, 'Inp - BP final'!$A:$A, $F$6, 'Inp - BP final'!$K:$K, $A13)</f>
        <v>153.22807080914919</v>
      </c>
      <c r="M13" s="38">
        <f>SUMIFS('Inp - BP final'!I:I, 'Inp - BP final'!$A:$A, $F$6, 'Inp - BP final'!$K:$K, $E13)+SUMIFS('Inp - BP final'!I:I, 'Inp - BP final'!$A:$A, $F$6, 'Inp - BP final'!$K:$K, $A13)</f>
        <v>139.76936298045015</v>
      </c>
      <c r="N13" s="38">
        <f>SUMIFS('Inp - BP final'!J:J, 'Inp - BP final'!$A:$A, $F$6, 'Inp - BP final'!$K:$K, $E13)+SUMIFS('Inp - BP final'!J:J, 'Inp - BP final'!$A:$A, $F$6, 'Inp - BP final'!$K:$K, $A13)</f>
        <v>136.56065191642949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1628.2470014551925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319.63876143300257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329.67748247744686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328.17985355521671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325.66243487949919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325.08846911002712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966.95895301164558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197.96649674257566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214.68980962950272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197.18350877327617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181.1202897335703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175.99884813272067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305.26621940447626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50.816423029434425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54.26438148149871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62.432641984238991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64.337228684352183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73.415544224951958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197.22385363043878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39.434072484411971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40.425487737284016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39.960798557925401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39.194334609893339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38.209160240924049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0.16259188230804944</v>
      </c>
      <c r="K24" s="61">
        <f t="shared" ref="K24:N24" si="1">K10/SUM($J$10:$N$11)</f>
        <v>0.18174261686673535</v>
      </c>
      <c r="L24" s="61">
        <f t="shared" si="1"/>
        <v>0.18044950190543804</v>
      </c>
      <c r="M24" s="61">
        <f t="shared" si="1"/>
        <v>0.18073934977226774</v>
      </c>
      <c r="N24" s="61">
        <f t="shared" si="1"/>
        <v>0.19177922636749981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0.13309861367938181</v>
      </c>
      <c r="K26" s="61">
        <f t="shared" ref="K26:N26" si="2">K12/SUM($J$12:$N$13)</f>
        <v>0.14347917844495481</v>
      </c>
      <c r="L26" s="61">
        <f t="shared" si="2"/>
        <v>0.14209392181494468</v>
      </c>
      <c r="M26" s="61">
        <f t="shared" si="2"/>
        <v>0.14211674979893291</v>
      </c>
      <c r="N26" s="61">
        <f t="shared" si="2"/>
        <v>0.1476576629675313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J14/SUM($J$14:$N$15)</f>
        <v>0.12316508479138009</v>
      </c>
      <c r="K28" s="61">
        <f t="shared" ref="K28:N28" si="3">K14/SUM($J$14:$N$15)</f>
        <v>0.12703326374155774</v>
      </c>
      <c r="L28" s="61">
        <f t="shared" si="3"/>
        <v>0.12645618856968074</v>
      </c>
      <c r="M28" s="61">
        <f t="shared" si="3"/>
        <v>0.12548616202077251</v>
      </c>
      <c r="N28" s="61">
        <f t="shared" si="3"/>
        <v>0.12526499815958295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J16/SUM($J$16:$N$17)</f>
        <v>0.10112920783193959</v>
      </c>
      <c r="K30" s="61">
        <f t="shared" ref="K30:N30" si="4">K16/SUM($J$16:$N$17)</f>
        <v>0.10799095224658936</v>
      </c>
      <c r="L30" s="61">
        <f t="shared" si="4"/>
        <v>0.12424651815937648</v>
      </c>
      <c r="M30" s="61">
        <f t="shared" si="4"/>
        <v>0.1280368153260647</v>
      </c>
      <c r="N30" s="61">
        <f t="shared" si="4"/>
        <v>0.14610347181893632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412.97685533229156</v>
      </c>
      <c r="J38" s="38">
        <f>SUMIFS('Inp - allowance final'!I:I, 'Inp - allowance final'!$A:$A, $F$6, 'Inp - allowance final'!$N:$N, $E38)</f>
        <v>80.596354129432711</v>
      </c>
      <c r="K38" s="38">
        <f>SUMIFS('Inp - allowance final'!J:J, 'Inp - allowance final'!$A:$A, $F$6, 'Inp - allowance final'!$N:$N, $E38)</f>
        <v>84.159567218657216</v>
      </c>
      <c r="L38" s="38">
        <f>SUMIFS('Inp - allowance final'!K:K, 'Inp - allowance final'!$A:$A, $F$6, 'Inp - allowance final'!$N:$N, $E38)</f>
        <v>83.332365989053301</v>
      </c>
      <c r="M38" s="38">
        <f>SUMIFS('Inp - allowance final'!L:L, 'Inp - allowance final'!$A:$A, $F$6, 'Inp - allowance final'!$N:$N, $E38)</f>
        <v>82.47297454536789</v>
      </c>
      <c r="N38" s="38">
        <f>SUMIFS('Inp - allowance final'!M:M, 'Inp - allowance final'!$A:$A, $F$6, 'Inp - allowance final'!$N:$N, $E38)</f>
        <v>82.415593449780431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2610.8843452534074</v>
      </c>
      <c r="J39" s="38">
        <f>SUMIFS('Inp - allowance final'!I:I, 'Inp - allowance final'!$A:$A, $F$6, 'Inp - allowance final'!$N:$N, $E39)</f>
        <v>521.26446837792139</v>
      </c>
      <c r="K39" s="38">
        <f>SUMIFS('Inp - allowance final'!J:J, 'Inp - allowance final'!$A:$A, $F$6, 'Inp - allowance final'!$N:$N, $E39)</f>
        <v>527.41773456568819</v>
      </c>
      <c r="L39" s="38">
        <f>SUMIFS('Inp - allowance final'!K:K, 'Inp - allowance final'!$A:$A, $F$6, 'Inp - allowance final'!$N:$N, $E39)</f>
        <v>523.35398512667325</v>
      </c>
      <c r="M39" s="38">
        <f>SUMIFS('Inp - allowance final'!L:L, 'Inp - allowance final'!$A:$A, $F$6, 'Inp - allowance final'!$N:$N, $E39)</f>
        <v>518.95598125702372</v>
      </c>
      <c r="N39" s="38">
        <f>SUMIFS('Inp - allowance final'!M:M, 'Inp - allowance final'!$A:$A, $F$6, 'Inp - allowance final'!$N:$N, $E39)</f>
        <v>519.892175926101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2743.3279793579231</v>
      </c>
      <c r="J40" s="38">
        <f>SUMIFS('Inp - allowance final'!I:I, 'Inp - allowance final'!$A:$A, $F$6, 'Inp - allowance final'!$N:$N, $E40)</f>
        <v>569.78595078855312</v>
      </c>
      <c r="K40" s="38">
        <f>SUMIFS('Inp - allowance final'!J:J, 'Inp - allowance final'!$A:$A, $F$6, 'Inp - allowance final'!$N:$N, $E40)</f>
        <v>557.34187728616541</v>
      </c>
      <c r="L40" s="38">
        <f>SUMIFS('Inp - allowance final'!K:K, 'Inp - allowance final'!$A:$A, $F$6, 'Inp - allowance final'!$N:$N, $E40)</f>
        <v>547.92913047559637</v>
      </c>
      <c r="M40" s="38">
        <f>SUMIFS('Inp - allowance final'!L:L, 'Inp - allowance final'!$A:$A, $F$6, 'Inp - allowance final'!$N:$N, $E40)</f>
        <v>538.22773202271014</v>
      </c>
      <c r="N40" s="38">
        <f>SUMIFS('Inp - allowance final'!M:M, 'Inp - allowance final'!$A:$A, $F$6, 'Inp - allowance final'!$N:$N, $E40)</f>
        <v>530.0432887848981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504.64842422060008</v>
      </c>
      <c r="J41" s="38">
        <f>SUMIFS('Inp - allowance final'!I:I, 'Inp - allowance final'!$A:$A, $F$6, 'Inp - allowance final'!$N:$N, $E41)</f>
        <v>97.57271593882524</v>
      </c>
      <c r="K41" s="38">
        <f>SUMIFS('Inp - allowance final'!J:J, 'Inp - allowance final'!$A:$A, $F$6, 'Inp - allowance final'!$N:$N, $E41)</f>
        <v>99.892084443046471</v>
      </c>
      <c r="L41" s="38">
        <f>SUMIFS('Inp - allowance final'!K:K, 'Inp - allowance final'!$A:$A, $F$6, 'Inp - allowance final'!$N:$N, $E41)</f>
        <v>101.15989400466745</v>
      </c>
      <c r="M41" s="38">
        <f>SUMIFS('Inp - allowance final'!L:L, 'Inp - allowance final'!$A:$A, $F$6, 'Inp - allowance final'!$N:$N, $E41)</f>
        <v>102.2579373494426</v>
      </c>
      <c r="N41" s="38">
        <f>SUMIFS('Inp - allowance final'!M:M, 'Inp - allowance final'!$A:$A, $F$6, 'Inp - allowance final'!$N:$N, $E41)</f>
        <v>103.76579248461825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370.5651966218723</v>
      </c>
      <c r="I46" s="38"/>
      <c r="J46" s="38">
        <f>$H$38*J24</f>
        <v>67.146684258136304</v>
      </c>
      <c r="K46" s="38">
        <f t="shared" ref="K46:N46" si="8">$H$38*K24</f>
        <v>75.055494393485858</v>
      </c>
      <c r="L46" s="38">
        <f t="shared" si="8"/>
        <v>74.521467843186159</v>
      </c>
      <c r="M46" s="38">
        <f t="shared" si="8"/>
        <v>74.641168303754256</v>
      </c>
      <c r="N46" s="38">
        <f t="shared" si="8"/>
        <v>79.200381823309769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42.411658710419204</v>
      </c>
      <c r="I47" s="38"/>
      <c r="J47" s="38">
        <f>J38-J46</f>
        <v>13.449669871296408</v>
      </c>
      <c r="K47" s="38">
        <f t="shared" ref="K47:N47" si="10">K38-K46</f>
        <v>9.1040728251713574</v>
      </c>
      <c r="L47" s="38">
        <f t="shared" si="10"/>
        <v>8.8108981458671423</v>
      </c>
      <c r="M47" s="38">
        <f t="shared" si="10"/>
        <v>7.8318062416136343</v>
      </c>
      <c r="N47" s="38">
        <f t="shared" si="10"/>
        <v>3.2152116264706621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1849.6709016714431</v>
      </c>
      <c r="I48" s="38"/>
      <c r="J48" s="38">
        <f>$H$39*J26</f>
        <v>347.50508683042898</v>
      </c>
      <c r="K48" s="38">
        <f>$H$39*K26</f>
        <v>374.60754087175263</v>
      </c>
      <c r="L48" s="38">
        <f t="shared" ref="L48:N48" si="11">$H$39*L26</f>
        <v>370.99079602230069</v>
      </c>
      <c r="M48" s="38">
        <f t="shared" si="11"/>
        <v>371.05039724832926</v>
      </c>
      <c r="N48" s="38">
        <f t="shared" si="11"/>
        <v>385.51708069863128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761.21344358196473</v>
      </c>
      <c r="I49" s="38"/>
      <c r="J49" s="38">
        <f>J39-J48</f>
        <v>173.75938154749241</v>
      </c>
      <c r="K49" s="38">
        <f t="shared" ref="K49:N49" si="12">K39-K48</f>
        <v>152.81019369393556</v>
      </c>
      <c r="L49" s="38">
        <f t="shared" si="12"/>
        <v>152.36318910437257</v>
      </c>
      <c r="M49" s="38">
        <f t="shared" si="12"/>
        <v>147.90558400869446</v>
      </c>
      <c r="N49" s="38">
        <f t="shared" si="12"/>
        <v>134.37509522746973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1721.1796037649499</v>
      </c>
      <c r="I50" s="36"/>
      <c r="J50" s="36">
        <f>$H$40*J28</f>
        <v>337.88222318818401</v>
      </c>
      <c r="K50" s="36">
        <f t="shared" ref="K50:N50" si="13">$H$40*K28</f>
        <v>348.49390673136969</v>
      </c>
      <c r="L50" s="36">
        <f t="shared" si="13"/>
        <v>346.91080026616675</v>
      </c>
      <c r="M50" s="36">
        <f t="shared" si="13"/>
        <v>344.24969929382678</v>
      </c>
      <c r="N50" s="36">
        <f t="shared" si="13"/>
        <v>343.64297428540266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1022.1483755929733</v>
      </c>
      <c r="I51" s="38"/>
      <c r="J51" s="36">
        <f>J40-J50</f>
        <v>231.90372760036911</v>
      </c>
      <c r="K51" s="36">
        <f t="shared" ref="K51:N51" si="14">K40-K50</f>
        <v>208.84797055479572</v>
      </c>
      <c r="L51" s="36">
        <f t="shared" si="14"/>
        <v>201.01833020942962</v>
      </c>
      <c r="M51" s="36">
        <f t="shared" si="14"/>
        <v>193.97803272888336</v>
      </c>
      <c r="N51" s="36">
        <f t="shared" si="14"/>
        <v>186.40031449949544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306.5774327835224</v>
      </c>
      <c r="I52" s="38"/>
      <c r="J52" s="38">
        <f>$H$41*J30</f>
        <v>51.03469537506588</v>
      </c>
      <c r="K52" s="38">
        <f t="shared" ref="K52:N52" si="15">$H$41*K30</f>
        <v>54.497463881323391</v>
      </c>
      <c r="L52" s="38">
        <f t="shared" si="15"/>
        <v>62.700809604025515</v>
      </c>
      <c r="M52" s="38">
        <f t="shared" si="15"/>
        <v>64.613577096522533</v>
      </c>
      <c r="N52" s="38">
        <f t="shared" si="15"/>
        <v>73.730886826585063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198.07099143707759</v>
      </c>
      <c r="I53" s="38"/>
      <c r="J53" s="38">
        <f>J41-J52</f>
        <v>46.53802056375936</v>
      </c>
      <c r="K53" s="38">
        <f t="shared" ref="K53:N53" si="16">K41-K52</f>
        <v>45.39462056172308</v>
      </c>
      <c r="L53" s="38">
        <f t="shared" si="16"/>
        <v>38.459084400641935</v>
      </c>
      <c r="M53" s="38">
        <f t="shared" si="16"/>
        <v>37.644360252920066</v>
      </c>
      <c r="N53" s="38">
        <f t="shared" si="16"/>
        <v>30.034905658033182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38.595830681119843</v>
      </c>
      <c r="I62" s="38"/>
      <c r="J62" s="38">
        <f>SUMIFS('Inp - BP final'!F:F, 'Inp - BP final'!$A:$A, $F$6, 'Inp - BP final'!$K:$K, $E62)</f>
        <v>7.3339383017882058</v>
      </c>
      <c r="K62" s="38">
        <f>SUMIFS('Inp - BP final'!G:G, 'Inp - BP final'!$A:$A, $F$6, 'Inp - BP final'!$K:$K, $E62)</f>
        <v>6.4112578602179342</v>
      </c>
      <c r="L62" s="38">
        <f>SUMIFS('Inp - BP final'!H:H, 'Inp - BP final'!$A:$A, $F$6, 'Inp - BP final'!$K:$K, $E62)</f>
        <v>9.7372744810215313</v>
      </c>
      <c r="M62" s="38">
        <f>SUMIFS('Inp - BP final'!I:I, 'Inp - BP final'!$A:$A, $F$6, 'Inp - BP final'!$K:$K, $E62)</f>
        <v>11.8496260726542</v>
      </c>
      <c r="N62" s="38">
        <f>SUMIFS('Inp - BP final'!J:J, 'Inp - BP final'!$A:$A, $F$6, 'Inp - BP final'!$K:$K, $E62)</f>
        <v>3.2637339654379729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247.34595498663342</v>
      </c>
      <c r="I63" s="38"/>
      <c r="J63" s="38">
        <f>SUMIFS('Inp - BP final'!F:F, 'Inp - BP final'!$A:$A, $F$6, 'Inp - BP final'!$K:$K, $E63)</f>
        <v>53.476048624220503</v>
      </c>
      <c r="K63" s="38">
        <f>SUMIFS('Inp - BP final'!G:G, 'Inp - BP final'!$A:$A, $F$6, 'Inp - BP final'!$K:$K, $E63)</f>
        <v>45.748763183001387</v>
      </c>
      <c r="L63" s="38">
        <f>SUMIFS('Inp - BP final'!H:H, 'Inp - BP final'!$A:$A, $F$6, 'Inp - BP final'!$K:$K, $E63)</f>
        <v>63.086601049299269</v>
      </c>
      <c r="M63" s="38">
        <f>SUMIFS('Inp - BP final'!I:I, 'Inp - BP final'!$A:$A, $F$6, 'Inp - BP final'!$K:$K, $E63)</f>
        <v>49.188970381780898</v>
      </c>
      <c r="N63" s="38">
        <f>SUMIFS('Inp - BP final'!J:J, 'Inp - BP final'!$A:$A, $F$6, 'Inp - BP final'!$K:$K, $E63)</f>
        <v>35.845571748331338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52.74164962157819</v>
      </c>
      <c r="I64" s="38"/>
      <c r="J64" s="38">
        <f>SUMIFS('Inp - BP final'!F:F, 'Inp - BP final'!$A:$A, $F$6, 'Inp - BP final'!$K:$K, $E64)</f>
        <v>8.2610187330904559</v>
      </c>
      <c r="K64" s="38">
        <f>SUMIFS('Inp - BP final'!G:G, 'Inp - BP final'!$A:$A, $F$6, 'Inp - BP final'!$K:$K, $E64)</f>
        <v>9.6571377990077139</v>
      </c>
      <c r="L64" s="38">
        <f>SUMIFS('Inp - BP final'!H:H, 'Inp - BP final'!$A:$A, $F$6, 'Inp - BP final'!$K:$K, $E64)</f>
        <v>11.64870662305964</v>
      </c>
      <c r="M64" s="38">
        <f>SUMIFS('Inp - BP final'!I:I, 'Inp - BP final'!$A:$A, $F$6, 'Inp - BP final'!$K:$K, $E64)</f>
        <v>10.893464744618811</v>
      </c>
      <c r="N64" s="38">
        <f>SUMIFS('Inp - BP final'!J:J, 'Inp - BP final'!$A:$A, $F$6, 'Inp - BP final'!$K:$K, $E64)</f>
        <v>12.281321721801564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768.01862354783077</v>
      </c>
      <c r="I65" s="38"/>
      <c r="J65" s="38">
        <f>SUMIFS('Inp - BP final'!F:F, 'Inp - BP final'!$A:$A, $F$6, 'Inp - BP final'!$K:$K, $E65)</f>
        <v>140.93399661446932</v>
      </c>
      <c r="K65" s="38">
        <f>SUMIFS('Inp - BP final'!G:G, 'Inp - BP final'!$A:$A, $F$6, 'Inp - BP final'!$K:$K, $E65)</f>
        <v>154.46095287894377</v>
      </c>
      <c r="L65" s="38">
        <f>SUMIFS('Inp - BP final'!H:H, 'Inp - BP final'!$A:$A, $F$6, 'Inp - BP final'!$K:$K, $E65)</f>
        <v>199.70057882535124</v>
      </c>
      <c r="M65" s="38">
        <f>SUMIFS('Inp - BP final'!I:I, 'Inp - BP final'!$A:$A, $F$6, 'Inp - BP final'!$K:$K, $E65)</f>
        <v>150.77362402693848</v>
      </c>
      <c r="N65" s="38">
        <f>SUMIFS('Inp - BP final'!J:J, 'Inp - BP final'!$A:$A, $F$6, 'Inp - BP final'!$K:$K, $E65)</f>
        <v>122.14947120212801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101.64026776208441</v>
      </c>
      <c r="I66" s="36"/>
      <c r="J66" s="38">
        <f>SUMIFS('Inp - BP final'!F:F, 'Inp - BP final'!$A:$A, $F$6, 'Inp - BP final'!$K:$K, $E66)-SUMIFS('Inp - BP final'!F:F, 'Inp - BP final'!$A:$A, $F$6, 'Inp - BP final'!$K:$K, $C66)</f>
        <v>1.787101565726672</v>
      </c>
      <c r="K66" s="38">
        <f>SUMIFS('Inp - BP final'!G:G, 'Inp - BP final'!$A:$A, $F$6, 'Inp - BP final'!$K:$K, $E66)-SUMIFS('Inp - BP final'!G:G, 'Inp - BP final'!$A:$A, $F$6, 'Inp - BP final'!$K:$K, $C66)</f>
        <v>8.1743523327387493</v>
      </c>
      <c r="L66" s="38">
        <f>SUMIFS('Inp - BP final'!H:H, 'Inp - BP final'!$A:$A, $F$6, 'Inp - BP final'!$K:$K, $E66)-SUMIFS('Inp - BP final'!H:H, 'Inp - BP final'!$A:$A, $F$6, 'Inp - BP final'!$K:$K, $C66)</f>
        <v>16.739344001164447</v>
      </c>
      <c r="M66" s="38">
        <f>SUMIFS('Inp - BP final'!I:I, 'Inp - BP final'!$A:$A, $F$6, 'Inp - BP final'!$K:$K, $E66)-SUMIFS('Inp - BP final'!I:I, 'Inp - BP final'!$A:$A, $F$6, 'Inp - BP final'!$K:$K, $C66)</f>
        <v>28.295452518441643</v>
      </c>
      <c r="N66" s="38">
        <f>SUMIFS('Inp - BP final'!J:J, 'Inp - BP final'!$A:$A, $F$6, 'Inp - BP final'!$K:$K, $E66)-SUMIFS('Inp - BP final'!J:J, 'Inp - BP final'!$A:$A, $F$6, 'Inp - BP final'!$K:$K, $C66)</f>
        <v>46.644017344012894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5047.6368317650877</v>
      </c>
      <c r="I67" s="38"/>
      <c r="J67" s="38">
        <f>SUMIFS('Inp - BP final'!F:F, 'Inp - BP final'!$A:$A, $F$6, 'Inp - BP final'!$K:$K, $E67)-SUMIFS('Inp - BP final'!F:F, 'Inp - BP final'!$A:$A, $F$6, 'Inp - BP final'!$K:$K, $C67)</f>
        <v>884.78018006389664</v>
      </c>
      <c r="K67" s="38">
        <f>SUMIFS('Inp - BP final'!G:G, 'Inp - BP final'!$A:$A, $F$6, 'Inp - BP final'!$K:$K, $E67)-SUMIFS('Inp - BP final'!G:G, 'Inp - BP final'!$A:$A, $F$6, 'Inp - BP final'!$K:$K, $C67)</f>
        <v>1133.5280362303861</v>
      </c>
      <c r="L67" s="38">
        <f>SUMIFS('Inp - BP final'!H:H, 'Inp - BP final'!$A:$A, $F$6, 'Inp - BP final'!$K:$K, $E67)-SUMIFS('Inp - BP final'!H:H, 'Inp - BP final'!$A:$A, $F$6, 'Inp - BP final'!$K:$K, $C67)</f>
        <v>1438.3511660930862</v>
      </c>
      <c r="M67" s="38">
        <f>SUMIFS('Inp - BP final'!I:I, 'Inp - BP final'!$A:$A, $F$6, 'Inp - BP final'!$K:$K, $E67)-SUMIFS('Inp - BP final'!I:I, 'Inp - BP final'!$A:$A, $F$6, 'Inp - BP final'!$K:$K, $C67)</f>
        <v>1159.614722544864</v>
      </c>
      <c r="N67" s="38">
        <f>SUMIFS('Inp - BP final'!J:J, 'Inp - BP final'!$A:$A, $F$6, 'Inp - BP final'!$K:$K, $E67)-SUMIFS('Inp - BP final'!J:J, 'Inp - BP final'!$A:$A, $F$6, 'Inp - BP final'!$K:$K, $C67)</f>
        <v>431.36272683285489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58.729817312040169</v>
      </c>
      <c r="I68" s="38"/>
      <c r="J68" s="38">
        <f>SUMIFS('Inp - BP final'!F:F, 'Inp - BP final'!$A:$A, $F$6, 'Inp - BP final'!$K:$K, $E68)-SUMIFS('Inp - BP final'!F:F, 'Inp - BP final'!$A:$A, $F$6, 'Inp - BP final'!$K:$K, $C68)</f>
        <v>11.450055856757787</v>
      </c>
      <c r="K68" s="38">
        <f>SUMIFS('Inp - BP final'!G:G, 'Inp - BP final'!$A:$A, $F$6, 'Inp - BP final'!$K:$K, $E68)-SUMIFS('Inp - BP final'!G:G, 'Inp - BP final'!$A:$A, $F$6, 'Inp - BP final'!$K:$K, $C68)</f>
        <v>10.35718787823091</v>
      </c>
      <c r="L68" s="38">
        <f>SUMIFS('Inp - BP final'!H:H, 'Inp - BP final'!$A:$A, $F$6, 'Inp - BP final'!$K:$K, $E68)-SUMIFS('Inp - BP final'!H:H, 'Inp - BP final'!$A:$A, $F$6, 'Inp - BP final'!$K:$K, $C68)</f>
        <v>10.323551411006463</v>
      </c>
      <c r="M68" s="38">
        <f>SUMIFS('Inp - BP final'!I:I, 'Inp - BP final'!$A:$A, $F$6, 'Inp - BP final'!$K:$K, $E68)-SUMIFS('Inp - BP final'!I:I, 'Inp - BP final'!$A:$A, $F$6, 'Inp - BP final'!$K:$K, $C68)</f>
        <v>11.058752745296875</v>
      </c>
      <c r="N68" s="38">
        <f>SUMIFS('Inp - BP final'!J:J, 'Inp - BP final'!$A:$A, $F$6, 'Inp - BP final'!$K:$K, $E68)-SUMIFS('Inp - BP final'!J:J, 'Inp - BP final'!$A:$A, $F$6, 'Inp - BP final'!$K:$K, $C68)</f>
        <v>15.54026942074813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313.52741396128954</v>
      </c>
      <c r="I69" s="38"/>
      <c r="J69" s="38">
        <f>SUMIFS('Inp - BP final'!F:F, 'Inp - BP final'!$A:$A, $F$6, 'Inp - BP final'!$K:$K, $E69)-SUMIFS('Inp - BP final'!F:F, 'Inp - BP final'!$A:$A, $F$6, 'Inp - BP final'!$K:$K, $C69)</f>
        <v>63.58210536845808</v>
      </c>
      <c r="K69" s="38">
        <f>SUMIFS('Inp - BP final'!G:G, 'Inp - BP final'!$A:$A, $F$6, 'Inp - BP final'!$K:$K, $E69)-SUMIFS('Inp - BP final'!G:G, 'Inp - BP final'!$A:$A, $F$6, 'Inp - BP final'!$K:$K, $C69)</f>
        <v>83.373800396441339</v>
      </c>
      <c r="L69" s="38">
        <f>SUMIFS('Inp - BP final'!H:H, 'Inp - BP final'!$A:$A, $F$6, 'Inp - BP final'!$K:$K, $E69)-SUMIFS('Inp - BP final'!H:H, 'Inp - BP final'!$A:$A, $F$6, 'Inp - BP final'!$K:$K, $C69)</f>
        <v>79.661522055954677</v>
      </c>
      <c r="M69" s="38">
        <f>SUMIFS('Inp - BP final'!I:I, 'Inp - BP final'!$A:$A, $F$6, 'Inp - BP final'!$K:$K, $E69)-SUMIFS('Inp - BP final'!I:I, 'Inp - BP final'!$A:$A, $F$6, 'Inp - BP final'!$K:$K, $C69)</f>
        <v>61.085563713668357</v>
      </c>
      <c r="N69" s="38">
        <f>SUMIFS('Inp - BP final'!J:J, 'Inp - BP final'!$A:$A, $F$6, 'Inp - BP final'!$K:$K, $E69)-SUMIFS('Inp - BP final'!J:J, 'Inp - BP final'!$A:$A, $F$6, 'Inp - BP final'!$K:$K, $C69)</f>
        <v>25.824422426767072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3.4922683852237291E-2</v>
      </c>
      <c r="K76" s="61">
        <f t="shared" ref="K76:N76" si="22">IF(K62=0, 0, K62/SUM(K$62:K$65))</f>
        <v>2.9643581632908974E-2</v>
      </c>
      <c r="L76" s="61">
        <f t="shared" si="22"/>
        <v>3.4265285460051927E-2</v>
      </c>
      <c r="M76" s="61">
        <f t="shared" si="22"/>
        <v>5.3207559836785018E-2</v>
      </c>
      <c r="N76" s="61">
        <f t="shared" si="22"/>
        <v>1.8806800221150603E-2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0.25464178493500139</v>
      </c>
      <c r="K77" s="61">
        <f t="shared" si="23"/>
        <v>0.21152747644653669</v>
      </c>
      <c r="L77" s="61">
        <f t="shared" si="23"/>
        <v>0.22200056061600007</v>
      </c>
      <c r="M77" s="61">
        <f t="shared" si="23"/>
        <v>0.22086984592183173</v>
      </c>
      <c r="N77" s="61">
        <f t="shared" si="23"/>
        <v>0.20655498083567669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3.9337247416273563E-2</v>
      </c>
      <c r="K78" s="61">
        <f t="shared" si="23"/>
        <v>4.4651480088090702E-2</v>
      </c>
      <c r="L78" s="61">
        <f t="shared" si="23"/>
        <v>4.0991579158777283E-2</v>
      </c>
      <c r="M78" s="61">
        <f t="shared" si="23"/>
        <v>4.8914174479042054E-2</v>
      </c>
      <c r="N78" s="61">
        <f t="shared" si="23"/>
        <v>7.0769360039614718E-2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0.67109828379648773</v>
      </c>
      <c r="K79" s="61">
        <f t="shared" si="23"/>
        <v>0.71417746183246367</v>
      </c>
      <c r="L79" s="61">
        <f t="shared" si="23"/>
        <v>0.70274257476517066</v>
      </c>
      <c r="M79" s="61">
        <f t="shared" si="23"/>
        <v>0.67700841976234116</v>
      </c>
      <c r="N79" s="61">
        <f t="shared" si="23"/>
        <v>0.70386885890355799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>IF(J66=0,0,J66/SUM(J$66:J$69))</f>
        <v>1.8584677632726631E-3</v>
      </c>
      <c r="K80" s="61">
        <f t="shared" ref="K80:N80" si="24">IF(K66=0,0,K66/SUM(K$66:K$69))</f>
        <v>6.6165869289218499E-3</v>
      </c>
      <c r="L80" s="61">
        <f t="shared" si="24"/>
        <v>1.0833996847314283E-2</v>
      </c>
      <c r="M80" s="61">
        <f t="shared" si="24"/>
        <v>2.2455737199315824E-2</v>
      </c>
      <c r="N80" s="61">
        <f t="shared" si="24"/>
        <v>8.9808591903046228E-2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3" si="25">IF(J67=0,0,J67/SUM(J$66:J$69))</f>
        <v>0.92011303317431414</v>
      </c>
      <c r="K81" s="61">
        <f t="shared" si="25"/>
        <v>0.91751449935062723</v>
      </c>
      <c r="L81" s="61">
        <f t="shared" si="25"/>
        <v>0.9309260863328519</v>
      </c>
      <c r="M81" s="61">
        <f t="shared" si="25"/>
        <v>0.92028934490280201</v>
      </c>
      <c r="N81" s="61">
        <f t="shared" si="25"/>
        <v>0.83054765224440197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si="25"/>
        <v>1.1907302923101071E-2</v>
      </c>
      <c r="K82" s="61">
        <f t="shared" si="25"/>
        <v>8.3834450909372922E-3</v>
      </c>
      <c r="L82" s="61">
        <f t="shared" si="25"/>
        <v>6.6815834259783772E-3</v>
      </c>
      <c r="M82" s="61">
        <f t="shared" si="25"/>
        <v>8.7764083376559408E-3</v>
      </c>
      <c r="N82" s="61">
        <f t="shared" si="25"/>
        <v>2.9921301679013704E-2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si="25"/>
        <v>6.6121196139312124E-2</v>
      </c>
      <c r="K83" s="61">
        <f t="shared" si="25"/>
        <v>6.7485468629513712E-2</v>
      </c>
      <c r="L83" s="61">
        <f t="shared" si="25"/>
        <v>5.1558333393855418E-2</v>
      </c>
      <c r="M83" s="61">
        <f t="shared" si="25"/>
        <v>4.8478509560226188E-2</v>
      </c>
      <c r="N83" s="61">
        <f t="shared" si="25"/>
        <v>4.9722454173538128E-2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1052.0520480984824</v>
      </c>
      <c r="J90" s="38">
        <f>SUMIFS('Inp - allowance final'!I:I,'Inp - allowance final'!$A:$A,$F$6,'Inp - allowance final'!$N:$N,$E90)</f>
        <v>203.13460077620383</v>
      </c>
      <c r="K90" s="38">
        <f>SUMIFS('Inp - allowance final'!J:J, 'Inp - allowance final'!$A:$A, $F$6, 'Inp - allowance final'!$N:$N, $E90)</f>
        <v>202.90040135733327</v>
      </c>
      <c r="L90" s="38">
        <f>SUMIFS('Inp - allowance final'!K:K, 'Inp - allowance final'!$A:$A, $F$6, 'Inp - allowance final'!$N:$N, $E90)</f>
        <v>266.04449814857071</v>
      </c>
      <c r="M90" s="38">
        <f>SUMIFS('Inp - allowance final'!L:L, 'Inp - allowance final'!$A:$A, $F$6, 'Inp - allowance final'!$N:$N, $E90)</f>
        <v>210.53270095053335</v>
      </c>
      <c r="N90" s="38">
        <f>SUMIFS('Inp - allowance final'!M:M, 'Inp - allowance final'!$A:$A, $F$6, 'Inp - allowance final'!$N:$N, $E90)</f>
        <v>169.43984686584128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4419.7104650312376</v>
      </c>
      <c r="J91" s="38">
        <f>SUMIFS('Inp - allowance final'!I:I, 'Inp - allowance final'!$A:$A, $F$6, 'Inp - allowance final'!$N:$N, $E91)</f>
        <v>769.05882592171474</v>
      </c>
      <c r="K91" s="38">
        <f>SUMIFS('Inp - allowance final'!J:J, 'Inp - allowance final'!$A:$A, $F$6, 'Inp - allowance final'!$N:$N, $E91)</f>
        <v>991.59684498805677</v>
      </c>
      <c r="L91" s="38">
        <f>SUMIFS('Inp - allowance final'!K:K, 'Inp - allowance final'!$A:$A, $F$6, 'Inp - allowance final'!$N:$N, $E91)</f>
        <v>1216.1998861512782</v>
      </c>
      <c r="M91" s="38">
        <f>SUMIFS('Inp - allowance final'!L:L, 'Inp - allowance final'!$A:$A, $F$6, 'Inp - allowance final'!$N:$N, $E91)</f>
        <v>998.29653248926979</v>
      </c>
      <c r="N91" s="38">
        <f>SUMIFS('Inp - allowance final'!M:M, 'Inp - allowance final'!$A:$A, $F$6, 'Inp - allowance final'!$N:$N, $E91)</f>
        <v>444.5583754809183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36.613343360414632</v>
      </c>
      <c r="I95" s="38"/>
      <c r="J95" s="38">
        <f t="shared" ref="J95:N98" si="31">J$90*J76</f>
        <v>7.0940054423578021</v>
      </c>
      <c r="K95" s="38">
        <f t="shared" si="31"/>
        <v>6.014694610986103</v>
      </c>
      <c r="L95" s="38">
        <f t="shared" si="31"/>
        <v>9.1160906741370322</v>
      </c>
      <c r="M95" s="38">
        <f t="shared" si="31"/>
        <v>11.20193128342547</v>
      </c>
      <c r="N95" s="38">
        <f t="shared" si="31"/>
        <v>3.1866213495082278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235.20656447322793</v>
      </c>
      <c r="I96" s="38"/>
      <c r="J96" s="38">
        <f t="shared" si="31"/>
        <v>51.726557323711461</v>
      </c>
      <c r="K96" s="38">
        <f t="shared" si="31"/>
        <v>42.919009869106155</v>
      </c>
      <c r="L96" s="38">
        <f t="shared" si="31"/>
        <v>59.062027737785087</v>
      </c>
      <c r="M96" s="38">
        <f t="shared" si="31"/>
        <v>46.50032522045138</v>
      </c>
      <c r="N96" s="38">
        <f t="shared" si="31"/>
        <v>34.998644322173838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50.245326181970654</v>
      </c>
      <c r="I97" s="38"/>
      <c r="J97" s="38">
        <f t="shared" si="31"/>
        <v>7.9907560495394856</v>
      </c>
      <c r="K97" s="38">
        <f t="shared" si="31"/>
        <v>9.0598032310725785</v>
      </c>
      <c r="L97" s="38">
        <f t="shared" si="31"/>
        <v>10.905584105614313</v>
      </c>
      <c r="M97" s="38">
        <f t="shared" si="31"/>
        <v>10.298033267838372</v>
      </c>
      <c r="N97" s="38">
        <f t="shared" si="31"/>
        <v>11.991149527905904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729.98681408286916</v>
      </c>
      <c r="I98" s="38"/>
      <c r="J98" s="38">
        <f t="shared" si="31"/>
        <v>136.32328196059507</v>
      </c>
      <c r="K98" s="38">
        <f t="shared" si="31"/>
        <v>144.90689364616844</v>
      </c>
      <c r="L98" s="38">
        <f t="shared" si="31"/>
        <v>186.96079563103427</v>
      </c>
      <c r="M98" s="38">
        <f t="shared" si="31"/>
        <v>142.53241117881814</v>
      </c>
      <c r="N98" s="38">
        <f t="shared" si="31"/>
        <v>119.26343166625331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83.509209792825175</v>
      </c>
      <c r="I99" s="36"/>
      <c r="J99" s="38">
        <f t="shared" ref="J99:N102" si="33">J$91*J80</f>
        <v>1.4292710360358296</v>
      </c>
      <c r="K99" s="38">
        <f t="shared" si="33"/>
        <v>6.5609867233081225</v>
      </c>
      <c r="L99" s="38">
        <f t="shared" si="33"/>
        <v>13.176305732266938</v>
      </c>
      <c r="M99" s="38">
        <f t="shared" si="33"/>
        <v>22.417484580567294</v>
      </c>
      <c r="N99" s="38">
        <f t="shared" si="33"/>
        <v>39.925161720646983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4037.5663089530044</v>
      </c>
      <c r="I100" s="38"/>
      <c r="J100" s="38">
        <f t="shared" si="33"/>
        <v>707.62104900830582</v>
      </c>
      <c r="K100" s="38">
        <f t="shared" si="33"/>
        <v>909.80448278687845</v>
      </c>
      <c r="L100" s="38">
        <f t="shared" si="33"/>
        <v>1132.1922002132694</v>
      </c>
      <c r="M100" s="38">
        <f t="shared" si="33"/>
        <v>918.72166190328892</v>
      </c>
      <c r="N100" s="38">
        <f t="shared" si="33"/>
        <v>369.22691504126203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47.659778388112159</v>
      </c>
      <c r="I101" s="38"/>
      <c r="J101" s="38">
        <f t="shared" si="33"/>
        <v>9.1574164059343115</v>
      </c>
      <c r="K101" s="38">
        <f t="shared" si="33"/>
        <v>8.3129977023040311</v>
      </c>
      <c r="L101" s="38">
        <f t="shared" si="33"/>
        <v>8.1261410019851699</v>
      </c>
      <c r="M101" s="38">
        <f t="shared" si="33"/>
        <v>8.7614580111918414</v>
      </c>
      <c r="N101" s="38">
        <f t="shared" si="33"/>
        <v>13.301765266696805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250.97516789729593</v>
      </c>
      <c r="I102" s="38"/>
      <c r="J102" s="38">
        <f t="shared" si="33"/>
        <v>50.851089471438797</v>
      </c>
      <c r="K102" s="38">
        <f t="shared" si="33"/>
        <v>66.91837777556627</v>
      </c>
      <c r="L102" s="38">
        <f t="shared" si="33"/>
        <v>62.705239203756605</v>
      </c>
      <c r="M102" s="38">
        <f t="shared" si="33"/>
        <v>48.395927994221722</v>
      </c>
      <c r="N102" s="38">
        <f t="shared" si="33"/>
        <v>22.104533452312516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SUMIFS('Inp - allowance final'!I:I, 'Inp - allowance final'!$A:$A, UUW!$F$6, 'Inp - allowance final'!$B:$B, UUW!$A103)</f>
        <v>0</v>
      </c>
      <c r="K103" s="38">
        <f>SUMIFS('Inp - allowance final'!J:J, 'Inp - allowance final'!$A:$A, UUW!$F$6, 'Inp - allowance final'!$B:$B, UUW!$A103)</f>
        <v>0</v>
      </c>
      <c r="L103" s="38">
        <f>SUMIFS('Inp - allowance final'!K:K, 'Inp - allowance final'!$A:$A, UUW!$F$6, 'Inp - allowance final'!$B:$B, UUW!$A103)</f>
        <v>0</v>
      </c>
      <c r="M103" s="38">
        <f>SUMIFS('Inp - allowance final'!L:L, 'Inp - allowance final'!$A:$A, UUW!$F$6, 'Inp - allowance final'!$B:$B, UUW!$A103)</f>
        <v>0</v>
      </c>
      <c r="N103" s="38">
        <f>SUMIFS('Inp - allowance final'!M:M, 'Inp - allowance final'!$A:$A, UUW!$F$6, 'Inp - allowance final'!$B:$B, UUW!$A103)</f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>SUMIFS('Inp - allowance final'!I:I, 'Inp - allowance final'!$A:$A, UUW!$F$6, 'Inp - allowance final'!$B:$B, UUW!$A104)</f>
        <v>0</v>
      </c>
      <c r="K104" s="38">
        <f>SUMIFS('Inp - allowance final'!J:J, 'Inp - allowance final'!$A:$A, UUW!$F$6, 'Inp - allowance final'!$B:$B, UUW!$A104)</f>
        <v>0</v>
      </c>
      <c r="L104" s="38">
        <f>SUMIFS('Inp - allowance final'!K:K, 'Inp - allowance final'!$A:$A, UUW!$F$6, 'Inp - allowance final'!$B:$B, UUW!$A104)</f>
        <v>0</v>
      </c>
      <c r="M104" s="38">
        <f>SUMIFS('Inp - allowance final'!L:L, 'Inp - allowance final'!$A:$A, UUW!$F$6, 'Inp - allowance final'!$B:$B, UUW!$A104)</f>
        <v>0</v>
      </c>
      <c r="N104" s="38">
        <f>SUMIFS('Inp - allowance final'!M:M, 'Inp - allowance final'!$A:$A, UUW!$F$6, 'Inp - allowance final'!$B:$B, UUW!$A104)</f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>SUMIFS('Inp - allowance final'!I:I, 'Inp - allowance final'!$A:$A, UUW!$F$6, 'Inp - allowance final'!$B:$B, UUW!$A105)</f>
        <v>0</v>
      </c>
      <c r="K105" s="38">
        <f>SUMIFS('Inp - allowance final'!J:J, 'Inp - allowance final'!$A:$A, UUW!$F$6, 'Inp - allowance final'!$B:$B, UUW!$A105)</f>
        <v>0</v>
      </c>
      <c r="L105" s="38">
        <f>SUMIFS('Inp - allowance final'!K:K, 'Inp - allowance final'!$A:$A, UUW!$F$6, 'Inp - allowance final'!$B:$B, UUW!$A105)</f>
        <v>0</v>
      </c>
      <c r="M105" s="38">
        <f>SUMIFS('Inp - allowance final'!L:L, 'Inp - allowance final'!$A:$A, UUW!$F$6, 'Inp - allowance final'!$B:$B, UUW!$A105)</f>
        <v>0</v>
      </c>
      <c r="N105" s="38">
        <f>SUMIFS('Inp - allowance final'!M:M, 'Inp - allowance final'!$A:$A, UUW!$F$6, 'Inp - allowance final'!$B:$B, UUW!$A105)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>SUMIFS('Inp - allowance final'!I:I, 'Inp - allowance final'!$A:$A, UUW!$F$6, 'Inp - allowance final'!$B:$B, UUW!$A106)</f>
        <v>0</v>
      </c>
      <c r="K106" s="38">
        <f>SUMIFS('Inp - allowance final'!J:J, 'Inp - allowance final'!$A:$A, UUW!$F$6, 'Inp - allowance final'!$B:$B, UUW!$A106)</f>
        <v>0</v>
      </c>
      <c r="L106" s="38">
        <f>SUMIFS('Inp - allowance final'!K:K, 'Inp - allowance final'!$A:$A, UUW!$F$6, 'Inp - allowance final'!$B:$B, UUW!$A106)</f>
        <v>0</v>
      </c>
      <c r="M106" s="38">
        <f>SUMIFS('Inp - allowance final'!L:L, 'Inp - allowance final'!$A:$A, UUW!$F$6, 'Inp - allowance final'!$B:$B, UUW!$A106)</f>
        <v>0</v>
      </c>
      <c r="N106" s="38">
        <f>SUMIFS('Inp - allowance final'!M:M, 'Inp - allowance final'!$A:$A, UUW!$F$6, 'Inp - allowance final'!$B:$B, UUW!$A106)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4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4"/>
        <v>133.448419222257</v>
      </c>
      <c r="I113" s="38"/>
      <c r="J113" s="38">
        <f>SUMIFS('Inp - allowance final'!I:I, 'Inp - allowance final'!$A:$A, $F$6, 'Inp - allowance final'!$N:$N, $A113)</f>
        <v>26.659139817141874</v>
      </c>
      <c r="K113" s="38">
        <f>SUMIFS('Inp - allowance final'!J:J, 'Inp - allowance final'!$A:$A, $F$6, 'Inp - allowance final'!$N:$N, $A113)</f>
        <v>26.682218638306981</v>
      </c>
      <c r="L113" s="38">
        <f>SUMIFS('Inp - allowance final'!K:K, 'Inp - allowance final'!$A:$A, $F$6, 'Inp - allowance final'!$N:$N, $A113)</f>
        <v>26.703781013779228</v>
      </c>
      <c r="M113" s="38">
        <f>SUMIFS('Inp - allowance final'!L:L, 'Inp - allowance final'!$A:$A, $F$6, 'Inp - allowance final'!$N:$N, $A113)</f>
        <v>26.701182213057887</v>
      </c>
      <c r="N113" s="38">
        <f>SUMIFS('Inp - allowance final'!M:M, 'Inp - allowance final'!$A:$A, $F$6, 'Inp - allowance final'!$N:$N, $A113)</f>
        <v>26.702097539971032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4"/>
        <v>141.79868134577671</v>
      </c>
      <c r="I114" s="38"/>
      <c r="J114" s="38">
        <f>SUMIFS('Inp - allowance final'!I:I, 'Inp - allowance final'!$A:$A, $F$6, 'Inp - allowance final'!$N:$N, $A114)</f>
        <v>23.187263756126356</v>
      </c>
      <c r="K114" s="38">
        <f>SUMIFS('Inp - allowance final'!J:J, 'Inp - allowance final'!$A:$A, $F$6, 'Inp - allowance final'!$N:$N, $A114)</f>
        <v>27.09554235016747</v>
      </c>
      <c r="L114" s="38">
        <f>SUMIFS('Inp - allowance final'!K:K, 'Inp - allowance final'!$A:$A, $F$6, 'Inp - allowance final'!$N:$N, $A114)</f>
        <v>30.747018735896646</v>
      </c>
      <c r="M114" s="38">
        <f>SUMIFS('Inp - allowance final'!L:L, 'Inp - allowance final'!$A:$A, $F$6, 'Inp - allowance final'!$N:$N, $A114)</f>
        <v>30.306925320521273</v>
      </c>
      <c r="N114" s="38">
        <f>SUMIFS('Inp - allowance final'!M:M, 'Inp - allowance final'!$A:$A, $F$6, 'Inp - allowance final'!$N:$N, $A114)</f>
        <v>30.461931183064983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4"/>
        <v>156.68190708334583</v>
      </c>
      <c r="I115" s="36"/>
      <c r="J115" s="38">
        <f>SUMIFS('Inp - allowance final'!I:I, 'Inp - allowance final'!$A:$A, $F$6, 'Inp - allowance final'!$N:$N, $A115)</f>
        <v>31.33638141666917</v>
      </c>
      <c r="K115" s="38">
        <f>SUMIFS('Inp - allowance final'!J:J, 'Inp - allowance final'!$A:$A, $F$6, 'Inp - allowance final'!$N:$N, $A115)</f>
        <v>31.33638141666917</v>
      </c>
      <c r="L115" s="38">
        <f>SUMIFS('Inp - allowance final'!K:K, 'Inp - allowance final'!$A:$A, $F$6, 'Inp - allowance final'!$N:$N, $A115)</f>
        <v>31.33638141666917</v>
      </c>
      <c r="M115" s="38">
        <f>SUMIFS('Inp - allowance final'!L:L, 'Inp - allowance final'!$A:$A, $F$6, 'Inp - allowance final'!$N:$N, $A115)</f>
        <v>31.33638141666917</v>
      </c>
      <c r="N115" s="38">
        <f>SUMIFS('Inp - allowance final'!M:M, 'Inp - allowance final'!$A:$A, $F$6, 'Inp - allowance final'!$N:$N, $A115)</f>
        <v>31.33638141666917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4"/>
        <v>15.224392613849581</v>
      </c>
      <c r="I116" s="38"/>
      <c r="J116" s="38">
        <f>SUMIFS('Inp - allowance final'!I:I, 'Inp - allowance final'!$A:$A, $F$6, 'Inp - allowance final'!$N:$N, $A116)</f>
        <v>3.044878522769916</v>
      </c>
      <c r="K116" s="38">
        <f>SUMIFS('Inp - allowance final'!J:J, 'Inp - allowance final'!$A:$A, $F$6, 'Inp - allowance final'!$N:$N, $A116)</f>
        <v>3.044878522769916</v>
      </c>
      <c r="L116" s="38">
        <f>SUMIFS('Inp - allowance final'!K:K, 'Inp - allowance final'!$A:$A, $F$6, 'Inp - allowance final'!$N:$N, $A116)</f>
        <v>3.044878522769916</v>
      </c>
      <c r="M116" s="38">
        <f>SUMIFS('Inp - allowance final'!L:L, 'Inp - allowance final'!$A:$A, $F$6, 'Inp - allowance final'!$N:$N, $A116)</f>
        <v>3.044878522769916</v>
      </c>
      <c r="N116" s="38">
        <f>SUMIFS('Inp - allowance final'!M:M, 'Inp - allowance final'!$A:$A, $F$6, 'Inp - allowance final'!$N:$N, $A116)</f>
        <v>3.044878522769916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4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4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4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4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4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4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1.9191598071358502</v>
      </c>
      <c r="I125" s="38"/>
      <c r="J125" s="38">
        <f>SUMIFS('Inp - allowance final'!I:I, 'Inp - allowance final'!$A:$A, $F$6, 'Inp - allowance final'!$N:$N, $A125)</f>
        <v>0.32078709958366908</v>
      </c>
      <c r="K125" s="38">
        <f>SUMIFS('Inp - allowance final'!J:J, 'Inp - allowance final'!$A:$A, $F$6, 'Inp - allowance final'!$N:$N, $A125)</f>
        <v>0.39331591106514152</v>
      </c>
      <c r="L125" s="38">
        <f>SUMIFS('Inp - allowance final'!K:K, 'Inp - allowance final'!$A:$A, $F$6, 'Inp - allowance final'!$N:$N, $A125)</f>
        <v>0.39723308162545579</v>
      </c>
      <c r="M125" s="38">
        <f>SUMIFS('Inp - allowance final'!L:L, 'Inp - allowance final'!$A:$A, $F$6, 'Inp - allowance final'!$N:$N, $A125)</f>
        <v>0.40154196924180158</v>
      </c>
      <c r="N125" s="38">
        <f>SUMIFS('Inp - allowance final'!M:M, 'Inp - allowance final'!$A:$A, $F$6, 'Inp - allowance final'!$N:$N, $A125)</f>
        <v>0.40628174561978198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5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5"/>
        <v>12.531735346686997</v>
      </c>
      <c r="I127" s="38"/>
      <c r="J127" s="38">
        <f>SUMIFS('Inp - allowance final'!I:I, 'Inp - allowance final'!$A:$A, $F$6, 'Inp - allowance final'!$N:$N, $A127)</f>
        <v>2.4900593974578524</v>
      </c>
      <c r="K127" s="38">
        <f>SUMIFS('Inp - allowance final'!J:J, 'Inp - allowance final'!$A:$A, $F$6, 'Inp - allowance final'!$N:$N, $A127)</f>
        <v>2.5748740101579228</v>
      </c>
      <c r="L127" s="38">
        <f>SUMIFS('Inp - allowance final'!K:K, 'Inp - allowance final'!$A:$A, $F$6, 'Inp - allowance final'!$N:$N, $A127)</f>
        <v>2.5314057275678215</v>
      </c>
      <c r="M127" s="38">
        <f>SUMIFS('Inp - allowance final'!L:L, 'Inp - allowance final'!$A:$A, $F$6, 'Inp - allowance final'!$N:$N, $A127)</f>
        <v>2.4886666167187101</v>
      </c>
      <c r="N127" s="38">
        <f>SUMIFS('Inp - allowance final'!M:M, 'Inp - allowance final'!$A:$A, $F$6, 'Inp - allowance final'!$N:$N, $A127)</f>
        <v>2.4467295947846877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5"/>
        <v>0</v>
      </c>
      <c r="I128" s="38"/>
      <c r="J128" s="38">
        <f>SUMIFS('Inp - allowance final'!I:I, 'Inp - allowance final'!$A:$A, $F$6, 'Inp - allowance final'!$N:$N, $A128)</f>
        <v>0</v>
      </c>
      <c r="K128" s="38">
        <f>SUMIFS('Inp - allowance final'!J:J, 'Inp - allowance final'!$A:$A, $F$6, 'Inp - allowance final'!$N:$N, $A128)</f>
        <v>0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5"/>
        <v>3.8417964623778347</v>
      </c>
      <c r="I129" s="36"/>
      <c r="J129" s="38">
        <f>SUMIFS('Inp - allowance final'!I:I, 'Inp - allowance final'!$A:$A, $F$6, 'Inp - allowance final'!$N:$N, $A129)</f>
        <v>0.75870883797574651</v>
      </c>
      <c r="K129" s="38">
        <f>SUMIFS('Inp - allowance final'!J:J, 'Inp - allowance final'!$A:$A, $F$6, 'Inp - allowance final'!$N:$N, $A129)</f>
        <v>0.76307516432622191</v>
      </c>
      <c r="L129" s="38">
        <f>SUMIFS('Inp - allowance final'!K:K, 'Inp - allowance final'!$A:$A, $F$6, 'Inp - allowance final'!$N:$N, $A129)</f>
        <v>0.76787812331174443</v>
      </c>
      <c r="M129" s="38">
        <f>SUMIFS('Inp - allowance final'!L:L, 'Inp - allowance final'!$A:$A, $F$6, 'Inp - allowance final'!$N:$N, $A129)</f>
        <v>0.77316137819581954</v>
      </c>
      <c r="N129" s="38">
        <f>SUMIFS('Inp - allowance final'!M:M, 'Inp - allowance final'!$A:$A, $F$6, 'Inp - allowance final'!$N:$N, $A129)</f>
        <v>0.77897295856830195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5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5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5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5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5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5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5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370.5651966218723</v>
      </c>
      <c r="I141" s="38"/>
      <c r="J141" s="38">
        <f t="shared" ref="J141:N152" si="36">J46</f>
        <v>67.146684258136304</v>
      </c>
      <c r="K141" s="38">
        <f t="shared" si="36"/>
        <v>75.055494393485858</v>
      </c>
      <c r="L141" s="38">
        <f t="shared" si="36"/>
        <v>74.521467843186159</v>
      </c>
      <c r="M141" s="38">
        <f t="shared" si="36"/>
        <v>74.641168303754256</v>
      </c>
      <c r="N141" s="38">
        <f t="shared" si="36"/>
        <v>79.200381823309769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7">SUM(J142:N142)</f>
        <v>42.411658710419204</v>
      </c>
      <c r="I142" s="38"/>
      <c r="J142" s="38">
        <f t="shared" si="36"/>
        <v>13.449669871296408</v>
      </c>
      <c r="K142" s="38">
        <f t="shared" si="36"/>
        <v>9.1040728251713574</v>
      </c>
      <c r="L142" s="38">
        <f t="shared" si="36"/>
        <v>8.8108981458671423</v>
      </c>
      <c r="M142" s="38">
        <f t="shared" si="36"/>
        <v>7.8318062416136343</v>
      </c>
      <c r="N142" s="38">
        <f t="shared" si="36"/>
        <v>3.2152116264706621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7"/>
        <v>1849.6709016714431</v>
      </c>
      <c r="I143" s="38"/>
      <c r="J143" s="38">
        <f t="shared" si="36"/>
        <v>347.50508683042898</v>
      </c>
      <c r="K143" s="38">
        <f t="shared" si="36"/>
        <v>374.60754087175263</v>
      </c>
      <c r="L143" s="38">
        <f t="shared" si="36"/>
        <v>370.99079602230069</v>
      </c>
      <c r="M143" s="38">
        <f t="shared" si="36"/>
        <v>371.05039724832926</v>
      </c>
      <c r="N143" s="38">
        <f t="shared" si="36"/>
        <v>385.51708069863128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7"/>
        <v>761.21344358196473</v>
      </c>
      <c r="I144" s="38"/>
      <c r="J144" s="38">
        <f t="shared" si="36"/>
        <v>173.75938154749241</v>
      </c>
      <c r="K144" s="38">
        <f t="shared" si="36"/>
        <v>152.81019369393556</v>
      </c>
      <c r="L144" s="38">
        <f t="shared" si="36"/>
        <v>152.36318910437257</v>
      </c>
      <c r="M144" s="38">
        <f t="shared" si="36"/>
        <v>147.90558400869446</v>
      </c>
      <c r="N144" s="38">
        <f t="shared" si="36"/>
        <v>134.37509522746973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7"/>
        <v>1721.1796037649499</v>
      </c>
      <c r="I145" s="36"/>
      <c r="J145" s="38">
        <f t="shared" si="36"/>
        <v>337.88222318818401</v>
      </c>
      <c r="K145" s="38">
        <f t="shared" si="36"/>
        <v>348.49390673136969</v>
      </c>
      <c r="L145" s="38">
        <f t="shared" si="36"/>
        <v>346.91080026616675</v>
      </c>
      <c r="M145" s="38">
        <f t="shared" si="36"/>
        <v>344.24969929382678</v>
      </c>
      <c r="N145" s="38">
        <f t="shared" si="36"/>
        <v>343.64297428540266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7"/>
        <v>1022.1483755929733</v>
      </c>
      <c r="I146" s="38"/>
      <c r="J146" s="38">
        <f t="shared" si="36"/>
        <v>231.90372760036911</v>
      </c>
      <c r="K146" s="38">
        <f t="shared" si="36"/>
        <v>208.84797055479572</v>
      </c>
      <c r="L146" s="38">
        <f t="shared" si="36"/>
        <v>201.01833020942962</v>
      </c>
      <c r="M146" s="38">
        <f t="shared" si="36"/>
        <v>193.97803272888336</v>
      </c>
      <c r="N146" s="38">
        <f t="shared" si="36"/>
        <v>186.40031449949544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7"/>
        <v>306.5774327835224</v>
      </c>
      <c r="I147" s="38"/>
      <c r="J147" s="38">
        <f t="shared" si="36"/>
        <v>51.03469537506588</v>
      </c>
      <c r="K147" s="38">
        <f t="shared" si="36"/>
        <v>54.497463881323391</v>
      </c>
      <c r="L147" s="38">
        <f t="shared" si="36"/>
        <v>62.700809604025515</v>
      </c>
      <c r="M147" s="38">
        <f t="shared" si="36"/>
        <v>64.613577096522533</v>
      </c>
      <c r="N147" s="38">
        <f t="shared" si="36"/>
        <v>73.730886826585063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7"/>
        <v>198.07099143707759</v>
      </c>
      <c r="I148" s="38"/>
      <c r="J148" s="38">
        <f t="shared" si="36"/>
        <v>46.53802056375936</v>
      </c>
      <c r="K148" s="38">
        <f t="shared" si="36"/>
        <v>45.39462056172308</v>
      </c>
      <c r="L148" s="38">
        <f t="shared" si="36"/>
        <v>38.459084400641935</v>
      </c>
      <c r="M148" s="38">
        <f t="shared" si="36"/>
        <v>37.644360252920066</v>
      </c>
      <c r="N148" s="38">
        <f t="shared" si="36"/>
        <v>30.034905658033182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7"/>
        <v>0</v>
      </c>
      <c r="I149" s="38"/>
      <c r="J149" s="38">
        <f t="shared" si="36"/>
        <v>0</v>
      </c>
      <c r="K149" s="38">
        <f t="shared" si="36"/>
        <v>0</v>
      </c>
      <c r="L149" s="38">
        <f t="shared" si="36"/>
        <v>0</v>
      </c>
      <c r="M149" s="38">
        <f t="shared" si="36"/>
        <v>0</v>
      </c>
      <c r="N149" s="38">
        <f t="shared" si="36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7"/>
        <v>0</v>
      </c>
      <c r="I150" s="38"/>
      <c r="J150" s="38">
        <f t="shared" si="36"/>
        <v>0</v>
      </c>
      <c r="K150" s="38">
        <f t="shared" si="36"/>
        <v>0</v>
      </c>
      <c r="L150" s="38">
        <f t="shared" si="36"/>
        <v>0</v>
      </c>
      <c r="M150" s="38">
        <f t="shared" si="36"/>
        <v>0</v>
      </c>
      <c r="N150" s="38">
        <f t="shared" si="36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7"/>
        <v>0</v>
      </c>
      <c r="I151" s="38"/>
      <c r="J151" s="38">
        <f t="shared" si="36"/>
        <v>0</v>
      </c>
      <c r="K151" s="38">
        <f t="shared" si="36"/>
        <v>0</v>
      </c>
      <c r="L151" s="38">
        <f t="shared" si="36"/>
        <v>0</v>
      </c>
      <c r="M151" s="38">
        <f t="shared" si="36"/>
        <v>0</v>
      </c>
      <c r="N151" s="38">
        <f t="shared" si="36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7"/>
        <v>0</v>
      </c>
      <c r="J152" s="38">
        <f t="shared" si="36"/>
        <v>0</v>
      </c>
      <c r="K152" s="38">
        <f t="shared" si="36"/>
        <v>0</v>
      </c>
      <c r="L152" s="38">
        <f t="shared" si="36"/>
        <v>0</v>
      </c>
      <c r="M152" s="38">
        <f t="shared" si="36"/>
        <v>0</v>
      </c>
      <c r="N152" s="38">
        <f t="shared" si="36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36.613343360414632</v>
      </c>
      <c r="I155" s="38"/>
      <c r="J155" s="38">
        <f>J95</f>
        <v>7.0940054423578021</v>
      </c>
      <c r="K155" s="38">
        <f t="shared" ref="K155:N155" si="38">K95</f>
        <v>6.014694610986103</v>
      </c>
      <c r="L155" s="38">
        <f t="shared" si="38"/>
        <v>9.1160906741370322</v>
      </c>
      <c r="M155" s="38">
        <f t="shared" si="38"/>
        <v>11.20193128342547</v>
      </c>
      <c r="N155" s="38">
        <f t="shared" si="38"/>
        <v>3.1866213495082278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39">SUM(J156:N156)</f>
        <v>235.20656447322793</v>
      </c>
      <c r="I156" s="38"/>
      <c r="J156" s="38">
        <f t="shared" ref="J156:N166" si="40">J96</f>
        <v>51.726557323711461</v>
      </c>
      <c r="K156" s="38">
        <f t="shared" si="40"/>
        <v>42.919009869106155</v>
      </c>
      <c r="L156" s="38">
        <f t="shared" si="40"/>
        <v>59.062027737785087</v>
      </c>
      <c r="M156" s="38">
        <f t="shared" si="40"/>
        <v>46.50032522045138</v>
      </c>
      <c r="N156" s="38">
        <f t="shared" si="40"/>
        <v>34.998644322173838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39"/>
        <v>50.245326181970654</v>
      </c>
      <c r="I157" s="38"/>
      <c r="J157" s="38">
        <f t="shared" si="40"/>
        <v>7.9907560495394856</v>
      </c>
      <c r="K157" s="38">
        <f t="shared" si="40"/>
        <v>9.0598032310725785</v>
      </c>
      <c r="L157" s="38">
        <f t="shared" si="40"/>
        <v>10.905584105614313</v>
      </c>
      <c r="M157" s="38">
        <f t="shared" si="40"/>
        <v>10.298033267838372</v>
      </c>
      <c r="N157" s="38">
        <f t="shared" si="40"/>
        <v>11.991149527905904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39"/>
        <v>729.98681408286916</v>
      </c>
      <c r="I158" s="38"/>
      <c r="J158" s="38">
        <f t="shared" si="40"/>
        <v>136.32328196059507</v>
      </c>
      <c r="K158" s="38">
        <f t="shared" si="40"/>
        <v>144.90689364616844</v>
      </c>
      <c r="L158" s="38">
        <f t="shared" si="40"/>
        <v>186.96079563103427</v>
      </c>
      <c r="M158" s="38">
        <f t="shared" si="40"/>
        <v>142.53241117881814</v>
      </c>
      <c r="N158" s="38">
        <f t="shared" si="40"/>
        <v>119.26343166625331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39"/>
        <v>83.509209792825175</v>
      </c>
      <c r="I159" s="36"/>
      <c r="J159" s="38">
        <f t="shared" si="40"/>
        <v>1.4292710360358296</v>
      </c>
      <c r="K159" s="38">
        <f t="shared" si="40"/>
        <v>6.5609867233081225</v>
      </c>
      <c r="L159" s="38">
        <f t="shared" si="40"/>
        <v>13.176305732266938</v>
      </c>
      <c r="M159" s="38">
        <f t="shared" si="40"/>
        <v>22.417484580567294</v>
      </c>
      <c r="N159" s="38">
        <f t="shared" si="40"/>
        <v>39.925161720646983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39"/>
        <v>4037.5663089530044</v>
      </c>
      <c r="I160" s="38"/>
      <c r="J160" s="38">
        <f t="shared" si="40"/>
        <v>707.62104900830582</v>
      </c>
      <c r="K160" s="38">
        <f t="shared" si="40"/>
        <v>909.80448278687845</v>
      </c>
      <c r="L160" s="38">
        <f t="shared" si="40"/>
        <v>1132.1922002132694</v>
      </c>
      <c r="M160" s="38">
        <f t="shared" si="40"/>
        <v>918.72166190328892</v>
      </c>
      <c r="N160" s="38">
        <f t="shared" si="40"/>
        <v>369.22691504126203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39"/>
        <v>47.659778388112159</v>
      </c>
      <c r="I161" s="38"/>
      <c r="J161" s="38">
        <f t="shared" si="40"/>
        <v>9.1574164059343115</v>
      </c>
      <c r="K161" s="38">
        <f t="shared" si="40"/>
        <v>8.3129977023040311</v>
      </c>
      <c r="L161" s="38">
        <f t="shared" si="40"/>
        <v>8.1261410019851699</v>
      </c>
      <c r="M161" s="38">
        <f t="shared" si="40"/>
        <v>8.7614580111918414</v>
      </c>
      <c r="N161" s="38">
        <f t="shared" si="40"/>
        <v>13.301765266696805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39"/>
        <v>250.97516789729593</v>
      </c>
      <c r="I162" s="38"/>
      <c r="J162" s="38">
        <f t="shared" si="40"/>
        <v>50.851089471438797</v>
      </c>
      <c r="K162" s="38">
        <f t="shared" si="40"/>
        <v>66.91837777556627</v>
      </c>
      <c r="L162" s="38">
        <f t="shared" si="40"/>
        <v>62.705239203756605</v>
      </c>
      <c r="M162" s="38">
        <f t="shared" si="40"/>
        <v>48.395927994221722</v>
      </c>
      <c r="N162" s="38">
        <f t="shared" si="40"/>
        <v>22.104533452312516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39"/>
        <v>0</v>
      </c>
      <c r="I163" s="38"/>
      <c r="J163" s="38">
        <f t="shared" si="40"/>
        <v>0</v>
      </c>
      <c r="K163" s="38">
        <f t="shared" si="40"/>
        <v>0</v>
      </c>
      <c r="L163" s="38">
        <f t="shared" si="40"/>
        <v>0</v>
      </c>
      <c r="M163" s="38">
        <f t="shared" si="40"/>
        <v>0</v>
      </c>
      <c r="N163" s="38">
        <f t="shared" si="40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39"/>
        <v>0</v>
      </c>
      <c r="I164" s="38"/>
      <c r="J164" s="38">
        <f t="shared" si="40"/>
        <v>0</v>
      </c>
      <c r="K164" s="38">
        <f t="shared" si="40"/>
        <v>0</v>
      </c>
      <c r="L164" s="38">
        <f t="shared" si="40"/>
        <v>0</v>
      </c>
      <c r="M164" s="38">
        <f t="shared" si="40"/>
        <v>0</v>
      </c>
      <c r="N164" s="38">
        <f t="shared" si="40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39"/>
        <v>0</v>
      </c>
      <c r="I165" s="38"/>
      <c r="J165" s="38">
        <f t="shared" si="40"/>
        <v>0</v>
      </c>
      <c r="K165" s="38">
        <f t="shared" si="40"/>
        <v>0</v>
      </c>
      <c r="L165" s="38">
        <f t="shared" si="40"/>
        <v>0</v>
      </c>
      <c r="M165" s="38">
        <f t="shared" si="40"/>
        <v>0</v>
      </c>
      <c r="N165" s="38">
        <f t="shared" si="40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39"/>
        <v>0</v>
      </c>
      <c r="J166" s="38">
        <f>J106</f>
        <v>0</v>
      </c>
      <c r="K166" s="38">
        <f t="shared" si="40"/>
        <v>0</v>
      </c>
      <c r="L166" s="38">
        <f t="shared" si="40"/>
        <v>0</v>
      </c>
      <c r="M166" s="38">
        <f t="shared" si="40"/>
        <v>0</v>
      </c>
      <c r="N166" s="38">
        <f t="shared" si="40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1">K111</f>
        <v>0</v>
      </c>
      <c r="L169" s="38">
        <f t="shared" si="41"/>
        <v>0</v>
      </c>
      <c r="M169" s="38">
        <f t="shared" si="41"/>
        <v>0</v>
      </c>
      <c r="N169" s="38">
        <f t="shared" si="41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2">SUM(J170:N170)</f>
        <v>0</v>
      </c>
      <c r="I170" s="38"/>
      <c r="J170" s="38">
        <f t="shared" ref="J170:N180" si="43">J112</f>
        <v>0</v>
      </c>
      <c r="K170" s="38">
        <f t="shared" si="43"/>
        <v>0</v>
      </c>
      <c r="L170" s="38">
        <f t="shared" si="43"/>
        <v>0</v>
      </c>
      <c r="M170" s="38">
        <f t="shared" si="43"/>
        <v>0</v>
      </c>
      <c r="N170" s="38">
        <f t="shared" si="43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2"/>
        <v>133.448419222257</v>
      </c>
      <c r="I171" s="38"/>
      <c r="J171" s="38">
        <f t="shared" si="43"/>
        <v>26.659139817141874</v>
      </c>
      <c r="K171" s="38">
        <f t="shared" si="43"/>
        <v>26.682218638306981</v>
      </c>
      <c r="L171" s="38">
        <f t="shared" si="43"/>
        <v>26.703781013779228</v>
      </c>
      <c r="M171" s="38">
        <f t="shared" si="43"/>
        <v>26.701182213057887</v>
      </c>
      <c r="N171" s="38">
        <f t="shared" si="43"/>
        <v>26.702097539971032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2"/>
        <v>141.79868134577671</v>
      </c>
      <c r="I172" s="38"/>
      <c r="J172" s="38">
        <f t="shared" si="43"/>
        <v>23.187263756126356</v>
      </c>
      <c r="K172" s="38">
        <f t="shared" si="43"/>
        <v>27.09554235016747</v>
      </c>
      <c r="L172" s="38">
        <f t="shared" si="43"/>
        <v>30.747018735896646</v>
      </c>
      <c r="M172" s="38">
        <f t="shared" si="43"/>
        <v>30.306925320521273</v>
      </c>
      <c r="N172" s="38">
        <f t="shared" si="43"/>
        <v>30.461931183064983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2"/>
        <v>156.68190708334583</v>
      </c>
      <c r="I173" s="36"/>
      <c r="J173" s="38">
        <f t="shared" si="43"/>
        <v>31.33638141666917</v>
      </c>
      <c r="K173" s="38">
        <f t="shared" si="43"/>
        <v>31.33638141666917</v>
      </c>
      <c r="L173" s="38">
        <f t="shared" si="43"/>
        <v>31.33638141666917</v>
      </c>
      <c r="M173" s="38">
        <f t="shared" si="43"/>
        <v>31.33638141666917</v>
      </c>
      <c r="N173" s="38">
        <f t="shared" si="43"/>
        <v>31.33638141666917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2"/>
        <v>15.224392613849581</v>
      </c>
      <c r="I174" s="38"/>
      <c r="J174" s="38">
        <f t="shared" si="43"/>
        <v>3.044878522769916</v>
      </c>
      <c r="K174" s="38">
        <f t="shared" si="43"/>
        <v>3.044878522769916</v>
      </c>
      <c r="L174" s="38">
        <f t="shared" si="43"/>
        <v>3.044878522769916</v>
      </c>
      <c r="M174" s="38">
        <f t="shared" si="43"/>
        <v>3.044878522769916</v>
      </c>
      <c r="N174" s="38">
        <f t="shared" si="43"/>
        <v>3.044878522769916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2"/>
        <v>0</v>
      </c>
      <c r="I175" s="38"/>
      <c r="J175" s="38">
        <f t="shared" si="43"/>
        <v>0</v>
      </c>
      <c r="K175" s="38">
        <f t="shared" si="43"/>
        <v>0</v>
      </c>
      <c r="L175" s="38">
        <f t="shared" si="43"/>
        <v>0</v>
      </c>
      <c r="M175" s="38">
        <f t="shared" si="43"/>
        <v>0</v>
      </c>
      <c r="N175" s="38">
        <f t="shared" si="43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2"/>
        <v>0</v>
      </c>
      <c r="I176" s="38"/>
      <c r="J176" s="38">
        <f t="shared" si="43"/>
        <v>0</v>
      </c>
      <c r="K176" s="38">
        <f t="shared" si="43"/>
        <v>0</v>
      </c>
      <c r="L176" s="38">
        <f t="shared" si="43"/>
        <v>0</v>
      </c>
      <c r="M176" s="38">
        <f t="shared" si="43"/>
        <v>0</v>
      </c>
      <c r="N176" s="38">
        <f t="shared" si="43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2"/>
        <v>0</v>
      </c>
      <c r="I177" s="38"/>
      <c r="J177" s="38">
        <f t="shared" si="43"/>
        <v>0</v>
      </c>
      <c r="K177" s="38">
        <f t="shared" si="43"/>
        <v>0</v>
      </c>
      <c r="L177" s="38">
        <f t="shared" si="43"/>
        <v>0</v>
      </c>
      <c r="M177" s="38">
        <f t="shared" si="43"/>
        <v>0</v>
      </c>
      <c r="N177" s="38">
        <f t="shared" si="43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2"/>
        <v>0</v>
      </c>
      <c r="I178" s="38"/>
      <c r="J178" s="38">
        <f t="shared" si="43"/>
        <v>0</v>
      </c>
      <c r="K178" s="38">
        <f t="shared" si="43"/>
        <v>0</v>
      </c>
      <c r="L178" s="38">
        <f t="shared" si="43"/>
        <v>0</v>
      </c>
      <c r="M178" s="38">
        <f t="shared" si="43"/>
        <v>0</v>
      </c>
      <c r="N178" s="38">
        <f t="shared" si="43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2"/>
        <v>0</v>
      </c>
      <c r="I179" s="38"/>
      <c r="J179" s="38">
        <f t="shared" si="43"/>
        <v>0</v>
      </c>
      <c r="K179" s="38">
        <f t="shared" si="43"/>
        <v>0</v>
      </c>
      <c r="L179" s="38">
        <f t="shared" si="43"/>
        <v>0</v>
      </c>
      <c r="M179" s="38">
        <f t="shared" si="43"/>
        <v>0</v>
      </c>
      <c r="N179" s="38">
        <f t="shared" si="43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2"/>
        <v>0</v>
      </c>
      <c r="J180" s="38">
        <f t="shared" si="43"/>
        <v>0</v>
      </c>
      <c r="K180" s="38">
        <f t="shared" si="43"/>
        <v>0</v>
      </c>
      <c r="L180" s="38">
        <f t="shared" si="43"/>
        <v>0</v>
      </c>
      <c r="M180" s="38">
        <f t="shared" si="43"/>
        <v>0</v>
      </c>
      <c r="N180" s="38">
        <f t="shared" si="43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1.9191598071358502</v>
      </c>
      <c r="I183" s="38"/>
      <c r="J183" s="38">
        <f>J125</f>
        <v>0.32078709958366908</v>
      </c>
      <c r="K183" s="38">
        <f t="shared" ref="K183:N183" si="44">K125</f>
        <v>0.39331591106514152</v>
      </c>
      <c r="L183" s="38">
        <f t="shared" si="44"/>
        <v>0.39723308162545579</v>
      </c>
      <c r="M183" s="38">
        <f t="shared" si="44"/>
        <v>0.40154196924180158</v>
      </c>
      <c r="N183" s="38">
        <f t="shared" si="44"/>
        <v>0.40628174561978198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5">SUM(J184:N184)</f>
        <v>0</v>
      </c>
      <c r="I184" s="38"/>
      <c r="J184" s="38">
        <f t="shared" ref="J184:N194" si="46">J126</f>
        <v>0</v>
      </c>
      <c r="K184" s="38">
        <f t="shared" si="46"/>
        <v>0</v>
      </c>
      <c r="L184" s="38">
        <f t="shared" si="46"/>
        <v>0</v>
      </c>
      <c r="M184" s="38">
        <f t="shared" si="46"/>
        <v>0</v>
      </c>
      <c r="N184" s="38">
        <f t="shared" si="46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5"/>
        <v>12.531735346686997</v>
      </c>
      <c r="I185" s="38"/>
      <c r="J185" s="38">
        <f t="shared" si="46"/>
        <v>2.4900593974578524</v>
      </c>
      <c r="K185" s="38">
        <f t="shared" si="46"/>
        <v>2.5748740101579228</v>
      </c>
      <c r="L185" s="38">
        <f t="shared" si="46"/>
        <v>2.5314057275678215</v>
      </c>
      <c r="M185" s="38">
        <f t="shared" si="46"/>
        <v>2.4886666167187101</v>
      </c>
      <c r="N185" s="38">
        <f t="shared" si="46"/>
        <v>2.4467295947846877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5"/>
        <v>0</v>
      </c>
      <c r="I186" s="38"/>
      <c r="J186" s="38">
        <f t="shared" si="46"/>
        <v>0</v>
      </c>
      <c r="K186" s="38">
        <f t="shared" si="46"/>
        <v>0</v>
      </c>
      <c r="L186" s="38">
        <f t="shared" si="46"/>
        <v>0</v>
      </c>
      <c r="M186" s="38">
        <f t="shared" si="46"/>
        <v>0</v>
      </c>
      <c r="N186" s="38">
        <f t="shared" si="46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5"/>
        <v>3.8417964623778347</v>
      </c>
      <c r="I187" s="36"/>
      <c r="J187" s="38">
        <f t="shared" si="46"/>
        <v>0.75870883797574651</v>
      </c>
      <c r="K187" s="38">
        <f t="shared" si="46"/>
        <v>0.76307516432622191</v>
      </c>
      <c r="L187" s="38">
        <f t="shared" si="46"/>
        <v>0.76787812331174443</v>
      </c>
      <c r="M187" s="38">
        <f t="shared" si="46"/>
        <v>0.77316137819581954</v>
      </c>
      <c r="N187" s="38">
        <f t="shared" si="46"/>
        <v>0.77897295856830195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5"/>
        <v>0</v>
      </c>
      <c r="I188" s="38"/>
      <c r="J188" s="38">
        <f t="shared" si="46"/>
        <v>0</v>
      </c>
      <c r="K188" s="38">
        <f t="shared" si="46"/>
        <v>0</v>
      </c>
      <c r="L188" s="38">
        <f t="shared" si="46"/>
        <v>0</v>
      </c>
      <c r="M188" s="38">
        <f t="shared" si="46"/>
        <v>0</v>
      </c>
      <c r="N188" s="38">
        <f t="shared" si="46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5"/>
        <v>0</v>
      </c>
      <c r="I189" s="38"/>
      <c r="J189" s="38">
        <f t="shared" si="46"/>
        <v>0</v>
      </c>
      <c r="K189" s="38">
        <f t="shared" si="46"/>
        <v>0</v>
      </c>
      <c r="L189" s="38">
        <f t="shared" si="46"/>
        <v>0</v>
      </c>
      <c r="M189" s="38">
        <f t="shared" si="46"/>
        <v>0</v>
      </c>
      <c r="N189" s="38">
        <f t="shared" si="46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5"/>
        <v>0</v>
      </c>
      <c r="I190" s="38"/>
      <c r="J190" s="38">
        <f t="shared" si="46"/>
        <v>0</v>
      </c>
      <c r="K190" s="38">
        <f t="shared" si="46"/>
        <v>0</v>
      </c>
      <c r="L190" s="38">
        <f t="shared" si="46"/>
        <v>0</v>
      </c>
      <c r="M190" s="38">
        <f t="shared" si="46"/>
        <v>0</v>
      </c>
      <c r="N190" s="38">
        <f t="shared" si="46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5"/>
        <v>0</v>
      </c>
      <c r="I191" s="38"/>
      <c r="J191" s="38">
        <f t="shared" si="46"/>
        <v>0</v>
      </c>
      <c r="K191" s="38">
        <f t="shared" si="46"/>
        <v>0</v>
      </c>
      <c r="L191" s="38">
        <f t="shared" si="46"/>
        <v>0</v>
      </c>
      <c r="M191" s="38">
        <f t="shared" si="46"/>
        <v>0</v>
      </c>
      <c r="N191" s="38">
        <f t="shared" si="46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5"/>
        <v>0</v>
      </c>
      <c r="I192" s="38"/>
      <c r="J192" s="38">
        <f t="shared" si="46"/>
        <v>0</v>
      </c>
      <c r="K192" s="38">
        <f t="shared" si="46"/>
        <v>0</v>
      </c>
      <c r="L192" s="38">
        <f t="shared" si="46"/>
        <v>0</v>
      </c>
      <c r="M192" s="38">
        <f t="shared" si="46"/>
        <v>0</v>
      </c>
      <c r="N192" s="38">
        <f t="shared" si="46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5"/>
        <v>0</v>
      </c>
      <c r="I193" s="38"/>
      <c r="J193" s="38">
        <f t="shared" si="46"/>
        <v>0</v>
      </c>
      <c r="K193" s="38">
        <f t="shared" si="46"/>
        <v>0</v>
      </c>
      <c r="L193" s="38">
        <f t="shared" si="46"/>
        <v>0</v>
      </c>
      <c r="M193" s="38">
        <f t="shared" si="46"/>
        <v>0</v>
      </c>
      <c r="N193" s="38">
        <f t="shared" si="46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5"/>
        <v>0</v>
      </c>
      <c r="J194" s="38">
        <f t="shared" si="46"/>
        <v>0</v>
      </c>
      <c r="K194" s="38">
        <f t="shared" si="46"/>
        <v>0</v>
      </c>
      <c r="L194" s="38">
        <f t="shared" si="46"/>
        <v>0</v>
      </c>
      <c r="M194" s="38">
        <f t="shared" si="46"/>
        <v>0</v>
      </c>
      <c r="N194" s="38">
        <f t="shared" si="46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409.09769978942285</v>
      </c>
      <c r="I197" s="38"/>
      <c r="J197" s="38">
        <f>J141+J155+J169+J183</f>
        <v>74.56147680007777</v>
      </c>
      <c r="K197" s="38">
        <f t="shared" ref="K197:N197" si="47">K141+K155+K169+K183</f>
        <v>81.463504915537101</v>
      </c>
      <c r="L197" s="38">
        <f t="shared" si="47"/>
        <v>84.034791598948644</v>
      </c>
      <c r="M197" s="38">
        <f t="shared" si="47"/>
        <v>86.244641556421527</v>
      </c>
      <c r="N197" s="38">
        <f t="shared" si="47"/>
        <v>82.793284918437777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48">SUM(J198:N198)</f>
        <v>277.61822318364716</v>
      </c>
      <c r="I198" s="38"/>
      <c r="J198" s="38">
        <f t="shared" ref="J198:N208" si="49">J142+J156+J170+J184</f>
        <v>65.176227195007868</v>
      </c>
      <c r="K198" s="38">
        <f t="shared" si="49"/>
        <v>52.023082694277512</v>
      </c>
      <c r="L198" s="38">
        <f t="shared" si="49"/>
        <v>67.872925883652229</v>
      </c>
      <c r="M198" s="38">
        <f t="shared" si="49"/>
        <v>54.332131462065014</v>
      </c>
      <c r="N198" s="38">
        <f t="shared" si="49"/>
        <v>38.2138559486445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48"/>
        <v>2045.8963824223579</v>
      </c>
      <c r="I199" s="38"/>
      <c r="J199" s="38">
        <f t="shared" si="49"/>
        <v>384.64504209456817</v>
      </c>
      <c r="K199" s="38">
        <f t="shared" si="49"/>
        <v>412.92443675129016</v>
      </c>
      <c r="L199" s="38">
        <f t="shared" si="49"/>
        <v>411.13156686926203</v>
      </c>
      <c r="M199" s="38">
        <f t="shared" si="49"/>
        <v>410.53827934594426</v>
      </c>
      <c r="N199" s="38">
        <f t="shared" si="49"/>
        <v>426.65705736129291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48"/>
        <v>1632.9989390106107</v>
      </c>
      <c r="I200" s="38"/>
      <c r="J200" s="38">
        <f t="shared" si="49"/>
        <v>333.26992726421383</v>
      </c>
      <c r="K200" s="38">
        <f t="shared" si="49"/>
        <v>324.81262969027148</v>
      </c>
      <c r="L200" s="38">
        <f t="shared" si="49"/>
        <v>370.07100347130347</v>
      </c>
      <c r="M200" s="38">
        <f t="shared" si="49"/>
        <v>320.74492050803383</v>
      </c>
      <c r="N200" s="38">
        <f t="shared" si="49"/>
        <v>284.10045807678802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48"/>
        <v>1965.2125171034986</v>
      </c>
      <c r="I201" s="36"/>
      <c r="J201" s="38">
        <f t="shared" si="49"/>
        <v>371.40658447886477</v>
      </c>
      <c r="K201" s="38">
        <f t="shared" si="49"/>
        <v>387.15435003567319</v>
      </c>
      <c r="L201" s="38">
        <f t="shared" si="49"/>
        <v>392.19136553841457</v>
      </c>
      <c r="M201" s="38">
        <f t="shared" si="49"/>
        <v>398.77672666925906</v>
      </c>
      <c r="N201" s="38">
        <f t="shared" si="49"/>
        <v>415.68349038128713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48"/>
        <v>5074.9390771598273</v>
      </c>
      <c r="I202" s="38"/>
      <c r="J202" s="38">
        <f t="shared" si="49"/>
        <v>942.56965513144485</v>
      </c>
      <c r="K202" s="38">
        <f t="shared" si="49"/>
        <v>1121.6973318644441</v>
      </c>
      <c r="L202" s="38">
        <f t="shared" si="49"/>
        <v>1336.2554089454691</v>
      </c>
      <c r="M202" s="38">
        <f t="shared" si="49"/>
        <v>1115.7445731549424</v>
      </c>
      <c r="N202" s="38">
        <f t="shared" si="49"/>
        <v>558.67210806352739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48"/>
        <v>354.2372111716345</v>
      </c>
      <c r="I203" s="38"/>
      <c r="J203" s="38">
        <f t="shared" si="49"/>
        <v>60.192111781000193</v>
      </c>
      <c r="K203" s="38">
        <f t="shared" si="49"/>
        <v>62.810461583627422</v>
      </c>
      <c r="L203" s="38">
        <f t="shared" si="49"/>
        <v>70.826950606010683</v>
      </c>
      <c r="M203" s="38">
        <f t="shared" si="49"/>
        <v>73.375035107714382</v>
      </c>
      <c r="N203" s="38">
        <f t="shared" si="49"/>
        <v>87.032652093281868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48"/>
        <v>449.0461593343735</v>
      </c>
      <c r="I204" s="38"/>
      <c r="J204" s="38">
        <f t="shared" si="49"/>
        <v>97.389110035198158</v>
      </c>
      <c r="K204" s="38">
        <f t="shared" si="49"/>
        <v>112.31299833728934</v>
      </c>
      <c r="L204" s="38">
        <f t="shared" si="49"/>
        <v>101.16432360439853</v>
      </c>
      <c r="M204" s="38">
        <f t="shared" si="49"/>
        <v>86.040288247141788</v>
      </c>
      <c r="N204" s="38">
        <f t="shared" si="49"/>
        <v>52.139439110345698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48"/>
        <v>0</v>
      </c>
      <c r="I205" s="38"/>
      <c r="J205" s="38">
        <f t="shared" si="49"/>
        <v>0</v>
      </c>
      <c r="K205" s="38">
        <f t="shared" si="49"/>
        <v>0</v>
      </c>
      <c r="L205" s="38">
        <f t="shared" si="49"/>
        <v>0</v>
      </c>
      <c r="M205" s="38">
        <f t="shared" si="49"/>
        <v>0</v>
      </c>
      <c r="N205" s="38">
        <f t="shared" si="49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48"/>
        <v>0</v>
      </c>
      <c r="I206" s="38"/>
      <c r="J206" s="38">
        <f t="shared" si="49"/>
        <v>0</v>
      </c>
      <c r="K206" s="38">
        <f t="shared" si="49"/>
        <v>0</v>
      </c>
      <c r="L206" s="38">
        <f t="shared" si="49"/>
        <v>0</v>
      </c>
      <c r="M206" s="38">
        <f t="shared" si="49"/>
        <v>0</v>
      </c>
      <c r="N206" s="38">
        <f t="shared" si="49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48"/>
        <v>0</v>
      </c>
      <c r="I207" s="38"/>
      <c r="J207" s="38">
        <f t="shared" si="49"/>
        <v>0</v>
      </c>
      <c r="K207" s="38">
        <f t="shared" si="49"/>
        <v>0</v>
      </c>
      <c r="L207" s="38">
        <f t="shared" si="49"/>
        <v>0</v>
      </c>
      <c r="M207" s="38">
        <f t="shared" si="49"/>
        <v>0</v>
      </c>
      <c r="N207" s="38">
        <f t="shared" si="49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48"/>
        <v>0</v>
      </c>
      <c r="J208" s="38">
        <f t="shared" si="49"/>
        <v>0</v>
      </c>
      <c r="K208" s="38">
        <f t="shared" si="49"/>
        <v>0</v>
      </c>
      <c r="L208" s="38">
        <f t="shared" si="49"/>
        <v>0</v>
      </c>
      <c r="M208" s="38">
        <f t="shared" si="49"/>
        <v>0</v>
      </c>
      <c r="N208" s="38">
        <f t="shared" si="49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6162.5662592937488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6628.2363896376637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12790.802648931412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12790.802648931414</v>
      </c>
      <c r="J223" s="38">
        <f xml:space="preserve"> SUMIFS('Inp - BP final'!F$7:F$2590, 'Inp - BP final'!$A$7:$A$2590, $F$6, 'Inp - BP final'!$L$7:$L$2590, "Totex check")</f>
        <v>2368.5199153813633</v>
      </c>
      <c r="K223" s="38">
        <f xml:space="preserve"> SUMIFS('Inp - BP final'!G$7:G$2590, 'Inp - BP final'!$A$7:$A$2590, $F$6, 'Inp - BP final'!$L$7:$L$2590, "Totex check")</f>
        <v>2722.8577760588951</v>
      </c>
      <c r="L223" s="38">
        <f xml:space="preserve"> SUMIFS('Inp - BP final'!H$7:H$2590, 'Inp - BP final'!$A$7:$A$2590, $F$6, 'Inp - BP final'!$L$7:$L$2590, "Totex check")</f>
        <v>3074.7219310423616</v>
      </c>
      <c r="M223" s="38">
        <f xml:space="preserve"> SUMIFS('Inp - BP final'!I$7:I$2590, 'Inp - BP final'!$A$7:$A$2590, $F$6, 'Inp - BP final'!$L$7:$L$2590, "Totex check")</f>
        <v>2697.7488058802091</v>
      </c>
      <c r="N223" s="38">
        <f xml:space="preserve"> SUMIFS('Inp - BP final'!J$7:J$2590, 'Inp - BP final'!$A$7:$A$2590, $F$6, 'Inp - BP final'!$L$7:$L$2590, "Totex check")</f>
        <v>1926.9542205685848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12209.046209175372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12209.046209175374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2329.2101347803768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2555.1987958724108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2833.5483365174596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2545.7965960515216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1945.2923459536053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47" priority="1" stopIfTrue="1" operator="notEqual">
      <formula>0</formula>
    </cfRule>
    <cfRule type="cellIs" dxfId="46" priority="2" stopIfTrue="1" operator="equal">
      <formula>""</formula>
    </cfRule>
  </conditionalFormatting>
  <conditionalFormatting sqref="H228">
    <cfRule type="cellIs" dxfId="45" priority="5" stopIfTrue="1" operator="notEqual">
      <formula>0</formula>
    </cfRule>
    <cfRule type="cellIs" dxfId="44" priority="6" stopIfTrue="1" operator="equal">
      <formula>""</formula>
    </cfRule>
  </conditionalFormatting>
  <conditionalFormatting sqref="H238">
    <cfRule type="cellIs" dxfId="43" priority="3" stopIfTrue="1" operator="notEqual">
      <formula>0</formula>
    </cfRule>
    <cfRule type="cellIs" dxfId="42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5B88-8F89-46FB-8AA3-02785D552B1F}">
  <sheetPr codeName="Sheet27">
    <tabColor rgb="FFCCCCCE"/>
  </sheetPr>
  <dimension ref="A1:N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10.85546875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354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58.120186636622932</v>
      </c>
      <c r="I10" s="38"/>
      <c r="J10" s="38">
        <f>SUMIFS('Inp - BP final'!F:F, 'Inp - BP final'!$A:$A, $F$6, 'Inp - BP final'!$K:$K, $E10)+SUMIFS('Inp - BP final'!F:F, 'Inp - BP final'!$A:$A, $F$6, 'Inp - BP final'!$K:$K, $A10)</f>
        <v>11.76156819534453</v>
      </c>
      <c r="K10" s="38">
        <f>SUMIFS('Inp - BP final'!G:G, 'Inp - BP final'!$A:$A, $F$6, 'Inp - BP final'!$K:$K, $E10)</f>
        <v>11.77559638386562</v>
      </c>
      <c r="L10" s="38">
        <f>SUMIFS('Inp - BP final'!H:H, 'Inp - BP final'!$A:$A, $F$6, 'Inp - BP final'!$K:$K, $E10)</f>
        <v>11.40909355341163</v>
      </c>
      <c r="M10" s="38">
        <f>SUMIFS('Inp - BP final'!I:I, 'Inp - BP final'!$A:$A, $F$6, 'Inp - BP final'!$K:$K, $E10)</f>
        <v>11.20457642546144</v>
      </c>
      <c r="N10" s="38">
        <f>SUMIFS('Inp - BP final'!J:J, 'Inp - BP final'!$A:$A, $F$6, 'Inp - BP final'!$K:$K, $E10)</f>
        <v>11.969352078539711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21.551590143959945</v>
      </c>
      <c r="I11" s="38"/>
      <c r="J11" s="38">
        <f>SUMIFS('Inp - BP final'!F:F, 'Inp - BP final'!$A:$A, $F$6, 'Inp - BP final'!$K:$K, $E11)+SUMIFS('Inp - BP final'!F:F, 'Inp - BP final'!$A:$A, $F$6, 'Inp - BP final'!$K:$K, $A11)</f>
        <v>4.3152165605999988</v>
      </c>
      <c r="K11" s="38">
        <f>SUMIFS('Inp - BP final'!G:G, 'Inp - BP final'!$A:$A, $F$6, 'Inp - BP final'!$K:$K, $E11)</f>
        <v>4.2963287054206987</v>
      </c>
      <c r="L11" s="38">
        <f>SUMIFS('Inp - BP final'!H:H, 'Inp - BP final'!$A:$A, $F$6, 'Inp - BP final'!$K:$K, $E11)</f>
        <v>4.3108997519387273</v>
      </c>
      <c r="M11" s="38">
        <f>SUMIFS('Inp - BP final'!I:I, 'Inp - BP final'!$A:$A, $F$6, 'Inp - BP final'!$K:$K, $E11)</f>
        <v>4.3114251064476372</v>
      </c>
      <c r="N11" s="38">
        <f>SUMIFS('Inp - BP final'!J:J, 'Inp - BP final'!$A:$A, $F$6, 'Inp - BP final'!$K:$K, $E11)</f>
        <v>4.3177200195528842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437.84029402483947</v>
      </c>
      <c r="I12" s="38"/>
      <c r="J12" s="38">
        <f>SUMIFS('Inp - BP final'!F:F, 'Inp - BP final'!$A:$A, $F$6, 'Inp - BP final'!$K:$K, $E12)+SUMIFS('Inp - BP final'!F:F, 'Inp - BP final'!$A:$A, $F$6, 'Inp - BP final'!$K:$K, $A12)</f>
        <v>86.045827602510414</v>
      </c>
      <c r="K12" s="38">
        <f>SUMIFS('Inp - BP final'!G:G, 'Inp - BP final'!$A:$A, $F$6, 'Inp - BP final'!$K:$K, $E12)+SUMIFS('Inp - BP final'!G:G, 'Inp - BP final'!$A:$A, $F$6, 'Inp - BP final'!$K:$K, $A12)</f>
        <v>88.028554370429845</v>
      </c>
      <c r="L12" s="38">
        <f>SUMIFS('Inp - BP final'!H:H, 'Inp - BP final'!$A:$A, $F$6, 'Inp - BP final'!$K:$K, $E12)+SUMIFS('Inp - BP final'!H:H, 'Inp - BP final'!$A:$A, $F$6, 'Inp - BP final'!$K:$K, $A12)</f>
        <v>86.982770900081377</v>
      </c>
      <c r="M12" s="38">
        <f>SUMIFS('Inp - BP final'!I:I, 'Inp - BP final'!$A:$A, $F$6, 'Inp - BP final'!$K:$K, $E12)+SUMIFS('Inp - BP final'!I:I, 'Inp - BP final'!$A:$A, $F$6, 'Inp - BP final'!$K:$K, $A12)</f>
        <v>86.428679413371384</v>
      </c>
      <c r="N12" s="38">
        <f>SUMIFS('Inp - BP final'!J:J, 'Inp - BP final'!$A:$A, $F$6, 'Inp - BP final'!$K:$K, $E12)+SUMIFS('Inp - BP final'!J:J, 'Inp - BP final'!$A:$A, $F$6, 'Inp - BP final'!$K:$K, $A12)</f>
        <v>90.35446173844646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340.55801513119695</v>
      </c>
      <c r="I13" s="38"/>
      <c r="J13" s="38">
        <f>SUMIFS('Inp - BP final'!F:F, 'Inp - BP final'!$A:$A, $F$6, 'Inp - BP final'!$K:$K, $E13)+SUMIFS('Inp - BP final'!F:F, 'Inp - BP final'!$A:$A, $F$6, 'Inp - BP final'!$K:$K, $A13)</f>
        <v>65.494694462999973</v>
      </c>
      <c r="K13" s="38">
        <f>SUMIFS('Inp - BP final'!G:G, 'Inp - BP final'!$A:$A, $F$6, 'Inp - BP final'!$K:$K, $E13)+SUMIFS('Inp - BP final'!G:G, 'Inp - BP final'!$A:$A, $F$6, 'Inp - BP final'!$K:$K, $A13)</f>
        <v>67.129025345700541</v>
      </c>
      <c r="L13" s="38">
        <f>SUMIFS('Inp - BP final'!H:H, 'Inp - BP final'!$A:$A, $F$6, 'Inp - BP final'!$K:$K, $E13)+SUMIFS('Inp - BP final'!H:H, 'Inp - BP final'!$A:$A, $F$6, 'Inp - BP final'!$K:$K, $A13)</f>
        <v>68.43290573276208</v>
      </c>
      <c r="M13" s="38">
        <f>SUMIFS('Inp - BP final'!I:I, 'Inp - BP final'!$A:$A, $F$6, 'Inp - BP final'!$K:$K, $E13)+SUMIFS('Inp - BP final'!I:I, 'Inp - BP final'!$A:$A, $F$6, 'Inp - BP final'!$K:$K, $A13)</f>
        <v>68.745604123994497</v>
      </c>
      <c r="N13" s="38">
        <f>SUMIFS('Inp - BP final'!J:J, 'Inp - BP final'!$A:$A, $F$6, 'Inp - BP final'!$K:$K, $E13)+SUMIFS('Inp - BP final'!J:J, 'Inp - BP final'!$A:$A, $F$6, 'Inp - BP final'!$K:$K, $A13)</f>
        <v>70.755785465739862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632.6111692047125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126.04620072785957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126.13851568812413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123.29189457243527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122.21542752605809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134.91913069023545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497.49598471326379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132.51940247039994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100.05241414201734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94.175558219942033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85.746126159120905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85.002483721783562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196.06843937207321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34.573626566304711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37.9473849358777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38.480220699133952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40.794514864405237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44.272692306351622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106.74398740015239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15.319254483674356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21.062401868641963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16.957224446746146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27.188792746990359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26.216313854099567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0.14762527799192987</v>
      </c>
      <c r="K24" s="61">
        <f t="shared" ref="K24:N24" si="1">K10/SUM($J$10:$N$11)</f>
        <v>0.14780135274622741</v>
      </c>
      <c r="L24" s="61">
        <f t="shared" si="1"/>
        <v>0.14320119387863564</v>
      </c>
      <c r="M24" s="61">
        <f t="shared" si="1"/>
        <v>0.14063419793334084</v>
      </c>
      <c r="N24" s="61">
        <f t="shared" si="1"/>
        <v>0.15023327660312463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0.11054215636182968</v>
      </c>
      <c r="K26" s="61">
        <f t="shared" ref="K26:N26" si="2">K12/SUM($J$12:$N$13)</f>
        <v>0.11308934427911738</v>
      </c>
      <c r="L26" s="61">
        <f t="shared" si="2"/>
        <v>0.11174583741631042</v>
      </c>
      <c r="M26" s="61">
        <f t="shared" si="2"/>
        <v>0.11103400199710101</v>
      </c>
      <c r="N26" s="61">
        <f t="shared" si="2"/>
        <v>0.1160774126506153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J14/SUM($J$14:$N$15)</f>
        <v>0.11153473393285683</v>
      </c>
      <c r="K28" s="61">
        <f t="shared" ref="K28:N28" si="3">K14/SUM($J$14:$N$15)</f>
        <v>0.11161642084187648</v>
      </c>
      <c r="L28" s="61">
        <f t="shared" si="3"/>
        <v>0.10909752596910278</v>
      </c>
      <c r="M28" s="61">
        <f t="shared" si="3"/>
        <v>0.10814499058991758</v>
      </c>
      <c r="N28" s="61">
        <f t="shared" si="3"/>
        <v>0.11938613982088635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J16/SUM($J$16:$N$17)</f>
        <v>0.11417505858275383</v>
      </c>
      <c r="K30" s="61">
        <f t="shared" ref="K30:N30" si="4">K16/SUM($J$16:$N$17)</f>
        <v>0.12531647178542507</v>
      </c>
      <c r="L30" s="61">
        <f t="shared" si="4"/>
        <v>0.12707609495854222</v>
      </c>
      <c r="M30" s="61">
        <f t="shared" si="4"/>
        <v>0.13471876071681405</v>
      </c>
      <c r="N30" s="61">
        <f t="shared" si="4"/>
        <v>0.14620500478883378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61.759359010415665</v>
      </c>
      <c r="J38" s="38">
        <f>SUMIFS('Inp - allowance final'!I:I, 'Inp - allowance final'!$A:$A, $F$6, 'Inp - allowance final'!$N:$N, $E38)</f>
        <v>13.071312754621163</v>
      </c>
      <c r="K38" s="38">
        <f>SUMIFS('Inp - allowance final'!J:J, 'Inp - allowance final'!$A:$A, $F$6, 'Inp - allowance final'!$N:$N, $E38)</f>
        <v>12.741428643564284</v>
      </c>
      <c r="L38" s="38">
        <f>SUMIFS('Inp - allowance final'!K:K, 'Inp - allowance final'!$A:$A, $F$6, 'Inp - allowance final'!$N:$N, $E38)</f>
        <v>12.37073348214567</v>
      </c>
      <c r="M38" s="38">
        <f>SUMIFS('Inp - allowance final'!L:L, 'Inp - allowance final'!$A:$A, $F$6, 'Inp - allowance final'!$N:$N, $E38)</f>
        <v>11.992074518521541</v>
      </c>
      <c r="N38" s="38">
        <f>SUMIFS('Inp - allowance final'!M:M, 'Inp - allowance final'!$A:$A, $F$6, 'Inp - allowance final'!$N:$N, $E38)</f>
        <v>11.583809611563005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585.5664213757052</v>
      </c>
      <c r="J39" s="38">
        <f>SUMIFS('Inp - allowance final'!I:I, 'Inp - allowance final'!$A:$A, $F$6, 'Inp - allowance final'!$N:$N, $E39)</f>
        <v>115.6692598430276</v>
      </c>
      <c r="K39" s="38">
        <f>SUMIFS('Inp - allowance final'!J:J, 'Inp - allowance final'!$A:$A, $F$6, 'Inp - allowance final'!$N:$N, $E39)</f>
        <v>119.07917355193111</v>
      </c>
      <c r="L39" s="38">
        <f>SUMIFS('Inp - allowance final'!K:K, 'Inp - allowance final'!$A:$A, $F$6, 'Inp - allowance final'!$N:$N, $E39)</f>
        <v>117.85125155805434</v>
      </c>
      <c r="M39" s="38">
        <f>SUMIFS('Inp - allowance final'!L:L, 'Inp - allowance final'!$A:$A, $F$6, 'Inp - allowance final'!$N:$N, $E39)</f>
        <v>116.51029035657504</v>
      </c>
      <c r="N39" s="38">
        <f>SUMIFS('Inp - allowance final'!M:M, 'Inp - allowance final'!$A:$A, $F$6, 'Inp - allowance final'!$N:$N, $E39)</f>
        <v>116.45644606611717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1100.5921339819024</v>
      </c>
      <c r="J40" s="38">
        <f>SUMIFS('Inp - allowance final'!I:I, 'Inp - allowance final'!$A:$A, $F$6, 'Inp - allowance final'!$N:$N, $E40)</f>
        <v>228.86759542728706</v>
      </c>
      <c r="K40" s="38">
        <f>SUMIFS('Inp - allowance final'!J:J, 'Inp - allowance final'!$A:$A, $F$6, 'Inp - allowance final'!$N:$N, $E40)</f>
        <v>223.89247763479989</v>
      </c>
      <c r="L40" s="38">
        <f>SUMIFS('Inp - allowance final'!K:K, 'Inp - allowance final'!$A:$A, $F$6, 'Inp - allowance final'!$N:$N, $E40)</f>
        <v>219.87370239458502</v>
      </c>
      <c r="M40" s="38">
        <f>SUMIFS('Inp - allowance final'!L:L, 'Inp - allowance final'!$A:$A, $F$6, 'Inp - allowance final'!$N:$N, $E40)</f>
        <v>215.68745467048376</v>
      </c>
      <c r="N40" s="38">
        <f>SUMIFS('Inp - allowance final'!M:M, 'Inp - allowance final'!$A:$A, $F$6, 'Inp - allowance final'!$N:$N, $E40)</f>
        <v>212.27090385474656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186.80019523512041</v>
      </c>
      <c r="J41" s="38">
        <f>SUMIFS('Inp - allowance final'!I:I, 'Inp - allowance final'!$A:$A, $F$6, 'Inp - allowance final'!$N:$N, $E41)</f>
        <v>37.759031564464458</v>
      </c>
      <c r="K41" s="38">
        <f>SUMIFS('Inp - allowance final'!J:J, 'Inp - allowance final'!$A:$A, $F$6, 'Inp - allowance final'!$N:$N, $E41)</f>
        <v>37.540403015382175</v>
      </c>
      <c r="L41" s="38">
        <f>SUMIFS('Inp - allowance final'!K:K, 'Inp - allowance final'!$A:$A, $F$6, 'Inp - allowance final'!$N:$N, $E41)</f>
        <v>37.377188915111972</v>
      </c>
      <c r="M41" s="38">
        <f>SUMIFS('Inp - allowance final'!L:L, 'Inp - allowance final'!$A:$A, $F$6, 'Inp - allowance final'!$N:$N, $E41)</f>
        <v>37.14373263988972</v>
      </c>
      <c r="N41" s="38">
        <f>SUMIFS('Inp - allowance final'!M:M, 'Inp - allowance final'!$A:$A, $F$6, 'Inp - allowance final'!$N:$N, $E41)</f>
        <v>36.979839100272066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45.053162076816662</v>
      </c>
      <c r="I46" s="38"/>
      <c r="J46" s="38">
        <f>$H$38*J24</f>
        <v>9.1172425425160117</v>
      </c>
      <c r="K46" s="38">
        <f t="shared" ref="K46:N46" si="8">$H$38*K24</f>
        <v>9.1281168064793441</v>
      </c>
      <c r="L46" s="38">
        <f t="shared" si="8"/>
        <v>8.8440139434707969</v>
      </c>
      <c r="M46" s="38">
        <f t="shared" si="8"/>
        <v>8.6854779193070542</v>
      </c>
      <c r="N46" s="38">
        <f t="shared" si="8"/>
        <v>9.2783108650434549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16.706196933599003</v>
      </c>
      <c r="I47" s="38"/>
      <c r="J47" s="38">
        <f>J38-J46</f>
        <v>3.954070212105151</v>
      </c>
      <c r="K47" s="38">
        <f t="shared" ref="K47:N47" si="10">K38-K46</f>
        <v>3.6133118370849395</v>
      </c>
      <c r="L47" s="38">
        <f t="shared" si="10"/>
        <v>3.5267195386748735</v>
      </c>
      <c r="M47" s="38">
        <f t="shared" si="10"/>
        <v>3.3065965992144868</v>
      </c>
      <c r="N47" s="38">
        <f t="shared" si="10"/>
        <v>2.3054987465195502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329.37452598553546</v>
      </c>
      <c r="I48" s="38"/>
      <c r="J48" s="38">
        <f>$H$39*J26</f>
        <v>64.729774911950244</v>
      </c>
      <c r="K48" s="38">
        <f>$H$39*K26</f>
        <v>66.221322625247836</v>
      </c>
      <c r="L48" s="38">
        <f t="shared" ref="L48:N48" si="11">$H$39*L26</f>
        <v>65.434610119500277</v>
      </c>
      <c r="M48" s="38">
        <f t="shared" si="11"/>
        <v>65.017783200465345</v>
      </c>
      <c r="N48" s="38">
        <f t="shared" si="11"/>
        <v>67.97103512837181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256.19189539016975</v>
      </c>
      <c r="I49" s="38"/>
      <c r="J49" s="38">
        <f>J39-J48</f>
        <v>50.939484931077359</v>
      </c>
      <c r="K49" s="38">
        <f t="shared" ref="K49:N49" si="12">K39-K48</f>
        <v>52.85785092668327</v>
      </c>
      <c r="L49" s="38">
        <f t="shared" si="12"/>
        <v>52.416641438554066</v>
      </c>
      <c r="M49" s="38">
        <f t="shared" si="12"/>
        <v>51.492507156109696</v>
      </c>
      <c r="N49" s="38">
        <f t="shared" si="12"/>
        <v>48.485410937745357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616.08925691867159</v>
      </c>
      <c r="I50" s="36"/>
      <c r="J50" s="36">
        <f>$H$40*J28</f>
        <v>122.75425083226661</v>
      </c>
      <c r="K50" s="36">
        <f t="shared" ref="K50:N50" si="13">$H$40*K28</f>
        <v>122.84415480178292</v>
      </c>
      <c r="L50" s="36">
        <f t="shared" si="13"/>
        <v>120.07187891848085</v>
      </c>
      <c r="M50" s="36">
        <f t="shared" si="13"/>
        <v>119.02352597281015</v>
      </c>
      <c r="N50" s="36">
        <f t="shared" si="13"/>
        <v>131.39544639333107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484.5028770632307</v>
      </c>
      <c r="I51" s="38"/>
      <c r="J51" s="36">
        <f>J40-J50</f>
        <v>106.11334459502045</v>
      </c>
      <c r="K51" s="36">
        <f t="shared" ref="K51:N51" si="14">K40-K50</f>
        <v>101.04832283301697</v>
      </c>
      <c r="L51" s="36">
        <f t="shared" si="14"/>
        <v>99.801823476104175</v>
      </c>
      <c r="M51" s="36">
        <f t="shared" si="14"/>
        <v>96.663928697673612</v>
      </c>
      <c r="N51" s="36">
        <f t="shared" si="14"/>
        <v>80.875457461415493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120.95151822054616</v>
      </c>
      <c r="I52" s="38"/>
      <c r="J52" s="38">
        <f>$H$41*J30</f>
        <v>21.327923234239726</v>
      </c>
      <c r="K52" s="38">
        <f t="shared" ref="K52:N52" si="15">$H$41*K30</f>
        <v>23.409141395693862</v>
      </c>
      <c r="L52" s="38">
        <f t="shared" si="15"/>
        <v>23.737839347972386</v>
      </c>
      <c r="M52" s="38">
        <f t="shared" si="15"/>
        <v>25.165490803734333</v>
      </c>
      <c r="N52" s="38">
        <f t="shared" si="15"/>
        <v>27.311123438905863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65.848677014574221</v>
      </c>
      <c r="I53" s="38"/>
      <c r="J53" s="38">
        <f>J41-J52</f>
        <v>16.431108330224731</v>
      </c>
      <c r="K53" s="38">
        <f t="shared" ref="K53:N53" si="16">K41-K52</f>
        <v>14.131261619688313</v>
      </c>
      <c r="L53" s="38">
        <f t="shared" si="16"/>
        <v>13.639349567139586</v>
      </c>
      <c r="M53" s="38">
        <f t="shared" si="16"/>
        <v>11.978241836155387</v>
      </c>
      <c r="N53" s="38">
        <f t="shared" si="16"/>
        <v>9.6687156613662033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29.127873195975866</v>
      </c>
      <c r="I62" s="38"/>
      <c r="J62" s="38">
        <f>SUMIFS('Inp - BP final'!F:F, 'Inp - BP final'!$A:$A, $F$6, 'Inp - BP final'!$K:$K, $E62)</f>
        <v>9.9448934875632951</v>
      </c>
      <c r="K62" s="38">
        <f>SUMIFS('Inp - BP final'!G:G, 'Inp - BP final'!$A:$A, $F$6, 'Inp - BP final'!$K:$K, $E62)</f>
        <v>7.5426066962251088</v>
      </c>
      <c r="L62" s="38">
        <f>SUMIFS('Inp - BP final'!H:H, 'Inp - BP final'!$A:$A, $F$6, 'Inp - BP final'!$K:$K, $E62)</f>
        <v>4.0130114330130926</v>
      </c>
      <c r="M62" s="38">
        <f>SUMIFS('Inp - BP final'!I:I, 'Inp - BP final'!$A:$A, $F$6, 'Inp - BP final'!$K:$K, $E62)</f>
        <v>3.919560515174251</v>
      </c>
      <c r="N62" s="38">
        <f>SUMIFS('Inp - BP final'!J:J, 'Inp - BP final'!$A:$A, $F$6, 'Inp - BP final'!$K:$K, $E62)</f>
        <v>3.707801064000118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71.65812774321239</v>
      </c>
      <c r="I63" s="38"/>
      <c r="J63" s="38">
        <f>SUMIFS('Inp - BP final'!F:F, 'Inp - BP final'!$A:$A, $F$6, 'Inp - BP final'!$K:$K, $E63)</f>
        <v>13.631064991371939</v>
      </c>
      <c r="K63" s="38">
        <f>SUMIFS('Inp - BP final'!G:G, 'Inp - BP final'!$A:$A, $F$6, 'Inp - BP final'!$K:$K, $E63)</f>
        <v>12.601312245005699</v>
      </c>
      <c r="L63" s="38">
        <f>SUMIFS('Inp - BP final'!H:H, 'Inp - BP final'!$A:$A, $F$6, 'Inp - BP final'!$K:$K, $E63)</f>
        <v>16.382341353744241</v>
      </c>
      <c r="M63" s="38">
        <f>SUMIFS('Inp - BP final'!I:I, 'Inp - BP final'!$A:$A, $F$6, 'Inp - BP final'!$K:$K, $E63)</f>
        <v>15.657360393723421</v>
      </c>
      <c r="N63" s="38">
        <f>SUMIFS('Inp - BP final'!J:J, 'Inp - BP final'!$A:$A, $F$6, 'Inp - BP final'!$K:$K, $E63)</f>
        <v>13.386048759367091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32.513278198432509</v>
      </c>
      <c r="I64" s="38"/>
      <c r="J64" s="38">
        <f>SUMIFS('Inp - BP final'!F:F, 'Inp - BP final'!$A:$A, $F$6, 'Inp - BP final'!$K:$K, $E64)</f>
        <v>6.0894901744341334</v>
      </c>
      <c r="K64" s="38">
        <f>SUMIFS('Inp - BP final'!G:G, 'Inp - BP final'!$A:$A, $F$6, 'Inp - BP final'!$K:$K, $E64)</f>
        <v>5.9054129700417599</v>
      </c>
      <c r="L64" s="38">
        <f>SUMIFS('Inp - BP final'!H:H, 'Inp - BP final'!$A:$A, $F$6, 'Inp - BP final'!$K:$K, $E64)</f>
        <v>6.3772748200679352</v>
      </c>
      <c r="M64" s="38">
        <f>SUMIFS('Inp - BP final'!I:I, 'Inp - BP final'!$A:$A, $F$6, 'Inp - BP final'!$K:$K, $E64)</f>
        <v>6.8468099685588149</v>
      </c>
      <c r="N64" s="38">
        <f>SUMIFS('Inp - BP final'!J:J, 'Inp - BP final'!$A:$A, $F$6, 'Inp - BP final'!$K:$K, $E64)</f>
        <v>7.2942902653298605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145.19267825114389</v>
      </c>
      <c r="I65" s="38"/>
      <c r="J65" s="38">
        <f>SUMIFS('Inp - BP final'!F:F, 'Inp - BP final'!$A:$A, $F$6, 'Inp - BP final'!$K:$K, $E65)</f>
        <v>27.409945643185765</v>
      </c>
      <c r="K65" s="38">
        <f>SUMIFS('Inp - BP final'!G:G, 'Inp - BP final'!$A:$A, $F$6, 'Inp - BP final'!$K:$K, $E65)</f>
        <v>32.729131600946005</v>
      </c>
      <c r="L65" s="38">
        <f>SUMIFS('Inp - BP final'!H:H, 'Inp - BP final'!$A:$A, $F$6, 'Inp - BP final'!$K:$K, $E65)</f>
        <v>40.233250999986829</v>
      </c>
      <c r="M65" s="38">
        <f>SUMIFS('Inp - BP final'!I:I, 'Inp - BP final'!$A:$A, $F$6, 'Inp - BP final'!$K:$K, $E65)</f>
        <v>24.404066257622482</v>
      </c>
      <c r="N65" s="38">
        <f>SUMIFS('Inp - BP final'!J:J, 'Inp - BP final'!$A:$A, $F$6, 'Inp - BP final'!$K:$K, $E65)</f>
        <v>20.416283749402822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90.600577096739087</v>
      </c>
      <c r="I66" s="36"/>
      <c r="J66" s="38">
        <f>SUMIFS('Inp - BP final'!F:F, 'Inp - BP final'!$A:$A, $F$6, 'Inp - BP final'!$K:$K, $E66)-SUMIFS('Inp - BP final'!F:F, 'Inp - BP final'!$A:$A, $F$6, 'Inp - BP final'!$K:$K, $C66)</f>
        <v>15.455122102415821</v>
      </c>
      <c r="K66" s="38">
        <f>SUMIFS('Inp - BP final'!G:G, 'Inp - BP final'!$A:$A, $F$6, 'Inp - BP final'!$K:$K, $E66)-SUMIFS('Inp - BP final'!G:G, 'Inp - BP final'!$A:$A, $F$6, 'Inp - BP final'!$K:$K, $C66)</f>
        <v>15.20937252375079</v>
      </c>
      <c r="L66" s="38">
        <f>SUMIFS('Inp - BP final'!H:H, 'Inp - BP final'!$A:$A, $F$6, 'Inp - BP final'!$K:$K, $E66)-SUMIFS('Inp - BP final'!H:H, 'Inp - BP final'!$A:$A, $F$6, 'Inp - BP final'!$K:$K, $C66)</f>
        <v>13.061737755320742</v>
      </c>
      <c r="M66" s="38">
        <f>SUMIFS('Inp - BP final'!I:I, 'Inp - BP final'!$A:$A, $F$6, 'Inp - BP final'!$K:$K, $E66)-SUMIFS('Inp - BP final'!I:I, 'Inp - BP final'!$A:$A, $F$6, 'Inp - BP final'!$K:$K, $C66)</f>
        <v>17.043444608028608</v>
      </c>
      <c r="N66" s="38">
        <f>SUMIFS('Inp - BP final'!J:J, 'Inp - BP final'!$A:$A, $F$6, 'Inp - BP final'!$K:$K, $E66)-SUMIFS('Inp - BP final'!J:J, 'Inp - BP final'!$A:$A, $F$6, 'Inp - BP final'!$K:$K, $C66)</f>
        <v>29.83090010722313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1915.8433790157869</v>
      </c>
      <c r="I67" s="38"/>
      <c r="J67" s="38">
        <f>SUMIFS('Inp - BP final'!F:F, 'Inp - BP final'!$A:$A, $F$6, 'Inp - BP final'!$K:$K, $E67)-SUMIFS('Inp - BP final'!F:F, 'Inp - BP final'!$A:$A, $F$6, 'Inp - BP final'!$K:$K, $C67)</f>
        <v>199.12687546155757</v>
      </c>
      <c r="K67" s="38">
        <f>SUMIFS('Inp - BP final'!G:G, 'Inp - BP final'!$A:$A, $F$6, 'Inp - BP final'!$K:$K, $E67)-SUMIFS('Inp - BP final'!G:G, 'Inp - BP final'!$A:$A, $F$6, 'Inp - BP final'!$K:$K, $C67)</f>
        <v>250.61235450003471</v>
      </c>
      <c r="L67" s="38">
        <f>SUMIFS('Inp - BP final'!H:H, 'Inp - BP final'!$A:$A, $F$6, 'Inp - BP final'!$K:$K, $E67)-SUMIFS('Inp - BP final'!H:H, 'Inp - BP final'!$A:$A, $F$6, 'Inp - BP final'!$K:$K, $C67)</f>
        <v>266.44828494542691</v>
      </c>
      <c r="M67" s="38">
        <f>SUMIFS('Inp - BP final'!I:I, 'Inp - BP final'!$A:$A, $F$6, 'Inp - BP final'!$K:$K, $E67)-SUMIFS('Inp - BP final'!I:I, 'Inp - BP final'!$A:$A, $F$6, 'Inp - BP final'!$K:$K, $C67)</f>
        <v>468.27717684586992</v>
      </c>
      <c r="N67" s="38">
        <f>SUMIFS('Inp - BP final'!J:J, 'Inp - BP final'!$A:$A, $F$6, 'Inp - BP final'!$K:$K, $E67)-SUMIFS('Inp - BP final'!J:J, 'Inp - BP final'!$A:$A, $F$6, 'Inp - BP final'!$K:$K, $C67)</f>
        <v>731.37868726289764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8.310529361052879</v>
      </c>
      <c r="I68" s="38"/>
      <c r="J68" s="38">
        <f>SUMIFS('Inp - BP final'!F:F, 'Inp - BP final'!$A:$A, $F$6, 'Inp - BP final'!$K:$K, $E68)-SUMIFS('Inp - BP final'!F:F, 'Inp - BP final'!$A:$A, $F$6, 'Inp - BP final'!$K:$K, $C68)</f>
        <v>1.1702375230601774</v>
      </c>
      <c r="K68" s="38">
        <f>SUMIFS('Inp - BP final'!G:G, 'Inp - BP final'!$A:$A, $F$6, 'Inp - BP final'!$K:$K, $E68)-SUMIFS('Inp - BP final'!G:G, 'Inp - BP final'!$A:$A, $F$6, 'Inp - BP final'!$K:$K, $C68)</f>
        <v>0.59000118061991691</v>
      </c>
      <c r="L68" s="38">
        <f>SUMIFS('Inp - BP final'!H:H, 'Inp - BP final'!$A:$A, $F$6, 'Inp - BP final'!$K:$K, $E68)-SUMIFS('Inp - BP final'!H:H, 'Inp - BP final'!$A:$A, $F$6, 'Inp - BP final'!$K:$K, $C68)</f>
        <v>0.74902615115360383</v>
      </c>
      <c r="M68" s="38">
        <f>SUMIFS('Inp - BP final'!I:I, 'Inp - BP final'!$A:$A, $F$6, 'Inp - BP final'!$K:$K, $E68)-SUMIFS('Inp - BP final'!I:I, 'Inp - BP final'!$A:$A, $F$6, 'Inp - BP final'!$K:$K, $C68)</f>
        <v>2.1157167940473744</v>
      </c>
      <c r="N68" s="38">
        <f>SUMIFS('Inp - BP final'!J:J, 'Inp - BP final'!$A:$A, $F$6, 'Inp - BP final'!$K:$K, $E68)-SUMIFS('Inp - BP final'!J:J, 'Inp - BP final'!$A:$A, $F$6, 'Inp - BP final'!$K:$K, $C68)</f>
        <v>3.6855477121718057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178.96752376079917</v>
      </c>
      <c r="I69" s="38"/>
      <c r="J69" s="38">
        <f>SUMIFS('Inp - BP final'!F:F, 'Inp - BP final'!$A:$A, $F$6, 'Inp - BP final'!$K:$K, $E69)-SUMIFS('Inp - BP final'!F:F, 'Inp - BP final'!$A:$A, $F$6, 'Inp - BP final'!$K:$K, $C69)</f>
        <v>9.5618883380675861</v>
      </c>
      <c r="K69" s="38">
        <f>SUMIFS('Inp - BP final'!G:G, 'Inp - BP final'!$A:$A, $F$6, 'Inp - BP final'!$K:$K, $E69)-SUMIFS('Inp - BP final'!G:G, 'Inp - BP final'!$A:$A, $F$6, 'Inp - BP final'!$K:$K, $C69)</f>
        <v>17.961224331153858</v>
      </c>
      <c r="L69" s="38">
        <f>SUMIFS('Inp - BP final'!H:H, 'Inp - BP final'!$A:$A, $F$6, 'Inp - BP final'!$K:$K, $E69)-SUMIFS('Inp - BP final'!H:H, 'Inp - BP final'!$A:$A, $F$6, 'Inp - BP final'!$K:$K, $C69)</f>
        <v>17.666763095387314</v>
      </c>
      <c r="M69" s="38">
        <f>SUMIFS('Inp - BP final'!I:I, 'Inp - BP final'!$A:$A, $F$6, 'Inp - BP final'!$K:$K, $E69)-SUMIFS('Inp - BP final'!I:I, 'Inp - BP final'!$A:$A, $F$6, 'Inp - BP final'!$K:$K, $C69)</f>
        <v>58.402892604287231</v>
      </c>
      <c r="N69" s="38">
        <f>SUMIFS('Inp - BP final'!J:J, 'Inp - BP final'!$A:$A, $F$6, 'Inp - BP final'!$K:$K, $E69)-SUMIFS('Inp - BP final'!J:J, 'Inp - BP final'!$A:$A, $F$6, 'Inp - BP final'!$K:$K, $C69)</f>
        <v>75.374755391903179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0.17424134533159999</v>
      </c>
      <c r="K76" s="61">
        <f t="shared" ref="K76:N76" si="22">IF(K62=0, 0, K62/SUM(K$62:K$65))</f>
        <v>0.12832262440234066</v>
      </c>
      <c r="L76" s="61">
        <f t="shared" si="22"/>
        <v>5.9890438219029826E-2</v>
      </c>
      <c r="M76" s="61">
        <f t="shared" si="22"/>
        <v>7.7114506945042349E-2</v>
      </c>
      <c r="N76" s="61">
        <f t="shared" si="22"/>
        <v>8.2755244825783295E-2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0.23882559480092216</v>
      </c>
      <c r="K77" s="61">
        <f t="shared" si="23"/>
        <v>0.21438655405455098</v>
      </c>
      <c r="L77" s="61">
        <f t="shared" si="23"/>
        <v>0.2444911057711098</v>
      </c>
      <c r="M77" s="61">
        <f t="shared" si="23"/>
        <v>0.30804719614569809</v>
      </c>
      <c r="N77" s="61">
        <f t="shared" si="23"/>
        <v>0.29876622915043782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0.10669203865319023</v>
      </c>
      <c r="K78" s="61">
        <f t="shared" si="23"/>
        <v>0.10046899182409171</v>
      </c>
      <c r="L78" s="61">
        <f t="shared" si="23"/>
        <v>9.5174855589754095E-2</v>
      </c>
      <c r="M78" s="61">
        <f t="shared" si="23"/>
        <v>0.13470601431659265</v>
      </c>
      <c r="N78" s="61">
        <f t="shared" si="23"/>
        <v>0.16280290293850597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0.48024102121428763</v>
      </c>
      <c r="K79" s="61">
        <f t="shared" si="23"/>
        <v>0.55682182971901673</v>
      </c>
      <c r="L79" s="61">
        <f t="shared" si="23"/>
        <v>0.60044360042010625</v>
      </c>
      <c r="M79" s="61">
        <f t="shared" si="23"/>
        <v>0.48013228259266694</v>
      </c>
      <c r="N79" s="61">
        <f t="shared" si="23"/>
        <v>0.45567562308527287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>IF(J66=0,0,J66/SUM(J$66:J$69))</f>
        <v>6.8593667664838626E-2</v>
      </c>
      <c r="K80" s="61">
        <f t="shared" ref="K80:N80" si="24">IF(K66=0,0,K66/SUM(K$66:K$69))</f>
        <v>5.3483892853167674E-2</v>
      </c>
      <c r="L80" s="61">
        <f t="shared" si="24"/>
        <v>4.3842249417555441E-2</v>
      </c>
      <c r="M80" s="61">
        <f t="shared" si="24"/>
        <v>3.1224293976485032E-2</v>
      </c>
      <c r="N80" s="61">
        <f t="shared" si="24"/>
        <v>3.5501569728255335E-2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3" si="25">IF(J67=0,0,J67/SUM(J$66:J$69))</f>
        <v>0.88377449417968368</v>
      </c>
      <c r="K81" s="61">
        <f t="shared" si="25"/>
        <v>0.88128055873631994</v>
      </c>
      <c r="L81" s="61">
        <f t="shared" si="25"/>
        <v>0.89434441146230426</v>
      </c>
      <c r="M81" s="61">
        <f t="shared" si="25"/>
        <v>0.8579031157484529</v>
      </c>
      <c r="N81" s="61">
        <f t="shared" si="25"/>
        <v>0.87040925249642509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si="25"/>
        <v>5.1938045661358082E-3</v>
      </c>
      <c r="K82" s="61">
        <f t="shared" si="25"/>
        <v>2.0747443642557405E-3</v>
      </c>
      <c r="L82" s="61">
        <f t="shared" si="25"/>
        <v>2.5141364766545558E-3</v>
      </c>
      <c r="M82" s="61">
        <f t="shared" si="25"/>
        <v>3.8760804912172583E-3</v>
      </c>
      <c r="N82" s="61">
        <f t="shared" si="25"/>
        <v>4.3861475389674063E-3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si="25"/>
        <v>4.2438033589341978E-2</v>
      </c>
      <c r="K83" s="61">
        <f t="shared" si="25"/>
        <v>6.3160804046256486E-2</v>
      </c>
      <c r="L83" s="61">
        <f t="shared" si="25"/>
        <v>5.9299202643485829E-2</v>
      </c>
      <c r="M83" s="61">
        <f t="shared" si="25"/>
        <v>0.1069965097838447</v>
      </c>
      <c r="N83" s="61">
        <f t="shared" si="25"/>
        <v>8.970303023635226E-2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241.11789084734687</v>
      </c>
      <c r="J90" s="38">
        <f>SUMIFS('Inp - allowance final'!I:I,'Inp - allowance final'!$A:$A,$F$6,'Inp - allowance final'!$N:$N,$E90)</f>
        <v>48.282511144349371</v>
      </c>
      <c r="K90" s="38">
        <f>SUMIFS('Inp - allowance final'!J:J, 'Inp - allowance final'!$A:$A, $F$6, 'Inp - allowance final'!$N:$N, $E90)</f>
        <v>51.002442204746195</v>
      </c>
      <c r="L90" s="38">
        <f>SUMIFS('Inp - allowance final'!K:K, 'Inp - allowance final'!$A:$A, $F$6, 'Inp - allowance final'!$N:$N, $E90)</f>
        <v>57.613948625212608</v>
      </c>
      <c r="M90" s="38">
        <f>SUMIFS('Inp - allowance final'!L:L, 'Inp - allowance final'!$A:$A, $F$6, 'Inp - allowance final'!$N:$N, $E90)</f>
        <v>44.535313360073737</v>
      </c>
      <c r="N90" s="38">
        <f>SUMIFS('Inp - allowance final'!M:M, 'Inp - allowance final'!$A:$A, $F$6, 'Inp - allowance final'!$N:$N, $E90)</f>
        <v>39.683675512964996</v>
      </c>
    </row>
    <row r="91" spans="1:14" s="30" customFormat="1" ht="31.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1748.1728464053019</v>
      </c>
      <c r="J91" s="38">
        <f>SUMIFS('Inp - allowance final'!I:I, 'Inp - allowance final'!$A:$A, $F$6, 'Inp - allowance final'!$N:$N, $E91)</f>
        <v>187.4005160145592</v>
      </c>
      <c r="K91" s="38">
        <f>SUMIFS('Inp - allowance final'!J:J, 'Inp - allowance final'!$A:$A, $F$6, 'Inp - allowance final'!$N:$N, $E91)</f>
        <v>244.84518919595769</v>
      </c>
      <c r="L91" s="38">
        <f>SUMIFS('Inp - allowance final'!K:K, 'Inp - allowance final'!$A:$A, $F$6, 'Inp - allowance final'!$N:$N, $E91)</f>
        <v>248.81429009233452</v>
      </c>
      <c r="M91" s="38">
        <f>SUMIFS('Inp - allowance final'!L:L, 'Inp - allowance final'!$A:$A, $F$6, 'Inp - allowance final'!$N:$N, $E91)</f>
        <v>416.70250157372396</v>
      </c>
      <c r="N91" s="38">
        <f>SUMIFS('Inp - allowance final'!M:M, 'Inp - allowance final'!$A:$A, $F$6, 'Inp - allowance final'!$N:$N, $E91)</f>
        <v>650.41034952872656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25.126452577181194</v>
      </c>
      <c r="I95" s="38"/>
      <c r="J95" s="38">
        <f t="shared" ref="J95:N98" si="31">J$90*J76</f>
        <v>8.4128096977794034</v>
      </c>
      <c r="K95" s="38">
        <f t="shared" si="31"/>
        <v>6.5447672346417329</v>
      </c>
      <c r="L95" s="38">
        <f t="shared" si="31"/>
        <v>3.4505246306926542</v>
      </c>
      <c r="M95" s="38">
        <f t="shared" si="31"/>
        <v>3.4343187314050434</v>
      </c>
      <c r="N95" s="38">
        <f t="shared" si="31"/>
        <v>3.2840322826623596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62.126555784270344</v>
      </c>
      <c r="I96" s="38"/>
      <c r="J96" s="38">
        <f t="shared" si="31"/>
        <v>11.531099442531392</v>
      </c>
      <c r="K96" s="38">
        <f t="shared" si="31"/>
        <v>10.934237832641932</v>
      </c>
      <c r="L96" s="38">
        <f t="shared" si="31"/>
        <v>14.086098007218142</v>
      </c>
      <c r="M96" s="38">
        <f t="shared" si="31"/>
        <v>13.718978410040762</v>
      </c>
      <c r="N96" s="38">
        <f t="shared" si="31"/>
        <v>11.856142091838118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28.218714866379926</v>
      </c>
      <c r="I97" s="38"/>
      <c r="J97" s="38">
        <f t="shared" si="31"/>
        <v>5.1513595452860113</v>
      </c>
      <c r="K97" s="38">
        <f t="shared" si="31"/>
        <v>5.1241639488773556</v>
      </c>
      <c r="L97" s="38">
        <f t="shared" si="31"/>
        <v>5.4833992403601215</v>
      </c>
      <c r="M97" s="38">
        <f t="shared" si="31"/>
        <v>5.9991745590760326</v>
      </c>
      <c r="N97" s="38">
        <f t="shared" si="31"/>
        <v>6.4606175727804063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125.64616761951544</v>
      </c>
      <c r="I98" s="38"/>
      <c r="J98" s="38">
        <f t="shared" si="31"/>
        <v>23.187242458752564</v>
      </c>
      <c r="K98" s="38">
        <f t="shared" si="31"/>
        <v>28.399273188585177</v>
      </c>
      <c r="L98" s="38">
        <f t="shared" si="31"/>
        <v>34.59392674694169</v>
      </c>
      <c r="M98" s="38">
        <f t="shared" si="31"/>
        <v>21.3828416595519</v>
      </c>
      <c r="N98" s="38">
        <f t="shared" si="31"/>
        <v>18.08288356568411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72.960170530819909</v>
      </c>
      <c r="I99" s="36"/>
      <c r="J99" s="38">
        <f t="shared" ref="J99:N102" si="33">J$91*J80</f>
        <v>12.854488715721942</v>
      </c>
      <c r="K99" s="38">
        <f t="shared" si="33"/>
        <v>13.095273864570169</v>
      </c>
      <c r="L99" s="38">
        <f t="shared" si="33"/>
        <v>10.908578164880124</v>
      </c>
      <c r="M99" s="38">
        <f t="shared" si="33"/>
        <v>13.011241409874673</v>
      </c>
      <c r="N99" s="38">
        <f t="shared" si="33"/>
        <v>23.090588375773009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1527.536331813842</v>
      </c>
      <c r="I100" s="38"/>
      <c r="J100" s="38">
        <f t="shared" si="33"/>
        <v>165.61979624977877</v>
      </c>
      <c r="K100" s="38">
        <f t="shared" si="33"/>
        <v>215.77730513851355</v>
      </c>
      <c r="L100" s="38">
        <f t="shared" si="33"/>
        <v>222.52566983603995</v>
      </c>
      <c r="M100" s="38">
        <f t="shared" si="33"/>
        <v>357.49037444027238</v>
      </c>
      <c r="N100" s="38">
        <f t="shared" si="33"/>
        <v>566.12318614923743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6.5748341057018092</v>
      </c>
      <c r="I101" s="38"/>
      <c r="J101" s="38">
        <f t="shared" si="33"/>
        <v>0.97332165577262419</v>
      </c>
      <c r="K101" s="38">
        <f t="shared" si="33"/>
        <v>0.50799117639944369</v>
      </c>
      <c r="L101" s="38">
        <f t="shared" si="33"/>
        <v>0.62555308263404641</v>
      </c>
      <c r="M101" s="38">
        <f t="shared" si="33"/>
        <v>1.6151724369913403</v>
      </c>
      <c r="N101" s="38">
        <f t="shared" si="33"/>
        <v>2.8527957539043545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141.10150995493808</v>
      </c>
      <c r="I102" s="38"/>
      <c r="J102" s="38">
        <f t="shared" si="33"/>
        <v>7.952909393285883</v>
      </c>
      <c r="K102" s="38">
        <f t="shared" si="33"/>
        <v>15.464619016474479</v>
      </c>
      <c r="L102" s="38">
        <f t="shared" si="33"/>
        <v>14.754489008780412</v>
      </c>
      <c r="M102" s="38">
        <f t="shared" si="33"/>
        <v>44.585713286585516</v>
      </c>
      <c r="N102" s="38">
        <f t="shared" si="33"/>
        <v>58.343779249811803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SUMIFS('Inp - allowance final'!I:I, 'Inp - allowance final'!$A:$A, WSX!$F$6, 'Inp - allowance final'!$B:$B, WSX!$A103)</f>
        <v>0</v>
      </c>
      <c r="K103" s="38">
        <f>SUMIFS('Inp - allowance final'!J:J, 'Inp - allowance final'!$A:$A, WSX!$F$6, 'Inp - allowance final'!$B:$B, WSX!$A103)</f>
        <v>0</v>
      </c>
      <c r="L103" s="38">
        <f>SUMIFS('Inp - allowance final'!K:K, 'Inp - allowance final'!$A:$A, WSX!$F$6, 'Inp - allowance final'!$B:$B, WSX!$A103)</f>
        <v>0</v>
      </c>
      <c r="M103" s="38">
        <f>SUMIFS('Inp - allowance final'!L:L, 'Inp - allowance final'!$A:$A, WSX!$F$6, 'Inp - allowance final'!$B:$B, WSX!$A103)</f>
        <v>0</v>
      </c>
      <c r="N103" s="38">
        <f>SUMIFS('Inp - allowance final'!M:M, 'Inp - allowance final'!$A:$A, WSX!$F$6, 'Inp - allowance final'!$B:$B, WSX!$A103)</f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>SUMIFS('Inp - allowance final'!I:I, 'Inp - allowance final'!$A:$A, WSX!$F$6, 'Inp - allowance final'!$B:$B, WSX!$A104)</f>
        <v>0</v>
      </c>
      <c r="K104" s="38">
        <f>SUMIFS('Inp - allowance final'!J:J, 'Inp - allowance final'!$A:$A, WSX!$F$6, 'Inp - allowance final'!$B:$B, WSX!$A104)</f>
        <v>0</v>
      </c>
      <c r="L104" s="38">
        <f>SUMIFS('Inp - allowance final'!K:K, 'Inp - allowance final'!$A:$A, WSX!$F$6, 'Inp - allowance final'!$B:$B, WSX!$A104)</f>
        <v>0</v>
      </c>
      <c r="M104" s="38">
        <f>SUMIFS('Inp - allowance final'!L:L, 'Inp - allowance final'!$A:$A, WSX!$F$6, 'Inp - allowance final'!$B:$B, WSX!$A104)</f>
        <v>0</v>
      </c>
      <c r="N104" s="38">
        <f>SUMIFS('Inp - allowance final'!M:M, 'Inp - allowance final'!$A:$A, WSX!$F$6, 'Inp - allowance final'!$B:$B, WSX!$A104)</f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>SUMIFS('Inp - allowance final'!I:I, 'Inp - allowance final'!$A:$A, WSX!$F$6, 'Inp - allowance final'!$B:$B, WSX!$A105)</f>
        <v>0</v>
      </c>
      <c r="K105" s="38">
        <f>SUMIFS('Inp - allowance final'!J:J, 'Inp - allowance final'!$A:$A, WSX!$F$6, 'Inp - allowance final'!$B:$B, WSX!$A105)</f>
        <v>0</v>
      </c>
      <c r="L105" s="38">
        <f>SUMIFS('Inp - allowance final'!K:K, 'Inp - allowance final'!$A:$A, WSX!$F$6, 'Inp - allowance final'!$B:$B, WSX!$A105)</f>
        <v>0</v>
      </c>
      <c r="M105" s="38">
        <f>SUMIFS('Inp - allowance final'!L:L, 'Inp - allowance final'!$A:$A, WSX!$F$6, 'Inp - allowance final'!$B:$B, WSX!$A105)</f>
        <v>0</v>
      </c>
      <c r="N105" s="38">
        <f>SUMIFS('Inp - allowance final'!M:M, 'Inp - allowance final'!$A:$A, WSX!$F$6, 'Inp - allowance final'!$B:$B, WSX!$A105)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>SUMIFS('Inp - allowance final'!I:I, 'Inp - allowance final'!$A:$A, WSX!$F$6, 'Inp - allowance final'!$B:$B, WSX!$A106)</f>
        <v>0</v>
      </c>
      <c r="K106" s="38">
        <f>SUMIFS('Inp - allowance final'!J:J, 'Inp - allowance final'!$A:$A, WSX!$F$6, 'Inp - allowance final'!$B:$B, WSX!$A106)</f>
        <v>0</v>
      </c>
      <c r="L106" s="38">
        <f>SUMIFS('Inp - allowance final'!K:K, 'Inp - allowance final'!$A:$A, WSX!$F$6, 'Inp - allowance final'!$B:$B, WSX!$A106)</f>
        <v>0</v>
      </c>
      <c r="M106" s="38">
        <f>SUMIFS('Inp - allowance final'!L:L, 'Inp - allowance final'!$A:$A, WSX!$F$6, 'Inp - allowance final'!$B:$B, WSX!$A106)</f>
        <v>0</v>
      </c>
      <c r="N106" s="38">
        <f>SUMIFS('Inp - allowance final'!M:M, 'Inp - allowance final'!$A:$A, WSX!$F$6, 'Inp - allowance final'!$B:$B, WSX!$A106)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4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4"/>
        <v>13.474612054434642</v>
      </c>
      <c r="I113" s="38"/>
      <c r="J113" s="38">
        <f>SUMIFS('Inp - allowance final'!I:I, 'Inp - allowance final'!$A:$A, $F$6, 'Inp - allowance final'!$N:$N, $A113)</f>
        <v>2.8620897990565881</v>
      </c>
      <c r="K113" s="38">
        <f>SUMIFS('Inp - allowance final'!J:J, 'Inp - allowance final'!$A:$A, $F$6, 'Inp - allowance final'!$N:$N, $A113)</f>
        <v>2.7784112051185388</v>
      </c>
      <c r="L113" s="38">
        <f>SUMIFS('Inp - allowance final'!K:K, 'Inp - allowance final'!$A:$A, $F$6, 'Inp - allowance final'!$N:$N, $A113)</f>
        <v>2.875226346950511</v>
      </c>
      <c r="M113" s="38">
        <f>SUMIFS('Inp - allowance final'!L:L, 'Inp - allowance final'!$A:$A, $F$6, 'Inp - allowance final'!$N:$N, $A113)</f>
        <v>2.6329113098671217</v>
      </c>
      <c r="N113" s="38">
        <f>SUMIFS('Inp - allowance final'!M:M, 'Inp - allowance final'!$A:$A, $F$6, 'Inp - allowance final'!$N:$N, $A113)</f>
        <v>2.3259733934418834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4"/>
        <v>9.6595976714685943</v>
      </c>
      <c r="I114" s="38"/>
      <c r="J114" s="38">
        <f>SUMIFS('Inp - allowance final'!I:I, 'Inp - allowance final'!$A:$A, $F$6, 'Inp - allowance final'!$N:$N, $A114)</f>
        <v>2.199357385901775</v>
      </c>
      <c r="K114" s="38">
        <f>SUMIFS('Inp - allowance final'!J:J, 'Inp - allowance final'!$A:$A, $F$6, 'Inp - allowance final'!$N:$N, $A114)</f>
        <v>2.016908542210468</v>
      </c>
      <c r="L114" s="38">
        <f>SUMIFS('Inp - allowance final'!K:K, 'Inp - allowance final'!$A:$A, $F$6, 'Inp - allowance final'!$N:$N, $A114)</f>
        <v>2.0769242563006141</v>
      </c>
      <c r="M114" s="38">
        <f>SUMIFS('Inp - allowance final'!L:L, 'Inp - allowance final'!$A:$A, $F$6, 'Inp - allowance final'!$N:$N, $A114)</f>
        <v>1.8598936392573131</v>
      </c>
      <c r="N114" s="38">
        <f>SUMIFS('Inp - allowance final'!M:M, 'Inp - allowance final'!$A:$A, $F$6, 'Inp - allowance final'!$N:$N, $A114)</f>
        <v>1.506513847798423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4"/>
        <v>1.7012331387113746</v>
      </c>
      <c r="I115" s="36"/>
      <c r="J115" s="38">
        <f>SUMIFS('Inp - allowance final'!I:I, 'Inp - allowance final'!$A:$A, $F$6, 'Inp - allowance final'!$N:$N, $A115)</f>
        <v>0.33778803443027494</v>
      </c>
      <c r="K115" s="38">
        <f>SUMIFS('Inp - allowance final'!J:J, 'Inp - allowance final'!$A:$A, $F$6, 'Inp - allowance final'!$N:$N, $A115)</f>
        <v>0.33901120004627494</v>
      </c>
      <c r="L115" s="38">
        <f>SUMIFS('Inp - allowance final'!K:K, 'Inp - allowance final'!$A:$A, $F$6, 'Inp - allowance final'!$N:$N, $A115)</f>
        <v>0.34024048127827489</v>
      </c>
      <c r="M115" s="38">
        <f>SUMIFS('Inp - allowance final'!L:L, 'Inp - allowance final'!$A:$A, $F$6, 'Inp - allowance final'!$N:$N, $A115)</f>
        <v>0.34147590897427493</v>
      </c>
      <c r="N115" s="38">
        <f>SUMIFS('Inp - allowance final'!M:M, 'Inp - allowance final'!$A:$A, $F$6, 'Inp - allowance final'!$N:$N, $A115)</f>
        <v>0.3427175139822749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4"/>
        <v>17.156571682574416</v>
      </c>
      <c r="I116" s="38"/>
      <c r="J116" s="38">
        <f>SUMIFS('Inp - allowance final'!I:I, 'Inp - allowance final'!$A:$A, $F$6, 'Inp - allowance final'!$N:$N, $A116)</f>
        <v>3.3970235645879439</v>
      </c>
      <c r="K116" s="38">
        <f>SUMIFS('Inp - allowance final'!J:J, 'Inp - allowance final'!$A:$A, $F$6, 'Inp - allowance final'!$N:$N, $A116)</f>
        <v>3.4141951059684015</v>
      </c>
      <c r="L116" s="38">
        <f>SUMIFS('Inp - allowance final'!K:K, 'Inp - allowance final'!$A:$A, $F$6, 'Inp - allowance final'!$N:$N, $A116)</f>
        <v>3.4312660798081311</v>
      </c>
      <c r="M116" s="38">
        <f>SUMIFS('Inp - allowance final'!L:L, 'Inp - allowance final'!$A:$A, $F$6, 'Inp - allowance final'!$N:$N, $A116)</f>
        <v>3.448422409320282</v>
      </c>
      <c r="N116" s="38">
        <f>SUMIFS('Inp - allowance final'!M:M, 'Inp - allowance final'!$A:$A, $F$6, 'Inp - allowance final'!$N:$N, $A116)</f>
        <v>3.4656645228896572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4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4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4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4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4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4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0.12</v>
      </c>
      <c r="I125" s="38"/>
      <c r="J125" s="38">
        <f>SUMIFS('Inp - allowance final'!I:I, 'Inp - allowance final'!$A:$A, $F$6, 'Inp - allowance final'!$N:$N, $A125)</f>
        <v>2.4E-2</v>
      </c>
      <c r="K125" s="38">
        <f>SUMIFS('Inp - allowance final'!J:J, 'Inp - allowance final'!$A:$A, $F$6, 'Inp - allowance final'!$N:$N, $A125)</f>
        <v>2.4E-2</v>
      </c>
      <c r="L125" s="38">
        <f>SUMIFS('Inp - allowance final'!K:K, 'Inp - allowance final'!$A:$A, $F$6, 'Inp - allowance final'!$N:$N, $A125)</f>
        <v>2.4E-2</v>
      </c>
      <c r="M125" s="38">
        <f>SUMIFS('Inp - allowance final'!L:L, 'Inp - allowance final'!$A:$A, $F$6, 'Inp - allowance final'!$N:$N, $A125)</f>
        <v>2.4E-2</v>
      </c>
      <c r="N125" s="38">
        <f>SUMIFS('Inp - allowance final'!M:M, 'Inp - allowance final'!$A:$A, $F$6, 'Inp - allowance final'!$N:$N, $A125)</f>
        <v>2.4E-2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5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5"/>
        <v>5.1100000000000003</v>
      </c>
      <c r="I127" s="38"/>
      <c r="J127" s="38">
        <f>SUMIFS('Inp - allowance final'!I:I, 'Inp - allowance final'!$A:$A, $F$6, 'Inp - allowance final'!$N:$N, $A127)</f>
        <v>1.022</v>
      </c>
      <c r="K127" s="38">
        <f>SUMIFS('Inp - allowance final'!J:J, 'Inp - allowance final'!$A:$A, $F$6, 'Inp - allowance final'!$N:$N, $A127)</f>
        <v>1.022</v>
      </c>
      <c r="L127" s="38">
        <f>SUMIFS('Inp - allowance final'!K:K, 'Inp - allowance final'!$A:$A, $F$6, 'Inp - allowance final'!$N:$N, $A127)</f>
        <v>1.022</v>
      </c>
      <c r="M127" s="38">
        <f>SUMIFS('Inp - allowance final'!L:L, 'Inp - allowance final'!$A:$A, $F$6, 'Inp - allowance final'!$N:$N, $A127)</f>
        <v>1.022</v>
      </c>
      <c r="N127" s="38">
        <f>SUMIFS('Inp - allowance final'!M:M, 'Inp - allowance final'!$A:$A, $F$6, 'Inp - allowance final'!$N:$N, $A127)</f>
        <v>1.022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5"/>
        <v>0</v>
      </c>
      <c r="I128" s="38"/>
      <c r="J128" s="38">
        <f>SUMIFS('Inp - allowance final'!I:I, 'Inp - allowance final'!$A:$A, $F$6, 'Inp - allowance final'!$N:$N, $A128)</f>
        <v>0</v>
      </c>
      <c r="K128" s="38">
        <f>SUMIFS('Inp - allowance final'!J:J, 'Inp - allowance final'!$A:$A, $F$6, 'Inp - allowance final'!$N:$N, $A128)</f>
        <v>0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5"/>
        <v>2.31</v>
      </c>
      <c r="I129" s="36"/>
      <c r="J129" s="38">
        <f>SUMIFS('Inp - allowance final'!I:I, 'Inp - allowance final'!$A:$A, $F$6, 'Inp - allowance final'!$N:$N, $A129)</f>
        <v>0.46200000000000002</v>
      </c>
      <c r="K129" s="38">
        <f>SUMIFS('Inp - allowance final'!J:J, 'Inp - allowance final'!$A:$A, $F$6, 'Inp - allowance final'!$N:$N, $A129)</f>
        <v>0.46200000000000002</v>
      </c>
      <c r="L129" s="38">
        <f>SUMIFS('Inp - allowance final'!K:K, 'Inp - allowance final'!$A:$A, $F$6, 'Inp - allowance final'!$N:$N, $A129)</f>
        <v>0.46200000000000002</v>
      </c>
      <c r="M129" s="38">
        <f>SUMIFS('Inp - allowance final'!L:L, 'Inp - allowance final'!$A:$A, $F$6, 'Inp - allowance final'!$N:$N, $A129)</f>
        <v>0.46200000000000002</v>
      </c>
      <c r="N129" s="38">
        <f>SUMIFS('Inp - allowance final'!M:M, 'Inp - allowance final'!$A:$A, $F$6, 'Inp - allowance final'!$N:$N, $A129)</f>
        <v>0.46200000000000002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5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5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5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5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5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5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5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45.053162076816662</v>
      </c>
      <c r="I141" s="38"/>
      <c r="J141" s="38">
        <f t="shared" ref="J141:N152" si="36">J46</f>
        <v>9.1172425425160117</v>
      </c>
      <c r="K141" s="38">
        <f t="shared" si="36"/>
        <v>9.1281168064793441</v>
      </c>
      <c r="L141" s="38">
        <f t="shared" si="36"/>
        <v>8.8440139434707969</v>
      </c>
      <c r="M141" s="38">
        <f t="shared" si="36"/>
        <v>8.6854779193070542</v>
      </c>
      <c r="N141" s="38">
        <f t="shared" si="36"/>
        <v>9.2783108650434549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7">SUM(J142:N142)</f>
        <v>16.706196933599003</v>
      </c>
      <c r="I142" s="38"/>
      <c r="J142" s="38">
        <f t="shared" si="36"/>
        <v>3.954070212105151</v>
      </c>
      <c r="K142" s="38">
        <f t="shared" si="36"/>
        <v>3.6133118370849395</v>
      </c>
      <c r="L142" s="38">
        <f t="shared" si="36"/>
        <v>3.5267195386748735</v>
      </c>
      <c r="M142" s="38">
        <f t="shared" si="36"/>
        <v>3.3065965992144868</v>
      </c>
      <c r="N142" s="38">
        <f t="shared" si="36"/>
        <v>2.3054987465195502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7"/>
        <v>329.37452598553546</v>
      </c>
      <c r="I143" s="38"/>
      <c r="J143" s="38">
        <f t="shared" si="36"/>
        <v>64.729774911950244</v>
      </c>
      <c r="K143" s="38">
        <f t="shared" si="36"/>
        <v>66.221322625247836</v>
      </c>
      <c r="L143" s="38">
        <f t="shared" si="36"/>
        <v>65.434610119500277</v>
      </c>
      <c r="M143" s="38">
        <f t="shared" si="36"/>
        <v>65.017783200465345</v>
      </c>
      <c r="N143" s="38">
        <f t="shared" si="36"/>
        <v>67.97103512837181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7"/>
        <v>256.19189539016975</v>
      </c>
      <c r="I144" s="38"/>
      <c r="J144" s="38">
        <f t="shared" si="36"/>
        <v>50.939484931077359</v>
      </c>
      <c r="K144" s="38">
        <f t="shared" si="36"/>
        <v>52.85785092668327</v>
      </c>
      <c r="L144" s="38">
        <f t="shared" si="36"/>
        <v>52.416641438554066</v>
      </c>
      <c r="M144" s="38">
        <f t="shared" si="36"/>
        <v>51.492507156109696</v>
      </c>
      <c r="N144" s="38">
        <f t="shared" si="36"/>
        <v>48.485410937745357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7"/>
        <v>616.08925691867159</v>
      </c>
      <c r="I145" s="36"/>
      <c r="J145" s="38">
        <f t="shared" si="36"/>
        <v>122.75425083226661</v>
      </c>
      <c r="K145" s="38">
        <f t="shared" si="36"/>
        <v>122.84415480178292</v>
      </c>
      <c r="L145" s="38">
        <f t="shared" si="36"/>
        <v>120.07187891848085</v>
      </c>
      <c r="M145" s="38">
        <f t="shared" si="36"/>
        <v>119.02352597281015</v>
      </c>
      <c r="N145" s="38">
        <f t="shared" si="36"/>
        <v>131.39544639333107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7"/>
        <v>484.5028770632307</v>
      </c>
      <c r="I146" s="38"/>
      <c r="J146" s="38">
        <f t="shared" si="36"/>
        <v>106.11334459502045</v>
      </c>
      <c r="K146" s="38">
        <f t="shared" si="36"/>
        <v>101.04832283301697</v>
      </c>
      <c r="L146" s="38">
        <f t="shared" si="36"/>
        <v>99.801823476104175</v>
      </c>
      <c r="M146" s="38">
        <f t="shared" si="36"/>
        <v>96.663928697673612</v>
      </c>
      <c r="N146" s="38">
        <f t="shared" si="36"/>
        <v>80.875457461415493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7"/>
        <v>120.95151822054616</v>
      </c>
      <c r="I147" s="38"/>
      <c r="J147" s="38">
        <f t="shared" si="36"/>
        <v>21.327923234239726</v>
      </c>
      <c r="K147" s="38">
        <f t="shared" si="36"/>
        <v>23.409141395693862</v>
      </c>
      <c r="L147" s="38">
        <f t="shared" si="36"/>
        <v>23.737839347972386</v>
      </c>
      <c r="M147" s="38">
        <f t="shared" si="36"/>
        <v>25.165490803734333</v>
      </c>
      <c r="N147" s="38">
        <f t="shared" si="36"/>
        <v>27.311123438905863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7"/>
        <v>65.848677014574221</v>
      </c>
      <c r="I148" s="38"/>
      <c r="J148" s="38">
        <f t="shared" si="36"/>
        <v>16.431108330224731</v>
      </c>
      <c r="K148" s="38">
        <f t="shared" si="36"/>
        <v>14.131261619688313</v>
      </c>
      <c r="L148" s="38">
        <f t="shared" si="36"/>
        <v>13.639349567139586</v>
      </c>
      <c r="M148" s="38">
        <f t="shared" si="36"/>
        <v>11.978241836155387</v>
      </c>
      <c r="N148" s="38">
        <f t="shared" si="36"/>
        <v>9.6687156613662033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7"/>
        <v>0</v>
      </c>
      <c r="I149" s="38"/>
      <c r="J149" s="38">
        <f t="shared" si="36"/>
        <v>0</v>
      </c>
      <c r="K149" s="38">
        <f t="shared" si="36"/>
        <v>0</v>
      </c>
      <c r="L149" s="38">
        <f t="shared" si="36"/>
        <v>0</v>
      </c>
      <c r="M149" s="38">
        <f t="shared" si="36"/>
        <v>0</v>
      </c>
      <c r="N149" s="38">
        <f t="shared" si="36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7"/>
        <v>0</v>
      </c>
      <c r="I150" s="38"/>
      <c r="J150" s="38">
        <f t="shared" si="36"/>
        <v>0</v>
      </c>
      <c r="K150" s="38">
        <f t="shared" si="36"/>
        <v>0</v>
      </c>
      <c r="L150" s="38">
        <f t="shared" si="36"/>
        <v>0</v>
      </c>
      <c r="M150" s="38">
        <f t="shared" si="36"/>
        <v>0</v>
      </c>
      <c r="N150" s="38">
        <f t="shared" si="36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7"/>
        <v>0</v>
      </c>
      <c r="I151" s="38"/>
      <c r="J151" s="38">
        <f t="shared" si="36"/>
        <v>0</v>
      </c>
      <c r="K151" s="38">
        <f t="shared" si="36"/>
        <v>0</v>
      </c>
      <c r="L151" s="38">
        <f t="shared" si="36"/>
        <v>0</v>
      </c>
      <c r="M151" s="38">
        <f t="shared" si="36"/>
        <v>0</v>
      </c>
      <c r="N151" s="38">
        <f t="shared" si="36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7"/>
        <v>0</v>
      </c>
      <c r="J152" s="38">
        <f t="shared" si="36"/>
        <v>0</v>
      </c>
      <c r="K152" s="38">
        <f t="shared" si="36"/>
        <v>0</v>
      </c>
      <c r="L152" s="38">
        <f t="shared" si="36"/>
        <v>0</v>
      </c>
      <c r="M152" s="38">
        <f t="shared" si="36"/>
        <v>0</v>
      </c>
      <c r="N152" s="38">
        <f t="shared" si="36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25.126452577181194</v>
      </c>
      <c r="I155" s="38"/>
      <c r="J155" s="38">
        <f>J95</f>
        <v>8.4128096977794034</v>
      </c>
      <c r="K155" s="38">
        <f t="shared" ref="K155:N155" si="38">K95</f>
        <v>6.5447672346417329</v>
      </c>
      <c r="L155" s="38">
        <f t="shared" si="38"/>
        <v>3.4505246306926542</v>
      </c>
      <c r="M155" s="38">
        <f t="shared" si="38"/>
        <v>3.4343187314050434</v>
      </c>
      <c r="N155" s="38">
        <f t="shared" si="38"/>
        <v>3.2840322826623596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39">SUM(J156:N156)</f>
        <v>62.126555784270344</v>
      </c>
      <c r="I156" s="38"/>
      <c r="J156" s="38">
        <f t="shared" ref="J156:N166" si="40">J96</f>
        <v>11.531099442531392</v>
      </c>
      <c r="K156" s="38">
        <f t="shared" si="40"/>
        <v>10.934237832641932</v>
      </c>
      <c r="L156" s="38">
        <f t="shared" si="40"/>
        <v>14.086098007218142</v>
      </c>
      <c r="M156" s="38">
        <f t="shared" si="40"/>
        <v>13.718978410040762</v>
      </c>
      <c r="N156" s="38">
        <f t="shared" si="40"/>
        <v>11.856142091838118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39"/>
        <v>28.218714866379926</v>
      </c>
      <c r="I157" s="38"/>
      <c r="J157" s="38">
        <f t="shared" si="40"/>
        <v>5.1513595452860113</v>
      </c>
      <c r="K157" s="38">
        <f t="shared" si="40"/>
        <v>5.1241639488773556</v>
      </c>
      <c r="L157" s="38">
        <f t="shared" si="40"/>
        <v>5.4833992403601215</v>
      </c>
      <c r="M157" s="38">
        <f t="shared" si="40"/>
        <v>5.9991745590760326</v>
      </c>
      <c r="N157" s="38">
        <f t="shared" si="40"/>
        <v>6.4606175727804063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39"/>
        <v>125.64616761951544</v>
      </c>
      <c r="I158" s="38"/>
      <c r="J158" s="38">
        <f t="shared" si="40"/>
        <v>23.187242458752564</v>
      </c>
      <c r="K158" s="38">
        <f t="shared" si="40"/>
        <v>28.399273188585177</v>
      </c>
      <c r="L158" s="38">
        <f t="shared" si="40"/>
        <v>34.59392674694169</v>
      </c>
      <c r="M158" s="38">
        <f t="shared" si="40"/>
        <v>21.3828416595519</v>
      </c>
      <c r="N158" s="38">
        <f t="shared" si="40"/>
        <v>18.08288356568411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39"/>
        <v>72.960170530819909</v>
      </c>
      <c r="I159" s="36"/>
      <c r="J159" s="38">
        <f t="shared" si="40"/>
        <v>12.854488715721942</v>
      </c>
      <c r="K159" s="38">
        <f t="shared" si="40"/>
        <v>13.095273864570169</v>
      </c>
      <c r="L159" s="38">
        <f t="shared" si="40"/>
        <v>10.908578164880124</v>
      </c>
      <c r="M159" s="38">
        <f t="shared" si="40"/>
        <v>13.011241409874673</v>
      </c>
      <c r="N159" s="38">
        <f t="shared" si="40"/>
        <v>23.090588375773009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39"/>
        <v>1527.536331813842</v>
      </c>
      <c r="I160" s="38"/>
      <c r="J160" s="38">
        <f t="shared" si="40"/>
        <v>165.61979624977877</v>
      </c>
      <c r="K160" s="38">
        <f t="shared" si="40"/>
        <v>215.77730513851355</v>
      </c>
      <c r="L160" s="38">
        <f t="shared" si="40"/>
        <v>222.52566983603995</v>
      </c>
      <c r="M160" s="38">
        <f t="shared" si="40"/>
        <v>357.49037444027238</v>
      </c>
      <c r="N160" s="38">
        <f t="shared" si="40"/>
        <v>566.12318614923743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39"/>
        <v>6.5748341057018092</v>
      </c>
      <c r="I161" s="38"/>
      <c r="J161" s="38">
        <f t="shared" si="40"/>
        <v>0.97332165577262419</v>
      </c>
      <c r="K161" s="38">
        <f t="shared" si="40"/>
        <v>0.50799117639944369</v>
      </c>
      <c r="L161" s="38">
        <f t="shared" si="40"/>
        <v>0.62555308263404641</v>
      </c>
      <c r="M161" s="38">
        <f t="shared" si="40"/>
        <v>1.6151724369913403</v>
      </c>
      <c r="N161" s="38">
        <f t="shared" si="40"/>
        <v>2.8527957539043545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39"/>
        <v>141.10150995493808</v>
      </c>
      <c r="I162" s="38"/>
      <c r="J162" s="38">
        <f t="shared" si="40"/>
        <v>7.952909393285883</v>
      </c>
      <c r="K162" s="38">
        <f t="shared" si="40"/>
        <v>15.464619016474479</v>
      </c>
      <c r="L162" s="38">
        <f t="shared" si="40"/>
        <v>14.754489008780412</v>
      </c>
      <c r="M162" s="38">
        <f t="shared" si="40"/>
        <v>44.585713286585516</v>
      </c>
      <c r="N162" s="38">
        <f t="shared" si="40"/>
        <v>58.343779249811803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39"/>
        <v>0</v>
      </c>
      <c r="I163" s="38"/>
      <c r="J163" s="38">
        <f t="shared" si="40"/>
        <v>0</v>
      </c>
      <c r="K163" s="38">
        <f t="shared" si="40"/>
        <v>0</v>
      </c>
      <c r="L163" s="38">
        <f t="shared" si="40"/>
        <v>0</v>
      </c>
      <c r="M163" s="38">
        <f t="shared" si="40"/>
        <v>0</v>
      </c>
      <c r="N163" s="38">
        <f t="shared" si="40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39"/>
        <v>0</v>
      </c>
      <c r="I164" s="38"/>
      <c r="J164" s="38">
        <f t="shared" si="40"/>
        <v>0</v>
      </c>
      <c r="K164" s="38">
        <f t="shared" si="40"/>
        <v>0</v>
      </c>
      <c r="L164" s="38">
        <f t="shared" si="40"/>
        <v>0</v>
      </c>
      <c r="M164" s="38">
        <f t="shared" si="40"/>
        <v>0</v>
      </c>
      <c r="N164" s="38">
        <f t="shared" si="40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39"/>
        <v>0</v>
      </c>
      <c r="I165" s="38"/>
      <c r="J165" s="38">
        <f t="shared" si="40"/>
        <v>0</v>
      </c>
      <c r="K165" s="38">
        <f t="shared" si="40"/>
        <v>0</v>
      </c>
      <c r="L165" s="38">
        <f t="shared" si="40"/>
        <v>0</v>
      </c>
      <c r="M165" s="38">
        <f t="shared" si="40"/>
        <v>0</v>
      </c>
      <c r="N165" s="38">
        <f t="shared" si="40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39"/>
        <v>0</v>
      </c>
      <c r="J166" s="38">
        <f>J106</f>
        <v>0</v>
      </c>
      <c r="K166" s="38">
        <f t="shared" si="40"/>
        <v>0</v>
      </c>
      <c r="L166" s="38">
        <f t="shared" si="40"/>
        <v>0</v>
      </c>
      <c r="M166" s="38">
        <f t="shared" si="40"/>
        <v>0</v>
      </c>
      <c r="N166" s="38">
        <f t="shared" si="40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1">K111</f>
        <v>0</v>
      </c>
      <c r="L169" s="38">
        <f t="shared" si="41"/>
        <v>0</v>
      </c>
      <c r="M169" s="38">
        <f t="shared" si="41"/>
        <v>0</v>
      </c>
      <c r="N169" s="38">
        <f t="shared" si="41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2">SUM(J170:N170)</f>
        <v>0</v>
      </c>
      <c r="I170" s="38"/>
      <c r="J170" s="38">
        <f t="shared" ref="J170:N180" si="43">J112</f>
        <v>0</v>
      </c>
      <c r="K170" s="38">
        <f t="shared" si="43"/>
        <v>0</v>
      </c>
      <c r="L170" s="38">
        <f t="shared" si="43"/>
        <v>0</v>
      </c>
      <c r="M170" s="38">
        <f t="shared" si="43"/>
        <v>0</v>
      </c>
      <c r="N170" s="38">
        <f t="shared" si="43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2"/>
        <v>13.474612054434642</v>
      </c>
      <c r="I171" s="38"/>
      <c r="J171" s="38">
        <f t="shared" si="43"/>
        <v>2.8620897990565881</v>
      </c>
      <c r="K171" s="38">
        <f t="shared" si="43"/>
        <v>2.7784112051185388</v>
      </c>
      <c r="L171" s="38">
        <f t="shared" si="43"/>
        <v>2.875226346950511</v>
      </c>
      <c r="M171" s="38">
        <f t="shared" si="43"/>
        <v>2.6329113098671217</v>
      </c>
      <c r="N171" s="38">
        <f t="shared" si="43"/>
        <v>2.3259733934418834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2"/>
        <v>9.6595976714685943</v>
      </c>
      <c r="I172" s="38"/>
      <c r="J172" s="38">
        <f t="shared" si="43"/>
        <v>2.199357385901775</v>
      </c>
      <c r="K172" s="38">
        <f t="shared" si="43"/>
        <v>2.016908542210468</v>
      </c>
      <c r="L172" s="38">
        <f t="shared" si="43"/>
        <v>2.0769242563006141</v>
      </c>
      <c r="M172" s="38">
        <f t="shared" si="43"/>
        <v>1.8598936392573131</v>
      </c>
      <c r="N172" s="38">
        <f t="shared" si="43"/>
        <v>1.506513847798423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2"/>
        <v>1.7012331387113746</v>
      </c>
      <c r="I173" s="36"/>
      <c r="J173" s="38">
        <f t="shared" si="43"/>
        <v>0.33778803443027494</v>
      </c>
      <c r="K173" s="38">
        <f t="shared" si="43"/>
        <v>0.33901120004627494</v>
      </c>
      <c r="L173" s="38">
        <f t="shared" si="43"/>
        <v>0.34024048127827489</v>
      </c>
      <c r="M173" s="38">
        <f t="shared" si="43"/>
        <v>0.34147590897427493</v>
      </c>
      <c r="N173" s="38">
        <f t="shared" si="43"/>
        <v>0.3427175139822749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2"/>
        <v>17.156571682574416</v>
      </c>
      <c r="I174" s="38"/>
      <c r="J174" s="38">
        <f t="shared" si="43"/>
        <v>3.3970235645879439</v>
      </c>
      <c r="K174" s="38">
        <f t="shared" si="43"/>
        <v>3.4141951059684015</v>
      </c>
      <c r="L174" s="38">
        <f t="shared" si="43"/>
        <v>3.4312660798081311</v>
      </c>
      <c r="M174" s="38">
        <f t="shared" si="43"/>
        <v>3.448422409320282</v>
      </c>
      <c r="N174" s="38">
        <f t="shared" si="43"/>
        <v>3.4656645228896572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2"/>
        <v>0</v>
      </c>
      <c r="I175" s="38"/>
      <c r="J175" s="38">
        <f t="shared" si="43"/>
        <v>0</v>
      </c>
      <c r="K175" s="38">
        <f t="shared" si="43"/>
        <v>0</v>
      </c>
      <c r="L175" s="38">
        <f t="shared" si="43"/>
        <v>0</v>
      </c>
      <c r="M175" s="38">
        <f t="shared" si="43"/>
        <v>0</v>
      </c>
      <c r="N175" s="38">
        <f t="shared" si="43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2"/>
        <v>0</v>
      </c>
      <c r="I176" s="38"/>
      <c r="J176" s="38">
        <f t="shared" si="43"/>
        <v>0</v>
      </c>
      <c r="K176" s="38">
        <f t="shared" si="43"/>
        <v>0</v>
      </c>
      <c r="L176" s="38">
        <f t="shared" si="43"/>
        <v>0</v>
      </c>
      <c r="M176" s="38">
        <f t="shared" si="43"/>
        <v>0</v>
      </c>
      <c r="N176" s="38">
        <f t="shared" si="43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2"/>
        <v>0</v>
      </c>
      <c r="I177" s="38"/>
      <c r="J177" s="38">
        <f t="shared" si="43"/>
        <v>0</v>
      </c>
      <c r="K177" s="38">
        <f t="shared" si="43"/>
        <v>0</v>
      </c>
      <c r="L177" s="38">
        <f t="shared" si="43"/>
        <v>0</v>
      </c>
      <c r="M177" s="38">
        <f t="shared" si="43"/>
        <v>0</v>
      </c>
      <c r="N177" s="38">
        <f t="shared" si="43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2"/>
        <v>0</v>
      </c>
      <c r="I178" s="38"/>
      <c r="J178" s="38">
        <f t="shared" si="43"/>
        <v>0</v>
      </c>
      <c r="K178" s="38">
        <f t="shared" si="43"/>
        <v>0</v>
      </c>
      <c r="L178" s="38">
        <f t="shared" si="43"/>
        <v>0</v>
      </c>
      <c r="M178" s="38">
        <f t="shared" si="43"/>
        <v>0</v>
      </c>
      <c r="N178" s="38">
        <f t="shared" si="43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2"/>
        <v>0</v>
      </c>
      <c r="I179" s="38"/>
      <c r="J179" s="38">
        <f t="shared" si="43"/>
        <v>0</v>
      </c>
      <c r="K179" s="38">
        <f t="shared" si="43"/>
        <v>0</v>
      </c>
      <c r="L179" s="38">
        <f t="shared" si="43"/>
        <v>0</v>
      </c>
      <c r="M179" s="38">
        <f t="shared" si="43"/>
        <v>0</v>
      </c>
      <c r="N179" s="38">
        <f t="shared" si="43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2"/>
        <v>0</v>
      </c>
      <c r="J180" s="38">
        <f t="shared" si="43"/>
        <v>0</v>
      </c>
      <c r="K180" s="38">
        <f t="shared" si="43"/>
        <v>0</v>
      </c>
      <c r="L180" s="38">
        <f t="shared" si="43"/>
        <v>0</v>
      </c>
      <c r="M180" s="38">
        <f t="shared" si="43"/>
        <v>0</v>
      </c>
      <c r="N180" s="38">
        <f t="shared" si="43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0.12</v>
      </c>
      <c r="I183" s="38"/>
      <c r="J183" s="38">
        <f>J125</f>
        <v>2.4E-2</v>
      </c>
      <c r="K183" s="38">
        <f t="shared" ref="K183:N183" si="44">K125</f>
        <v>2.4E-2</v>
      </c>
      <c r="L183" s="38">
        <f t="shared" si="44"/>
        <v>2.4E-2</v>
      </c>
      <c r="M183" s="38">
        <f t="shared" si="44"/>
        <v>2.4E-2</v>
      </c>
      <c r="N183" s="38">
        <f t="shared" si="44"/>
        <v>2.4E-2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5">SUM(J184:N184)</f>
        <v>0</v>
      </c>
      <c r="I184" s="38"/>
      <c r="J184" s="38">
        <f t="shared" ref="J184:N194" si="46">J126</f>
        <v>0</v>
      </c>
      <c r="K184" s="38">
        <f t="shared" si="46"/>
        <v>0</v>
      </c>
      <c r="L184" s="38">
        <f t="shared" si="46"/>
        <v>0</v>
      </c>
      <c r="M184" s="38">
        <f t="shared" si="46"/>
        <v>0</v>
      </c>
      <c r="N184" s="38">
        <f t="shared" si="46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5"/>
        <v>5.1100000000000003</v>
      </c>
      <c r="I185" s="38"/>
      <c r="J185" s="38">
        <f t="shared" si="46"/>
        <v>1.022</v>
      </c>
      <c r="K185" s="38">
        <f t="shared" si="46"/>
        <v>1.022</v>
      </c>
      <c r="L185" s="38">
        <f t="shared" si="46"/>
        <v>1.022</v>
      </c>
      <c r="M185" s="38">
        <f t="shared" si="46"/>
        <v>1.022</v>
      </c>
      <c r="N185" s="38">
        <f t="shared" si="46"/>
        <v>1.022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5"/>
        <v>0</v>
      </c>
      <c r="I186" s="38"/>
      <c r="J186" s="38">
        <f t="shared" si="46"/>
        <v>0</v>
      </c>
      <c r="K186" s="38">
        <f t="shared" si="46"/>
        <v>0</v>
      </c>
      <c r="L186" s="38">
        <f t="shared" si="46"/>
        <v>0</v>
      </c>
      <c r="M186" s="38">
        <f t="shared" si="46"/>
        <v>0</v>
      </c>
      <c r="N186" s="38">
        <f t="shared" si="46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5"/>
        <v>2.31</v>
      </c>
      <c r="I187" s="36"/>
      <c r="J187" s="38">
        <f t="shared" si="46"/>
        <v>0.46200000000000002</v>
      </c>
      <c r="K187" s="38">
        <f t="shared" si="46"/>
        <v>0.46200000000000002</v>
      </c>
      <c r="L187" s="38">
        <f t="shared" si="46"/>
        <v>0.46200000000000002</v>
      </c>
      <c r="M187" s="38">
        <f t="shared" si="46"/>
        <v>0.46200000000000002</v>
      </c>
      <c r="N187" s="38">
        <f t="shared" si="46"/>
        <v>0.46200000000000002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5"/>
        <v>0</v>
      </c>
      <c r="I188" s="38"/>
      <c r="J188" s="38">
        <f t="shared" si="46"/>
        <v>0</v>
      </c>
      <c r="K188" s="38">
        <f t="shared" si="46"/>
        <v>0</v>
      </c>
      <c r="L188" s="38">
        <f t="shared" si="46"/>
        <v>0</v>
      </c>
      <c r="M188" s="38">
        <f t="shared" si="46"/>
        <v>0</v>
      </c>
      <c r="N188" s="38">
        <f t="shared" si="46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5"/>
        <v>0</v>
      </c>
      <c r="I189" s="38"/>
      <c r="J189" s="38">
        <f t="shared" si="46"/>
        <v>0</v>
      </c>
      <c r="K189" s="38">
        <f t="shared" si="46"/>
        <v>0</v>
      </c>
      <c r="L189" s="38">
        <f t="shared" si="46"/>
        <v>0</v>
      </c>
      <c r="M189" s="38">
        <f t="shared" si="46"/>
        <v>0</v>
      </c>
      <c r="N189" s="38">
        <f t="shared" si="46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5"/>
        <v>0</v>
      </c>
      <c r="I190" s="38"/>
      <c r="J190" s="38">
        <f t="shared" si="46"/>
        <v>0</v>
      </c>
      <c r="K190" s="38">
        <f t="shared" si="46"/>
        <v>0</v>
      </c>
      <c r="L190" s="38">
        <f t="shared" si="46"/>
        <v>0</v>
      </c>
      <c r="M190" s="38">
        <f t="shared" si="46"/>
        <v>0</v>
      </c>
      <c r="N190" s="38">
        <f t="shared" si="46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5"/>
        <v>0</v>
      </c>
      <c r="I191" s="38"/>
      <c r="J191" s="38">
        <f t="shared" si="46"/>
        <v>0</v>
      </c>
      <c r="K191" s="38">
        <f t="shared" si="46"/>
        <v>0</v>
      </c>
      <c r="L191" s="38">
        <f t="shared" si="46"/>
        <v>0</v>
      </c>
      <c r="M191" s="38">
        <f t="shared" si="46"/>
        <v>0</v>
      </c>
      <c r="N191" s="38">
        <f t="shared" si="46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5"/>
        <v>0</v>
      </c>
      <c r="I192" s="38"/>
      <c r="J192" s="38">
        <f t="shared" si="46"/>
        <v>0</v>
      </c>
      <c r="K192" s="38">
        <f t="shared" si="46"/>
        <v>0</v>
      </c>
      <c r="L192" s="38">
        <f t="shared" si="46"/>
        <v>0</v>
      </c>
      <c r="M192" s="38">
        <f t="shared" si="46"/>
        <v>0</v>
      </c>
      <c r="N192" s="38">
        <f t="shared" si="46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5"/>
        <v>0</v>
      </c>
      <c r="I193" s="38"/>
      <c r="J193" s="38">
        <f t="shared" si="46"/>
        <v>0</v>
      </c>
      <c r="K193" s="38">
        <f t="shared" si="46"/>
        <v>0</v>
      </c>
      <c r="L193" s="38">
        <f t="shared" si="46"/>
        <v>0</v>
      </c>
      <c r="M193" s="38">
        <f t="shared" si="46"/>
        <v>0</v>
      </c>
      <c r="N193" s="38">
        <f t="shared" si="46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5"/>
        <v>0</v>
      </c>
      <c r="J194" s="38">
        <f t="shared" si="46"/>
        <v>0</v>
      </c>
      <c r="K194" s="38">
        <f t="shared" si="46"/>
        <v>0</v>
      </c>
      <c r="L194" s="38">
        <f t="shared" si="46"/>
        <v>0</v>
      </c>
      <c r="M194" s="38">
        <f t="shared" si="46"/>
        <v>0</v>
      </c>
      <c r="N194" s="38">
        <f t="shared" si="46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70.29961465399785</v>
      </c>
      <c r="I197" s="38"/>
      <c r="J197" s="38">
        <f>J141+J155+J169+J183</f>
        <v>17.554052240295416</v>
      </c>
      <c r="K197" s="38">
        <f t="shared" ref="K197:N197" si="47">K141+K155+K169+K183</f>
        <v>15.696884041121075</v>
      </c>
      <c r="L197" s="38">
        <f t="shared" si="47"/>
        <v>12.318538574163449</v>
      </c>
      <c r="M197" s="38">
        <f t="shared" si="47"/>
        <v>12.143796650712096</v>
      </c>
      <c r="N197" s="38">
        <f t="shared" si="47"/>
        <v>12.586343147705813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48">SUM(J198:N198)</f>
        <v>78.83275271786934</v>
      </c>
      <c r="I198" s="38"/>
      <c r="J198" s="38">
        <f t="shared" ref="J198:N208" si="49">J142+J156+J170+J184</f>
        <v>15.485169654636543</v>
      </c>
      <c r="K198" s="38">
        <f t="shared" si="49"/>
        <v>14.547549669726871</v>
      </c>
      <c r="L198" s="38">
        <f t="shared" si="49"/>
        <v>17.612817545893016</v>
      </c>
      <c r="M198" s="38">
        <f t="shared" si="49"/>
        <v>17.025575009255249</v>
      </c>
      <c r="N198" s="38">
        <f t="shared" si="49"/>
        <v>14.161640838357668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48"/>
        <v>376.17785290635015</v>
      </c>
      <c r="I199" s="38"/>
      <c r="J199" s="38">
        <f t="shared" si="49"/>
        <v>73.765224256292854</v>
      </c>
      <c r="K199" s="38">
        <f t="shared" si="49"/>
        <v>75.145897779243739</v>
      </c>
      <c r="L199" s="38">
        <f t="shared" si="49"/>
        <v>74.815235706810924</v>
      </c>
      <c r="M199" s="38">
        <f t="shared" si="49"/>
        <v>74.671869069408515</v>
      </c>
      <c r="N199" s="38">
        <f t="shared" si="49"/>
        <v>77.779626094594107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48"/>
        <v>391.49766068115383</v>
      </c>
      <c r="I200" s="38"/>
      <c r="J200" s="38">
        <f t="shared" si="49"/>
        <v>76.326084775731701</v>
      </c>
      <c r="K200" s="38">
        <f t="shared" si="49"/>
        <v>83.274032657478926</v>
      </c>
      <c r="L200" s="38">
        <f t="shared" si="49"/>
        <v>89.087492441796371</v>
      </c>
      <c r="M200" s="38">
        <f t="shared" si="49"/>
        <v>74.735242454918904</v>
      </c>
      <c r="N200" s="38">
        <f t="shared" si="49"/>
        <v>68.074808351227887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48"/>
        <v>693.06066058820284</v>
      </c>
      <c r="I201" s="36"/>
      <c r="J201" s="38">
        <f t="shared" si="49"/>
        <v>136.4085275824188</v>
      </c>
      <c r="K201" s="38">
        <f t="shared" si="49"/>
        <v>136.74043986639936</v>
      </c>
      <c r="L201" s="38">
        <f t="shared" si="49"/>
        <v>131.78269756463922</v>
      </c>
      <c r="M201" s="38">
        <f t="shared" si="49"/>
        <v>132.8382432916591</v>
      </c>
      <c r="N201" s="38">
        <f t="shared" si="49"/>
        <v>155.29075228308636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48"/>
        <v>2029.1957805596476</v>
      </c>
      <c r="I202" s="38"/>
      <c r="J202" s="38">
        <f t="shared" si="49"/>
        <v>275.13016440938713</v>
      </c>
      <c r="K202" s="38">
        <f t="shared" si="49"/>
        <v>320.23982307749895</v>
      </c>
      <c r="L202" s="38">
        <f t="shared" si="49"/>
        <v>325.75875939195231</v>
      </c>
      <c r="M202" s="38">
        <f t="shared" si="49"/>
        <v>457.60272554726629</v>
      </c>
      <c r="N202" s="38">
        <f t="shared" si="49"/>
        <v>650.46430813354266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48"/>
        <v>127.52635232624797</v>
      </c>
      <c r="I203" s="38"/>
      <c r="J203" s="38">
        <f t="shared" si="49"/>
        <v>22.301244890012352</v>
      </c>
      <c r="K203" s="38">
        <f t="shared" si="49"/>
        <v>23.917132572093305</v>
      </c>
      <c r="L203" s="38">
        <f t="shared" si="49"/>
        <v>24.363392430606432</v>
      </c>
      <c r="M203" s="38">
        <f t="shared" si="49"/>
        <v>26.780663240725673</v>
      </c>
      <c r="N203" s="38">
        <f t="shared" si="49"/>
        <v>30.163919192810219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48"/>
        <v>206.95018696951232</v>
      </c>
      <c r="I204" s="38"/>
      <c r="J204" s="38">
        <f t="shared" si="49"/>
        <v>24.384017723510613</v>
      </c>
      <c r="K204" s="38">
        <f t="shared" si="49"/>
        <v>29.595880636162793</v>
      </c>
      <c r="L204" s="38">
        <f t="shared" si="49"/>
        <v>28.39383857592</v>
      </c>
      <c r="M204" s="38">
        <f t="shared" si="49"/>
        <v>56.563955122740907</v>
      </c>
      <c r="N204" s="38">
        <f t="shared" si="49"/>
        <v>68.01249491117801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48"/>
        <v>0</v>
      </c>
      <c r="I205" s="38"/>
      <c r="J205" s="38">
        <f t="shared" si="49"/>
        <v>0</v>
      </c>
      <c r="K205" s="38">
        <f t="shared" si="49"/>
        <v>0</v>
      </c>
      <c r="L205" s="38">
        <f t="shared" si="49"/>
        <v>0</v>
      </c>
      <c r="M205" s="38">
        <f t="shared" si="49"/>
        <v>0</v>
      </c>
      <c r="N205" s="38">
        <f t="shared" si="49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48"/>
        <v>0</v>
      </c>
      <c r="I206" s="38"/>
      <c r="J206" s="38">
        <f t="shared" si="49"/>
        <v>0</v>
      </c>
      <c r="K206" s="38">
        <f t="shared" si="49"/>
        <v>0</v>
      </c>
      <c r="L206" s="38">
        <f t="shared" si="49"/>
        <v>0</v>
      </c>
      <c r="M206" s="38">
        <f t="shared" si="49"/>
        <v>0</v>
      </c>
      <c r="N206" s="38">
        <f t="shared" si="49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48"/>
        <v>0</v>
      </c>
      <c r="I207" s="38"/>
      <c r="J207" s="38">
        <f t="shared" si="49"/>
        <v>0</v>
      </c>
      <c r="K207" s="38">
        <f t="shared" si="49"/>
        <v>0</v>
      </c>
      <c r="L207" s="38">
        <f t="shared" si="49"/>
        <v>0</v>
      </c>
      <c r="M207" s="38">
        <f t="shared" si="49"/>
        <v>0</v>
      </c>
      <c r="N207" s="38">
        <f t="shared" si="49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48"/>
        <v>0</v>
      </c>
      <c r="J208" s="38">
        <f t="shared" si="49"/>
        <v>0</v>
      </c>
      <c r="K208" s="38">
        <f t="shared" si="49"/>
        <v>0</v>
      </c>
      <c r="L208" s="38">
        <f t="shared" si="49"/>
        <v>0</v>
      </c>
      <c r="M208" s="38">
        <f t="shared" si="49"/>
        <v>0</v>
      </c>
      <c r="N208" s="38">
        <f t="shared" si="49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2290.9896666268214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2472.2139666231424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4763.2036332499638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4763.2036332499638</v>
      </c>
      <c r="J223" s="38">
        <f xml:space="preserve"> SUMIFS('Inp - BP final'!F$7:F$2590, 'Inp - BP final'!$A$7:$A$2590, $F$6, 'Inp - BP final'!$L$7:$L$2590, "Totex check")</f>
        <v>758.46530879134968</v>
      </c>
      <c r="K223" s="38">
        <f xml:space="preserve"> SUMIFS('Inp - BP final'!G$7:G$2590, 'Inp - BP final'!$A$7:$A$2590, $F$6, 'Inp - BP final'!$L$7:$L$2590, "Totex check")</f>
        <v>799.58163748785557</v>
      </c>
      <c r="L223" s="38">
        <f xml:space="preserve"> SUMIFS('Inp - BP final'!H$7:H$2590, 'Inp - BP final'!$A$7:$A$2590, $F$6, 'Inp - BP final'!$L$7:$L$2590, "Totex check")</f>
        <v>808.97225843055173</v>
      </c>
      <c r="M223" s="38">
        <f xml:space="preserve"> SUMIFS('Inp - BP final'!I$7:I$2590, 'Inp - BP final'!$A$7:$A$2590, $F$6, 'Inp - BP final'!$L$7:$L$2590, "Totex check")</f>
        <v>1043.3021743531617</v>
      </c>
      <c r="N223" s="38">
        <f xml:space="preserve"> SUMIFS('Inp - BP final'!J$7:J$2590, 'Inp - BP final'!$A$7:$A$2590, $F$6, 'Inp - BP final'!$L$7:$L$2590, "Totex check")</f>
        <v>1352.8822541870447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3973.5408614029816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3973.540861402982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641.35448553228525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699.15764029972502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704.13277223178159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852.3620703866867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1076.533892952503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41" priority="1" stopIfTrue="1" operator="notEqual">
      <formula>0</formula>
    </cfRule>
    <cfRule type="cellIs" dxfId="40" priority="2" stopIfTrue="1" operator="equal">
      <formula>""</formula>
    </cfRule>
  </conditionalFormatting>
  <conditionalFormatting sqref="H228">
    <cfRule type="cellIs" dxfId="39" priority="5" stopIfTrue="1" operator="notEqual">
      <formula>0</formula>
    </cfRule>
    <cfRule type="cellIs" dxfId="38" priority="6" stopIfTrue="1" operator="equal">
      <formula>""</formula>
    </cfRule>
  </conditionalFormatting>
  <conditionalFormatting sqref="H238">
    <cfRule type="cellIs" dxfId="37" priority="3" stopIfTrue="1" operator="notEqual">
      <formula>0</formula>
    </cfRule>
    <cfRule type="cellIs" dxfId="36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183B-900C-4359-B5A0-908E8107413F}">
  <sheetPr codeName="Sheet28">
    <tabColor rgb="FFCCCCCE"/>
  </sheetPr>
  <dimension ref="A1:N241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10.140625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SUM(H229, H239)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355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168.66700000000003</v>
      </c>
      <c r="I10" s="38"/>
      <c r="J10" s="38">
        <f>SUMIFS('Inp - BP final'!F:F, 'Inp - BP final'!$A:$A, $F$6, 'Inp - BP final'!$K:$K, $E10)+SUMIFS('Inp - BP final'!F:F, 'Inp - BP final'!$A:$A, $F$6, 'Inp - BP final'!$K:$K, $A10)</f>
        <v>34.142000000000003</v>
      </c>
      <c r="K10" s="38">
        <f>SUMIFS('Inp - BP final'!G:G, 'Inp - BP final'!$A:$A, $F$6, 'Inp - BP final'!$K:$K, $E10)</f>
        <v>33.953000000000003</v>
      </c>
      <c r="L10" s="38">
        <f>SUMIFS('Inp - BP final'!H:H, 'Inp - BP final'!$A:$A, $F$6, 'Inp - BP final'!$K:$K, $E10)</f>
        <v>33.819000000000003</v>
      </c>
      <c r="M10" s="38">
        <f>SUMIFS('Inp - BP final'!I:I, 'Inp - BP final'!$A:$A, $F$6, 'Inp - BP final'!$K:$K, $E10)</f>
        <v>33.445999999999998</v>
      </c>
      <c r="N10" s="38">
        <f>SUMIFS('Inp - BP final'!J:J, 'Inp - BP final'!$A:$A, $F$6, 'Inp - BP final'!$K:$K, $E10)</f>
        <v>33.307000000000002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71.206000000000003</v>
      </c>
      <c r="I11" s="38"/>
      <c r="J11" s="38">
        <f>SUMIFS('Inp - BP final'!F:F, 'Inp - BP final'!$A:$A, $F$6, 'Inp - BP final'!$K:$K, $E11)+SUMIFS('Inp - BP final'!F:F, 'Inp - BP final'!$A:$A, $F$6, 'Inp - BP final'!$K:$K, $A11)</f>
        <v>11.036</v>
      </c>
      <c r="K11" s="38">
        <f>SUMIFS('Inp - BP final'!G:G, 'Inp - BP final'!$A:$A, $F$6, 'Inp - BP final'!$K:$K, $E11)</f>
        <v>19.177</v>
      </c>
      <c r="L11" s="38">
        <f>SUMIFS('Inp - BP final'!H:H, 'Inp - BP final'!$A:$A, $F$6, 'Inp - BP final'!$K:$K, $E11)</f>
        <v>15.461</v>
      </c>
      <c r="M11" s="38">
        <f>SUMIFS('Inp - BP final'!I:I, 'Inp - BP final'!$A:$A, $F$6, 'Inp - BP final'!$K:$K, $E11)</f>
        <v>12.561999999999999</v>
      </c>
      <c r="N11" s="38">
        <f>SUMIFS('Inp - BP final'!J:J, 'Inp - BP final'!$A:$A, $F$6, 'Inp - BP final'!$K:$K, $E11)</f>
        <v>12.97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1255.5990000000002</v>
      </c>
      <c r="I12" s="38"/>
      <c r="J12" s="38">
        <f>SUMIFS('Inp - BP final'!F:F, 'Inp - BP final'!$A:$A, $F$6, 'Inp - BP final'!$K:$K, $E12)+SUMIFS('Inp - BP final'!F:F, 'Inp - BP final'!$A:$A, $F$6, 'Inp - BP final'!$K:$K, $A12)</f>
        <v>258.137</v>
      </c>
      <c r="K12" s="38">
        <f>SUMIFS('Inp - BP final'!G:G, 'Inp - BP final'!$A:$A, $F$6, 'Inp - BP final'!$K:$K, $E12)+SUMIFS('Inp - BP final'!G:G, 'Inp - BP final'!$A:$A, $F$6, 'Inp - BP final'!$K:$K, $A12)</f>
        <v>258.63800000000003</v>
      </c>
      <c r="L12" s="38">
        <f>SUMIFS('Inp - BP final'!H:H, 'Inp - BP final'!$A:$A, $F$6, 'Inp - BP final'!$K:$K, $E12)+SUMIFS('Inp - BP final'!H:H, 'Inp - BP final'!$A:$A, $F$6, 'Inp - BP final'!$K:$K, $A12)</f>
        <v>250.44100000000003</v>
      </c>
      <c r="M12" s="38">
        <f>SUMIFS('Inp - BP final'!I:I, 'Inp - BP final'!$A:$A, $F$6, 'Inp - BP final'!$K:$K, $E12)+SUMIFS('Inp - BP final'!I:I, 'Inp - BP final'!$A:$A, $F$6, 'Inp - BP final'!$K:$K, $A12)</f>
        <v>245.03299999999999</v>
      </c>
      <c r="N12" s="38">
        <f>SUMIFS('Inp - BP final'!J:J, 'Inp - BP final'!$A:$A, $F$6, 'Inp - BP final'!$K:$K, $E12)+SUMIFS('Inp - BP final'!J:J, 'Inp - BP final'!$A:$A, $F$6, 'Inp - BP final'!$K:$K, $A12)</f>
        <v>243.35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1045.6766505151945</v>
      </c>
      <c r="I13" s="38"/>
      <c r="J13" s="38">
        <f>SUMIFS('Inp - BP final'!F:F, 'Inp - BP final'!$A:$A, $F$6, 'Inp - BP final'!$K:$K, $E13)+SUMIFS('Inp - BP final'!F:F, 'Inp - BP final'!$A:$A, $F$6, 'Inp - BP final'!$K:$K, $A13)</f>
        <v>193.65822</v>
      </c>
      <c r="K13" s="38">
        <f>SUMIFS('Inp - BP final'!G:G, 'Inp - BP final'!$A:$A, $F$6, 'Inp - BP final'!$K:$K, $E13)+SUMIFS('Inp - BP final'!G:G, 'Inp - BP final'!$A:$A, $F$6, 'Inp - BP final'!$K:$K, $A13)</f>
        <v>211.99580945999998</v>
      </c>
      <c r="L13" s="38">
        <f>SUMIFS('Inp - BP final'!H:H, 'Inp - BP final'!$A:$A, $F$6, 'Inp - BP final'!$K:$K, $E13)+SUMIFS('Inp - BP final'!H:H, 'Inp - BP final'!$A:$A, $F$6, 'Inp - BP final'!$K:$K, $A13)</f>
        <v>227.51476579378001</v>
      </c>
      <c r="M13" s="38">
        <f>SUMIFS('Inp - BP final'!I:I, 'Inp - BP final'!$A:$A, $F$6, 'Inp - BP final'!$K:$K, $E13)+SUMIFS('Inp - BP final'!I:I, 'Inp - BP final'!$A:$A, $F$6, 'Inp - BP final'!$K:$K, $A13)</f>
        <v>201.93508643322352</v>
      </c>
      <c r="N13" s="38">
        <f>SUMIFS('Inp - BP final'!J:J, 'Inp - BP final'!$A:$A, $F$6, 'Inp - BP final'!$K:$K, $E13)+SUMIFS('Inp - BP final'!J:J, 'Inp - BP final'!$A:$A, $F$6, 'Inp - BP final'!$K:$K, $A13)</f>
        <v>210.57276882819099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1134.2730000000001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213.82900000000001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228.46700000000001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224.95099999999999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231.221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235.80500000000004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711.16353311217915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130.39706762369696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136.61084431668303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175.67689455517245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113.19566875212206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155.28305786450468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222.69200000000001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45.251000000000005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44.823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44.508000000000003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44.22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43.89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117.62799999999999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23.700000000000003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27.454000000000001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27.265999999999998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23.298999999999999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15.908999999999999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0.14233365155728239</v>
      </c>
      <c r="K24" s="61">
        <f t="shared" ref="K24:N24" si="1">K10/SUM($J$10:$N$11)</f>
        <v>0.14154573461790196</v>
      </c>
      <c r="L24" s="61">
        <f t="shared" si="1"/>
        <v>0.14098710567675393</v>
      </c>
      <c r="M24" s="61">
        <f t="shared" si="1"/>
        <v>0.13943211616146875</v>
      </c>
      <c r="N24" s="61">
        <f t="shared" si="1"/>
        <v>0.13885264285684507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0.11217126463846691</v>
      </c>
      <c r="K26" s="61">
        <f t="shared" ref="K26:N26" si="2">K12/SUM($J$12:$N$13)</f>
        <v>0.1123889699793668</v>
      </c>
      <c r="L26" s="61">
        <f t="shared" si="2"/>
        <v>0.10882703249562169</v>
      </c>
      <c r="M26" s="61">
        <f t="shared" si="2"/>
        <v>0.10647703153037907</v>
      </c>
      <c r="N26" s="61">
        <f t="shared" si="2"/>
        <v>0.10574569801993097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J14/SUM($J$14:$N$15)</f>
        <v>0.11586906196085471</v>
      </c>
      <c r="K28" s="61">
        <f t="shared" ref="K28:N28" si="3">K14/SUM($J$14:$N$15)</f>
        <v>0.12380106056246157</v>
      </c>
      <c r="L28" s="61">
        <f t="shared" si="3"/>
        <v>0.1218958202917108</v>
      </c>
      <c r="M28" s="61">
        <f t="shared" si="3"/>
        <v>0.12529339039910764</v>
      </c>
      <c r="N28" s="61">
        <f t="shared" si="3"/>
        <v>0.12777735553025713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J16/SUM($J$16:$N$17)</f>
        <v>0.13296603196991069</v>
      </c>
      <c r="K30" s="61">
        <f t="shared" ref="K30:N30" si="4">K16/SUM($J$16:$N$17)</f>
        <v>0.1317083921015515</v>
      </c>
      <c r="L30" s="61">
        <f t="shared" si="4"/>
        <v>0.1307827926657264</v>
      </c>
      <c r="M30" s="61">
        <f t="shared" si="4"/>
        <v>0.12993653032440056</v>
      </c>
      <c r="N30" s="61">
        <f t="shared" si="4"/>
        <v>0.12896685472496475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208.72645460376432</v>
      </c>
      <c r="J38" s="38">
        <f>SUMIFS('Inp - allowance final'!I:I, 'Inp - allowance final'!$A:$A, $F$6, 'Inp - allowance final'!$N:$N, $E38)</f>
        <v>40.8003924874821</v>
      </c>
      <c r="K38" s="38">
        <f>SUMIFS('Inp - allowance final'!J:J, 'Inp - allowance final'!$A:$A, $F$6, 'Inp - allowance final'!$N:$N, $E38)</f>
        <v>42.53042806991413</v>
      </c>
      <c r="L38" s="38">
        <f>SUMIFS('Inp - allowance final'!K:K, 'Inp - allowance final'!$A:$A, $F$6, 'Inp - allowance final'!$N:$N, $E38)</f>
        <v>42.027754662642039</v>
      </c>
      <c r="M38" s="38">
        <f>SUMIFS('Inp - allowance final'!L:L, 'Inp - allowance final'!$A:$A, $F$6, 'Inp - allowance final'!$N:$N, $E38)</f>
        <v>41.495041880196645</v>
      </c>
      <c r="N38" s="38">
        <f>SUMIFS('Inp - allowance final'!M:M, 'Inp - allowance final'!$A:$A, $F$6, 'Inp - allowance final'!$N:$N, $E38)</f>
        <v>41.872837503529411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2068.7727605012446</v>
      </c>
      <c r="J39" s="38">
        <f>SUMIFS('Inp - allowance final'!I:I, 'Inp - allowance final'!$A:$A, $F$6, 'Inp - allowance final'!$N:$N, $E39)</f>
        <v>399.08408757024682</v>
      </c>
      <c r="K39" s="38">
        <f>SUMIFS('Inp - allowance final'!J:J, 'Inp - allowance final'!$A:$A, $F$6, 'Inp - allowance final'!$N:$N, $E39)</f>
        <v>429.28143668386429</v>
      </c>
      <c r="L39" s="38">
        <f>SUMIFS('Inp - allowance final'!K:K, 'Inp - allowance final'!$A:$A, $F$6, 'Inp - allowance final'!$N:$N, $E39)</f>
        <v>423.49580190477917</v>
      </c>
      <c r="M39" s="38">
        <f>SUMIFS('Inp - allowance final'!L:L, 'Inp - allowance final'!$A:$A, $F$6, 'Inp - allowance final'!$N:$N, $E39)</f>
        <v>417.23578981002709</v>
      </c>
      <c r="N39" s="38">
        <f>SUMIFS('Inp - allowance final'!M:M, 'Inp - allowance final'!$A:$A, $F$6, 'Inp - allowance final'!$N:$N, $E39)</f>
        <v>399.67564453232734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2088.6537621069961</v>
      </c>
      <c r="J40" s="38">
        <f>SUMIFS('Inp - allowance final'!I:I, 'Inp - allowance final'!$A:$A, $F$6, 'Inp - allowance final'!$N:$N, $E40)</f>
        <v>433.35787973291525</v>
      </c>
      <c r="K40" s="38">
        <f>SUMIFS('Inp - allowance final'!J:J, 'Inp - allowance final'!$A:$A, $F$6, 'Inp - allowance final'!$N:$N, $E40)</f>
        <v>425.39048277515809</v>
      </c>
      <c r="L40" s="38">
        <f>SUMIFS('Inp - allowance final'!K:K, 'Inp - allowance final'!$A:$A, $F$6, 'Inp - allowance final'!$N:$N, $E40)</f>
        <v>417.54569609876609</v>
      </c>
      <c r="M40" s="38">
        <f>SUMIFS('Inp - allowance final'!L:L, 'Inp - allowance final'!$A:$A, $F$6, 'Inp - allowance final'!$N:$N, $E40)</f>
        <v>409.52112968811548</v>
      </c>
      <c r="N40" s="38">
        <f>SUMIFS('Inp - allowance final'!M:M, 'Inp - allowance final'!$A:$A, $F$6, 'Inp - allowance final'!$N:$N, $E40)</f>
        <v>402.83857381204115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391.56058674783577</v>
      </c>
      <c r="J41" s="38">
        <f>SUMIFS('Inp - allowance final'!I:I, 'Inp - allowance final'!$A:$A, $F$6, 'Inp - allowance final'!$N:$N, $E41)</f>
        <v>76.713484200341739</v>
      </c>
      <c r="K41" s="38">
        <f>SUMIFS('Inp - allowance final'!J:J, 'Inp - allowance final'!$A:$A, $F$6, 'Inp - allowance final'!$N:$N, $E41)</f>
        <v>77.363578923911462</v>
      </c>
      <c r="L41" s="38">
        <f>SUMIFS('Inp - allowance final'!K:K, 'Inp - allowance final'!$A:$A, $F$6, 'Inp - allowance final'!$N:$N, $E41)</f>
        <v>78.249519960302237</v>
      </c>
      <c r="M41" s="38">
        <f>SUMIFS('Inp - allowance final'!L:L, 'Inp - allowance final'!$A:$A, $F$6, 'Inp - allowance final'!$N:$N, $E41)</f>
        <v>79.147405532512622</v>
      </c>
      <c r="N41" s="38">
        <f>SUMIFS('Inp - allowance final'!M:M, 'Inp - allowance final'!$A:$A, $F$6, 'Inp - allowance final'!$N:$N, $E41)</f>
        <v>80.086598130767769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146.76626764434977</v>
      </c>
      <c r="I46" s="38"/>
      <c r="J46" s="38">
        <f>$H$38*J24</f>
        <v>29.708798460359112</v>
      </c>
      <c r="K46" s="38">
        <f t="shared" ref="K46:N46" si="8">$H$38*K24</f>
        <v>29.544339351079987</v>
      </c>
      <c r="L46" s="38">
        <f t="shared" si="8"/>
        <v>29.427738712755104</v>
      </c>
      <c r="M46" s="38">
        <f t="shared" si="8"/>
        <v>29.103171264283603</v>
      </c>
      <c r="N46" s="38">
        <f t="shared" si="8"/>
        <v>28.982219855871971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61.960186959414543</v>
      </c>
      <c r="I47" s="38"/>
      <c r="J47" s="38">
        <f>J38-J46</f>
        <v>11.091594027122987</v>
      </c>
      <c r="K47" s="38">
        <f t="shared" ref="K47:N47" si="10">K38-K46</f>
        <v>12.986088718834143</v>
      </c>
      <c r="L47" s="38">
        <f t="shared" si="10"/>
        <v>12.600015949886934</v>
      </c>
      <c r="M47" s="38">
        <f t="shared" si="10"/>
        <v>12.391870615913042</v>
      </c>
      <c r="N47" s="38">
        <f t="shared" si="10"/>
        <v>12.890617647657439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1128.7430989551729</v>
      </c>
      <c r="I48" s="38"/>
      <c r="J48" s="38">
        <f>$H$39*J26</f>
        <v>232.05685679503685</v>
      </c>
      <c r="K48" s="38">
        <f>$H$39*K26</f>
        <v>232.50723967410616</v>
      </c>
      <c r="L48" s="38">
        <f t="shared" ref="L48:N48" si="11">$H$39*L26</f>
        <v>225.13840043312592</v>
      </c>
      <c r="M48" s="38">
        <f t="shared" si="11"/>
        <v>220.27678244908037</v>
      </c>
      <c r="N48" s="38">
        <f t="shared" si="11"/>
        <v>218.76381960382361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940.02966154607191</v>
      </c>
      <c r="I49" s="38"/>
      <c r="J49" s="38">
        <f>J39-J48</f>
        <v>167.02723077520997</v>
      </c>
      <c r="K49" s="38">
        <f t="shared" ref="K49:N49" si="12">K39-K48</f>
        <v>196.77419700975813</v>
      </c>
      <c r="L49" s="38">
        <f t="shared" si="12"/>
        <v>198.35740147165325</v>
      </c>
      <c r="M49" s="38">
        <f t="shared" si="12"/>
        <v>196.95900736094671</v>
      </c>
      <c r="N49" s="38">
        <f t="shared" si="12"/>
        <v>180.91182492850373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1283.7632322749607</v>
      </c>
      <c r="I50" s="36"/>
      <c r="J50" s="36">
        <f>$H$40*J28</f>
        <v>242.01035217634782</v>
      </c>
      <c r="K50" s="36">
        <f t="shared" ref="K50:N50" si="13">$H$40*K28</f>
        <v>258.5775508966214</v>
      </c>
      <c r="L50" s="36">
        <f t="shared" si="13"/>
        <v>254.59816363740006</v>
      </c>
      <c r="M50" s="36">
        <f t="shared" si="13"/>
        <v>261.69451122423675</v>
      </c>
      <c r="N50" s="36">
        <f t="shared" si="13"/>
        <v>266.88265434035475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804.89052983203533</v>
      </c>
      <c r="I51" s="38"/>
      <c r="J51" s="36">
        <f>J40-J50</f>
        <v>191.34752755656743</v>
      </c>
      <c r="K51" s="36">
        <f t="shared" ref="K51:N51" si="14">K40-K50</f>
        <v>166.81293187853669</v>
      </c>
      <c r="L51" s="36">
        <f t="shared" si="14"/>
        <v>162.94753246136602</v>
      </c>
      <c r="M51" s="36">
        <f t="shared" si="14"/>
        <v>147.82661846387873</v>
      </c>
      <c r="N51" s="36">
        <f t="shared" si="14"/>
        <v>135.9559194716864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256.22182118020993</v>
      </c>
      <c r="I52" s="38"/>
      <c r="J52" s="38">
        <f>$H$41*J30</f>
        <v>52.064257495669722</v>
      </c>
      <c r="K52" s="38">
        <f t="shared" ref="K52:N52" si="15">$H$41*K30</f>
        <v>51.571815290897526</v>
      </c>
      <c r="L52" s="38">
        <f t="shared" si="15"/>
        <v>51.209387032712378</v>
      </c>
      <c r="M52" s="38">
        <f t="shared" si="15"/>
        <v>50.878024053800239</v>
      </c>
      <c r="N52" s="38">
        <f t="shared" si="15"/>
        <v>50.498337307130093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135.33876556762587</v>
      </c>
      <c r="I53" s="38"/>
      <c r="J53" s="38">
        <f>J41-J52</f>
        <v>24.649226704672017</v>
      </c>
      <c r="K53" s="38">
        <f t="shared" ref="K53:N53" si="16">K41-K52</f>
        <v>25.791763633013936</v>
      </c>
      <c r="L53" s="38">
        <f t="shared" si="16"/>
        <v>27.040132927589859</v>
      </c>
      <c r="M53" s="38">
        <f t="shared" si="16"/>
        <v>28.269381478712383</v>
      </c>
      <c r="N53" s="38">
        <f t="shared" si="16"/>
        <v>29.588260823637675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45.019999999999996</v>
      </c>
      <c r="I62" s="38"/>
      <c r="J62" s="38">
        <f>SUMIFS('Inp - BP final'!F:F, 'Inp - BP final'!$A:$A, $F$6, 'Inp - BP final'!$K:$K, $E62)</f>
        <v>10.808999999999999</v>
      </c>
      <c r="K62" s="38">
        <f>SUMIFS('Inp - BP final'!G:G, 'Inp - BP final'!$A:$A, $F$6, 'Inp - BP final'!$K:$K, $E62)</f>
        <v>10.702999999999999</v>
      </c>
      <c r="L62" s="38">
        <f>SUMIFS('Inp - BP final'!H:H, 'Inp - BP final'!$A:$A, $F$6, 'Inp - BP final'!$K:$K, $E62)</f>
        <v>8.6969999999999992</v>
      </c>
      <c r="M62" s="38">
        <f>SUMIFS('Inp - BP final'!I:I, 'Inp - BP final'!$A:$A, $F$6, 'Inp - BP final'!$K:$K, $E62)</f>
        <v>7.2060000000000004</v>
      </c>
      <c r="N62" s="38">
        <f>SUMIFS('Inp - BP final'!J:J, 'Inp - BP final'!$A:$A, $F$6, 'Inp - BP final'!$K:$K, $E62)</f>
        <v>7.6050000000000004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47.034000000000006</v>
      </c>
      <c r="I63" s="38"/>
      <c r="J63" s="38">
        <f>SUMIFS('Inp - BP final'!F:F, 'Inp - BP final'!$A:$A, $F$6, 'Inp - BP final'!$K:$K, $E63)</f>
        <v>6.8040000000000003</v>
      </c>
      <c r="K63" s="38">
        <f>SUMIFS('Inp - BP final'!G:G, 'Inp - BP final'!$A:$A, $F$6, 'Inp - BP final'!$K:$K, $E63)</f>
        <v>8.9369999999999994</v>
      </c>
      <c r="L63" s="38">
        <f>SUMIFS('Inp - BP final'!H:H, 'Inp - BP final'!$A:$A, $F$6, 'Inp - BP final'!$K:$K, $E63)</f>
        <v>12.35</v>
      </c>
      <c r="M63" s="38">
        <f>SUMIFS('Inp - BP final'!I:I, 'Inp - BP final'!$A:$A, $F$6, 'Inp - BP final'!$K:$K, $E63)</f>
        <v>11.391999999999999</v>
      </c>
      <c r="N63" s="38">
        <f>SUMIFS('Inp - BP final'!J:J, 'Inp - BP final'!$A:$A, $F$6, 'Inp - BP final'!$K:$K, $E63)</f>
        <v>7.5510000000000002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101.25199999999998</v>
      </c>
      <c r="I64" s="38"/>
      <c r="J64" s="38">
        <f>SUMIFS('Inp - BP final'!F:F, 'Inp - BP final'!$A:$A, $F$6, 'Inp - BP final'!$K:$K, $E64)</f>
        <v>14.189999999999998</v>
      </c>
      <c r="K64" s="38">
        <f>SUMIFS('Inp - BP final'!G:G, 'Inp - BP final'!$A:$A, $F$6, 'Inp - BP final'!$K:$K, $E64)</f>
        <v>17.219000000000001</v>
      </c>
      <c r="L64" s="38">
        <f>SUMIFS('Inp - BP final'!H:H, 'Inp - BP final'!$A:$A, $F$6, 'Inp - BP final'!$K:$K, $E64)</f>
        <v>19.596</v>
      </c>
      <c r="M64" s="38">
        <f>SUMIFS('Inp - BP final'!I:I, 'Inp - BP final'!$A:$A, $F$6, 'Inp - BP final'!$K:$K, $E64)</f>
        <v>24.148000000000003</v>
      </c>
      <c r="N64" s="38">
        <f>SUMIFS('Inp - BP final'!J:J, 'Inp - BP final'!$A:$A, $F$6, 'Inp - BP final'!$K:$K, $E64)</f>
        <v>26.098999999999997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331.61</v>
      </c>
      <c r="I65" s="38"/>
      <c r="J65" s="38">
        <f>SUMIFS('Inp - BP final'!F:F, 'Inp - BP final'!$A:$A, $F$6, 'Inp - BP final'!$K:$K, $E65)</f>
        <v>60.010999999999996</v>
      </c>
      <c r="K65" s="38">
        <f>SUMIFS('Inp - BP final'!G:G, 'Inp - BP final'!$A:$A, $F$6, 'Inp - BP final'!$K:$K, $E65)</f>
        <v>89.342000000000013</v>
      </c>
      <c r="L65" s="38">
        <f>SUMIFS('Inp - BP final'!H:H, 'Inp - BP final'!$A:$A, $F$6, 'Inp - BP final'!$K:$K, $E65)</f>
        <v>88.155000000000001</v>
      </c>
      <c r="M65" s="38">
        <f>SUMIFS('Inp - BP final'!I:I, 'Inp - BP final'!$A:$A, $F$6, 'Inp - BP final'!$K:$K, $E65)</f>
        <v>56.745000000000005</v>
      </c>
      <c r="N65" s="38">
        <f>SUMIFS('Inp - BP final'!J:J, 'Inp - BP final'!$A:$A, $F$6, 'Inp - BP final'!$K:$K, $E65)</f>
        <v>37.356999999999999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58.422999999999995</v>
      </c>
      <c r="I66" s="36"/>
      <c r="J66" s="38">
        <f>SUMIFS('Inp - BP final'!F:F, 'Inp - BP final'!$A:$A, $F$6, 'Inp - BP final'!$K:$K, $E66)-SUMIFS('Inp - BP final'!F:F, 'Inp - BP final'!$A:$A, $F$6, 'Inp - BP final'!$K:$K, $C66)</f>
        <v>6.4</v>
      </c>
      <c r="K66" s="38">
        <f>SUMIFS('Inp - BP final'!G:G, 'Inp - BP final'!$A:$A, $F$6, 'Inp - BP final'!$K:$K, $E66)-SUMIFS('Inp - BP final'!G:G, 'Inp - BP final'!$A:$A, $F$6, 'Inp - BP final'!$K:$K, $C66)</f>
        <v>7.242</v>
      </c>
      <c r="L66" s="38">
        <f>SUMIFS('Inp - BP final'!H:H, 'Inp - BP final'!$A:$A, $F$6, 'Inp - BP final'!$K:$K, $E66)-SUMIFS('Inp - BP final'!H:H, 'Inp - BP final'!$A:$A, $F$6, 'Inp - BP final'!$K:$K, $C66)</f>
        <v>6.694</v>
      </c>
      <c r="M66" s="38">
        <f>SUMIFS('Inp - BP final'!I:I, 'Inp - BP final'!$A:$A, $F$6, 'Inp - BP final'!$K:$K, $E66)-SUMIFS('Inp - BP final'!I:I, 'Inp - BP final'!$A:$A, $F$6, 'Inp - BP final'!$K:$K, $C66)</f>
        <v>11.983999999999998</v>
      </c>
      <c r="N66" s="38">
        <f>SUMIFS('Inp - BP final'!J:J, 'Inp - BP final'!$A:$A, $F$6, 'Inp - BP final'!$K:$K, $E66)-SUMIFS('Inp - BP final'!J:J, 'Inp - BP final'!$A:$A, $F$6, 'Inp - BP final'!$K:$K, $C66)</f>
        <v>26.103000000000002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2139.2750000000001</v>
      </c>
      <c r="I67" s="38"/>
      <c r="J67" s="38">
        <f>SUMIFS('Inp - BP final'!F:F, 'Inp - BP final'!$A:$A, $F$6, 'Inp - BP final'!$K:$K, $E67)-SUMIFS('Inp - BP final'!F:F, 'Inp - BP final'!$A:$A, $F$6, 'Inp - BP final'!$K:$K, $C67)</f>
        <v>403.69799999999998</v>
      </c>
      <c r="K67" s="38">
        <f>SUMIFS('Inp - BP final'!G:G, 'Inp - BP final'!$A:$A, $F$6, 'Inp - BP final'!$K:$K, $E67)-SUMIFS('Inp - BP final'!G:G, 'Inp - BP final'!$A:$A, $F$6, 'Inp - BP final'!$K:$K, $C67)</f>
        <v>551.05600000000004</v>
      </c>
      <c r="L67" s="38">
        <f>SUMIFS('Inp - BP final'!H:H, 'Inp - BP final'!$A:$A, $F$6, 'Inp - BP final'!$K:$K, $E67)-SUMIFS('Inp - BP final'!H:H, 'Inp - BP final'!$A:$A, $F$6, 'Inp - BP final'!$K:$K, $C67)</f>
        <v>472.202</v>
      </c>
      <c r="M67" s="38">
        <f>SUMIFS('Inp - BP final'!I:I, 'Inp - BP final'!$A:$A, $F$6, 'Inp - BP final'!$K:$K, $E67)-SUMIFS('Inp - BP final'!I:I, 'Inp - BP final'!$A:$A, $F$6, 'Inp - BP final'!$K:$K, $C67)</f>
        <v>435.57300000000004</v>
      </c>
      <c r="N67" s="38">
        <f>SUMIFS('Inp - BP final'!J:J, 'Inp - BP final'!$A:$A, $F$6, 'Inp - BP final'!$K:$K, $E67)-SUMIFS('Inp - BP final'!J:J, 'Inp - BP final'!$A:$A, $F$6, 'Inp - BP final'!$K:$K, $C67)</f>
        <v>276.74600000000004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2.4660000000000002</v>
      </c>
      <c r="I68" s="38"/>
      <c r="J68" s="38">
        <f>SUMIFS('Inp - BP final'!F:F, 'Inp - BP final'!$A:$A, $F$6, 'Inp - BP final'!$K:$K, $E68)-SUMIFS('Inp - BP final'!F:F, 'Inp - BP final'!$A:$A, $F$6, 'Inp - BP final'!$K:$K, $C68)</f>
        <v>0.39700000000000002</v>
      </c>
      <c r="K68" s="38">
        <f>SUMIFS('Inp - BP final'!G:G, 'Inp - BP final'!$A:$A, $F$6, 'Inp - BP final'!$K:$K, $E68)-SUMIFS('Inp - BP final'!G:G, 'Inp - BP final'!$A:$A, $F$6, 'Inp - BP final'!$K:$K, $C68)</f>
        <v>0.59199999999999997</v>
      </c>
      <c r="L68" s="38">
        <f>SUMIFS('Inp - BP final'!H:H, 'Inp - BP final'!$A:$A, $F$6, 'Inp - BP final'!$K:$K, $E68)-SUMIFS('Inp - BP final'!H:H, 'Inp - BP final'!$A:$A, $F$6, 'Inp - BP final'!$K:$K, $C68)</f>
        <v>0.53900000000000003</v>
      </c>
      <c r="M68" s="38">
        <f>SUMIFS('Inp - BP final'!I:I, 'Inp - BP final'!$A:$A, $F$6, 'Inp - BP final'!$K:$K, $E68)-SUMIFS('Inp - BP final'!I:I, 'Inp - BP final'!$A:$A, $F$6, 'Inp - BP final'!$K:$K, $C68)</f>
        <v>0.38900000000000001</v>
      </c>
      <c r="N68" s="38">
        <f>SUMIFS('Inp - BP final'!J:J, 'Inp - BP final'!$A:$A, $F$6, 'Inp - BP final'!$K:$K, $E68)-SUMIFS('Inp - BP final'!J:J, 'Inp - BP final'!$A:$A, $F$6, 'Inp - BP final'!$K:$K, $C68)</f>
        <v>0.54900000000000004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121.76599999999999</v>
      </c>
      <c r="I69" s="38"/>
      <c r="J69" s="38">
        <f>SUMIFS('Inp - BP final'!F:F, 'Inp - BP final'!$A:$A, $F$6, 'Inp - BP final'!$K:$K, $E69)-SUMIFS('Inp - BP final'!F:F, 'Inp - BP final'!$A:$A, $F$6, 'Inp - BP final'!$K:$K, $C69)</f>
        <v>44.567</v>
      </c>
      <c r="K69" s="38">
        <f>SUMIFS('Inp - BP final'!G:G, 'Inp - BP final'!$A:$A, $F$6, 'Inp - BP final'!$K:$K, $E69)-SUMIFS('Inp - BP final'!G:G, 'Inp - BP final'!$A:$A, $F$6, 'Inp - BP final'!$K:$K, $C69)</f>
        <v>28.509</v>
      </c>
      <c r="L69" s="38">
        <f>SUMIFS('Inp - BP final'!H:H, 'Inp - BP final'!$A:$A, $F$6, 'Inp - BP final'!$K:$K, $E69)-SUMIFS('Inp - BP final'!H:H, 'Inp - BP final'!$A:$A, $F$6, 'Inp - BP final'!$K:$K, $C69)</f>
        <v>18.22</v>
      </c>
      <c r="M69" s="38">
        <f>SUMIFS('Inp - BP final'!I:I, 'Inp - BP final'!$A:$A, $F$6, 'Inp - BP final'!$K:$K, $E69)-SUMIFS('Inp - BP final'!I:I, 'Inp - BP final'!$A:$A, $F$6, 'Inp - BP final'!$K:$K, $C69)</f>
        <v>16.858999999999998</v>
      </c>
      <c r="N69" s="38">
        <f>SUMIFS('Inp - BP final'!J:J, 'Inp - BP final'!$A:$A, $F$6, 'Inp - BP final'!$K:$K, $E69)-SUMIFS('Inp - BP final'!J:J, 'Inp - BP final'!$A:$A, $F$6, 'Inp - BP final'!$K:$K, $C69)</f>
        <v>13.611000000000001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0.11772714400853901</v>
      </c>
      <c r="K76" s="61">
        <f t="shared" ref="K76:N76" si="22">IF(K62=0, 0, K62/SUM(K$62:K$65))</f>
        <v>8.4809153651714306E-2</v>
      </c>
      <c r="L76" s="61">
        <f t="shared" si="22"/>
        <v>6.7524340440068942E-2</v>
      </c>
      <c r="M76" s="61">
        <f t="shared" si="22"/>
        <v>7.2428661889015075E-2</v>
      </c>
      <c r="N76" s="61">
        <f t="shared" si="22"/>
        <v>9.6740955579300889E-2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7.4106345437514987E-2</v>
      </c>
      <c r="K77" s="61">
        <f t="shared" si="23"/>
        <v>7.0815603679844047E-2</v>
      </c>
      <c r="L77" s="61">
        <f t="shared" si="23"/>
        <v>9.5886582089783998E-2</v>
      </c>
      <c r="M77" s="61">
        <f t="shared" si="23"/>
        <v>0.11450281935049399</v>
      </c>
      <c r="N77" s="61">
        <f t="shared" si="23"/>
        <v>9.6054037551518867E-2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0.15455159343890909</v>
      </c>
      <c r="K78" s="61">
        <f t="shared" si="23"/>
        <v>0.13644107415947573</v>
      </c>
      <c r="L78" s="61">
        <f t="shared" si="23"/>
        <v>0.15214521964626779</v>
      </c>
      <c r="M78" s="61">
        <f t="shared" si="23"/>
        <v>0.24271542149541164</v>
      </c>
      <c r="N78" s="61">
        <f t="shared" si="23"/>
        <v>0.33199765939042386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0.65361491711503694</v>
      </c>
      <c r="K79" s="61">
        <f t="shared" si="23"/>
        <v>0.70793416850896584</v>
      </c>
      <c r="L79" s="61">
        <f t="shared" si="23"/>
        <v>0.68444385782387929</v>
      </c>
      <c r="M79" s="61">
        <f t="shared" si="23"/>
        <v>0.57035309726507921</v>
      </c>
      <c r="N79" s="61">
        <f t="shared" si="23"/>
        <v>0.47520734747875643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61">
        <f>IF(J66=0,0,J66/SUM(J$66:J$69))</f>
        <v>1.4064017650342153E-2</v>
      </c>
      <c r="K80" s="61">
        <f t="shared" ref="K80:N80" si="24">IF(K66=0,0,K66/SUM(K$66:K$69))</f>
        <v>1.2328928036990188E-2</v>
      </c>
      <c r="L80" s="61">
        <f t="shared" si="24"/>
        <v>1.3451085591423778E-2</v>
      </c>
      <c r="M80" s="61">
        <f t="shared" si="24"/>
        <v>2.5782855175826416E-2</v>
      </c>
      <c r="N80" s="61">
        <f t="shared" si="24"/>
        <v>8.2341510808841389E-2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61">
        <f t="shared" ref="J81:N83" si="25">IF(J67=0,0,J67/SUM(J$66:J$69))</f>
        <v>0.8871274683449728</v>
      </c>
      <c r="K81" s="61">
        <f t="shared" si="25"/>
        <v>0.93812893791102814</v>
      </c>
      <c r="L81" s="61">
        <f t="shared" si="25"/>
        <v>0.94885412585023765</v>
      </c>
      <c r="M81" s="61">
        <f t="shared" si="25"/>
        <v>0.93710911027204968</v>
      </c>
      <c r="N81" s="61">
        <f t="shared" si="25"/>
        <v>0.87299098763757499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61">
        <f t="shared" si="25"/>
        <v>8.7240859487278674E-4</v>
      </c>
      <c r="K82" s="61">
        <f t="shared" si="25"/>
        <v>1.0078328359428598E-3</v>
      </c>
      <c r="L82" s="61">
        <f t="shared" si="25"/>
        <v>1.083079643528147E-3</v>
      </c>
      <c r="M82" s="61">
        <f t="shared" si="25"/>
        <v>8.3691010208582098E-4</v>
      </c>
      <c r="N82" s="61">
        <f t="shared" si="25"/>
        <v>1.7318120305732645E-3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61">
        <f t="shared" si="25"/>
        <v>9.7936105409812305E-2</v>
      </c>
      <c r="K83" s="61">
        <f t="shared" si="25"/>
        <v>4.8534301216038842E-2</v>
      </c>
      <c r="L83" s="61">
        <f t="shared" si="25"/>
        <v>3.6611708914810463E-2</v>
      </c>
      <c r="M83" s="61">
        <f t="shared" si="25"/>
        <v>3.6271124450038182E-2</v>
      </c>
      <c r="N83" s="61">
        <f t="shared" si="25"/>
        <v>4.2935689523010391E-2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560.88539076760708</v>
      </c>
      <c r="J90" s="38">
        <f>SUMIFS('Inp - allowance final'!I:I,'Inp - allowance final'!$A:$A,$F$6,'Inp - allowance final'!$N:$N,$E90)</f>
        <v>97.260684877957615</v>
      </c>
      <c r="K90" s="38">
        <f>SUMIFS('Inp - allowance final'!J:J, 'Inp - allowance final'!$A:$A, $F$6, 'Inp - allowance final'!$N:$N, $E90)</f>
        <v>132.31542791682375</v>
      </c>
      <c r="L90" s="38">
        <f>SUMIFS('Inp - allowance final'!K:K, 'Inp - allowance final'!$A:$A, $F$6, 'Inp - allowance final'!$N:$N, $E90)</f>
        <v>135.18998135342935</v>
      </c>
      <c r="M90" s="38">
        <f>SUMIFS('Inp - allowance final'!L:L, 'Inp - allowance final'!$A:$A, $F$6, 'Inp - allowance final'!$N:$N, $E90)</f>
        <v>110.0257391258604</v>
      </c>
      <c r="N90" s="38">
        <f>SUMIFS('Inp - allowance final'!M:M, 'Inp - allowance final'!$A:$A, $F$6, 'Inp - allowance final'!$N:$N, $E90)</f>
        <v>86.093557493536025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2335.6652397456596</v>
      </c>
      <c r="J91" s="38">
        <f>SUMIFS('Inp - allowance final'!I:I, 'Inp - allowance final'!$A:$A, $F$6, 'Inp - allowance final'!$N:$N, $E91)</f>
        <v>487.35320403158124</v>
      </c>
      <c r="K91" s="38">
        <f>SUMIFS('Inp - allowance final'!J:J, 'Inp - allowance final'!$A:$A, $F$6, 'Inp - allowance final'!$N:$N, $E91)</f>
        <v>574.56560845914021</v>
      </c>
      <c r="L91" s="38">
        <f>SUMIFS('Inp - allowance final'!K:K, 'Inp - allowance final'!$A:$A, $F$6, 'Inp - allowance final'!$N:$N, $E91)</f>
        <v>529.53595418174802</v>
      </c>
      <c r="M91" s="38">
        <f>SUMIFS('Inp - allowance final'!L:L, 'Inp - allowance final'!$A:$A, $F$6, 'Inp - allowance final'!$N:$N, $E91)</f>
        <v>477.79438683034658</v>
      </c>
      <c r="N91" s="38">
        <f>SUMIFS('Inp - allowance final'!M:M, 'Inp - allowance final'!$A:$A, $F$6, 'Inp - allowance final'!$N:$N, $E91)</f>
        <v>266.41608624284396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48.098186516064295</v>
      </c>
      <c r="I95" s="38"/>
      <c r="J95" s="38">
        <f t="shared" ref="J95:N98" si="31">J$90*J76</f>
        <v>11.450222654996448</v>
      </c>
      <c r="K95" s="38">
        <f t="shared" si="31"/>
        <v>11.221559456690233</v>
      </c>
      <c r="L95" s="38">
        <f t="shared" si="31"/>
        <v>9.1286143249955352</v>
      </c>
      <c r="M95" s="38">
        <f t="shared" si="31"/>
        <v>7.9690170582359201</v>
      </c>
      <c r="N95" s="38">
        <f t="shared" si="31"/>
        <v>8.328773021146155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50.408427195364879</v>
      </c>
      <c r="I96" s="38"/>
      <c r="J96" s="38">
        <f t="shared" si="31"/>
        <v>7.2076339110552174</v>
      </c>
      <c r="K96" s="38">
        <f t="shared" si="31"/>
        <v>9.3699969040867632</v>
      </c>
      <c r="L96" s="38">
        <f t="shared" si="31"/>
        <v>12.962905244761972</v>
      </c>
      <c r="M96" s="38">
        <f t="shared" si="31"/>
        <v>12.598257331032972</v>
      </c>
      <c r="N96" s="38">
        <f t="shared" si="31"/>
        <v>8.2696338044279578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108.94136557040869</v>
      </c>
      <c r="I97" s="38"/>
      <c r="J97" s="38">
        <f t="shared" si="31"/>
        <v>15.031793826847959</v>
      </c>
      <c r="K97" s="38">
        <f t="shared" si="31"/>
        <v>18.053259112842117</v>
      </c>
      <c r="L97" s="38">
        <f t="shared" si="31"/>
        <v>20.568509406992355</v>
      </c>
      <c r="M97" s="38">
        <f t="shared" si="31"/>
        <v>26.70494364727741</v>
      </c>
      <c r="N97" s="38">
        <f t="shared" si="31"/>
        <v>28.582859576448847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353.43741148576925</v>
      </c>
      <c r="I98" s="38"/>
      <c r="J98" s="38">
        <f t="shared" si="31"/>
        <v>63.571034485057993</v>
      </c>
      <c r="K98" s="38">
        <f t="shared" si="31"/>
        <v>93.670612443204632</v>
      </c>
      <c r="L98" s="38">
        <f t="shared" si="31"/>
        <v>92.529952376679489</v>
      </c>
      <c r="M98" s="38">
        <f t="shared" si="31"/>
        <v>62.753521089314084</v>
      </c>
      <c r="N98" s="38">
        <f t="shared" si="31"/>
        <v>40.912291091513069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55.316762070592105</v>
      </c>
      <c r="I99" s="36"/>
      <c r="J99" s="38">
        <f t="shared" ref="J99:N102" si="33">J$91*J80</f>
        <v>6.8541440634509589</v>
      </c>
      <c r="K99" s="38">
        <f t="shared" si="33"/>
        <v>7.0837780392222207</v>
      </c>
      <c r="L99" s="38">
        <f t="shared" si="33"/>
        <v>7.1228334434349527</v>
      </c>
      <c r="M99" s="38">
        <f t="shared" si="33"/>
        <v>12.31890347946961</v>
      </c>
      <c r="N99" s="38">
        <f t="shared" si="33"/>
        <v>21.937103045014357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2154.1377280049619</v>
      </c>
      <c r="I100" s="38"/>
      <c r="J100" s="38">
        <f t="shared" si="33"/>
        <v>432.34441408234767</v>
      </c>
      <c r="K100" s="38">
        <f t="shared" si="33"/>
        <v>539.01662402397687</v>
      </c>
      <c r="L100" s="38">
        <f t="shared" si="33"/>
        <v>502.45237491139403</v>
      </c>
      <c r="M100" s="38">
        <f t="shared" si="33"/>
        <v>447.74547273556561</v>
      </c>
      <c r="N100" s="38">
        <f t="shared" si="33"/>
        <v>232.57884225167771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2.4390203553868761</v>
      </c>
      <c r="I101" s="38"/>
      <c r="J101" s="38">
        <f t="shared" si="33"/>
        <v>0.42517112393594236</v>
      </c>
      <c r="K101" s="38">
        <f t="shared" si="33"/>
        <v>0.57906608660861003</v>
      </c>
      <c r="L101" s="38">
        <f t="shared" si="33"/>
        <v>0.57352961249050483</v>
      </c>
      <c r="M101" s="38">
        <f t="shared" si="33"/>
        <v>0.39987094905821757</v>
      </c>
      <c r="N101" s="38">
        <f t="shared" si="33"/>
        <v>0.46138258329360154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123.77172931471931</v>
      </c>
      <c r="I102" s="38"/>
      <c r="J102" s="38">
        <f t="shared" si="33"/>
        <v>47.729474761846703</v>
      </c>
      <c r="K102" s="38">
        <f t="shared" si="33"/>
        <v>27.886140309332546</v>
      </c>
      <c r="L102" s="38">
        <f t="shared" si="33"/>
        <v>19.38721621442857</v>
      </c>
      <c r="M102" s="38">
        <f t="shared" si="33"/>
        <v>17.330139666253185</v>
      </c>
      <c r="N102" s="38">
        <f t="shared" si="33"/>
        <v>11.438758362858309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SUMIFS('Inp - allowance final'!I:I, 'Inp - allowance final'!$A:$A, YKY!$F$6, 'Inp - allowance final'!$B:$B, YKY!$A103)</f>
        <v>0</v>
      </c>
      <c r="K103" s="38">
        <f>SUMIFS('Inp - allowance final'!J:J, 'Inp - allowance final'!$A:$A, YKY!$F$6, 'Inp - allowance final'!$B:$B, YKY!$A103)</f>
        <v>0</v>
      </c>
      <c r="L103" s="38">
        <f>SUMIFS('Inp - allowance final'!K:K, 'Inp - allowance final'!$A:$A, YKY!$F$6, 'Inp - allowance final'!$B:$B, YKY!$A103)</f>
        <v>0</v>
      </c>
      <c r="M103" s="38">
        <f>SUMIFS('Inp - allowance final'!L:L, 'Inp - allowance final'!$A:$A, YKY!$F$6, 'Inp - allowance final'!$B:$B, YKY!$A103)</f>
        <v>0</v>
      </c>
      <c r="N103" s="38">
        <f>SUMIFS('Inp - allowance final'!M:M, 'Inp - allowance final'!$A:$A, YKY!$F$6, 'Inp - allowance final'!$B:$B, YKY!$A103)</f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>SUMIFS('Inp - allowance final'!I:I, 'Inp - allowance final'!$A:$A, YKY!$F$6, 'Inp - allowance final'!$B:$B, YKY!$A104)</f>
        <v>0</v>
      </c>
      <c r="K104" s="38">
        <f>SUMIFS('Inp - allowance final'!J:J, 'Inp - allowance final'!$A:$A, YKY!$F$6, 'Inp - allowance final'!$B:$B, YKY!$A104)</f>
        <v>0</v>
      </c>
      <c r="L104" s="38">
        <f>SUMIFS('Inp - allowance final'!K:K, 'Inp - allowance final'!$A:$A, YKY!$F$6, 'Inp - allowance final'!$B:$B, YKY!$A104)</f>
        <v>0</v>
      </c>
      <c r="M104" s="38">
        <f>SUMIFS('Inp - allowance final'!L:L, 'Inp - allowance final'!$A:$A, YKY!$F$6, 'Inp - allowance final'!$B:$B, YKY!$A104)</f>
        <v>0</v>
      </c>
      <c r="N104" s="38">
        <f>SUMIFS('Inp - allowance final'!M:M, 'Inp - allowance final'!$A:$A, YKY!$F$6, 'Inp - allowance final'!$B:$B, YKY!$A104)</f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>SUMIFS('Inp - allowance final'!I:I, 'Inp - allowance final'!$A:$A, YKY!$F$6, 'Inp - allowance final'!$B:$B, YKY!$A105)</f>
        <v>0</v>
      </c>
      <c r="K105" s="38">
        <f>SUMIFS('Inp - allowance final'!J:J, 'Inp - allowance final'!$A:$A, YKY!$F$6, 'Inp - allowance final'!$B:$B, YKY!$A105)</f>
        <v>0</v>
      </c>
      <c r="L105" s="38">
        <f>SUMIFS('Inp - allowance final'!K:K, 'Inp - allowance final'!$A:$A, YKY!$F$6, 'Inp - allowance final'!$B:$B, YKY!$A105)</f>
        <v>0</v>
      </c>
      <c r="M105" s="38">
        <f>SUMIFS('Inp - allowance final'!L:L, 'Inp - allowance final'!$A:$A, YKY!$F$6, 'Inp - allowance final'!$B:$B, YKY!$A105)</f>
        <v>0</v>
      </c>
      <c r="N105" s="38">
        <f>SUMIFS('Inp - allowance final'!M:M, 'Inp - allowance final'!$A:$A, YKY!$F$6, 'Inp - allowance final'!$B:$B, YKY!$A105)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>SUMIFS('Inp - allowance final'!I:I, 'Inp - allowance final'!$A:$A, YKY!$F$6, 'Inp - allowance final'!$B:$B, YKY!$A106)</f>
        <v>0</v>
      </c>
      <c r="K106" s="38">
        <f>SUMIFS('Inp - allowance final'!J:J, 'Inp - allowance final'!$A:$A, YKY!$F$6, 'Inp - allowance final'!$B:$B, YKY!$A106)</f>
        <v>0</v>
      </c>
      <c r="L106" s="38">
        <f>SUMIFS('Inp - allowance final'!K:K, 'Inp - allowance final'!$A:$A, YKY!$F$6, 'Inp - allowance final'!$B:$B, YKY!$A106)</f>
        <v>0</v>
      </c>
      <c r="M106" s="38">
        <f>SUMIFS('Inp - allowance final'!L:L, 'Inp - allowance final'!$A:$A, YKY!$F$6, 'Inp - allowance final'!$B:$B, YKY!$A106)</f>
        <v>0</v>
      </c>
      <c r="N106" s="38">
        <f>SUMIFS('Inp - allowance final'!M:M, 'Inp - allowance final'!$A:$A, YKY!$F$6, 'Inp - allowance final'!$B:$B, YKY!$A106)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4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4"/>
        <v>0</v>
      </c>
      <c r="I113" s="38"/>
      <c r="J113" s="38">
        <f>SUMIFS('Inp - allowance final'!I:I, 'Inp - allowance final'!$A:$A, $F$6, 'Inp - allowance final'!$N:$N, $A113)</f>
        <v>0</v>
      </c>
      <c r="K113" s="38">
        <f>SUMIFS('Inp - allowance final'!J:J, 'Inp - allowance final'!$A:$A, $F$6, 'Inp - allowance final'!$N:$N, $A113)</f>
        <v>0</v>
      </c>
      <c r="L113" s="38">
        <f>SUMIFS('Inp - allowance final'!K:K, 'Inp - allowance final'!$A:$A, $F$6, 'Inp - allowance final'!$N:$N, $A113)</f>
        <v>0</v>
      </c>
      <c r="M113" s="38">
        <f>SUMIFS('Inp - allowance final'!L:L, 'Inp - allowance final'!$A:$A, $F$6, 'Inp - allowance final'!$N:$N, $A113)</f>
        <v>0</v>
      </c>
      <c r="N113" s="38">
        <f>SUMIFS('Inp - allowance final'!M:M, 'Inp - allowance final'!$A:$A, $F$6, 'Inp - allowance final'!$N:$N, $A113)</f>
        <v>0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4"/>
        <v>94.884000000000015</v>
      </c>
      <c r="I114" s="38"/>
      <c r="J114" s="38">
        <f>SUMIFS('Inp - allowance final'!I:I, 'Inp - allowance final'!$A:$A, $F$6, 'Inp - allowance final'!$N:$N, $A114)</f>
        <v>19.832999999999998</v>
      </c>
      <c r="K114" s="38">
        <f>SUMIFS('Inp - allowance final'!J:J, 'Inp - allowance final'!$A:$A, $F$6, 'Inp - allowance final'!$N:$N, $A114)</f>
        <v>19.468</v>
      </c>
      <c r="L114" s="38">
        <f>SUMIFS('Inp - allowance final'!K:K, 'Inp - allowance final'!$A:$A, $F$6, 'Inp - allowance final'!$N:$N, $A114)</f>
        <v>19.082000000000001</v>
      </c>
      <c r="M114" s="38">
        <f>SUMIFS('Inp - allowance final'!L:L, 'Inp - allowance final'!$A:$A, $F$6, 'Inp - allowance final'!$N:$N, $A114)</f>
        <v>18.675000000000001</v>
      </c>
      <c r="N114" s="38">
        <f>SUMIFS('Inp - allowance final'!M:M, 'Inp - allowance final'!$A:$A, $F$6, 'Inp - allowance final'!$N:$N, $A114)</f>
        <v>17.826000000000001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4"/>
        <v>0</v>
      </c>
      <c r="I115" s="36"/>
      <c r="J115" s="38">
        <f>SUMIFS('Inp - allowance final'!I:I, 'Inp - allowance final'!$A:$A, $F$6, 'Inp - allowance final'!$N:$N, $A115)</f>
        <v>0</v>
      </c>
      <c r="K115" s="38">
        <f>SUMIFS('Inp - allowance final'!J:J, 'Inp - allowance final'!$A:$A, $F$6, 'Inp - allowance final'!$N:$N, $A115)</f>
        <v>0</v>
      </c>
      <c r="L115" s="38">
        <f>SUMIFS('Inp - allowance final'!K:K, 'Inp - allowance final'!$A:$A, $F$6, 'Inp - allowance final'!$N:$N, $A115)</f>
        <v>0</v>
      </c>
      <c r="M115" s="38">
        <f>SUMIFS('Inp - allowance final'!L:L, 'Inp - allowance final'!$A:$A, $F$6, 'Inp - allowance final'!$N:$N, $A115)</f>
        <v>0</v>
      </c>
      <c r="N115" s="38">
        <f>SUMIFS('Inp - allowance final'!M:M, 'Inp - allowance final'!$A:$A, $F$6, 'Inp - allowance final'!$N:$N, $A115)</f>
        <v>0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4"/>
        <v>45.56</v>
      </c>
      <c r="I116" s="38"/>
      <c r="J116" s="38">
        <f>SUMIFS('Inp - allowance final'!I:I, 'Inp - allowance final'!$A:$A, $F$6, 'Inp - allowance final'!$N:$N, $A116)</f>
        <v>9.1120000000000001</v>
      </c>
      <c r="K116" s="38">
        <f>SUMIFS('Inp - allowance final'!J:J, 'Inp - allowance final'!$A:$A, $F$6, 'Inp - allowance final'!$N:$N, $A116)</f>
        <v>9.1120000000000001</v>
      </c>
      <c r="L116" s="38">
        <f>SUMIFS('Inp - allowance final'!K:K, 'Inp - allowance final'!$A:$A, $F$6, 'Inp - allowance final'!$N:$N, $A116)</f>
        <v>9.1120000000000001</v>
      </c>
      <c r="M116" s="38">
        <f>SUMIFS('Inp - allowance final'!L:L, 'Inp - allowance final'!$A:$A, $F$6, 'Inp - allowance final'!$N:$N, $A116)</f>
        <v>9.1120000000000001</v>
      </c>
      <c r="N116" s="38">
        <f>SUMIFS('Inp - allowance final'!M:M, 'Inp - allowance final'!$A:$A, $F$6, 'Inp - allowance final'!$N:$N, $A116)</f>
        <v>9.1120000000000001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4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4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4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4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4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4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1.3845383146012178</v>
      </c>
      <c r="I125" s="38"/>
      <c r="J125" s="38">
        <f>SUMIFS('Inp - allowance final'!I:I, 'Inp - allowance final'!$A:$A, $F$6, 'Inp - allowance final'!$N:$N, $A125)</f>
        <v>0.16107808870648829</v>
      </c>
      <c r="K125" s="38">
        <f>SUMIFS('Inp - allowance final'!J:J, 'Inp - allowance final'!$A:$A, $F$6, 'Inp - allowance final'!$N:$N, $A125)</f>
        <v>0.21311506303163871</v>
      </c>
      <c r="L125" s="38">
        <f>SUMIFS('Inp - allowance final'!K:K, 'Inp - allowance final'!$A:$A, $F$6, 'Inp - allowance final'!$N:$N, $A125)</f>
        <v>0.27106532989373799</v>
      </c>
      <c r="M125" s="38">
        <f>SUMIFS('Inp - allowance final'!L:L, 'Inp - allowance final'!$A:$A, $F$6, 'Inp - allowance final'!$N:$N, $A125)</f>
        <v>0.33516542099426422</v>
      </c>
      <c r="N125" s="38">
        <f>SUMIFS('Inp - allowance final'!M:M, 'Inp - allowance final'!$A:$A, $F$6, 'Inp - allowance final'!$N:$N, $A125)</f>
        <v>0.40411441197508852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5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5"/>
        <v>15.082461685398783</v>
      </c>
      <c r="I127" s="38"/>
      <c r="J127" s="38">
        <f>SUMIFS('Inp - allowance final'!I:I, 'Inp - allowance final'!$A:$A, $F$6, 'Inp - allowance final'!$N:$N, $A127)</f>
        <v>2.1529219112935118</v>
      </c>
      <c r="K127" s="38">
        <f>SUMIFS('Inp - allowance final'!J:J, 'Inp - allowance final'!$A:$A, $F$6, 'Inp - allowance final'!$N:$N, $A127)</f>
        <v>2.5408849369683613</v>
      </c>
      <c r="L127" s="38">
        <f>SUMIFS('Inp - allowance final'!K:K, 'Inp - allowance final'!$A:$A, $F$6, 'Inp - allowance final'!$N:$N, $A127)</f>
        <v>2.972934670106262</v>
      </c>
      <c r="M127" s="38">
        <f>SUMIFS('Inp - allowance final'!L:L, 'Inp - allowance final'!$A:$A, $F$6, 'Inp - allowance final'!$N:$N, $A127)</f>
        <v>3.4508345790057362</v>
      </c>
      <c r="N127" s="38">
        <f>SUMIFS('Inp - allowance final'!M:M, 'Inp - allowance final'!$A:$A, $F$6, 'Inp - allowance final'!$N:$N, $A127)</f>
        <v>3.9648855880249108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5"/>
        <v>0</v>
      </c>
      <c r="I128" s="38"/>
      <c r="J128" s="38">
        <f>SUMIFS('Inp - allowance final'!I:I, 'Inp - allowance final'!$A:$A, $F$6, 'Inp - allowance final'!$N:$N, $A128)</f>
        <v>0</v>
      </c>
      <c r="K128" s="38">
        <f>SUMIFS('Inp - allowance final'!J:J, 'Inp - allowance final'!$A:$A, $F$6, 'Inp - allowance final'!$N:$N, $A128)</f>
        <v>0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5"/>
        <v>1.1479999999999999</v>
      </c>
      <c r="I129" s="36"/>
      <c r="J129" s="38">
        <f>SUMIFS('Inp - allowance final'!I:I, 'Inp - allowance final'!$A:$A, $F$6, 'Inp - allowance final'!$N:$N, $A129)</f>
        <v>0.12</v>
      </c>
      <c r="K129" s="38">
        <f>SUMIFS('Inp - allowance final'!J:J, 'Inp - allowance final'!$A:$A, $F$6, 'Inp - allowance final'!$N:$N, $A129)</f>
        <v>0.16700000000000001</v>
      </c>
      <c r="L129" s="38">
        <f>SUMIFS('Inp - allowance final'!K:K, 'Inp - allowance final'!$A:$A, $F$6, 'Inp - allowance final'!$N:$N, $A129)</f>
        <v>0.222</v>
      </c>
      <c r="M129" s="38">
        <f>SUMIFS('Inp - allowance final'!L:L, 'Inp - allowance final'!$A:$A, $F$6, 'Inp - allowance final'!$N:$N, $A129)</f>
        <v>0.28399999999999992</v>
      </c>
      <c r="N129" s="38">
        <f>SUMIFS('Inp - allowance final'!M:M, 'Inp - allowance final'!$A:$A, $F$6, 'Inp - allowance final'!$N:$N, $A129)</f>
        <v>0.35499999999999998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5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5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5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5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5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5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5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146.76626764434977</v>
      </c>
      <c r="I141" s="38"/>
      <c r="J141" s="38">
        <f t="shared" ref="J141:N152" si="36">J46</f>
        <v>29.708798460359112</v>
      </c>
      <c r="K141" s="38">
        <f t="shared" si="36"/>
        <v>29.544339351079987</v>
      </c>
      <c r="L141" s="38">
        <f t="shared" si="36"/>
        <v>29.427738712755104</v>
      </c>
      <c r="M141" s="38">
        <f t="shared" si="36"/>
        <v>29.103171264283603</v>
      </c>
      <c r="N141" s="38">
        <f t="shared" si="36"/>
        <v>28.982219855871971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7">SUM(J142:N142)</f>
        <v>61.960186959414543</v>
      </c>
      <c r="I142" s="38"/>
      <c r="J142" s="38">
        <f t="shared" si="36"/>
        <v>11.091594027122987</v>
      </c>
      <c r="K142" s="38">
        <f t="shared" si="36"/>
        <v>12.986088718834143</v>
      </c>
      <c r="L142" s="38">
        <f t="shared" si="36"/>
        <v>12.600015949886934</v>
      </c>
      <c r="M142" s="38">
        <f t="shared" si="36"/>
        <v>12.391870615913042</v>
      </c>
      <c r="N142" s="38">
        <f t="shared" si="36"/>
        <v>12.890617647657439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7"/>
        <v>1128.7430989551729</v>
      </c>
      <c r="I143" s="38"/>
      <c r="J143" s="38">
        <f t="shared" si="36"/>
        <v>232.05685679503685</v>
      </c>
      <c r="K143" s="38">
        <f t="shared" si="36"/>
        <v>232.50723967410616</v>
      </c>
      <c r="L143" s="38">
        <f t="shared" si="36"/>
        <v>225.13840043312592</v>
      </c>
      <c r="M143" s="38">
        <f t="shared" si="36"/>
        <v>220.27678244908037</v>
      </c>
      <c r="N143" s="38">
        <f t="shared" si="36"/>
        <v>218.76381960382361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7"/>
        <v>940.02966154607191</v>
      </c>
      <c r="I144" s="38"/>
      <c r="J144" s="38">
        <f t="shared" si="36"/>
        <v>167.02723077520997</v>
      </c>
      <c r="K144" s="38">
        <f t="shared" si="36"/>
        <v>196.77419700975813</v>
      </c>
      <c r="L144" s="38">
        <f t="shared" si="36"/>
        <v>198.35740147165325</v>
      </c>
      <c r="M144" s="38">
        <f t="shared" si="36"/>
        <v>196.95900736094671</v>
      </c>
      <c r="N144" s="38">
        <f t="shared" si="36"/>
        <v>180.91182492850373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7"/>
        <v>1283.7632322749607</v>
      </c>
      <c r="I145" s="36"/>
      <c r="J145" s="38">
        <f t="shared" si="36"/>
        <v>242.01035217634782</v>
      </c>
      <c r="K145" s="38">
        <f t="shared" si="36"/>
        <v>258.5775508966214</v>
      </c>
      <c r="L145" s="38">
        <f t="shared" si="36"/>
        <v>254.59816363740006</v>
      </c>
      <c r="M145" s="38">
        <f t="shared" si="36"/>
        <v>261.69451122423675</v>
      </c>
      <c r="N145" s="38">
        <f t="shared" si="36"/>
        <v>266.88265434035475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7"/>
        <v>804.89052983203533</v>
      </c>
      <c r="I146" s="38"/>
      <c r="J146" s="38">
        <f t="shared" si="36"/>
        <v>191.34752755656743</v>
      </c>
      <c r="K146" s="38">
        <f t="shared" si="36"/>
        <v>166.81293187853669</v>
      </c>
      <c r="L146" s="38">
        <f t="shared" si="36"/>
        <v>162.94753246136602</v>
      </c>
      <c r="M146" s="38">
        <f t="shared" si="36"/>
        <v>147.82661846387873</v>
      </c>
      <c r="N146" s="38">
        <f t="shared" si="36"/>
        <v>135.9559194716864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7"/>
        <v>256.22182118020993</v>
      </c>
      <c r="I147" s="38"/>
      <c r="J147" s="38">
        <f t="shared" si="36"/>
        <v>52.064257495669722</v>
      </c>
      <c r="K147" s="38">
        <f t="shared" si="36"/>
        <v>51.571815290897526</v>
      </c>
      <c r="L147" s="38">
        <f t="shared" si="36"/>
        <v>51.209387032712378</v>
      </c>
      <c r="M147" s="38">
        <f t="shared" si="36"/>
        <v>50.878024053800239</v>
      </c>
      <c r="N147" s="38">
        <f t="shared" si="36"/>
        <v>50.498337307130093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7"/>
        <v>135.33876556762587</v>
      </c>
      <c r="I148" s="38"/>
      <c r="J148" s="38">
        <f t="shared" si="36"/>
        <v>24.649226704672017</v>
      </c>
      <c r="K148" s="38">
        <f t="shared" si="36"/>
        <v>25.791763633013936</v>
      </c>
      <c r="L148" s="38">
        <f t="shared" si="36"/>
        <v>27.040132927589859</v>
      </c>
      <c r="M148" s="38">
        <f t="shared" si="36"/>
        <v>28.269381478712383</v>
      </c>
      <c r="N148" s="38">
        <f t="shared" si="36"/>
        <v>29.588260823637675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7"/>
        <v>0</v>
      </c>
      <c r="I149" s="38"/>
      <c r="J149" s="38">
        <f t="shared" si="36"/>
        <v>0</v>
      </c>
      <c r="K149" s="38">
        <f t="shared" si="36"/>
        <v>0</v>
      </c>
      <c r="L149" s="38">
        <f t="shared" si="36"/>
        <v>0</v>
      </c>
      <c r="M149" s="38">
        <f t="shared" si="36"/>
        <v>0</v>
      </c>
      <c r="N149" s="38">
        <f t="shared" si="36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7"/>
        <v>0</v>
      </c>
      <c r="I150" s="38"/>
      <c r="J150" s="38">
        <f t="shared" si="36"/>
        <v>0</v>
      </c>
      <c r="K150" s="38">
        <f t="shared" si="36"/>
        <v>0</v>
      </c>
      <c r="L150" s="38">
        <f t="shared" si="36"/>
        <v>0</v>
      </c>
      <c r="M150" s="38">
        <f t="shared" si="36"/>
        <v>0</v>
      </c>
      <c r="N150" s="38">
        <f t="shared" si="36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7"/>
        <v>0</v>
      </c>
      <c r="I151" s="38"/>
      <c r="J151" s="38">
        <f t="shared" si="36"/>
        <v>0</v>
      </c>
      <c r="K151" s="38">
        <f t="shared" si="36"/>
        <v>0</v>
      </c>
      <c r="L151" s="38">
        <f t="shared" si="36"/>
        <v>0</v>
      </c>
      <c r="M151" s="38">
        <f t="shared" si="36"/>
        <v>0</v>
      </c>
      <c r="N151" s="38">
        <f t="shared" si="36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7"/>
        <v>0</v>
      </c>
      <c r="J152" s="38">
        <f t="shared" si="36"/>
        <v>0</v>
      </c>
      <c r="K152" s="38">
        <f t="shared" si="36"/>
        <v>0</v>
      </c>
      <c r="L152" s="38">
        <f t="shared" si="36"/>
        <v>0</v>
      </c>
      <c r="M152" s="38">
        <f t="shared" si="36"/>
        <v>0</v>
      </c>
      <c r="N152" s="38">
        <f t="shared" si="36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48.098186516064295</v>
      </c>
      <c r="I155" s="38"/>
      <c r="J155" s="38">
        <f>J95</f>
        <v>11.450222654996448</v>
      </c>
      <c r="K155" s="38">
        <f t="shared" ref="K155:N155" si="38">K95</f>
        <v>11.221559456690233</v>
      </c>
      <c r="L155" s="38">
        <f t="shared" si="38"/>
        <v>9.1286143249955352</v>
      </c>
      <c r="M155" s="38">
        <f t="shared" si="38"/>
        <v>7.9690170582359201</v>
      </c>
      <c r="N155" s="38">
        <f t="shared" si="38"/>
        <v>8.328773021146155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39">SUM(J156:N156)</f>
        <v>50.408427195364879</v>
      </c>
      <c r="I156" s="38"/>
      <c r="J156" s="38">
        <f t="shared" ref="J156:N166" si="40">J96</f>
        <v>7.2076339110552174</v>
      </c>
      <c r="K156" s="38">
        <f t="shared" si="40"/>
        <v>9.3699969040867632</v>
      </c>
      <c r="L156" s="38">
        <f t="shared" si="40"/>
        <v>12.962905244761972</v>
      </c>
      <c r="M156" s="38">
        <f t="shared" si="40"/>
        <v>12.598257331032972</v>
      </c>
      <c r="N156" s="38">
        <f t="shared" si="40"/>
        <v>8.2696338044279578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39"/>
        <v>108.94136557040869</v>
      </c>
      <c r="I157" s="38"/>
      <c r="J157" s="38">
        <f t="shared" si="40"/>
        <v>15.031793826847959</v>
      </c>
      <c r="K157" s="38">
        <f t="shared" si="40"/>
        <v>18.053259112842117</v>
      </c>
      <c r="L157" s="38">
        <f t="shared" si="40"/>
        <v>20.568509406992355</v>
      </c>
      <c r="M157" s="38">
        <f t="shared" si="40"/>
        <v>26.70494364727741</v>
      </c>
      <c r="N157" s="38">
        <f t="shared" si="40"/>
        <v>28.582859576448847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39"/>
        <v>353.43741148576925</v>
      </c>
      <c r="I158" s="38"/>
      <c r="J158" s="38">
        <f t="shared" si="40"/>
        <v>63.571034485057993</v>
      </c>
      <c r="K158" s="38">
        <f t="shared" si="40"/>
        <v>93.670612443204632</v>
      </c>
      <c r="L158" s="38">
        <f t="shared" si="40"/>
        <v>92.529952376679489</v>
      </c>
      <c r="M158" s="38">
        <f t="shared" si="40"/>
        <v>62.753521089314084</v>
      </c>
      <c r="N158" s="38">
        <f t="shared" si="40"/>
        <v>40.912291091513069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39"/>
        <v>55.316762070592105</v>
      </c>
      <c r="I159" s="36"/>
      <c r="J159" s="38">
        <f t="shared" si="40"/>
        <v>6.8541440634509589</v>
      </c>
      <c r="K159" s="38">
        <f t="shared" si="40"/>
        <v>7.0837780392222207</v>
      </c>
      <c r="L159" s="38">
        <f t="shared" si="40"/>
        <v>7.1228334434349527</v>
      </c>
      <c r="M159" s="38">
        <f t="shared" si="40"/>
        <v>12.31890347946961</v>
      </c>
      <c r="N159" s="38">
        <f t="shared" si="40"/>
        <v>21.937103045014357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39"/>
        <v>2154.1377280049619</v>
      </c>
      <c r="I160" s="38"/>
      <c r="J160" s="38">
        <f t="shared" si="40"/>
        <v>432.34441408234767</v>
      </c>
      <c r="K160" s="38">
        <f t="shared" si="40"/>
        <v>539.01662402397687</v>
      </c>
      <c r="L160" s="38">
        <f t="shared" si="40"/>
        <v>502.45237491139403</v>
      </c>
      <c r="M160" s="38">
        <f t="shared" si="40"/>
        <v>447.74547273556561</v>
      </c>
      <c r="N160" s="38">
        <f t="shared" si="40"/>
        <v>232.57884225167771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39"/>
        <v>2.4390203553868761</v>
      </c>
      <c r="I161" s="38"/>
      <c r="J161" s="38">
        <f t="shared" si="40"/>
        <v>0.42517112393594236</v>
      </c>
      <c r="K161" s="38">
        <f t="shared" si="40"/>
        <v>0.57906608660861003</v>
      </c>
      <c r="L161" s="38">
        <f t="shared" si="40"/>
        <v>0.57352961249050483</v>
      </c>
      <c r="M161" s="38">
        <f t="shared" si="40"/>
        <v>0.39987094905821757</v>
      </c>
      <c r="N161" s="38">
        <f t="shared" si="40"/>
        <v>0.46138258329360154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39"/>
        <v>123.77172931471931</v>
      </c>
      <c r="I162" s="38"/>
      <c r="J162" s="38">
        <f t="shared" si="40"/>
        <v>47.729474761846703</v>
      </c>
      <c r="K162" s="38">
        <f t="shared" si="40"/>
        <v>27.886140309332546</v>
      </c>
      <c r="L162" s="38">
        <f t="shared" si="40"/>
        <v>19.38721621442857</v>
      </c>
      <c r="M162" s="38">
        <f t="shared" si="40"/>
        <v>17.330139666253185</v>
      </c>
      <c r="N162" s="38">
        <f t="shared" si="40"/>
        <v>11.438758362858309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39"/>
        <v>0</v>
      </c>
      <c r="I163" s="38"/>
      <c r="J163" s="38">
        <f t="shared" si="40"/>
        <v>0</v>
      </c>
      <c r="K163" s="38">
        <f t="shared" si="40"/>
        <v>0</v>
      </c>
      <c r="L163" s="38">
        <f t="shared" si="40"/>
        <v>0</v>
      </c>
      <c r="M163" s="38">
        <f t="shared" si="40"/>
        <v>0</v>
      </c>
      <c r="N163" s="38">
        <f t="shared" si="40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39"/>
        <v>0</v>
      </c>
      <c r="I164" s="38"/>
      <c r="J164" s="38">
        <f t="shared" si="40"/>
        <v>0</v>
      </c>
      <c r="K164" s="38">
        <f t="shared" si="40"/>
        <v>0</v>
      </c>
      <c r="L164" s="38">
        <f t="shared" si="40"/>
        <v>0</v>
      </c>
      <c r="M164" s="38">
        <f t="shared" si="40"/>
        <v>0</v>
      </c>
      <c r="N164" s="38">
        <f t="shared" si="40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39"/>
        <v>0</v>
      </c>
      <c r="I165" s="38"/>
      <c r="J165" s="38">
        <f t="shared" si="40"/>
        <v>0</v>
      </c>
      <c r="K165" s="38">
        <f t="shared" si="40"/>
        <v>0</v>
      </c>
      <c r="L165" s="38">
        <f t="shared" si="40"/>
        <v>0</v>
      </c>
      <c r="M165" s="38">
        <f t="shared" si="40"/>
        <v>0</v>
      </c>
      <c r="N165" s="38">
        <f t="shared" si="40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39"/>
        <v>0</v>
      </c>
      <c r="J166" s="38">
        <f>J106</f>
        <v>0</v>
      </c>
      <c r="K166" s="38">
        <f t="shared" si="40"/>
        <v>0</v>
      </c>
      <c r="L166" s="38">
        <f t="shared" si="40"/>
        <v>0</v>
      </c>
      <c r="M166" s="38">
        <f t="shared" si="40"/>
        <v>0</v>
      </c>
      <c r="N166" s="38">
        <f t="shared" si="40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1">K111</f>
        <v>0</v>
      </c>
      <c r="L169" s="38">
        <f t="shared" si="41"/>
        <v>0</v>
      </c>
      <c r="M169" s="38">
        <f t="shared" si="41"/>
        <v>0</v>
      </c>
      <c r="N169" s="38">
        <f t="shared" si="41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2">SUM(J170:N170)</f>
        <v>0</v>
      </c>
      <c r="I170" s="38"/>
      <c r="J170" s="38">
        <f t="shared" ref="J170:N180" si="43">J112</f>
        <v>0</v>
      </c>
      <c r="K170" s="38">
        <f t="shared" si="43"/>
        <v>0</v>
      </c>
      <c r="L170" s="38">
        <f t="shared" si="43"/>
        <v>0</v>
      </c>
      <c r="M170" s="38">
        <f t="shared" si="43"/>
        <v>0</v>
      </c>
      <c r="N170" s="38">
        <f t="shared" si="43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2"/>
        <v>0</v>
      </c>
      <c r="I171" s="38"/>
      <c r="J171" s="38">
        <f t="shared" si="43"/>
        <v>0</v>
      </c>
      <c r="K171" s="38">
        <f t="shared" si="43"/>
        <v>0</v>
      </c>
      <c r="L171" s="38">
        <f t="shared" si="43"/>
        <v>0</v>
      </c>
      <c r="M171" s="38">
        <f t="shared" si="43"/>
        <v>0</v>
      </c>
      <c r="N171" s="38">
        <f t="shared" si="43"/>
        <v>0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2"/>
        <v>94.884000000000015</v>
      </c>
      <c r="I172" s="38"/>
      <c r="J172" s="38">
        <f t="shared" si="43"/>
        <v>19.832999999999998</v>
      </c>
      <c r="K172" s="38">
        <f t="shared" si="43"/>
        <v>19.468</v>
      </c>
      <c r="L172" s="38">
        <f t="shared" si="43"/>
        <v>19.082000000000001</v>
      </c>
      <c r="M172" s="38">
        <f t="shared" si="43"/>
        <v>18.675000000000001</v>
      </c>
      <c r="N172" s="38">
        <f t="shared" si="43"/>
        <v>17.826000000000001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2"/>
        <v>0</v>
      </c>
      <c r="I173" s="36"/>
      <c r="J173" s="38">
        <f t="shared" si="43"/>
        <v>0</v>
      </c>
      <c r="K173" s="38">
        <f t="shared" si="43"/>
        <v>0</v>
      </c>
      <c r="L173" s="38">
        <f t="shared" si="43"/>
        <v>0</v>
      </c>
      <c r="M173" s="38">
        <f t="shared" si="43"/>
        <v>0</v>
      </c>
      <c r="N173" s="38">
        <f t="shared" si="43"/>
        <v>0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2"/>
        <v>45.56</v>
      </c>
      <c r="I174" s="38"/>
      <c r="J174" s="38">
        <f t="shared" si="43"/>
        <v>9.1120000000000001</v>
      </c>
      <c r="K174" s="38">
        <f t="shared" si="43"/>
        <v>9.1120000000000001</v>
      </c>
      <c r="L174" s="38">
        <f t="shared" si="43"/>
        <v>9.1120000000000001</v>
      </c>
      <c r="M174" s="38">
        <f t="shared" si="43"/>
        <v>9.1120000000000001</v>
      </c>
      <c r="N174" s="38">
        <f t="shared" si="43"/>
        <v>9.1120000000000001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2"/>
        <v>0</v>
      </c>
      <c r="I175" s="38"/>
      <c r="J175" s="38">
        <f t="shared" si="43"/>
        <v>0</v>
      </c>
      <c r="K175" s="38">
        <f t="shared" si="43"/>
        <v>0</v>
      </c>
      <c r="L175" s="38">
        <f t="shared" si="43"/>
        <v>0</v>
      </c>
      <c r="M175" s="38">
        <f t="shared" si="43"/>
        <v>0</v>
      </c>
      <c r="N175" s="38">
        <f t="shared" si="43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2"/>
        <v>0</v>
      </c>
      <c r="I176" s="38"/>
      <c r="J176" s="38">
        <f t="shared" si="43"/>
        <v>0</v>
      </c>
      <c r="K176" s="38">
        <f t="shared" si="43"/>
        <v>0</v>
      </c>
      <c r="L176" s="38">
        <f t="shared" si="43"/>
        <v>0</v>
      </c>
      <c r="M176" s="38">
        <f t="shared" si="43"/>
        <v>0</v>
      </c>
      <c r="N176" s="38">
        <f t="shared" si="43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2"/>
        <v>0</v>
      </c>
      <c r="I177" s="38"/>
      <c r="J177" s="38">
        <f t="shared" si="43"/>
        <v>0</v>
      </c>
      <c r="K177" s="38">
        <f t="shared" si="43"/>
        <v>0</v>
      </c>
      <c r="L177" s="38">
        <f t="shared" si="43"/>
        <v>0</v>
      </c>
      <c r="M177" s="38">
        <f t="shared" si="43"/>
        <v>0</v>
      </c>
      <c r="N177" s="38">
        <f t="shared" si="43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2"/>
        <v>0</v>
      </c>
      <c r="I178" s="38"/>
      <c r="J178" s="38">
        <f t="shared" si="43"/>
        <v>0</v>
      </c>
      <c r="K178" s="38">
        <f t="shared" si="43"/>
        <v>0</v>
      </c>
      <c r="L178" s="38">
        <f t="shared" si="43"/>
        <v>0</v>
      </c>
      <c r="M178" s="38">
        <f t="shared" si="43"/>
        <v>0</v>
      </c>
      <c r="N178" s="38">
        <f t="shared" si="43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2"/>
        <v>0</v>
      </c>
      <c r="I179" s="38"/>
      <c r="J179" s="38">
        <f t="shared" si="43"/>
        <v>0</v>
      </c>
      <c r="K179" s="38">
        <f t="shared" si="43"/>
        <v>0</v>
      </c>
      <c r="L179" s="38">
        <f t="shared" si="43"/>
        <v>0</v>
      </c>
      <c r="M179" s="38">
        <f t="shared" si="43"/>
        <v>0</v>
      </c>
      <c r="N179" s="38">
        <f t="shared" si="43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2"/>
        <v>0</v>
      </c>
      <c r="J180" s="38">
        <f t="shared" si="43"/>
        <v>0</v>
      </c>
      <c r="K180" s="38">
        <f t="shared" si="43"/>
        <v>0</v>
      </c>
      <c r="L180" s="38">
        <f t="shared" si="43"/>
        <v>0</v>
      </c>
      <c r="M180" s="38">
        <f t="shared" si="43"/>
        <v>0</v>
      </c>
      <c r="N180" s="38">
        <f t="shared" si="43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1.3845383146012178</v>
      </c>
      <c r="I183" s="38"/>
      <c r="J183" s="38">
        <f>J125</f>
        <v>0.16107808870648829</v>
      </c>
      <c r="K183" s="38">
        <f t="shared" ref="K183:N183" si="44">K125</f>
        <v>0.21311506303163871</v>
      </c>
      <c r="L183" s="38">
        <f t="shared" si="44"/>
        <v>0.27106532989373799</v>
      </c>
      <c r="M183" s="38">
        <f t="shared" si="44"/>
        <v>0.33516542099426422</v>
      </c>
      <c r="N183" s="38">
        <f t="shared" si="44"/>
        <v>0.40411441197508852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5">SUM(J184:N184)</f>
        <v>0</v>
      </c>
      <c r="I184" s="38"/>
      <c r="J184" s="38">
        <f t="shared" ref="J184:N194" si="46">J126</f>
        <v>0</v>
      </c>
      <c r="K184" s="38">
        <f t="shared" si="46"/>
        <v>0</v>
      </c>
      <c r="L184" s="38">
        <f t="shared" si="46"/>
        <v>0</v>
      </c>
      <c r="M184" s="38">
        <f t="shared" si="46"/>
        <v>0</v>
      </c>
      <c r="N184" s="38">
        <f t="shared" si="46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5"/>
        <v>15.082461685398783</v>
      </c>
      <c r="I185" s="38"/>
      <c r="J185" s="38">
        <f t="shared" si="46"/>
        <v>2.1529219112935118</v>
      </c>
      <c r="K185" s="38">
        <f t="shared" si="46"/>
        <v>2.5408849369683613</v>
      </c>
      <c r="L185" s="38">
        <f t="shared" si="46"/>
        <v>2.972934670106262</v>
      </c>
      <c r="M185" s="38">
        <f t="shared" si="46"/>
        <v>3.4508345790057362</v>
      </c>
      <c r="N185" s="38">
        <f t="shared" si="46"/>
        <v>3.9648855880249108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5"/>
        <v>0</v>
      </c>
      <c r="I186" s="38"/>
      <c r="J186" s="38">
        <f t="shared" si="46"/>
        <v>0</v>
      </c>
      <c r="K186" s="38">
        <f t="shared" si="46"/>
        <v>0</v>
      </c>
      <c r="L186" s="38">
        <f t="shared" si="46"/>
        <v>0</v>
      </c>
      <c r="M186" s="38">
        <f t="shared" si="46"/>
        <v>0</v>
      </c>
      <c r="N186" s="38">
        <f t="shared" si="46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5"/>
        <v>1.1479999999999999</v>
      </c>
      <c r="I187" s="36"/>
      <c r="J187" s="38">
        <f t="shared" si="46"/>
        <v>0.12</v>
      </c>
      <c r="K187" s="38">
        <f t="shared" si="46"/>
        <v>0.16700000000000001</v>
      </c>
      <c r="L187" s="38">
        <f t="shared" si="46"/>
        <v>0.222</v>
      </c>
      <c r="M187" s="38">
        <f t="shared" si="46"/>
        <v>0.28399999999999992</v>
      </c>
      <c r="N187" s="38">
        <f t="shared" si="46"/>
        <v>0.35499999999999998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5"/>
        <v>0</v>
      </c>
      <c r="I188" s="38"/>
      <c r="J188" s="38">
        <f t="shared" si="46"/>
        <v>0</v>
      </c>
      <c r="K188" s="38">
        <f t="shared" si="46"/>
        <v>0</v>
      </c>
      <c r="L188" s="38">
        <f t="shared" si="46"/>
        <v>0</v>
      </c>
      <c r="M188" s="38">
        <f t="shared" si="46"/>
        <v>0</v>
      </c>
      <c r="N188" s="38">
        <f t="shared" si="46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5"/>
        <v>0</v>
      </c>
      <c r="I189" s="38"/>
      <c r="J189" s="38">
        <f t="shared" si="46"/>
        <v>0</v>
      </c>
      <c r="K189" s="38">
        <f t="shared" si="46"/>
        <v>0</v>
      </c>
      <c r="L189" s="38">
        <f t="shared" si="46"/>
        <v>0</v>
      </c>
      <c r="M189" s="38">
        <f t="shared" si="46"/>
        <v>0</v>
      </c>
      <c r="N189" s="38">
        <f t="shared" si="46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5"/>
        <v>0</v>
      </c>
      <c r="I190" s="38"/>
      <c r="J190" s="38">
        <f t="shared" si="46"/>
        <v>0</v>
      </c>
      <c r="K190" s="38">
        <f t="shared" si="46"/>
        <v>0</v>
      </c>
      <c r="L190" s="38">
        <f t="shared" si="46"/>
        <v>0</v>
      </c>
      <c r="M190" s="38">
        <f t="shared" si="46"/>
        <v>0</v>
      </c>
      <c r="N190" s="38">
        <f t="shared" si="46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5"/>
        <v>0</v>
      </c>
      <c r="I191" s="38"/>
      <c r="J191" s="38">
        <f t="shared" si="46"/>
        <v>0</v>
      </c>
      <c r="K191" s="38">
        <f t="shared" si="46"/>
        <v>0</v>
      </c>
      <c r="L191" s="38">
        <f t="shared" si="46"/>
        <v>0</v>
      </c>
      <c r="M191" s="38">
        <f t="shared" si="46"/>
        <v>0</v>
      </c>
      <c r="N191" s="38">
        <f t="shared" si="46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5"/>
        <v>0</v>
      </c>
      <c r="I192" s="38"/>
      <c r="J192" s="38">
        <f t="shared" si="46"/>
        <v>0</v>
      </c>
      <c r="K192" s="38">
        <f t="shared" si="46"/>
        <v>0</v>
      </c>
      <c r="L192" s="38">
        <f t="shared" si="46"/>
        <v>0</v>
      </c>
      <c r="M192" s="38">
        <f t="shared" si="46"/>
        <v>0</v>
      </c>
      <c r="N192" s="38">
        <f t="shared" si="46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5"/>
        <v>0</v>
      </c>
      <c r="I193" s="38"/>
      <c r="J193" s="38">
        <f t="shared" si="46"/>
        <v>0</v>
      </c>
      <c r="K193" s="38">
        <f t="shared" si="46"/>
        <v>0</v>
      </c>
      <c r="L193" s="38">
        <f t="shared" si="46"/>
        <v>0</v>
      </c>
      <c r="M193" s="38">
        <f t="shared" si="46"/>
        <v>0</v>
      </c>
      <c r="N193" s="38">
        <f t="shared" si="46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5"/>
        <v>0</v>
      </c>
      <c r="J194" s="38">
        <f t="shared" si="46"/>
        <v>0</v>
      </c>
      <c r="K194" s="38">
        <f t="shared" si="46"/>
        <v>0</v>
      </c>
      <c r="L194" s="38">
        <f t="shared" si="46"/>
        <v>0</v>
      </c>
      <c r="M194" s="38">
        <f t="shared" si="46"/>
        <v>0</v>
      </c>
      <c r="N194" s="38">
        <f t="shared" si="46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196.24899247501529</v>
      </c>
      <c r="I197" s="38"/>
      <c r="J197" s="38">
        <f>J141+J155+J169+J183</f>
        <v>41.320099204062046</v>
      </c>
      <c r="K197" s="38">
        <f t="shared" ref="K197:N197" si="47">K141+K155+K169+K183</f>
        <v>40.979013870801857</v>
      </c>
      <c r="L197" s="38">
        <f t="shared" si="47"/>
        <v>38.827418367644377</v>
      </c>
      <c r="M197" s="38">
        <f t="shared" si="47"/>
        <v>37.407353743513788</v>
      </c>
      <c r="N197" s="38">
        <f t="shared" si="47"/>
        <v>37.71510728899321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48">SUM(J198:N198)</f>
        <v>112.36861415477944</v>
      </c>
      <c r="I198" s="38"/>
      <c r="J198" s="38">
        <f t="shared" ref="J198:N208" si="49">J142+J156+J170+J184</f>
        <v>18.299227938178205</v>
      </c>
      <c r="K198" s="38">
        <f t="shared" si="49"/>
        <v>22.356085622920908</v>
      </c>
      <c r="L198" s="38">
        <f t="shared" si="49"/>
        <v>25.562921194648908</v>
      </c>
      <c r="M198" s="38">
        <f t="shared" si="49"/>
        <v>24.990127946946014</v>
      </c>
      <c r="N198" s="38">
        <f t="shared" si="49"/>
        <v>21.160251452085397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48"/>
        <v>1252.7669262109805</v>
      </c>
      <c r="I199" s="38"/>
      <c r="J199" s="38">
        <f t="shared" si="49"/>
        <v>249.24157253317833</v>
      </c>
      <c r="K199" s="38">
        <f t="shared" si="49"/>
        <v>253.10138372391663</v>
      </c>
      <c r="L199" s="38">
        <f t="shared" si="49"/>
        <v>248.67984451022454</v>
      </c>
      <c r="M199" s="38">
        <f t="shared" si="49"/>
        <v>250.43256067536353</v>
      </c>
      <c r="N199" s="38">
        <f t="shared" si="49"/>
        <v>251.31156476829736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48"/>
        <v>1388.3510730318412</v>
      </c>
      <c r="I200" s="38"/>
      <c r="J200" s="38">
        <f t="shared" si="49"/>
        <v>250.43126526026796</v>
      </c>
      <c r="K200" s="38">
        <f t="shared" si="49"/>
        <v>309.91280945296279</v>
      </c>
      <c r="L200" s="38">
        <f t="shared" si="49"/>
        <v>309.96935384833273</v>
      </c>
      <c r="M200" s="38">
        <f t="shared" si="49"/>
        <v>278.38752845026079</v>
      </c>
      <c r="N200" s="38">
        <f t="shared" si="49"/>
        <v>239.65011602001678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48"/>
        <v>1340.2279943455528</v>
      </c>
      <c r="I201" s="36"/>
      <c r="J201" s="38">
        <f t="shared" si="49"/>
        <v>248.98449623979877</v>
      </c>
      <c r="K201" s="38">
        <f t="shared" si="49"/>
        <v>265.82832893584361</v>
      </c>
      <c r="L201" s="38">
        <f t="shared" si="49"/>
        <v>261.94299708083497</v>
      </c>
      <c r="M201" s="38">
        <f t="shared" si="49"/>
        <v>274.29741470370635</v>
      </c>
      <c r="N201" s="38">
        <f t="shared" si="49"/>
        <v>289.17475738536911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48"/>
        <v>3004.5882578369969</v>
      </c>
      <c r="I202" s="38"/>
      <c r="J202" s="38">
        <f t="shared" si="49"/>
        <v>632.80394163891503</v>
      </c>
      <c r="K202" s="38">
        <f t="shared" si="49"/>
        <v>714.94155590251353</v>
      </c>
      <c r="L202" s="38">
        <f t="shared" si="49"/>
        <v>674.51190737275999</v>
      </c>
      <c r="M202" s="38">
        <f t="shared" si="49"/>
        <v>604.68409119944431</v>
      </c>
      <c r="N202" s="38">
        <f t="shared" si="49"/>
        <v>377.64676172336414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48"/>
        <v>258.66084153559683</v>
      </c>
      <c r="I203" s="38"/>
      <c r="J203" s="38">
        <f t="shared" si="49"/>
        <v>52.489428619605661</v>
      </c>
      <c r="K203" s="38">
        <f t="shared" si="49"/>
        <v>52.150881377506138</v>
      </c>
      <c r="L203" s="38">
        <f t="shared" si="49"/>
        <v>51.782916645202882</v>
      </c>
      <c r="M203" s="38">
        <f t="shared" si="49"/>
        <v>51.277895002858457</v>
      </c>
      <c r="N203" s="38">
        <f t="shared" si="49"/>
        <v>50.959719890423692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48"/>
        <v>259.11049488234522</v>
      </c>
      <c r="I204" s="38"/>
      <c r="J204" s="38">
        <f t="shared" si="49"/>
        <v>72.37870146651872</v>
      </c>
      <c r="K204" s="38">
        <f t="shared" si="49"/>
        <v>53.677903942346482</v>
      </c>
      <c r="L204" s="38">
        <f t="shared" si="49"/>
        <v>46.427349142018429</v>
      </c>
      <c r="M204" s="38">
        <f t="shared" si="49"/>
        <v>45.599521144965564</v>
      </c>
      <c r="N204" s="38">
        <f t="shared" si="49"/>
        <v>41.027019186495984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48"/>
        <v>0</v>
      </c>
      <c r="I205" s="38"/>
      <c r="J205" s="38">
        <f t="shared" si="49"/>
        <v>0</v>
      </c>
      <c r="K205" s="38">
        <f t="shared" si="49"/>
        <v>0</v>
      </c>
      <c r="L205" s="38">
        <f t="shared" si="49"/>
        <v>0</v>
      </c>
      <c r="M205" s="38">
        <f t="shared" si="49"/>
        <v>0</v>
      </c>
      <c r="N205" s="38">
        <f t="shared" si="49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48"/>
        <v>0</v>
      </c>
      <c r="I206" s="38"/>
      <c r="J206" s="38">
        <f t="shared" si="49"/>
        <v>0</v>
      </c>
      <c r="K206" s="38">
        <f t="shared" si="49"/>
        <v>0</v>
      </c>
      <c r="L206" s="38">
        <f t="shared" si="49"/>
        <v>0</v>
      </c>
      <c r="M206" s="38">
        <f t="shared" si="49"/>
        <v>0</v>
      </c>
      <c r="N206" s="38">
        <f t="shared" si="49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48"/>
        <v>0</v>
      </c>
      <c r="I207" s="38"/>
      <c r="J207" s="38">
        <f t="shared" si="49"/>
        <v>0</v>
      </c>
      <c r="K207" s="38">
        <f t="shared" si="49"/>
        <v>0</v>
      </c>
      <c r="L207" s="38">
        <f t="shared" si="49"/>
        <v>0</v>
      </c>
      <c r="M207" s="38">
        <f t="shared" si="49"/>
        <v>0</v>
      </c>
      <c r="N207" s="38">
        <f t="shared" si="49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48"/>
        <v>0</v>
      </c>
      <c r="J208" s="38">
        <f t="shared" si="49"/>
        <v>0</v>
      </c>
      <c r="K208" s="38">
        <f t="shared" si="49"/>
        <v>0</v>
      </c>
      <c r="L208" s="38">
        <f t="shared" si="49"/>
        <v>0</v>
      </c>
      <c r="M208" s="38">
        <f t="shared" si="49"/>
        <v>0</v>
      </c>
      <c r="N208" s="38">
        <f t="shared" si="49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4726.9051836273738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2846.846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7573.7511836273734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7573.7511836273725</v>
      </c>
      <c r="J223" s="38">
        <f xml:space="preserve"> SUMIFS('Inp - BP final'!F$7:F$2590, 'Inp - BP final'!$A$7:$A$2590, $F$6, 'Inp - BP final'!$L$7:$L$2590, "Totex check")</f>
        <v>1457.0262876236968</v>
      </c>
      <c r="K223" s="38">
        <f xml:space="preserve"> SUMIFS('Inp - BP final'!G$7:G$2590, 'Inp - BP final'!$A$7:$A$2590, $F$6, 'Inp - BP final'!$L$7:$L$2590, "Totex check")</f>
        <v>1674.7186537766829</v>
      </c>
      <c r="L223" s="38">
        <f xml:space="preserve"> SUMIFS('Inp - BP final'!H$7:H$2590, 'Inp - BP final'!$A$7:$A$2590, $F$6, 'Inp - BP final'!$L$7:$L$2590, "Totex check")</f>
        <v>1626.0906603489525</v>
      </c>
      <c r="M223" s="38">
        <f xml:space="preserve"> SUMIFS('Inp - BP final'!I$7:I$2590, 'Inp - BP final'!$A$7:$A$2590, $F$6, 'Inp - BP final'!$L$7:$L$2590, "Totex check")</f>
        <v>1469.2077551853458</v>
      </c>
      <c r="N223" s="38">
        <f xml:space="preserve"> SUMIFS('Inp - BP final'!J$7:J$2590, 'Inp - BP final'!$A$7:$A$2590, $F$6, 'Inp - BP final'!$L$7:$L$2590, "Totex check")</f>
        <v>1346.7078266926958</v>
      </c>
    </row>
    <row r="224" spans="1:14" s="30" customFormat="1" ht="13.15">
      <c r="A224" s="66"/>
      <c r="B224" s="24"/>
      <c r="C224" s="24"/>
      <c r="D224" s="20"/>
      <c r="E224" s="54" t="s">
        <v>658</v>
      </c>
      <c r="F224" s="28"/>
      <c r="G224" s="41" t="s">
        <v>47</v>
      </c>
      <c r="H224" s="38">
        <f>SUMIF('Inp - DPC schemes'!A:A, YKY!F6, 'Inp - DPC schemes'!C:C)</f>
        <v>0</v>
      </c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/>
      <c r="F225" s="28"/>
      <c r="G225" s="41"/>
      <c r="H225" s="38"/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 t="s">
        <v>636</v>
      </c>
      <c r="F226" s="28"/>
      <c r="G226" s="41" t="s">
        <v>47</v>
      </c>
      <c r="H226" s="38">
        <f xml:space="preserve"> H221 - H223 - H224</f>
        <v>9.0949470177292824E-13</v>
      </c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24"/>
      <c r="D227" s="20"/>
      <c r="E227" s="54"/>
      <c r="F227" s="28"/>
      <c r="G227" s="41"/>
      <c r="H227" s="3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74" t="s">
        <v>637</v>
      </c>
      <c r="D228" s="20"/>
      <c r="F228" s="28"/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 t="s">
        <v>637</v>
      </c>
      <c r="F229" s="28"/>
      <c r="G229" s="41" t="s">
        <v>638</v>
      </c>
      <c r="H229" s="75">
        <f xml:space="preserve"> IF(ABS(H226) &lt; F212, 0, 1)</f>
        <v>0</v>
      </c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24"/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33" t="s">
        <v>630</v>
      </c>
      <c r="D231" s="20"/>
      <c r="E231" s="54"/>
      <c r="F231" s="28"/>
      <c r="G231" s="41"/>
      <c r="H231" s="38"/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 t="s">
        <v>28</v>
      </c>
      <c r="F232" s="28"/>
      <c r="G232" s="41" t="s">
        <v>47</v>
      </c>
      <c r="H232" s="38">
        <f xml:space="preserve"> SUM(H197:H208)</f>
        <v>7812.3231944731069</v>
      </c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/>
      <c r="F233" s="28"/>
      <c r="G233" s="41"/>
      <c r="H233" s="38"/>
      <c r="J233" s="38"/>
      <c r="K233" s="38"/>
      <c r="L233" s="38"/>
      <c r="M233" s="38"/>
      <c r="N233" s="38"/>
    </row>
    <row r="234" spans="1:14" s="30" customFormat="1" ht="13.15">
      <c r="A234" s="66"/>
      <c r="B234" s="24"/>
      <c r="C234" s="24"/>
      <c r="D234" s="20"/>
      <c r="E234" s="54" t="s">
        <v>639</v>
      </c>
      <c r="F234" s="28"/>
      <c r="G234" s="41" t="s">
        <v>47</v>
      </c>
      <c r="H234" s="38">
        <f xml:space="preserve"> SUM(J234:N234)</f>
        <v>7812.3231944731069</v>
      </c>
      <c r="J234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1565.9487329005246</v>
      </c>
      <c r="K234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1712.9479628288116</v>
      </c>
      <c r="L234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1657.7047081616668</v>
      </c>
      <c r="M234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1567.076492867059</v>
      </c>
      <c r="N234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1308.6452977150459</v>
      </c>
    </row>
    <row r="235" spans="1:14" s="30" customFormat="1" ht="13.15">
      <c r="A235" s="66"/>
      <c r="B235" s="24"/>
      <c r="C235" s="24"/>
      <c r="D235" s="20"/>
      <c r="E235" s="54"/>
      <c r="F235" s="28"/>
      <c r="G235" s="41"/>
      <c r="H235" s="38"/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 t="s">
        <v>636</v>
      </c>
      <c r="F236" s="28"/>
      <c r="G236" s="41" t="s">
        <v>47</v>
      </c>
      <c r="H236" s="38">
        <f xml:space="preserve"> H232 - H234</f>
        <v>0</v>
      </c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24"/>
      <c r="D237" s="20"/>
      <c r="E237" s="54"/>
      <c r="F237" s="28"/>
      <c r="G237" s="41"/>
      <c r="H237" s="3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74" t="s">
        <v>640</v>
      </c>
      <c r="D238" s="20"/>
      <c r="F238" s="28"/>
      <c r="J238" s="38"/>
      <c r="K238" s="38"/>
      <c r="L238" s="38"/>
      <c r="M238" s="38"/>
      <c r="N238" s="38"/>
    </row>
    <row r="239" spans="1:14" s="30" customFormat="1" ht="13.15">
      <c r="A239" s="66"/>
      <c r="B239" s="24"/>
      <c r="C239" s="24"/>
      <c r="D239" s="20"/>
      <c r="E239" s="54" t="s">
        <v>640</v>
      </c>
      <c r="F239" s="28"/>
      <c r="G239" s="41" t="s">
        <v>638</v>
      </c>
      <c r="H239" s="75">
        <f xml:space="preserve"> IF(ABS(H236) &lt; F212, 0, 1)</f>
        <v>0</v>
      </c>
      <c r="J239" s="38"/>
      <c r="K239" s="38"/>
      <c r="L239" s="38"/>
      <c r="M239" s="38"/>
      <c r="N239" s="38"/>
    </row>
    <row r="240" spans="1:14">
      <c r="A240" s="65"/>
      <c r="B240" s="16"/>
      <c r="C240" s="43"/>
      <c r="D240" s="44"/>
      <c r="E240" s="35"/>
      <c r="F240" s="35"/>
      <c r="G240" s="35"/>
      <c r="H240" s="34"/>
      <c r="I240" s="34"/>
      <c r="J240" s="34"/>
      <c r="K240" s="34"/>
      <c r="L240" s="34"/>
      <c r="M240" s="34"/>
      <c r="N240" s="34"/>
    </row>
    <row r="241" spans="1:14" ht="13.5">
      <c r="A241" s="67" t="s">
        <v>575</v>
      </c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</row>
  </sheetData>
  <conditionalFormatting sqref="F2">
    <cfRule type="cellIs" dxfId="35" priority="1" stopIfTrue="1" operator="notEqual">
      <formula>0</formula>
    </cfRule>
    <cfRule type="cellIs" dxfId="34" priority="2" stopIfTrue="1" operator="equal">
      <formula>""</formula>
    </cfRule>
  </conditionalFormatting>
  <conditionalFormatting sqref="H229">
    <cfRule type="cellIs" dxfId="33" priority="5" stopIfTrue="1" operator="notEqual">
      <formula>0</formula>
    </cfRule>
    <cfRule type="cellIs" dxfId="32" priority="6" stopIfTrue="1" operator="equal">
      <formula>""</formula>
    </cfRule>
  </conditionalFormatting>
  <conditionalFormatting sqref="H239">
    <cfRule type="cellIs" dxfId="31" priority="3" stopIfTrue="1" operator="notEqual">
      <formula>0</formula>
    </cfRule>
    <cfRule type="cellIs" dxfId="30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D291-62CA-4B6C-8235-D525AC0F5F4C}">
  <sheetPr codeName="Sheet29">
    <tabColor rgb="FFCCCCCE"/>
  </sheetPr>
  <dimension ref="A1:N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9.85546875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356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112.13799999999999</v>
      </c>
      <c r="I10" s="38"/>
      <c r="J10" s="38">
        <f>SUMIFS('Inp - BP final'!F:F, 'Inp - BP final'!$A:$A, $F$6, 'Inp - BP final'!$K:$K, $E10)+SUMIFS('Inp - BP final'!F:F, 'Inp - BP final'!$A:$A, $F$6, 'Inp - BP final'!$K:$K, $A10)</f>
        <v>21.321000000000002</v>
      </c>
      <c r="K10" s="38">
        <f>SUMIFS('Inp - BP final'!G:G, 'Inp - BP final'!$A:$A, $F$6, 'Inp - BP final'!$K:$K, $E10)</f>
        <v>22.527999999999999</v>
      </c>
      <c r="L10" s="38">
        <f>SUMIFS('Inp - BP final'!H:H, 'Inp - BP final'!$A:$A, $F$6, 'Inp - BP final'!$K:$K, $E10)</f>
        <v>22.323</v>
      </c>
      <c r="M10" s="38">
        <f>SUMIFS('Inp - BP final'!I:I, 'Inp - BP final'!$A:$A, $F$6, 'Inp - BP final'!$K:$K, $E10)</f>
        <v>22.701000000000001</v>
      </c>
      <c r="N10" s="38">
        <f>SUMIFS('Inp - BP final'!J:J, 'Inp - BP final'!$A:$A, $F$6, 'Inp - BP final'!$K:$K, $E10)</f>
        <v>23.265000000000001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23.350999999999999</v>
      </c>
      <c r="I11" s="38"/>
      <c r="J11" s="38">
        <f>SUMIFS('Inp - BP final'!F:F, 'Inp - BP final'!$A:$A, $F$6, 'Inp - BP final'!$K:$K, $E11)+SUMIFS('Inp - BP final'!F:F, 'Inp - BP final'!$A:$A, $F$6, 'Inp - BP final'!$K:$K, $A11)</f>
        <v>4.5730000000000004</v>
      </c>
      <c r="K11" s="38">
        <f>SUMIFS('Inp - BP final'!G:G, 'Inp - BP final'!$A:$A, $F$6, 'Inp - BP final'!$K:$K, $E11)</f>
        <v>4.7949999999999999</v>
      </c>
      <c r="L11" s="38">
        <f>SUMIFS('Inp - BP final'!H:H, 'Inp - BP final'!$A:$A, $F$6, 'Inp - BP final'!$K:$K, $E11)</f>
        <v>4.9690000000000003</v>
      </c>
      <c r="M11" s="38">
        <f>SUMIFS('Inp - BP final'!I:I, 'Inp - BP final'!$A:$A, $F$6, 'Inp - BP final'!$K:$K, $E11)</f>
        <v>4.6719999999999997</v>
      </c>
      <c r="N11" s="38">
        <f>SUMIFS('Inp - BP final'!J:J, 'Inp - BP final'!$A:$A, $F$6, 'Inp - BP final'!$K:$K, $E11)</f>
        <v>4.3419999999999996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916.11500000000001</v>
      </c>
      <c r="I12" s="38"/>
      <c r="J12" s="38">
        <f>SUMIFS('Inp - BP final'!F:F, 'Inp - BP final'!$A:$A, $F$6, 'Inp - BP final'!$K:$K, $E12)+SUMIFS('Inp - BP final'!F:F, 'Inp - BP final'!$A:$A, $F$6, 'Inp - BP final'!$K:$K, $A12)</f>
        <v>177.25299999999999</v>
      </c>
      <c r="K12" s="38">
        <f>SUMIFS('Inp - BP final'!G:G, 'Inp - BP final'!$A:$A, $F$6, 'Inp - BP final'!$K:$K, $E12)+SUMIFS('Inp - BP final'!G:G, 'Inp - BP final'!$A:$A, $F$6, 'Inp - BP final'!$K:$K, $A12)</f>
        <v>184.12599999999998</v>
      </c>
      <c r="L12" s="38">
        <f>SUMIFS('Inp - BP final'!H:H, 'Inp - BP final'!$A:$A, $F$6, 'Inp - BP final'!$K:$K, $E12)+SUMIFS('Inp - BP final'!H:H, 'Inp - BP final'!$A:$A, $F$6, 'Inp - BP final'!$K:$K, $A12)</f>
        <v>182.685</v>
      </c>
      <c r="M12" s="38">
        <f>SUMIFS('Inp - BP final'!I:I, 'Inp - BP final'!$A:$A, $F$6, 'Inp - BP final'!$K:$K, $E12)+SUMIFS('Inp - BP final'!I:I, 'Inp - BP final'!$A:$A, $F$6, 'Inp - BP final'!$K:$K, $A12)</f>
        <v>184.505</v>
      </c>
      <c r="N12" s="38">
        <f>SUMIFS('Inp - BP final'!J:J, 'Inp - BP final'!$A:$A, $F$6, 'Inp - BP final'!$K:$K, $E12)+SUMIFS('Inp - BP final'!J:J, 'Inp - BP final'!$A:$A, $F$6, 'Inp - BP final'!$K:$K, $A12)</f>
        <v>187.54599999999999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404.72300000000001</v>
      </c>
      <c r="I13" s="38"/>
      <c r="J13" s="38">
        <f>SUMIFS('Inp - BP final'!F:F, 'Inp - BP final'!$A:$A, $F$6, 'Inp - BP final'!$K:$K, $E13)+SUMIFS('Inp - BP final'!F:F, 'Inp - BP final'!$A:$A, $F$6, 'Inp - BP final'!$K:$K, $A13)</f>
        <v>76.856000000000009</v>
      </c>
      <c r="K13" s="38">
        <f>SUMIFS('Inp - BP final'!G:G, 'Inp - BP final'!$A:$A, $F$6, 'Inp - BP final'!$K:$K, $E13)+SUMIFS('Inp - BP final'!G:G, 'Inp - BP final'!$A:$A, $F$6, 'Inp - BP final'!$K:$K, $A13)</f>
        <v>84.481999999999985</v>
      </c>
      <c r="L13" s="38">
        <f>SUMIFS('Inp - BP final'!H:H, 'Inp - BP final'!$A:$A, $F$6, 'Inp - BP final'!$K:$K, $E13)+SUMIFS('Inp - BP final'!H:H, 'Inp - BP final'!$A:$A, $F$6, 'Inp - BP final'!$K:$K, $A13)</f>
        <v>86.48599999999999</v>
      </c>
      <c r="M13" s="38">
        <f>SUMIFS('Inp - BP final'!I:I, 'Inp - BP final'!$A:$A, $F$6, 'Inp - BP final'!$K:$K, $E13)+SUMIFS('Inp - BP final'!I:I, 'Inp - BP final'!$A:$A, $F$6, 'Inp - BP final'!$K:$K, $A13)</f>
        <v>81.644999999999996</v>
      </c>
      <c r="N13" s="38">
        <f>SUMIFS('Inp - BP final'!J:J, 'Inp - BP final'!$A:$A, $F$6, 'Inp - BP final'!$K:$K, $E13)+SUMIFS('Inp - BP final'!J:J, 'Inp - BP final'!$A:$A, $F$6, 'Inp - BP final'!$K:$K, $A13)</f>
        <v>75.254000000000005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0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0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0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0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0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0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0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0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0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0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0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0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0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0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0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0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0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0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0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0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0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0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0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0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0.15736332838828246</v>
      </c>
      <c r="K24" s="61">
        <f t="shared" ref="K24:N24" si="1">K10/SUM($J$10:$N$11)</f>
        <v>0.16627180066278441</v>
      </c>
      <c r="L24" s="61">
        <f t="shared" si="1"/>
        <v>0.16475876270398335</v>
      </c>
      <c r="M24" s="61">
        <f t="shared" si="1"/>
        <v>0.16754865708655314</v>
      </c>
      <c r="N24" s="61">
        <f t="shared" si="1"/>
        <v>0.17171135664149856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0.13419738075373364</v>
      </c>
      <c r="K26" s="61">
        <f t="shared" ref="K26:N26" si="2">K12/SUM($J$12:$N$13)</f>
        <v>0.13940089549210427</v>
      </c>
      <c r="L26" s="61">
        <f t="shared" si="2"/>
        <v>0.1383099214286688</v>
      </c>
      <c r="M26" s="61">
        <f t="shared" si="2"/>
        <v>0.13968783454140479</v>
      </c>
      <c r="N26" s="61">
        <f t="shared" si="2"/>
        <v>0.14199016079186094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IF(J14=0, 0, J14/SUM($J$14:$N$15))</f>
        <v>0</v>
      </c>
      <c r="K28" s="61">
        <f t="shared" ref="K28:N28" si="3">IF(K14=0, 0, K14/SUM($J$14:$N$15))</f>
        <v>0</v>
      </c>
      <c r="L28" s="61">
        <f t="shared" si="3"/>
        <v>0</v>
      </c>
      <c r="M28" s="61">
        <f t="shared" si="3"/>
        <v>0</v>
      </c>
      <c r="N28" s="61">
        <f t="shared" si="3"/>
        <v>0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IF(J16=0, 0, J16/SUM($J$16:$N$17))</f>
        <v>0</v>
      </c>
      <c r="K30" s="61">
        <f t="shared" ref="K30:N30" si="4">IF(K16=0, 0, K16/SUM($J$16:$N$17))</f>
        <v>0</v>
      </c>
      <c r="L30" s="61">
        <f t="shared" si="4"/>
        <v>0</v>
      </c>
      <c r="M30" s="61">
        <f t="shared" si="4"/>
        <v>0</v>
      </c>
      <c r="N30" s="61">
        <f t="shared" si="4"/>
        <v>0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135.04219547234149</v>
      </c>
      <c r="J38" s="38">
        <f>SUMIFS('Inp - allowance final'!I:I, 'Inp - allowance final'!$A:$A, $F$6, 'Inp - allowance final'!$N:$N, $E38)</f>
        <v>26.818140307689443</v>
      </c>
      <c r="K38" s="38">
        <f>SUMIFS('Inp - allowance final'!J:J, 'Inp - allowance final'!$A:$A, $F$6, 'Inp - allowance final'!$N:$N, $E38)</f>
        <v>27.647484929028195</v>
      </c>
      <c r="L38" s="38">
        <f>SUMIFS('Inp - allowance final'!K:K, 'Inp - allowance final'!$A:$A, $F$6, 'Inp - allowance final'!$N:$N, $E38)</f>
        <v>27.254402998997129</v>
      </c>
      <c r="M38" s="38">
        <f>SUMIFS('Inp - allowance final'!L:L, 'Inp - allowance final'!$A:$A, $F$6, 'Inp - allowance final'!$N:$N, $E38)</f>
        <v>26.726180620412222</v>
      </c>
      <c r="N38" s="38">
        <f>SUMIFS('Inp - allowance final'!M:M, 'Inp - allowance final'!$A:$A, $F$6, 'Inp - allowance final'!$N:$N, $E38)</f>
        <v>26.595986616214489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1291.825578786983</v>
      </c>
      <c r="J39" s="38">
        <f>SUMIFS('Inp - allowance final'!I:I, 'Inp - allowance final'!$A:$A, $F$6, 'Inp - allowance final'!$N:$N, $E39)</f>
        <v>257.36498570120546</v>
      </c>
      <c r="K39" s="38">
        <f>SUMIFS('Inp - allowance final'!J:J, 'Inp - allowance final'!$A:$A, $F$6, 'Inp - allowance final'!$N:$N, $E39)</f>
        <v>262.64810778862164</v>
      </c>
      <c r="L39" s="38">
        <f>SUMIFS('Inp - allowance final'!K:K, 'Inp - allowance final'!$A:$A, $F$6, 'Inp - allowance final'!$N:$N, $E39)</f>
        <v>260.29214636445334</v>
      </c>
      <c r="M39" s="38">
        <f>SUMIFS('Inp - allowance final'!L:L, 'Inp - allowance final'!$A:$A, $F$6, 'Inp - allowance final'!$N:$N, $E39)</f>
        <v>256.24976042071631</v>
      </c>
      <c r="N39" s="38">
        <f>SUMIFS('Inp - allowance final'!M:M, 'Inp - allowance final'!$A:$A, $F$6, 'Inp - allowance final'!$N:$N, $E39)</f>
        <v>255.27057851198623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0</v>
      </c>
      <c r="J40" s="38">
        <f>SUMIFS('Inp - allowance final'!I:I, 'Inp - allowance final'!$A:$A, $F$6, 'Inp - allowance final'!$N:$N, $E40)</f>
        <v>0</v>
      </c>
      <c r="K40" s="38">
        <f>SUMIFS('Inp - allowance final'!J:J, 'Inp - allowance final'!$A:$A, $F$6, 'Inp - allowance final'!$N:$N, $E40)</f>
        <v>0</v>
      </c>
      <c r="L40" s="38">
        <f>SUMIFS('Inp - allowance final'!K:K, 'Inp - allowance final'!$A:$A, $F$6, 'Inp - allowance final'!$N:$N, $E40)</f>
        <v>0</v>
      </c>
      <c r="M40" s="38">
        <f>SUMIFS('Inp - allowance final'!L:L, 'Inp - allowance final'!$A:$A, $F$6, 'Inp - allowance final'!$N:$N, $E40)</f>
        <v>0</v>
      </c>
      <c r="N40" s="38">
        <f>SUMIFS('Inp - allowance final'!M:M, 'Inp - allowance final'!$A:$A, $F$6, 'Inp - allowance final'!$N:$N, $E40)</f>
        <v>0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0</v>
      </c>
      <c r="J41" s="38">
        <f>SUMIFS('Inp - allowance final'!I:I, 'Inp - allowance final'!$A:$A, $F$6, 'Inp - allowance final'!$N:$N, $E41)</f>
        <v>0</v>
      </c>
      <c r="K41" s="38">
        <f>SUMIFS('Inp - allowance final'!J:J, 'Inp - allowance final'!$A:$A, $F$6, 'Inp - allowance final'!$N:$N, $E41)</f>
        <v>0</v>
      </c>
      <c r="L41" s="38">
        <f>SUMIFS('Inp - allowance final'!K:K, 'Inp - allowance final'!$A:$A, $F$6, 'Inp - allowance final'!$N:$N, $E41)</f>
        <v>0</v>
      </c>
      <c r="M41" s="38">
        <f>SUMIFS('Inp - allowance final'!L:L, 'Inp - allowance final'!$A:$A, $F$6, 'Inp - allowance final'!$N:$N, $E41)</f>
        <v>0</v>
      </c>
      <c r="N41" s="38">
        <f>SUMIFS('Inp - allowance final'!M:M, 'Inp - allowance final'!$A:$A, $F$6, 'Inp - allowance final'!$N:$N, $E41)</f>
        <v>0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111.76820048769591</v>
      </c>
      <c r="I46" s="38"/>
      <c r="J46" s="38">
        <f>$H$38*J24</f>
        <v>21.250689352388704</v>
      </c>
      <c r="K46" s="38">
        <f t="shared" ref="K46:N46" si="8">$H$38*K24</f>
        <v>22.45370900664193</v>
      </c>
      <c r="L46" s="38">
        <f t="shared" si="8"/>
        <v>22.249385038852445</v>
      </c>
      <c r="M46" s="38">
        <f t="shared" si="8"/>
        <v>22.626138501410622</v>
      </c>
      <c r="N46" s="38">
        <f t="shared" si="8"/>
        <v>23.188278588402191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23.273994984645586</v>
      </c>
      <c r="I47" s="38"/>
      <c r="J47" s="38">
        <f>J38-J46</f>
        <v>5.567450955300739</v>
      </c>
      <c r="K47" s="38">
        <f t="shared" ref="K47:N47" si="10">K38-K46</f>
        <v>5.1937759223862656</v>
      </c>
      <c r="L47" s="38">
        <f t="shared" si="10"/>
        <v>5.0050179601446843</v>
      </c>
      <c r="M47" s="38">
        <f t="shared" si="10"/>
        <v>4.1000421190015999</v>
      </c>
      <c r="N47" s="38">
        <f t="shared" si="10"/>
        <v>3.4077080278122978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895.99238522092571</v>
      </c>
      <c r="I48" s="38"/>
      <c r="J48" s="38">
        <f>$H$39*J26</f>
        <v>173.35960906388908</v>
      </c>
      <c r="K48" s="38">
        <f>$H$39*K26</f>
        <v>180.08164250251133</v>
      </c>
      <c r="L48" s="38">
        <f t="shared" ref="L48:N48" si="11">$H$39*L26</f>
        <v>178.67229430157221</v>
      </c>
      <c r="M48" s="38">
        <f t="shared" si="11"/>
        <v>180.45231770595055</v>
      </c>
      <c r="N48" s="38">
        <f t="shared" si="11"/>
        <v>183.42652164700255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395.83319356605728</v>
      </c>
      <c r="I49" s="38"/>
      <c r="J49" s="38">
        <f>J39-J48</f>
        <v>84.005376637316374</v>
      </c>
      <c r="K49" s="38">
        <f t="shared" ref="K49:N49" si="12">K39-K48</f>
        <v>82.566465286110315</v>
      </c>
      <c r="L49" s="38">
        <f t="shared" si="12"/>
        <v>81.619852062881137</v>
      </c>
      <c r="M49" s="38">
        <f t="shared" si="12"/>
        <v>75.797442714765765</v>
      </c>
      <c r="N49" s="38">
        <f t="shared" si="12"/>
        <v>71.844056864983685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0</v>
      </c>
      <c r="I50" s="36"/>
      <c r="J50" s="36">
        <f>$H$40*J28</f>
        <v>0</v>
      </c>
      <c r="K50" s="36">
        <f t="shared" ref="K50:N50" si="13">$H$40*K28</f>
        <v>0</v>
      </c>
      <c r="L50" s="36">
        <f t="shared" si="13"/>
        <v>0</v>
      </c>
      <c r="M50" s="36">
        <f t="shared" si="13"/>
        <v>0</v>
      </c>
      <c r="N50" s="36">
        <f t="shared" si="13"/>
        <v>0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0</v>
      </c>
      <c r="I51" s="38"/>
      <c r="J51" s="36">
        <f>J40-J50</f>
        <v>0</v>
      </c>
      <c r="K51" s="36">
        <f t="shared" ref="K51:N51" si="14">K40-K50</f>
        <v>0</v>
      </c>
      <c r="L51" s="36">
        <f t="shared" si="14"/>
        <v>0</v>
      </c>
      <c r="M51" s="36">
        <f t="shared" si="14"/>
        <v>0</v>
      </c>
      <c r="N51" s="36">
        <f t="shared" si="14"/>
        <v>0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0</v>
      </c>
      <c r="I52" s="38"/>
      <c r="J52" s="38">
        <f>$H$41*J30</f>
        <v>0</v>
      </c>
      <c r="K52" s="38">
        <f t="shared" ref="K52:N52" si="15">$H$41*K30</f>
        <v>0</v>
      </c>
      <c r="L52" s="38">
        <f t="shared" si="15"/>
        <v>0</v>
      </c>
      <c r="M52" s="38">
        <f t="shared" si="15"/>
        <v>0</v>
      </c>
      <c r="N52" s="38">
        <f t="shared" si="15"/>
        <v>0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0</v>
      </c>
      <c r="I53" s="38"/>
      <c r="J53" s="38">
        <f>J41-J52</f>
        <v>0</v>
      </c>
      <c r="K53" s="38">
        <f t="shared" ref="K53:N53" si="16">K41-K52</f>
        <v>0</v>
      </c>
      <c r="L53" s="38">
        <f t="shared" si="16"/>
        <v>0</v>
      </c>
      <c r="M53" s="38">
        <f t="shared" si="16"/>
        <v>0</v>
      </c>
      <c r="N53" s="38">
        <f t="shared" si="16"/>
        <v>0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28.850999999999999</v>
      </c>
      <c r="I62" s="38"/>
      <c r="J62" s="38">
        <f>SUMIFS('Inp - BP final'!F:F, 'Inp - BP final'!$A:$A, $F$6, 'Inp - BP final'!$K:$K, $E62)</f>
        <v>3.601</v>
      </c>
      <c r="K62" s="38">
        <f>SUMIFS('Inp - BP final'!G:G, 'Inp - BP final'!$A:$A, $F$6, 'Inp - BP final'!$K:$K, $E62)</f>
        <v>5.3410000000000002</v>
      </c>
      <c r="L62" s="38">
        <f>SUMIFS('Inp - BP final'!H:H, 'Inp - BP final'!$A:$A, $F$6, 'Inp - BP final'!$K:$K, $E62)</f>
        <v>6.5549999999999997</v>
      </c>
      <c r="M62" s="38">
        <f>SUMIFS('Inp - BP final'!I:I, 'Inp - BP final'!$A:$A, $F$6, 'Inp - BP final'!$K:$K, $E62)</f>
        <v>6.5220000000000002</v>
      </c>
      <c r="N62" s="38">
        <f>SUMIFS('Inp - BP final'!J:J, 'Inp - BP final'!$A:$A, $F$6, 'Inp - BP final'!$K:$K, $E62)</f>
        <v>6.8319999999999999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93.364000000000004</v>
      </c>
      <c r="I63" s="38"/>
      <c r="J63" s="38">
        <f>SUMIFS('Inp - BP final'!F:F, 'Inp - BP final'!$A:$A, $F$6, 'Inp - BP final'!$K:$K, $E63)</f>
        <v>25.992999999999999</v>
      </c>
      <c r="K63" s="38">
        <f>SUMIFS('Inp - BP final'!G:G, 'Inp - BP final'!$A:$A, $F$6, 'Inp - BP final'!$K:$K, $E63)</f>
        <v>23.437000000000001</v>
      </c>
      <c r="L63" s="38">
        <f>SUMIFS('Inp - BP final'!H:H, 'Inp - BP final'!$A:$A, $F$6, 'Inp - BP final'!$K:$K, $E63)</f>
        <v>22.856999999999999</v>
      </c>
      <c r="M63" s="38">
        <f>SUMIFS('Inp - BP final'!I:I, 'Inp - BP final'!$A:$A, $F$6, 'Inp - BP final'!$K:$K, $E63)</f>
        <v>12.226000000000001</v>
      </c>
      <c r="N63" s="38">
        <f>SUMIFS('Inp - BP final'!J:J, 'Inp - BP final'!$A:$A, $F$6, 'Inp - BP final'!$K:$K, $E63)</f>
        <v>8.8510000000000009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40.436</v>
      </c>
      <c r="I64" s="38"/>
      <c r="J64" s="38">
        <f>SUMIFS('Inp - BP final'!F:F, 'Inp - BP final'!$A:$A, $F$6, 'Inp - BP final'!$K:$K, $E64)</f>
        <v>8.6120000000000001</v>
      </c>
      <c r="K64" s="38">
        <f>SUMIFS('Inp - BP final'!G:G, 'Inp - BP final'!$A:$A, $F$6, 'Inp - BP final'!$K:$K, $E64)</f>
        <v>7.7859999999999996</v>
      </c>
      <c r="L64" s="38">
        <f>SUMIFS('Inp - BP final'!H:H, 'Inp - BP final'!$A:$A, $F$6, 'Inp - BP final'!$K:$K, $E64)</f>
        <v>7.6430000000000007</v>
      </c>
      <c r="M64" s="38">
        <f>SUMIFS('Inp - BP final'!I:I, 'Inp - BP final'!$A:$A, $F$6, 'Inp - BP final'!$K:$K, $E64)</f>
        <v>7.2460000000000004</v>
      </c>
      <c r="N64" s="38">
        <f>SUMIFS('Inp - BP final'!J:J, 'Inp - BP final'!$A:$A, $F$6, 'Inp - BP final'!$K:$K, $E64)</f>
        <v>9.1490000000000009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536.51499999999999</v>
      </c>
      <c r="I65" s="38"/>
      <c r="J65" s="38">
        <f>SUMIFS('Inp - BP final'!F:F, 'Inp - BP final'!$A:$A, $F$6, 'Inp - BP final'!$K:$K, $E65)</f>
        <v>105.861</v>
      </c>
      <c r="K65" s="38">
        <f>SUMIFS('Inp - BP final'!G:G, 'Inp - BP final'!$A:$A, $F$6, 'Inp - BP final'!$K:$K, $E65)</f>
        <v>128.55000000000001</v>
      </c>
      <c r="L65" s="38">
        <f>SUMIFS('Inp - BP final'!H:H, 'Inp - BP final'!$A:$A, $F$6, 'Inp - BP final'!$K:$K, $E65)</f>
        <v>130.14400000000001</v>
      </c>
      <c r="M65" s="38">
        <f>SUMIFS('Inp - BP final'!I:I, 'Inp - BP final'!$A:$A, $F$6, 'Inp - BP final'!$K:$K, $E65)</f>
        <v>116.93899999999999</v>
      </c>
      <c r="N65" s="38">
        <f>SUMIFS('Inp - BP final'!J:J, 'Inp - BP final'!$A:$A, $F$6, 'Inp - BP final'!$K:$K, $E65)</f>
        <v>55.021000000000001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0</v>
      </c>
      <c r="I66" s="36"/>
      <c r="J66" s="38">
        <f>SUMIFS('Inp - BP final'!F:F, 'Inp - BP final'!$A:$A, $F$6, 'Inp - BP final'!$K:$K, $E66)-SUMIFS('Inp - BP final'!F:F, 'Inp - BP final'!$A:$A, $F$6, 'Inp - BP final'!$K:$K, $C66)</f>
        <v>0</v>
      </c>
      <c r="K66" s="38">
        <f>SUMIFS('Inp - BP final'!G:G, 'Inp - BP final'!$A:$A, $F$6, 'Inp - BP final'!$K:$K, $E66)-SUMIFS('Inp - BP final'!G:G, 'Inp - BP final'!$A:$A, $F$6, 'Inp - BP final'!$K:$K, $C66)</f>
        <v>0</v>
      </c>
      <c r="L66" s="38">
        <f>SUMIFS('Inp - BP final'!H:H, 'Inp - BP final'!$A:$A, $F$6, 'Inp - BP final'!$K:$K, $E66)-SUMIFS('Inp - BP final'!H:H, 'Inp - BP final'!$A:$A, $F$6, 'Inp - BP final'!$K:$K, $C66)</f>
        <v>0</v>
      </c>
      <c r="M66" s="38">
        <f>SUMIFS('Inp - BP final'!I:I, 'Inp - BP final'!$A:$A, $F$6, 'Inp - BP final'!$K:$K, $E66)-SUMIFS('Inp - BP final'!I:I, 'Inp - BP final'!$A:$A, $F$6, 'Inp - BP final'!$K:$K, $C66)</f>
        <v>0</v>
      </c>
      <c r="N66" s="38">
        <f>SUMIFS('Inp - BP final'!J:J, 'Inp - BP final'!$A:$A, $F$6, 'Inp - BP final'!$K:$K, $E66)-SUMIFS('Inp - BP final'!J:J, 'Inp - BP final'!$A:$A, $F$6, 'Inp - BP final'!$K:$K, $C66)</f>
        <v>0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0</v>
      </c>
      <c r="I67" s="38"/>
      <c r="J67" s="38">
        <f>SUMIFS('Inp - BP final'!F:F, 'Inp - BP final'!$A:$A, $F$6, 'Inp - BP final'!$K:$K, $E67)-SUMIFS('Inp - BP final'!F:F, 'Inp - BP final'!$A:$A, $F$6, 'Inp - BP final'!$K:$K, $C67)</f>
        <v>0</v>
      </c>
      <c r="K67" s="38">
        <f>SUMIFS('Inp - BP final'!G:G, 'Inp - BP final'!$A:$A, $F$6, 'Inp - BP final'!$K:$K, $E67)-SUMIFS('Inp - BP final'!G:G, 'Inp - BP final'!$A:$A, $F$6, 'Inp - BP final'!$K:$K, $C67)</f>
        <v>0</v>
      </c>
      <c r="L67" s="38">
        <f>SUMIFS('Inp - BP final'!H:H, 'Inp - BP final'!$A:$A, $F$6, 'Inp - BP final'!$K:$K, $E67)-SUMIFS('Inp - BP final'!H:H, 'Inp - BP final'!$A:$A, $F$6, 'Inp - BP final'!$K:$K, $C67)</f>
        <v>0</v>
      </c>
      <c r="M67" s="38">
        <f>SUMIFS('Inp - BP final'!I:I, 'Inp - BP final'!$A:$A, $F$6, 'Inp - BP final'!$K:$K, $E67)-SUMIFS('Inp - BP final'!I:I, 'Inp - BP final'!$A:$A, $F$6, 'Inp - BP final'!$K:$K, $C67)</f>
        <v>0</v>
      </c>
      <c r="N67" s="38">
        <f>SUMIFS('Inp - BP final'!J:J, 'Inp - BP final'!$A:$A, $F$6, 'Inp - BP final'!$K:$K, $E67)-SUMIFS('Inp - BP final'!J:J, 'Inp - BP final'!$A:$A, $F$6, 'Inp - BP final'!$K:$K, $C67)</f>
        <v>0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0</v>
      </c>
      <c r="I68" s="38"/>
      <c r="J68" s="38">
        <f>SUMIFS('Inp - BP final'!F:F, 'Inp - BP final'!$A:$A, $F$6, 'Inp - BP final'!$K:$K, $E68)-SUMIFS('Inp - BP final'!F:F, 'Inp - BP final'!$A:$A, $F$6, 'Inp - BP final'!$K:$K, $C68)</f>
        <v>0</v>
      </c>
      <c r="K68" s="38">
        <f>SUMIFS('Inp - BP final'!G:G, 'Inp - BP final'!$A:$A, $F$6, 'Inp - BP final'!$K:$K, $E68)-SUMIFS('Inp - BP final'!G:G, 'Inp - BP final'!$A:$A, $F$6, 'Inp - BP final'!$K:$K, $C68)</f>
        <v>0</v>
      </c>
      <c r="L68" s="38">
        <f>SUMIFS('Inp - BP final'!H:H, 'Inp - BP final'!$A:$A, $F$6, 'Inp - BP final'!$K:$K, $E68)-SUMIFS('Inp - BP final'!H:H, 'Inp - BP final'!$A:$A, $F$6, 'Inp - BP final'!$K:$K, $C68)</f>
        <v>0</v>
      </c>
      <c r="M68" s="38">
        <f>SUMIFS('Inp - BP final'!I:I, 'Inp - BP final'!$A:$A, $F$6, 'Inp - BP final'!$K:$K, $E68)-SUMIFS('Inp - BP final'!I:I, 'Inp - BP final'!$A:$A, $F$6, 'Inp - BP final'!$K:$K, $C68)</f>
        <v>0</v>
      </c>
      <c r="N68" s="38">
        <f>SUMIFS('Inp - BP final'!J:J, 'Inp - BP final'!$A:$A, $F$6, 'Inp - BP final'!$K:$K, $E68)-SUMIFS('Inp - BP final'!J:J, 'Inp - BP final'!$A:$A, $F$6, 'Inp - BP final'!$K:$K, $C68)</f>
        <v>0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0</v>
      </c>
      <c r="I69" s="38"/>
      <c r="J69" s="38">
        <f>SUMIFS('Inp - BP final'!F:F, 'Inp - BP final'!$A:$A, $F$6, 'Inp - BP final'!$K:$K, $E69)-SUMIFS('Inp - BP final'!F:F, 'Inp - BP final'!$A:$A, $F$6, 'Inp - BP final'!$K:$K, $C69)</f>
        <v>0</v>
      </c>
      <c r="K69" s="38">
        <f>SUMIFS('Inp - BP final'!G:G, 'Inp - BP final'!$A:$A, $F$6, 'Inp - BP final'!$K:$K, $E69)-SUMIFS('Inp - BP final'!G:G, 'Inp - BP final'!$A:$A, $F$6, 'Inp - BP final'!$K:$K, $C69)</f>
        <v>0</v>
      </c>
      <c r="L69" s="38">
        <f>SUMIFS('Inp - BP final'!H:H, 'Inp - BP final'!$A:$A, $F$6, 'Inp - BP final'!$K:$K, $E69)-SUMIFS('Inp - BP final'!H:H, 'Inp - BP final'!$A:$A, $F$6, 'Inp - BP final'!$K:$K, $C69)</f>
        <v>0</v>
      </c>
      <c r="M69" s="38">
        <f>SUMIFS('Inp - BP final'!I:I, 'Inp - BP final'!$A:$A, $F$6, 'Inp - BP final'!$K:$K, $E69)-SUMIFS('Inp - BP final'!I:I, 'Inp - BP final'!$A:$A, $F$6, 'Inp - BP final'!$K:$K, $C69)</f>
        <v>0</v>
      </c>
      <c r="N69" s="38">
        <f>SUMIFS('Inp - BP final'!J:J, 'Inp - BP final'!$A:$A, $F$6, 'Inp - BP final'!$K:$K, $E69)-SUMIFS('Inp - BP final'!J:J, 'Inp - BP final'!$A:$A, $F$6, 'Inp - BP final'!$K:$K, $C69)</f>
        <v>0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2.4995314679975289E-2</v>
      </c>
      <c r="K76" s="61">
        <f t="shared" ref="K76:N76" si="22">IF(K62=0, 0, K62/SUM(K$62:K$65))</f>
        <v>3.2347347892970918E-2</v>
      </c>
      <c r="L76" s="61">
        <f t="shared" si="22"/>
        <v>3.9204779932894333E-2</v>
      </c>
      <c r="M76" s="61">
        <f t="shared" si="22"/>
        <v>4.5629770591815749E-2</v>
      </c>
      <c r="N76" s="61">
        <f t="shared" si="22"/>
        <v>8.5557211375903205E-2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0.18042299763304573</v>
      </c>
      <c r="K77" s="61">
        <f t="shared" si="23"/>
        <v>0.14194435359812008</v>
      </c>
      <c r="L77" s="61">
        <f t="shared" si="23"/>
        <v>0.13670536307035328</v>
      </c>
      <c r="M77" s="61">
        <f t="shared" si="23"/>
        <v>8.5536580075979668E-2</v>
      </c>
      <c r="N77" s="61">
        <f t="shared" si="23"/>
        <v>0.11084117065107134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5.9777742300457425E-2</v>
      </c>
      <c r="K78" s="61">
        <f t="shared" si="23"/>
        <v>4.7155298763278702E-2</v>
      </c>
      <c r="L78" s="61">
        <f t="shared" si="23"/>
        <v>4.5711995885142853E-2</v>
      </c>
      <c r="M78" s="61">
        <f t="shared" si="23"/>
        <v>5.0695080912035714E-2</v>
      </c>
      <c r="N78" s="61">
        <f t="shared" si="23"/>
        <v>0.11457302793883761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0.7348039453865215</v>
      </c>
      <c r="K79" s="61">
        <f t="shared" si="23"/>
        <v>0.7785529997456303</v>
      </c>
      <c r="L79" s="61">
        <f t="shared" si="23"/>
        <v>0.77837786111160945</v>
      </c>
      <c r="M79" s="61">
        <f t="shared" si="23"/>
        <v>0.81813856842016885</v>
      </c>
      <c r="N79" s="61">
        <f t="shared" si="23"/>
        <v>0.6890285900341877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38">
        <f>IF(J66=0,0,J66/SUM(J$66:J$69))</f>
        <v>0</v>
      </c>
      <c r="K80" s="38">
        <f t="shared" ref="K80:N80" si="24">IF(K66=0,0,K66/SUM(K$66:K$69))</f>
        <v>0</v>
      </c>
      <c r="L80" s="38">
        <f t="shared" si="24"/>
        <v>0</v>
      </c>
      <c r="M80" s="38">
        <f t="shared" si="24"/>
        <v>0</v>
      </c>
      <c r="N80" s="38">
        <f t="shared" si="24"/>
        <v>0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38">
        <f t="shared" ref="J81:J83" si="25">IF(J67=0,0,J67/SUM(J$66:J$69))</f>
        <v>0</v>
      </c>
      <c r="K81" s="38">
        <f t="shared" ref="K81:N81" si="26">IF(K67=0,0,K67/SUM(K$66:K$69))</f>
        <v>0</v>
      </c>
      <c r="L81" s="38">
        <f t="shared" si="26"/>
        <v>0</v>
      </c>
      <c r="M81" s="38">
        <f t="shared" si="26"/>
        <v>0</v>
      </c>
      <c r="N81" s="38">
        <f t="shared" si="26"/>
        <v>0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38">
        <f t="shared" si="25"/>
        <v>0</v>
      </c>
      <c r="K82" s="38">
        <f t="shared" ref="K82:N82" si="27">IF(K68=0,0,K68/SUM(K$66:K$69))</f>
        <v>0</v>
      </c>
      <c r="L82" s="38">
        <f t="shared" si="27"/>
        <v>0</v>
      </c>
      <c r="M82" s="38">
        <f t="shared" si="27"/>
        <v>0</v>
      </c>
      <c r="N82" s="38">
        <f t="shared" si="27"/>
        <v>0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38">
        <f t="shared" si="25"/>
        <v>0</v>
      </c>
      <c r="K83" s="38">
        <f t="shared" ref="K83:N83" si="28">IF(K69=0,0,K69/SUM(K$66:K$69))</f>
        <v>0</v>
      </c>
      <c r="L83" s="38">
        <f t="shared" si="28"/>
        <v>0</v>
      </c>
      <c r="M83" s="38">
        <f t="shared" si="28"/>
        <v>0</v>
      </c>
      <c r="N83" s="38">
        <f t="shared" si="28"/>
        <v>0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9">IF(K70=0, 0, K70/(K70+K71))</f>
        <v>0</v>
      </c>
      <c r="L84" s="38">
        <f t="shared" si="29"/>
        <v>0</v>
      </c>
      <c r="M84" s="38">
        <f t="shared" si="29"/>
        <v>0</v>
      </c>
      <c r="N84" s="38">
        <f t="shared" si="29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30">IF(K71=0, 0, K71/(K70+K71))</f>
        <v>0</v>
      </c>
      <c r="L85" s="38">
        <f t="shared" si="30"/>
        <v>0</v>
      </c>
      <c r="M85" s="38">
        <f t="shared" si="30"/>
        <v>0</v>
      </c>
      <c r="N85" s="38">
        <f t="shared" si="30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31">IF(K72=0, 0, K72/(K72+K73))</f>
        <v>0</v>
      </c>
      <c r="L86" s="38">
        <f t="shared" si="31"/>
        <v>0</v>
      </c>
      <c r="M86" s="38">
        <f t="shared" si="31"/>
        <v>0</v>
      </c>
      <c r="N86" s="38">
        <f t="shared" si="31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32">IF(K73=0, 0, K73/(K72+K73))</f>
        <v>0</v>
      </c>
      <c r="L87" s="38">
        <f t="shared" si="32"/>
        <v>0</v>
      </c>
      <c r="M87" s="38">
        <f t="shared" si="32"/>
        <v>0</v>
      </c>
      <c r="N87" s="38">
        <f t="shared" si="32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566.97124451651837</v>
      </c>
      <c r="J90" s="38">
        <f>SUMIFS('Inp - allowance final'!I:I,'Inp - allowance final'!$A:$A,$F$6,'Inp - allowance final'!$N:$N,$E90)</f>
        <v>111.60720978436022</v>
      </c>
      <c r="K90" s="38">
        <f>SUMIFS('Inp - allowance final'!J:J, 'Inp - allowance final'!$A:$A, $F$6, 'Inp - allowance final'!$N:$N, $E90)</f>
        <v>132.09195281779324</v>
      </c>
      <c r="L90" s="38">
        <f>SUMIFS('Inp - allowance final'!K:K, 'Inp - allowance final'!$A:$A, $F$6, 'Inp - allowance final'!$N:$N, $E90)</f>
        <v>129.03928740257655</v>
      </c>
      <c r="M90" s="38">
        <f>SUMIFS('Inp - allowance final'!L:L, 'Inp - allowance final'!$A:$A, $F$6, 'Inp - allowance final'!$N:$N, $E90)</f>
        <v>115.6547800143365</v>
      </c>
      <c r="N90" s="38">
        <f>SUMIFS('Inp - allowance final'!M:M, 'Inp - allowance final'!$A:$A, $F$6, 'Inp - allowance final'!$N:$N, $E90)</f>
        <v>78.578014497451917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3">SUM(J91:N91)</f>
        <v>0</v>
      </c>
      <c r="J91" s="38">
        <f>SUMIFS('Inp - allowance final'!I:I, 'Inp - allowance final'!$A:$A, $F$6, 'Inp - allowance final'!$N:$N, $E91)</f>
        <v>0</v>
      </c>
      <c r="K91" s="38">
        <f>SUMIFS('Inp - allowance final'!J:J, 'Inp - allowance final'!$A:$A, $F$6, 'Inp - allowance final'!$N:$N, $E91)</f>
        <v>0</v>
      </c>
      <c r="L91" s="38">
        <f>SUMIFS('Inp - allowance final'!K:K, 'Inp - allowance final'!$A:$A, $F$6, 'Inp - allowance final'!$N:$N, $E91)</f>
        <v>0</v>
      </c>
      <c r="M91" s="38">
        <f>SUMIFS('Inp - allowance final'!L:L, 'Inp - allowance final'!$A:$A, $F$6, 'Inp - allowance final'!$N:$N, $E91)</f>
        <v>0</v>
      </c>
      <c r="N91" s="38">
        <f>SUMIFS('Inp - allowance final'!M:M, 'Inp - allowance final'!$A:$A, $F$6, 'Inp - allowance final'!$N:$N, $E91)</f>
        <v>0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3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24.121655421847048</v>
      </c>
      <c r="I95" s="38"/>
      <c r="J95" s="38">
        <f t="shared" ref="J95:N98" si="34">J$90*J76</f>
        <v>2.7896573291141009</v>
      </c>
      <c r="K95" s="38">
        <f t="shared" si="34"/>
        <v>4.2728243516590583</v>
      </c>
      <c r="L95" s="38">
        <f t="shared" si="34"/>
        <v>5.0589568653155172</v>
      </c>
      <c r="M95" s="38">
        <f t="shared" si="34"/>
        <v>5.2773010799010915</v>
      </c>
      <c r="N95" s="38">
        <f t="shared" si="34"/>
        <v>6.7229157958572801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5">SUM(J96:N96)</f>
        <v>75.128970305898918</v>
      </c>
      <c r="I96" s="38"/>
      <c r="J96" s="38">
        <f t="shared" si="34"/>
        <v>20.136507346754463</v>
      </c>
      <c r="K96" s="38">
        <f t="shared" si="34"/>
        <v>18.749706858235037</v>
      </c>
      <c r="L96" s="38">
        <f t="shared" si="34"/>
        <v>17.64036263470889</v>
      </c>
      <c r="M96" s="38">
        <f t="shared" si="34"/>
        <v>9.8927143518661058</v>
      </c>
      <c r="N96" s="38">
        <f t="shared" si="34"/>
        <v>8.7096791143344259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5"/>
        <v>33.6651553805643</v>
      </c>
      <c r="I97" s="38"/>
      <c r="J97" s="38">
        <f t="shared" si="34"/>
        <v>6.671627025362576</v>
      </c>
      <c r="K97" s="38">
        <f t="shared" si="34"/>
        <v>6.2288354993479542</v>
      </c>
      <c r="L97" s="38">
        <f t="shared" si="34"/>
        <v>5.8986433747683451</v>
      </c>
      <c r="M97" s="38">
        <f t="shared" si="34"/>
        <v>5.8631284306904794</v>
      </c>
      <c r="N97" s="38">
        <f t="shared" si="34"/>
        <v>9.0029210503949457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5"/>
        <v>434.05546340820814</v>
      </c>
      <c r="I98" s="38"/>
      <c r="J98" s="38">
        <f t="shared" si="34"/>
        <v>82.009418083129077</v>
      </c>
      <c r="K98" s="38">
        <f t="shared" si="34"/>
        <v>102.84058610855119</v>
      </c>
      <c r="L98" s="38">
        <f t="shared" si="34"/>
        <v>100.44132452778378</v>
      </c>
      <c r="M98" s="38">
        <f t="shared" si="34"/>
        <v>94.621636151878818</v>
      </c>
      <c r="N98" s="38">
        <f t="shared" si="34"/>
        <v>54.142498536865254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5"/>
        <v>0</v>
      </c>
      <c r="I99" s="36"/>
      <c r="J99" s="38">
        <f t="shared" ref="J99:N102" si="36">J$91*J80</f>
        <v>0</v>
      </c>
      <c r="K99" s="38">
        <f t="shared" si="36"/>
        <v>0</v>
      </c>
      <c r="L99" s="38">
        <f t="shared" si="36"/>
        <v>0</v>
      </c>
      <c r="M99" s="38">
        <f t="shared" si="36"/>
        <v>0</v>
      </c>
      <c r="N99" s="38">
        <f t="shared" si="36"/>
        <v>0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5"/>
        <v>0</v>
      </c>
      <c r="I100" s="38"/>
      <c r="J100" s="38">
        <f t="shared" si="36"/>
        <v>0</v>
      </c>
      <c r="K100" s="38">
        <f t="shared" si="36"/>
        <v>0</v>
      </c>
      <c r="L100" s="38">
        <f t="shared" si="36"/>
        <v>0</v>
      </c>
      <c r="M100" s="38">
        <f t="shared" si="36"/>
        <v>0</v>
      </c>
      <c r="N100" s="38">
        <f t="shared" si="36"/>
        <v>0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5"/>
        <v>0</v>
      </c>
      <c r="I101" s="38"/>
      <c r="J101" s="38">
        <f t="shared" si="36"/>
        <v>0</v>
      </c>
      <c r="K101" s="38">
        <f t="shared" si="36"/>
        <v>0</v>
      </c>
      <c r="L101" s="38">
        <f t="shared" si="36"/>
        <v>0</v>
      </c>
      <c r="M101" s="38">
        <f t="shared" si="36"/>
        <v>0</v>
      </c>
      <c r="N101" s="38">
        <f t="shared" si="36"/>
        <v>0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5"/>
        <v>0</v>
      </c>
      <c r="I102" s="38"/>
      <c r="J102" s="38">
        <f t="shared" si="36"/>
        <v>0</v>
      </c>
      <c r="K102" s="38">
        <f t="shared" si="36"/>
        <v>0</v>
      </c>
      <c r="L102" s="38">
        <f t="shared" si="36"/>
        <v>0</v>
      </c>
      <c r="M102" s="38">
        <f t="shared" si="36"/>
        <v>0</v>
      </c>
      <c r="N102" s="38">
        <f t="shared" si="36"/>
        <v>0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5"/>
        <v>0</v>
      </c>
      <c r="I103" s="38"/>
      <c r="J103" s="38">
        <f>SUMIFS('Inp - allowance final'!I:I, 'Inp - allowance final'!$A:$A, AFW!$F$6, 'Inp - allowance final'!$B:$B, AFW!$A103)</f>
        <v>0</v>
      </c>
      <c r="K103" s="38">
        <f>SUMIFS('Inp - allowance final'!J:J, 'Inp - allowance final'!$A:$A, AFW!$F$6, 'Inp - allowance final'!$B:$B, AFW!$A103)</f>
        <v>0</v>
      </c>
      <c r="L103" s="38">
        <f>SUMIFS('Inp - allowance final'!K:K, 'Inp - allowance final'!$A:$A, AFW!$F$6, 'Inp - allowance final'!$B:$B, AFW!$A103)</f>
        <v>0</v>
      </c>
      <c r="M103" s="38">
        <f>SUMIFS('Inp - allowance final'!L:L, 'Inp - allowance final'!$A:$A, AFW!$F$6, 'Inp - allowance final'!$B:$B, AFW!$A103)</f>
        <v>0</v>
      </c>
      <c r="N103" s="38">
        <f>SUMIFS('Inp - allowance final'!M:M, 'Inp - allowance final'!$A:$A, AFW!$F$6, 'Inp - allowance final'!$B:$B, AFW!$A103)</f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5"/>
        <v>0</v>
      </c>
      <c r="I104" s="38"/>
      <c r="J104" s="38">
        <f>SUMIFS('Inp - allowance final'!I:I, 'Inp - allowance final'!$A:$A, AFW!$F$6, 'Inp - allowance final'!$B:$B, AFW!$A104)</f>
        <v>0</v>
      </c>
      <c r="K104" s="38">
        <f>SUMIFS('Inp - allowance final'!J:J, 'Inp - allowance final'!$A:$A, AFW!$F$6, 'Inp - allowance final'!$B:$B, AFW!$A104)</f>
        <v>0</v>
      </c>
      <c r="L104" s="38">
        <f>SUMIFS('Inp - allowance final'!K:K, 'Inp - allowance final'!$A:$A, AFW!$F$6, 'Inp - allowance final'!$B:$B, AFW!$A104)</f>
        <v>0</v>
      </c>
      <c r="M104" s="38">
        <f>SUMIFS('Inp - allowance final'!L:L, 'Inp - allowance final'!$A:$A, AFW!$F$6, 'Inp - allowance final'!$B:$B, AFW!$A104)</f>
        <v>0</v>
      </c>
      <c r="N104" s="38">
        <f>SUMIFS('Inp - allowance final'!M:M, 'Inp - allowance final'!$A:$A, AFW!$F$6, 'Inp - allowance final'!$B:$B, AFW!$A104)</f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5"/>
        <v>0</v>
      </c>
      <c r="I105" s="38"/>
      <c r="J105" s="38">
        <f>SUMIFS('Inp - allowance final'!I:I, 'Inp - allowance final'!$A:$A, AFW!$F$6, 'Inp - allowance final'!$B:$B, AFW!$A105)</f>
        <v>0</v>
      </c>
      <c r="K105" s="38">
        <f>SUMIFS('Inp - allowance final'!J:J, 'Inp - allowance final'!$A:$A, AFW!$F$6, 'Inp - allowance final'!$B:$B, AFW!$A105)</f>
        <v>0</v>
      </c>
      <c r="L105" s="38">
        <f>SUMIFS('Inp - allowance final'!K:K, 'Inp - allowance final'!$A:$A, AFW!$F$6, 'Inp - allowance final'!$B:$B, AFW!$A105)</f>
        <v>0</v>
      </c>
      <c r="M105" s="38">
        <f>SUMIFS('Inp - allowance final'!L:L, 'Inp - allowance final'!$A:$A, AFW!$F$6, 'Inp - allowance final'!$B:$B, AFW!$A105)</f>
        <v>0</v>
      </c>
      <c r="N105" s="38">
        <f>SUMIFS('Inp - allowance final'!M:M, 'Inp - allowance final'!$A:$A, AFW!$F$6, 'Inp - allowance final'!$B:$B, AFW!$A105)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5"/>
        <v>0</v>
      </c>
      <c r="J106" s="38">
        <f>SUMIFS('Inp - allowance final'!I:I, 'Inp - allowance final'!$A:$A, AFW!$F$6, 'Inp - allowance final'!$B:$B, AFW!$A106)</f>
        <v>0</v>
      </c>
      <c r="K106" s="38">
        <f>SUMIFS('Inp - allowance final'!J:J, 'Inp - allowance final'!$A:$A, AFW!$F$6, 'Inp - allowance final'!$B:$B, AFW!$A106)</f>
        <v>0</v>
      </c>
      <c r="L106" s="38">
        <f>SUMIFS('Inp - allowance final'!K:K, 'Inp - allowance final'!$A:$A, AFW!$F$6, 'Inp - allowance final'!$B:$B, AFW!$A106)</f>
        <v>0</v>
      </c>
      <c r="M106" s="38">
        <f>SUMIFS('Inp - allowance final'!L:L, 'Inp - allowance final'!$A:$A, AFW!$F$6, 'Inp - allowance final'!$B:$B, AFW!$A106)</f>
        <v>0</v>
      </c>
      <c r="N106" s="38">
        <f>SUMIFS('Inp - allowance final'!M:M, 'Inp - allowance final'!$A:$A, AFW!$F$6, 'Inp - allowance final'!$B:$B, AFW!$A106)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7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7"/>
        <v>11.249707076616801</v>
      </c>
      <c r="I113" s="38"/>
      <c r="J113" s="38">
        <f>SUMIFS('Inp - allowance final'!I:I, 'Inp - allowance final'!$A:$A, $F$6, 'Inp - allowance final'!$N:$N, $A113)</f>
        <v>2.25</v>
      </c>
      <c r="K113" s="38">
        <f>SUMIFS('Inp - allowance final'!J:J, 'Inp - allowance final'!$A:$A, $F$6, 'Inp - allowance final'!$N:$N, $A113)</f>
        <v>2.2497070766167999</v>
      </c>
      <c r="L113" s="38">
        <f>SUMIFS('Inp - allowance final'!K:K, 'Inp - allowance final'!$A:$A, $F$6, 'Inp - allowance final'!$N:$N, $A113)</f>
        <v>2.25</v>
      </c>
      <c r="M113" s="38">
        <f>SUMIFS('Inp - allowance final'!L:L, 'Inp - allowance final'!$A:$A, $F$6, 'Inp - allowance final'!$N:$N, $A113)</f>
        <v>2.25</v>
      </c>
      <c r="N113" s="38">
        <f>SUMIFS('Inp - allowance final'!M:M, 'Inp - allowance final'!$A:$A, $F$6, 'Inp - allowance final'!$N:$N, $A113)</f>
        <v>2.25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7"/>
        <v>41.357650450383197</v>
      </c>
      <c r="I114" s="38"/>
      <c r="J114" s="38">
        <f>SUMIFS('Inp - allowance final'!I:I, 'Inp - allowance final'!$A:$A, $F$6, 'Inp - allowance final'!$N:$N, $A114)</f>
        <v>7.4529999999999994</v>
      </c>
      <c r="K114" s="38">
        <f>SUMIFS('Inp - allowance final'!J:J, 'Inp - allowance final'!$A:$A, $F$6, 'Inp - allowance final'!$N:$N, $A114)</f>
        <v>7.2976504503831983</v>
      </c>
      <c r="L114" s="38">
        <f>SUMIFS('Inp - allowance final'!K:K, 'Inp - allowance final'!$A:$A, $F$6, 'Inp - allowance final'!$N:$N, $A114)</f>
        <v>8.0070000000000014</v>
      </c>
      <c r="M114" s="38">
        <f>SUMIFS('Inp - allowance final'!L:L, 'Inp - allowance final'!$A:$A, $F$6, 'Inp - allowance final'!$N:$N, $A114)</f>
        <v>8.7530000000000001</v>
      </c>
      <c r="N114" s="38">
        <f>SUMIFS('Inp - allowance final'!M:M, 'Inp - allowance final'!$A:$A, $F$6, 'Inp - allowance final'!$N:$N, $A114)</f>
        <v>9.8469999999999995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7"/>
        <v>0</v>
      </c>
      <c r="I115" s="36"/>
      <c r="J115" s="38">
        <f>SUMIFS('Inp - allowance final'!I:I, 'Inp - allowance final'!$A:$A, $F$6, 'Inp - allowance final'!$N:$N, $A115)</f>
        <v>0</v>
      </c>
      <c r="K115" s="38">
        <f>SUMIFS('Inp - allowance final'!J:J, 'Inp - allowance final'!$A:$A, $F$6, 'Inp - allowance final'!$N:$N, $A115)</f>
        <v>0</v>
      </c>
      <c r="L115" s="38">
        <f>SUMIFS('Inp - allowance final'!K:K, 'Inp - allowance final'!$A:$A, $F$6, 'Inp - allowance final'!$N:$N, $A115)</f>
        <v>0</v>
      </c>
      <c r="M115" s="38">
        <f>SUMIFS('Inp - allowance final'!L:L, 'Inp - allowance final'!$A:$A, $F$6, 'Inp - allowance final'!$N:$N, $A115)</f>
        <v>0</v>
      </c>
      <c r="N115" s="38">
        <f>SUMIFS('Inp - allowance final'!M:M, 'Inp - allowance final'!$A:$A, $F$6, 'Inp - allowance final'!$N:$N, $A115)</f>
        <v>0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7"/>
        <v>0</v>
      </c>
      <c r="I116" s="38"/>
      <c r="J116" s="38">
        <f>SUMIFS('Inp - allowance final'!I:I, 'Inp - allowance final'!$A:$A, $F$6, 'Inp - allowance final'!$N:$N, $A116)</f>
        <v>0</v>
      </c>
      <c r="K116" s="38">
        <f>SUMIFS('Inp - allowance final'!J:J, 'Inp - allowance final'!$A:$A, $F$6, 'Inp - allowance final'!$N:$N, $A116)</f>
        <v>0</v>
      </c>
      <c r="L116" s="38">
        <f>SUMIFS('Inp - allowance final'!K:K, 'Inp - allowance final'!$A:$A, $F$6, 'Inp - allowance final'!$N:$N, $A116)</f>
        <v>0</v>
      </c>
      <c r="M116" s="38">
        <f>SUMIFS('Inp - allowance final'!L:L, 'Inp - allowance final'!$A:$A, $F$6, 'Inp - allowance final'!$N:$N, $A116)</f>
        <v>0</v>
      </c>
      <c r="N116" s="38">
        <f>SUMIFS('Inp - allowance final'!M:M, 'Inp - allowance final'!$A:$A, $F$6, 'Inp - allowance final'!$N:$N, $A116)</f>
        <v>0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7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7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7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7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7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7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0</v>
      </c>
      <c r="I125" s="38"/>
      <c r="J125" s="38">
        <f>SUMIFS('Inp - allowance final'!I:I, 'Inp - allowance final'!$A:$A, $F$6, 'Inp - allowance final'!$N:$N, $A125)</f>
        <v>0</v>
      </c>
      <c r="K125" s="38">
        <f>SUMIFS('Inp - allowance final'!J:J, 'Inp - allowance final'!$A:$A, $F$6, 'Inp - allowance final'!$N:$N, $A125)</f>
        <v>0</v>
      </c>
      <c r="L125" s="38">
        <f>SUMIFS('Inp - allowance final'!K:K, 'Inp - allowance final'!$A:$A, $F$6, 'Inp - allowance final'!$N:$N, $A125)</f>
        <v>0</v>
      </c>
      <c r="M125" s="38">
        <f>SUMIFS('Inp - allowance final'!L:L, 'Inp - allowance final'!$A:$A, $F$6, 'Inp - allowance final'!$N:$N, $A125)</f>
        <v>0</v>
      </c>
      <c r="N125" s="38">
        <f>SUMIFS('Inp - allowance final'!M:M, 'Inp - allowance final'!$A:$A, $F$6, 'Inp - allowance final'!$N:$N, $A125)</f>
        <v>0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8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8"/>
        <v>15.250000000000002</v>
      </c>
      <c r="I127" s="38"/>
      <c r="J127" s="38">
        <f>SUMIFS('Inp - allowance final'!I:I, 'Inp - allowance final'!$A:$A, $F$6, 'Inp - allowance final'!$N:$N, $A127)</f>
        <v>3.0500000000000003</v>
      </c>
      <c r="K127" s="38">
        <f>SUMIFS('Inp - allowance final'!J:J, 'Inp - allowance final'!$A:$A, $F$6, 'Inp - allowance final'!$N:$N, $A127)</f>
        <v>3.0500000000000003</v>
      </c>
      <c r="L127" s="38">
        <f>SUMIFS('Inp - allowance final'!K:K, 'Inp - allowance final'!$A:$A, $F$6, 'Inp - allowance final'!$N:$N, $A127)</f>
        <v>3.0500000000000003</v>
      </c>
      <c r="M127" s="38">
        <f>SUMIFS('Inp - allowance final'!L:L, 'Inp - allowance final'!$A:$A, $F$6, 'Inp - allowance final'!$N:$N, $A127)</f>
        <v>3.0500000000000003</v>
      </c>
      <c r="N127" s="38">
        <f>SUMIFS('Inp - allowance final'!M:M, 'Inp - allowance final'!$A:$A, $F$6, 'Inp - allowance final'!$N:$N, $A127)</f>
        <v>3.0500000000000003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8"/>
        <v>0</v>
      </c>
      <c r="I128" s="38"/>
      <c r="J128" s="38">
        <f>SUMIFS('Inp - allowance final'!I:I, 'Inp - allowance final'!$A:$A, $F$6, 'Inp - allowance final'!$N:$N, $A128)</f>
        <v>0</v>
      </c>
      <c r="K128" s="38">
        <f>SUMIFS('Inp - allowance final'!J:J, 'Inp - allowance final'!$A:$A, $F$6, 'Inp - allowance final'!$N:$N, $A128)</f>
        <v>0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8"/>
        <v>0</v>
      </c>
      <c r="I129" s="36"/>
      <c r="J129" s="38">
        <f>SUMIFS('Inp - allowance final'!I:I, 'Inp - allowance final'!$A:$A, $F$6, 'Inp - allowance final'!$N:$N, $A129)</f>
        <v>0</v>
      </c>
      <c r="K129" s="38">
        <f>SUMIFS('Inp - allowance final'!J:J, 'Inp - allowance final'!$A:$A, $F$6, 'Inp - allowance final'!$N:$N, $A129)</f>
        <v>0</v>
      </c>
      <c r="L129" s="38">
        <f>SUMIFS('Inp - allowance final'!K:K, 'Inp - allowance final'!$A:$A, $F$6, 'Inp - allowance final'!$N:$N, $A129)</f>
        <v>0</v>
      </c>
      <c r="M129" s="38">
        <f>SUMIFS('Inp - allowance final'!L:L, 'Inp - allowance final'!$A:$A, $F$6, 'Inp - allowance final'!$N:$N, $A129)</f>
        <v>0</v>
      </c>
      <c r="N129" s="38">
        <f>SUMIFS('Inp - allowance final'!M:M, 'Inp - allowance final'!$A:$A, $F$6, 'Inp - allowance final'!$N:$N, $A129)</f>
        <v>0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8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8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8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8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8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8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8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111.76820048769591</v>
      </c>
      <c r="I141" s="38"/>
      <c r="J141" s="38">
        <f t="shared" ref="J141:N152" si="39">J46</f>
        <v>21.250689352388704</v>
      </c>
      <c r="K141" s="38">
        <f t="shared" si="39"/>
        <v>22.45370900664193</v>
      </c>
      <c r="L141" s="38">
        <f t="shared" si="39"/>
        <v>22.249385038852445</v>
      </c>
      <c r="M141" s="38">
        <f t="shared" si="39"/>
        <v>22.626138501410622</v>
      </c>
      <c r="N141" s="38">
        <f t="shared" si="39"/>
        <v>23.188278588402191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40">SUM(J142:N142)</f>
        <v>23.273994984645586</v>
      </c>
      <c r="I142" s="38"/>
      <c r="J142" s="38">
        <f t="shared" si="39"/>
        <v>5.567450955300739</v>
      </c>
      <c r="K142" s="38">
        <f t="shared" si="39"/>
        <v>5.1937759223862656</v>
      </c>
      <c r="L142" s="38">
        <f t="shared" si="39"/>
        <v>5.0050179601446843</v>
      </c>
      <c r="M142" s="38">
        <f t="shared" si="39"/>
        <v>4.1000421190015999</v>
      </c>
      <c r="N142" s="38">
        <f t="shared" si="39"/>
        <v>3.4077080278122978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40"/>
        <v>895.99238522092571</v>
      </c>
      <c r="I143" s="38"/>
      <c r="J143" s="38">
        <f t="shared" si="39"/>
        <v>173.35960906388908</v>
      </c>
      <c r="K143" s="38">
        <f t="shared" si="39"/>
        <v>180.08164250251133</v>
      </c>
      <c r="L143" s="38">
        <f t="shared" si="39"/>
        <v>178.67229430157221</v>
      </c>
      <c r="M143" s="38">
        <f t="shared" si="39"/>
        <v>180.45231770595055</v>
      </c>
      <c r="N143" s="38">
        <f t="shared" si="39"/>
        <v>183.42652164700255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40"/>
        <v>395.83319356605728</v>
      </c>
      <c r="I144" s="38"/>
      <c r="J144" s="38">
        <f t="shared" si="39"/>
        <v>84.005376637316374</v>
      </c>
      <c r="K144" s="38">
        <f t="shared" si="39"/>
        <v>82.566465286110315</v>
      </c>
      <c r="L144" s="38">
        <f t="shared" si="39"/>
        <v>81.619852062881137</v>
      </c>
      <c r="M144" s="38">
        <f t="shared" si="39"/>
        <v>75.797442714765765</v>
      </c>
      <c r="N144" s="38">
        <f t="shared" si="39"/>
        <v>71.844056864983685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40"/>
        <v>0</v>
      </c>
      <c r="I145" s="36"/>
      <c r="J145" s="38">
        <f t="shared" si="39"/>
        <v>0</v>
      </c>
      <c r="K145" s="38">
        <f t="shared" si="39"/>
        <v>0</v>
      </c>
      <c r="L145" s="38">
        <f t="shared" si="39"/>
        <v>0</v>
      </c>
      <c r="M145" s="38">
        <f t="shared" si="39"/>
        <v>0</v>
      </c>
      <c r="N145" s="38">
        <f t="shared" si="39"/>
        <v>0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40"/>
        <v>0</v>
      </c>
      <c r="I146" s="38"/>
      <c r="J146" s="38">
        <f t="shared" si="39"/>
        <v>0</v>
      </c>
      <c r="K146" s="38">
        <f t="shared" si="39"/>
        <v>0</v>
      </c>
      <c r="L146" s="38">
        <f t="shared" si="39"/>
        <v>0</v>
      </c>
      <c r="M146" s="38">
        <f t="shared" si="39"/>
        <v>0</v>
      </c>
      <c r="N146" s="38">
        <f t="shared" si="39"/>
        <v>0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40"/>
        <v>0</v>
      </c>
      <c r="I147" s="38"/>
      <c r="J147" s="38">
        <f t="shared" si="39"/>
        <v>0</v>
      </c>
      <c r="K147" s="38">
        <f t="shared" si="39"/>
        <v>0</v>
      </c>
      <c r="L147" s="38">
        <f t="shared" si="39"/>
        <v>0</v>
      </c>
      <c r="M147" s="38">
        <f t="shared" si="39"/>
        <v>0</v>
      </c>
      <c r="N147" s="38">
        <f t="shared" si="39"/>
        <v>0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40"/>
        <v>0</v>
      </c>
      <c r="I148" s="38"/>
      <c r="J148" s="38">
        <f t="shared" si="39"/>
        <v>0</v>
      </c>
      <c r="K148" s="38">
        <f t="shared" si="39"/>
        <v>0</v>
      </c>
      <c r="L148" s="38">
        <f t="shared" si="39"/>
        <v>0</v>
      </c>
      <c r="M148" s="38">
        <f t="shared" si="39"/>
        <v>0</v>
      </c>
      <c r="N148" s="38">
        <f t="shared" si="39"/>
        <v>0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40"/>
        <v>0</v>
      </c>
      <c r="I149" s="38"/>
      <c r="J149" s="38">
        <f t="shared" si="39"/>
        <v>0</v>
      </c>
      <c r="K149" s="38">
        <f t="shared" si="39"/>
        <v>0</v>
      </c>
      <c r="L149" s="38">
        <f t="shared" si="39"/>
        <v>0</v>
      </c>
      <c r="M149" s="38">
        <f t="shared" si="39"/>
        <v>0</v>
      </c>
      <c r="N149" s="38">
        <f t="shared" si="39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40"/>
        <v>0</v>
      </c>
      <c r="I150" s="38"/>
      <c r="J150" s="38">
        <f t="shared" si="39"/>
        <v>0</v>
      </c>
      <c r="K150" s="38">
        <f t="shared" si="39"/>
        <v>0</v>
      </c>
      <c r="L150" s="38">
        <f t="shared" si="39"/>
        <v>0</v>
      </c>
      <c r="M150" s="38">
        <f t="shared" si="39"/>
        <v>0</v>
      </c>
      <c r="N150" s="38">
        <f t="shared" si="39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40"/>
        <v>0</v>
      </c>
      <c r="I151" s="38"/>
      <c r="J151" s="38">
        <f t="shared" si="39"/>
        <v>0</v>
      </c>
      <c r="K151" s="38">
        <f t="shared" si="39"/>
        <v>0</v>
      </c>
      <c r="L151" s="38">
        <f t="shared" si="39"/>
        <v>0</v>
      </c>
      <c r="M151" s="38">
        <f t="shared" si="39"/>
        <v>0</v>
      </c>
      <c r="N151" s="38">
        <f t="shared" si="39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40"/>
        <v>0</v>
      </c>
      <c r="J152" s="38">
        <f t="shared" si="39"/>
        <v>0</v>
      </c>
      <c r="K152" s="38">
        <f t="shared" si="39"/>
        <v>0</v>
      </c>
      <c r="L152" s="38">
        <f t="shared" si="39"/>
        <v>0</v>
      </c>
      <c r="M152" s="38">
        <f t="shared" si="39"/>
        <v>0</v>
      </c>
      <c r="N152" s="38">
        <f t="shared" si="39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24.121655421847048</v>
      </c>
      <c r="I155" s="38"/>
      <c r="J155" s="38">
        <f>J95</f>
        <v>2.7896573291141009</v>
      </c>
      <c r="K155" s="38">
        <f t="shared" ref="K155:N155" si="41">K95</f>
        <v>4.2728243516590583</v>
      </c>
      <c r="L155" s="38">
        <f t="shared" si="41"/>
        <v>5.0589568653155172</v>
      </c>
      <c r="M155" s="38">
        <f t="shared" si="41"/>
        <v>5.2773010799010915</v>
      </c>
      <c r="N155" s="38">
        <f t="shared" si="41"/>
        <v>6.7229157958572801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42">SUM(J156:N156)</f>
        <v>75.128970305898918</v>
      </c>
      <c r="I156" s="38"/>
      <c r="J156" s="38">
        <f t="shared" ref="J156:N166" si="43">J96</f>
        <v>20.136507346754463</v>
      </c>
      <c r="K156" s="38">
        <f t="shared" si="43"/>
        <v>18.749706858235037</v>
      </c>
      <c r="L156" s="38">
        <f t="shared" si="43"/>
        <v>17.64036263470889</v>
      </c>
      <c r="M156" s="38">
        <f t="shared" si="43"/>
        <v>9.8927143518661058</v>
      </c>
      <c r="N156" s="38">
        <f t="shared" si="43"/>
        <v>8.7096791143344259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42"/>
        <v>33.6651553805643</v>
      </c>
      <c r="I157" s="38"/>
      <c r="J157" s="38">
        <f t="shared" si="43"/>
        <v>6.671627025362576</v>
      </c>
      <c r="K157" s="38">
        <f t="shared" si="43"/>
        <v>6.2288354993479542</v>
      </c>
      <c r="L157" s="38">
        <f t="shared" si="43"/>
        <v>5.8986433747683451</v>
      </c>
      <c r="M157" s="38">
        <f t="shared" si="43"/>
        <v>5.8631284306904794</v>
      </c>
      <c r="N157" s="38">
        <f t="shared" si="43"/>
        <v>9.0029210503949457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42"/>
        <v>434.05546340820814</v>
      </c>
      <c r="I158" s="38"/>
      <c r="J158" s="38">
        <f t="shared" si="43"/>
        <v>82.009418083129077</v>
      </c>
      <c r="K158" s="38">
        <f t="shared" si="43"/>
        <v>102.84058610855119</v>
      </c>
      <c r="L158" s="38">
        <f t="shared" si="43"/>
        <v>100.44132452778378</v>
      </c>
      <c r="M158" s="38">
        <f t="shared" si="43"/>
        <v>94.621636151878818</v>
      </c>
      <c r="N158" s="38">
        <f t="shared" si="43"/>
        <v>54.142498536865254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42"/>
        <v>0</v>
      </c>
      <c r="I159" s="36"/>
      <c r="J159" s="38">
        <f t="shared" si="43"/>
        <v>0</v>
      </c>
      <c r="K159" s="38">
        <f t="shared" si="43"/>
        <v>0</v>
      </c>
      <c r="L159" s="38">
        <f t="shared" si="43"/>
        <v>0</v>
      </c>
      <c r="M159" s="38">
        <f t="shared" si="43"/>
        <v>0</v>
      </c>
      <c r="N159" s="38">
        <f t="shared" si="43"/>
        <v>0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42"/>
        <v>0</v>
      </c>
      <c r="I160" s="38"/>
      <c r="J160" s="38">
        <f t="shared" si="43"/>
        <v>0</v>
      </c>
      <c r="K160" s="38">
        <f t="shared" si="43"/>
        <v>0</v>
      </c>
      <c r="L160" s="38">
        <f t="shared" si="43"/>
        <v>0</v>
      </c>
      <c r="M160" s="38">
        <f t="shared" si="43"/>
        <v>0</v>
      </c>
      <c r="N160" s="38">
        <f t="shared" si="43"/>
        <v>0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42"/>
        <v>0</v>
      </c>
      <c r="I161" s="38"/>
      <c r="J161" s="38">
        <f t="shared" si="43"/>
        <v>0</v>
      </c>
      <c r="K161" s="38">
        <f t="shared" si="43"/>
        <v>0</v>
      </c>
      <c r="L161" s="38">
        <f t="shared" si="43"/>
        <v>0</v>
      </c>
      <c r="M161" s="38">
        <f t="shared" si="43"/>
        <v>0</v>
      </c>
      <c r="N161" s="38">
        <f t="shared" si="43"/>
        <v>0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42"/>
        <v>0</v>
      </c>
      <c r="I162" s="38"/>
      <c r="J162" s="38">
        <f t="shared" si="43"/>
        <v>0</v>
      </c>
      <c r="K162" s="38">
        <f t="shared" si="43"/>
        <v>0</v>
      </c>
      <c r="L162" s="38">
        <f t="shared" si="43"/>
        <v>0</v>
      </c>
      <c r="M162" s="38">
        <f t="shared" si="43"/>
        <v>0</v>
      </c>
      <c r="N162" s="38">
        <f t="shared" si="43"/>
        <v>0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42"/>
        <v>0</v>
      </c>
      <c r="I163" s="38"/>
      <c r="J163" s="38">
        <f t="shared" si="43"/>
        <v>0</v>
      </c>
      <c r="K163" s="38">
        <f t="shared" si="43"/>
        <v>0</v>
      </c>
      <c r="L163" s="38">
        <f t="shared" si="43"/>
        <v>0</v>
      </c>
      <c r="M163" s="38">
        <f t="shared" si="43"/>
        <v>0</v>
      </c>
      <c r="N163" s="38">
        <f t="shared" si="43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42"/>
        <v>0</v>
      </c>
      <c r="I164" s="38"/>
      <c r="J164" s="38">
        <f t="shared" si="43"/>
        <v>0</v>
      </c>
      <c r="K164" s="38">
        <f t="shared" si="43"/>
        <v>0</v>
      </c>
      <c r="L164" s="38">
        <f t="shared" si="43"/>
        <v>0</v>
      </c>
      <c r="M164" s="38">
        <f t="shared" si="43"/>
        <v>0</v>
      </c>
      <c r="N164" s="38">
        <f t="shared" si="43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42"/>
        <v>0</v>
      </c>
      <c r="I165" s="38"/>
      <c r="J165" s="38">
        <f t="shared" si="43"/>
        <v>0</v>
      </c>
      <c r="K165" s="38">
        <f t="shared" si="43"/>
        <v>0</v>
      </c>
      <c r="L165" s="38">
        <f t="shared" si="43"/>
        <v>0</v>
      </c>
      <c r="M165" s="38">
        <f t="shared" si="43"/>
        <v>0</v>
      </c>
      <c r="N165" s="38">
        <f t="shared" si="43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42"/>
        <v>0</v>
      </c>
      <c r="J166" s="38">
        <f>J106</f>
        <v>0</v>
      </c>
      <c r="K166" s="38">
        <f t="shared" si="43"/>
        <v>0</v>
      </c>
      <c r="L166" s="38">
        <f t="shared" si="43"/>
        <v>0</v>
      </c>
      <c r="M166" s="38">
        <f t="shared" si="43"/>
        <v>0</v>
      </c>
      <c r="N166" s="38">
        <f t="shared" si="43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4">K111</f>
        <v>0</v>
      </c>
      <c r="L169" s="38">
        <f t="shared" si="44"/>
        <v>0</v>
      </c>
      <c r="M169" s="38">
        <f t="shared" si="44"/>
        <v>0</v>
      </c>
      <c r="N169" s="38">
        <f t="shared" si="44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5">SUM(J170:N170)</f>
        <v>0</v>
      </c>
      <c r="I170" s="38"/>
      <c r="J170" s="38">
        <f t="shared" ref="J170:N180" si="46">J112</f>
        <v>0</v>
      </c>
      <c r="K170" s="38">
        <f t="shared" si="46"/>
        <v>0</v>
      </c>
      <c r="L170" s="38">
        <f t="shared" si="46"/>
        <v>0</v>
      </c>
      <c r="M170" s="38">
        <f t="shared" si="46"/>
        <v>0</v>
      </c>
      <c r="N170" s="38">
        <f t="shared" si="46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5"/>
        <v>11.249707076616801</v>
      </c>
      <c r="I171" s="38"/>
      <c r="J171" s="38">
        <f t="shared" si="46"/>
        <v>2.25</v>
      </c>
      <c r="K171" s="38">
        <f t="shared" si="46"/>
        <v>2.2497070766167999</v>
      </c>
      <c r="L171" s="38">
        <f t="shared" si="46"/>
        <v>2.25</v>
      </c>
      <c r="M171" s="38">
        <f t="shared" si="46"/>
        <v>2.25</v>
      </c>
      <c r="N171" s="38">
        <f t="shared" si="46"/>
        <v>2.25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5"/>
        <v>41.357650450383197</v>
      </c>
      <c r="I172" s="38"/>
      <c r="J172" s="38">
        <f t="shared" si="46"/>
        <v>7.4529999999999994</v>
      </c>
      <c r="K172" s="38">
        <f t="shared" si="46"/>
        <v>7.2976504503831983</v>
      </c>
      <c r="L172" s="38">
        <f t="shared" si="46"/>
        <v>8.0070000000000014</v>
      </c>
      <c r="M172" s="38">
        <f t="shared" si="46"/>
        <v>8.7530000000000001</v>
      </c>
      <c r="N172" s="38">
        <f t="shared" si="46"/>
        <v>9.8469999999999995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5"/>
        <v>0</v>
      </c>
      <c r="I173" s="36"/>
      <c r="J173" s="38">
        <f t="shared" si="46"/>
        <v>0</v>
      </c>
      <c r="K173" s="38">
        <f t="shared" si="46"/>
        <v>0</v>
      </c>
      <c r="L173" s="38">
        <f t="shared" si="46"/>
        <v>0</v>
      </c>
      <c r="M173" s="38">
        <f t="shared" si="46"/>
        <v>0</v>
      </c>
      <c r="N173" s="38">
        <f t="shared" si="46"/>
        <v>0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5"/>
        <v>0</v>
      </c>
      <c r="I174" s="38"/>
      <c r="J174" s="38">
        <f t="shared" si="46"/>
        <v>0</v>
      </c>
      <c r="K174" s="38">
        <f t="shared" si="46"/>
        <v>0</v>
      </c>
      <c r="L174" s="38">
        <f t="shared" si="46"/>
        <v>0</v>
      </c>
      <c r="M174" s="38">
        <f t="shared" si="46"/>
        <v>0</v>
      </c>
      <c r="N174" s="38">
        <f t="shared" si="46"/>
        <v>0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5"/>
        <v>0</v>
      </c>
      <c r="I175" s="38"/>
      <c r="J175" s="38">
        <f t="shared" si="46"/>
        <v>0</v>
      </c>
      <c r="K175" s="38">
        <f t="shared" si="46"/>
        <v>0</v>
      </c>
      <c r="L175" s="38">
        <f t="shared" si="46"/>
        <v>0</v>
      </c>
      <c r="M175" s="38">
        <f t="shared" si="46"/>
        <v>0</v>
      </c>
      <c r="N175" s="38">
        <f t="shared" si="46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5"/>
        <v>0</v>
      </c>
      <c r="I176" s="38"/>
      <c r="J176" s="38">
        <f t="shared" si="46"/>
        <v>0</v>
      </c>
      <c r="K176" s="38">
        <f t="shared" si="46"/>
        <v>0</v>
      </c>
      <c r="L176" s="38">
        <f t="shared" si="46"/>
        <v>0</v>
      </c>
      <c r="M176" s="38">
        <f t="shared" si="46"/>
        <v>0</v>
      </c>
      <c r="N176" s="38">
        <f t="shared" si="46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5"/>
        <v>0</v>
      </c>
      <c r="I177" s="38"/>
      <c r="J177" s="38">
        <f t="shared" si="46"/>
        <v>0</v>
      </c>
      <c r="K177" s="38">
        <f t="shared" si="46"/>
        <v>0</v>
      </c>
      <c r="L177" s="38">
        <f t="shared" si="46"/>
        <v>0</v>
      </c>
      <c r="M177" s="38">
        <f t="shared" si="46"/>
        <v>0</v>
      </c>
      <c r="N177" s="38">
        <f t="shared" si="46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5"/>
        <v>0</v>
      </c>
      <c r="I178" s="38"/>
      <c r="J178" s="38">
        <f t="shared" si="46"/>
        <v>0</v>
      </c>
      <c r="K178" s="38">
        <f t="shared" si="46"/>
        <v>0</v>
      </c>
      <c r="L178" s="38">
        <f t="shared" si="46"/>
        <v>0</v>
      </c>
      <c r="M178" s="38">
        <f t="shared" si="46"/>
        <v>0</v>
      </c>
      <c r="N178" s="38">
        <f t="shared" si="46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5"/>
        <v>0</v>
      </c>
      <c r="I179" s="38"/>
      <c r="J179" s="38">
        <f t="shared" si="46"/>
        <v>0</v>
      </c>
      <c r="K179" s="38">
        <f t="shared" si="46"/>
        <v>0</v>
      </c>
      <c r="L179" s="38">
        <f t="shared" si="46"/>
        <v>0</v>
      </c>
      <c r="M179" s="38">
        <f t="shared" si="46"/>
        <v>0</v>
      </c>
      <c r="N179" s="38">
        <f t="shared" si="46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5"/>
        <v>0</v>
      </c>
      <c r="J180" s="38">
        <f t="shared" si="46"/>
        <v>0</v>
      </c>
      <c r="K180" s="38">
        <f t="shared" si="46"/>
        <v>0</v>
      </c>
      <c r="L180" s="38">
        <f t="shared" si="46"/>
        <v>0</v>
      </c>
      <c r="M180" s="38">
        <f t="shared" si="46"/>
        <v>0</v>
      </c>
      <c r="N180" s="38">
        <f t="shared" si="46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0</v>
      </c>
      <c r="I183" s="38"/>
      <c r="J183" s="38">
        <f>J125</f>
        <v>0</v>
      </c>
      <c r="K183" s="38">
        <f t="shared" ref="K183:N183" si="47">K125</f>
        <v>0</v>
      </c>
      <c r="L183" s="38">
        <f t="shared" si="47"/>
        <v>0</v>
      </c>
      <c r="M183" s="38">
        <f t="shared" si="47"/>
        <v>0</v>
      </c>
      <c r="N183" s="38">
        <f t="shared" si="47"/>
        <v>0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8">SUM(J184:N184)</f>
        <v>0</v>
      </c>
      <c r="I184" s="38"/>
      <c r="J184" s="38">
        <f t="shared" ref="J184:N194" si="49">J126</f>
        <v>0</v>
      </c>
      <c r="K184" s="38">
        <f t="shared" si="49"/>
        <v>0</v>
      </c>
      <c r="L184" s="38">
        <f t="shared" si="49"/>
        <v>0</v>
      </c>
      <c r="M184" s="38">
        <f t="shared" si="49"/>
        <v>0</v>
      </c>
      <c r="N184" s="38">
        <f t="shared" si="49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8"/>
        <v>15.250000000000002</v>
      </c>
      <c r="I185" s="38"/>
      <c r="J185" s="38">
        <f t="shared" si="49"/>
        <v>3.0500000000000003</v>
      </c>
      <c r="K185" s="38">
        <f t="shared" si="49"/>
        <v>3.0500000000000003</v>
      </c>
      <c r="L185" s="38">
        <f t="shared" si="49"/>
        <v>3.0500000000000003</v>
      </c>
      <c r="M185" s="38">
        <f t="shared" si="49"/>
        <v>3.0500000000000003</v>
      </c>
      <c r="N185" s="38">
        <f t="shared" si="49"/>
        <v>3.0500000000000003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8"/>
        <v>0</v>
      </c>
      <c r="I186" s="38"/>
      <c r="J186" s="38">
        <f t="shared" si="49"/>
        <v>0</v>
      </c>
      <c r="K186" s="38">
        <f t="shared" si="49"/>
        <v>0</v>
      </c>
      <c r="L186" s="38">
        <f t="shared" si="49"/>
        <v>0</v>
      </c>
      <c r="M186" s="38">
        <f t="shared" si="49"/>
        <v>0</v>
      </c>
      <c r="N186" s="38">
        <f t="shared" si="49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8"/>
        <v>0</v>
      </c>
      <c r="I187" s="36"/>
      <c r="J187" s="38">
        <f t="shared" si="49"/>
        <v>0</v>
      </c>
      <c r="K187" s="38">
        <f t="shared" si="49"/>
        <v>0</v>
      </c>
      <c r="L187" s="38">
        <f t="shared" si="49"/>
        <v>0</v>
      </c>
      <c r="M187" s="38">
        <f t="shared" si="49"/>
        <v>0</v>
      </c>
      <c r="N187" s="38">
        <f t="shared" si="49"/>
        <v>0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8"/>
        <v>0</v>
      </c>
      <c r="I188" s="38"/>
      <c r="J188" s="38">
        <f t="shared" si="49"/>
        <v>0</v>
      </c>
      <c r="K188" s="38">
        <f t="shared" si="49"/>
        <v>0</v>
      </c>
      <c r="L188" s="38">
        <f t="shared" si="49"/>
        <v>0</v>
      </c>
      <c r="M188" s="38">
        <f t="shared" si="49"/>
        <v>0</v>
      </c>
      <c r="N188" s="38">
        <f t="shared" si="49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8"/>
        <v>0</v>
      </c>
      <c r="I189" s="38"/>
      <c r="J189" s="38">
        <f t="shared" si="49"/>
        <v>0</v>
      </c>
      <c r="K189" s="38">
        <f t="shared" si="49"/>
        <v>0</v>
      </c>
      <c r="L189" s="38">
        <f t="shared" si="49"/>
        <v>0</v>
      </c>
      <c r="M189" s="38">
        <f t="shared" si="49"/>
        <v>0</v>
      </c>
      <c r="N189" s="38">
        <f t="shared" si="49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8"/>
        <v>0</v>
      </c>
      <c r="I190" s="38"/>
      <c r="J190" s="38">
        <f t="shared" si="49"/>
        <v>0</v>
      </c>
      <c r="K190" s="38">
        <f t="shared" si="49"/>
        <v>0</v>
      </c>
      <c r="L190" s="38">
        <f t="shared" si="49"/>
        <v>0</v>
      </c>
      <c r="M190" s="38">
        <f t="shared" si="49"/>
        <v>0</v>
      </c>
      <c r="N190" s="38">
        <f t="shared" si="49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8"/>
        <v>0</v>
      </c>
      <c r="I191" s="38"/>
      <c r="J191" s="38">
        <f t="shared" si="49"/>
        <v>0</v>
      </c>
      <c r="K191" s="38">
        <f t="shared" si="49"/>
        <v>0</v>
      </c>
      <c r="L191" s="38">
        <f t="shared" si="49"/>
        <v>0</v>
      </c>
      <c r="M191" s="38">
        <f t="shared" si="49"/>
        <v>0</v>
      </c>
      <c r="N191" s="38">
        <f t="shared" si="49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8"/>
        <v>0</v>
      </c>
      <c r="I192" s="38"/>
      <c r="J192" s="38">
        <f t="shared" si="49"/>
        <v>0</v>
      </c>
      <c r="K192" s="38">
        <f t="shared" si="49"/>
        <v>0</v>
      </c>
      <c r="L192" s="38">
        <f t="shared" si="49"/>
        <v>0</v>
      </c>
      <c r="M192" s="38">
        <f t="shared" si="49"/>
        <v>0</v>
      </c>
      <c r="N192" s="38">
        <f t="shared" si="49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8"/>
        <v>0</v>
      </c>
      <c r="I193" s="38"/>
      <c r="J193" s="38">
        <f t="shared" si="49"/>
        <v>0</v>
      </c>
      <c r="K193" s="38">
        <f t="shared" si="49"/>
        <v>0</v>
      </c>
      <c r="L193" s="38">
        <f t="shared" si="49"/>
        <v>0</v>
      </c>
      <c r="M193" s="38">
        <f t="shared" si="49"/>
        <v>0</v>
      </c>
      <c r="N193" s="38">
        <f t="shared" si="49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8"/>
        <v>0</v>
      </c>
      <c r="J194" s="38">
        <f t="shared" si="49"/>
        <v>0</v>
      </c>
      <c r="K194" s="38">
        <f t="shared" si="49"/>
        <v>0</v>
      </c>
      <c r="L194" s="38">
        <f t="shared" si="49"/>
        <v>0</v>
      </c>
      <c r="M194" s="38">
        <f t="shared" si="49"/>
        <v>0</v>
      </c>
      <c r="N194" s="38">
        <f t="shared" si="49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135.88985590954294</v>
      </c>
      <c r="I197" s="38"/>
      <c r="J197" s="38">
        <f>J141+J155+J169+J183</f>
        <v>24.040346681502804</v>
      </c>
      <c r="K197" s="38">
        <f t="shared" ref="K197:N197" si="50">K141+K155+K169+K183</f>
        <v>26.726533358300987</v>
      </c>
      <c r="L197" s="38">
        <f t="shared" si="50"/>
        <v>27.30834190416796</v>
      </c>
      <c r="M197" s="38">
        <f t="shared" si="50"/>
        <v>27.903439581311716</v>
      </c>
      <c r="N197" s="38">
        <f t="shared" si="50"/>
        <v>29.911194384259471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51">SUM(J198:N198)</f>
        <v>98.402965290544515</v>
      </c>
      <c r="I198" s="38"/>
      <c r="J198" s="38">
        <f t="shared" ref="J198:N208" si="52">J142+J156+J170+J184</f>
        <v>25.703958302055202</v>
      </c>
      <c r="K198" s="38">
        <f t="shared" si="52"/>
        <v>23.943482780621302</v>
      </c>
      <c r="L198" s="38">
        <f t="shared" si="52"/>
        <v>22.645380594853574</v>
      </c>
      <c r="M198" s="38">
        <f t="shared" si="52"/>
        <v>13.992756470867706</v>
      </c>
      <c r="N198" s="38">
        <f t="shared" si="52"/>
        <v>12.117387142146724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51"/>
        <v>956.15724767810684</v>
      </c>
      <c r="I199" s="38"/>
      <c r="J199" s="38">
        <f t="shared" si="52"/>
        <v>185.33123608925166</v>
      </c>
      <c r="K199" s="38">
        <f t="shared" si="52"/>
        <v>191.61018507847609</v>
      </c>
      <c r="L199" s="38">
        <f t="shared" si="52"/>
        <v>189.87093767634056</v>
      </c>
      <c r="M199" s="38">
        <f t="shared" si="52"/>
        <v>191.61544613664103</v>
      </c>
      <c r="N199" s="38">
        <f t="shared" si="52"/>
        <v>197.7294426973975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51"/>
        <v>871.24630742464853</v>
      </c>
      <c r="I200" s="38"/>
      <c r="J200" s="38">
        <f t="shared" si="52"/>
        <v>173.46779472044545</v>
      </c>
      <c r="K200" s="38">
        <f t="shared" si="52"/>
        <v>192.7047018450447</v>
      </c>
      <c r="L200" s="38">
        <f t="shared" si="52"/>
        <v>190.0681765906649</v>
      </c>
      <c r="M200" s="38">
        <f t="shared" si="52"/>
        <v>179.1720788666446</v>
      </c>
      <c r="N200" s="38">
        <f t="shared" si="52"/>
        <v>135.83355540184894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51"/>
        <v>0</v>
      </c>
      <c r="I201" s="36"/>
      <c r="J201" s="38">
        <f t="shared" si="52"/>
        <v>0</v>
      </c>
      <c r="K201" s="38">
        <f t="shared" si="52"/>
        <v>0</v>
      </c>
      <c r="L201" s="38">
        <f t="shared" si="52"/>
        <v>0</v>
      </c>
      <c r="M201" s="38">
        <f t="shared" si="52"/>
        <v>0</v>
      </c>
      <c r="N201" s="38">
        <f t="shared" si="52"/>
        <v>0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51"/>
        <v>0</v>
      </c>
      <c r="I202" s="38"/>
      <c r="J202" s="38">
        <f t="shared" si="52"/>
        <v>0</v>
      </c>
      <c r="K202" s="38">
        <f t="shared" si="52"/>
        <v>0</v>
      </c>
      <c r="L202" s="38">
        <f t="shared" si="52"/>
        <v>0</v>
      </c>
      <c r="M202" s="38">
        <f t="shared" si="52"/>
        <v>0</v>
      </c>
      <c r="N202" s="38">
        <f t="shared" si="52"/>
        <v>0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51"/>
        <v>0</v>
      </c>
      <c r="I203" s="38"/>
      <c r="J203" s="38">
        <f t="shared" si="52"/>
        <v>0</v>
      </c>
      <c r="K203" s="38">
        <f t="shared" si="52"/>
        <v>0</v>
      </c>
      <c r="L203" s="38">
        <f t="shared" si="52"/>
        <v>0</v>
      </c>
      <c r="M203" s="38">
        <f t="shared" si="52"/>
        <v>0</v>
      </c>
      <c r="N203" s="38">
        <f t="shared" si="52"/>
        <v>0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51"/>
        <v>0</v>
      </c>
      <c r="I204" s="38"/>
      <c r="J204" s="38">
        <f t="shared" si="52"/>
        <v>0</v>
      </c>
      <c r="K204" s="38">
        <f t="shared" si="52"/>
        <v>0</v>
      </c>
      <c r="L204" s="38">
        <f t="shared" si="52"/>
        <v>0</v>
      </c>
      <c r="M204" s="38">
        <f t="shared" si="52"/>
        <v>0</v>
      </c>
      <c r="N204" s="38">
        <f t="shared" si="52"/>
        <v>0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51"/>
        <v>0</v>
      </c>
      <c r="I205" s="38"/>
      <c r="J205" s="38">
        <f t="shared" si="52"/>
        <v>0</v>
      </c>
      <c r="K205" s="38">
        <f t="shared" si="52"/>
        <v>0</v>
      </c>
      <c r="L205" s="38">
        <f t="shared" si="52"/>
        <v>0</v>
      </c>
      <c r="M205" s="38">
        <f t="shared" si="52"/>
        <v>0</v>
      </c>
      <c r="N205" s="38">
        <f t="shared" si="52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51"/>
        <v>0</v>
      </c>
      <c r="I206" s="38"/>
      <c r="J206" s="38">
        <f t="shared" si="52"/>
        <v>0</v>
      </c>
      <c r="K206" s="38">
        <f t="shared" si="52"/>
        <v>0</v>
      </c>
      <c r="L206" s="38">
        <f t="shared" si="52"/>
        <v>0</v>
      </c>
      <c r="M206" s="38">
        <f t="shared" si="52"/>
        <v>0</v>
      </c>
      <c r="N206" s="38">
        <f t="shared" si="52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51"/>
        <v>0</v>
      </c>
      <c r="I207" s="38"/>
      <c r="J207" s="38">
        <f t="shared" si="52"/>
        <v>0</v>
      </c>
      <c r="K207" s="38">
        <f t="shared" si="52"/>
        <v>0</v>
      </c>
      <c r="L207" s="38">
        <f t="shared" si="52"/>
        <v>0</v>
      </c>
      <c r="M207" s="38">
        <f t="shared" si="52"/>
        <v>0</v>
      </c>
      <c r="N207" s="38">
        <f t="shared" si="52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51"/>
        <v>0</v>
      </c>
      <c r="J208" s="38">
        <f t="shared" si="52"/>
        <v>0</v>
      </c>
      <c r="K208" s="38">
        <f t="shared" si="52"/>
        <v>0</v>
      </c>
      <c r="L208" s="38">
        <f t="shared" si="52"/>
        <v>0</v>
      </c>
      <c r="M208" s="38">
        <f t="shared" si="52"/>
        <v>0</v>
      </c>
      <c r="N208" s="38">
        <f t="shared" si="52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1456.327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699.16599999999994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2155.4929999999999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2155.4929999999999</v>
      </c>
      <c r="J223" s="38">
        <f xml:space="preserve"> SUMIFS('Inp - BP final'!F$7:F$2590, 'Inp - BP final'!$A$7:$A$2590, $F$6, 'Inp - BP final'!$L$7:$L$2590, "Totex check")</f>
        <v>424.07000000000005</v>
      </c>
      <c r="K223" s="38">
        <f xml:space="preserve"> SUMIFS('Inp - BP final'!G$7:G$2590, 'Inp - BP final'!$A$7:$A$2590, $F$6, 'Inp - BP final'!$L$7:$L$2590, "Totex check")</f>
        <v>461.04500000000002</v>
      </c>
      <c r="L223" s="38">
        <f xml:space="preserve"> SUMIFS('Inp - BP final'!H$7:H$2590, 'Inp - BP final'!$A$7:$A$2590, $F$6, 'Inp - BP final'!$L$7:$L$2590, "Totex check")</f>
        <v>463.66200000000003</v>
      </c>
      <c r="M223" s="38">
        <f xml:space="preserve"> SUMIFS('Inp - BP final'!I$7:I$2590, 'Inp - BP final'!$A$7:$A$2590, $F$6, 'Inp - BP final'!$L$7:$L$2590, "Totex check")</f>
        <v>436.45599999999996</v>
      </c>
      <c r="N223" s="38">
        <f xml:space="preserve"> SUMIFS('Inp - BP final'!J$7:J$2590, 'Inp - BP final'!$A$7:$A$2590, $F$6, 'Inp - BP final'!$L$7:$L$2590, "Totex check")</f>
        <v>370.26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2061.696376302843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2061.696376302843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408.54333579325521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434.98490306244304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429.89283676602707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412.68372105546501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375.59157962565263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29" priority="1" stopIfTrue="1" operator="notEqual">
      <formula>0</formula>
    </cfRule>
    <cfRule type="cellIs" dxfId="28" priority="2" stopIfTrue="1" operator="equal">
      <formula>""</formula>
    </cfRule>
  </conditionalFormatting>
  <conditionalFormatting sqref="H228">
    <cfRule type="cellIs" dxfId="27" priority="5" stopIfTrue="1" operator="notEqual">
      <formula>0</formula>
    </cfRule>
    <cfRule type="cellIs" dxfId="26" priority="6" stopIfTrue="1" operator="equal">
      <formula>""</formula>
    </cfRule>
  </conditionalFormatting>
  <conditionalFormatting sqref="H238">
    <cfRule type="cellIs" dxfId="25" priority="3" stopIfTrue="1" operator="notEqual">
      <formula>0</formula>
    </cfRule>
    <cfRule type="cellIs" dxfId="24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A8F7-59EC-4316-87E2-A8A814D7BE48}">
  <sheetPr codeName="Sheet30">
    <tabColor rgb="FFCCCCCE"/>
  </sheetPr>
  <dimension ref="A1:N243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9.85546875" style="1" bestFit="1" customWidth="1"/>
    <col min="7" max="7" width="11" style="1" bestFit="1" customWidth="1"/>
    <col min="8" max="8" width="10" style="1" bestFit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SUM(H230, H241)</f>
        <v>0</v>
      </c>
      <c r="G2" s="82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13.1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358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32.283460624999996</v>
      </c>
      <c r="I10" s="38"/>
      <c r="J10" s="38">
        <f>SUMIFS('Inp - BP final'!F:F, 'Inp - BP final'!$A:$A, $F$6, 'Inp - BP final'!$K:$K, $E10)</f>
        <v>6.8143670600000004</v>
      </c>
      <c r="K10" s="38">
        <f>SUMIFS('Inp - BP final'!G:G, 'Inp - BP final'!$A:$A, $F$6, 'Inp - BP final'!$K:$K, $E10)</f>
        <v>6.623342192</v>
      </c>
      <c r="L10" s="38">
        <f>SUMIFS('Inp - BP final'!H:H, 'Inp - BP final'!$A:$A, $F$6, 'Inp - BP final'!$K:$K, $E10)</f>
        <v>6.4350671569999998</v>
      </c>
      <c r="M10" s="38">
        <f>SUMIFS('Inp - BP final'!I:I, 'Inp - BP final'!$A:$A, $F$6, 'Inp - BP final'!$K:$K, $E10)</f>
        <v>6.323036256</v>
      </c>
      <c r="N10" s="38">
        <f>SUMIFS('Inp - BP final'!J:J, 'Inp - BP final'!$A:$A, $F$6, 'Inp - BP final'!$K:$K, $E10)</f>
        <v>6.08764796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5.2854618000000002</v>
      </c>
      <c r="I11" s="38"/>
      <c r="J11" s="38">
        <f>SUMIFS('Inp - BP final'!F:F, 'Inp - BP final'!$A:$A, $F$6, 'Inp - BP final'!$K:$K, $E11)</f>
        <v>0.82847599999999999</v>
      </c>
      <c r="K11" s="38">
        <f>SUMIFS('Inp - BP final'!G:G, 'Inp - BP final'!$A:$A, $F$6, 'Inp - BP final'!$K:$K, $E11)</f>
        <v>1.3094059</v>
      </c>
      <c r="L11" s="38">
        <f>SUMIFS('Inp - BP final'!H:H, 'Inp - BP final'!$A:$A, $F$6, 'Inp - BP final'!$K:$K, $E11)</f>
        <v>1.2974089</v>
      </c>
      <c r="M11" s="38">
        <f>SUMIFS('Inp - BP final'!I:I, 'Inp - BP final'!$A:$A, $F$6, 'Inp - BP final'!$K:$K, $E11)</f>
        <v>0.88798400000000011</v>
      </c>
      <c r="N11" s="38">
        <f>SUMIFS('Inp - BP final'!J:J, 'Inp - BP final'!$A:$A, $F$6, 'Inp - BP final'!$K:$K, $E11)</f>
        <v>0.9621869999999999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90.73182369976</v>
      </c>
      <c r="I12" s="38"/>
      <c r="J12" s="38">
        <f>SUMIFS('Inp - BP final'!F:F, 'Inp - BP final'!$A:$A, $F$6, 'Inp - BP final'!$K:$K, $E12)+SUMIFS('Inp - BP final'!F:F, 'Inp - BP final'!$A:$A, $F$6, 'Inp - BP final'!$K:$K, $A12)</f>
        <v>19.752532514759999</v>
      </c>
      <c r="K12" s="38">
        <f>SUMIFS('Inp - BP final'!G:G, 'Inp - BP final'!$A:$A, $F$6, 'Inp - BP final'!$K:$K, $E12)+SUMIFS('Inp - BP final'!G:G, 'Inp - BP final'!$A:$A, $F$6, 'Inp - BP final'!$K:$K, $A12)</f>
        <v>18.935822780000002</v>
      </c>
      <c r="L12" s="38">
        <f>SUMIFS('Inp - BP final'!H:H, 'Inp - BP final'!$A:$A, $F$6, 'Inp - BP final'!$K:$K, $E12)+SUMIFS('Inp - BP final'!H:H, 'Inp - BP final'!$A:$A, $F$6, 'Inp - BP final'!$K:$K, $A12)</f>
        <v>18.273363831000001</v>
      </c>
      <c r="M12" s="38">
        <f>SUMIFS('Inp - BP final'!I:I, 'Inp - BP final'!$A:$A, $F$6, 'Inp - BP final'!$K:$K, $E12)+SUMIFS('Inp - BP final'!I:I, 'Inp - BP final'!$A:$A, $F$6, 'Inp - BP final'!$K:$K, $A12)</f>
        <v>17.355204016000002</v>
      </c>
      <c r="N12" s="38">
        <f>SUMIFS('Inp - BP final'!J:J, 'Inp - BP final'!$A:$A, $F$6, 'Inp - BP final'!$K:$K, $E12)+SUMIFS('Inp - BP final'!J:J, 'Inp - BP final'!$A:$A, $F$6, 'Inp - BP final'!$K:$K, $A12)</f>
        <v>16.414900557999999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76.109060923032288</v>
      </c>
      <c r="I13" s="38"/>
      <c r="J13" s="38">
        <f>SUMIFS('Inp - BP final'!F:F, 'Inp - BP final'!$A:$A, $F$6, 'Inp - BP final'!$K:$K, $E13)+SUMIFS('Inp - BP final'!F:F, 'Inp - BP final'!$A:$A, $F$6, 'Inp - BP final'!$K:$K, $A13)</f>
        <v>14.752152002779999</v>
      </c>
      <c r="K13" s="38">
        <f>SUMIFS('Inp - BP final'!G:G, 'Inp - BP final'!$A:$A, $F$6, 'Inp - BP final'!$K:$K, $E13)+SUMIFS('Inp - BP final'!G:G, 'Inp - BP final'!$A:$A, $F$6, 'Inp - BP final'!$K:$K, $A13)</f>
        <v>18.01461956263843</v>
      </c>
      <c r="L13" s="38">
        <f>SUMIFS('Inp - BP final'!H:H, 'Inp - BP final'!$A:$A, $F$6, 'Inp - BP final'!$K:$K, $E13)+SUMIFS('Inp - BP final'!H:H, 'Inp - BP final'!$A:$A, $F$6, 'Inp - BP final'!$K:$K, $A13)</f>
        <v>13.039076525004429</v>
      </c>
      <c r="M13" s="38">
        <f>SUMIFS('Inp - BP final'!I:I, 'Inp - BP final'!$A:$A, $F$6, 'Inp - BP final'!$K:$K, $E13)+SUMIFS('Inp - BP final'!I:I, 'Inp - BP final'!$A:$A, $F$6, 'Inp - BP final'!$K:$K, $A13)</f>
        <v>15.597639979493144</v>
      </c>
      <c r="N13" s="38">
        <f>SUMIFS('Inp - BP final'!J:J, 'Inp - BP final'!$A:$A, $F$6, 'Inp - BP final'!$K:$K, $E13)+SUMIFS('Inp - BP final'!J:J, 'Inp - BP final'!$A:$A, $F$6, 'Inp - BP final'!$K:$K, $A13)</f>
        <v>14.705572853116285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0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0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0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0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0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0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0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0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0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0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0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0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0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0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0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0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0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0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0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0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0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0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0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0</v>
      </c>
    </row>
    <row r="18" spans="1:14" s="30" customFormat="1">
      <c r="A18" s="66"/>
      <c r="B18" s="24"/>
      <c r="C18" s="64"/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v>0</v>
      </c>
      <c r="K18" s="38">
        <v>0</v>
      </c>
      <c r="L18" s="38">
        <v>0</v>
      </c>
      <c r="M18" s="38">
        <v>0</v>
      </c>
      <c r="N18" s="38">
        <v>0</v>
      </c>
    </row>
    <row r="19" spans="1:14" s="30" customFormat="1">
      <c r="A19" s="66"/>
      <c r="B19" s="24"/>
      <c r="C19" s="64"/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v>0</v>
      </c>
      <c r="K19" s="38">
        <v>0</v>
      </c>
      <c r="L19" s="38">
        <v>0</v>
      </c>
      <c r="M19" s="38">
        <v>0</v>
      </c>
      <c r="N19" s="38">
        <v>0</v>
      </c>
    </row>
    <row r="20" spans="1:14" s="30" customFormat="1">
      <c r="A20" s="66"/>
      <c r="B20" s="24"/>
      <c r="C20" s="64"/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/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0.18138308527756503</v>
      </c>
      <c r="K24" s="61">
        <f t="shared" ref="K24:N24" si="1">K10/SUM($J$10:$N$11)</f>
        <v>0.17629843403739839</v>
      </c>
      <c r="L24" s="61">
        <f t="shared" si="1"/>
        <v>0.17128697715103547</v>
      </c>
      <c r="M24" s="61">
        <f t="shared" si="1"/>
        <v>0.16830496718725091</v>
      </c>
      <c r="N24" s="61">
        <f t="shared" si="1"/>
        <v>0.16203946152975132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0.11839143960077989</v>
      </c>
      <c r="K26" s="61">
        <f t="shared" ref="K26:N26" si="2">K12/SUM($J$12:$N$13)</f>
        <v>0.11349629812148072</v>
      </c>
      <c r="L26" s="61">
        <f t="shared" si="2"/>
        <v>0.10952569492971664</v>
      </c>
      <c r="M26" s="61">
        <f t="shared" si="2"/>
        <v>0.10402248858388689</v>
      </c>
      <c r="N26" s="61">
        <f t="shared" si="2"/>
        <v>9.8386559116562869E-2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IF(J14=0, 0, J14/SUM($J$14:$N$15))</f>
        <v>0</v>
      </c>
      <c r="K28" s="61">
        <f t="shared" ref="K28:N28" si="3">IF(K14=0, 0, K14/SUM($J$14:$N$15))</f>
        <v>0</v>
      </c>
      <c r="L28" s="61">
        <f t="shared" si="3"/>
        <v>0</v>
      </c>
      <c r="M28" s="61">
        <f t="shared" si="3"/>
        <v>0</v>
      </c>
      <c r="N28" s="61">
        <f t="shared" si="3"/>
        <v>0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IF(J16=0, 0, J16/SUM($J$16:$N$17))</f>
        <v>0</v>
      </c>
      <c r="K30" s="61">
        <f t="shared" ref="K30:N30" si="4">IF(K16=0, 0, K16/SUM($J$16:$N$17))</f>
        <v>0</v>
      </c>
      <c r="L30" s="61">
        <f t="shared" si="4"/>
        <v>0</v>
      </c>
      <c r="M30" s="61">
        <f t="shared" si="4"/>
        <v>0</v>
      </c>
      <c r="N30" s="61">
        <f t="shared" si="4"/>
        <v>0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41.167536440413883</v>
      </c>
      <c r="J38" s="38">
        <f>SUMIFS('Inp - allowance final'!I:I, 'Inp - allowance final'!$A:$A, $F$6, 'Inp - allowance final'!$N:$N, $E38)</f>
        <v>8.453180837928894</v>
      </c>
      <c r="K38" s="38">
        <f>SUMIFS('Inp - allowance final'!J:J, 'Inp - allowance final'!$A:$A, $F$6, 'Inp - allowance final'!$N:$N, $E38)</f>
        <v>8.4228302788707925</v>
      </c>
      <c r="L38" s="38">
        <f>SUMIFS('Inp - allowance final'!K:K, 'Inp - allowance final'!$A:$A, $F$6, 'Inp - allowance final'!$N:$N, $E38)</f>
        <v>8.2440274553996566</v>
      </c>
      <c r="M38" s="38">
        <f>SUMIFS('Inp - allowance final'!L:L, 'Inp - allowance final'!$A:$A, $F$6, 'Inp - allowance final'!$N:$N, $E38)</f>
        <v>8.0358404961489658</v>
      </c>
      <c r="N38" s="38">
        <f>SUMIFS('Inp - allowance final'!M:M, 'Inp - allowance final'!$A:$A, $F$6, 'Inp - allowance final'!$N:$N, $E38)</f>
        <v>8.0116573720655708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180.66111344086306</v>
      </c>
      <c r="J39" s="38">
        <f>SUMIFS('Inp - allowance final'!I:I, 'Inp - allowance final'!$A:$A, $F$6, 'Inp - allowance final'!$N:$N, $E39)</f>
        <v>35.562708191902672</v>
      </c>
      <c r="K39" s="38">
        <f>SUMIFS('Inp - allowance final'!J:J, 'Inp - allowance final'!$A:$A, $F$6, 'Inp - allowance final'!$N:$N, $E39)</f>
        <v>36.161890023809491</v>
      </c>
      <c r="L39" s="38">
        <f>SUMIFS('Inp - allowance final'!K:K, 'Inp - allowance final'!$A:$A, $F$6, 'Inp - allowance final'!$N:$N, $E39)</f>
        <v>36.240413349824664</v>
      </c>
      <c r="M39" s="38">
        <f>SUMIFS('Inp - allowance final'!L:L, 'Inp - allowance final'!$A:$A, $F$6, 'Inp - allowance final'!$N:$N, $E39)</f>
        <v>36.130063710348381</v>
      </c>
      <c r="N39" s="38">
        <f>SUMIFS('Inp - allowance final'!M:M, 'Inp - allowance final'!$A:$A, $F$6, 'Inp - allowance final'!$N:$N, $E39)</f>
        <v>36.566038164977833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0</v>
      </c>
      <c r="J40" s="38">
        <f>SUMIFS('Inp - allowance final'!I:I, 'Inp - allowance final'!$A:$A, $F$6, 'Inp - allowance final'!$N:$N, $E40)</f>
        <v>0</v>
      </c>
      <c r="K40" s="38">
        <f>SUMIFS('Inp - allowance final'!J:J, 'Inp - allowance final'!$A:$A, $F$6, 'Inp - allowance final'!$N:$N, $E40)</f>
        <v>0</v>
      </c>
      <c r="L40" s="38">
        <f>SUMIFS('Inp - allowance final'!K:K, 'Inp - allowance final'!$A:$A, $F$6, 'Inp - allowance final'!$N:$N, $E40)</f>
        <v>0</v>
      </c>
      <c r="M40" s="38">
        <f>SUMIFS('Inp - allowance final'!L:L, 'Inp - allowance final'!$A:$A, $F$6, 'Inp - allowance final'!$N:$N, $E40)</f>
        <v>0</v>
      </c>
      <c r="N40" s="38">
        <f>SUMIFS('Inp - allowance final'!M:M, 'Inp - allowance final'!$A:$A, $F$6, 'Inp - allowance final'!$N:$N, $E40)</f>
        <v>0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0</v>
      </c>
      <c r="J41" s="38">
        <f>SUMIFS('Inp - allowance final'!I:I, 'Inp - allowance final'!$A:$A, $F$6, 'Inp - allowance final'!$N:$N, $E41)</f>
        <v>0</v>
      </c>
      <c r="K41" s="38">
        <f>SUMIFS('Inp - allowance final'!J:J, 'Inp - allowance final'!$A:$A, $F$6, 'Inp - allowance final'!$N:$N, $E41)</f>
        <v>0</v>
      </c>
      <c r="L41" s="38">
        <f>SUMIFS('Inp - allowance final'!K:K, 'Inp - allowance final'!$A:$A, $F$6, 'Inp - allowance final'!$N:$N, $E41)</f>
        <v>0</v>
      </c>
      <c r="M41" s="38">
        <f>SUMIFS('Inp - allowance final'!L:L, 'Inp - allowance final'!$A:$A, $F$6, 'Inp - allowance final'!$N:$N, $E41)</f>
        <v>0</v>
      </c>
      <c r="N41" s="38">
        <f>SUMIFS('Inp - allowance final'!M:M, 'Inp - allowance final'!$A:$A, $F$6, 'Inp - allowance final'!$N:$N, $E41)</f>
        <v>0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35.375796161189847</v>
      </c>
      <c r="I46" s="38"/>
      <c r="J46" s="38">
        <f>$H$38*J24</f>
        <v>7.4670947728388573</v>
      </c>
      <c r="K46" s="38">
        <f t="shared" ref="K46:N46" si="8">$H$38*K24</f>
        <v>7.2577722076225015</v>
      </c>
      <c r="L46" s="38">
        <f t="shared" si="8"/>
        <v>7.0514628736335929</v>
      </c>
      <c r="M46" s="38">
        <f t="shared" si="8"/>
        <v>6.9287008697838148</v>
      </c>
      <c r="N46" s="38">
        <f t="shared" si="8"/>
        <v>6.670765437311081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5.7917402792240322</v>
      </c>
      <c r="I47" s="38"/>
      <c r="J47" s="38">
        <f>J38-J46</f>
        <v>0.98608606509003671</v>
      </c>
      <c r="K47" s="38">
        <f t="shared" ref="K47:N47" si="10">K38-K46</f>
        <v>1.165058071248291</v>
      </c>
      <c r="L47" s="38">
        <f t="shared" si="10"/>
        <v>1.1925645817660637</v>
      </c>
      <c r="M47" s="38">
        <f t="shared" si="10"/>
        <v>1.107139626365151</v>
      </c>
      <c r="N47" s="38">
        <f t="shared" si="10"/>
        <v>1.3408919347544899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98.247574814641339</v>
      </c>
      <c r="I48" s="38"/>
      <c r="J48" s="38">
        <f>$H$39*J26</f>
        <v>21.388729300143581</v>
      </c>
      <c r="K48" s="38">
        <f>$H$39*K26</f>
        <v>20.504367590042843</v>
      </c>
      <c r="L48" s="38">
        <f t="shared" ref="L48:N48" si="11">$H$39*L26</f>
        <v>19.787033996386899</v>
      </c>
      <c r="M48" s="38">
        <f t="shared" si="11"/>
        <v>18.792818610454471</v>
      </c>
      <c r="N48" s="38">
        <f t="shared" si="11"/>
        <v>17.774625317613545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82.413538626221694</v>
      </c>
      <c r="I49" s="38"/>
      <c r="J49" s="38">
        <f>J39-J48</f>
        <v>14.173978891759091</v>
      </c>
      <c r="K49" s="38">
        <f t="shared" ref="K49:N49" si="12">K39-K48</f>
        <v>15.657522433766648</v>
      </c>
      <c r="L49" s="38">
        <f t="shared" si="12"/>
        <v>16.453379353437764</v>
      </c>
      <c r="M49" s="38">
        <f t="shared" si="12"/>
        <v>17.337245099893909</v>
      </c>
      <c r="N49" s="38">
        <f t="shared" si="12"/>
        <v>18.791412847364288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0</v>
      </c>
      <c r="I50" s="36"/>
      <c r="J50" s="36">
        <f>$H$40*J28</f>
        <v>0</v>
      </c>
      <c r="K50" s="36">
        <f t="shared" ref="K50:N50" si="13">$H$40*K28</f>
        <v>0</v>
      </c>
      <c r="L50" s="36">
        <f t="shared" si="13"/>
        <v>0</v>
      </c>
      <c r="M50" s="36">
        <f t="shared" si="13"/>
        <v>0</v>
      </c>
      <c r="N50" s="36">
        <f t="shared" si="13"/>
        <v>0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0</v>
      </c>
      <c r="I51" s="38"/>
      <c r="J51" s="36">
        <f>J40-J50</f>
        <v>0</v>
      </c>
      <c r="K51" s="36">
        <f t="shared" ref="K51:N51" si="14">K40-K50</f>
        <v>0</v>
      </c>
      <c r="L51" s="36">
        <f t="shared" si="14"/>
        <v>0</v>
      </c>
      <c r="M51" s="36">
        <f t="shared" si="14"/>
        <v>0</v>
      </c>
      <c r="N51" s="36">
        <f t="shared" si="14"/>
        <v>0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0</v>
      </c>
      <c r="I52" s="38"/>
      <c r="J52" s="38">
        <f>$H$41*J30</f>
        <v>0</v>
      </c>
      <c r="K52" s="38">
        <f t="shared" ref="K52:N52" si="15">$H$41*K30</f>
        <v>0</v>
      </c>
      <c r="L52" s="38">
        <f t="shared" si="15"/>
        <v>0</v>
      </c>
      <c r="M52" s="38">
        <f t="shared" si="15"/>
        <v>0</v>
      </c>
      <c r="N52" s="38">
        <f t="shared" si="15"/>
        <v>0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0</v>
      </c>
      <c r="I53" s="38"/>
      <c r="J53" s="38">
        <f>J41-J52</f>
        <v>0</v>
      </c>
      <c r="K53" s="38">
        <f t="shared" ref="K53:N53" si="16">K41-K52</f>
        <v>0</v>
      </c>
      <c r="L53" s="38">
        <f t="shared" si="16"/>
        <v>0</v>
      </c>
      <c r="M53" s="38">
        <f t="shared" si="16"/>
        <v>0</v>
      </c>
      <c r="N53" s="38">
        <f t="shared" si="16"/>
        <v>0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2.5958687780000003</v>
      </c>
      <c r="I62" s="38"/>
      <c r="J62" s="38">
        <f>SUMIFS('Inp - BP final'!F:F, 'Inp - BP final'!$A:$A, $F$6, 'Inp - BP final'!$K:$K, $E62)</f>
        <v>0.34431304000000001</v>
      </c>
      <c r="K62" s="38">
        <f>SUMIFS('Inp - BP final'!G:G, 'Inp - BP final'!$A:$A, $F$6, 'Inp - BP final'!$K:$K, $E62)</f>
        <v>0.46695436800000001</v>
      </c>
      <c r="L62" s="38">
        <f>SUMIFS('Inp - BP final'!H:H, 'Inp - BP final'!$A:$A, $F$6, 'Inp - BP final'!$K:$K, $E62)</f>
        <v>0.57048053799999998</v>
      </c>
      <c r="M62" s="38">
        <f>SUMIFS('Inp - BP final'!I:I, 'Inp - BP final'!$A:$A, $F$6, 'Inp - BP final'!$K:$K, $E62)</f>
        <v>0.58433731200000005</v>
      </c>
      <c r="N62" s="38">
        <f>SUMIFS('Inp - BP final'!J:J, 'Inp - BP final'!$A:$A, $F$6, 'Inp - BP final'!$K:$K, $E62)</f>
        <v>0.62978352000000004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5.2185616000000001</v>
      </c>
      <c r="I63" s="38"/>
      <c r="J63" s="38">
        <f>SUMIFS('Inp - BP final'!F:F, 'Inp - BP final'!$A:$A, $F$6, 'Inp - BP final'!$K:$K, $E63)</f>
        <v>2.0414599999999998</v>
      </c>
      <c r="K63" s="38">
        <f>SUMIFS('Inp - BP final'!G:G, 'Inp - BP final'!$A:$A, $F$6, 'Inp - BP final'!$K:$K, $E63)</f>
        <v>1.586576</v>
      </c>
      <c r="L63" s="38">
        <f>SUMIFS('Inp - BP final'!H:H, 'Inp - BP final'!$A:$A, $F$6, 'Inp - BP final'!$K:$K, $E63)</f>
        <v>1.1612662</v>
      </c>
      <c r="M63" s="38">
        <f>SUMIFS('Inp - BP final'!I:I, 'Inp - BP final'!$A:$A, $F$6, 'Inp - BP final'!$K:$K, $E63)</f>
        <v>0.26645039999999998</v>
      </c>
      <c r="N63" s="38">
        <f>SUMIFS('Inp - BP final'!J:J, 'Inp - BP final'!$A:$A, $F$6, 'Inp - BP final'!$K:$K, $E63)</f>
        <v>0.16280900000000001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4.9976553949999998</v>
      </c>
      <c r="I64" s="38"/>
      <c r="J64" s="38">
        <f>SUMIFS('Inp - BP final'!F:F, 'Inp - BP final'!$A:$A, $F$6, 'Inp - BP final'!$K:$K, $E64)</f>
        <v>0.51824344999999994</v>
      </c>
      <c r="K64" s="38">
        <f>SUMIFS('Inp - BP final'!G:G, 'Inp - BP final'!$A:$A, $F$6, 'Inp - BP final'!$K:$K, $E64)</f>
        <v>0.80831871999999994</v>
      </c>
      <c r="L64" s="38">
        <f>SUMIFS('Inp - BP final'!H:H, 'Inp - BP final'!$A:$A, $F$6, 'Inp - BP final'!$K:$K, $E64)</f>
        <v>0.83390204599999995</v>
      </c>
      <c r="M64" s="38">
        <f>SUMIFS('Inp - BP final'!I:I, 'Inp - BP final'!$A:$A, $F$6, 'Inp - BP final'!$K:$K, $E64)</f>
        <v>1.008032064</v>
      </c>
      <c r="N64" s="38">
        <f>SUMIFS('Inp - BP final'!J:J, 'Inp - BP final'!$A:$A, $F$6, 'Inp - BP final'!$K:$K, $E64)</f>
        <v>1.8291591149999999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103.28354035962553</v>
      </c>
      <c r="I65" s="38"/>
      <c r="J65" s="38">
        <f>SUMIFS('Inp - BP final'!F:F, 'Inp - BP final'!$A:$A, $F$6, 'Inp - BP final'!$K:$K, $E65)</f>
        <v>12.721648449863078</v>
      </c>
      <c r="K65" s="38">
        <f>SUMIFS('Inp - BP final'!G:G, 'Inp - BP final'!$A:$A, $F$6, 'Inp - BP final'!$K:$K, $E65)</f>
        <v>25.190919855645205</v>
      </c>
      <c r="L65" s="38">
        <f>SUMIFS('Inp - BP final'!H:H, 'Inp - BP final'!$A:$A, $F$6, 'Inp - BP final'!$K:$K, $E65)</f>
        <v>28.28144118656386</v>
      </c>
      <c r="M65" s="38">
        <f>SUMIFS('Inp - BP final'!I:I, 'Inp - BP final'!$A:$A, $F$6, 'Inp - BP final'!$K:$K, $E65)</f>
        <v>19.13533264926641</v>
      </c>
      <c r="N65" s="38">
        <f>SUMIFS('Inp - BP final'!J:J, 'Inp - BP final'!$A:$A, $F$6, 'Inp - BP final'!$K:$K, $E65)</f>
        <v>17.954198218286962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0</v>
      </c>
      <c r="I66" s="36"/>
      <c r="J66" s="38">
        <f>SUMIFS('Inp - BP final'!F:F, 'Inp - BP final'!$A:$A, $F$6, 'Inp - BP final'!$K:$K, $E66)-SUMIFS('Inp - BP final'!F:F, 'Inp - BP final'!$A:$A, $F$6, 'Inp - BP final'!$K:$K, $C66)</f>
        <v>0</v>
      </c>
      <c r="K66" s="38">
        <f>SUMIFS('Inp - BP final'!G:G, 'Inp - BP final'!$A:$A, $F$6, 'Inp - BP final'!$K:$K, $E66)-SUMIFS('Inp - BP final'!G:G, 'Inp - BP final'!$A:$A, $F$6, 'Inp - BP final'!$K:$K, $C66)</f>
        <v>0</v>
      </c>
      <c r="L66" s="38">
        <f>SUMIFS('Inp - BP final'!H:H, 'Inp - BP final'!$A:$A, $F$6, 'Inp - BP final'!$K:$K, $E66)-SUMIFS('Inp - BP final'!H:H, 'Inp - BP final'!$A:$A, $F$6, 'Inp - BP final'!$K:$K, $C66)</f>
        <v>0</v>
      </c>
      <c r="M66" s="38">
        <f>SUMIFS('Inp - BP final'!I:I, 'Inp - BP final'!$A:$A, $F$6, 'Inp - BP final'!$K:$K, $E66)-SUMIFS('Inp - BP final'!I:I, 'Inp - BP final'!$A:$A, $F$6, 'Inp - BP final'!$K:$K, $C66)</f>
        <v>0</v>
      </c>
      <c r="N66" s="38">
        <f>SUMIFS('Inp - BP final'!J:J, 'Inp - BP final'!$A:$A, $F$6, 'Inp - BP final'!$K:$K, $E66)-SUMIFS('Inp - BP final'!J:J, 'Inp - BP final'!$A:$A, $F$6, 'Inp - BP final'!$K:$K, $C66)</f>
        <v>0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0</v>
      </c>
      <c r="I67" s="38"/>
      <c r="J67" s="38">
        <f>SUMIFS('Inp - BP final'!F:F, 'Inp - BP final'!$A:$A, $F$6, 'Inp - BP final'!$K:$K, $E67)-SUMIFS('Inp - BP final'!F:F, 'Inp - BP final'!$A:$A, $F$6, 'Inp - BP final'!$K:$K, $C67)</f>
        <v>0</v>
      </c>
      <c r="K67" s="38">
        <f>SUMIFS('Inp - BP final'!G:G, 'Inp - BP final'!$A:$A, $F$6, 'Inp - BP final'!$K:$K, $E67)-SUMIFS('Inp - BP final'!G:G, 'Inp - BP final'!$A:$A, $F$6, 'Inp - BP final'!$K:$K, $C67)</f>
        <v>0</v>
      </c>
      <c r="L67" s="38">
        <f>SUMIFS('Inp - BP final'!H:H, 'Inp - BP final'!$A:$A, $F$6, 'Inp - BP final'!$K:$K, $E67)-SUMIFS('Inp - BP final'!H:H, 'Inp - BP final'!$A:$A, $F$6, 'Inp - BP final'!$K:$K, $C67)</f>
        <v>0</v>
      </c>
      <c r="M67" s="38">
        <f>SUMIFS('Inp - BP final'!I:I, 'Inp - BP final'!$A:$A, $F$6, 'Inp - BP final'!$K:$K, $E67)-SUMIFS('Inp - BP final'!I:I, 'Inp - BP final'!$A:$A, $F$6, 'Inp - BP final'!$K:$K, $C67)</f>
        <v>0</v>
      </c>
      <c r="N67" s="38">
        <f>SUMIFS('Inp - BP final'!J:J, 'Inp - BP final'!$A:$A, $F$6, 'Inp - BP final'!$K:$K, $E67)-SUMIFS('Inp - BP final'!J:J, 'Inp - BP final'!$A:$A, $F$6, 'Inp - BP final'!$K:$K, $C67)</f>
        <v>0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0</v>
      </c>
      <c r="I68" s="38"/>
      <c r="J68" s="38">
        <f>SUMIFS('Inp - BP final'!F:F, 'Inp - BP final'!$A:$A, $F$6, 'Inp - BP final'!$K:$K, $E68)-SUMIFS('Inp - BP final'!F:F, 'Inp - BP final'!$A:$A, $F$6, 'Inp - BP final'!$K:$K, $C68)</f>
        <v>0</v>
      </c>
      <c r="K68" s="38">
        <f>SUMIFS('Inp - BP final'!G:G, 'Inp - BP final'!$A:$A, $F$6, 'Inp - BP final'!$K:$K, $E68)-SUMIFS('Inp - BP final'!G:G, 'Inp - BP final'!$A:$A, $F$6, 'Inp - BP final'!$K:$K, $C68)</f>
        <v>0</v>
      </c>
      <c r="L68" s="38">
        <f>SUMIFS('Inp - BP final'!H:H, 'Inp - BP final'!$A:$A, $F$6, 'Inp - BP final'!$K:$K, $E68)-SUMIFS('Inp - BP final'!H:H, 'Inp - BP final'!$A:$A, $F$6, 'Inp - BP final'!$K:$K, $C68)</f>
        <v>0</v>
      </c>
      <c r="M68" s="38">
        <f>SUMIFS('Inp - BP final'!I:I, 'Inp - BP final'!$A:$A, $F$6, 'Inp - BP final'!$K:$K, $E68)-SUMIFS('Inp - BP final'!I:I, 'Inp - BP final'!$A:$A, $F$6, 'Inp - BP final'!$K:$K, $C68)</f>
        <v>0</v>
      </c>
      <c r="N68" s="38">
        <f>SUMIFS('Inp - BP final'!J:J, 'Inp - BP final'!$A:$A, $F$6, 'Inp - BP final'!$K:$K, $E68)-SUMIFS('Inp - BP final'!J:J, 'Inp - BP final'!$A:$A, $F$6, 'Inp - BP final'!$K:$K, $C68)</f>
        <v>0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0</v>
      </c>
      <c r="I69" s="38"/>
      <c r="J69" s="38">
        <f>SUMIFS('Inp - BP final'!F:F, 'Inp - BP final'!$A:$A, $F$6, 'Inp - BP final'!$K:$K, $E69)-SUMIFS('Inp - BP final'!F:F, 'Inp - BP final'!$A:$A, $F$6, 'Inp - BP final'!$K:$K, $C69)</f>
        <v>0</v>
      </c>
      <c r="K69" s="38">
        <f>SUMIFS('Inp - BP final'!G:G, 'Inp - BP final'!$A:$A, $F$6, 'Inp - BP final'!$K:$K, $E69)-SUMIFS('Inp - BP final'!G:G, 'Inp - BP final'!$A:$A, $F$6, 'Inp - BP final'!$K:$K, $C69)</f>
        <v>0</v>
      </c>
      <c r="L69" s="38">
        <f>SUMIFS('Inp - BP final'!H:H, 'Inp - BP final'!$A:$A, $F$6, 'Inp - BP final'!$K:$K, $E69)-SUMIFS('Inp - BP final'!H:H, 'Inp - BP final'!$A:$A, $F$6, 'Inp - BP final'!$K:$K, $C69)</f>
        <v>0</v>
      </c>
      <c r="M69" s="38">
        <f>SUMIFS('Inp - BP final'!I:I, 'Inp - BP final'!$A:$A, $F$6, 'Inp - BP final'!$K:$K, $E69)-SUMIFS('Inp - BP final'!I:I, 'Inp - BP final'!$A:$A, $F$6, 'Inp - BP final'!$K:$K, $C69)</f>
        <v>0</v>
      </c>
      <c r="N69" s="38">
        <f>SUMIFS('Inp - BP final'!J:J, 'Inp - BP final'!$A:$A, $F$6, 'Inp - BP final'!$K:$K, $E69)-SUMIFS('Inp - BP final'!J:J, 'Inp - BP final'!$A:$A, $F$6, 'Inp - BP final'!$K:$K, $C69)</f>
        <v>0</v>
      </c>
    </row>
    <row r="70" spans="1:14" s="30" customFormat="1">
      <c r="A70" s="66"/>
      <c r="B70" s="24"/>
      <c r="C70" s="64"/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v>0</v>
      </c>
      <c r="K70" s="38">
        <v>0</v>
      </c>
      <c r="L70" s="38">
        <v>0</v>
      </c>
      <c r="M70" s="38">
        <v>0</v>
      </c>
      <c r="N70" s="38">
        <v>0</v>
      </c>
    </row>
    <row r="71" spans="1:14" s="30" customFormat="1">
      <c r="A71" s="66"/>
      <c r="B71" s="24"/>
      <c r="C71" s="64"/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v>0</v>
      </c>
      <c r="K71" s="38">
        <v>0</v>
      </c>
      <c r="L71" s="38">
        <v>0</v>
      </c>
      <c r="M71" s="38">
        <v>0</v>
      </c>
      <c r="N71" s="38">
        <v>0</v>
      </c>
    </row>
    <row r="72" spans="1:14" s="30" customFormat="1">
      <c r="A72" s="66"/>
      <c r="B72" s="24"/>
      <c r="C72" s="64"/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v>0</v>
      </c>
      <c r="K72" s="38">
        <v>0</v>
      </c>
      <c r="L72" s="38">
        <v>0</v>
      </c>
      <c r="M72" s="38">
        <v>0</v>
      </c>
      <c r="N72" s="38">
        <v>0</v>
      </c>
    </row>
    <row r="73" spans="1:14" s="30" customFormat="1" ht="13.15">
      <c r="A73" s="66"/>
      <c r="B73" s="24"/>
      <c r="C73" s="64"/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2.2035096831086735E-2</v>
      </c>
      <c r="K76" s="61">
        <f t="shared" ref="K76:N76" si="22">IF(K62=0, 0, K62/SUM(K$62:K$65))</f>
        <v>1.6645571385058559E-2</v>
      </c>
      <c r="L76" s="61">
        <f t="shared" si="22"/>
        <v>1.849382027751683E-2</v>
      </c>
      <c r="M76" s="61">
        <f t="shared" si="22"/>
        <v>2.783333664362423E-2</v>
      </c>
      <c r="N76" s="61">
        <f t="shared" si="22"/>
        <v>3.0607749556669606E-2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0.13064788012905443</v>
      </c>
      <c r="K77" s="61">
        <f t="shared" si="23"/>
        <v>5.6556841258246171E-2</v>
      </c>
      <c r="L77" s="61">
        <f t="shared" si="23"/>
        <v>3.7645891431190098E-2</v>
      </c>
      <c r="M77" s="61">
        <f t="shared" si="23"/>
        <v>1.2691648350582022E-2</v>
      </c>
      <c r="N77" s="61">
        <f t="shared" si="23"/>
        <v>7.912587324564832E-3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3.3166169375480101E-2</v>
      </c>
      <c r="K78" s="61">
        <f t="shared" si="23"/>
        <v>2.8814222283148574E-2</v>
      </c>
      <c r="L78" s="61">
        <f t="shared" si="23"/>
        <v>2.7033410503089893E-2</v>
      </c>
      <c r="M78" s="61">
        <f t="shared" si="23"/>
        <v>4.8014896890375816E-2</v>
      </c>
      <c r="N78" s="61">
        <f t="shared" si="23"/>
        <v>8.889791859148588E-2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0.81415085366437867</v>
      </c>
      <c r="K79" s="61">
        <f t="shared" si="23"/>
        <v>0.8979833650735467</v>
      </c>
      <c r="L79" s="61">
        <f t="shared" si="23"/>
        <v>0.91682687778820315</v>
      </c>
      <c r="M79" s="61">
        <f t="shared" si="23"/>
        <v>0.91146011811541794</v>
      </c>
      <c r="N79" s="61">
        <f t="shared" si="23"/>
        <v>0.87258174452727977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38">
        <f>IF(J66=0,0,J66/SUM(J$66:J$69))</f>
        <v>0</v>
      </c>
      <c r="K80" s="38">
        <f t="shared" ref="K80:N80" si="24">IF(K66=0,0,K66/SUM(K$66:K$69))</f>
        <v>0</v>
      </c>
      <c r="L80" s="38">
        <f t="shared" si="24"/>
        <v>0</v>
      </c>
      <c r="M80" s="38">
        <f t="shared" si="24"/>
        <v>0</v>
      </c>
      <c r="N80" s="38">
        <f t="shared" si="24"/>
        <v>0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38">
        <f t="shared" ref="J81:J83" si="25">IF(J67=0,0,J67/SUM(J$66:J$69))</f>
        <v>0</v>
      </c>
      <c r="K81" s="38">
        <f t="shared" ref="K81:N81" si="26">IF(K67=0,0,K67/SUM(K$66:K$69))</f>
        <v>0</v>
      </c>
      <c r="L81" s="38">
        <f t="shared" si="26"/>
        <v>0</v>
      </c>
      <c r="M81" s="38">
        <f t="shared" si="26"/>
        <v>0</v>
      </c>
      <c r="N81" s="38">
        <f t="shared" si="26"/>
        <v>0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38">
        <f t="shared" si="25"/>
        <v>0</v>
      </c>
      <c r="K82" s="38">
        <f t="shared" ref="K82:N82" si="27">IF(K68=0,0,K68/SUM(K$66:K$69))</f>
        <v>0</v>
      </c>
      <c r="L82" s="38">
        <f t="shared" si="27"/>
        <v>0</v>
      </c>
      <c r="M82" s="38">
        <f t="shared" si="27"/>
        <v>0</v>
      </c>
      <c r="N82" s="38">
        <f t="shared" si="27"/>
        <v>0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38">
        <f t="shared" si="25"/>
        <v>0</v>
      </c>
      <c r="K83" s="38">
        <f t="shared" ref="K83:N83" si="28">IF(K69=0,0,K69/SUM(K$66:K$69))</f>
        <v>0</v>
      </c>
      <c r="L83" s="38">
        <f t="shared" si="28"/>
        <v>0</v>
      </c>
      <c r="M83" s="38">
        <f t="shared" si="28"/>
        <v>0</v>
      </c>
      <c r="N83" s="38">
        <f t="shared" si="28"/>
        <v>0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9">IF(K70=0, 0, K70/(K70+K71))</f>
        <v>0</v>
      </c>
      <c r="L84" s="38">
        <f t="shared" si="29"/>
        <v>0</v>
      </c>
      <c r="M84" s="38">
        <f t="shared" si="29"/>
        <v>0</v>
      </c>
      <c r="N84" s="38">
        <f t="shared" si="29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30">IF(K71=0, 0, K71/(K70+K71))</f>
        <v>0</v>
      </c>
      <c r="L85" s="38">
        <f t="shared" si="30"/>
        <v>0</v>
      </c>
      <c r="M85" s="38">
        <f t="shared" si="30"/>
        <v>0</v>
      </c>
      <c r="N85" s="38">
        <f t="shared" si="30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31">IF(K72=0, 0, K72/(K72+K73))</f>
        <v>0</v>
      </c>
      <c r="L86" s="38">
        <f t="shared" si="31"/>
        <v>0</v>
      </c>
      <c r="M86" s="38">
        <f t="shared" si="31"/>
        <v>0</v>
      </c>
      <c r="N86" s="38">
        <f t="shared" si="31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32">IF(K73=0, 0, K73/(K72+K73))</f>
        <v>0</v>
      </c>
      <c r="L87" s="38">
        <f t="shared" si="32"/>
        <v>0</v>
      </c>
      <c r="M87" s="38">
        <f t="shared" si="32"/>
        <v>0</v>
      </c>
      <c r="N87" s="38">
        <f t="shared" si="32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105.85880102300754</v>
      </c>
      <c r="J90" s="38">
        <f>SUMIFS('Inp - allowance final'!I:I,'Inp - allowance final'!$A:$A,$F$6,'Inp - allowance final'!$N:$N,$E90)-SUMIFS('Inp - allowance final'!I:I, 'Inp - allowance final'!$A:$A, $F$6, 'Inp - allowance final'!$N:$N, $E92)</f>
        <v>13.808249396065797</v>
      </c>
      <c r="K90" s="38">
        <f>SUMIFS('Inp - allowance final'!J:J,'Inp - allowance final'!$A:$A,$F$6,'Inp - allowance final'!$N:$N,$E90)-SUMIFS('Inp - allowance final'!J:J, 'Inp - allowance final'!$A:$A, $F$6, 'Inp - allowance final'!$N:$N, $E92)</f>
        <v>24.206796526570663</v>
      </c>
      <c r="L90" s="38">
        <f>SUMIFS('Inp - allowance final'!K:K,'Inp - allowance final'!$A:$A,$F$6,'Inp - allowance final'!$N:$N,$E90)-SUMIFS('Inp - allowance final'!K:K, 'Inp - allowance final'!$A:$A, $F$6, 'Inp - allowance final'!$N:$N, $E92)</f>
        <v>27.181168086895898</v>
      </c>
      <c r="M90" s="38">
        <f>SUMIFS('Inp - allowance final'!L:L,'Inp - allowance final'!$A:$A,$F$6,'Inp - allowance final'!$N:$N,$E90)-SUMIFS('Inp - allowance final'!L:L, 'Inp - allowance final'!$A:$A, $F$6, 'Inp - allowance final'!$N:$N, $E92)</f>
        <v>20.066837377884262</v>
      </c>
      <c r="N90" s="38">
        <f>SUMIFS('Inp - allowance final'!M:M,'Inp - allowance final'!$A:$A,$F$6,'Inp - allowance final'!$N:$N,$E90)-SUMIFS('Inp - allowance final'!M:M, 'Inp - allowance final'!$A:$A, $F$6, 'Inp - allowance final'!$N:$N, $E92)</f>
        <v>20.59574963559092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3">SUM(J91:N91)</f>
        <v>0</v>
      </c>
      <c r="J91" s="38">
        <f>SUMIFS('Inp - allowance final'!I:I, 'Inp - allowance final'!$A:$A, $F$6, 'Inp - allowance final'!$N:$N, $E91)</f>
        <v>0</v>
      </c>
      <c r="K91" s="38">
        <f>SUMIFS('Inp - allowance final'!J:J, 'Inp - allowance final'!$A:$A, $F$6, 'Inp - allowance final'!$N:$N, $E91)</f>
        <v>0</v>
      </c>
      <c r="L91" s="38">
        <f>SUMIFS('Inp - allowance final'!K:K, 'Inp - allowance final'!$A:$A, $F$6, 'Inp - allowance final'!$N:$N, $E91)</f>
        <v>0</v>
      </c>
      <c r="M91" s="38">
        <f>SUMIFS('Inp - allowance final'!L:L, 'Inp - allowance final'!$A:$A, $F$6, 'Inp - allowance final'!$N:$N, $E91)</f>
        <v>0</v>
      </c>
      <c r="N91" s="38">
        <f>SUMIFS('Inp - allowance final'!M:M, 'Inp - allowance final'!$A:$A, $F$6, 'Inp - allowance final'!$N:$N, $E91)</f>
        <v>0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3"/>
        <v>84.992568755577324</v>
      </c>
      <c r="J92" s="38">
        <f>SUMIFS('Inp - allowance final'!I:I, 'Inp - allowance final'!$A:$A, $F$6, 'Inp - allowance final'!$N:$N, $E92)</f>
        <v>51.285504648953626</v>
      </c>
      <c r="K92" s="38">
        <f>SUMIFS('Inp - allowance final'!J:J, 'Inp - allowance final'!$A:$A, $F$6, 'Inp - allowance final'!$N:$N, $E92)</f>
        <v>14.740199487607589</v>
      </c>
      <c r="L92" s="38">
        <f>SUMIFS('Inp - allowance final'!K:K, 'Inp - allowance final'!$A:$A, $F$6, 'Inp - allowance final'!$N:$N, $E92)</f>
        <v>15.321070784996689</v>
      </c>
      <c r="M92" s="38">
        <f>SUMIFS('Inp - allowance final'!L:L, 'Inp - allowance final'!$A:$A, $F$6, 'Inp - allowance final'!$N:$N, $E92)</f>
        <v>2.6292690635884743</v>
      </c>
      <c r="N92" s="38">
        <f>SUMIFS('Inp - allowance final'!M:M, 'Inp - allowance final'!$A:$A, $F$6, 'Inp - allowance final'!$N:$N, $E92)</f>
        <v>1.0165247704309279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2.3988022965183036</v>
      </c>
      <c r="I95" s="38"/>
      <c r="J95" s="38">
        <f t="shared" ref="J95:N98" si="34">J$90*J76</f>
        <v>0.30426611251010477</v>
      </c>
      <c r="K95" s="38">
        <f t="shared" si="34"/>
        <v>0.40293595958661954</v>
      </c>
      <c r="L95" s="38">
        <f t="shared" si="34"/>
        <v>0.50268363753202872</v>
      </c>
      <c r="M95" s="38">
        <f t="shared" si="34"/>
        <v>0.55852704011151444</v>
      </c>
      <c r="N95" s="38">
        <f t="shared" si="34"/>
        <v>0.63038954677803616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5">SUM(J96:N96)</f>
        <v>4.6139846742003368</v>
      </c>
      <c r="I96" s="38"/>
      <c r="J96" s="38">
        <f t="shared" si="34"/>
        <v>1.8040185118892924</v>
      </c>
      <c r="K96" s="38">
        <f t="shared" si="34"/>
        <v>1.3690599485239219</v>
      </c>
      <c r="L96" s="38">
        <f t="shared" si="34"/>
        <v>1.0232593027722121</v>
      </c>
      <c r="M96" s="38">
        <f t="shared" si="34"/>
        <v>0.25468124350842247</v>
      </c>
      <c r="N96" s="38">
        <f t="shared" si="34"/>
        <v>0.16296566750648747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5"/>
        <v>4.6846928310253269</v>
      </c>
      <c r="I97" s="38"/>
      <c r="J97" s="38">
        <f t="shared" si="34"/>
        <v>0.45796673824878903</v>
      </c>
      <c r="K97" s="38">
        <f t="shared" si="34"/>
        <v>0.6975000158795559</v>
      </c>
      <c r="L97" s="38">
        <f t="shared" si="34"/>
        <v>0.7347996748465434</v>
      </c>
      <c r="M97" s="38">
        <f t="shared" si="34"/>
        <v>0.96350712761505231</v>
      </c>
      <c r="N97" s="38">
        <f t="shared" si="34"/>
        <v>1.8309192744353866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5"/>
        <v>94.161321221263577</v>
      </c>
      <c r="I98" s="38"/>
      <c r="J98" s="38">
        <f t="shared" si="34"/>
        <v>11.241998033417611</v>
      </c>
      <c r="K98" s="38">
        <f t="shared" si="34"/>
        <v>21.737300602580564</v>
      </c>
      <c r="L98" s="38">
        <f t="shared" si="34"/>
        <v>24.920425471745112</v>
      </c>
      <c r="M98" s="38">
        <f t="shared" si="34"/>
        <v>18.290121966649274</v>
      </c>
      <c r="N98" s="38">
        <f t="shared" si="34"/>
        <v>17.971475146871011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5"/>
        <v>0</v>
      </c>
      <c r="I99" s="36"/>
      <c r="J99" s="38">
        <f t="shared" ref="J99:N102" si="36">J$91*J80</f>
        <v>0</v>
      </c>
      <c r="K99" s="38">
        <f t="shared" si="36"/>
        <v>0</v>
      </c>
      <c r="L99" s="38">
        <f t="shared" si="36"/>
        <v>0</v>
      </c>
      <c r="M99" s="38">
        <f t="shared" si="36"/>
        <v>0</v>
      </c>
      <c r="N99" s="38">
        <f t="shared" si="36"/>
        <v>0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5"/>
        <v>0</v>
      </c>
      <c r="I100" s="38"/>
      <c r="J100" s="38">
        <f t="shared" si="36"/>
        <v>0</v>
      </c>
      <c r="K100" s="38">
        <f t="shared" si="36"/>
        <v>0</v>
      </c>
      <c r="L100" s="38">
        <f t="shared" si="36"/>
        <v>0</v>
      </c>
      <c r="M100" s="38">
        <f t="shared" si="36"/>
        <v>0</v>
      </c>
      <c r="N100" s="38">
        <f t="shared" si="36"/>
        <v>0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5"/>
        <v>0</v>
      </c>
      <c r="I101" s="38"/>
      <c r="J101" s="38">
        <f t="shared" si="36"/>
        <v>0</v>
      </c>
      <c r="K101" s="38">
        <f t="shared" si="36"/>
        <v>0</v>
      </c>
      <c r="L101" s="38">
        <f t="shared" si="36"/>
        <v>0</v>
      </c>
      <c r="M101" s="38">
        <f t="shared" si="36"/>
        <v>0</v>
      </c>
      <c r="N101" s="38">
        <f t="shared" si="36"/>
        <v>0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5"/>
        <v>0</v>
      </c>
      <c r="I102" s="38"/>
      <c r="J102" s="38">
        <f t="shared" si="36"/>
        <v>0</v>
      </c>
      <c r="K102" s="38">
        <f t="shared" si="36"/>
        <v>0</v>
      </c>
      <c r="L102" s="38">
        <f t="shared" si="36"/>
        <v>0</v>
      </c>
      <c r="M102" s="38">
        <f t="shared" si="36"/>
        <v>0</v>
      </c>
      <c r="N102" s="38">
        <f t="shared" si="36"/>
        <v>0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5"/>
        <v>0</v>
      </c>
      <c r="I103" s="38"/>
      <c r="J103" s="38">
        <f>SUMIFS('Inp - allowance final'!I:I, 'Inp - allowance final'!$A:$A, $F$6, 'Inp - allowance final'!$B:$B, $A103)</f>
        <v>0</v>
      </c>
      <c r="K103" s="38">
        <f>SUMIFS('Inp - allowance final'!J:J, 'Inp - allowance final'!$A:$A, $F$6, 'Inp - allowance final'!$B:$B, $A103)</f>
        <v>0</v>
      </c>
      <c r="L103" s="38">
        <f>SUMIFS('Inp - allowance final'!K:K, 'Inp - allowance final'!$A:$A, $F$6, 'Inp - allowance final'!$B:$B, $A103)</f>
        <v>0</v>
      </c>
      <c r="M103" s="38">
        <f>SUMIFS('Inp - allowance final'!L:L, 'Inp - allowance final'!$A:$A, $F$6, 'Inp - allowance final'!$B:$B, $A103)</f>
        <v>0</v>
      </c>
      <c r="N103" s="38">
        <f>SUMIFS('Inp - allowance final'!M:M, 'Inp - allowance final'!$A:$A, $F$6, 'Inp - allowance final'!$B:$B, $A103)</f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5"/>
        <v>84.992568755577324</v>
      </c>
      <c r="I104" s="38"/>
      <c r="J104" s="38">
        <f>SUMIFS('Inp - allowance final'!I:I, 'Inp - allowance final'!$A:$A, $F$6, 'Inp - allowance final'!$B:$B, $A104)</f>
        <v>51.285504648953626</v>
      </c>
      <c r="K104" s="38">
        <f>SUMIFS('Inp - allowance final'!J:J, 'Inp - allowance final'!$A:$A, $F$6, 'Inp - allowance final'!$B:$B, $A104)</f>
        <v>14.740199487607589</v>
      </c>
      <c r="L104" s="38">
        <f>SUMIFS('Inp - allowance final'!K:K, 'Inp - allowance final'!$A:$A, $F$6, 'Inp - allowance final'!$B:$B, $A104)</f>
        <v>15.321070784996689</v>
      </c>
      <c r="M104" s="38">
        <f>SUMIFS('Inp - allowance final'!L:L, 'Inp - allowance final'!$A:$A, $F$6, 'Inp - allowance final'!$B:$B, $A104)</f>
        <v>2.6292690635884743</v>
      </c>
      <c r="N104" s="38">
        <f>SUMIFS('Inp - allowance final'!M:M, 'Inp - allowance final'!$A:$A, $F$6, 'Inp - allowance final'!$B:$B, $A104)</f>
        <v>1.0165247704309279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5"/>
        <v>0</v>
      </c>
      <c r="I105" s="38"/>
      <c r="J105" s="38">
        <f>SUMIFS('Inp - allowance final'!I:I, 'Inp - allowance final'!$A:$A, $F$6, 'Inp - allowance final'!$B:$B, $A105)</f>
        <v>0</v>
      </c>
      <c r="K105" s="38">
        <f>SUMIFS('Inp - allowance final'!J:J, 'Inp - allowance final'!$A:$A, $F$6, 'Inp - allowance final'!$B:$B, $A105)</f>
        <v>0</v>
      </c>
      <c r="L105" s="38">
        <f>SUMIFS('Inp - allowance final'!K:K, 'Inp - allowance final'!$A:$A, $F$6, 'Inp - allowance final'!$B:$B, $A105)</f>
        <v>0</v>
      </c>
      <c r="M105" s="38">
        <f>SUMIFS('Inp - allowance final'!L:L, 'Inp - allowance final'!$A:$A, $F$6, 'Inp - allowance final'!$B:$B, $A105)</f>
        <v>0</v>
      </c>
      <c r="N105" s="38">
        <f>SUMIFS('Inp - allowance final'!M:M, 'Inp - allowance final'!$A:$A, $F$6, 'Inp - allowance final'!$B:$B, 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5"/>
        <v>0</v>
      </c>
      <c r="J106" s="38">
        <f>SUMIFS('Inp - allowance final'!I:I, 'Inp - allowance final'!$A:$A, $F$6, 'Inp - allowance final'!$B:$B, $A106)</f>
        <v>0</v>
      </c>
      <c r="K106" s="38">
        <f>SUMIFS('Inp - allowance final'!J:J, 'Inp - allowance final'!$A:$A, $F$6, 'Inp - allowance final'!$B:$B, $A106)</f>
        <v>0</v>
      </c>
      <c r="L106" s="38">
        <f>SUMIFS('Inp - allowance final'!K:K, 'Inp - allowance final'!$A:$A, $F$6, 'Inp - allowance final'!$B:$B, $A106)</f>
        <v>0</v>
      </c>
      <c r="M106" s="38">
        <f>SUMIFS('Inp - allowance final'!L:L, 'Inp - allowance final'!$A:$A, $F$6, 'Inp - allowance final'!$B:$B, $A106)</f>
        <v>0</v>
      </c>
      <c r="N106" s="38">
        <f>SUMIFS('Inp - allowance final'!M:M, 'Inp - allowance final'!$A:$A, $F$6, 'Inp - allowance final'!$B:$B, 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7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7"/>
        <v>8.2910000000000004</v>
      </c>
      <c r="I113" s="38"/>
      <c r="J113" s="38">
        <f>SUMIFS('Inp - allowance final'!I:I, 'Inp - allowance final'!$A:$A, $F$6, 'Inp - allowance final'!$N:$N, $A113)</f>
        <v>1.673</v>
      </c>
      <c r="K113" s="38">
        <f>SUMIFS('Inp - allowance final'!J:J, 'Inp - allowance final'!$A:$A, $F$6, 'Inp - allowance final'!$N:$N, $A113)</f>
        <v>1.6720000000000002</v>
      </c>
      <c r="L113" s="38">
        <f>SUMIFS('Inp - allowance final'!K:K, 'Inp - allowance final'!$A:$A, $F$6, 'Inp - allowance final'!$N:$N, $A113)</f>
        <v>1.6909999999999998</v>
      </c>
      <c r="M113" s="38">
        <f>SUMIFS('Inp - allowance final'!L:L, 'Inp - allowance final'!$A:$A, $F$6, 'Inp - allowance final'!$N:$N, $A113)</f>
        <v>1.6440000000000001</v>
      </c>
      <c r="N113" s="38">
        <f>SUMIFS('Inp - allowance final'!M:M, 'Inp - allowance final'!$A:$A, $F$6, 'Inp - allowance final'!$N:$N, $A113)</f>
        <v>1.6110000000000002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7"/>
        <v>2.145</v>
      </c>
      <c r="I114" s="38"/>
      <c r="J114" s="38">
        <f>SUMIFS('Inp - allowance final'!I:I, 'Inp - allowance final'!$A:$A, $F$6, 'Inp - allowance final'!$N:$N, $A114)</f>
        <v>0.38700000000000001</v>
      </c>
      <c r="K114" s="38">
        <f>SUMIFS('Inp - allowance final'!J:J, 'Inp - allowance final'!$A:$A, $F$6, 'Inp - allowance final'!$N:$N, $A114)</f>
        <v>0.47399999999999998</v>
      </c>
      <c r="L114" s="38">
        <f>SUMIFS('Inp - allowance final'!K:K, 'Inp - allowance final'!$A:$A, $F$6, 'Inp - allowance final'!$N:$N, $A114)</f>
        <v>0.47699999999999998</v>
      </c>
      <c r="M114" s="38">
        <f>SUMIFS('Inp - allowance final'!L:L, 'Inp - allowance final'!$A:$A, $F$6, 'Inp - allowance final'!$N:$N, $A114)</f>
        <v>0.43</v>
      </c>
      <c r="N114" s="38">
        <f>SUMIFS('Inp - allowance final'!M:M, 'Inp - allowance final'!$A:$A, $F$6, 'Inp - allowance final'!$N:$N, $A114)</f>
        <v>0.377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7"/>
        <v>0</v>
      </c>
      <c r="I115" s="36"/>
      <c r="J115" s="38">
        <f>SUMIFS('Inp - allowance final'!I:I, 'Inp - allowance final'!$A:$A, $F$6, 'Inp - allowance final'!$N:$N, $A115)</f>
        <v>0</v>
      </c>
      <c r="K115" s="38">
        <f>SUMIFS('Inp - allowance final'!J:J, 'Inp - allowance final'!$A:$A, $F$6, 'Inp - allowance final'!$N:$N, $A115)</f>
        <v>0</v>
      </c>
      <c r="L115" s="38">
        <f>SUMIFS('Inp - allowance final'!K:K, 'Inp - allowance final'!$A:$A, $F$6, 'Inp - allowance final'!$N:$N, $A115)</f>
        <v>0</v>
      </c>
      <c r="M115" s="38">
        <f>SUMIFS('Inp - allowance final'!L:L, 'Inp - allowance final'!$A:$A, $F$6, 'Inp - allowance final'!$N:$N, $A115)</f>
        <v>0</v>
      </c>
      <c r="N115" s="38">
        <f>SUMIFS('Inp - allowance final'!M:M, 'Inp - allowance final'!$A:$A, $F$6, 'Inp - allowance final'!$N:$N, $A115)</f>
        <v>0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7"/>
        <v>0</v>
      </c>
      <c r="I116" s="38"/>
      <c r="J116" s="38">
        <f>SUMIFS('Inp - allowance final'!I:I, 'Inp - allowance final'!$A:$A, $F$6, 'Inp - allowance final'!$N:$N, $A116)</f>
        <v>0</v>
      </c>
      <c r="K116" s="38">
        <f>SUMIFS('Inp - allowance final'!J:J, 'Inp - allowance final'!$A:$A, $F$6, 'Inp - allowance final'!$N:$N, $A116)</f>
        <v>0</v>
      </c>
      <c r="L116" s="38">
        <f>SUMIFS('Inp - allowance final'!K:K, 'Inp - allowance final'!$A:$A, $F$6, 'Inp - allowance final'!$N:$N, $A116)</f>
        <v>0</v>
      </c>
      <c r="M116" s="38">
        <f>SUMIFS('Inp - allowance final'!L:L, 'Inp - allowance final'!$A:$A, $F$6, 'Inp - allowance final'!$N:$N, $A116)</f>
        <v>0</v>
      </c>
      <c r="N116" s="38">
        <f>SUMIFS('Inp - allowance final'!M:M, 'Inp - allowance final'!$A:$A, $F$6, 'Inp - allowance final'!$N:$N, $A116)</f>
        <v>0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7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7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7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7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7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7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0</v>
      </c>
      <c r="I125" s="38"/>
      <c r="J125" s="38">
        <f>SUMIFS('Inp - allowance final'!I:I, 'Inp - allowance final'!$A:$A, $F$6, 'Inp - allowance final'!$N:$N, $A125)</f>
        <v>0</v>
      </c>
      <c r="K125" s="38">
        <f>SUMIFS('Inp - allowance final'!J:J, 'Inp - allowance final'!$A:$A, $F$6, 'Inp - allowance final'!$N:$N, $A125)</f>
        <v>0</v>
      </c>
      <c r="L125" s="38">
        <f>SUMIFS('Inp - allowance final'!K:K, 'Inp - allowance final'!$A:$A, $F$6, 'Inp - allowance final'!$N:$N, $A125)</f>
        <v>0</v>
      </c>
      <c r="M125" s="38">
        <f>SUMIFS('Inp - allowance final'!L:L, 'Inp - allowance final'!$A:$A, $F$6, 'Inp - allowance final'!$N:$N, $A125)</f>
        <v>0</v>
      </c>
      <c r="N125" s="38">
        <f>SUMIFS('Inp - allowance final'!M:M, 'Inp - allowance final'!$A:$A, $F$6, 'Inp - allowance final'!$N:$N, $A125)</f>
        <v>0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8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8"/>
        <v>1.9650000000000001</v>
      </c>
      <c r="I127" s="38"/>
      <c r="J127" s="38">
        <f>SUMIFS('Inp - allowance final'!I:I, 'Inp - allowance final'!$A:$A, $F$6, 'Inp - allowance final'!$N:$N, $A127)</f>
        <v>0.39300000000000002</v>
      </c>
      <c r="K127" s="38">
        <f>SUMIFS('Inp - allowance final'!J:J, 'Inp - allowance final'!$A:$A, $F$6, 'Inp - allowance final'!$N:$N, $A127)</f>
        <v>0.39300000000000002</v>
      </c>
      <c r="L127" s="38">
        <f>SUMIFS('Inp - allowance final'!K:K, 'Inp - allowance final'!$A:$A, $F$6, 'Inp - allowance final'!$N:$N, $A127)</f>
        <v>0.39300000000000002</v>
      </c>
      <c r="M127" s="38">
        <f>SUMIFS('Inp - allowance final'!L:L, 'Inp - allowance final'!$A:$A, $F$6, 'Inp - allowance final'!$N:$N, $A127)</f>
        <v>0.39300000000000002</v>
      </c>
      <c r="N127" s="38">
        <f>SUMIFS('Inp - allowance final'!M:M, 'Inp - allowance final'!$A:$A, $F$6, 'Inp - allowance final'!$N:$N, $A127)</f>
        <v>0.39300000000000002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8"/>
        <v>0</v>
      </c>
      <c r="I128" s="38"/>
      <c r="J128" s="38">
        <f>SUMIFS('Inp - allowance final'!I:I, 'Inp - allowance final'!$A:$A, $F$6, 'Inp - allowance final'!$N:$N, $A128)</f>
        <v>0</v>
      </c>
      <c r="K128" s="38">
        <f>SUMIFS('Inp - allowance final'!J:J, 'Inp - allowance final'!$A:$A, $F$6, 'Inp - allowance final'!$N:$N, $A128)</f>
        <v>0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8"/>
        <v>0</v>
      </c>
      <c r="I129" s="36"/>
      <c r="J129" s="38">
        <f>SUMIFS('Inp - allowance final'!I:I, 'Inp - allowance final'!$A:$A, $F$6, 'Inp - allowance final'!$N:$N, $A129)</f>
        <v>0</v>
      </c>
      <c r="K129" s="38">
        <f>SUMIFS('Inp - allowance final'!J:J, 'Inp - allowance final'!$A:$A, $F$6, 'Inp - allowance final'!$N:$N, $A129)</f>
        <v>0</v>
      </c>
      <c r="L129" s="38">
        <f>SUMIFS('Inp - allowance final'!K:K, 'Inp - allowance final'!$A:$A, $F$6, 'Inp - allowance final'!$N:$N, $A129)</f>
        <v>0</v>
      </c>
      <c r="M129" s="38">
        <f>SUMIFS('Inp - allowance final'!L:L, 'Inp - allowance final'!$A:$A, $F$6, 'Inp - allowance final'!$N:$N, $A129)</f>
        <v>0</v>
      </c>
      <c r="N129" s="38">
        <f>SUMIFS('Inp - allowance final'!M:M, 'Inp - allowance final'!$A:$A, $F$6, 'Inp - allowance final'!$N:$N, $A129)</f>
        <v>0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8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8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8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8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8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8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8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35.375796161189847</v>
      </c>
      <c r="I141" s="38"/>
      <c r="J141" s="38">
        <f t="shared" ref="J141:N152" si="39">J46</f>
        <v>7.4670947728388573</v>
      </c>
      <c r="K141" s="38">
        <f t="shared" si="39"/>
        <v>7.2577722076225015</v>
      </c>
      <c r="L141" s="38">
        <f t="shared" si="39"/>
        <v>7.0514628736335929</v>
      </c>
      <c r="M141" s="38">
        <f t="shared" si="39"/>
        <v>6.9287008697838148</v>
      </c>
      <c r="N141" s="38">
        <f t="shared" si="39"/>
        <v>6.670765437311081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40">SUM(J142:N142)</f>
        <v>5.7917402792240322</v>
      </c>
      <c r="I142" s="38"/>
      <c r="J142" s="38">
        <f t="shared" si="39"/>
        <v>0.98608606509003671</v>
      </c>
      <c r="K142" s="38">
        <f t="shared" si="39"/>
        <v>1.165058071248291</v>
      </c>
      <c r="L142" s="38">
        <f t="shared" si="39"/>
        <v>1.1925645817660637</v>
      </c>
      <c r="M142" s="38">
        <f t="shared" si="39"/>
        <v>1.107139626365151</v>
      </c>
      <c r="N142" s="38">
        <f t="shared" si="39"/>
        <v>1.3408919347544899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40"/>
        <v>98.247574814641339</v>
      </c>
      <c r="I143" s="38"/>
      <c r="J143" s="38">
        <f t="shared" si="39"/>
        <v>21.388729300143581</v>
      </c>
      <c r="K143" s="38">
        <f t="shared" si="39"/>
        <v>20.504367590042843</v>
      </c>
      <c r="L143" s="38">
        <f t="shared" si="39"/>
        <v>19.787033996386899</v>
      </c>
      <c r="M143" s="38">
        <f t="shared" si="39"/>
        <v>18.792818610454471</v>
      </c>
      <c r="N143" s="38">
        <f t="shared" si="39"/>
        <v>17.774625317613545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40"/>
        <v>82.413538626221694</v>
      </c>
      <c r="I144" s="38"/>
      <c r="J144" s="38">
        <f t="shared" si="39"/>
        <v>14.173978891759091</v>
      </c>
      <c r="K144" s="38">
        <f t="shared" si="39"/>
        <v>15.657522433766648</v>
      </c>
      <c r="L144" s="38">
        <f t="shared" si="39"/>
        <v>16.453379353437764</v>
      </c>
      <c r="M144" s="38">
        <f t="shared" si="39"/>
        <v>17.337245099893909</v>
      </c>
      <c r="N144" s="38">
        <f t="shared" si="39"/>
        <v>18.791412847364288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40"/>
        <v>0</v>
      </c>
      <c r="I145" s="36"/>
      <c r="J145" s="38">
        <f t="shared" si="39"/>
        <v>0</v>
      </c>
      <c r="K145" s="38">
        <f t="shared" si="39"/>
        <v>0</v>
      </c>
      <c r="L145" s="38">
        <f t="shared" si="39"/>
        <v>0</v>
      </c>
      <c r="M145" s="38">
        <f t="shared" si="39"/>
        <v>0</v>
      </c>
      <c r="N145" s="38">
        <f t="shared" si="39"/>
        <v>0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40"/>
        <v>0</v>
      </c>
      <c r="I146" s="38"/>
      <c r="J146" s="38">
        <f t="shared" si="39"/>
        <v>0</v>
      </c>
      <c r="K146" s="38">
        <f t="shared" si="39"/>
        <v>0</v>
      </c>
      <c r="L146" s="38">
        <f t="shared" si="39"/>
        <v>0</v>
      </c>
      <c r="M146" s="38">
        <f t="shared" si="39"/>
        <v>0</v>
      </c>
      <c r="N146" s="38">
        <f t="shared" si="39"/>
        <v>0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40"/>
        <v>0</v>
      </c>
      <c r="I147" s="38"/>
      <c r="J147" s="38">
        <f t="shared" si="39"/>
        <v>0</v>
      </c>
      <c r="K147" s="38">
        <f t="shared" si="39"/>
        <v>0</v>
      </c>
      <c r="L147" s="38">
        <f t="shared" si="39"/>
        <v>0</v>
      </c>
      <c r="M147" s="38">
        <f t="shared" si="39"/>
        <v>0</v>
      </c>
      <c r="N147" s="38">
        <f t="shared" si="39"/>
        <v>0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40"/>
        <v>0</v>
      </c>
      <c r="I148" s="38"/>
      <c r="J148" s="38">
        <f t="shared" si="39"/>
        <v>0</v>
      </c>
      <c r="K148" s="38">
        <f t="shared" si="39"/>
        <v>0</v>
      </c>
      <c r="L148" s="38">
        <f t="shared" si="39"/>
        <v>0</v>
      </c>
      <c r="M148" s="38">
        <f t="shared" si="39"/>
        <v>0</v>
      </c>
      <c r="N148" s="38">
        <f t="shared" si="39"/>
        <v>0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40"/>
        <v>0</v>
      </c>
      <c r="I149" s="38"/>
      <c r="J149" s="38">
        <f t="shared" si="39"/>
        <v>0</v>
      </c>
      <c r="K149" s="38">
        <f t="shared" si="39"/>
        <v>0</v>
      </c>
      <c r="L149" s="38">
        <f t="shared" si="39"/>
        <v>0</v>
      </c>
      <c r="M149" s="38">
        <f t="shared" si="39"/>
        <v>0</v>
      </c>
      <c r="N149" s="38">
        <f t="shared" si="39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40"/>
        <v>0</v>
      </c>
      <c r="I150" s="38"/>
      <c r="J150" s="38">
        <f t="shared" si="39"/>
        <v>0</v>
      </c>
      <c r="K150" s="38">
        <f t="shared" si="39"/>
        <v>0</v>
      </c>
      <c r="L150" s="38">
        <f t="shared" si="39"/>
        <v>0</v>
      </c>
      <c r="M150" s="38">
        <f t="shared" si="39"/>
        <v>0</v>
      </c>
      <c r="N150" s="38">
        <f t="shared" si="39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40"/>
        <v>0</v>
      </c>
      <c r="I151" s="38"/>
      <c r="J151" s="38">
        <f t="shared" si="39"/>
        <v>0</v>
      </c>
      <c r="K151" s="38">
        <f t="shared" si="39"/>
        <v>0</v>
      </c>
      <c r="L151" s="38">
        <f t="shared" si="39"/>
        <v>0</v>
      </c>
      <c r="M151" s="38">
        <f t="shared" si="39"/>
        <v>0</v>
      </c>
      <c r="N151" s="38">
        <f t="shared" si="39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40"/>
        <v>0</v>
      </c>
      <c r="J152" s="38">
        <f t="shared" si="39"/>
        <v>0</v>
      </c>
      <c r="K152" s="38">
        <f t="shared" si="39"/>
        <v>0</v>
      </c>
      <c r="L152" s="38">
        <f t="shared" si="39"/>
        <v>0</v>
      </c>
      <c r="M152" s="38">
        <f t="shared" si="39"/>
        <v>0</v>
      </c>
      <c r="N152" s="38">
        <f t="shared" si="39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2.3988022965183036</v>
      </c>
      <c r="I155" s="38"/>
      <c r="J155" s="38">
        <f>J95</f>
        <v>0.30426611251010477</v>
      </c>
      <c r="K155" s="38">
        <f t="shared" ref="K155:N155" si="41">K95</f>
        <v>0.40293595958661954</v>
      </c>
      <c r="L155" s="38">
        <f t="shared" si="41"/>
        <v>0.50268363753202872</v>
      </c>
      <c r="M155" s="38">
        <f t="shared" si="41"/>
        <v>0.55852704011151444</v>
      </c>
      <c r="N155" s="38">
        <f t="shared" si="41"/>
        <v>0.63038954677803616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42">SUM(J156:N156)</f>
        <v>4.6139846742003368</v>
      </c>
      <c r="I156" s="38"/>
      <c r="J156" s="38">
        <f t="shared" ref="J156:N166" si="43">J96</f>
        <v>1.8040185118892924</v>
      </c>
      <c r="K156" s="38">
        <f t="shared" si="43"/>
        <v>1.3690599485239219</v>
      </c>
      <c r="L156" s="38">
        <f t="shared" si="43"/>
        <v>1.0232593027722121</v>
      </c>
      <c r="M156" s="38">
        <f t="shared" si="43"/>
        <v>0.25468124350842247</v>
      </c>
      <c r="N156" s="38">
        <f t="shared" si="43"/>
        <v>0.16296566750648747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42"/>
        <v>4.6846928310253269</v>
      </c>
      <c r="I157" s="38"/>
      <c r="J157" s="38">
        <f t="shared" si="43"/>
        <v>0.45796673824878903</v>
      </c>
      <c r="K157" s="38">
        <f t="shared" si="43"/>
        <v>0.6975000158795559</v>
      </c>
      <c r="L157" s="38">
        <f t="shared" si="43"/>
        <v>0.7347996748465434</v>
      </c>
      <c r="M157" s="38">
        <f t="shared" si="43"/>
        <v>0.96350712761505231</v>
      </c>
      <c r="N157" s="38">
        <f t="shared" si="43"/>
        <v>1.8309192744353866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42"/>
        <v>94.161321221263577</v>
      </c>
      <c r="I158" s="38"/>
      <c r="J158" s="38">
        <f t="shared" si="43"/>
        <v>11.241998033417611</v>
      </c>
      <c r="K158" s="38">
        <f t="shared" si="43"/>
        <v>21.737300602580564</v>
      </c>
      <c r="L158" s="38">
        <f t="shared" si="43"/>
        <v>24.920425471745112</v>
      </c>
      <c r="M158" s="38">
        <f t="shared" si="43"/>
        <v>18.290121966649274</v>
      </c>
      <c r="N158" s="38">
        <f t="shared" si="43"/>
        <v>17.971475146871011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42"/>
        <v>0</v>
      </c>
      <c r="I159" s="36"/>
      <c r="J159" s="38">
        <f t="shared" si="43"/>
        <v>0</v>
      </c>
      <c r="K159" s="38">
        <f t="shared" si="43"/>
        <v>0</v>
      </c>
      <c r="L159" s="38">
        <f t="shared" si="43"/>
        <v>0</v>
      </c>
      <c r="M159" s="38">
        <f t="shared" si="43"/>
        <v>0</v>
      </c>
      <c r="N159" s="38">
        <f t="shared" si="43"/>
        <v>0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42"/>
        <v>0</v>
      </c>
      <c r="I160" s="38"/>
      <c r="J160" s="38">
        <f t="shared" si="43"/>
        <v>0</v>
      </c>
      <c r="K160" s="38">
        <f t="shared" si="43"/>
        <v>0</v>
      </c>
      <c r="L160" s="38">
        <f t="shared" si="43"/>
        <v>0</v>
      </c>
      <c r="M160" s="38">
        <f t="shared" si="43"/>
        <v>0</v>
      </c>
      <c r="N160" s="38">
        <f t="shared" si="43"/>
        <v>0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42"/>
        <v>0</v>
      </c>
      <c r="I161" s="38"/>
      <c r="J161" s="38">
        <f t="shared" si="43"/>
        <v>0</v>
      </c>
      <c r="K161" s="38">
        <f t="shared" si="43"/>
        <v>0</v>
      </c>
      <c r="L161" s="38">
        <f t="shared" si="43"/>
        <v>0</v>
      </c>
      <c r="M161" s="38">
        <f t="shared" si="43"/>
        <v>0</v>
      </c>
      <c r="N161" s="38">
        <f t="shared" si="43"/>
        <v>0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42"/>
        <v>0</v>
      </c>
      <c r="I162" s="38"/>
      <c r="J162" s="38">
        <f t="shared" si="43"/>
        <v>0</v>
      </c>
      <c r="K162" s="38">
        <f t="shared" si="43"/>
        <v>0</v>
      </c>
      <c r="L162" s="38">
        <f t="shared" si="43"/>
        <v>0</v>
      </c>
      <c r="M162" s="38">
        <f t="shared" si="43"/>
        <v>0</v>
      </c>
      <c r="N162" s="38">
        <f t="shared" si="43"/>
        <v>0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42"/>
        <v>0</v>
      </c>
      <c r="I163" s="38"/>
      <c r="J163" s="38">
        <f t="shared" si="43"/>
        <v>0</v>
      </c>
      <c r="K163" s="38">
        <f t="shared" si="43"/>
        <v>0</v>
      </c>
      <c r="L163" s="38">
        <f t="shared" si="43"/>
        <v>0</v>
      </c>
      <c r="M163" s="38">
        <f t="shared" si="43"/>
        <v>0</v>
      </c>
      <c r="N163" s="38">
        <f t="shared" si="43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42"/>
        <v>84.992568755577324</v>
      </c>
      <c r="I164" s="38"/>
      <c r="J164" s="38">
        <f t="shared" si="43"/>
        <v>51.285504648953626</v>
      </c>
      <c r="K164" s="38">
        <f t="shared" si="43"/>
        <v>14.740199487607589</v>
      </c>
      <c r="L164" s="38">
        <f t="shared" si="43"/>
        <v>15.321070784996689</v>
      </c>
      <c r="M164" s="38">
        <f t="shared" si="43"/>
        <v>2.6292690635884743</v>
      </c>
      <c r="N164" s="38">
        <f t="shared" si="43"/>
        <v>1.0165247704309279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42"/>
        <v>0</v>
      </c>
      <c r="I165" s="38"/>
      <c r="J165" s="38">
        <f t="shared" si="43"/>
        <v>0</v>
      </c>
      <c r="K165" s="38">
        <f t="shared" si="43"/>
        <v>0</v>
      </c>
      <c r="L165" s="38">
        <f t="shared" si="43"/>
        <v>0</v>
      </c>
      <c r="M165" s="38">
        <f t="shared" si="43"/>
        <v>0</v>
      </c>
      <c r="N165" s="38">
        <f t="shared" si="43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42"/>
        <v>0</v>
      </c>
      <c r="J166" s="38">
        <f>J106</f>
        <v>0</v>
      </c>
      <c r="K166" s="38">
        <f t="shared" si="43"/>
        <v>0</v>
      </c>
      <c r="L166" s="38">
        <f t="shared" si="43"/>
        <v>0</v>
      </c>
      <c r="M166" s="38">
        <f t="shared" si="43"/>
        <v>0</v>
      </c>
      <c r="N166" s="38">
        <f t="shared" si="43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4">K111</f>
        <v>0</v>
      </c>
      <c r="L169" s="38">
        <f t="shared" si="44"/>
        <v>0</v>
      </c>
      <c r="M169" s="38">
        <f t="shared" si="44"/>
        <v>0</v>
      </c>
      <c r="N169" s="38">
        <f t="shared" si="44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5">SUM(J170:N170)</f>
        <v>0</v>
      </c>
      <c r="I170" s="38"/>
      <c r="J170" s="38">
        <f t="shared" ref="J170:N180" si="46">J112</f>
        <v>0</v>
      </c>
      <c r="K170" s="38">
        <f t="shared" si="46"/>
        <v>0</v>
      </c>
      <c r="L170" s="38">
        <f t="shared" si="46"/>
        <v>0</v>
      </c>
      <c r="M170" s="38">
        <f t="shared" si="46"/>
        <v>0</v>
      </c>
      <c r="N170" s="38">
        <f t="shared" si="46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5"/>
        <v>8.2910000000000004</v>
      </c>
      <c r="I171" s="38"/>
      <c r="J171" s="38">
        <f t="shared" si="46"/>
        <v>1.673</v>
      </c>
      <c r="K171" s="38">
        <f t="shared" si="46"/>
        <v>1.6720000000000002</v>
      </c>
      <c r="L171" s="38">
        <f t="shared" si="46"/>
        <v>1.6909999999999998</v>
      </c>
      <c r="M171" s="38">
        <f t="shared" si="46"/>
        <v>1.6440000000000001</v>
      </c>
      <c r="N171" s="38">
        <f t="shared" si="46"/>
        <v>1.6110000000000002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5"/>
        <v>2.145</v>
      </c>
      <c r="I172" s="38"/>
      <c r="J172" s="38">
        <f t="shared" si="46"/>
        <v>0.38700000000000001</v>
      </c>
      <c r="K172" s="38">
        <f t="shared" si="46"/>
        <v>0.47399999999999998</v>
      </c>
      <c r="L172" s="38">
        <f t="shared" si="46"/>
        <v>0.47699999999999998</v>
      </c>
      <c r="M172" s="38">
        <f t="shared" si="46"/>
        <v>0.43</v>
      </c>
      <c r="N172" s="38">
        <f t="shared" si="46"/>
        <v>0.377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5"/>
        <v>0</v>
      </c>
      <c r="I173" s="36"/>
      <c r="J173" s="38">
        <f t="shared" si="46"/>
        <v>0</v>
      </c>
      <c r="K173" s="38">
        <f t="shared" si="46"/>
        <v>0</v>
      </c>
      <c r="L173" s="38">
        <f t="shared" si="46"/>
        <v>0</v>
      </c>
      <c r="M173" s="38">
        <f t="shared" si="46"/>
        <v>0</v>
      </c>
      <c r="N173" s="38">
        <f t="shared" si="46"/>
        <v>0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5"/>
        <v>0</v>
      </c>
      <c r="I174" s="38"/>
      <c r="J174" s="38">
        <f t="shared" si="46"/>
        <v>0</v>
      </c>
      <c r="K174" s="38">
        <f t="shared" si="46"/>
        <v>0</v>
      </c>
      <c r="L174" s="38">
        <f t="shared" si="46"/>
        <v>0</v>
      </c>
      <c r="M174" s="38">
        <f t="shared" si="46"/>
        <v>0</v>
      </c>
      <c r="N174" s="38">
        <f t="shared" si="46"/>
        <v>0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5"/>
        <v>0</v>
      </c>
      <c r="I175" s="38"/>
      <c r="J175" s="38">
        <f t="shared" si="46"/>
        <v>0</v>
      </c>
      <c r="K175" s="38">
        <f t="shared" si="46"/>
        <v>0</v>
      </c>
      <c r="L175" s="38">
        <f t="shared" si="46"/>
        <v>0</v>
      </c>
      <c r="M175" s="38">
        <f t="shared" si="46"/>
        <v>0</v>
      </c>
      <c r="N175" s="38">
        <f t="shared" si="46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5"/>
        <v>0</v>
      </c>
      <c r="I176" s="38"/>
      <c r="J176" s="38">
        <f t="shared" si="46"/>
        <v>0</v>
      </c>
      <c r="K176" s="38">
        <f t="shared" si="46"/>
        <v>0</v>
      </c>
      <c r="L176" s="38">
        <f t="shared" si="46"/>
        <v>0</v>
      </c>
      <c r="M176" s="38">
        <f t="shared" si="46"/>
        <v>0</v>
      </c>
      <c r="N176" s="38">
        <f t="shared" si="46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5"/>
        <v>0</v>
      </c>
      <c r="I177" s="38"/>
      <c r="J177" s="38">
        <f t="shared" si="46"/>
        <v>0</v>
      </c>
      <c r="K177" s="38">
        <f t="shared" si="46"/>
        <v>0</v>
      </c>
      <c r="L177" s="38">
        <f t="shared" si="46"/>
        <v>0</v>
      </c>
      <c r="M177" s="38">
        <f t="shared" si="46"/>
        <v>0</v>
      </c>
      <c r="N177" s="38">
        <f t="shared" si="46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5"/>
        <v>0</v>
      </c>
      <c r="I178" s="38"/>
      <c r="J178" s="38">
        <f t="shared" si="46"/>
        <v>0</v>
      </c>
      <c r="K178" s="38">
        <f t="shared" si="46"/>
        <v>0</v>
      </c>
      <c r="L178" s="38">
        <f t="shared" si="46"/>
        <v>0</v>
      </c>
      <c r="M178" s="38">
        <f t="shared" si="46"/>
        <v>0</v>
      </c>
      <c r="N178" s="38">
        <f t="shared" si="46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5"/>
        <v>0</v>
      </c>
      <c r="I179" s="38"/>
      <c r="J179" s="38">
        <f t="shared" si="46"/>
        <v>0</v>
      </c>
      <c r="K179" s="38">
        <f t="shared" si="46"/>
        <v>0</v>
      </c>
      <c r="L179" s="38">
        <f t="shared" si="46"/>
        <v>0</v>
      </c>
      <c r="M179" s="38">
        <f t="shared" si="46"/>
        <v>0</v>
      </c>
      <c r="N179" s="38">
        <f t="shared" si="46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5"/>
        <v>0</v>
      </c>
      <c r="J180" s="38">
        <f t="shared" si="46"/>
        <v>0</v>
      </c>
      <c r="K180" s="38">
        <f t="shared" si="46"/>
        <v>0</v>
      </c>
      <c r="L180" s="38">
        <f t="shared" si="46"/>
        <v>0</v>
      </c>
      <c r="M180" s="38">
        <f t="shared" si="46"/>
        <v>0</v>
      </c>
      <c r="N180" s="38">
        <f t="shared" si="46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0</v>
      </c>
      <c r="I183" s="38"/>
      <c r="J183" s="38">
        <f>J125</f>
        <v>0</v>
      </c>
      <c r="K183" s="38">
        <f t="shared" ref="K183:N183" si="47">K125</f>
        <v>0</v>
      </c>
      <c r="L183" s="38">
        <f t="shared" si="47"/>
        <v>0</v>
      </c>
      <c r="M183" s="38">
        <f t="shared" si="47"/>
        <v>0</v>
      </c>
      <c r="N183" s="38">
        <f t="shared" si="47"/>
        <v>0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8">SUM(J184:N184)</f>
        <v>0</v>
      </c>
      <c r="I184" s="38"/>
      <c r="J184" s="38">
        <f t="shared" ref="J184:N194" si="49">J126</f>
        <v>0</v>
      </c>
      <c r="K184" s="38">
        <f t="shared" si="49"/>
        <v>0</v>
      </c>
      <c r="L184" s="38">
        <f t="shared" si="49"/>
        <v>0</v>
      </c>
      <c r="M184" s="38">
        <f t="shared" si="49"/>
        <v>0</v>
      </c>
      <c r="N184" s="38">
        <f t="shared" si="49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8"/>
        <v>1.9650000000000001</v>
      </c>
      <c r="I185" s="38"/>
      <c r="J185" s="38">
        <f t="shared" si="49"/>
        <v>0.39300000000000002</v>
      </c>
      <c r="K185" s="38">
        <f t="shared" si="49"/>
        <v>0.39300000000000002</v>
      </c>
      <c r="L185" s="38">
        <f t="shared" si="49"/>
        <v>0.39300000000000002</v>
      </c>
      <c r="M185" s="38">
        <f t="shared" si="49"/>
        <v>0.39300000000000002</v>
      </c>
      <c r="N185" s="38">
        <f t="shared" si="49"/>
        <v>0.39300000000000002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8"/>
        <v>0</v>
      </c>
      <c r="I186" s="38"/>
      <c r="J186" s="38">
        <f t="shared" si="49"/>
        <v>0</v>
      </c>
      <c r="K186" s="38">
        <f t="shared" si="49"/>
        <v>0</v>
      </c>
      <c r="L186" s="38">
        <f t="shared" si="49"/>
        <v>0</v>
      </c>
      <c r="M186" s="38">
        <f t="shared" si="49"/>
        <v>0</v>
      </c>
      <c r="N186" s="38">
        <f t="shared" si="49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8"/>
        <v>0</v>
      </c>
      <c r="I187" s="36"/>
      <c r="J187" s="38">
        <f t="shared" si="49"/>
        <v>0</v>
      </c>
      <c r="K187" s="38">
        <f t="shared" si="49"/>
        <v>0</v>
      </c>
      <c r="L187" s="38">
        <f t="shared" si="49"/>
        <v>0</v>
      </c>
      <c r="M187" s="38">
        <f t="shared" si="49"/>
        <v>0</v>
      </c>
      <c r="N187" s="38">
        <f t="shared" si="49"/>
        <v>0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8"/>
        <v>0</v>
      </c>
      <c r="I188" s="38"/>
      <c r="J188" s="38">
        <f t="shared" si="49"/>
        <v>0</v>
      </c>
      <c r="K188" s="38">
        <f t="shared" si="49"/>
        <v>0</v>
      </c>
      <c r="L188" s="38">
        <f t="shared" si="49"/>
        <v>0</v>
      </c>
      <c r="M188" s="38">
        <f t="shared" si="49"/>
        <v>0</v>
      </c>
      <c r="N188" s="38">
        <f t="shared" si="49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8"/>
        <v>0</v>
      </c>
      <c r="I189" s="38"/>
      <c r="J189" s="38">
        <f t="shared" si="49"/>
        <v>0</v>
      </c>
      <c r="K189" s="38">
        <f t="shared" si="49"/>
        <v>0</v>
      </c>
      <c r="L189" s="38">
        <f t="shared" si="49"/>
        <v>0</v>
      </c>
      <c r="M189" s="38">
        <f t="shared" si="49"/>
        <v>0</v>
      </c>
      <c r="N189" s="38">
        <f t="shared" si="49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8"/>
        <v>0</v>
      </c>
      <c r="I190" s="38"/>
      <c r="J190" s="38">
        <f t="shared" si="49"/>
        <v>0</v>
      </c>
      <c r="K190" s="38">
        <f t="shared" si="49"/>
        <v>0</v>
      </c>
      <c r="L190" s="38">
        <f t="shared" si="49"/>
        <v>0</v>
      </c>
      <c r="M190" s="38">
        <f t="shared" si="49"/>
        <v>0</v>
      </c>
      <c r="N190" s="38">
        <f t="shared" si="49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8"/>
        <v>0</v>
      </c>
      <c r="I191" s="38"/>
      <c r="J191" s="38">
        <f t="shared" si="49"/>
        <v>0</v>
      </c>
      <c r="K191" s="38">
        <f t="shared" si="49"/>
        <v>0</v>
      </c>
      <c r="L191" s="38">
        <f t="shared" si="49"/>
        <v>0</v>
      </c>
      <c r="M191" s="38">
        <f t="shared" si="49"/>
        <v>0</v>
      </c>
      <c r="N191" s="38">
        <f t="shared" si="49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8"/>
        <v>0</v>
      </c>
      <c r="I192" s="38"/>
      <c r="J192" s="38">
        <f t="shared" si="49"/>
        <v>0</v>
      </c>
      <c r="K192" s="38">
        <f t="shared" si="49"/>
        <v>0</v>
      </c>
      <c r="L192" s="38">
        <f t="shared" si="49"/>
        <v>0</v>
      </c>
      <c r="M192" s="38">
        <f t="shared" si="49"/>
        <v>0</v>
      </c>
      <c r="N192" s="38">
        <f t="shared" si="49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8"/>
        <v>0</v>
      </c>
      <c r="I193" s="38"/>
      <c r="J193" s="38">
        <f t="shared" si="49"/>
        <v>0</v>
      </c>
      <c r="K193" s="38">
        <f t="shared" si="49"/>
        <v>0</v>
      </c>
      <c r="L193" s="38">
        <f t="shared" si="49"/>
        <v>0</v>
      </c>
      <c r="M193" s="38">
        <f t="shared" si="49"/>
        <v>0</v>
      </c>
      <c r="N193" s="38">
        <f t="shared" si="49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8"/>
        <v>0</v>
      </c>
      <c r="J194" s="38">
        <f t="shared" si="49"/>
        <v>0</v>
      </c>
      <c r="K194" s="38">
        <f t="shared" si="49"/>
        <v>0</v>
      </c>
      <c r="L194" s="38">
        <f t="shared" si="49"/>
        <v>0</v>
      </c>
      <c r="M194" s="38">
        <f t="shared" si="49"/>
        <v>0</v>
      </c>
      <c r="N194" s="38">
        <f t="shared" si="49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37.774598457708151</v>
      </c>
      <c r="I197" s="38"/>
      <c r="J197" s="38">
        <f>J141+J155+J169+J183</f>
        <v>7.7713608853489617</v>
      </c>
      <c r="K197" s="38">
        <f t="shared" ref="K197:N197" si="50">K141+K155+K169+K183</f>
        <v>7.6607081672091208</v>
      </c>
      <c r="L197" s="38">
        <f t="shared" si="50"/>
        <v>7.5541465111656212</v>
      </c>
      <c r="M197" s="38">
        <f t="shared" si="50"/>
        <v>7.4872279098953296</v>
      </c>
      <c r="N197" s="38">
        <f t="shared" si="50"/>
        <v>7.3011549840891172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51">SUM(J198:N198)</f>
        <v>10.405724953424368</v>
      </c>
      <c r="I198" s="38"/>
      <c r="J198" s="38">
        <f t="shared" ref="J198:N208" si="52">J142+J156+J170+J184</f>
        <v>2.7901045769793291</v>
      </c>
      <c r="K198" s="38">
        <f t="shared" si="52"/>
        <v>2.5341180197722126</v>
      </c>
      <c r="L198" s="38">
        <f t="shared" si="52"/>
        <v>2.2158238845382758</v>
      </c>
      <c r="M198" s="38">
        <f t="shared" si="52"/>
        <v>1.3618208698735734</v>
      </c>
      <c r="N198" s="38">
        <f t="shared" si="52"/>
        <v>1.5038576022609773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51"/>
        <v>113.18826764566667</v>
      </c>
      <c r="I199" s="38"/>
      <c r="J199" s="38">
        <f t="shared" si="52"/>
        <v>23.912696038392369</v>
      </c>
      <c r="K199" s="38">
        <f t="shared" si="52"/>
        <v>23.2668676059224</v>
      </c>
      <c r="L199" s="38">
        <f t="shared" si="52"/>
        <v>22.605833671233441</v>
      </c>
      <c r="M199" s="38">
        <f t="shared" si="52"/>
        <v>21.793325738069527</v>
      </c>
      <c r="N199" s="38">
        <f t="shared" si="52"/>
        <v>21.609544592048934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51"/>
        <v>178.71985984748525</v>
      </c>
      <c r="I200" s="38"/>
      <c r="J200" s="38">
        <f t="shared" si="52"/>
        <v>25.802976925176701</v>
      </c>
      <c r="K200" s="38">
        <f t="shared" si="52"/>
        <v>37.868823036347209</v>
      </c>
      <c r="L200" s="38">
        <f t="shared" si="52"/>
        <v>41.85080482518287</v>
      </c>
      <c r="M200" s="38">
        <f t="shared" si="52"/>
        <v>36.057367066543186</v>
      </c>
      <c r="N200" s="38">
        <f t="shared" si="52"/>
        <v>37.139887994235302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51"/>
        <v>0</v>
      </c>
      <c r="I201" s="36"/>
      <c r="J201" s="38">
        <f t="shared" si="52"/>
        <v>0</v>
      </c>
      <c r="K201" s="38">
        <f t="shared" si="52"/>
        <v>0</v>
      </c>
      <c r="L201" s="38">
        <f t="shared" si="52"/>
        <v>0</v>
      </c>
      <c r="M201" s="38">
        <f t="shared" si="52"/>
        <v>0</v>
      </c>
      <c r="N201" s="38">
        <f t="shared" si="52"/>
        <v>0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51"/>
        <v>0</v>
      </c>
      <c r="I202" s="38"/>
      <c r="J202" s="38">
        <f t="shared" si="52"/>
        <v>0</v>
      </c>
      <c r="K202" s="38">
        <f t="shared" si="52"/>
        <v>0</v>
      </c>
      <c r="L202" s="38">
        <f t="shared" si="52"/>
        <v>0</v>
      </c>
      <c r="M202" s="38">
        <f t="shared" si="52"/>
        <v>0</v>
      </c>
      <c r="N202" s="38">
        <f t="shared" si="52"/>
        <v>0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51"/>
        <v>0</v>
      </c>
      <c r="I203" s="38"/>
      <c r="J203" s="38">
        <f t="shared" si="52"/>
        <v>0</v>
      </c>
      <c r="K203" s="38">
        <f t="shared" si="52"/>
        <v>0</v>
      </c>
      <c r="L203" s="38">
        <f t="shared" si="52"/>
        <v>0</v>
      </c>
      <c r="M203" s="38">
        <f t="shared" si="52"/>
        <v>0</v>
      </c>
      <c r="N203" s="38">
        <f t="shared" si="52"/>
        <v>0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51"/>
        <v>0</v>
      </c>
      <c r="I204" s="38"/>
      <c r="J204" s="38">
        <f t="shared" si="52"/>
        <v>0</v>
      </c>
      <c r="K204" s="38">
        <f t="shared" si="52"/>
        <v>0</v>
      </c>
      <c r="L204" s="38">
        <f t="shared" si="52"/>
        <v>0</v>
      </c>
      <c r="M204" s="38">
        <f t="shared" si="52"/>
        <v>0</v>
      </c>
      <c r="N204" s="38">
        <f t="shared" si="52"/>
        <v>0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51"/>
        <v>0</v>
      </c>
      <c r="I205" s="38"/>
      <c r="J205" s="38">
        <f t="shared" si="52"/>
        <v>0</v>
      </c>
      <c r="K205" s="38">
        <f t="shared" si="52"/>
        <v>0</v>
      </c>
      <c r="L205" s="38">
        <f t="shared" si="52"/>
        <v>0</v>
      </c>
      <c r="M205" s="38">
        <f t="shared" si="52"/>
        <v>0</v>
      </c>
      <c r="N205" s="38">
        <f t="shared" si="52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51"/>
        <v>84.992568755577324</v>
      </c>
      <c r="I206" s="38"/>
      <c r="J206" s="38">
        <f t="shared" si="52"/>
        <v>51.285504648953626</v>
      </c>
      <c r="K206" s="38">
        <f t="shared" si="52"/>
        <v>14.740199487607589</v>
      </c>
      <c r="L206" s="38">
        <f t="shared" si="52"/>
        <v>15.321070784996689</v>
      </c>
      <c r="M206" s="38">
        <f t="shared" si="52"/>
        <v>2.6292690635884743</v>
      </c>
      <c r="N206" s="38">
        <f t="shared" si="52"/>
        <v>1.0165247704309279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51"/>
        <v>0</v>
      </c>
      <c r="I207" s="38"/>
      <c r="J207" s="38">
        <f t="shared" si="52"/>
        <v>0</v>
      </c>
      <c r="K207" s="38">
        <f t="shared" si="52"/>
        <v>0</v>
      </c>
      <c r="L207" s="38">
        <f t="shared" si="52"/>
        <v>0</v>
      </c>
      <c r="M207" s="38">
        <f t="shared" si="52"/>
        <v>0</v>
      </c>
      <c r="N207" s="38">
        <f t="shared" si="52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51"/>
        <v>0</v>
      </c>
      <c r="J208" s="38">
        <f t="shared" si="52"/>
        <v>0</v>
      </c>
      <c r="K208" s="38">
        <f t="shared" si="52"/>
        <v>0</v>
      </c>
      <c r="L208" s="38">
        <f t="shared" si="52"/>
        <v>0</v>
      </c>
      <c r="M208" s="38">
        <f t="shared" si="52"/>
        <v>0</v>
      </c>
      <c r="N208" s="38">
        <f t="shared" si="52"/>
        <v>0</v>
      </c>
    </row>
    <row r="209" spans="1:14">
      <c r="A209" s="65"/>
      <c r="B209" s="16"/>
      <c r="C209" s="43"/>
      <c r="D209" s="44"/>
      <c r="E209" s="35"/>
      <c r="F209" s="35"/>
      <c r="G209" s="35"/>
      <c r="H209" s="34"/>
      <c r="I209" s="34"/>
      <c r="J209" s="34"/>
      <c r="K209" s="34"/>
      <c r="L209" s="34"/>
      <c r="M209" s="34"/>
      <c r="N209" s="34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77"/>
      <c r="C211" s="77"/>
      <c r="D211" s="20"/>
      <c r="E211" s="54"/>
      <c r="F211" s="7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77"/>
      <c r="C212" s="77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77"/>
      <c r="C213" s="77"/>
      <c r="D213" s="20"/>
      <c r="E213" s="54"/>
      <c r="F213" s="7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77"/>
      <c r="C214" s="74" t="s">
        <v>579</v>
      </c>
      <c r="D214" s="20"/>
      <c r="E214" s="54"/>
      <c r="F214" s="7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77"/>
      <c r="C215" s="77"/>
      <c r="D215" s="20"/>
      <c r="E215" s="54" t="s">
        <v>28</v>
      </c>
      <c r="F215" s="78"/>
      <c r="G215" s="41" t="s">
        <v>47</v>
      </c>
      <c r="H215" s="38">
        <f xml:space="preserve"> SUM(H10:H21)</f>
        <v>204.4098070477923</v>
      </c>
      <c r="J215" s="38"/>
      <c r="K215" s="38"/>
      <c r="L215" s="38"/>
      <c r="M215" s="38"/>
      <c r="N215" s="38"/>
    </row>
    <row r="216" spans="1:14" s="30" customFormat="1" ht="13.15">
      <c r="A216" s="66"/>
      <c r="B216" s="77"/>
      <c r="C216" s="77"/>
      <c r="D216" s="20"/>
      <c r="E216" s="54"/>
      <c r="F216" s="7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77"/>
      <c r="C217" s="74" t="s">
        <v>610</v>
      </c>
      <c r="D217" s="20"/>
      <c r="E217" s="54"/>
      <c r="F217" s="7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77"/>
      <c r="C218" s="77"/>
      <c r="D218" s="20"/>
      <c r="E218" s="54" t="s">
        <v>28</v>
      </c>
      <c r="F218" s="78"/>
      <c r="G218" s="41" t="s">
        <v>47</v>
      </c>
      <c r="H218" s="38">
        <f xml:space="preserve"> SUM(H62:H73)</f>
        <v>116.09562613262554</v>
      </c>
      <c r="J218" s="38"/>
      <c r="K218" s="38"/>
      <c r="L218" s="38"/>
      <c r="M218" s="38"/>
      <c r="N218" s="38"/>
    </row>
    <row r="219" spans="1:14" s="30" customFormat="1" ht="13.15">
      <c r="A219" s="66"/>
      <c r="B219" s="77"/>
      <c r="C219" s="77"/>
      <c r="D219" s="20"/>
      <c r="E219" s="54"/>
      <c r="F219" s="7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77"/>
      <c r="C220" s="74" t="s">
        <v>634</v>
      </c>
      <c r="D220" s="20"/>
      <c r="E220" s="54"/>
      <c r="F220" s="78"/>
      <c r="J220" s="38"/>
      <c r="K220" s="38"/>
      <c r="L220" s="38"/>
      <c r="M220" s="38"/>
      <c r="N220" s="38"/>
    </row>
    <row r="221" spans="1:14" s="30" customFormat="1" ht="13.15">
      <c r="A221" s="66"/>
      <c r="B221" s="77"/>
      <c r="C221" s="77"/>
      <c r="D221" s="20"/>
      <c r="E221" s="54" t="s">
        <v>28</v>
      </c>
      <c r="F221" s="78"/>
      <c r="G221" s="41" t="s">
        <v>47</v>
      </c>
      <c r="H221" s="38">
        <f xml:space="preserve"> H215 + H218</f>
        <v>320.50543318041787</v>
      </c>
      <c r="J221" s="38"/>
      <c r="K221" s="38"/>
      <c r="L221" s="38"/>
      <c r="M221" s="38"/>
      <c r="N221" s="38"/>
    </row>
    <row r="222" spans="1:14" s="30" customFormat="1" ht="13.15">
      <c r="A222" s="66"/>
      <c r="B222" s="77"/>
      <c r="C222" s="77"/>
      <c r="D222" s="20"/>
      <c r="E222" s="54"/>
      <c r="F222" s="7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77"/>
      <c r="C223" s="77"/>
      <c r="D223" s="20"/>
      <c r="E223" s="54" t="s">
        <v>635</v>
      </c>
      <c r="F223" s="78"/>
      <c r="G223" s="41" t="s">
        <v>47</v>
      </c>
      <c r="H223" s="38">
        <f xml:space="preserve"> SUM(J223:N223)</f>
        <v>320.50543318041775</v>
      </c>
      <c r="J223" s="38">
        <f xml:space="preserve"> SUMIFS('Inp - BP final'!F$7:F$2590, 'Inp - BP final'!$A$7:$A$2590, $F$6, 'Inp - BP final'!$L$7:$L$2590, "Totex check")</f>
        <v>57.773192517403075</v>
      </c>
      <c r="K223" s="38">
        <f xml:space="preserve"> SUMIFS('Inp - BP final'!G$7:G$2590, 'Inp - BP final'!$A$7:$A$2590, $F$6, 'Inp - BP final'!$L$7:$L$2590, "Totex check")</f>
        <v>72.935959378283641</v>
      </c>
      <c r="L223" s="38">
        <f xml:space="preserve"> SUMIFS('Inp - BP final'!H$7:H$2590, 'Inp - BP final'!$A$7:$A$2590, $F$6, 'Inp - BP final'!$L$7:$L$2590, "Totex check")</f>
        <v>69.892006383568301</v>
      </c>
      <c r="M223" s="38">
        <f xml:space="preserve"> SUMIFS('Inp - BP final'!I$7:I$2590, 'Inp - BP final'!$A$7:$A$2590, $F$6, 'Inp - BP final'!$L$7:$L$2590, "Totex check")</f>
        <v>61.158016676759551</v>
      </c>
      <c r="N223" s="38">
        <f xml:space="preserve"> SUMIFS('Inp - BP final'!J$7:J$2590, 'Inp - BP final'!$A$7:$A$2590, $F$6, 'Inp - BP final'!$L$7:$L$2590, "Totex check")</f>
        <v>58.746258224403242</v>
      </c>
    </row>
    <row r="224" spans="1:14" s="30" customFormat="1" ht="13.15">
      <c r="A224" s="66"/>
      <c r="B224" s="77"/>
      <c r="C224" s="77"/>
      <c r="D224" s="20"/>
      <c r="E224" s="54" t="s">
        <v>659</v>
      </c>
      <c r="F224" s="78"/>
      <c r="G224" s="41" t="s">
        <v>47</v>
      </c>
      <c r="H224" s="38">
        <f xml:space="preserve"> SUM(J224:N224)</f>
        <v>0</v>
      </c>
      <c r="J224" s="38">
        <f xml:space="preserve"> SUMIFS('Inp - BP final'!F$7:F$2590, 'Inp - BP final'!$A$7:$A$2590, $F$6, 'Inp - BP final'!$L$7:$L$2590, "ADDN check")</f>
        <v>0</v>
      </c>
      <c r="K224" s="38">
        <f xml:space="preserve"> SUMIFS('Inp - BP final'!G$7:G$2590, 'Inp - BP final'!$A$7:$A$2590, $F$6, 'Inp - BP final'!$L$7:$L$2590, "ADDN check")</f>
        <v>0</v>
      </c>
      <c r="L224" s="38">
        <f xml:space="preserve"> SUMIFS('Inp - BP final'!H$7:H$2590, 'Inp - BP final'!$A$7:$A$2590, $F$6, 'Inp - BP final'!$L$7:$L$2590, "ADDN check")</f>
        <v>0</v>
      </c>
      <c r="M224" s="38">
        <f xml:space="preserve"> SUMIFS('Inp - BP final'!I$7:I$2590, 'Inp - BP final'!$A$7:$A$2590, $F$6, 'Inp - BP final'!$L$7:$L$2590, "ADDN check")</f>
        <v>0</v>
      </c>
      <c r="N224" s="38">
        <f xml:space="preserve"> SUMIFS('Inp - BP final'!J$7:J$2590, 'Inp - BP final'!$A$7:$A$2590, $F$6, 'Inp - BP final'!$L$7:$L$2590, "ADDN check")</f>
        <v>0</v>
      </c>
    </row>
    <row r="225" spans="1:14" s="30" customFormat="1" ht="13.15">
      <c r="A225" s="66"/>
      <c r="B225" s="77"/>
      <c r="C225" s="77"/>
      <c r="D225" s="20"/>
      <c r="E225" s="54" t="s">
        <v>28</v>
      </c>
      <c r="F225" s="78"/>
      <c r="G225" s="41"/>
      <c r="H225" s="38">
        <f>H223-H224</f>
        <v>320.50543318041775</v>
      </c>
      <c r="J225" s="38"/>
      <c r="K225" s="38"/>
      <c r="L225" s="38"/>
      <c r="M225" s="38"/>
      <c r="N225" s="38"/>
    </row>
    <row r="226" spans="1:14" s="30" customFormat="1" ht="13.15">
      <c r="A226" s="66"/>
      <c r="B226" s="77"/>
      <c r="C226" s="77"/>
      <c r="D226" s="20"/>
      <c r="E226" s="54"/>
      <c r="F226" s="7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77"/>
      <c r="C227" s="77"/>
      <c r="D227" s="20"/>
      <c r="E227" s="54" t="s">
        <v>636</v>
      </c>
      <c r="F227" s="78"/>
      <c r="G227" s="41" t="s">
        <v>47</v>
      </c>
      <c r="H227" s="38">
        <f>H221-H225</f>
        <v>0</v>
      </c>
      <c r="J227" s="38"/>
      <c r="K227" s="38"/>
      <c r="L227" s="38"/>
      <c r="M227" s="38"/>
      <c r="N227" s="38"/>
    </row>
    <row r="228" spans="1:14" s="30" customFormat="1" ht="13.15">
      <c r="A228" s="66"/>
      <c r="B228" s="77"/>
      <c r="C228" s="77"/>
      <c r="D228" s="20"/>
      <c r="E228" s="54"/>
      <c r="F228" s="78"/>
      <c r="G228" s="41"/>
      <c r="H228" s="38"/>
      <c r="J228" s="38"/>
      <c r="K228" s="38"/>
      <c r="L228" s="38"/>
      <c r="M228" s="38"/>
      <c r="N228" s="38"/>
    </row>
    <row r="229" spans="1:14" s="30" customFormat="1" ht="13.15">
      <c r="A229" s="66"/>
      <c r="B229" s="77"/>
      <c r="C229" s="74" t="s">
        <v>637</v>
      </c>
      <c r="D229" s="20"/>
      <c r="F229" s="78"/>
      <c r="J229" s="38"/>
      <c r="K229" s="38"/>
      <c r="L229" s="38"/>
      <c r="M229" s="38"/>
      <c r="N229" s="38"/>
    </row>
    <row r="230" spans="1:14" s="30" customFormat="1" ht="13.15">
      <c r="A230" s="66"/>
      <c r="B230" s="77"/>
      <c r="C230" s="77"/>
      <c r="D230" s="20"/>
      <c r="E230" s="54" t="s">
        <v>637</v>
      </c>
      <c r="F230" s="78"/>
      <c r="G230" s="41" t="s">
        <v>638</v>
      </c>
      <c r="H230" s="75">
        <f xml:space="preserve"> IF(ABS(H227) &lt; F212, 0, 1)</f>
        <v>0</v>
      </c>
      <c r="J230" s="38"/>
      <c r="K230" s="38"/>
      <c r="L230" s="38"/>
      <c r="M230" s="38"/>
      <c r="N230" s="38"/>
    </row>
    <row r="231" spans="1:14" s="30" customFormat="1" ht="13.15">
      <c r="A231" s="66"/>
      <c r="B231" s="77"/>
      <c r="C231" s="77"/>
      <c r="D231" s="20"/>
      <c r="E231" s="54"/>
      <c r="F231" s="78"/>
      <c r="G231" s="41"/>
      <c r="H231" s="38"/>
      <c r="J231" s="38"/>
      <c r="K231" s="38"/>
      <c r="L231" s="38"/>
      <c r="M231" s="38"/>
      <c r="N231" s="38"/>
    </row>
    <row r="232" spans="1:14" s="30" customFormat="1" ht="13.15">
      <c r="A232" s="66"/>
      <c r="B232" s="77"/>
      <c r="C232" s="23" t="s">
        <v>630</v>
      </c>
      <c r="D232" s="20"/>
      <c r="E232" s="54"/>
      <c r="F232" s="7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77"/>
      <c r="C233" s="77"/>
      <c r="D233" s="20"/>
      <c r="E233" s="54" t="s">
        <v>28</v>
      </c>
      <c r="F233" s="78"/>
      <c r="G233" s="41" t="s">
        <v>47</v>
      </c>
      <c r="H233" s="38">
        <f xml:space="preserve"> SUM(H197:H208)</f>
        <v>425.08101965986174</v>
      </c>
      <c r="J233" s="38"/>
      <c r="K233" s="38"/>
      <c r="L233" s="38"/>
      <c r="M233" s="38"/>
      <c r="N233" s="38"/>
    </row>
    <row r="234" spans="1:14" s="30" customFormat="1" ht="13.15">
      <c r="A234" s="66"/>
      <c r="B234" s="77"/>
      <c r="C234" s="77"/>
      <c r="D234" s="20"/>
      <c r="E234" s="54"/>
      <c r="F234" s="7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77"/>
      <c r="C235" s="77"/>
      <c r="D235" s="20"/>
      <c r="E235" s="54" t="s">
        <v>639</v>
      </c>
      <c r="F235" s="78"/>
      <c r="G235" s="41" t="s">
        <v>47</v>
      </c>
      <c r="H235" s="38">
        <f xml:space="preserve"> SUM(J235:N235)</f>
        <v>510.07358841543908</v>
      </c>
      <c r="J235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162.84814772380463</v>
      </c>
      <c r="K235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100.81091580446612</v>
      </c>
      <c r="L235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104.86875046211361</v>
      </c>
      <c r="M235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71.958279711558561</v>
      </c>
      <c r="N235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69.58749471349617</v>
      </c>
    </row>
    <row r="236" spans="1:14" s="30" customFormat="1" ht="13.15">
      <c r="A236" s="66"/>
      <c r="B236" s="77"/>
      <c r="C236" s="77"/>
      <c r="D236" s="20"/>
      <c r="E236" s="54" t="s">
        <v>661</v>
      </c>
      <c r="F236" s="78"/>
      <c r="G236" s="41" t="s">
        <v>47</v>
      </c>
      <c r="H236" s="38">
        <f xml:space="preserve"> SUM(J236:N236)</f>
        <v>425.08101965986174</v>
      </c>
      <c r="J236" s="38">
        <f>J235-SUMIFS('Inp - allowance final'!I:I, 'Inp - allowance final'!$A:$A, $F$6, 'Inp - allowance final'!$N:$N, $E92)</f>
        <v>111.562643074851</v>
      </c>
      <c r="K236" s="38">
        <f>K235-SUMIFS('Inp - allowance final'!J:J, 'Inp - allowance final'!$A:$A, $F$6, 'Inp - allowance final'!$N:$N, $E92)</f>
        <v>86.070716316858537</v>
      </c>
      <c r="L236" s="38">
        <f>L235-SUMIFS('Inp - allowance final'!K:K, 'Inp - allowance final'!$A:$A, $F$6, 'Inp - allowance final'!$N:$N, $E92)</f>
        <v>89.547679677116918</v>
      </c>
      <c r="M236" s="38">
        <f>M235-SUMIFS('Inp - allowance final'!L:L, 'Inp - allowance final'!$A:$A, $F$6, 'Inp - allowance final'!$N:$N, $E92)</f>
        <v>69.32901064797008</v>
      </c>
      <c r="N236" s="38">
        <f>N235-SUMIFS('Inp - allowance final'!M:M, 'Inp - allowance final'!$A:$A, $F$6, 'Inp - allowance final'!$N:$N, $E92)</f>
        <v>68.570969943065236</v>
      </c>
    </row>
    <row r="237" spans="1:14" s="30" customFormat="1" ht="13.15">
      <c r="A237" s="66"/>
      <c r="B237" s="77"/>
      <c r="C237" s="77"/>
      <c r="D237" s="20"/>
      <c r="E237" s="54"/>
      <c r="F237" s="78"/>
      <c r="G237" s="41"/>
      <c r="H237" s="38"/>
      <c r="J237" s="38"/>
      <c r="K237" s="38"/>
      <c r="L237" s="38"/>
      <c r="M237" s="38"/>
      <c r="N237" s="38"/>
    </row>
    <row r="238" spans="1:14" s="30" customFormat="1" ht="13.15">
      <c r="A238" s="66"/>
      <c r="B238" s="77"/>
      <c r="C238" s="77"/>
      <c r="D238" s="20"/>
      <c r="E238" s="54" t="s">
        <v>636</v>
      </c>
      <c r="F238" s="78"/>
      <c r="G238" s="41" t="s">
        <v>47</v>
      </c>
      <c r="H238" s="38">
        <f xml:space="preserve"> H233 - H236</f>
        <v>0</v>
      </c>
      <c r="J238" s="38"/>
      <c r="K238" s="38"/>
      <c r="L238" s="38"/>
      <c r="M238" s="38"/>
      <c r="N238" s="38"/>
    </row>
    <row r="239" spans="1:14" s="30" customFormat="1" ht="13.15">
      <c r="A239" s="66"/>
      <c r="B239" s="77"/>
      <c r="C239" s="77"/>
      <c r="D239" s="20"/>
      <c r="E239" s="54"/>
      <c r="F239" s="78"/>
      <c r="G239" s="41"/>
      <c r="H239" s="38"/>
      <c r="J239" s="38"/>
      <c r="K239" s="38"/>
      <c r="L239" s="38"/>
      <c r="M239" s="38"/>
      <c r="N239" s="38"/>
    </row>
    <row r="240" spans="1:14" s="30" customFormat="1" ht="13.15">
      <c r="A240" s="66"/>
      <c r="B240" s="77"/>
      <c r="C240" s="74" t="s">
        <v>640</v>
      </c>
      <c r="D240" s="20"/>
      <c r="F240" s="78"/>
      <c r="J240" s="38"/>
      <c r="K240" s="38"/>
      <c r="L240" s="38"/>
      <c r="M240" s="38"/>
      <c r="N240" s="38"/>
    </row>
    <row r="241" spans="1:14" s="30" customFormat="1" ht="13.15">
      <c r="A241" s="66"/>
      <c r="B241" s="77"/>
      <c r="C241" s="77"/>
      <c r="D241" s="20"/>
      <c r="E241" s="54" t="s">
        <v>640</v>
      </c>
      <c r="F241" s="78"/>
      <c r="G241" s="41" t="s">
        <v>638</v>
      </c>
      <c r="H241" s="75">
        <f xml:space="preserve"> IF(ABS(H238) &lt; F212, 0, 1)</f>
        <v>0</v>
      </c>
      <c r="J241" s="38"/>
      <c r="K241" s="38"/>
      <c r="L241" s="38"/>
      <c r="M241" s="38"/>
      <c r="N241" s="38"/>
    </row>
    <row r="242" spans="1:14">
      <c r="A242" s="65"/>
      <c r="B242" s="79"/>
      <c r="C242" s="80"/>
      <c r="D242" s="44"/>
      <c r="E242" s="35"/>
      <c r="F242" s="35"/>
      <c r="G242" s="35"/>
      <c r="H242" s="81"/>
      <c r="I242" s="81"/>
      <c r="J242" s="81"/>
      <c r="K242" s="81"/>
      <c r="L242" s="81"/>
      <c r="M242" s="81"/>
      <c r="N242" s="81"/>
    </row>
    <row r="243" spans="1:14" ht="13.5">
      <c r="A243" s="67" t="s">
        <v>575</v>
      </c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</row>
  </sheetData>
  <conditionalFormatting sqref="F2">
    <cfRule type="cellIs" dxfId="23" priority="1" stopIfTrue="1" operator="notEqual">
      <formula>0</formula>
    </cfRule>
    <cfRule type="cellIs" dxfId="22" priority="2" stopIfTrue="1" operator="equal">
      <formula>""</formula>
    </cfRule>
  </conditionalFormatting>
  <conditionalFormatting sqref="H230">
    <cfRule type="cellIs" dxfId="21" priority="5" stopIfTrue="1" operator="notEqual">
      <formula>0</formula>
    </cfRule>
    <cfRule type="cellIs" dxfId="20" priority="6" stopIfTrue="1" operator="equal">
      <formula>""</formula>
    </cfRule>
  </conditionalFormatting>
  <conditionalFormatting sqref="H241">
    <cfRule type="cellIs" dxfId="19" priority="3" stopIfTrue="1" operator="notEqual">
      <formula>0</formula>
    </cfRule>
    <cfRule type="cellIs" dxfId="18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5F7AD-D454-40A1-9252-34B8A000F697}">
  <sheetPr codeName="Sheet31">
    <tabColor rgb="FFCCCCCE"/>
  </sheetPr>
  <dimension ref="A1:N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9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359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96.228922624424413</v>
      </c>
      <c r="I10" s="38"/>
      <c r="J10" s="38">
        <f>SUMIFS('Inp - BP final'!F:F, 'Inp - BP final'!$A:$A, $F$6, 'Inp - BP final'!$K:$K, $E10)+SUMIFS('Inp - BP final'!F:F, 'Inp - BP final'!$A:$A, $F$6, 'Inp - BP final'!$K:$K, $A10)</f>
        <v>19.060662609023371</v>
      </c>
      <c r="K10" s="38">
        <f>SUMIFS('Inp - BP final'!G:G, 'Inp - BP final'!$A:$A, $F$6, 'Inp - BP final'!$K:$K, $E10)</f>
        <v>18.952388282188419</v>
      </c>
      <c r="L10" s="38">
        <f>SUMIFS('Inp - BP final'!H:H, 'Inp - BP final'!$A:$A, $F$6, 'Inp - BP final'!$K:$K, $E10)</f>
        <v>19.272232618693351</v>
      </c>
      <c r="M10" s="38">
        <f>SUMIFS('Inp - BP final'!I:I, 'Inp - BP final'!$A:$A, $F$6, 'Inp - BP final'!$K:$K, $E10)</f>
        <v>19.188512221477708</v>
      </c>
      <c r="N10" s="38">
        <f>SUMIFS('Inp - BP final'!J:J, 'Inp - BP final'!$A:$A, $F$6, 'Inp - BP final'!$K:$K, $E10)</f>
        <v>19.75512689304156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19.631955083307929</v>
      </c>
      <c r="I11" s="38"/>
      <c r="J11" s="38">
        <f>SUMIFS('Inp - BP final'!F:F, 'Inp - BP final'!$A:$A, $F$6, 'Inp - BP final'!$K:$K, $E11)+SUMIFS('Inp - BP final'!F:F, 'Inp - BP final'!$A:$A, $F$6, 'Inp - BP final'!$K:$K, $A11)</f>
        <v>3.1958360228865001</v>
      </c>
      <c r="K11" s="38">
        <f>SUMIFS('Inp - BP final'!G:G, 'Inp - BP final'!$A:$A, $F$6, 'Inp - BP final'!$K:$K, $E11)</f>
        <v>3.1915258348204389</v>
      </c>
      <c r="L11" s="38">
        <f>SUMIFS('Inp - BP final'!H:H, 'Inp - BP final'!$A:$A, $F$6, 'Inp - BP final'!$K:$K, $E11)</f>
        <v>3.5268753286362151</v>
      </c>
      <c r="M11" s="38">
        <f>SUMIFS('Inp - BP final'!I:I, 'Inp - BP final'!$A:$A, $F$6, 'Inp - BP final'!$K:$K, $E11)</f>
        <v>3.399102939139059</v>
      </c>
      <c r="N11" s="38">
        <f>SUMIFS('Inp - BP final'!J:J, 'Inp - BP final'!$A:$A, $F$6, 'Inp - BP final'!$K:$K, $E11)</f>
        <v>6.3186149578257167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548.55039777939271</v>
      </c>
      <c r="I12" s="38"/>
      <c r="J12" s="38">
        <f>SUMIFS('Inp - BP final'!F:F, 'Inp - BP final'!$A:$A, $F$6, 'Inp - BP final'!$K:$K, $E12)+SUMIFS('Inp - BP final'!F:F, 'Inp - BP final'!$A:$A, $F$6, 'Inp - BP final'!$K:$K, $A12)</f>
        <v>104.06809135912664</v>
      </c>
      <c r="K12" s="38">
        <f>SUMIFS('Inp - BP final'!G:G, 'Inp - BP final'!$A:$A, $F$6, 'Inp - BP final'!$K:$K, $E12)+SUMIFS('Inp - BP final'!G:G, 'Inp - BP final'!$A:$A, $F$6, 'Inp - BP final'!$K:$K, $A12)</f>
        <v>107.23660371670243</v>
      </c>
      <c r="L12" s="38">
        <f>SUMIFS('Inp - BP final'!H:H, 'Inp - BP final'!$A:$A, $F$6, 'Inp - BP final'!$K:$K, $E12)+SUMIFS('Inp - BP final'!H:H, 'Inp - BP final'!$A:$A, $F$6, 'Inp - BP final'!$K:$K, $A12)</f>
        <v>112.28886916579989</v>
      </c>
      <c r="M12" s="38">
        <f>SUMIFS('Inp - BP final'!I:I, 'Inp - BP final'!$A:$A, $F$6, 'Inp - BP final'!$K:$K, $E12)+SUMIFS('Inp - BP final'!I:I, 'Inp - BP final'!$A:$A, $F$6, 'Inp - BP final'!$K:$K, $A12)</f>
        <v>111.54006027898046</v>
      </c>
      <c r="N12" s="38">
        <f>SUMIFS('Inp - BP final'!J:J, 'Inp - BP final'!$A:$A, $F$6, 'Inp - BP final'!$K:$K, $E12)+SUMIFS('Inp - BP final'!J:J, 'Inp - BP final'!$A:$A, $F$6, 'Inp - BP final'!$K:$K, $A12)</f>
        <v>113.41677325878319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434.89182405377306</v>
      </c>
      <c r="I13" s="38"/>
      <c r="J13" s="38">
        <f>SUMIFS('Inp - BP final'!F:F, 'Inp - BP final'!$A:$A, $F$6, 'Inp - BP final'!$K:$K, $E13)+SUMIFS('Inp - BP final'!F:F, 'Inp - BP final'!$A:$A, $F$6, 'Inp - BP final'!$K:$K, $A13)</f>
        <v>82.434721493212749</v>
      </c>
      <c r="K13" s="38">
        <f>SUMIFS('Inp - BP final'!G:G, 'Inp - BP final'!$A:$A, $F$6, 'Inp - BP final'!$K:$K, $E13)+SUMIFS('Inp - BP final'!G:G, 'Inp - BP final'!$A:$A, $F$6, 'Inp - BP final'!$K:$K, $A13)</f>
        <v>80.773774719546282</v>
      </c>
      <c r="L13" s="38">
        <f>SUMIFS('Inp - BP final'!H:H, 'Inp - BP final'!$A:$A, $F$6, 'Inp - BP final'!$K:$K, $E13)+SUMIFS('Inp - BP final'!H:H, 'Inp - BP final'!$A:$A, $F$6, 'Inp - BP final'!$K:$K, $A13)</f>
        <v>89.345553076714992</v>
      </c>
      <c r="M13" s="38">
        <f>SUMIFS('Inp - BP final'!I:I, 'Inp - BP final'!$A:$A, $F$6, 'Inp - BP final'!$K:$K, $E13)+SUMIFS('Inp - BP final'!I:I, 'Inp - BP final'!$A:$A, $F$6, 'Inp - BP final'!$K:$K, $A13)</f>
        <v>91.399960939760646</v>
      </c>
      <c r="N13" s="38">
        <f>SUMIFS('Inp - BP final'!J:J, 'Inp - BP final'!$A:$A, $F$6, 'Inp - BP final'!$K:$K, $E13)+SUMIFS('Inp - BP final'!J:J, 'Inp - BP final'!$A:$A, $F$6, 'Inp - BP final'!$K:$K, $A13)</f>
        <v>90.937813824538395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0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0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0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0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0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0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0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0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0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0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0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0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0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0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0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0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0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0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0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0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0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0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0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0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0.16451336280314835</v>
      </c>
      <c r="K24" s="61">
        <f t="shared" ref="K24:N24" si="1">K10/SUM($J$10:$N$11)</f>
        <v>0.16357884263571026</v>
      </c>
      <c r="L24" s="61">
        <f t="shared" si="1"/>
        <v>0.16633943225692618</v>
      </c>
      <c r="M24" s="61">
        <f t="shared" si="1"/>
        <v>0.16561683806575467</v>
      </c>
      <c r="N24" s="61">
        <f t="shared" si="1"/>
        <v>0.17050731259671048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0.10582023940881917</v>
      </c>
      <c r="K26" s="61">
        <f t="shared" ref="K26:N26" si="2">K12/SUM($J$12:$N$13)</f>
        <v>0.10904209859610277</v>
      </c>
      <c r="L26" s="61">
        <f t="shared" si="2"/>
        <v>0.11417942678573438</v>
      </c>
      <c r="M26" s="61">
        <f t="shared" si="2"/>
        <v>0.11341801053758548</v>
      </c>
      <c r="N26" s="61">
        <f t="shared" si="2"/>
        <v>0.11532632089699274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IF(J14=0, 0, J14/SUM($J$14:$N$15))</f>
        <v>0</v>
      </c>
      <c r="K28" s="61">
        <f t="shared" ref="K28:N28" si="3">IF(K14=0, 0, K14/SUM($J$14:$N$15))</f>
        <v>0</v>
      </c>
      <c r="L28" s="61">
        <f t="shared" si="3"/>
        <v>0</v>
      </c>
      <c r="M28" s="61">
        <f t="shared" si="3"/>
        <v>0</v>
      </c>
      <c r="N28" s="61">
        <f t="shared" si="3"/>
        <v>0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IF(J16=0, 0, J16/SUM($J$16:$N$17))</f>
        <v>0</v>
      </c>
      <c r="K30" s="61">
        <f t="shared" ref="K30:N30" si="4">IF(K16=0, 0, K16/SUM($J$16:$N$17))</f>
        <v>0</v>
      </c>
      <c r="L30" s="61">
        <f t="shared" si="4"/>
        <v>0</v>
      </c>
      <c r="M30" s="61">
        <f t="shared" si="4"/>
        <v>0</v>
      </c>
      <c r="N30" s="61">
        <f t="shared" si="4"/>
        <v>0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105.61178858889797</v>
      </c>
      <c r="J38" s="38">
        <f>SUMIFS('Inp - allowance final'!I:I, 'Inp - allowance final'!$A:$A, $F$6, 'Inp - allowance final'!$N:$N, $E38)</f>
        <v>22.314329424037926</v>
      </c>
      <c r="K38" s="38">
        <f>SUMIFS('Inp - allowance final'!J:J, 'Inp - allowance final'!$A:$A, $F$6, 'Inp - allowance final'!$N:$N, $E38)</f>
        <v>21.844564447494079</v>
      </c>
      <c r="L38" s="38">
        <f>SUMIFS('Inp - allowance final'!K:K, 'Inp - allowance final'!$A:$A, $F$6, 'Inp - allowance final'!$N:$N, $E38)</f>
        <v>21.113605869322146</v>
      </c>
      <c r="M38" s="38">
        <f>SUMIFS('Inp - allowance final'!L:L, 'Inp - allowance final'!$A:$A, $F$6, 'Inp - allowance final'!$N:$N, $E38)</f>
        <v>20.439900733991077</v>
      </c>
      <c r="N38" s="38">
        <f>SUMIFS('Inp - allowance final'!M:M, 'Inp - allowance final'!$A:$A, $F$6, 'Inp - allowance final'!$N:$N, $E38)</f>
        <v>19.899388114052744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938.66652815240229</v>
      </c>
      <c r="J39" s="38">
        <f>SUMIFS('Inp - allowance final'!I:I, 'Inp - allowance final'!$A:$A, $F$6, 'Inp - allowance final'!$N:$N, $E39)</f>
        <v>182.21146854967895</v>
      </c>
      <c r="K39" s="38">
        <f>SUMIFS('Inp - allowance final'!J:J, 'Inp - allowance final'!$A:$A, $F$6, 'Inp - allowance final'!$N:$N, $E39)</f>
        <v>185.88775890339426</v>
      </c>
      <c r="L39" s="38">
        <f>SUMIFS('Inp - allowance final'!K:K, 'Inp - allowance final'!$A:$A, $F$6, 'Inp - allowance final'!$N:$N, $E39)</f>
        <v>188.01153241111669</v>
      </c>
      <c r="M39" s="38">
        <f>SUMIFS('Inp - allowance final'!L:L, 'Inp - allowance final'!$A:$A, $F$6, 'Inp - allowance final'!$N:$N, $E39)</f>
        <v>190.69946187713472</v>
      </c>
      <c r="N39" s="38">
        <f>SUMIFS('Inp - allowance final'!M:M, 'Inp - allowance final'!$A:$A, $F$6, 'Inp - allowance final'!$N:$N, $E39)</f>
        <v>191.85630641107764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0</v>
      </c>
      <c r="J40" s="38">
        <f>SUMIFS('Inp - allowance final'!I:I, 'Inp - allowance final'!$A:$A, $F$6, 'Inp - allowance final'!$N:$N, $E40)</f>
        <v>0</v>
      </c>
      <c r="K40" s="38">
        <f>SUMIFS('Inp - allowance final'!J:J, 'Inp - allowance final'!$A:$A, $F$6, 'Inp - allowance final'!$N:$N, $E40)</f>
        <v>0</v>
      </c>
      <c r="L40" s="38">
        <f>SUMIFS('Inp - allowance final'!K:K, 'Inp - allowance final'!$A:$A, $F$6, 'Inp - allowance final'!$N:$N, $E40)</f>
        <v>0</v>
      </c>
      <c r="M40" s="38">
        <f>SUMIFS('Inp - allowance final'!L:L, 'Inp - allowance final'!$A:$A, $F$6, 'Inp - allowance final'!$N:$N, $E40)</f>
        <v>0</v>
      </c>
      <c r="N40" s="38">
        <f>SUMIFS('Inp - allowance final'!M:M, 'Inp - allowance final'!$A:$A, $F$6, 'Inp - allowance final'!$N:$N, $E40)</f>
        <v>0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0</v>
      </c>
      <c r="J41" s="38">
        <f>SUMIFS('Inp - allowance final'!I:I, 'Inp - allowance final'!$A:$A, $F$6, 'Inp - allowance final'!$N:$N, $E41)</f>
        <v>0</v>
      </c>
      <c r="K41" s="38">
        <f>SUMIFS('Inp - allowance final'!J:J, 'Inp - allowance final'!$A:$A, $F$6, 'Inp - allowance final'!$N:$N, $E41)</f>
        <v>0</v>
      </c>
      <c r="L41" s="38">
        <f>SUMIFS('Inp - allowance final'!K:K, 'Inp - allowance final'!$A:$A, $F$6, 'Inp - allowance final'!$N:$N, $E41)</f>
        <v>0</v>
      </c>
      <c r="M41" s="38">
        <f>SUMIFS('Inp - allowance final'!L:L, 'Inp - allowance final'!$A:$A, $F$6, 'Inp - allowance final'!$N:$N, $E41)</f>
        <v>0</v>
      </c>
      <c r="N41" s="38">
        <f>SUMIFS('Inp - allowance final'!M:M, 'Inp - allowance final'!$A:$A, $F$6, 'Inp - allowance final'!$N:$N, $E41)</f>
        <v>0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87.71648233137698</v>
      </c>
      <c r="I46" s="38"/>
      <c r="J46" s="38">
        <f>$H$38*J24</f>
        <v>17.374550492414773</v>
      </c>
      <c r="K46" s="38">
        <f t="shared" ref="K46:N46" si="8">$H$38*K24</f>
        <v>17.275854146059242</v>
      </c>
      <c r="L46" s="38">
        <f t="shared" si="8"/>
        <v>17.567404953515801</v>
      </c>
      <c r="M46" s="38">
        <f t="shared" si="8"/>
        <v>17.491090488562232</v>
      </c>
      <c r="N46" s="38">
        <f t="shared" si="8"/>
        <v>18.007582250824925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17.895306257521</v>
      </c>
      <c r="I47" s="38"/>
      <c r="J47" s="38">
        <f>J38-J46</f>
        <v>4.9397789316231524</v>
      </c>
      <c r="K47" s="38">
        <f t="shared" ref="K47:N47" si="10">K38-K46</f>
        <v>4.5687103014348374</v>
      </c>
      <c r="L47" s="38">
        <f t="shared" si="10"/>
        <v>3.5462009158063452</v>
      </c>
      <c r="M47" s="38">
        <f t="shared" si="10"/>
        <v>2.9488102454288452</v>
      </c>
      <c r="N47" s="38">
        <f t="shared" si="10"/>
        <v>1.8918058632278196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523.57513839542275</v>
      </c>
      <c r="I48" s="38"/>
      <c r="J48" s="38">
        <f>$H$39*J26</f>
        <v>99.329916734132311</v>
      </c>
      <c r="K48" s="38">
        <f>$H$39*K26</f>
        <v>102.35416811165572</v>
      </c>
      <c r="L48" s="38">
        <f t="shared" ref="L48:N48" si="11">$H$39*L26</f>
        <v>107.1764061273967</v>
      </c>
      <c r="M48" s="38">
        <f t="shared" si="11"/>
        <v>106.46169018126794</v>
      </c>
      <c r="N48" s="38">
        <f t="shared" si="11"/>
        <v>108.25295724097002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415.09138975697959</v>
      </c>
      <c r="I49" s="38"/>
      <c r="J49" s="38">
        <f>J39-J48</f>
        <v>82.881551815546644</v>
      </c>
      <c r="K49" s="38">
        <f t="shared" ref="K49:N49" si="12">K39-K48</f>
        <v>83.533590791738533</v>
      </c>
      <c r="L49" s="38">
        <f t="shared" si="12"/>
        <v>80.835126283719987</v>
      </c>
      <c r="M49" s="38">
        <f t="shared" si="12"/>
        <v>84.237771695866783</v>
      </c>
      <c r="N49" s="38">
        <f t="shared" si="12"/>
        <v>83.60334917010762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0</v>
      </c>
      <c r="I50" s="36"/>
      <c r="J50" s="36">
        <f>$H$40*J28</f>
        <v>0</v>
      </c>
      <c r="K50" s="36">
        <f t="shared" ref="K50:N50" si="13">$H$40*K28</f>
        <v>0</v>
      </c>
      <c r="L50" s="36">
        <f t="shared" si="13"/>
        <v>0</v>
      </c>
      <c r="M50" s="36">
        <f t="shared" si="13"/>
        <v>0</v>
      </c>
      <c r="N50" s="36">
        <f t="shared" si="13"/>
        <v>0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0</v>
      </c>
      <c r="I51" s="38"/>
      <c r="J51" s="36">
        <f>J40-J50</f>
        <v>0</v>
      </c>
      <c r="K51" s="36">
        <f t="shared" ref="K51:N51" si="14">K40-K50</f>
        <v>0</v>
      </c>
      <c r="L51" s="36">
        <f t="shared" si="14"/>
        <v>0</v>
      </c>
      <c r="M51" s="36">
        <f t="shared" si="14"/>
        <v>0</v>
      </c>
      <c r="N51" s="36">
        <f t="shared" si="14"/>
        <v>0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0</v>
      </c>
      <c r="I52" s="38"/>
      <c r="J52" s="38">
        <f>$H$41*J30</f>
        <v>0</v>
      </c>
      <c r="K52" s="38">
        <f t="shared" ref="K52:N52" si="15">$H$41*K30</f>
        <v>0</v>
      </c>
      <c r="L52" s="38">
        <f t="shared" si="15"/>
        <v>0</v>
      </c>
      <c r="M52" s="38">
        <f t="shared" si="15"/>
        <v>0</v>
      </c>
      <c r="N52" s="38">
        <f t="shared" si="15"/>
        <v>0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0</v>
      </c>
      <c r="I53" s="38"/>
      <c r="J53" s="38">
        <f>J41-J52</f>
        <v>0</v>
      </c>
      <c r="K53" s="38">
        <f t="shared" ref="K53:N53" si="16">K41-K52</f>
        <v>0</v>
      </c>
      <c r="L53" s="38">
        <f t="shared" si="16"/>
        <v>0</v>
      </c>
      <c r="M53" s="38">
        <f t="shared" si="16"/>
        <v>0</v>
      </c>
      <c r="N53" s="38">
        <f t="shared" si="16"/>
        <v>0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75.957066548954145</v>
      </c>
      <c r="I62" s="38"/>
      <c r="J62" s="38">
        <f>SUMIFS('Inp - BP final'!F:F, 'Inp - BP final'!$A:$A, $F$6, 'Inp - BP final'!$K:$K, $E62)</f>
        <v>26.293806407615222</v>
      </c>
      <c r="K62" s="38">
        <f>SUMIFS('Inp - BP final'!G:G, 'Inp - BP final'!$A:$A, $F$6, 'Inp - BP final'!$K:$K, $E62)</f>
        <v>13.432389571564659</v>
      </c>
      <c r="L62" s="38">
        <f>SUMIFS('Inp - BP final'!H:H, 'Inp - BP final'!$A:$A, $F$6, 'Inp - BP final'!$K:$K, $E62)</f>
        <v>12.841551778418451</v>
      </c>
      <c r="M62" s="38">
        <f>SUMIFS('Inp - BP final'!I:I, 'Inp - BP final'!$A:$A, $F$6, 'Inp - BP final'!$K:$K, $E62)</f>
        <v>11.84231076235535</v>
      </c>
      <c r="N62" s="38">
        <f>SUMIFS('Inp - BP final'!J:J, 'Inp - BP final'!$A:$A, $F$6, 'Inp - BP final'!$K:$K, $E62)</f>
        <v>11.547008029000461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21.293867352346609</v>
      </c>
      <c r="I63" s="38"/>
      <c r="J63" s="38">
        <f>SUMIFS('Inp - BP final'!F:F, 'Inp - BP final'!$A:$A, $F$6, 'Inp - BP final'!$K:$K, $E63)</f>
        <v>3.9224293726766821</v>
      </c>
      <c r="K63" s="38">
        <f>SUMIFS('Inp - BP final'!G:G, 'Inp - BP final'!$A:$A, $F$6, 'Inp - BP final'!$K:$K, $E63)</f>
        <v>4.3871425622110127</v>
      </c>
      <c r="L63" s="38">
        <f>SUMIFS('Inp - BP final'!H:H, 'Inp - BP final'!$A:$A, $F$6, 'Inp - BP final'!$K:$K, $E63)</f>
        <v>5.8956944134506193</v>
      </c>
      <c r="M63" s="38">
        <f>SUMIFS('Inp - BP final'!I:I, 'Inp - BP final'!$A:$A, $F$6, 'Inp - BP final'!$K:$K, $E63)</f>
        <v>4.1992193527828254</v>
      </c>
      <c r="N63" s="38">
        <f>SUMIFS('Inp - BP final'!J:J, 'Inp - BP final'!$A:$A, $F$6, 'Inp - BP final'!$K:$K, $E63)</f>
        <v>2.8893816512254702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65.921938389007323</v>
      </c>
      <c r="I64" s="38"/>
      <c r="J64" s="38">
        <f>SUMIFS('Inp - BP final'!F:F, 'Inp - BP final'!$A:$A, $F$6, 'Inp - BP final'!$K:$K, $E64)</f>
        <v>11.807093092212607</v>
      </c>
      <c r="K64" s="38">
        <f>SUMIFS('Inp - BP final'!G:G, 'Inp - BP final'!$A:$A, $F$6, 'Inp - BP final'!$K:$K, $E64)</f>
        <v>14.140078362053018</v>
      </c>
      <c r="L64" s="38">
        <f>SUMIFS('Inp - BP final'!H:H, 'Inp - BP final'!$A:$A, $F$6, 'Inp - BP final'!$K:$K, $E64)</f>
        <v>12.41048889827012</v>
      </c>
      <c r="M64" s="38">
        <f>SUMIFS('Inp - BP final'!I:I, 'Inp - BP final'!$A:$A, $F$6, 'Inp - BP final'!$K:$K, $E64)</f>
        <v>13.551990166008588</v>
      </c>
      <c r="N64" s="38">
        <f>SUMIFS('Inp - BP final'!J:J, 'Inp - BP final'!$A:$A, $F$6, 'Inp - BP final'!$K:$K, $E64)</f>
        <v>14.012287870462998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622.03171278767104</v>
      </c>
      <c r="I65" s="38"/>
      <c r="J65" s="38">
        <f>SUMIFS('Inp - BP final'!F:F, 'Inp - BP final'!$A:$A, $F$6, 'Inp - BP final'!$K:$K, $E65)</f>
        <v>96.170367939541833</v>
      </c>
      <c r="K65" s="38">
        <f>SUMIFS('Inp - BP final'!G:G, 'Inp - BP final'!$A:$A, $F$6, 'Inp - BP final'!$K:$K, $E65)</f>
        <v>123.69727286963347</v>
      </c>
      <c r="L65" s="38">
        <f>SUMIFS('Inp - BP final'!H:H, 'Inp - BP final'!$A:$A, $F$6, 'Inp - BP final'!$K:$K, $E65)</f>
        <v>128.96982214791507</v>
      </c>
      <c r="M65" s="38">
        <f>SUMIFS('Inp - BP final'!I:I, 'Inp - BP final'!$A:$A, $F$6, 'Inp - BP final'!$K:$K, $E65)</f>
        <v>144.36753164273151</v>
      </c>
      <c r="N65" s="38">
        <f>SUMIFS('Inp - BP final'!J:J, 'Inp - BP final'!$A:$A, $F$6, 'Inp - BP final'!$K:$K, $E65)</f>
        <v>128.82671818784928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0</v>
      </c>
      <c r="I66" s="36"/>
      <c r="J66" s="38">
        <f>SUMIFS('Inp - BP final'!F:F, 'Inp - BP final'!$A:$A, $F$6, 'Inp - BP final'!$K:$K, $E66)-SUMIFS('Inp - BP final'!F:F, 'Inp - BP final'!$A:$A, $F$6, 'Inp - BP final'!$K:$K, $C66)</f>
        <v>0</v>
      </c>
      <c r="K66" s="38">
        <f>SUMIFS('Inp - BP final'!G:G, 'Inp - BP final'!$A:$A, $F$6, 'Inp - BP final'!$K:$K, $E66)-SUMIFS('Inp - BP final'!G:G, 'Inp - BP final'!$A:$A, $F$6, 'Inp - BP final'!$K:$K, $C66)</f>
        <v>0</v>
      </c>
      <c r="L66" s="38">
        <f>SUMIFS('Inp - BP final'!H:H, 'Inp - BP final'!$A:$A, $F$6, 'Inp - BP final'!$K:$K, $E66)-SUMIFS('Inp - BP final'!H:H, 'Inp - BP final'!$A:$A, $F$6, 'Inp - BP final'!$K:$K, $C66)</f>
        <v>0</v>
      </c>
      <c r="M66" s="38">
        <f>SUMIFS('Inp - BP final'!I:I, 'Inp - BP final'!$A:$A, $F$6, 'Inp - BP final'!$K:$K, $E66)-SUMIFS('Inp - BP final'!I:I, 'Inp - BP final'!$A:$A, $F$6, 'Inp - BP final'!$K:$K, $C66)</f>
        <v>0</v>
      </c>
      <c r="N66" s="38">
        <f>SUMIFS('Inp - BP final'!J:J, 'Inp - BP final'!$A:$A, $F$6, 'Inp - BP final'!$K:$K, $E66)-SUMIFS('Inp - BP final'!J:J, 'Inp - BP final'!$A:$A, $F$6, 'Inp - BP final'!$K:$K, $C66)</f>
        <v>0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0</v>
      </c>
      <c r="I67" s="38"/>
      <c r="J67" s="38">
        <f>SUMIFS('Inp - BP final'!F:F, 'Inp - BP final'!$A:$A, $F$6, 'Inp - BP final'!$K:$K, $E67)-SUMIFS('Inp - BP final'!F:F, 'Inp - BP final'!$A:$A, $F$6, 'Inp - BP final'!$K:$K, $C67)</f>
        <v>0</v>
      </c>
      <c r="K67" s="38">
        <f>SUMIFS('Inp - BP final'!G:G, 'Inp - BP final'!$A:$A, $F$6, 'Inp - BP final'!$K:$K, $E67)-SUMIFS('Inp - BP final'!G:G, 'Inp - BP final'!$A:$A, $F$6, 'Inp - BP final'!$K:$K, $C67)</f>
        <v>0</v>
      </c>
      <c r="L67" s="38">
        <f>SUMIFS('Inp - BP final'!H:H, 'Inp - BP final'!$A:$A, $F$6, 'Inp - BP final'!$K:$K, $E67)-SUMIFS('Inp - BP final'!H:H, 'Inp - BP final'!$A:$A, $F$6, 'Inp - BP final'!$K:$K, $C67)</f>
        <v>0</v>
      </c>
      <c r="M67" s="38">
        <f>SUMIFS('Inp - BP final'!I:I, 'Inp - BP final'!$A:$A, $F$6, 'Inp - BP final'!$K:$K, $E67)-SUMIFS('Inp - BP final'!I:I, 'Inp - BP final'!$A:$A, $F$6, 'Inp - BP final'!$K:$K, $C67)</f>
        <v>0</v>
      </c>
      <c r="N67" s="38">
        <f>SUMIFS('Inp - BP final'!J:J, 'Inp - BP final'!$A:$A, $F$6, 'Inp - BP final'!$K:$K, $E67)-SUMIFS('Inp - BP final'!J:J, 'Inp - BP final'!$A:$A, $F$6, 'Inp - BP final'!$K:$K, $C67)</f>
        <v>0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0</v>
      </c>
      <c r="I68" s="38"/>
      <c r="J68" s="38">
        <f>SUMIFS('Inp - BP final'!F:F, 'Inp - BP final'!$A:$A, $F$6, 'Inp - BP final'!$K:$K, $E68)-SUMIFS('Inp - BP final'!F:F, 'Inp - BP final'!$A:$A, $F$6, 'Inp - BP final'!$K:$K, $C68)</f>
        <v>0</v>
      </c>
      <c r="K68" s="38">
        <f>SUMIFS('Inp - BP final'!G:G, 'Inp - BP final'!$A:$A, $F$6, 'Inp - BP final'!$K:$K, $E68)-SUMIFS('Inp - BP final'!G:G, 'Inp - BP final'!$A:$A, $F$6, 'Inp - BP final'!$K:$K, $C68)</f>
        <v>0</v>
      </c>
      <c r="L68" s="38">
        <f>SUMIFS('Inp - BP final'!H:H, 'Inp - BP final'!$A:$A, $F$6, 'Inp - BP final'!$K:$K, $E68)-SUMIFS('Inp - BP final'!H:H, 'Inp - BP final'!$A:$A, $F$6, 'Inp - BP final'!$K:$K, $C68)</f>
        <v>0</v>
      </c>
      <c r="M68" s="38">
        <f>SUMIFS('Inp - BP final'!I:I, 'Inp - BP final'!$A:$A, $F$6, 'Inp - BP final'!$K:$K, $E68)-SUMIFS('Inp - BP final'!I:I, 'Inp - BP final'!$A:$A, $F$6, 'Inp - BP final'!$K:$K, $C68)</f>
        <v>0</v>
      </c>
      <c r="N68" s="38">
        <f>SUMIFS('Inp - BP final'!J:J, 'Inp - BP final'!$A:$A, $F$6, 'Inp - BP final'!$K:$K, $E68)-SUMIFS('Inp - BP final'!J:J, 'Inp - BP final'!$A:$A, $F$6, 'Inp - BP final'!$K:$K, $C68)</f>
        <v>0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0</v>
      </c>
      <c r="I69" s="38"/>
      <c r="J69" s="38">
        <f>SUMIFS('Inp - BP final'!F:F, 'Inp - BP final'!$A:$A, $F$6, 'Inp - BP final'!$K:$K, $E69)-SUMIFS('Inp - BP final'!F:F, 'Inp - BP final'!$A:$A, $F$6, 'Inp - BP final'!$K:$K, $C69)</f>
        <v>0</v>
      </c>
      <c r="K69" s="38">
        <f>SUMIFS('Inp - BP final'!G:G, 'Inp - BP final'!$A:$A, $F$6, 'Inp - BP final'!$K:$K, $E69)-SUMIFS('Inp - BP final'!G:G, 'Inp - BP final'!$A:$A, $F$6, 'Inp - BP final'!$K:$K, $C69)</f>
        <v>0</v>
      </c>
      <c r="L69" s="38">
        <f>SUMIFS('Inp - BP final'!H:H, 'Inp - BP final'!$A:$A, $F$6, 'Inp - BP final'!$K:$K, $E69)-SUMIFS('Inp - BP final'!H:H, 'Inp - BP final'!$A:$A, $F$6, 'Inp - BP final'!$K:$K, $C69)</f>
        <v>0</v>
      </c>
      <c r="M69" s="38">
        <f>SUMIFS('Inp - BP final'!I:I, 'Inp - BP final'!$A:$A, $F$6, 'Inp - BP final'!$K:$K, $E69)-SUMIFS('Inp - BP final'!I:I, 'Inp - BP final'!$A:$A, $F$6, 'Inp - BP final'!$K:$K, $C69)</f>
        <v>0</v>
      </c>
      <c r="N69" s="38">
        <f>SUMIFS('Inp - BP final'!J:J, 'Inp - BP final'!$A:$A, $F$6, 'Inp - BP final'!$K:$K, $E69)-SUMIFS('Inp - BP final'!J:J, 'Inp - BP final'!$A:$A, $F$6, 'Inp - BP final'!$K:$K, $C69)</f>
        <v>0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0.19026776918325547</v>
      </c>
      <c r="K76" s="61">
        <f t="shared" ref="K76:N76" si="22">IF(K62=0, 0, K62/SUM(K$62:K$65))</f>
        <v>8.6294863941398278E-2</v>
      </c>
      <c r="L76" s="61">
        <f t="shared" si="22"/>
        <v>8.0200772481972826E-2</v>
      </c>
      <c r="M76" s="61">
        <f t="shared" si="22"/>
        <v>6.8074495017064501E-2</v>
      </c>
      <c r="N76" s="61">
        <f t="shared" si="22"/>
        <v>7.3419036555449096E-2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2.8383562081065655E-2</v>
      </c>
      <c r="K77" s="61">
        <f t="shared" si="23"/>
        <v>2.8184700010410534E-2</v>
      </c>
      <c r="L77" s="61">
        <f t="shared" si="23"/>
        <v>3.682103646313574E-2</v>
      </c>
      <c r="M77" s="61">
        <f t="shared" si="23"/>
        <v>2.4138847784274817E-2</v>
      </c>
      <c r="N77" s="61">
        <f t="shared" si="23"/>
        <v>1.8371479134784121E-2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8.5438723795565927E-2</v>
      </c>
      <c r="K78" s="61">
        <f t="shared" si="23"/>
        <v>9.0841330343573362E-2</v>
      </c>
      <c r="L78" s="61">
        <f t="shared" si="23"/>
        <v>7.7508607502791635E-2</v>
      </c>
      <c r="M78" s="61">
        <f t="shared" si="23"/>
        <v>7.7902438598374632E-2</v>
      </c>
      <c r="N78" s="61">
        <f t="shared" si="23"/>
        <v>8.9093960340482406E-2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0.69590994494011293</v>
      </c>
      <c r="K79" s="61">
        <f t="shared" si="23"/>
        <v>0.79467910570461775</v>
      </c>
      <c r="L79" s="61">
        <f t="shared" si="23"/>
        <v>0.80546958355209985</v>
      </c>
      <c r="M79" s="61">
        <f t="shared" si="23"/>
        <v>0.82988421860028605</v>
      </c>
      <c r="N79" s="61">
        <f t="shared" si="23"/>
        <v>0.81911552396928433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38">
        <f>IF(J66=0,0,J66/SUM(J$66:J$69))</f>
        <v>0</v>
      </c>
      <c r="K80" s="38">
        <f t="shared" ref="K80:N80" si="24">IF(K66=0,0,K66/SUM(K$66:K$69))</f>
        <v>0</v>
      </c>
      <c r="L80" s="38">
        <f t="shared" si="24"/>
        <v>0</v>
      </c>
      <c r="M80" s="38">
        <f t="shared" si="24"/>
        <v>0</v>
      </c>
      <c r="N80" s="38">
        <f t="shared" si="24"/>
        <v>0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38">
        <f t="shared" ref="J81:N83" si="25">IF(J67=0,0,J67/SUM(J$66:J$69))</f>
        <v>0</v>
      </c>
      <c r="K81" s="38">
        <f t="shared" si="25"/>
        <v>0</v>
      </c>
      <c r="L81" s="38">
        <f t="shared" si="25"/>
        <v>0</v>
      </c>
      <c r="M81" s="38">
        <f t="shared" si="25"/>
        <v>0</v>
      </c>
      <c r="N81" s="38">
        <f t="shared" si="25"/>
        <v>0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38">
        <f t="shared" si="25"/>
        <v>0</v>
      </c>
      <c r="K82" s="38">
        <f t="shared" si="25"/>
        <v>0</v>
      </c>
      <c r="L82" s="38">
        <f t="shared" si="25"/>
        <v>0</v>
      </c>
      <c r="M82" s="38">
        <f t="shared" si="25"/>
        <v>0</v>
      </c>
      <c r="N82" s="38">
        <f t="shared" si="25"/>
        <v>0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38">
        <f t="shared" si="25"/>
        <v>0</v>
      </c>
      <c r="K83" s="38">
        <f t="shared" si="25"/>
        <v>0</v>
      </c>
      <c r="L83" s="38">
        <f t="shared" si="25"/>
        <v>0</v>
      </c>
      <c r="M83" s="38">
        <f t="shared" si="25"/>
        <v>0</v>
      </c>
      <c r="N83" s="38">
        <f t="shared" si="25"/>
        <v>0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562.18729688697067</v>
      </c>
      <c r="J90" s="38">
        <f>SUMIFS('Inp - allowance final'!I:I,'Inp - allowance final'!$A:$A,$F$6,'Inp - allowance final'!$N:$N,$E90)</f>
        <v>107.10747269213451</v>
      </c>
      <c r="K90" s="38">
        <f>SUMIFS('Inp - allowance final'!J:J, 'Inp - allowance final'!$A:$A, $F$6, 'Inp - allowance final'!$N:$N, $E90)</f>
        <v>107.45988652285065</v>
      </c>
      <c r="L90" s="38">
        <f>SUMIFS('Inp - allowance final'!K:K, 'Inp - allowance final'!$A:$A, $F$6, 'Inp - allowance final'!$N:$N, $E90)</f>
        <v>105.56501692941775</v>
      </c>
      <c r="M90" s="38">
        <f>SUMIFS('Inp - allowance final'!L:L, 'Inp - allowance final'!$A:$A, $F$6, 'Inp - allowance final'!$N:$N, $E90)</f>
        <v>118.01983679030924</v>
      </c>
      <c r="N90" s="38">
        <f>SUMIFS('Inp - allowance final'!M:M, 'Inp - allowance final'!$A:$A, $F$6, 'Inp - allowance final'!$N:$N, $E90)</f>
        <v>124.03508395225847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0</v>
      </c>
      <c r="J91" s="38">
        <f>SUMIFS('Inp - allowance final'!I:I, 'Inp - allowance final'!$A:$A, $F$6, 'Inp - allowance final'!$N:$N, $E91)</f>
        <v>0</v>
      </c>
      <c r="K91" s="38">
        <f>SUMIFS('Inp - allowance final'!J:J, 'Inp - allowance final'!$A:$A, $F$6, 'Inp - allowance final'!$N:$N, $E91)</f>
        <v>0</v>
      </c>
      <c r="L91" s="38">
        <f>SUMIFS('Inp - allowance final'!K:K, 'Inp - allowance final'!$A:$A, $F$6, 'Inp - allowance final'!$N:$N, $E91)</f>
        <v>0</v>
      </c>
      <c r="M91" s="38">
        <f>SUMIFS('Inp - allowance final'!L:L, 'Inp - allowance final'!$A:$A, $F$6, 'Inp - allowance final'!$N:$N, $E91)</f>
        <v>0</v>
      </c>
      <c r="N91" s="38">
        <f>SUMIFS('Inp - allowance final'!M:M, 'Inp - allowance final'!$A:$A, $F$6, 'Inp - allowance final'!$N:$N, $E91)</f>
        <v>0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55.259409237793953</v>
      </c>
      <c r="I95" s="38"/>
      <c r="J95" s="38">
        <f t="shared" ref="J95:N98" si="31">J$90*J76</f>
        <v>20.379099891988886</v>
      </c>
      <c r="K95" s="38">
        <f t="shared" si="31"/>
        <v>9.2732362866474958</v>
      </c>
      <c r="L95" s="38">
        <f t="shared" si="31"/>
        <v>8.4663959048118436</v>
      </c>
      <c r="M95" s="38">
        <f t="shared" si="31"/>
        <v>8.0341407914966716</v>
      </c>
      <c r="N95" s="38">
        <f t="shared" si="31"/>
        <v>9.106536362849063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15.083400435508524</v>
      </c>
      <c r="I96" s="38"/>
      <c r="J96" s="38">
        <f t="shared" si="31"/>
        <v>3.0400916005032443</v>
      </c>
      <c r="K96" s="38">
        <f t="shared" si="31"/>
        <v>3.0287246647993036</v>
      </c>
      <c r="L96" s="38">
        <f t="shared" si="31"/>
        <v>3.8870133375896327</v>
      </c>
      <c r="M96" s="38">
        <f t="shared" si="31"/>
        <v>2.8488628758062315</v>
      </c>
      <c r="N96" s="38">
        <f t="shared" si="31"/>
        <v>2.2787079568101132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47.339932228715568</v>
      </c>
      <c r="I97" s="38"/>
      <c r="J97" s="38">
        <f t="shared" si="31"/>
        <v>9.1511257757844007</v>
      </c>
      <c r="K97" s="38">
        <f t="shared" si="31"/>
        <v>9.7617990503051839</v>
      </c>
      <c r="L97" s="38">
        <f t="shared" si="31"/>
        <v>8.1821974632077943</v>
      </c>
      <c r="M97" s="38">
        <f t="shared" si="31"/>
        <v>9.1940330889472612</v>
      </c>
      <c r="N97" s="38">
        <f t="shared" si="31"/>
        <v>11.050776850470923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444.50455498495262</v>
      </c>
      <c r="I98" s="38"/>
      <c r="J98" s="38">
        <f t="shared" si="31"/>
        <v>74.537155423857982</v>
      </c>
      <c r="K98" s="38">
        <f t="shared" si="31"/>
        <v>85.396126521098665</v>
      </c>
      <c r="L98" s="38">
        <f t="shared" si="31"/>
        <v>85.029410223808483</v>
      </c>
      <c r="M98" s="38">
        <f t="shared" si="31"/>
        <v>97.942800034059076</v>
      </c>
      <c r="N98" s="38">
        <f t="shared" si="31"/>
        <v>101.59906278212837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0</v>
      </c>
      <c r="I99" s="36"/>
      <c r="J99" s="38">
        <f t="shared" ref="J99:N102" si="33">J$91*J80</f>
        <v>0</v>
      </c>
      <c r="K99" s="38">
        <f t="shared" si="33"/>
        <v>0</v>
      </c>
      <c r="L99" s="38">
        <f t="shared" si="33"/>
        <v>0</v>
      </c>
      <c r="M99" s="38">
        <f t="shared" si="33"/>
        <v>0</v>
      </c>
      <c r="N99" s="38">
        <f t="shared" si="33"/>
        <v>0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0</v>
      </c>
      <c r="I100" s="38"/>
      <c r="J100" s="38">
        <f t="shared" si="33"/>
        <v>0</v>
      </c>
      <c r="K100" s="38">
        <f t="shared" si="33"/>
        <v>0</v>
      </c>
      <c r="L100" s="38">
        <f t="shared" si="33"/>
        <v>0</v>
      </c>
      <c r="M100" s="38">
        <f t="shared" si="33"/>
        <v>0</v>
      </c>
      <c r="N100" s="38">
        <f t="shared" si="33"/>
        <v>0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0</v>
      </c>
      <c r="I101" s="38"/>
      <c r="J101" s="38">
        <f t="shared" si="33"/>
        <v>0</v>
      </c>
      <c r="K101" s="38">
        <f t="shared" si="33"/>
        <v>0</v>
      </c>
      <c r="L101" s="38">
        <f t="shared" si="33"/>
        <v>0</v>
      </c>
      <c r="M101" s="38">
        <f t="shared" si="33"/>
        <v>0</v>
      </c>
      <c r="N101" s="38">
        <f t="shared" si="33"/>
        <v>0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0</v>
      </c>
      <c r="I102" s="38"/>
      <c r="J102" s="38">
        <f t="shared" si="33"/>
        <v>0</v>
      </c>
      <c r="K102" s="38">
        <f t="shared" si="33"/>
        <v>0</v>
      </c>
      <c r="L102" s="38">
        <f t="shared" si="33"/>
        <v>0</v>
      </c>
      <c r="M102" s="38">
        <f t="shared" si="33"/>
        <v>0</v>
      </c>
      <c r="N102" s="38">
        <f t="shared" si="33"/>
        <v>0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SUMIFS('Inp - allowance final'!I:I, 'Inp - allowance final'!$A:$A, SEW!$F$6, 'Inp - allowance final'!$B:$B, SEW!$A103)</f>
        <v>0</v>
      </c>
      <c r="K103" s="38">
        <f>SUMIFS('Inp - allowance final'!J:J, 'Inp - allowance final'!$A:$A, SEW!$F$6, 'Inp - allowance final'!$B:$B, SEW!$A103)</f>
        <v>0</v>
      </c>
      <c r="L103" s="38">
        <f>SUMIFS('Inp - allowance final'!K:K, 'Inp - allowance final'!$A:$A, SEW!$F$6, 'Inp - allowance final'!$B:$B, SEW!$A103)</f>
        <v>0</v>
      </c>
      <c r="M103" s="38">
        <f>SUMIFS('Inp - allowance final'!L:L, 'Inp - allowance final'!$A:$A, SEW!$F$6, 'Inp - allowance final'!$B:$B, SEW!$A103)</f>
        <v>0</v>
      </c>
      <c r="N103" s="38">
        <f>SUMIFS('Inp - allowance final'!M:M, 'Inp - allowance final'!$A:$A, SEW!$F$6, 'Inp - allowance final'!$B:$B, SEW!$A103)</f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>SUMIFS('Inp - allowance final'!I:I, 'Inp - allowance final'!$A:$A, SEW!$F$6, 'Inp - allowance final'!$B:$B, SEW!$A104)</f>
        <v>0</v>
      </c>
      <c r="K104" s="38">
        <f>SUMIFS('Inp - allowance final'!J:J, 'Inp - allowance final'!$A:$A, SEW!$F$6, 'Inp - allowance final'!$B:$B, SEW!$A104)</f>
        <v>0</v>
      </c>
      <c r="L104" s="38">
        <f>SUMIFS('Inp - allowance final'!K:K, 'Inp - allowance final'!$A:$A, SEW!$F$6, 'Inp - allowance final'!$B:$B, SEW!$A104)</f>
        <v>0</v>
      </c>
      <c r="M104" s="38">
        <f>SUMIFS('Inp - allowance final'!L:L, 'Inp - allowance final'!$A:$A, SEW!$F$6, 'Inp - allowance final'!$B:$B, SEW!$A104)</f>
        <v>0</v>
      </c>
      <c r="N104" s="38">
        <f>SUMIFS('Inp - allowance final'!M:M, 'Inp - allowance final'!$A:$A, SEW!$F$6, 'Inp - allowance final'!$B:$B, SEW!$A104)</f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>SUMIFS('Inp - allowance final'!I:I, 'Inp - allowance final'!$A:$A, SEW!$F$6, 'Inp - allowance final'!$B:$B, SEW!$A105)</f>
        <v>0</v>
      </c>
      <c r="K105" s="38">
        <f>SUMIFS('Inp - allowance final'!J:J, 'Inp - allowance final'!$A:$A, SEW!$F$6, 'Inp - allowance final'!$B:$B, SEW!$A105)</f>
        <v>0</v>
      </c>
      <c r="L105" s="38">
        <f>SUMIFS('Inp - allowance final'!K:K, 'Inp - allowance final'!$A:$A, SEW!$F$6, 'Inp - allowance final'!$B:$B, SEW!$A105)</f>
        <v>0</v>
      </c>
      <c r="M105" s="38">
        <f>SUMIFS('Inp - allowance final'!L:L, 'Inp - allowance final'!$A:$A, SEW!$F$6, 'Inp - allowance final'!$B:$B, SEW!$A105)</f>
        <v>0</v>
      </c>
      <c r="N105" s="38">
        <f>SUMIFS('Inp - allowance final'!M:M, 'Inp - allowance final'!$A:$A, SEW!$F$6, 'Inp - allowance final'!$B:$B, SEW!$A105)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>SUMIFS('Inp - allowance final'!I:I, 'Inp - allowance final'!$A:$A, SEW!$F$6, 'Inp - allowance final'!$B:$B, SEW!$A106)</f>
        <v>0</v>
      </c>
      <c r="K106" s="38">
        <f>SUMIFS('Inp - allowance final'!J:J, 'Inp - allowance final'!$A:$A, SEW!$F$6, 'Inp - allowance final'!$B:$B, SEW!$A106)</f>
        <v>0</v>
      </c>
      <c r="L106" s="38">
        <f>SUMIFS('Inp - allowance final'!K:K, 'Inp - allowance final'!$A:$A, SEW!$F$6, 'Inp - allowance final'!$B:$B, SEW!$A106)</f>
        <v>0</v>
      </c>
      <c r="M106" s="38">
        <f>SUMIFS('Inp - allowance final'!L:L, 'Inp - allowance final'!$A:$A, SEW!$F$6, 'Inp - allowance final'!$B:$B, SEW!$A106)</f>
        <v>0</v>
      </c>
      <c r="N106" s="38">
        <f>SUMIFS('Inp - allowance final'!M:M, 'Inp - allowance final'!$A:$A, SEW!$F$6, 'Inp - allowance final'!$B:$B, SEW!$A106)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4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4"/>
        <v>2.6130056304021467</v>
      </c>
      <c r="I113" s="38"/>
      <c r="J113" s="38">
        <f>SUMIFS('Inp - allowance final'!I:I, 'Inp - allowance final'!$A:$A, $F$6, 'Inp - allowance final'!$N:$N, $A113)</f>
        <v>0.51232910489406391</v>
      </c>
      <c r="K113" s="38">
        <f>SUMIFS('Inp - allowance final'!J:J, 'Inp - allowance final'!$A:$A, $F$6, 'Inp - allowance final'!$N:$N, $A113)</f>
        <v>0.51888171745049738</v>
      </c>
      <c r="L113" s="38">
        <f>SUMIFS('Inp - allowance final'!K:K, 'Inp - allowance final'!$A:$A, $F$6, 'Inp - allowance final'!$N:$N, $A113)</f>
        <v>0.52301153785769861</v>
      </c>
      <c r="M113" s="38">
        <f>SUMIFS('Inp - allowance final'!L:L, 'Inp - allowance final'!$A:$A, $F$6, 'Inp - allowance final'!$N:$N, $A113)</f>
        <v>0.52722192036767124</v>
      </c>
      <c r="N113" s="38">
        <f>SUMIFS('Inp - allowance final'!M:M, 'Inp - allowance final'!$A:$A, $F$6, 'Inp - allowance final'!$N:$N, $A113)</f>
        <v>0.53156134983221559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4"/>
        <v>99.57609970485251</v>
      </c>
      <c r="I114" s="38"/>
      <c r="J114" s="38">
        <f>SUMIFS('Inp - allowance final'!I:I, 'Inp - allowance final'!$A:$A, $F$6, 'Inp - allowance final'!$N:$N, $A114)</f>
        <v>19.971705465304261</v>
      </c>
      <c r="K114" s="38">
        <f>SUMIFS('Inp - allowance final'!J:J, 'Inp - allowance final'!$A:$A, $F$6, 'Inp - allowance final'!$N:$N, $A114)</f>
        <v>19.652633072790142</v>
      </c>
      <c r="L114" s="38">
        <f>SUMIFS('Inp - allowance final'!K:K, 'Inp - allowance final'!$A:$A, $F$6, 'Inp - allowance final'!$N:$N, $A114)</f>
        <v>19.815891869765778</v>
      </c>
      <c r="M114" s="38">
        <f>SUMIFS('Inp - allowance final'!L:L, 'Inp - allowance final'!$A:$A, $F$6, 'Inp - allowance final'!$N:$N, $A114)</f>
        <v>19.982042811982865</v>
      </c>
      <c r="N114" s="38">
        <f>SUMIFS('Inp - allowance final'!M:M, 'Inp - allowance final'!$A:$A, $F$6, 'Inp - allowance final'!$N:$N, $A114)</f>
        <v>20.153826485009464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4"/>
        <v>0</v>
      </c>
      <c r="I115" s="36"/>
      <c r="J115" s="38">
        <f>SUMIFS('Inp - allowance final'!I:I, 'Inp - allowance final'!$A:$A, $F$6, 'Inp - allowance final'!$N:$N, $A115)</f>
        <v>0</v>
      </c>
      <c r="K115" s="38">
        <f>SUMIFS('Inp - allowance final'!J:J, 'Inp - allowance final'!$A:$A, $F$6, 'Inp - allowance final'!$N:$N, $A115)</f>
        <v>0</v>
      </c>
      <c r="L115" s="38">
        <f>SUMIFS('Inp - allowance final'!K:K, 'Inp - allowance final'!$A:$A, $F$6, 'Inp - allowance final'!$N:$N, $A115)</f>
        <v>0</v>
      </c>
      <c r="M115" s="38">
        <f>SUMIFS('Inp - allowance final'!L:L, 'Inp - allowance final'!$A:$A, $F$6, 'Inp - allowance final'!$N:$N, $A115)</f>
        <v>0</v>
      </c>
      <c r="N115" s="38">
        <f>SUMIFS('Inp - allowance final'!M:M, 'Inp - allowance final'!$A:$A, $F$6, 'Inp - allowance final'!$N:$N, $A115)</f>
        <v>0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4"/>
        <v>0</v>
      </c>
      <c r="I116" s="38"/>
      <c r="J116" s="38">
        <f>SUMIFS('Inp - allowance final'!I:I, 'Inp - allowance final'!$A:$A, $F$6, 'Inp - allowance final'!$N:$N, $A116)</f>
        <v>0</v>
      </c>
      <c r="K116" s="38">
        <f>SUMIFS('Inp - allowance final'!J:J, 'Inp - allowance final'!$A:$A, $F$6, 'Inp - allowance final'!$N:$N, $A116)</f>
        <v>0</v>
      </c>
      <c r="L116" s="38">
        <f>SUMIFS('Inp - allowance final'!K:K, 'Inp - allowance final'!$A:$A, $F$6, 'Inp - allowance final'!$N:$N, $A116)</f>
        <v>0</v>
      </c>
      <c r="M116" s="38">
        <f>SUMIFS('Inp - allowance final'!L:L, 'Inp - allowance final'!$A:$A, $F$6, 'Inp - allowance final'!$N:$N, $A116)</f>
        <v>0</v>
      </c>
      <c r="N116" s="38">
        <f>SUMIFS('Inp - allowance final'!M:M, 'Inp - allowance final'!$A:$A, $F$6, 'Inp - allowance final'!$N:$N, $A116)</f>
        <v>0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4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4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4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4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4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4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0</v>
      </c>
      <c r="I125" s="38"/>
      <c r="J125" s="38">
        <f>SUMIFS('Inp - allowance final'!I:I, 'Inp - allowance final'!$A:$A, $F$6, 'Inp - allowance final'!$N:$N, $A125)</f>
        <v>0</v>
      </c>
      <c r="K125" s="38">
        <f>SUMIFS('Inp - allowance final'!J:J, 'Inp - allowance final'!$A:$A, $F$6, 'Inp - allowance final'!$N:$N, $A125)</f>
        <v>0</v>
      </c>
      <c r="L125" s="38">
        <f>SUMIFS('Inp - allowance final'!K:K, 'Inp - allowance final'!$A:$A, $F$6, 'Inp - allowance final'!$N:$N, $A125)</f>
        <v>0</v>
      </c>
      <c r="M125" s="38">
        <f>SUMIFS('Inp - allowance final'!L:L, 'Inp - allowance final'!$A:$A, $F$6, 'Inp - allowance final'!$N:$N, $A125)</f>
        <v>0</v>
      </c>
      <c r="N125" s="38">
        <f>SUMIFS('Inp - allowance final'!M:M, 'Inp - allowance final'!$A:$A, $F$6, 'Inp - allowance final'!$N:$N, $A125)</f>
        <v>0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5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5"/>
        <v>1.4349999999999998</v>
      </c>
      <c r="I127" s="38"/>
      <c r="J127" s="38">
        <f>SUMIFS('Inp - allowance final'!I:I, 'Inp - allowance final'!$A:$A, $F$6, 'Inp - allowance final'!$N:$N, $A127)</f>
        <v>0.28699999999999998</v>
      </c>
      <c r="K127" s="38">
        <f>SUMIFS('Inp - allowance final'!J:J, 'Inp - allowance final'!$A:$A, $F$6, 'Inp - allowance final'!$N:$N, $A127)</f>
        <v>0.28699999999999998</v>
      </c>
      <c r="L127" s="38">
        <f>SUMIFS('Inp - allowance final'!K:K, 'Inp - allowance final'!$A:$A, $F$6, 'Inp - allowance final'!$N:$N, $A127)</f>
        <v>0.28699999999999998</v>
      </c>
      <c r="M127" s="38">
        <f>SUMIFS('Inp - allowance final'!L:L, 'Inp - allowance final'!$A:$A, $F$6, 'Inp - allowance final'!$N:$N, $A127)</f>
        <v>0.28699999999999998</v>
      </c>
      <c r="N127" s="38">
        <f>SUMIFS('Inp - allowance final'!M:M, 'Inp - allowance final'!$A:$A, $F$6, 'Inp - allowance final'!$N:$N, $A127)</f>
        <v>0.28699999999999998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5"/>
        <v>0</v>
      </c>
      <c r="I128" s="38"/>
      <c r="J128" s="38">
        <f>SUMIFS('Inp - allowance final'!I:I, 'Inp - allowance final'!$A:$A, $F$6, 'Inp - allowance final'!$N:$N, $A128)</f>
        <v>0</v>
      </c>
      <c r="K128" s="38">
        <f>SUMIFS('Inp - allowance final'!J:J, 'Inp - allowance final'!$A:$A, $F$6, 'Inp - allowance final'!$N:$N, $A128)</f>
        <v>0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5"/>
        <v>0</v>
      </c>
      <c r="I129" s="36"/>
      <c r="J129" s="38">
        <f>SUMIFS('Inp - allowance final'!I:I, 'Inp - allowance final'!$A:$A, $F$6, 'Inp - allowance final'!$N:$N, $A129)</f>
        <v>0</v>
      </c>
      <c r="K129" s="38">
        <f>SUMIFS('Inp - allowance final'!J:J, 'Inp - allowance final'!$A:$A, $F$6, 'Inp - allowance final'!$N:$N, $A129)</f>
        <v>0</v>
      </c>
      <c r="L129" s="38">
        <f>SUMIFS('Inp - allowance final'!K:K, 'Inp - allowance final'!$A:$A, $F$6, 'Inp - allowance final'!$N:$N, $A129)</f>
        <v>0</v>
      </c>
      <c r="M129" s="38">
        <f>SUMIFS('Inp - allowance final'!L:L, 'Inp - allowance final'!$A:$A, $F$6, 'Inp - allowance final'!$N:$N, $A129)</f>
        <v>0</v>
      </c>
      <c r="N129" s="38">
        <f>SUMIFS('Inp - allowance final'!M:M, 'Inp - allowance final'!$A:$A, $F$6, 'Inp - allowance final'!$N:$N, $A129)</f>
        <v>0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5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5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5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5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5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5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5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87.71648233137698</v>
      </c>
      <c r="I141" s="38"/>
      <c r="J141" s="38">
        <f t="shared" ref="J141:N152" si="36">J46</f>
        <v>17.374550492414773</v>
      </c>
      <c r="K141" s="38">
        <f t="shared" si="36"/>
        <v>17.275854146059242</v>
      </c>
      <c r="L141" s="38">
        <f t="shared" si="36"/>
        <v>17.567404953515801</v>
      </c>
      <c r="M141" s="38">
        <f t="shared" si="36"/>
        <v>17.491090488562232</v>
      </c>
      <c r="N141" s="38">
        <f t="shared" si="36"/>
        <v>18.007582250824925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7">SUM(J142:N142)</f>
        <v>17.895306257521</v>
      </c>
      <c r="I142" s="38"/>
      <c r="J142" s="38">
        <f t="shared" si="36"/>
        <v>4.9397789316231524</v>
      </c>
      <c r="K142" s="38">
        <f t="shared" si="36"/>
        <v>4.5687103014348374</v>
      </c>
      <c r="L142" s="38">
        <f t="shared" si="36"/>
        <v>3.5462009158063452</v>
      </c>
      <c r="M142" s="38">
        <f t="shared" si="36"/>
        <v>2.9488102454288452</v>
      </c>
      <c r="N142" s="38">
        <f t="shared" si="36"/>
        <v>1.8918058632278196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7"/>
        <v>523.57513839542275</v>
      </c>
      <c r="I143" s="38"/>
      <c r="J143" s="38">
        <f t="shared" si="36"/>
        <v>99.329916734132311</v>
      </c>
      <c r="K143" s="38">
        <f t="shared" si="36"/>
        <v>102.35416811165572</v>
      </c>
      <c r="L143" s="38">
        <f t="shared" si="36"/>
        <v>107.1764061273967</v>
      </c>
      <c r="M143" s="38">
        <f t="shared" si="36"/>
        <v>106.46169018126794</v>
      </c>
      <c r="N143" s="38">
        <f t="shared" si="36"/>
        <v>108.25295724097002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7"/>
        <v>415.09138975697959</v>
      </c>
      <c r="I144" s="38"/>
      <c r="J144" s="38">
        <f t="shared" si="36"/>
        <v>82.881551815546644</v>
      </c>
      <c r="K144" s="38">
        <f t="shared" si="36"/>
        <v>83.533590791738533</v>
      </c>
      <c r="L144" s="38">
        <f t="shared" si="36"/>
        <v>80.835126283719987</v>
      </c>
      <c r="M144" s="38">
        <f t="shared" si="36"/>
        <v>84.237771695866783</v>
      </c>
      <c r="N144" s="38">
        <f t="shared" si="36"/>
        <v>83.60334917010762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7"/>
        <v>0</v>
      </c>
      <c r="I145" s="36"/>
      <c r="J145" s="38">
        <f t="shared" si="36"/>
        <v>0</v>
      </c>
      <c r="K145" s="38">
        <f t="shared" si="36"/>
        <v>0</v>
      </c>
      <c r="L145" s="38">
        <f t="shared" si="36"/>
        <v>0</v>
      </c>
      <c r="M145" s="38">
        <f t="shared" si="36"/>
        <v>0</v>
      </c>
      <c r="N145" s="38">
        <f t="shared" si="36"/>
        <v>0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7"/>
        <v>0</v>
      </c>
      <c r="I146" s="38"/>
      <c r="J146" s="38">
        <f t="shared" si="36"/>
        <v>0</v>
      </c>
      <c r="K146" s="38">
        <f t="shared" si="36"/>
        <v>0</v>
      </c>
      <c r="L146" s="38">
        <f t="shared" si="36"/>
        <v>0</v>
      </c>
      <c r="M146" s="38">
        <f t="shared" si="36"/>
        <v>0</v>
      </c>
      <c r="N146" s="38">
        <f t="shared" si="36"/>
        <v>0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7"/>
        <v>0</v>
      </c>
      <c r="I147" s="38"/>
      <c r="J147" s="38">
        <f t="shared" si="36"/>
        <v>0</v>
      </c>
      <c r="K147" s="38">
        <f t="shared" si="36"/>
        <v>0</v>
      </c>
      <c r="L147" s="38">
        <f t="shared" si="36"/>
        <v>0</v>
      </c>
      <c r="M147" s="38">
        <f t="shared" si="36"/>
        <v>0</v>
      </c>
      <c r="N147" s="38">
        <f t="shared" si="36"/>
        <v>0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7"/>
        <v>0</v>
      </c>
      <c r="I148" s="38"/>
      <c r="J148" s="38">
        <f t="shared" si="36"/>
        <v>0</v>
      </c>
      <c r="K148" s="38">
        <f t="shared" si="36"/>
        <v>0</v>
      </c>
      <c r="L148" s="38">
        <f t="shared" si="36"/>
        <v>0</v>
      </c>
      <c r="M148" s="38">
        <f t="shared" si="36"/>
        <v>0</v>
      </c>
      <c r="N148" s="38">
        <f t="shared" si="36"/>
        <v>0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7"/>
        <v>0</v>
      </c>
      <c r="I149" s="38"/>
      <c r="J149" s="38">
        <f t="shared" si="36"/>
        <v>0</v>
      </c>
      <c r="K149" s="38">
        <f t="shared" si="36"/>
        <v>0</v>
      </c>
      <c r="L149" s="38">
        <f t="shared" si="36"/>
        <v>0</v>
      </c>
      <c r="M149" s="38">
        <f t="shared" si="36"/>
        <v>0</v>
      </c>
      <c r="N149" s="38">
        <f t="shared" si="36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7"/>
        <v>0</v>
      </c>
      <c r="I150" s="38"/>
      <c r="J150" s="38">
        <f t="shared" si="36"/>
        <v>0</v>
      </c>
      <c r="K150" s="38">
        <f t="shared" si="36"/>
        <v>0</v>
      </c>
      <c r="L150" s="38">
        <f t="shared" si="36"/>
        <v>0</v>
      </c>
      <c r="M150" s="38">
        <f t="shared" si="36"/>
        <v>0</v>
      </c>
      <c r="N150" s="38">
        <f t="shared" si="36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7"/>
        <v>0</v>
      </c>
      <c r="I151" s="38"/>
      <c r="J151" s="38">
        <f t="shared" si="36"/>
        <v>0</v>
      </c>
      <c r="K151" s="38">
        <f t="shared" si="36"/>
        <v>0</v>
      </c>
      <c r="L151" s="38">
        <f t="shared" si="36"/>
        <v>0</v>
      </c>
      <c r="M151" s="38">
        <f t="shared" si="36"/>
        <v>0</v>
      </c>
      <c r="N151" s="38">
        <f t="shared" si="36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7"/>
        <v>0</v>
      </c>
      <c r="J152" s="38">
        <f t="shared" si="36"/>
        <v>0</v>
      </c>
      <c r="K152" s="38">
        <f t="shared" si="36"/>
        <v>0</v>
      </c>
      <c r="L152" s="38">
        <f t="shared" si="36"/>
        <v>0</v>
      </c>
      <c r="M152" s="38">
        <f t="shared" si="36"/>
        <v>0</v>
      </c>
      <c r="N152" s="38">
        <f t="shared" si="36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55.259409237793953</v>
      </c>
      <c r="I155" s="38"/>
      <c r="J155" s="38">
        <f>J95</f>
        <v>20.379099891988886</v>
      </c>
      <c r="K155" s="38">
        <f t="shared" ref="K155:N155" si="38">K95</f>
        <v>9.2732362866474958</v>
      </c>
      <c r="L155" s="38">
        <f t="shared" si="38"/>
        <v>8.4663959048118436</v>
      </c>
      <c r="M155" s="38">
        <f t="shared" si="38"/>
        <v>8.0341407914966716</v>
      </c>
      <c r="N155" s="38">
        <f t="shared" si="38"/>
        <v>9.106536362849063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39">SUM(J156:N156)</f>
        <v>15.083400435508524</v>
      </c>
      <c r="I156" s="38"/>
      <c r="J156" s="38">
        <f t="shared" ref="J156:N166" si="40">J96</f>
        <v>3.0400916005032443</v>
      </c>
      <c r="K156" s="38">
        <f t="shared" si="40"/>
        <v>3.0287246647993036</v>
      </c>
      <c r="L156" s="38">
        <f t="shared" si="40"/>
        <v>3.8870133375896327</v>
      </c>
      <c r="M156" s="38">
        <f t="shared" si="40"/>
        <v>2.8488628758062315</v>
      </c>
      <c r="N156" s="38">
        <f t="shared" si="40"/>
        <v>2.2787079568101132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39"/>
        <v>47.339932228715568</v>
      </c>
      <c r="I157" s="38"/>
      <c r="J157" s="38">
        <f t="shared" si="40"/>
        <v>9.1511257757844007</v>
      </c>
      <c r="K157" s="38">
        <f t="shared" si="40"/>
        <v>9.7617990503051839</v>
      </c>
      <c r="L157" s="38">
        <f t="shared" si="40"/>
        <v>8.1821974632077943</v>
      </c>
      <c r="M157" s="38">
        <f t="shared" si="40"/>
        <v>9.1940330889472612</v>
      </c>
      <c r="N157" s="38">
        <f t="shared" si="40"/>
        <v>11.050776850470923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39"/>
        <v>444.50455498495262</v>
      </c>
      <c r="I158" s="38"/>
      <c r="J158" s="38">
        <f t="shared" si="40"/>
        <v>74.537155423857982</v>
      </c>
      <c r="K158" s="38">
        <f t="shared" si="40"/>
        <v>85.396126521098665</v>
      </c>
      <c r="L158" s="38">
        <f t="shared" si="40"/>
        <v>85.029410223808483</v>
      </c>
      <c r="M158" s="38">
        <f t="shared" si="40"/>
        <v>97.942800034059076</v>
      </c>
      <c r="N158" s="38">
        <f t="shared" si="40"/>
        <v>101.59906278212837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39"/>
        <v>0</v>
      </c>
      <c r="I159" s="36"/>
      <c r="J159" s="38">
        <f t="shared" si="40"/>
        <v>0</v>
      </c>
      <c r="K159" s="38">
        <f t="shared" si="40"/>
        <v>0</v>
      </c>
      <c r="L159" s="38">
        <f t="shared" si="40"/>
        <v>0</v>
      </c>
      <c r="M159" s="38">
        <f t="shared" si="40"/>
        <v>0</v>
      </c>
      <c r="N159" s="38">
        <f t="shared" si="40"/>
        <v>0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39"/>
        <v>0</v>
      </c>
      <c r="I160" s="38"/>
      <c r="J160" s="38">
        <f t="shared" si="40"/>
        <v>0</v>
      </c>
      <c r="K160" s="38">
        <f t="shared" si="40"/>
        <v>0</v>
      </c>
      <c r="L160" s="38">
        <f t="shared" si="40"/>
        <v>0</v>
      </c>
      <c r="M160" s="38">
        <f t="shared" si="40"/>
        <v>0</v>
      </c>
      <c r="N160" s="38">
        <f t="shared" si="40"/>
        <v>0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39"/>
        <v>0</v>
      </c>
      <c r="I161" s="38"/>
      <c r="J161" s="38">
        <f t="shared" si="40"/>
        <v>0</v>
      </c>
      <c r="K161" s="38">
        <f t="shared" si="40"/>
        <v>0</v>
      </c>
      <c r="L161" s="38">
        <f t="shared" si="40"/>
        <v>0</v>
      </c>
      <c r="M161" s="38">
        <f t="shared" si="40"/>
        <v>0</v>
      </c>
      <c r="N161" s="38">
        <f t="shared" si="40"/>
        <v>0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39"/>
        <v>0</v>
      </c>
      <c r="I162" s="38"/>
      <c r="J162" s="38">
        <f t="shared" si="40"/>
        <v>0</v>
      </c>
      <c r="K162" s="38">
        <f t="shared" si="40"/>
        <v>0</v>
      </c>
      <c r="L162" s="38">
        <f t="shared" si="40"/>
        <v>0</v>
      </c>
      <c r="M162" s="38">
        <f t="shared" si="40"/>
        <v>0</v>
      </c>
      <c r="N162" s="38">
        <f t="shared" si="40"/>
        <v>0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39"/>
        <v>0</v>
      </c>
      <c r="I163" s="38"/>
      <c r="J163" s="38">
        <f t="shared" si="40"/>
        <v>0</v>
      </c>
      <c r="K163" s="38">
        <f t="shared" si="40"/>
        <v>0</v>
      </c>
      <c r="L163" s="38">
        <f t="shared" si="40"/>
        <v>0</v>
      </c>
      <c r="M163" s="38">
        <f t="shared" si="40"/>
        <v>0</v>
      </c>
      <c r="N163" s="38">
        <f t="shared" si="40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39"/>
        <v>0</v>
      </c>
      <c r="I164" s="38"/>
      <c r="J164" s="38">
        <f t="shared" si="40"/>
        <v>0</v>
      </c>
      <c r="K164" s="38">
        <f t="shared" si="40"/>
        <v>0</v>
      </c>
      <c r="L164" s="38">
        <f t="shared" si="40"/>
        <v>0</v>
      </c>
      <c r="M164" s="38">
        <f t="shared" si="40"/>
        <v>0</v>
      </c>
      <c r="N164" s="38">
        <f t="shared" si="40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39"/>
        <v>0</v>
      </c>
      <c r="I165" s="38"/>
      <c r="J165" s="38">
        <f t="shared" si="40"/>
        <v>0</v>
      </c>
      <c r="K165" s="38">
        <f t="shared" si="40"/>
        <v>0</v>
      </c>
      <c r="L165" s="38">
        <f t="shared" si="40"/>
        <v>0</v>
      </c>
      <c r="M165" s="38">
        <f t="shared" si="40"/>
        <v>0</v>
      </c>
      <c r="N165" s="38">
        <f t="shared" si="40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39"/>
        <v>0</v>
      </c>
      <c r="J166" s="38">
        <f>J106</f>
        <v>0</v>
      </c>
      <c r="K166" s="38">
        <f t="shared" si="40"/>
        <v>0</v>
      </c>
      <c r="L166" s="38">
        <f t="shared" si="40"/>
        <v>0</v>
      </c>
      <c r="M166" s="38">
        <f t="shared" si="40"/>
        <v>0</v>
      </c>
      <c r="N166" s="38">
        <f t="shared" si="40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1">K111</f>
        <v>0</v>
      </c>
      <c r="L169" s="38">
        <f t="shared" si="41"/>
        <v>0</v>
      </c>
      <c r="M169" s="38">
        <f t="shared" si="41"/>
        <v>0</v>
      </c>
      <c r="N169" s="38">
        <f t="shared" si="41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2">SUM(J170:N170)</f>
        <v>0</v>
      </c>
      <c r="I170" s="38"/>
      <c r="J170" s="38">
        <f t="shared" ref="J170:N180" si="43">J112</f>
        <v>0</v>
      </c>
      <c r="K170" s="38">
        <f t="shared" si="43"/>
        <v>0</v>
      </c>
      <c r="L170" s="38">
        <f t="shared" si="43"/>
        <v>0</v>
      </c>
      <c r="M170" s="38">
        <f t="shared" si="43"/>
        <v>0</v>
      </c>
      <c r="N170" s="38">
        <f t="shared" si="43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2"/>
        <v>2.6130056304021467</v>
      </c>
      <c r="I171" s="38"/>
      <c r="J171" s="38">
        <f t="shared" si="43"/>
        <v>0.51232910489406391</v>
      </c>
      <c r="K171" s="38">
        <f t="shared" si="43"/>
        <v>0.51888171745049738</v>
      </c>
      <c r="L171" s="38">
        <f t="shared" si="43"/>
        <v>0.52301153785769861</v>
      </c>
      <c r="M171" s="38">
        <f t="shared" si="43"/>
        <v>0.52722192036767124</v>
      </c>
      <c r="N171" s="38">
        <f t="shared" si="43"/>
        <v>0.53156134983221559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2"/>
        <v>99.57609970485251</v>
      </c>
      <c r="I172" s="38"/>
      <c r="J172" s="38">
        <f t="shared" si="43"/>
        <v>19.971705465304261</v>
      </c>
      <c r="K172" s="38">
        <f t="shared" si="43"/>
        <v>19.652633072790142</v>
      </c>
      <c r="L172" s="38">
        <f t="shared" si="43"/>
        <v>19.815891869765778</v>
      </c>
      <c r="M172" s="38">
        <f t="shared" si="43"/>
        <v>19.982042811982865</v>
      </c>
      <c r="N172" s="38">
        <f t="shared" si="43"/>
        <v>20.153826485009464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2"/>
        <v>0</v>
      </c>
      <c r="I173" s="36"/>
      <c r="J173" s="38">
        <f t="shared" si="43"/>
        <v>0</v>
      </c>
      <c r="K173" s="38">
        <f t="shared" si="43"/>
        <v>0</v>
      </c>
      <c r="L173" s="38">
        <f t="shared" si="43"/>
        <v>0</v>
      </c>
      <c r="M173" s="38">
        <f t="shared" si="43"/>
        <v>0</v>
      </c>
      <c r="N173" s="38">
        <f t="shared" si="43"/>
        <v>0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2"/>
        <v>0</v>
      </c>
      <c r="I174" s="38"/>
      <c r="J174" s="38">
        <f t="shared" si="43"/>
        <v>0</v>
      </c>
      <c r="K174" s="38">
        <f t="shared" si="43"/>
        <v>0</v>
      </c>
      <c r="L174" s="38">
        <f t="shared" si="43"/>
        <v>0</v>
      </c>
      <c r="M174" s="38">
        <f t="shared" si="43"/>
        <v>0</v>
      </c>
      <c r="N174" s="38">
        <f t="shared" si="43"/>
        <v>0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2"/>
        <v>0</v>
      </c>
      <c r="I175" s="38"/>
      <c r="J175" s="38">
        <f t="shared" si="43"/>
        <v>0</v>
      </c>
      <c r="K175" s="38">
        <f t="shared" si="43"/>
        <v>0</v>
      </c>
      <c r="L175" s="38">
        <f t="shared" si="43"/>
        <v>0</v>
      </c>
      <c r="M175" s="38">
        <f t="shared" si="43"/>
        <v>0</v>
      </c>
      <c r="N175" s="38">
        <f t="shared" si="43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2"/>
        <v>0</v>
      </c>
      <c r="I176" s="38"/>
      <c r="J176" s="38">
        <f t="shared" si="43"/>
        <v>0</v>
      </c>
      <c r="K176" s="38">
        <f t="shared" si="43"/>
        <v>0</v>
      </c>
      <c r="L176" s="38">
        <f t="shared" si="43"/>
        <v>0</v>
      </c>
      <c r="M176" s="38">
        <f t="shared" si="43"/>
        <v>0</v>
      </c>
      <c r="N176" s="38">
        <f t="shared" si="43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2"/>
        <v>0</v>
      </c>
      <c r="I177" s="38"/>
      <c r="J177" s="38">
        <f t="shared" si="43"/>
        <v>0</v>
      </c>
      <c r="K177" s="38">
        <f t="shared" si="43"/>
        <v>0</v>
      </c>
      <c r="L177" s="38">
        <f t="shared" si="43"/>
        <v>0</v>
      </c>
      <c r="M177" s="38">
        <f t="shared" si="43"/>
        <v>0</v>
      </c>
      <c r="N177" s="38">
        <f t="shared" si="43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2"/>
        <v>0</v>
      </c>
      <c r="I178" s="38"/>
      <c r="J178" s="38">
        <f t="shared" si="43"/>
        <v>0</v>
      </c>
      <c r="K178" s="38">
        <f t="shared" si="43"/>
        <v>0</v>
      </c>
      <c r="L178" s="38">
        <f t="shared" si="43"/>
        <v>0</v>
      </c>
      <c r="M178" s="38">
        <f t="shared" si="43"/>
        <v>0</v>
      </c>
      <c r="N178" s="38">
        <f t="shared" si="43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2"/>
        <v>0</v>
      </c>
      <c r="I179" s="38"/>
      <c r="J179" s="38">
        <f t="shared" si="43"/>
        <v>0</v>
      </c>
      <c r="K179" s="38">
        <f t="shared" si="43"/>
        <v>0</v>
      </c>
      <c r="L179" s="38">
        <f t="shared" si="43"/>
        <v>0</v>
      </c>
      <c r="M179" s="38">
        <f t="shared" si="43"/>
        <v>0</v>
      </c>
      <c r="N179" s="38">
        <f t="shared" si="43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2"/>
        <v>0</v>
      </c>
      <c r="J180" s="38">
        <f t="shared" si="43"/>
        <v>0</v>
      </c>
      <c r="K180" s="38">
        <f t="shared" si="43"/>
        <v>0</v>
      </c>
      <c r="L180" s="38">
        <f t="shared" si="43"/>
        <v>0</v>
      </c>
      <c r="M180" s="38">
        <f t="shared" si="43"/>
        <v>0</v>
      </c>
      <c r="N180" s="38">
        <f t="shared" si="43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0</v>
      </c>
      <c r="I183" s="38"/>
      <c r="J183" s="38">
        <f>J125</f>
        <v>0</v>
      </c>
      <c r="K183" s="38">
        <f t="shared" ref="K183:N183" si="44">K125</f>
        <v>0</v>
      </c>
      <c r="L183" s="38">
        <f t="shared" si="44"/>
        <v>0</v>
      </c>
      <c r="M183" s="38">
        <f t="shared" si="44"/>
        <v>0</v>
      </c>
      <c r="N183" s="38">
        <f t="shared" si="44"/>
        <v>0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5">SUM(J184:N184)</f>
        <v>0</v>
      </c>
      <c r="I184" s="38"/>
      <c r="J184" s="38">
        <f t="shared" ref="J184:N194" si="46">J126</f>
        <v>0</v>
      </c>
      <c r="K184" s="38">
        <f t="shared" si="46"/>
        <v>0</v>
      </c>
      <c r="L184" s="38">
        <f t="shared" si="46"/>
        <v>0</v>
      </c>
      <c r="M184" s="38">
        <f t="shared" si="46"/>
        <v>0</v>
      </c>
      <c r="N184" s="38">
        <f t="shared" si="46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5"/>
        <v>1.4349999999999998</v>
      </c>
      <c r="I185" s="38"/>
      <c r="J185" s="38">
        <f t="shared" si="46"/>
        <v>0.28699999999999998</v>
      </c>
      <c r="K185" s="38">
        <f t="shared" si="46"/>
        <v>0.28699999999999998</v>
      </c>
      <c r="L185" s="38">
        <f t="shared" si="46"/>
        <v>0.28699999999999998</v>
      </c>
      <c r="M185" s="38">
        <f t="shared" si="46"/>
        <v>0.28699999999999998</v>
      </c>
      <c r="N185" s="38">
        <f t="shared" si="46"/>
        <v>0.28699999999999998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5"/>
        <v>0</v>
      </c>
      <c r="I186" s="38"/>
      <c r="J186" s="38">
        <f t="shared" si="46"/>
        <v>0</v>
      </c>
      <c r="K186" s="38">
        <f t="shared" si="46"/>
        <v>0</v>
      </c>
      <c r="L186" s="38">
        <f t="shared" si="46"/>
        <v>0</v>
      </c>
      <c r="M186" s="38">
        <f t="shared" si="46"/>
        <v>0</v>
      </c>
      <c r="N186" s="38">
        <f t="shared" si="46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5"/>
        <v>0</v>
      </c>
      <c r="I187" s="36"/>
      <c r="J187" s="38">
        <f t="shared" si="46"/>
        <v>0</v>
      </c>
      <c r="K187" s="38">
        <f t="shared" si="46"/>
        <v>0</v>
      </c>
      <c r="L187" s="38">
        <f t="shared" si="46"/>
        <v>0</v>
      </c>
      <c r="M187" s="38">
        <f t="shared" si="46"/>
        <v>0</v>
      </c>
      <c r="N187" s="38">
        <f t="shared" si="46"/>
        <v>0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5"/>
        <v>0</v>
      </c>
      <c r="I188" s="38"/>
      <c r="J188" s="38">
        <f t="shared" si="46"/>
        <v>0</v>
      </c>
      <c r="K188" s="38">
        <f t="shared" si="46"/>
        <v>0</v>
      </c>
      <c r="L188" s="38">
        <f t="shared" si="46"/>
        <v>0</v>
      </c>
      <c r="M188" s="38">
        <f t="shared" si="46"/>
        <v>0</v>
      </c>
      <c r="N188" s="38">
        <f t="shared" si="46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5"/>
        <v>0</v>
      </c>
      <c r="I189" s="38"/>
      <c r="J189" s="38">
        <f t="shared" si="46"/>
        <v>0</v>
      </c>
      <c r="K189" s="38">
        <f t="shared" si="46"/>
        <v>0</v>
      </c>
      <c r="L189" s="38">
        <f t="shared" si="46"/>
        <v>0</v>
      </c>
      <c r="M189" s="38">
        <f t="shared" si="46"/>
        <v>0</v>
      </c>
      <c r="N189" s="38">
        <f t="shared" si="46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5"/>
        <v>0</v>
      </c>
      <c r="I190" s="38"/>
      <c r="J190" s="38">
        <f t="shared" si="46"/>
        <v>0</v>
      </c>
      <c r="K190" s="38">
        <f t="shared" si="46"/>
        <v>0</v>
      </c>
      <c r="L190" s="38">
        <f t="shared" si="46"/>
        <v>0</v>
      </c>
      <c r="M190" s="38">
        <f t="shared" si="46"/>
        <v>0</v>
      </c>
      <c r="N190" s="38">
        <f t="shared" si="46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5"/>
        <v>0</v>
      </c>
      <c r="I191" s="38"/>
      <c r="J191" s="38">
        <f t="shared" si="46"/>
        <v>0</v>
      </c>
      <c r="K191" s="38">
        <f t="shared" si="46"/>
        <v>0</v>
      </c>
      <c r="L191" s="38">
        <f t="shared" si="46"/>
        <v>0</v>
      </c>
      <c r="M191" s="38">
        <f t="shared" si="46"/>
        <v>0</v>
      </c>
      <c r="N191" s="38">
        <f t="shared" si="46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5"/>
        <v>0</v>
      </c>
      <c r="I192" s="38"/>
      <c r="J192" s="38">
        <f t="shared" si="46"/>
        <v>0</v>
      </c>
      <c r="K192" s="38">
        <f t="shared" si="46"/>
        <v>0</v>
      </c>
      <c r="L192" s="38">
        <f t="shared" si="46"/>
        <v>0</v>
      </c>
      <c r="M192" s="38">
        <f t="shared" si="46"/>
        <v>0</v>
      </c>
      <c r="N192" s="38">
        <f t="shared" si="46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5"/>
        <v>0</v>
      </c>
      <c r="I193" s="38"/>
      <c r="J193" s="38">
        <f t="shared" si="46"/>
        <v>0</v>
      </c>
      <c r="K193" s="38">
        <f t="shared" si="46"/>
        <v>0</v>
      </c>
      <c r="L193" s="38">
        <f t="shared" si="46"/>
        <v>0</v>
      </c>
      <c r="M193" s="38">
        <f t="shared" si="46"/>
        <v>0</v>
      </c>
      <c r="N193" s="38">
        <f t="shared" si="46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5"/>
        <v>0</v>
      </c>
      <c r="J194" s="38">
        <f t="shared" si="46"/>
        <v>0</v>
      </c>
      <c r="K194" s="38">
        <f t="shared" si="46"/>
        <v>0</v>
      </c>
      <c r="L194" s="38">
        <f t="shared" si="46"/>
        <v>0</v>
      </c>
      <c r="M194" s="38">
        <f t="shared" si="46"/>
        <v>0</v>
      </c>
      <c r="N194" s="38">
        <f t="shared" si="46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142.97589156917093</v>
      </c>
      <c r="I197" s="38"/>
      <c r="J197" s="38">
        <f>J141+J155+J169+J183</f>
        <v>37.753650384403656</v>
      </c>
      <c r="K197" s="38">
        <f t="shared" ref="K197:N197" si="47">K141+K155+K169+K183</f>
        <v>26.549090432706738</v>
      </c>
      <c r="L197" s="38">
        <f t="shared" si="47"/>
        <v>26.033800858327645</v>
      </c>
      <c r="M197" s="38">
        <f t="shared" si="47"/>
        <v>25.525231280058904</v>
      </c>
      <c r="N197" s="38">
        <f t="shared" si="47"/>
        <v>27.114118613673988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48">SUM(J198:N198)</f>
        <v>32.978706693029523</v>
      </c>
      <c r="I198" s="38"/>
      <c r="J198" s="38">
        <f t="shared" ref="J198:N208" si="49">J142+J156+J170+J184</f>
        <v>7.9798705321263963</v>
      </c>
      <c r="K198" s="38">
        <f t="shared" si="49"/>
        <v>7.5974349662341414</v>
      </c>
      <c r="L198" s="38">
        <f t="shared" si="49"/>
        <v>7.4332142533959775</v>
      </c>
      <c r="M198" s="38">
        <f t="shared" si="49"/>
        <v>5.7976731212350767</v>
      </c>
      <c r="N198" s="38">
        <f t="shared" si="49"/>
        <v>4.1705138200379324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48"/>
        <v>574.96307625454051</v>
      </c>
      <c r="I199" s="38"/>
      <c r="J199" s="38">
        <f t="shared" si="49"/>
        <v>109.28037161481078</v>
      </c>
      <c r="K199" s="38">
        <f t="shared" si="49"/>
        <v>112.92184887941141</v>
      </c>
      <c r="L199" s="38">
        <f t="shared" si="49"/>
        <v>116.16861512846221</v>
      </c>
      <c r="M199" s="38">
        <f t="shared" si="49"/>
        <v>116.46994519058288</v>
      </c>
      <c r="N199" s="38">
        <f t="shared" si="49"/>
        <v>120.12229544127317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48"/>
        <v>959.17204444678464</v>
      </c>
      <c r="I200" s="38"/>
      <c r="J200" s="38">
        <f t="shared" si="49"/>
        <v>177.39041270470889</v>
      </c>
      <c r="K200" s="38">
        <f t="shared" si="49"/>
        <v>188.58235038562734</v>
      </c>
      <c r="L200" s="38">
        <f t="shared" si="49"/>
        <v>185.68042837729425</v>
      </c>
      <c r="M200" s="38">
        <f t="shared" si="49"/>
        <v>202.16261454190874</v>
      </c>
      <c r="N200" s="38">
        <f t="shared" si="49"/>
        <v>205.35623843724545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48"/>
        <v>0</v>
      </c>
      <c r="I201" s="36"/>
      <c r="J201" s="38">
        <f t="shared" si="49"/>
        <v>0</v>
      </c>
      <c r="K201" s="38">
        <f t="shared" si="49"/>
        <v>0</v>
      </c>
      <c r="L201" s="38">
        <f t="shared" si="49"/>
        <v>0</v>
      </c>
      <c r="M201" s="38">
        <f t="shared" si="49"/>
        <v>0</v>
      </c>
      <c r="N201" s="38">
        <f t="shared" si="49"/>
        <v>0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48"/>
        <v>0</v>
      </c>
      <c r="I202" s="38"/>
      <c r="J202" s="38">
        <f t="shared" si="49"/>
        <v>0</v>
      </c>
      <c r="K202" s="38">
        <f t="shared" si="49"/>
        <v>0</v>
      </c>
      <c r="L202" s="38">
        <f t="shared" si="49"/>
        <v>0</v>
      </c>
      <c r="M202" s="38">
        <f t="shared" si="49"/>
        <v>0</v>
      </c>
      <c r="N202" s="38">
        <f t="shared" si="49"/>
        <v>0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48"/>
        <v>0</v>
      </c>
      <c r="I203" s="38"/>
      <c r="J203" s="38">
        <f t="shared" si="49"/>
        <v>0</v>
      </c>
      <c r="K203" s="38">
        <f t="shared" si="49"/>
        <v>0</v>
      </c>
      <c r="L203" s="38">
        <f t="shared" si="49"/>
        <v>0</v>
      </c>
      <c r="M203" s="38">
        <f t="shared" si="49"/>
        <v>0</v>
      </c>
      <c r="N203" s="38">
        <f t="shared" si="49"/>
        <v>0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48"/>
        <v>0</v>
      </c>
      <c r="I204" s="38"/>
      <c r="J204" s="38">
        <f t="shared" si="49"/>
        <v>0</v>
      </c>
      <c r="K204" s="38">
        <f t="shared" si="49"/>
        <v>0</v>
      </c>
      <c r="L204" s="38">
        <f t="shared" si="49"/>
        <v>0</v>
      </c>
      <c r="M204" s="38">
        <f t="shared" si="49"/>
        <v>0</v>
      </c>
      <c r="N204" s="38">
        <f t="shared" si="49"/>
        <v>0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48"/>
        <v>0</v>
      </c>
      <c r="I205" s="38"/>
      <c r="J205" s="38">
        <f t="shared" si="49"/>
        <v>0</v>
      </c>
      <c r="K205" s="38">
        <f t="shared" si="49"/>
        <v>0</v>
      </c>
      <c r="L205" s="38">
        <f t="shared" si="49"/>
        <v>0</v>
      </c>
      <c r="M205" s="38">
        <f t="shared" si="49"/>
        <v>0</v>
      </c>
      <c r="N205" s="38">
        <f t="shared" si="49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48"/>
        <v>0</v>
      </c>
      <c r="I206" s="38"/>
      <c r="J206" s="38">
        <f t="shared" si="49"/>
        <v>0</v>
      </c>
      <c r="K206" s="38">
        <f t="shared" si="49"/>
        <v>0</v>
      </c>
      <c r="L206" s="38">
        <f t="shared" si="49"/>
        <v>0</v>
      </c>
      <c r="M206" s="38">
        <f t="shared" si="49"/>
        <v>0</v>
      </c>
      <c r="N206" s="38">
        <f t="shared" si="49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48"/>
        <v>0</v>
      </c>
      <c r="I207" s="38"/>
      <c r="J207" s="38">
        <f t="shared" si="49"/>
        <v>0</v>
      </c>
      <c r="K207" s="38">
        <f t="shared" si="49"/>
        <v>0</v>
      </c>
      <c r="L207" s="38">
        <f t="shared" si="49"/>
        <v>0</v>
      </c>
      <c r="M207" s="38">
        <f t="shared" si="49"/>
        <v>0</v>
      </c>
      <c r="N207" s="38">
        <f t="shared" si="49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48"/>
        <v>0</v>
      </c>
      <c r="J208" s="38">
        <f t="shared" si="49"/>
        <v>0</v>
      </c>
      <c r="K208" s="38">
        <f t="shared" si="49"/>
        <v>0</v>
      </c>
      <c r="L208" s="38">
        <f t="shared" si="49"/>
        <v>0</v>
      </c>
      <c r="M208" s="38">
        <f t="shared" si="49"/>
        <v>0</v>
      </c>
      <c r="N208" s="38">
        <f t="shared" si="49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1099.3030995408981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785.20458507797912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1884.5076846188772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1884.5076846188772</v>
      </c>
      <c r="J223" s="38">
        <f xml:space="preserve"> SUMIFS('Inp - BP final'!F$7:F$2590, 'Inp - BP final'!$A$7:$A$2590, $F$6, 'Inp - BP final'!$L$7:$L$2590, "Totex check")</f>
        <v>346.95300829629554</v>
      </c>
      <c r="K223" s="38">
        <f xml:space="preserve"> SUMIFS('Inp - BP final'!G$7:G$2590, 'Inp - BP final'!$A$7:$A$2590, $F$6, 'Inp - BP final'!$L$7:$L$2590, "Totex check")</f>
        <v>365.81117591871975</v>
      </c>
      <c r="L223" s="38">
        <f xml:space="preserve"> SUMIFS('Inp - BP final'!H$7:H$2590, 'Inp - BP final'!$A$7:$A$2590, $F$6, 'Inp - BP final'!$L$7:$L$2590, "Totex check")</f>
        <v>384.55108742789866</v>
      </c>
      <c r="M223" s="38">
        <f xml:space="preserve"> SUMIFS('Inp - BP final'!I$7:I$2590, 'Inp - BP final'!$A$7:$A$2590, $F$6, 'Inp - BP final'!$L$7:$L$2590, "Totex check")</f>
        <v>399.48868830323613</v>
      </c>
      <c r="N223" s="38">
        <f xml:space="preserve"> SUMIFS('Inp - BP final'!J$7:J$2590, 'Inp - BP final'!$A$7:$A$2590, $F$6, 'Inp - BP final'!$L$7:$L$2590, "Totex check")</f>
        <v>387.70372467272716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1710.0897189635257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1710.0897189635257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332.40430523604971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335.65072466397959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335.31605861748011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349.95546413378554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356.76316631223057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17" priority="1" stopIfTrue="1" operator="notEqual">
      <formula>0</formula>
    </cfRule>
    <cfRule type="cellIs" dxfId="16" priority="2" stopIfTrue="1" operator="equal">
      <formula>""</formula>
    </cfRule>
  </conditionalFormatting>
  <conditionalFormatting sqref="H228">
    <cfRule type="cellIs" dxfId="15" priority="5" stopIfTrue="1" operator="notEqual">
      <formula>0</formula>
    </cfRule>
    <cfRule type="cellIs" dxfId="14" priority="6" stopIfTrue="1" operator="equal">
      <formula>""</formula>
    </cfRule>
  </conditionalFormatting>
  <conditionalFormatting sqref="H238">
    <cfRule type="cellIs" dxfId="13" priority="3" stopIfTrue="1" operator="notEqual">
      <formula>0</formula>
    </cfRule>
    <cfRule type="cellIs" dxfId="12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86CD-33BB-4138-B683-B1A6D2DDBEC7}">
  <sheetPr codeName="Sheet32">
    <tabColor rgb="FFCCCCCE"/>
  </sheetPr>
  <dimension ref="A1:N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9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360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59.259</v>
      </c>
      <c r="I10" s="38"/>
      <c r="J10" s="38">
        <f>SUMIFS('Inp - BP final'!F:F, 'Inp - BP final'!$A:$A, $F$6, 'Inp - BP final'!$K:$K, $E10)+SUMIFS('Inp - BP final'!F:F, 'Inp - BP final'!$A:$A, $F$6, 'Inp - BP final'!$K:$K, $A10)</f>
        <v>12.304</v>
      </c>
      <c r="K10" s="38">
        <f>SUMIFS('Inp - BP final'!G:G, 'Inp - BP final'!$A:$A, $F$6, 'Inp - BP final'!$K:$K, $E10)</f>
        <v>12.164999999999999</v>
      </c>
      <c r="L10" s="38">
        <f>SUMIFS('Inp - BP final'!H:H, 'Inp - BP final'!$A:$A, $F$6, 'Inp - BP final'!$K:$K, $E10)</f>
        <v>11.773</v>
      </c>
      <c r="M10" s="38">
        <f>SUMIFS('Inp - BP final'!I:I, 'Inp - BP final'!$A:$A, $F$6, 'Inp - BP final'!$K:$K, $E10)</f>
        <v>11.57</v>
      </c>
      <c r="N10" s="38">
        <f>SUMIFS('Inp - BP final'!J:J, 'Inp - BP final'!$A:$A, $F$6, 'Inp - BP final'!$K:$K, $E10)</f>
        <v>11.446999999999999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4.1347906914407639</v>
      </c>
      <c r="I11" s="38"/>
      <c r="J11" s="38">
        <f>SUMIFS('Inp - BP final'!F:F, 'Inp - BP final'!$A:$A, $F$6, 'Inp - BP final'!$K:$K, $E11)+SUMIFS('Inp - BP final'!F:F, 'Inp - BP final'!$A:$A, $F$6, 'Inp - BP final'!$K:$K, $A11)</f>
        <v>0.1103281974996411</v>
      </c>
      <c r="K11" s="38">
        <f>SUMIFS('Inp - BP final'!G:G, 'Inp - BP final'!$A:$A, $F$6, 'Inp - BP final'!$K:$K, $E11)</f>
        <v>1.523514899988202</v>
      </c>
      <c r="L11" s="38">
        <f>SUMIFS('Inp - BP final'!H:H, 'Inp - BP final'!$A:$A, $F$6, 'Inp - BP final'!$K:$K, $E11)</f>
        <v>2.262053678022808</v>
      </c>
      <c r="M11" s="38">
        <f>SUMIFS('Inp - BP final'!I:I, 'Inp - BP final'!$A:$A, $F$6, 'Inp - BP final'!$K:$K, $E11)</f>
        <v>0</v>
      </c>
      <c r="N11" s="38">
        <f>SUMIFS('Inp - BP final'!J:J, 'Inp - BP final'!$A:$A, $F$6, 'Inp - BP final'!$K:$K, $E11)</f>
        <v>0.23889391593011319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369.18400000000003</v>
      </c>
      <c r="I12" s="38"/>
      <c r="J12" s="38">
        <f>SUMIFS('Inp - BP final'!F:F, 'Inp - BP final'!$A:$A, $F$6, 'Inp - BP final'!$K:$K, $E12)+SUMIFS('Inp - BP final'!F:F, 'Inp - BP final'!$A:$A, $F$6, 'Inp - BP final'!$K:$K, $A12)</f>
        <v>74.788000000000011</v>
      </c>
      <c r="K12" s="38">
        <f>SUMIFS('Inp - BP final'!G:G, 'Inp - BP final'!$A:$A, $F$6, 'Inp - BP final'!$K:$K, $E12)+SUMIFS('Inp - BP final'!G:G, 'Inp - BP final'!$A:$A, $F$6, 'Inp - BP final'!$K:$K, $A12)</f>
        <v>75.442000000000007</v>
      </c>
      <c r="L12" s="38">
        <f>SUMIFS('Inp - BP final'!H:H, 'Inp - BP final'!$A:$A, $F$6, 'Inp - BP final'!$K:$K, $E12)+SUMIFS('Inp - BP final'!H:H, 'Inp - BP final'!$A:$A, $F$6, 'Inp - BP final'!$K:$K, $A12)</f>
        <v>73.762</v>
      </c>
      <c r="M12" s="38">
        <f>SUMIFS('Inp - BP final'!I:I, 'Inp - BP final'!$A:$A, $F$6, 'Inp - BP final'!$K:$K, $E12)+SUMIFS('Inp - BP final'!I:I, 'Inp - BP final'!$A:$A, $F$6, 'Inp - BP final'!$K:$K, $A12)</f>
        <v>72.86099999999999</v>
      </c>
      <c r="N12" s="38">
        <f>SUMIFS('Inp - BP final'!J:J, 'Inp - BP final'!$A:$A, $F$6, 'Inp - BP final'!$K:$K, $E12)+SUMIFS('Inp - BP final'!J:J, 'Inp - BP final'!$A:$A, $F$6, 'Inp - BP final'!$K:$K, $A12)</f>
        <v>72.331000000000003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157.47132545540723</v>
      </c>
      <c r="I13" s="38"/>
      <c r="J13" s="38">
        <f>SUMIFS('Inp - BP final'!F:F, 'Inp - BP final'!$A:$A, $F$6, 'Inp - BP final'!$K:$K, $E13)+SUMIFS('Inp - BP final'!F:F, 'Inp - BP final'!$A:$A, $F$6, 'Inp - BP final'!$K:$K, $A13)</f>
        <v>30.822847028909273</v>
      </c>
      <c r="K13" s="38">
        <f>SUMIFS('Inp - BP final'!G:G, 'Inp - BP final'!$A:$A, $F$6, 'Inp - BP final'!$K:$K, $E13)+SUMIFS('Inp - BP final'!G:G, 'Inp - BP final'!$A:$A, $F$6, 'Inp - BP final'!$K:$K, $A13)</f>
        <v>32.877004877010499</v>
      </c>
      <c r="L13" s="38">
        <f>SUMIFS('Inp - BP final'!H:H, 'Inp - BP final'!$A:$A, $F$6, 'Inp - BP final'!$K:$K, $E13)+SUMIFS('Inp - BP final'!H:H, 'Inp - BP final'!$A:$A, $F$6, 'Inp - BP final'!$K:$K, $A13)</f>
        <v>36.89872794284711</v>
      </c>
      <c r="M13" s="38">
        <f>SUMIFS('Inp - BP final'!I:I, 'Inp - BP final'!$A:$A, $F$6, 'Inp - BP final'!$K:$K, $E13)+SUMIFS('Inp - BP final'!I:I, 'Inp - BP final'!$A:$A, $F$6, 'Inp - BP final'!$K:$K, $A13)</f>
        <v>34.124919964882729</v>
      </c>
      <c r="N13" s="38">
        <f>SUMIFS('Inp - BP final'!J:J, 'Inp - BP final'!$A:$A, $F$6, 'Inp - BP final'!$K:$K, $E13)+SUMIFS('Inp - BP final'!J:J, 'Inp - BP final'!$A:$A, $F$6, 'Inp - BP final'!$K:$K, $A13)</f>
        <v>22.747825641757611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0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0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0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0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0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0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0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0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0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0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0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0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0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0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0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0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0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0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0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0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0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0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0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0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0.19408840938204455</v>
      </c>
      <c r="K24" s="61">
        <f t="shared" ref="K24:N24" si="1">K10/SUM($J$10:$N$11)</f>
        <v>0.1918957656154561</v>
      </c>
      <c r="L24" s="61">
        <f t="shared" si="1"/>
        <v>0.18571219470536496</v>
      </c>
      <c r="M24" s="61">
        <f t="shared" si="1"/>
        <v>0.18250998834121063</v>
      </c>
      <c r="N24" s="61">
        <f t="shared" si="1"/>
        <v>0.18056973522401365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0.14200558958618645</v>
      </c>
      <c r="K26" s="61">
        <f t="shared" ref="K26:N26" si="2">K12/SUM($J$12:$N$13)</f>
        <v>0.14324738847891477</v>
      </c>
      <c r="L26" s="61">
        <f t="shared" si="2"/>
        <v>0.1400574463691539</v>
      </c>
      <c r="M26" s="61">
        <f t="shared" si="2"/>
        <v>0.13834665003528812</v>
      </c>
      <c r="N26" s="61">
        <f t="shared" si="2"/>
        <v>0.13734029925066121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IF(J14=0, 0, J14/SUM($J$14:$N$15))</f>
        <v>0</v>
      </c>
      <c r="K28" s="61">
        <f t="shared" ref="K28:N28" si="3">IF(K14=0, 0, K14/SUM($J$14:$N$15))</f>
        <v>0</v>
      </c>
      <c r="L28" s="61">
        <f t="shared" si="3"/>
        <v>0</v>
      </c>
      <c r="M28" s="61">
        <f t="shared" si="3"/>
        <v>0</v>
      </c>
      <c r="N28" s="61">
        <f t="shared" si="3"/>
        <v>0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IF(J16=0, 0, J16/SUM($J$16:$N$17))</f>
        <v>0</v>
      </c>
      <c r="K30" s="61">
        <f t="shared" ref="K30:N30" si="4">IF(K16=0, 0, K16/SUM($J$16:$N$17))</f>
        <v>0</v>
      </c>
      <c r="L30" s="61">
        <f t="shared" si="4"/>
        <v>0</v>
      </c>
      <c r="M30" s="61">
        <f t="shared" si="4"/>
        <v>0</v>
      </c>
      <c r="N30" s="61">
        <f t="shared" si="4"/>
        <v>0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64.916393741730118</v>
      </c>
      <c r="J38" s="38">
        <f>SUMIFS('Inp - allowance final'!I:I, 'Inp - allowance final'!$A:$A, $F$6, 'Inp - allowance final'!$N:$N, $E38)</f>
        <v>13.900616769439742</v>
      </c>
      <c r="K38" s="38">
        <f>SUMIFS('Inp - allowance final'!J:J, 'Inp - allowance final'!$A:$A, $F$6, 'Inp - allowance final'!$N:$N, $E38)</f>
        <v>13.430744993056019</v>
      </c>
      <c r="L38" s="38">
        <f>SUMIFS('Inp - allowance final'!K:K, 'Inp - allowance final'!$A:$A, $F$6, 'Inp - allowance final'!$N:$N, $E38)</f>
        <v>12.981108962674714</v>
      </c>
      <c r="M38" s="38">
        <f>SUMIFS('Inp - allowance final'!L:L, 'Inp - allowance final'!$A:$A, $F$6, 'Inp - allowance final'!$N:$N, $E38)</f>
        <v>12.513881915640034</v>
      </c>
      <c r="N38" s="38">
        <f>SUMIFS('Inp - allowance final'!M:M, 'Inp - allowance final'!$A:$A, $F$6, 'Inp - allowance final'!$N:$N, $E38)</f>
        <v>12.090041100919617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548.99335689330405</v>
      </c>
      <c r="J39" s="38">
        <f>SUMIFS('Inp - allowance final'!I:I, 'Inp - allowance final'!$A:$A, $F$6, 'Inp - allowance final'!$N:$N, $E39)</f>
        <v>112.94293056123654</v>
      </c>
      <c r="K39" s="38">
        <f>SUMIFS('Inp - allowance final'!J:J, 'Inp - allowance final'!$A:$A, $F$6, 'Inp - allowance final'!$N:$N, $E39)</f>
        <v>111.64576117536055</v>
      </c>
      <c r="L39" s="38">
        <f>SUMIFS('Inp - allowance final'!K:K, 'Inp - allowance final'!$A:$A, $F$6, 'Inp - allowance final'!$N:$N, $E39)</f>
        <v>109.84004628928298</v>
      </c>
      <c r="M39" s="38">
        <f>SUMIFS('Inp - allowance final'!L:L, 'Inp - allowance final'!$A:$A, $F$6, 'Inp - allowance final'!$N:$N, $E39)</f>
        <v>107.78883125263893</v>
      </c>
      <c r="N39" s="38">
        <f>SUMIFS('Inp - allowance final'!M:M, 'Inp - allowance final'!$A:$A, $F$6, 'Inp - allowance final'!$N:$N, $E39)</f>
        <v>106.77578761478502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0</v>
      </c>
      <c r="J40" s="38">
        <f>SUMIFS('Inp - allowance final'!I:I, 'Inp - allowance final'!$A:$A, $F$6, 'Inp - allowance final'!$N:$N, $E40)</f>
        <v>0</v>
      </c>
      <c r="K40" s="38">
        <f>SUMIFS('Inp - allowance final'!J:J, 'Inp - allowance final'!$A:$A, $F$6, 'Inp - allowance final'!$N:$N, $E40)</f>
        <v>0</v>
      </c>
      <c r="L40" s="38">
        <f>SUMIFS('Inp - allowance final'!K:K, 'Inp - allowance final'!$A:$A, $F$6, 'Inp - allowance final'!$N:$N, $E40)</f>
        <v>0</v>
      </c>
      <c r="M40" s="38">
        <f>SUMIFS('Inp - allowance final'!L:L, 'Inp - allowance final'!$A:$A, $F$6, 'Inp - allowance final'!$N:$N, $E40)</f>
        <v>0</v>
      </c>
      <c r="N40" s="38">
        <f>SUMIFS('Inp - allowance final'!M:M, 'Inp - allowance final'!$A:$A, $F$6, 'Inp - allowance final'!$N:$N, $E40)</f>
        <v>0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0</v>
      </c>
      <c r="J41" s="38">
        <f>SUMIFS('Inp - allowance final'!I:I, 'Inp - allowance final'!$A:$A, $F$6, 'Inp - allowance final'!$N:$N, $E41)</f>
        <v>0</v>
      </c>
      <c r="K41" s="38">
        <f>SUMIFS('Inp - allowance final'!J:J, 'Inp - allowance final'!$A:$A, $F$6, 'Inp - allowance final'!$N:$N, $E41)</f>
        <v>0</v>
      </c>
      <c r="L41" s="38">
        <f>SUMIFS('Inp - allowance final'!K:K, 'Inp - allowance final'!$A:$A, $F$6, 'Inp - allowance final'!$N:$N, $E41)</f>
        <v>0</v>
      </c>
      <c r="M41" s="38">
        <f>SUMIFS('Inp - allowance final'!L:L, 'Inp - allowance final'!$A:$A, $F$6, 'Inp - allowance final'!$N:$N, $E41)</f>
        <v>0</v>
      </c>
      <c r="N41" s="38">
        <f>SUMIFS('Inp - allowance final'!M:M, 'Inp - allowance final'!$A:$A, $F$6, 'Inp - allowance final'!$N:$N, $E41)</f>
        <v>0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60.682292930947554</v>
      </c>
      <c r="I46" s="38"/>
      <c r="J46" s="38">
        <f>$H$38*J24</f>
        <v>12.59951960415091</v>
      </c>
      <c r="K46" s="38">
        <f t="shared" ref="K46:N46" si="8">$H$38*K24</f>
        <v>12.457181078063703</v>
      </c>
      <c r="L46" s="38">
        <f t="shared" si="8"/>
        <v>12.055765954134319</v>
      </c>
      <c r="M46" s="38">
        <f t="shared" si="8"/>
        <v>11.847890264956602</v>
      </c>
      <c r="N46" s="38">
        <f t="shared" si="8"/>
        <v>11.721936029642023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4.2341008107825679</v>
      </c>
      <c r="I47" s="38"/>
      <c r="J47" s="38">
        <f>J38-J46</f>
        <v>1.3010971652888319</v>
      </c>
      <c r="K47" s="38">
        <f t="shared" ref="K47:N47" si="10">K38-K46</f>
        <v>0.9735639149923152</v>
      </c>
      <c r="L47" s="38">
        <f t="shared" si="10"/>
        <v>0.92534300854039486</v>
      </c>
      <c r="M47" s="38">
        <f t="shared" si="10"/>
        <v>0.66599165068343247</v>
      </c>
      <c r="N47" s="38">
        <f t="shared" si="10"/>
        <v>0.36810507127759351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384.84290137204511</v>
      </c>
      <c r="I48" s="38"/>
      <c r="J48" s="38">
        <f>$H$39*J26</f>
        <v>77.960125324533323</v>
      </c>
      <c r="K48" s="38">
        <f>$H$39*K26</f>
        <v>78.641864667238636</v>
      </c>
      <c r="L48" s="38">
        <f t="shared" ref="L48:N48" si="11">$H$39*L26</f>
        <v>76.890607640105699</v>
      </c>
      <c r="M48" s="38">
        <f t="shared" si="11"/>
        <v>75.951391817815974</v>
      </c>
      <c r="N48" s="38">
        <f t="shared" si="11"/>
        <v>75.398911922351431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164.15045552125895</v>
      </c>
      <c r="I49" s="38"/>
      <c r="J49" s="38">
        <f>J39-J48</f>
        <v>34.982805236703214</v>
      </c>
      <c r="K49" s="38">
        <f t="shared" ref="K49:N49" si="12">K39-K48</f>
        <v>33.003896508121912</v>
      </c>
      <c r="L49" s="38">
        <f t="shared" si="12"/>
        <v>32.949438649177281</v>
      </c>
      <c r="M49" s="38">
        <f t="shared" si="12"/>
        <v>31.837439434822954</v>
      </c>
      <c r="N49" s="38">
        <f t="shared" si="12"/>
        <v>31.376875692433586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0</v>
      </c>
      <c r="I50" s="36"/>
      <c r="J50" s="36">
        <f>$H$40*J28</f>
        <v>0</v>
      </c>
      <c r="K50" s="36">
        <f t="shared" ref="K50:N50" si="13">$H$40*K28</f>
        <v>0</v>
      </c>
      <c r="L50" s="36">
        <f t="shared" si="13"/>
        <v>0</v>
      </c>
      <c r="M50" s="36">
        <f t="shared" si="13"/>
        <v>0</v>
      </c>
      <c r="N50" s="36">
        <f t="shared" si="13"/>
        <v>0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0</v>
      </c>
      <c r="I51" s="38"/>
      <c r="J51" s="36">
        <f>J40-J50</f>
        <v>0</v>
      </c>
      <c r="K51" s="36">
        <f t="shared" ref="K51:N51" si="14">K40-K50</f>
        <v>0</v>
      </c>
      <c r="L51" s="36">
        <f t="shared" si="14"/>
        <v>0</v>
      </c>
      <c r="M51" s="36">
        <f t="shared" si="14"/>
        <v>0</v>
      </c>
      <c r="N51" s="36">
        <f t="shared" si="14"/>
        <v>0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0</v>
      </c>
      <c r="I52" s="38"/>
      <c r="J52" s="38">
        <f>$H$41*J30</f>
        <v>0</v>
      </c>
      <c r="K52" s="38">
        <f t="shared" ref="K52:N52" si="15">$H$41*K30</f>
        <v>0</v>
      </c>
      <c r="L52" s="38">
        <f t="shared" si="15"/>
        <v>0</v>
      </c>
      <c r="M52" s="38">
        <f t="shared" si="15"/>
        <v>0</v>
      </c>
      <c r="N52" s="38">
        <f t="shared" si="15"/>
        <v>0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0</v>
      </c>
      <c r="I53" s="38"/>
      <c r="J53" s="38">
        <f>J41-J52</f>
        <v>0</v>
      </c>
      <c r="K53" s="38">
        <f t="shared" ref="K53:N53" si="16">K41-K52</f>
        <v>0</v>
      </c>
      <c r="L53" s="38">
        <f t="shared" si="16"/>
        <v>0</v>
      </c>
      <c r="M53" s="38">
        <f t="shared" si="16"/>
        <v>0</v>
      </c>
      <c r="N53" s="38">
        <f t="shared" si="16"/>
        <v>0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2.7E-2</v>
      </c>
      <c r="I62" s="38"/>
      <c r="J62" s="38">
        <f>SUMIFS('Inp - BP final'!F:F, 'Inp - BP final'!$A:$A, $F$6, 'Inp - BP final'!$K:$K, $E62)</f>
        <v>0</v>
      </c>
      <c r="K62" s="38">
        <f>SUMIFS('Inp - BP final'!G:G, 'Inp - BP final'!$A:$A, $F$6, 'Inp - BP final'!$K:$K, $E62)</f>
        <v>0</v>
      </c>
      <c r="L62" s="38">
        <f>SUMIFS('Inp - BP final'!H:H, 'Inp - BP final'!$A:$A, $F$6, 'Inp - BP final'!$K:$K, $E62)</f>
        <v>2.7E-2</v>
      </c>
      <c r="M62" s="38">
        <f>SUMIFS('Inp - BP final'!I:I, 'Inp - BP final'!$A:$A, $F$6, 'Inp - BP final'!$K:$K, $E62)</f>
        <v>0</v>
      </c>
      <c r="N62" s="38">
        <f>SUMIFS('Inp - BP final'!J:J, 'Inp - BP final'!$A:$A, $F$6, 'Inp - BP final'!$K:$K, $E62)</f>
        <v>0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26.179094393099994</v>
      </c>
      <c r="I63" s="38"/>
      <c r="J63" s="38">
        <f>SUMIFS('Inp - BP final'!F:F, 'Inp - BP final'!$A:$A, $F$6, 'Inp - BP final'!$K:$K, $E63)</f>
        <v>4.6058152757000004</v>
      </c>
      <c r="K63" s="38">
        <f>SUMIFS('Inp - BP final'!G:G, 'Inp - BP final'!$A:$A, $F$6, 'Inp - BP final'!$K:$K, $E63)</f>
        <v>5.831160109999999</v>
      </c>
      <c r="L63" s="38">
        <f>SUMIFS('Inp - BP final'!H:H, 'Inp - BP final'!$A:$A, $F$6, 'Inp - BP final'!$K:$K, $E63)</f>
        <v>6.5890440073999992</v>
      </c>
      <c r="M63" s="38">
        <f>SUMIFS('Inp - BP final'!I:I, 'Inp - BP final'!$A:$A, $F$6, 'Inp - BP final'!$K:$K, $E63)</f>
        <v>5.0720913699999999</v>
      </c>
      <c r="N63" s="38">
        <f>SUMIFS('Inp - BP final'!J:J, 'Inp - BP final'!$A:$A, $F$6, 'Inp - BP final'!$K:$K, $E63)</f>
        <v>4.0809836300000004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17.646000569999998</v>
      </c>
      <c r="I64" s="38"/>
      <c r="J64" s="38">
        <f>SUMIFS('Inp - BP final'!F:F, 'Inp - BP final'!$A:$A, $F$6, 'Inp - BP final'!$K:$K, $E64)</f>
        <v>2.7856316099999989</v>
      </c>
      <c r="K64" s="38">
        <f>SUMIFS('Inp - BP final'!G:G, 'Inp - BP final'!$A:$A, $F$6, 'Inp - BP final'!$K:$K, $E64)</f>
        <v>3.7150922400000002</v>
      </c>
      <c r="L64" s="38">
        <f>SUMIFS('Inp - BP final'!H:H, 'Inp - BP final'!$A:$A, $F$6, 'Inp - BP final'!$K:$K, $E64)</f>
        <v>3.7150922400000002</v>
      </c>
      <c r="M64" s="38">
        <f>SUMIFS('Inp - BP final'!I:I, 'Inp - BP final'!$A:$A, $F$6, 'Inp - BP final'!$K:$K, $E64)</f>
        <v>3.7150922400000002</v>
      </c>
      <c r="N64" s="38">
        <f>SUMIFS('Inp - BP final'!J:J, 'Inp - BP final'!$A:$A, $F$6, 'Inp - BP final'!$K:$K, $E64)</f>
        <v>3.7150922400000002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106.40100223317512</v>
      </c>
      <c r="I65" s="38"/>
      <c r="J65" s="38">
        <f>SUMIFS('Inp - BP final'!F:F, 'Inp - BP final'!$A:$A, $F$6, 'Inp - BP final'!$K:$K, $E65)</f>
        <v>16.054693810775021</v>
      </c>
      <c r="K65" s="38">
        <f>SUMIFS('Inp - BP final'!G:G, 'Inp - BP final'!$A:$A, $F$6, 'Inp - BP final'!$K:$K, $E65)</f>
        <v>28.74178037090002</v>
      </c>
      <c r="L65" s="38">
        <f>SUMIFS('Inp - BP final'!H:H, 'Inp - BP final'!$A:$A, $F$6, 'Inp - BP final'!$K:$K, $E65)</f>
        <v>25.165013545100024</v>
      </c>
      <c r="M65" s="38">
        <f>SUMIFS('Inp - BP final'!I:I, 'Inp - BP final'!$A:$A, $F$6, 'Inp - BP final'!$K:$K, $E65)</f>
        <v>19.784501989500022</v>
      </c>
      <c r="N65" s="38">
        <f>SUMIFS('Inp - BP final'!J:J, 'Inp - BP final'!$A:$A, $F$6, 'Inp - BP final'!$K:$K, $E65)</f>
        <v>16.655012516900022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0</v>
      </c>
      <c r="I66" s="36"/>
      <c r="J66" s="38">
        <f>SUMIFS('Inp - BP final'!F:F, 'Inp - BP final'!$A:$A, $F$6, 'Inp - BP final'!$K:$K, $E66)-SUMIFS('Inp - BP final'!F:F, 'Inp - BP final'!$A:$A, $F$6, 'Inp - BP final'!$K:$K, $C66)</f>
        <v>0</v>
      </c>
      <c r="K66" s="38">
        <f>SUMIFS('Inp - BP final'!G:G, 'Inp - BP final'!$A:$A, $F$6, 'Inp - BP final'!$K:$K, $E66)-SUMIFS('Inp - BP final'!G:G, 'Inp - BP final'!$A:$A, $F$6, 'Inp - BP final'!$K:$K, $C66)</f>
        <v>0</v>
      </c>
      <c r="L66" s="38">
        <f>SUMIFS('Inp - BP final'!H:H, 'Inp - BP final'!$A:$A, $F$6, 'Inp - BP final'!$K:$K, $E66)-SUMIFS('Inp - BP final'!H:H, 'Inp - BP final'!$A:$A, $F$6, 'Inp - BP final'!$K:$K, $C66)</f>
        <v>0</v>
      </c>
      <c r="M66" s="38">
        <f>SUMIFS('Inp - BP final'!I:I, 'Inp - BP final'!$A:$A, $F$6, 'Inp - BP final'!$K:$K, $E66)-SUMIFS('Inp - BP final'!I:I, 'Inp - BP final'!$A:$A, $F$6, 'Inp - BP final'!$K:$K, $C66)</f>
        <v>0</v>
      </c>
      <c r="N66" s="38">
        <f>SUMIFS('Inp - BP final'!J:J, 'Inp - BP final'!$A:$A, $F$6, 'Inp - BP final'!$K:$K, $E66)-SUMIFS('Inp - BP final'!J:J, 'Inp - BP final'!$A:$A, $F$6, 'Inp - BP final'!$K:$K, $C66)</f>
        <v>0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0</v>
      </c>
      <c r="I67" s="38"/>
      <c r="J67" s="38">
        <f>SUMIFS('Inp - BP final'!F:F, 'Inp - BP final'!$A:$A, $F$6, 'Inp - BP final'!$K:$K, $E67)-SUMIFS('Inp - BP final'!F:F, 'Inp - BP final'!$A:$A, $F$6, 'Inp - BP final'!$K:$K, $C67)</f>
        <v>0</v>
      </c>
      <c r="K67" s="38">
        <f>SUMIFS('Inp - BP final'!G:G, 'Inp - BP final'!$A:$A, $F$6, 'Inp - BP final'!$K:$K, $E67)-SUMIFS('Inp - BP final'!G:G, 'Inp - BP final'!$A:$A, $F$6, 'Inp - BP final'!$K:$K, $C67)</f>
        <v>0</v>
      </c>
      <c r="L67" s="38">
        <f>SUMIFS('Inp - BP final'!H:H, 'Inp - BP final'!$A:$A, $F$6, 'Inp - BP final'!$K:$K, $E67)-SUMIFS('Inp - BP final'!H:H, 'Inp - BP final'!$A:$A, $F$6, 'Inp - BP final'!$K:$K, $C67)</f>
        <v>0</v>
      </c>
      <c r="M67" s="38">
        <f>SUMIFS('Inp - BP final'!I:I, 'Inp - BP final'!$A:$A, $F$6, 'Inp - BP final'!$K:$K, $E67)-SUMIFS('Inp - BP final'!I:I, 'Inp - BP final'!$A:$A, $F$6, 'Inp - BP final'!$K:$K, $C67)</f>
        <v>0</v>
      </c>
      <c r="N67" s="38">
        <f>SUMIFS('Inp - BP final'!J:J, 'Inp - BP final'!$A:$A, $F$6, 'Inp - BP final'!$K:$K, $E67)-SUMIFS('Inp - BP final'!J:J, 'Inp - BP final'!$A:$A, $F$6, 'Inp - BP final'!$K:$K, $C67)</f>
        <v>0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0</v>
      </c>
      <c r="I68" s="38"/>
      <c r="J68" s="38">
        <f>SUMIFS('Inp - BP final'!F:F, 'Inp - BP final'!$A:$A, $F$6, 'Inp - BP final'!$K:$K, $E68)-SUMIFS('Inp - BP final'!F:F, 'Inp - BP final'!$A:$A, $F$6, 'Inp - BP final'!$K:$K, $C68)</f>
        <v>0</v>
      </c>
      <c r="K68" s="38">
        <f>SUMIFS('Inp - BP final'!G:G, 'Inp - BP final'!$A:$A, $F$6, 'Inp - BP final'!$K:$K, $E68)-SUMIFS('Inp - BP final'!G:G, 'Inp - BP final'!$A:$A, $F$6, 'Inp - BP final'!$K:$K, $C68)</f>
        <v>0</v>
      </c>
      <c r="L68" s="38">
        <f>SUMIFS('Inp - BP final'!H:H, 'Inp - BP final'!$A:$A, $F$6, 'Inp - BP final'!$K:$K, $E68)-SUMIFS('Inp - BP final'!H:H, 'Inp - BP final'!$A:$A, $F$6, 'Inp - BP final'!$K:$K, $C68)</f>
        <v>0</v>
      </c>
      <c r="M68" s="38">
        <f>SUMIFS('Inp - BP final'!I:I, 'Inp - BP final'!$A:$A, $F$6, 'Inp - BP final'!$K:$K, $E68)-SUMIFS('Inp - BP final'!I:I, 'Inp - BP final'!$A:$A, $F$6, 'Inp - BP final'!$K:$K, $C68)</f>
        <v>0</v>
      </c>
      <c r="N68" s="38">
        <f>SUMIFS('Inp - BP final'!J:J, 'Inp - BP final'!$A:$A, $F$6, 'Inp - BP final'!$K:$K, $E68)-SUMIFS('Inp - BP final'!J:J, 'Inp - BP final'!$A:$A, $F$6, 'Inp - BP final'!$K:$K, $C68)</f>
        <v>0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0</v>
      </c>
      <c r="I69" s="38"/>
      <c r="J69" s="38">
        <f>SUMIFS('Inp - BP final'!F:F, 'Inp - BP final'!$A:$A, $F$6, 'Inp - BP final'!$K:$K, $E69)-SUMIFS('Inp - BP final'!F:F, 'Inp - BP final'!$A:$A, $F$6, 'Inp - BP final'!$K:$K, $C69)</f>
        <v>0</v>
      </c>
      <c r="K69" s="38">
        <f>SUMIFS('Inp - BP final'!G:G, 'Inp - BP final'!$A:$A, $F$6, 'Inp - BP final'!$K:$K, $E69)-SUMIFS('Inp - BP final'!G:G, 'Inp - BP final'!$A:$A, $F$6, 'Inp - BP final'!$K:$K, $C69)</f>
        <v>0</v>
      </c>
      <c r="L69" s="38">
        <f>SUMIFS('Inp - BP final'!H:H, 'Inp - BP final'!$A:$A, $F$6, 'Inp - BP final'!$K:$K, $E69)-SUMIFS('Inp - BP final'!H:H, 'Inp - BP final'!$A:$A, $F$6, 'Inp - BP final'!$K:$K, $C69)</f>
        <v>0</v>
      </c>
      <c r="M69" s="38">
        <f>SUMIFS('Inp - BP final'!I:I, 'Inp - BP final'!$A:$A, $F$6, 'Inp - BP final'!$K:$K, $E69)-SUMIFS('Inp - BP final'!I:I, 'Inp - BP final'!$A:$A, $F$6, 'Inp - BP final'!$K:$K, $C69)</f>
        <v>0</v>
      </c>
      <c r="N69" s="38">
        <f>SUMIFS('Inp - BP final'!J:J, 'Inp - BP final'!$A:$A, $F$6, 'Inp - BP final'!$K:$K, $E69)-SUMIFS('Inp - BP final'!J:J, 'Inp - BP final'!$A:$A, $F$6, 'Inp - BP final'!$K:$K, $C69)</f>
        <v>0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0</v>
      </c>
      <c r="K76" s="61">
        <f t="shared" ref="K76:N76" si="22">IF(K62=0, 0, K62/SUM(K$62:K$65))</f>
        <v>0</v>
      </c>
      <c r="L76" s="61">
        <f t="shared" si="22"/>
        <v>7.6064587730877869E-4</v>
      </c>
      <c r="M76" s="61">
        <f t="shared" si="22"/>
        <v>0</v>
      </c>
      <c r="N76" s="61">
        <f t="shared" si="22"/>
        <v>0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0.1964423627463967</v>
      </c>
      <c r="K77" s="61">
        <f t="shared" si="23"/>
        <v>0.15229719825267973</v>
      </c>
      <c r="L77" s="61">
        <f t="shared" si="23"/>
        <v>0.18562700591240455</v>
      </c>
      <c r="M77" s="61">
        <f t="shared" si="23"/>
        <v>0.17752160096878417</v>
      </c>
      <c r="N77" s="61">
        <f t="shared" si="23"/>
        <v>0.16690396621307205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0.11880981377966401</v>
      </c>
      <c r="K78" s="61">
        <f t="shared" si="23"/>
        <v>9.7030115573738238E-2</v>
      </c>
      <c r="L78" s="61">
        <f t="shared" si="23"/>
        <v>0.1046618368954754</v>
      </c>
      <c r="M78" s="61">
        <f t="shared" si="23"/>
        <v>0.1300270586788555</v>
      </c>
      <c r="N78" s="61">
        <f t="shared" si="23"/>
        <v>0.15193974931563403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0.68474782347393925</v>
      </c>
      <c r="K79" s="61">
        <f t="shared" si="23"/>
        <v>0.75067268617358207</v>
      </c>
      <c r="L79" s="61">
        <f t="shared" si="23"/>
        <v>0.70895051131481135</v>
      </c>
      <c r="M79" s="61">
        <f t="shared" si="23"/>
        <v>0.69245134035236033</v>
      </c>
      <c r="N79" s="61">
        <f t="shared" si="23"/>
        <v>0.68115628447129384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38">
        <f>IF(J66=0,0,J66/SUM(J$66:J$69))</f>
        <v>0</v>
      </c>
      <c r="K80" s="38">
        <f t="shared" ref="K80:N80" si="24">IF(K66=0,0,K66/SUM(K$66:K$69))</f>
        <v>0</v>
      </c>
      <c r="L80" s="38">
        <f t="shared" si="24"/>
        <v>0</v>
      </c>
      <c r="M80" s="38">
        <f t="shared" si="24"/>
        <v>0</v>
      </c>
      <c r="N80" s="38">
        <f t="shared" si="24"/>
        <v>0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38">
        <f t="shared" ref="J81:N83" si="25">IF(J67=0,0,J67/SUM(J$66:J$69))</f>
        <v>0</v>
      </c>
      <c r="K81" s="38">
        <f t="shared" si="25"/>
        <v>0</v>
      </c>
      <c r="L81" s="38">
        <f t="shared" si="25"/>
        <v>0</v>
      </c>
      <c r="M81" s="38">
        <f t="shared" si="25"/>
        <v>0</v>
      </c>
      <c r="N81" s="38">
        <f t="shared" si="25"/>
        <v>0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38">
        <f t="shared" si="25"/>
        <v>0</v>
      </c>
      <c r="K82" s="38">
        <f t="shared" si="25"/>
        <v>0</v>
      </c>
      <c r="L82" s="38">
        <f t="shared" si="25"/>
        <v>0</v>
      </c>
      <c r="M82" s="38">
        <f t="shared" si="25"/>
        <v>0</v>
      </c>
      <c r="N82" s="38">
        <f t="shared" si="25"/>
        <v>0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38">
        <f t="shared" si="25"/>
        <v>0</v>
      </c>
      <c r="K83" s="38">
        <f t="shared" si="25"/>
        <v>0</v>
      </c>
      <c r="L83" s="38">
        <f t="shared" si="25"/>
        <v>0</v>
      </c>
      <c r="M83" s="38">
        <f t="shared" si="25"/>
        <v>0</v>
      </c>
      <c r="N83" s="38">
        <f t="shared" si="25"/>
        <v>0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162.93893403876064</v>
      </c>
      <c r="J90" s="38">
        <f>SUMIFS('Inp - allowance final'!I:I,'Inp - allowance final'!$A:$A,$F$6,'Inp - allowance final'!$N:$N,$E90)</f>
        <v>25.508737981785117</v>
      </c>
      <c r="K90" s="38">
        <f>SUMIFS('Inp - allowance final'!J:J, 'Inp - allowance final'!$A:$A, $F$6, 'Inp - allowance final'!$N:$N, $E90)</f>
        <v>42.597937459029112</v>
      </c>
      <c r="L90" s="38">
        <f>SUMIFS('Inp - allowance final'!K:K, 'Inp - allowance final'!$A:$A, $F$6, 'Inp - allowance final'!$N:$N, $E90)</f>
        <v>38.91473024193737</v>
      </c>
      <c r="M90" s="38">
        <f>SUMIFS('Inp - allowance final'!L:L, 'Inp - allowance final'!$A:$A, $F$6, 'Inp - allowance final'!$N:$N, $E90)</f>
        <v>31.045902320507587</v>
      </c>
      <c r="N90" s="38">
        <f>SUMIFS('Inp - allowance final'!M:M, 'Inp - allowance final'!$A:$A, $F$6, 'Inp - allowance final'!$N:$N, $E90)</f>
        <v>24.871626035501425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0</v>
      </c>
      <c r="J91" s="38">
        <f>SUMIFS('Inp - allowance final'!I:I, 'Inp - allowance final'!$A:$A, $F$6, 'Inp - allowance final'!$N:$N, $E91)</f>
        <v>0</v>
      </c>
      <c r="K91" s="38">
        <f>SUMIFS('Inp - allowance final'!J:J, 'Inp - allowance final'!$A:$A, $F$6, 'Inp - allowance final'!$N:$N, $E91)</f>
        <v>0</v>
      </c>
      <c r="L91" s="38">
        <f>SUMIFS('Inp - allowance final'!K:K, 'Inp - allowance final'!$A:$A, $F$6, 'Inp - allowance final'!$N:$N, $E91)</f>
        <v>0</v>
      </c>
      <c r="M91" s="38">
        <f>SUMIFS('Inp - allowance final'!L:L, 'Inp - allowance final'!$A:$A, $F$6, 'Inp - allowance final'!$N:$N, $E91)</f>
        <v>0</v>
      </c>
      <c r="N91" s="38">
        <f>SUMIFS('Inp - allowance final'!M:M, 'Inp - allowance final'!$A:$A, $F$6, 'Inp - allowance final'!$N:$N, $E91)</f>
        <v>0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2.9600329125112911E-2</v>
      </c>
      <c r="I95" s="38"/>
      <c r="J95" s="38">
        <f t="shared" ref="J95:N98" si="31">J$90*J76</f>
        <v>0</v>
      </c>
      <c r="K95" s="38">
        <f t="shared" si="31"/>
        <v>0</v>
      </c>
      <c r="L95" s="38">
        <f t="shared" si="31"/>
        <v>2.9600329125112911E-2</v>
      </c>
      <c r="M95" s="38">
        <f t="shared" si="31"/>
        <v>0</v>
      </c>
      <c r="N95" s="38">
        <f t="shared" si="31"/>
        <v>0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28.384659461823855</v>
      </c>
      <c r="I96" s="38"/>
      <c r="J96" s="38">
        <f t="shared" si="31"/>
        <v>5.0109967598206193</v>
      </c>
      <c r="K96" s="38">
        <f t="shared" si="31"/>
        <v>6.4875465263530092</v>
      </c>
      <c r="L96" s="38">
        <f t="shared" si="31"/>
        <v>7.2236248606997364</v>
      </c>
      <c r="M96" s="38">
        <f t="shared" si="31"/>
        <v>5.5113182834569985</v>
      </c>
      <c r="N96" s="38">
        <f t="shared" si="31"/>
        <v>4.1511730314934931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19.05265434130861</v>
      </c>
      <c r="I97" s="38"/>
      <c r="J97" s="38">
        <f t="shared" si="31"/>
        <v>3.0306884093701321</v>
      </c>
      <c r="K97" s="38">
        <f t="shared" si="31"/>
        <v>4.1332827948524677</v>
      </c>
      <c r="L97" s="38">
        <f t="shared" si="31"/>
        <v>4.0728871494130727</v>
      </c>
      <c r="M97" s="38">
        <f t="shared" si="31"/>
        <v>4.0368073627666563</v>
      </c>
      <c r="N97" s="38">
        <f t="shared" si="31"/>
        <v>3.7789886249062832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115.47201990650304</v>
      </c>
      <c r="I98" s="38"/>
      <c r="J98" s="38">
        <f t="shared" si="31"/>
        <v>17.467052812594364</v>
      </c>
      <c r="K98" s="38">
        <f t="shared" si="31"/>
        <v>31.977108137823635</v>
      </c>
      <c r="L98" s="38">
        <f t="shared" si="31"/>
        <v>27.58861790269945</v>
      </c>
      <c r="M98" s="38">
        <f t="shared" si="31"/>
        <v>21.497776674283934</v>
      </c>
      <c r="N98" s="38">
        <f t="shared" si="31"/>
        <v>16.941464379101646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0</v>
      </c>
      <c r="I99" s="36"/>
      <c r="J99" s="38">
        <f t="shared" ref="J99:N102" si="33">J$91*J80</f>
        <v>0</v>
      </c>
      <c r="K99" s="38">
        <f t="shared" si="33"/>
        <v>0</v>
      </c>
      <c r="L99" s="38">
        <f t="shared" si="33"/>
        <v>0</v>
      </c>
      <c r="M99" s="38">
        <f t="shared" si="33"/>
        <v>0</v>
      </c>
      <c r="N99" s="38">
        <f t="shared" si="33"/>
        <v>0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0</v>
      </c>
      <c r="I100" s="38"/>
      <c r="J100" s="38">
        <f t="shared" si="33"/>
        <v>0</v>
      </c>
      <c r="K100" s="38">
        <f t="shared" si="33"/>
        <v>0</v>
      </c>
      <c r="L100" s="38">
        <f t="shared" si="33"/>
        <v>0</v>
      </c>
      <c r="M100" s="38">
        <f t="shared" si="33"/>
        <v>0</v>
      </c>
      <c r="N100" s="38">
        <f t="shared" si="33"/>
        <v>0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0</v>
      </c>
      <c r="I101" s="38"/>
      <c r="J101" s="38">
        <f t="shared" si="33"/>
        <v>0</v>
      </c>
      <c r="K101" s="38">
        <f t="shared" si="33"/>
        <v>0</v>
      </c>
      <c r="L101" s="38">
        <f t="shared" si="33"/>
        <v>0</v>
      </c>
      <c r="M101" s="38">
        <f t="shared" si="33"/>
        <v>0</v>
      </c>
      <c r="N101" s="38">
        <f t="shared" si="33"/>
        <v>0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0</v>
      </c>
      <c r="I102" s="38"/>
      <c r="J102" s="38">
        <f t="shared" si="33"/>
        <v>0</v>
      </c>
      <c r="K102" s="38">
        <f t="shared" si="33"/>
        <v>0</v>
      </c>
      <c r="L102" s="38">
        <f t="shared" si="33"/>
        <v>0</v>
      </c>
      <c r="M102" s="38">
        <f t="shared" si="33"/>
        <v>0</v>
      </c>
      <c r="N102" s="38">
        <f t="shared" si="33"/>
        <v>0</v>
      </c>
    </row>
    <row r="103" spans="1:14" s="30" customFormat="1">
      <c r="A103" s="64" t="s">
        <v>388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SUMIFS('Inp - allowance final'!I:I, 'Inp - allowance final'!$A:$A, SSC!$F$6, 'Inp - allowance final'!$B:$B, SSC!$A103)</f>
        <v>0</v>
      </c>
      <c r="K103" s="38">
        <f>SUMIFS('Inp - allowance final'!J:J, 'Inp - allowance final'!$A:$A, SSC!$F$6, 'Inp - allowance final'!$B:$B, SSC!$A103)</f>
        <v>0</v>
      </c>
      <c r="L103" s="38">
        <f>SUMIFS('Inp - allowance final'!K:K, 'Inp - allowance final'!$A:$A, SSC!$F$6, 'Inp - allowance final'!$B:$B, SSC!$A103)</f>
        <v>0</v>
      </c>
      <c r="M103" s="38">
        <f>SUMIFS('Inp - allowance final'!L:L, 'Inp - allowance final'!$A:$A, SSC!$F$6, 'Inp - allowance final'!$B:$B, SSC!$A103)</f>
        <v>0</v>
      </c>
      <c r="N103" s="38">
        <f>SUMIFS('Inp - allowance final'!M:M, 'Inp - allowance final'!$A:$A, SSC!$F$6, 'Inp - allowance final'!$B:$B, SSC!$A103)</f>
        <v>0</v>
      </c>
    </row>
    <row r="104" spans="1:14" s="30" customFormat="1">
      <c r="A104" s="64" t="s">
        <v>386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>SUMIFS('Inp - allowance final'!I:I, 'Inp - allowance final'!$A:$A, SSC!$F$6, 'Inp - allowance final'!$B:$B, SSC!$A104)</f>
        <v>0</v>
      </c>
      <c r="K104" s="38">
        <f>SUMIFS('Inp - allowance final'!J:J, 'Inp - allowance final'!$A:$A, SSC!$F$6, 'Inp - allowance final'!$B:$B, SSC!$A104)</f>
        <v>0</v>
      </c>
      <c r="L104" s="38">
        <f>SUMIFS('Inp - allowance final'!K:K, 'Inp - allowance final'!$A:$A, SSC!$F$6, 'Inp - allowance final'!$B:$B, SSC!$A104)</f>
        <v>0</v>
      </c>
      <c r="M104" s="38">
        <f>SUMIFS('Inp - allowance final'!L:L, 'Inp - allowance final'!$A:$A, SSC!$F$6, 'Inp - allowance final'!$B:$B, SSC!$A104)</f>
        <v>0</v>
      </c>
      <c r="N104" s="38">
        <f>SUMIFS('Inp - allowance final'!M:M, 'Inp - allowance final'!$A:$A, SSC!$F$6, 'Inp - allowance final'!$B:$B, SSC!$A104)</f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>SUMIFS('Inp - allowance final'!I:I, 'Inp - allowance final'!$A:$A, SSC!$F$6, 'Inp - allowance final'!$B:$B, SSC!$A105)</f>
        <v>0</v>
      </c>
      <c r="K105" s="38">
        <f>SUMIFS('Inp - allowance final'!J:J, 'Inp - allowance final'!$A:$A, SSC!$F$6, 'Inp - allowance final'!$B:$B, SSC!$A105)</f>
        <v>0</v>
      </c>
      <c r="L105" s="38">
        <f>SUMIFS('Inp - allowance final'!K:K, 'Inp - allowance final'!$A:$A, SSC!$F$6, 'Inp - allowance final'!$B:$B, SSC!$A105)</f>
        <v>0</v>
      </c>
      <c r="M105" s="38">
        <f>SUMIFS('Inp - allowance final'!L:L, 'Inp - allowance final'!$A:$A, SSC!$F$6, 'Inp - allowance final'!$B:$B, SSC!$A105)</f>
        <v>0</v>
      </c>
      <c r="N105" s="38">
        <f>SUMIFS('Inp - allowance final'!M:M, 'Inp - allowance final'!$A:$A, SSC!$F$6, 'Inp - allowance final'!$B:$B, SSC!$A105)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>SUMIFS('Inp - allowance final'!I:I, 'Inp - allowance final'!$A:$A, SSC!$F$6, 'Inp - allowance final'!$B:$B, SSC!$A106)</f>
        <v>0</v>
      </c>
      <c r="K106" s="38">
        <f>SUMIFS('Inp - allowance final'!J:J, 'Inp - allowance final'!$A:$A, SSC!$F$6, 'Inp - allowance final'!$B:$B, SSC!$A106)</f>
        <v>0</v>
      </c>
      <c r="L106" s="38">
        <f>SUMIFS('Inp - allowance final'!K:K, 'Inp - allowance final'!$A:$A, SSC!$F$6, 'Inp - allowance final'!$B:$B, SSC!$A106)</f>
        <v>0</v>
      </c>
      <c r="M106" s="38">
        <f>SUMIFS('Inp - allowance final'!L:L, 'Inp - allowance final'!$A:$A, SSC!$F$6, 'Inp - allowance final'!$B:$B, SSC!$A106)</f>
        <v>0</v>
      </c>
      <c r="N106" s="38">
        <f>SUMIFS('Inp - allowance final'!M:M, 'Inp - allowance final'!$A:$A, SSC!$F$6, 'Inp - allowance final'!$B:$B, SSC!$A106)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4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4"/>
        <v>25.336990374092576</v>
      </c>
      <c r="I113" s="38"/>
      <c r="J113" s="38">
        <f>SUMIFS('Inp - allowance final'!I:I, 'Inp - allowance final'!$A:$A, $F$6, 'Inp - allowance final'!$N:$N, $A113)</f>
        <v>5.4401030427985777</v>
      </c>
      <c r="K113" s="38">
        <f>SUMIFS('Inp - allowance final'!J:J, 'Inp - allowance final'!$A:$A, $F$6, 'Inp - allowance final'!$N:$N, $A113)</f>
        <v>4.4556947228081594</v>
      </c>
      <c r="L113" s="38">
        <f>SUMIFS('Inp - allowance final'!K:K, 'Inp - allowance final'!$A:$A, $F$6, 'Inp - allowance final'!$N:$N, $A113)</f>
        <v>6.401146427105366</v>
      </c>
      <c r="M113" s="38">
        <f>SUMIFS('Inp - allowance final'!L:L, 'Inp - allowance final'!$A:$A, $F$6, 'Inp - allowance final'!$N:$N, $A113)</f>
        <v>5.3102228259210698</v>
      </c>
      <c r="N113" s="38">
        <f>SUMIFS('Inp - allowance final'!M:M, 'Inp - allowance final'!$A:$A, $F$6, 'Inp - allowance final'!$N:$N, $A113)</f>
        <v>3.7298233554594029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4"/>
        <v>37.596458928396281</v>
      </c>
      <c r="I114" s="38"/>
      <c r="J114" s="38">
        <f>SUMIFS('Inp - allowance final'!I:I, 'Inp - allowance final'!$A:$A, $F$6, 'Inp - allowance final'!$N:$N, $A114)</f>
        <v>8.1907488407183866</v>
      </c>
      <c r="K114" s="38">
        <f>SUMIFS('Inp - allowance final'!J:J, 'Inp - allowance final'!$A:$A, $F$6, 'Inp - allowance final'!$N:$N, $A114)</f>
        <v>7.4337248749209053</v>
      </c>
      <c r="L114" s="38">
        <f>SUMIFS('Inp - allowance final'!K:K, 'Inp - allowance final'!$A:$A, $F$6, 'Inp - allowance final'!$N:$N, $A114)</f>
        <v>7.4823424242129803</v>
      </c>
      <c r="M114" s="38">
        <f>SUMIFS('Inp - allowance final'!L:L, 'Inp - allowance final'!$A:$A, $F$6, 'Inp - allowance final'!$N:$N, $A114)</f>
        <v>7.3268597066921224</v>
      </c>
      <c r="N114" s="38">
        <f>SUMIFS('Inp - allowance final'!M:M, 'Inp - allowance final'!$A:$A, $F$6, 'Inp - allowance final'!$N:$N, $A114)</f>
        <v>7.1627830818518872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4"/>
        <v>0</v>
      </c>
      <c r="I115" s="36"/>
      <c r="J115" s="38">
        <f>SUMIFS('Inp - allowance final'!I:I, 'Inp - allowance final'!$A:$A, $F$6, 'Inp - allowance final'!$N:$N, $A115)</f>
        <v>0</v>
      </c>
      <c r="K115" s="38">
        <f>SUMIFS('Inp - allowance final'!J:J, 'Inp - allowance final'!$A:$A, $F$6, 'Inp - allowance final'!$N:$N, $A115)</f>
        <v>0</v>
      </c>
      <c r="L115" s="38">
        <f>SUMIFS('Inp - allowance final'!K:K, 'Inp - allowance final'!$A:$A, $F$6, 'Inp - allowance final'!$N:$N, $A115)</f>
        <v>0</v>
      </c>
      <c r="M115" s="38">
        <f>SUMIFS('Inp - allowance final'!L:L, 'Inp - allowance final'!$A:$A, $F$6, 'Inp - allowance final'!$N:$N, $A115)</f>
        <v>0</v>
      </c>
      <c r="N115" s="38">
        <f>SUMIFS('Inp - allowance final'!M:M, 'Inp - allowance final'!$A:$A, $F$6, 'Inp - allowance final'!$N:$N, $A115)</f>
        <v>0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4"/>
        <v>0</v>
      </c>
      <c r="I116" s="38"/>
      <c r="J116" s="38">
        <f>SUMIFS('Inp - allowance final'!I:I, 'Inp - allowance final'!$A:$A, $F$6, 'Inp - allowance final'!$N:$N, $A116)</f>
        <v>0</v>
      </c>
      <c r="K116" s="38">
        <f>SUMIFS('Inp - allowance final'!J:J, 'Inp - allowance final'!$A:$A, $F$6, 'Inp - allowance final'!$N:$N, $A116)</f>
        <v>0</v>
      </c>
      <c r="L116" s="38">
        <f>SUMIFS('Inp - allowance final'!K:K, 'Inp - allowance final'!$A:$A, $F$6, 'Inp - allowance final'!$N:$N, $A116)</f>
        <v>0</v>
      </c>
      <c r="M116" s="38">
        <f>SUMIFS('Inp - allowance final'!L:L, 'Inp - allowance final'!$A:$A, $F$6, 'Inp - allowance final'!$N:$N, $A116)</f>
        <v>0</v>
      </c>
      <c r="N116" s="38">
        <f>SUMIFS('Inp - allowance final'!M:M, 'Inp - allowance final'!$A:$A, $F$6, 'Inp - allowance final'!$N:$N, $A116)</f>
        <v>0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4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4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4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4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4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4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0.24</v>
      </c>
      <c r="I125" s="38"/>
      <c r="J125" s="38">
        <f>SUMIFS('Inp - allowance final'!I:I, 'Inp - allowance final'!$A:$A, $F$6, 'Inp - allowance final'!$N:$N, $A125)</f>
        <v>4.8000000000000001E-2</v>
      </c>
      <c r="K125" s="38">
        <f>SUMIFS('Inp - allowance final'!J:J, 'Inp - allowance final'!$A:$A, $F$6, 'Inp - allowance final'!$N:$N, $A125)</f>
        <v>4.8000000000000001E-2</v>
      </c>
      <c r="L125" s="38">
        <f>SUMIFS('Inp - allowance final'!K:K, 'Inp - allowance final'!$A:$A, $F$6, 'Inp - allowance final'!$N:$N, $A125)</f>
        <v>4.8000000000000001E-2</v>
      </c>
      <c r="M125" s="38">
        <f>SUMIFS('Inp - allowance final'!L:L, 'Inp - allowance final'!$A:$A, $F$6, 'Inp - allowance final'!$N:$N, $A125)</f>
        <v>4.8000000000000001E-2</v>
      </c>
      <c r="N125" s="38">
        <f>SUMIFS('Inp - allowance final'!M:M, 'Inp - allowance final'!$A:$A, $F$6, 'Inp - allowance final'!$N:$N, $A125)</f>
        <v>4.8000000000000001E-2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5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5"/>
        <v>7.53</v>
      </c>
      <c r="I127" s="38"/>
      <c r="J127" s="38">
        <f>SUMIFS('Inp - allowance final'!I:I, 'Inp - allowance final'!$A:$A, $F$6, 'Inp - allowance final'!$N:$N, $A127)</f>
        <v>1.506</v>
      </c>
      <c r="K127" s="38">
        <f>SUMIFS('Inp - allowance final'!J:J, 'Inp - allowance final'!$A:$A, $F$6, 'Inp - allowance final'!$N:$N, $A127)</f>
        <v>1.506</v>
      </c>
      <c r="L127" s="38">
        <f>SUMIFS('Inp - allowance final'!K:K, 'Inp - allowance final'!$A:$A, $F$6, 'Inp - allowance final'!$N:$N, $A127)</f>
        <v>1.506</v>
      </c>
      <c r="M127" s="38">
        <f>SUMIFS('Inp - allowance final'!L:L, 'Inp - allowance final'!$A:$A, $F$6, 'Inp - allowance final'!$N:$N, $A127)</f>
        <v>1.506</v>
      </c>
      <c r="N127" s="38">
        <f>SUMIFS('Inp - allowance final'!M:M, 'Inp - allowance final'!$A:$A, $F$6, 'Inp - allowance final'!$N:$N, $A127)</f>
        <v>1.506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5"/>
        <v>3.1465711399999998</v>
      </c>
      <c r="I128" s="38"/>
      <c r="J128" s="38">
        <f>SUMIFS('Inp - allowance final'!I:I, 'Inp - allowance final'!$A:$A, $F$6, 'Inp - allowance final'!$N:$N, $A128)</f>
        <v>1.5732855699999999</v>
      </c>
      <c r="K128" s="38">
        <f>SUMIFS('Inp - allowance final'!J:J, 'Inp - allowance final'!$A:$A, $F$6, 'Inp - allowance final'!$N:$N, $A128)</f>
        <v>1.5732855699999999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5"/>
        <v>0</v>
      </c>
      <c r="I129" s="36"/>
      <c r="J129" s="38">
        <f>SUMIFS('Inp - allowance final'!I:I, 'Inp - allowance final'!$A:$A, $F$6, 'Inp - allowance final'!$N:$N, $A129)</f>
        <v>0</v>
      </c>
      <c r="K129" s="38">
        <f>SUMIFS('Inp - allowance final'!J:J, 'Inp - allowance final'!$A:$A, $F$6, 'Inp - allowance final'!$N:$N, $A129)</f>
        <v>0</v>
      </c>
      <c r="L129" s="38">
        <f>SUMIFS('Inp - allowance final'!K:K, 'Inp - allowance final'!$A:$A, $F$6, 'Inp - allowance final'!$N:$N, $A129)</f>
        <v>0</v>
      </c>
      <c r="M129" s="38">
        <f>SUMIFS('Inp - allowance final'!L:L, 'Inp - allowance final'!$A:$A, $F$6, 'Inp - allowance final'!$N:$N, $A129)</f>
        <v>0</v>
      </c>
      <c r="N129" s="38">
        <f>SUMIFS('Inp - allowance final'!M:M, 'Inp - allowance final'!$A:$A, $F$6, 'Inp - allowance final'!$N:$N, $A129)</f>
        <v>0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5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5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5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5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5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5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5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60.682292930947554</v>
      </c>
      <c r="I141" s="38"/>
      <c r="J141" s="38">
        <f t="shared" ref="J141:N152" si="36">J46</f>
        <v>12.59951960415091</v>
      </c>
      <c r="K141" s="38">
        <f t="shared" si="36"/>
        <v>12.457181078063703</v>
      </c>
      <c r="L141" s="38">
        <f t="shared" si="36"/>
        <v>12.055765954134319</v>
      </c>
      <c r="M141" s="38">
        <f t="shared" si="36"/>
        <v>11.847890264956602</v>
      </c>
      <c r="N141" s="38">
        <f t="shared" si="36"/>
        <v>11.721936029642023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7">SUM(J142:N142)</f>
        <v>4.2341008107825679</v>
      </c>
      <c r="I142" s="38"/>
      <c r="J142" s="38">
        <f t="shared" si="36"/>
        <v>1.3010971652888319</v>
      </c>
      <c r="K142" s="38">
        <f t="shared" si="36"/>
        <v>0.9735639149923152</v>
      </c>
      <c r="L142" s="38">
        <f t="shared" si="36"/>
        <v>0.92534300854039486</v>
      </c>
      <c r="M142" s="38">
        <f t="shared" si="36"/>
        <v>0.66599165068343247</v>
      </c>
      <c r="N142" s="38">
        <f t="shared" si="36"/>
        <v>0.36810507127759351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7"/>
        <v>384.84290137204511</v>
      </c>
      <c r="I143" s="38"/>
      <c r="J143" s="38">
        <f t="shared" si="36"/>
        <v>77.960125324533323</v>
      </c>
      <c r="K143" s="38">
        <f t="shared" si="36"/>
        <v>78.641864667238636</v>
      </c>
      <c r="L143" s="38">
        <f t="shared" si="36"/>
        <v>76.890607640105699</v>
      </c>
      <c r="M143" s="38">
        <f t="shared" si="36"/>
        <v>75.951391817815974</v>
      </c>
      <c r="N143" s="38">
        <f t="shared" si="36"/>
        <v>75.398911922351431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7"/>
        <v>164.15045552125895</v>
      </c>
      <c r="I144" s="38"/>
      <c r="J144" s="38">
        <f t="shared" si="36"/>
        <v>34.982805236703214</v>
      </c>
      <c r="K144" s="38">
        <f t="shared" si="36"/>
        <v>33.003896508121912</v>
      </c>
      <c r="L144" s="38">
        <f t="shared" si="36"/>
        <v>32.949438649177281</v>
      </c>
      <c r="M144" s="38">
        <f t="shared" si="36"/>
        <v>31.837439434822954</v>
      </c>
      <c r="N144" s="38">
        <f t="shared" si="36"/>
        <v>31.376875692433586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7"/>
        <v>0</v>
      </c>
      <c r="I145" s="36"/>
      <c r="J145" s="38">
        <f t="shared" si="36"/>
        <v>0</v>
      </c>
      <c r="K145" s="38">
        <f t="shared" si="36"/>
        <v>0</v>
      </c>
      <c r="L145" s="38">
        <f t="shared" si="36"/>
        <v>0</v>
      </c>
      <c r="M145" s="38">
        <f t="shared" si="36"/>
        <v>0</v>
      </c>
      <c r="N145" s="38">
        <f t="shared" si="36"/>
        <v>0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7"/>
        <v>0</v>
      </c>
      <c r="I146" s="38"/>
      <c r="J146" s="38">
        <f t="shared" si="36"/>
        <v>0</v>
      </c>
      <c r="K146" s="38">
        <f t="shared" si="36"/>
        <v>0</v>
      </c>
      <c r="L146" s="38">
        <f t="shared" si="36"/>
        <v>0</v>
      </c>
      <c r="M146" s="38">
        <f t="shared" si="36"/>
        <v>0</v>
      </c>
      <c r="N146" s="38">
        <f t="shared" si="36"/>
        <v>0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7"/>
        <v>0</v>
      </c>
      <c r="I147" s="38"/>
      <c r="J147" s="38">
        <f t="shared" si="36"/>
        <v>0</v>
      </c>
      <c r="K147" s="38">
        <f t="shared" si="36"/>
        <v>0</v>
      </c>
      <c r="L147" s="38">
        <f t="shared" si="36"/>
        <v>0</v>
      </c>
      <c r="M147" s="38">
        <f t="shared" si="36"/>
        <v>0</v>
      </c>
      <c r="N147" s="38">
        <f t="shared" si="36"/>
        <v>0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7"/>
        <v>0</v>
      </c>
      <c r="I148" s="38"/>
      <c r="J148" s="38">
        <f t="shared" si="36"/>
        <v>0</v>
      </c>
      <c r="K148" s="38">
        <f t="shared" si="36"/>
        <v>0</v>
      </c>
      <c r="L148" s="38">
        <f t="shared" si="36"/>
        <v>0</v>
      </c>
      <c r="M148" s="38">
        <f t="shared" si="36"/>
        <v>0</v>
      </c>
      <c r="N148" s="38">
        <f t="shared" si="36"/>
        <v>0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7"/>
        <v>0</v>
      </c>
      <c r="I149" s="38"/>
      <c r="J149" s="38">
        <f t="shared" si="36"/>
        <v>0</v>
      </c>
      <c r="K149" s="38">
        <f t="shared" si="36"/>
        <v>0</v>
      </c>
      <c r="L149" s="38">
        <f t="shared" si="36"/>
        <v>0</v>
      </c>
      <c r="M149" s="38">
        <f t="shared" si="36"/>
        <v>0</v>
      </c>
      <c r="N149" s="38">
        <f t="shared" si="36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7"/>
        <v>0</v>
      </c>
      <c r="I150" s="38"/>
      <c r="J150" s="38">
        <f t="shared" si="36"/>
        <v>0</v>
      </c>
      <c r="K150" s="38">
        <f t="shared" si="36"/>
        <v>0</v>
      </c>
      <c r="L150" s="38">
        <f t="shared" si="36"/>
        <v>0</v>
      </c>
      <c r="M150" s="38">
        <f t="shared" si="36"/>
        <v>0</v>
      </c>
      <c r="N150" s="38">
        <f t="shared" si="36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7"/>
        <v>0</v>
      </c>
      <c r="I151" s="38"/>
      <c r="J151" s="38">
        <f t="shared" si="36"/>
        <v>0</v>
      </c>
      <c r="K151" s="38">
        <f t="shared" si="36"/>
        <v>0</v>
      </c>
      <c r="L151" s="38">
        <f t="shared" si="36"/>
        <v>0</v>
      </c>
      <c r="M151" s="38">
        <f t="shared" si="36"/>
        <v>0</v>
      </c>
      <c r="N151" s="38">
        <f t="shared" si="36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7"/>
        <v>0</v>
      </c>
      <c r="J152" s="38">
        <f t="shared" si="36"/>
        <v>0</v>
      </c>
      <c r="K152" s="38">
        <f t="shared" si="36"/>
        <v>0</v>
      </c>
      <c r="L152" s="38">
        <f t="shared" si="36"/>
        <v>0</v>
      </c>
      <c r="M152" s="38">
        <f t="shared" si="36"/>
        <v>0</v>
      </c>
      <c r="N152" s="38">
        <f t="shared" si="36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2.9600329125112911E-2</v>
      </c>
      <c r="I155" s="38"/>
      <c r="J155" s="38">
        <f>J95</f>
        <v>0</v>
      </c>
      <c r="K155" s="38">
        <f t="shared" ref="K155:N155" si="38">K95</f>
        <v>0</v>
      </c>
      <c r="L155" s="38">
        <f t="shared" si="38"/>
        <v>2.9600329125112911E-2</v>
      </c>
      <c r="M155" s="38">
        <f t="shared" si="38"/>
        <v>0</v>
      </c>
      <c r="N155" s="38">
        <f t="shared" si="38"/>
        <v>0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39">SUM(J156:N156)</f>
        <v>28.384659461823855</v>
      </c>
      <c r="I156" s="38"/>
      <c r="J156" s="38">
        <f t="shared" ref="J156:N166" si="40">J96</f>
        <v>5.0109967598206193</v>
      </c>
      <c r="K156" s="38">
        <f t="shared" si="40"/>
        <v>6.4875465263530092</v>
      </c>
      <c r="L156" s="38">
        <f t="shared" si="40"/>
        <v>7.2236248606997364</v>
      </c>
      <c r="M156" s="38">
        <f t="shared" si="40"/>
        <v>5.5113182834569985</v>
      </c>
      <c r="N156" s="38">
        <f t="shared" si="40"/>
        <v>4.1511730314934931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39"/>
        <v>19.05265434130861</v>
      </c>
      <c r="I157" s="38"/>
      <c r="J157" s="38">
        <f t="shared" si="40"/>
        <v>3.0306884093701321</v>
      </c>
      <c r="K157" s="38">
        <f t="shared" si="40"/>
        <v>4.1332827948524677</v>
      </c>
      <c r="L157" s="38">
        <f t="shared" si="40"/>
        <v>4.0728871494130727</v>
      </c>
      <c r="M157" s="38">
        <f t="shared" si="40"/>
        <v>4.0368073627666563</v>
      </c>
      <c r="N157" s="38">
        <f t="shared" si="40"/>
        <v>3.7789886249062832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39"/>
        <v>115.47201990650304</v>
      </c>
      <c r="I158" s="38"/>
      <c r="J158" s="38">
        <f t="shared" si="40"/>
        <v>17.467052812594364</v>
      </c>
      <c r="K158" s="38">
        <f t="shared" si="40"/>
        <v>31.977108137823635</v>
      </c>
      <c r="L158" s="38">
        <f t="shared" si="40"/>
        <v>27.58861790269945</v>
      </c>
      <c r="M158" s="38">
        <f t="shared" si="40"/>
        <v>21.497776674283934</v>
      </c>
      <c r="N158" s="38">
        <f t="shared" si="40"/>
        <v>16.941464379101646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39"/>
        <v>0</v>
      </c>
      <c r="I159" s="36"/>
      <c r="J159" s="38">
        <f t="shared" si="40"/>
        <v>0</v>
      </c>
      <c r="K159" s="38">
        <f t="shared" si="40"/>
        <v>0</v>
      </c>
      <c r="L159" s="38">
        <f t="shared" si="40"/>
        <v>0</v>
      </c>
      <c r="M159" s="38">
        <f t="shared" si="40"/>
        <v>0</v>
      </c>
      <c r="N159" s="38">
        <f t="shared" si="40"/>
        <v>0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39"/>
        <v>0</v>
      </c>
      <c r="I160" s="38"/>
      <c r="J160" s="38">
        <f t="shared" si="40"/>
        <v>0</v>
      </c>
      <c r="K160" s="38">
        <f t="shared" si="40"/>
        <v>0</v>
      </c>
      <c r="L160" s="38">
        <f t="shared" si="40"/>
        <v>0</v>
      </c>
      <c r="M160" s="38">
        <f t="shared" si="40"/>
        <v>0</v>
      </c>
      <c r="N160" s="38">
        <f t="shared" si="40"/>
        <v>0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39"/>
        <v>0</v>
      </c>
      <c r="I161" s="38"/>
      <c r="J161" s="38">
        <f t="shared" si="40"/>
        <v>0</v>
      </c>
      <c r="K161" s="38">
        <f t="shared" si="40"/>
        <v>0</v>
      </c>
      <c r="L161" s="38">
        <f t="shared" si="40"/>
        <v>0</v>
      </c>
      <c r="M161" s="38">
        <f t="shared" si="40"/>
        <v>0</v>
      </c>
      <c r="N161" s="38">
        <f t="shared" si="40"/>
        <v>0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39"/>
        <v>0</v>
      </c>
      <c r="I162" s="38"/>
      <c r="J162" s="38">
        <f t="shared" si="40"/>
        <v>0</v>
      </c>
      <c r="K162" s="38">
        <f t="shared" si="40"/>
        <v>0</v>
      </c>
      <c r="L162" s="38">
        <f t="shared" si="40"/>
        <v>0</v>
      </c>
      <c r="M162" s="38">
        <f t="shared" si="40"/>
        <v>0</v>
      </c>
      <c r="N162" s="38">
        <f t="shared" si="40"/>
        <v>0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39"/>
        <v>0</v>
      </c>
      <c r="I163" s="38"/>
      <c r="J163" s="38">
        <f t="shared" si="40"/>
        <v>0</v>
      </c>
      <c r="K163" s="38">
        <f t="shared" si="40"/>
        <v>0</v>
      </c>
      <c r="L163" s="38">
        <f t="shared" si="40"/>
        <v>0</v>
      </c>
      <c r="M163" s="38">
        <f t="shared" si="40"/>
        <v>0</v>
      </c>
      <c r="N163" s="38">
        <f t="shared" si="40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39"/>
        <v>0</v>
      </c>
      <c r="I164" s="38"/>
      <c r="J164" s="38">
        <f t="shared" si="40"/>
        <v>0</v>
      </c>
      <c r="K164" s="38">
        <f t="shared" si="40"/>
        <v>0</v>
      </c>
      <c r="L164" s="38">
        <f t="shared" si="40"/>
        <v>0</v>
      </c>
      <c r="M164" s="38">
        <f t="shared" si="40"/>
        <v>0</v>
      </c>
      <c r="N164" s="38">
        <f t="shared" si="40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39"/>
        <v>0</v>
      </c>
      <c r="I165" s="38"/>
      <c r="J165" s="38">
        <f t="shared" si="40"/>
        <v>0</v>
      </c>
      <c r="K165" s="38">
        <f t="shared" si="40"/>
        <v>0</v>
      </c>
      <c r="L165" s="38">
        <f t="shared" si="40"/>
        <v>0</v>
      </c>
      <c r="M165" s="38">
        <f t="shared" si="40"/>
        <v>0</v>
      </c>
      <c r="N165" s="38">
        <f t="shared" si="40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39"/>
        <v>0</v>
      </c>
      <c r="J166" s="38">
        <f>J106</f>
        <v>0</v>
      </c>
      <c r="K166" s="38">
        <f t="shared" si="40"/>
        <v>0</v>
      </c>
      <c r="L166" s="38">
        <f t="shared" si="40"/>
        <v>0</v>
      </c>
      <c r="M166" s="38">
        <f t="shared" si="40"/>
        <v>0</v>
      </c>
      <c r="N166" s="38">
        <f t="shared" si="40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1">K111</f>
        <v>0</v>
      </c>
      <c r="L169" s="38">
        <f t="shared" si="41"/>
        <v>0</v>
      </c>
      <c r="M169" s="38">
        <f t="shared" si="41"/>
        <v>0</v>
      </c>
      <c r="N169" s="38">
        <f t="shared" si="41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2">SUM(J170:N170)</f>
        <v>0</v>
      </c>
      <c r="I170" s="38"/>
      <c r="J170" s="38">
        <f t="shared" ref="J170:N180" si="43">J112</f>
        <v>0</v>
      </c>
      <c r="K170" s="38">
        <f t="shared" si="43"/>
        <v>0</v>
      </c>
      <c r="L170" s="38">
        <f t="shared" si="43"/>
        <v>0</v>
      </c>
      <c r="M170" s="38">
        <f t="shared" si="43"/>
        <v>0</v>
      </c>
      <c r="N170" s="38">
        <f t="shared" si="43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2"/>
        <v>25.336990374092576</v>
      </c>
      <c r="I171" s="38"/>
      <c r="J171" s="38">
        <f t="shared" si="43"/>
        <v>5.4401030427985777</v>
      </c>
      <c r="K171" s="38">
        <f t="shared" si="43"/>
        <v>4.4556947228081594</v>
      </c>
      <c r="L171" s="38">
        <f t="shared" si="43"/>
        <v>6.401146427105366</v>
      </c>
      <c r="M171" s="38">
        <f t="shared" si="43"/>
        <v>5.3102228259210698</v>
      </c>
      <c r="N171" s="38">
        <f t="shared" si="43"/>
        <v>3.7298233554594029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2"/>
        <v>37.596458928396281</v>
      </c>
      <c r="I172" s="38"/>
      <c r="J172" s="38">
        <f t="shared" si="43"/>
        <v>8.1907488407183866</v>
      </c>
      <c r="K172" s="38">
        <f t="shared" si="43"/>
        <v>7.4337248749209053</v>
      </c>
      <c r="L172" s="38">
        <f t="shared" si="43"/>
        <v>7.4823424242129803</v>
      </c>
      <c r="M172" s="38">
        <f t="shared" si="43"/>
        <v>7.3268597066921224</v>
      </c>
      <c r="N172" s="38">
        <f t="shared" si="43"/>
        <v>7.1627830818518872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2"/>
        <v>0</v>
      </c>
      <c r="I173" s="36"/>
      <c r="J173" s="38">
        <f t="shared" si="43"/>
        <v>0</v>
      </c>
      <c r="K173" s="38">
        <f t="shared" si="43"/>
        <v>0</v>
      </c>
      <c r="L173" s="38">
        <f t="shared" si="43"/>
        <v>0</v>
      </c>
      <c r="M173" s="38">
        <f t="shared" si="43"/>
        <v>0</v>
      </c>
      <c r="N173" s="38">
        <f t="shared" si="43"/>
        <v>0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2"/>
        <v>0</v>
      </c>
      <c r="I174" s="38"/>
      <c r="J174" s="38">
        <f t="shared" si="43"/>
        <v>0</v>
      </c>
      <c r="K174" s="38">
        <f t="shared" si="43"/>
        <v>0</v>
      </c>
      <c r="L174" s="38">
        <f t="shared" si="43"/>
        <v>0</v>
      </c>
      <c r="M174" s="38">
        <f t="shared" si="43"/>
        <v>0</v>
      </c>
      <c r="N174" s="38">
        <f t="shared" si="43"/>
        <v>0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2"/>
        <v>0</v>
      </c>
      <c r="I175" s="38"/>
      <c r="J175" s="38">
        <f t="shared" si="43"/>
        <v>0</v>
      </c>
      <c r="K175" s="38">
        <f t="shared" si="43"/>
        <v>0</v>
      </c>
      <c r="L175" s="38">
        <f t="shared" si="43"/>
        <v>0</v>
      </c>
      <c r="M175" s="38">
        <f t="shared" si="43"/>
        <v>0</v>
      </c>
      <c r="N175" s="38">
        <f t="shared" si="43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2"/>
        <v>0</v>
      </c>
      <c r="I176" s="38"/>
      <c r="J176" s="38">
        <f t="shared" si="43"/>
        <v>0</v>
      </c>
      <c r="K176" s="38">
        <f t="shared" si="43"/>
        <v>0</v>
      </c>
      <c r="L176" s="38">
        <f t="shared" si="43"/>
        <v>0</v>
      </c>
      <c r="M176" s="38">
        <f t="shared" si="43"/>
        <v>0</v>
      </c>
      <c r="N176" s="38">
        <f t="shared" si="43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2"/>
        <v>0</v>
      </c>
      <c r="I177" s="38"/>
      <c r="J177" s="38">
        <f t="shared" si="43"/>
        <v>0</v>
      </c>
      <c r="K177" s="38">
        <f t="shared" si="43"/>
        <v>0</v>
      </c>
      <c r="L177" s="38">
        <f t="shared" si="43"/>
        <v>0</v>
      </c>
      <c r="M177" s="38">
        <f t="shared" si="43"/>
        <v>0</v>
      </c>
      <c r="N177" s="38">
        <f t="shared" si="43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2"/>
        <v>0</v>
      </c>
      <c r="I178" s="38"/>
      <c r="J178" s="38">
        <f t="shared" si="43"/>
        <v>0</v>
      </c>
      <c r="K178" s="38">
        <f t="shared" si="43"/>
        <v>0</v>
      </c>
      <c r="L178" s="38">
        <f t="shared" si="43"/>
        <v>0</v>
      </c>
      <c r="M178" s="38">
        <f t="shared" si="43"/>
        <v>0</v>
      </c>
      <c r="N178" s="38">
        <f t="shared" si="43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2"/>
        <v>0</v>
      </c>
      <c r="I179" s="38"/>
      <c r="J179" s="38">
        <f t="shared" si="43"/>
        <v>0</v>
      </c>
      <c r="K179" s="38">
        <f t="shared" si="43"/>
        <v>0</v>
      </c>
      <c r="L179" s="38">
        <f t="shared" si="43"/>
        <v>0</v>
      </c>
      <c r="M179" s="38">
        <f t="shared" si="43"/>
        <v>0</v>
      </c>
      <c r="N179" s="38">
        <f t="shared" si="43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2"/>
        <v>0</v>
      </c>
      <c r="J180" s="38">
        <f t="shared" si="43"/>
        <v>0</v>
      </c>
      <c r="K180" s="38">
        <f t="shared" si="43"/>
        <v>0</v>
      </c>
      <c r="L180" s="38">
        <f t="shared" si="43"/>
        <v>0</v>
      </c>
      <c r="M180" s="38">
        <f t="shared" si="43"/>
        <v>0</v>
      </c>
      <c r="N180" s="38">
        <f t="shared" si="43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0.24</v>
      </c>
      <c r="I183" s="38"/>
      <c r="J183" s="38">
        <f>J125</f>
        <v>4.8000000000000001E-2</v>
      </c>
      <c r="K183" s="38">
        <f t="shared" ref="K183:N183" si="44">K125</f>
        <v>4.8000000000000001E-2</v>
      </c>
      <c r="L183" s="38">
        <f t="shared" si="44"/>
        <v>4.8000000000000001E-2</v>
      </c>
      <c r="M183" s="38">
        <f t="shared" si="44"/>
        <v>4.8000000000000001E-2</v>
      </c>
      <c r="N183" s="38">
        <f t="shared" si="44"/>
        <v>4.8000000000000001E-2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5">SUM(J184:N184)</f>
        <v>0</v>
      </c>
      <c r="I184" s="38"/>
      <c r="J184" s="38">
        <f t="shared" ref="J184:N194" si="46">J126</f>
        <v>0</v>
      </c>
      <c r="K184" s="38">
        <f t="shared" si="46"/>
        <v>0</v>
      </c>
      <c r="L184" s="38">
        <f t="shared" si="46"/>
        <v>0</v>
      </c>
      <c r="M184" s="38">
        <f t="shared" si="46"/>
        <v>0</v>
      </c>
      <c r="N184" s="38">
        <f t="shared" si="46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5"/>
        <v>7.53</v>
      </c>
      <c r="I185" s="38"/>
      <c r="J185" s="38">
        <f t="shared" si="46"/>
        <v>1.506</v>
      </c>
      <c r="K185" s="38">
        <f t="shared" si="46"/>
        <v>1.506</v>
      </c>
      <c r="L185" s="38">
        <f t="shared" si="46"/>
        <v>1.506</v>
      </c>
      <c r="M185" s="38">
        <f t="shared" si="46"/>
        <v>1.506</v>
      </c>
      <c r="N185" s="38">
        <f t="shared" si="46"/>
        <v>1.506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5"/>
        <v>3.1465711399999998</v>
      </c>
      <c r="I186" s="38"/>
      <c r="J186" s="38">
        <f t="shared" si="46"/>
        <v>1.5732855699999999</v>
      </c>
      <c r="K186" s="38">
        <f t="shared" si="46"/>
        <v>1.5732855699999999</v>
      </c>
      <c r="L186" s="38">
        <f t="shared" si="46"/>
        <v>0</v>
      </c>
      <c r="M186" s="38">
        <f t="shared" si="46"/>
        <v>0</v>
      </c>
      <c r="N186" s="38">
        <f t="shared" si="46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5"/>
        <v>0</v>
      </c>
      <c r="I187" s="36"/>
      <c r="J187" s="38">
        <f t="shared" si="46"/>
        <v>0</v>
      </c>
      <c r="K187" s="38">
        <f t="shared" si="46"/>
        <v>0</v>
      </c>
      <c r="L187" s="38">
        <f t="shared" si="46"/>
        <v>0</v>
      </c>
      <c r="M187" s="38">
        <f t="shared" si="46"/>
        <v>0</v>
      </c>
      <c r="N187" s="38">
        <f t="shared" si="46"/>
        <v>0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5"/>
        <v>0</v>
      </c>
      <c r="I188" s="38"/>
      <c r="J188" s="38">
        <f t="shared" si="46"/>
        <v>0</v>
      </c>
      <c r="K188" s="38">
        <f t="shared" si="46"/>
        <v>0</v>
      </c>
      <c r="L188" s="38">
        <f t="shared" si="46"/>
        <v>0</v>
      </c>
      <c r="M188" s="38">
        <f t="shared" si="46"/>
        <v>0</v>
      </c>
      <c r="N188" s="38">
        <f t="shared" si="46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5"/>
        <v>0</v>
      </c>
      <c r="I189" s="38"/>
      <c r="J189" s="38">
        <f t="shared" si="46"/>
        <v>0</v>
      </c>
      <c r="K189" s="38">
        <f t="shared" si="46"/>
        <v>0</v>
      </c>
      <c r="L189" s="38">
        <f t="shared" si="46"/>
        <v>0</v>
      </c>
      <c r="M189" s="38">
        <f t="shared" si="46"/>
        <v>0</v>
      </c>
      <c r="N189" s="38">
        <f t="shared" si="46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5"/>
        <v>0</v>
      </c>
      <c r="I190" s="38"/>
      <c r="J190" s="38">
        <f t="shared" si="46"/>
        <v>0</v>
      </c>
      <c r="K190" s="38">
        <f t="shared" si="46"/>
        <v>0</v>
      </c>
      <c r="L190" s="38">
        <f t="shared" si="46"/>
        <v>0</v>
      </c>
      <c r="M190" s="38">
        <f t="shared" si="46"/>
        <v>0</v>
      </c>
      <c r="N190" s="38">
        <f t="shared" si="46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5"/>
        <v>0</v>
      </c>
      <c r="I191" s="38"/>
      <c r="J191" s="38">
        <f t="shared" si="46"/>
        <v>0</v>
      </c>
      <c r="K191" s="38">
        <f t="shared" si="46"/>
        <v>0</v>
      </c>
      <c r="L191" s="38">
        <f t="shared" si="46"/>
        <v>0</v>
      </c>
      <c r="M191" s="38">
        <f t="shared" si="46"/>
        <v>0</v>
      </c>
      <c r="N191" s="38">
        <f t="shared" si="46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5"/>
        <v>0</v>
      </c>
      <c r="I192" s="38"/>
      <c r="J192" s="38">
        <f t="shared" si="46"/>
        <v>0</v>
      </c>
      <c r="K192" s="38">
        <f t="shared" si="46"/>
        <v>0</v>
      </c>
      <c r="L192" s="38">
        <f t="shared" si="46"/>
        <v>0</v>
      </c>
      <c r="M192" s="38">
        <f t="shared" si="46"/>
        <v>0</v>
      </c>
      <c r="N192" s="38">
        <f t="shared" si="46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5"/>
        <v>0</v>
      </c>
      <c r="I193" s="38"/>
      <c r="J193" s="38">
        <f t="shared" si="46"/>
        <v>0</v>
      </c>
      <c r="K193" s="38">
        <f t="shared" si="46"/>
        <v>0</v>
      </c>
      <c r="L193" s="38">
        <f t="shared" si="46"/>
        <v>0</v>
      </c>
      <c r="M193" s="38">
        <f t="shared" si="46"/>
        <v>0</v>
      </c>
      <c r="N193" s="38">
        <f t="shared" si="46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5"/>
        <v>0</v>
      </c>
      <c r="J194" s="38">
        <f t="shared" si="46"/>
        <v>0</v>
      </c>
      <c r="K194" s="38">
        <f t="shared" si="46"/>
        <v>0</v>
      </c>
      <c r="L194" s="38">
        <f t="shared" si="46"/>
        <v>0</v>
      </c>
      <c r="M194" s="38">
        <f t="shared" si="46"/>
        <v>0</v>
      </c>
      <c r="N194" s="38">
        <f t="shared" si="46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60.95189326007268</v>
      </c>
      <c r="I197" s="38"/>
      <c r="J197" s="38">
        <f>J141+J155+J169+J183</f>
        <v>12.64751960415091</v>
      </c>
      <c r="K197" s="38">
        <f t="shared" ref="K197:N197" si="47">K141+K155+K169+K183</f>
        <v>12.505181078063703</v>
      </c>
      <c r="L197" s="38">
        <f t="shared" si="47"/>
        <v>12.133366283259432</v>
      </c>
      <c r="M197" s="38">
        <f t="shared" si="47"/>
        <v>11.895890264956602</v>
      </c>
      <c r="N197" s="38">
        <f t="shared" si="47"/>
        <v>11.769936029642023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>SUM(J198:N198)</f>
        <v>32.61876027260643</v>
      </c>
      <c r="I198" s="38"/>
      <c r="J198" s="38">
        <f t="shared" ref="J198:N208" si="48">J142+J156+J170+J184</f>
        <v>6.3120939251094512</v>
      </c>
      <c r="K198" s="38">
        <f t="shared" si="48"/>
        <v>7.4611104413453244</v>
      </c>
      <c r="L198" s="38">
        <f t="shared" si="48"/>
        <v>8.1489678692401313</v>
      </c>
      <c r="M198" s="38">
        <f t="shared" si="48"/>
        <v>6.1773099341404309</v>
      </c>
      <c r="N198" s="38">
        <f t="shared" si="48"/>
        <v>4.5192781027710867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>SUM(J199:N199)</f>
        <v>436.7625460874462</v>
      </c>
      <c r="I199" s="38"/>
      <c r="J199" s="38">
        <f t="shared" si="48"/>
        <v>87.936916776702034</v>
      </c>
      <c r="K199" s="38">
        <f t="shared" si="48"/>
        <v>88.73684218489926</v>
      </c>
      <c r="L199" s="38">
        <f t="shared" si="48"/>
        <v>88.870641216624136</v>
      </c>
      <c r="M199" s="38">
        <f t="shared" si="48"/>
        <v>86.8044220065037</v>
      </c>
      <c r="N199" s="38">
        <f t="shared" si="48"/>
        <v>84.413723902717109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>SUM(J200:N200)</f>
        <v>320.36550549615822</v>
      </c>
      <c r="I200" s="38"/>
      <c r="J200" s="38">
        <f t="shared" si="48"/>
        <v>62.213892460015963</v>
      </c>
      <c r="K200" s="38">
        <f t="shared" si="48"/>
        <v>73.98801509086644</v>
      </c>
      <c r="L200" s="38">
        <f t="shared" si="48"/>
        <v>68.020398976089723</v>
      </c>
      <c r="M200" s="38">
        <f t="shared" si="48"/>
        <v>60.662075815799014</v>
      </c>
      <c r="N200" s="38">
        <f t="shared" si="48"/>
        <v>55.481123153387117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>SUM(J201:N201)</f>
        <v>0</v>
      </c>
      <c r="I201" s="36"/>
      <c r="J201" s="38">
        <f t="shared" si="48"/>
        <v>0</v>
      </c>
      <c r="K201" s="38">
        <f t="shared" si="48"/>
        <v>0</v>
      </c>
      <c r="L201" s="38">
        <f t="shared" si="48"/>
        <v>0</v>
      </c>
      <c r="M201" s="38">
        <f t="shared" si="48"/>
        <v>0</v>
      </c>
      <c r="N201" s="38">
        <f t="shared" si="48"/>
        <v>0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ref="H202:H208" si="49">SUM(J202:N202)</f>
        <v>0</v>
      </c>
      <c r="I202" s="38"/>
      <c r="J202" s="38">
        <f t="shared" si="48"/>
        <v>0</v>
      </c>
      <c r="K202" s="38">
        <f t="shared" si="48"/>
        <v>0</v>
      </c>
      <c r="L202" s="38">
        <f t="shared" si="48"/>
        <v>0</v>
      </c>
      <c r="M202" s="38">
        <f t="shared" si="48"/>
        <v>0</v>
      </c>
      <c r="N202" s="38">
        <f t="shared" si="48"/>
        <v>0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49"/>
        <v>0</v>
      </c>
      <c r="I203" s="38"/>
      <c r="J203" s="38">
        <f t="shared" si="48"/>
        <v>0</v>
      </c>
      <c r="K203" s="38">
        <f t="shared" si="48"/>
        <v>0</v>
      </c>
      <c r="L203" s="38">
        <f t="shared" si="48"/>
        <v>0</v>
      </c>
      <c r="M203" s="38">
        <f t="shared" si="48"/>
        <v>0</v>
      </c>
      <c r="N203" s="38">
        <f t="shared" si="48"/>
        <v>0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49"/>
        <v>0</v>
      </c>
      <c r="I204" s="38"/>
      <c r="J204" s="38">
        <f t="shared" si="48"/>
        <v>0</v>
      </c>
      <c r="K204" s="38">
        <f t="shared" si="48"/>
        <v>0</v>
      </c>
      <c r="L204" s="38">
        <f t="shared" si="48"/>
        <v>0</v>
      </c>
      <c r="M204" s="38">
        <f t="shared" si="48"/>
        <v>0</v>
      </c>
      <c r="N204" s="38">
        <f t="shared" si="48"/>
        <v>0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49"/>
        <v>0</v>
      </c>
      <c r="I205" s="38"/>
      <c r="J205" s="38">
        <f t="shared" si="48"/>
        <v>0</v>
      </c>
      <c r="K205" s="38">
        <f t="shared" si="48"/>
        <v>0</v>
      </c>
      <c r="L205" s="38">
        <f t="shared" si="48"/>
        <v>0</v>
      </c>
      <c r="M205" s="38">
        <f t="shared" si="48"/>
        <v>0</v>
      </c>
      <c r="N205" s="38">
        <f t="shared" si="48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49"/>
        <v>0</v>
      </c>
      <c r="I206" s="38"/>
      <c r="J206" s="38">
        <f t="shared" si="48"/>
        <v>0</v>
      </c>
      <c r="K206" s="38">
        <f t="shared" si="48"/>
        <v>0</v>
      </c>
      <c r="L206" s="38">
        <f t="shared" si="48"/>
        <v>0</v>
      </c>
      <c r="M206" s="38">
        <f t="shared" si="48"/>
        <v>0</v>
      </c>
      <c r="N206" s="38">
        <f t="shared" si="48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49"/>
        <v>0</v>
      </c>
      <c r="I207" s="38"/>
      <c r="J207" s="38">
        <f t="shared" si="48"/>
        <v>0</v>
      </c>
      <c r="K207" s="38">
        <f t="shared" si="48"/>
        <v>0</v>
      </c>
      <c r="L207" s="38">
        <f t="shared" si="48"/>
        <v>0</v>
      </c>
      <c r="M207" s="38">
        <f t="shared" si="48"/>
        <v>0</v>
      </c>
      <c r="N207" s="38">
        <f t="shared" si="48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49"/>
        <v>0</v>
      </c>
      <c r="J208" s="38">
        <f t="shared" si="48"/>
        <v>0</v>
      </c>
      <c r="K208" s="38">
        <f t="shared" si="48"/>
        <v>0</v>
      </c>
      <c r="L208" s="38">
        <f t="shared" si="48"/>
        <v>0</v>
      </c>
      <c r="M208" s="38">
        <f t="shared" si="48"/>
        <v>0</v>
      </c>
      <c r="N208" s="38">
        <f t="shared" si="48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590.04911614684806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150.25309719627512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740.30221334312319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740.30221334312319</v>
      </c>
      <c r="J223" s="38">
        <f xml:space="preserve"> SUMIFS('Inp - BP final'!F$7:F$2590, 'Inp - BP final'!$A$7:$A$2590, $F$6, 'Inp - BP final'!$L$7:$L$2590, "Totex check")</f>
        <v>141.47131592288395</v>
      </c>
      <c r="K223" s="38">
        <f xml:space="preserve"> SUMIFS('Inp - BP final'!G$7:G$2590, 'Inp - BP final'!$A$7:$A$2590, $F$6, 'Inp - BP final'!$L$7:$L$2590, "Totex check")</f>
        <v>160.29555249789874</v>
      </c>
      <c r="L223" s="38">
        <f xml:space="preserve"> SUMIFS('Inp - BP final'!H$7:H$2590, 'Inp - BP final'!$A$7:$A$2590, $F$6, 'Inp - BP final'!$L$7:$L$2590, "Totex check")</f>
        <v>160.19193141336996</v>
      </c>
      <c r="M223" s="38">
        <f xml:space="preserve"> SUMIFS('Inp - BP final'!I$7:I$2590, 'Inp - BP final'!$A$7:$A$2590, $F$6, 'Inp - BP final'!$L$7:$L$2590, "Totex check")</f>
        <v>147.12760556438275</v>
      </c>
      <c r="N223" s="38">
        <f xml:space="preserve"> SUMIFS('Inp - BP final'!J$7:J$2590, 'Inp - BP final'!$A$7:$A$2590, $F$6, 'Inp - BP final'!$L$7:$L$2590, "Totex check")</f>
        <v>131.21580794458777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850.69870511628346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850.69870511628358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169.11042276597834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182.69114879517474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177.1733743452134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165.53969802139972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156.1840611885174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11" priority="1" stopIfTrue="1" operator="notEqual">
      <formula>0</formula>
    </cfRule>
    <cfRule type="cellIs" dxfId="10" priority="2" stopIfTrue="1" operator="equal">
      <formula>""</formula>
    </cfRule>
  </conditionalFormatting>
  <conditionalFormatting sqref="H228">
    <cfRule type="cellIs" dxfId="9" priority="5" stopIfTrue="1" operator="notEqual">
      <formula>0</formula>
    </cfRule>
    <cfRule type="cellIs" dxfId="8" priority="6" stopIfTrue="1" operator="equal">
      <formula>""</formula>
    </cfRule>
  </conditionalFormatting>
  <conditionalFormatting sqref="H238">
    <cfRule type="cellIs" dxfId="7" priority="3" stopIfTrue="1" operator="notEqual">
      <formula>0</formula>
    </cfRule>
    <cfRule type="cellIs" dxfId="6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66C42-EDF4-46F3-B71D-CB791DD6E7CC}">
  <sheetPr codeName="Sheet2">
    <tabColor rgb="FFCCCCCE"/>
  </sheetPr>
  <dimension ref="A1"/>
  <sheetViews>
    <sheetView zoomScale="80" zoomScaleNormal="80"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0BC8-65F4-4C8B-8D65-9A1B0AD13AEA}">
  <sheetPr codeName="Sheet33">
    <tabColor rgb="FFCCCCCE"/>
  </sheetPr>
  <dimension ref="A1:N240"/>
  <sheetViews>
    <sheetView zoomScale="80" zoomScaleNormal="80" workbookViewId="0">
      <pane ySplit="5" topLeftCell="A6" activePane="bottomLeft" state="frozen"/>
      <selection pane="bottomLeft"/>
    </sheetView>
  </sheetViews>
  <sheetFormatPr defaultColWidth="9" defaultRowHeight="12.75"/>
  <cols>
    <col min="1" max="1" width="1.140625" style="64" customWidth="1"/>
    <col min="2" max="2" width="1.140625" style="1" customWidth="1"/>
    <col min="3" max="3" width="1.28515625" style="1" customWidth="1"/>
    <col min="4" max="4" width="1.140625" style="1" customWidth="1"/>
    <col min="5" max="5" width="37.28515625" style="1" bestFit="1" customWidth="1"/>
    <col min="6" max="6" width="8.7109375" style="1" bestFit="1" customWidth="1"/>
    <col min="7" max="7" width="6.7109375" style="1" bestFit="1" customWidth="1"/>
    <col min="8" max="8" width="9" style="1" customWidth="1"/>
    <col min="9" max="9" width="1.140625" style="1" customWidth="1"/>
    <col min="10" max="13" width="9.5703125" style="1" bestFit="1" customWidth="1"/>
    <col min="14" max="14" width="9.5703125" style="1" customWidth="1"/>
    <col min="15" max="16384" width="9" style="1"/>
  </cols>
  <sheetData>
    <row r="1" spans="1:14" ht="25.15">
      <c r="A1" s="62"/>
      <c r="B1" s="32" t="e">
        <f ca="1">RIGHT(CELL("filename",$A$1), LEN(CELL("filename",$A$1)) - SEARCH("]", CELL("filename", $A$1)))</f>
        <v>#VALUE!</v>
      </c>
      <c r="C1" s="4"/>
      <c r="D1" s="3"/>
      <c r="E1" s="5"/>
      <c r="F1" s="3"/>
      <c r="G1" s="3"/>
      <c r="H1" s="3"/>
      <c r="I1" s="3"/>
      <c r="J1" s="3"/>
      <c r="K1" s="3"/>
      <c r="L1" s="3"/>
      <c r="M1" s="3"/>
      <c r="N1" s="3"/>
    </row>
    <row r="2" spans="1:14">
      <c r="A2" s="63"/>
      <c r="B2" s="6"/>
      <c r="C2" s="7"/>
      <c r="D2" s="8"/>
      <c r="E2" s="9" t="s">
        <v>554</v>
      </c>
      <c r="F2" s="75">
        <f xml:space="preserve"> SUM(H228, H238)</f>
        <v>0</v>
      </c>
      <c r="G2" s="76" t="s">
        <v>576</v>
      </c>
      <c r="H2" s="10"/>
      <c r="I2" s="11"/>
      <c r="J2" s="47">
        <f>Time!J21</f>
        <v>45748</v>
      </c>
      <c r="K2" s="47">
        <f>Time!K$21</f>
        <v>46113</v>
      </c>
      <c r="L2" s="47">
        <f>Time!L$21</f>
        <v>46478</v>
      </c>
      <c r="M2" s="47">
        <f>Time!M$21</f>
        <v>46844</v>
      </c>
      <c r="N2" s="47">
        <f>Time!N$21</f>
        <v>47209</v>
      </c>
    </row>
    <row r="3" spans="1:14">
      <c r="A3" s="63"/>
      <c r="B3" s="6"/>
      <c r="C3" s="7"/>
      <c r="D3" s="8"/>
      <c r="E3" s="9" t="s">
        <v>555</v>
      </c>
      <c r="F3" s="10"/>
      <c r="G3" s="10"/>
      <c r="H3" s="10"/>
      <c r="I3" s="11"/>
      <c r="J3" s="47">
        <f>Time!J$26</f>
        <v>46112</v>
      </c>
      <c r="K3" s="47">
        <f>Time!K$26</f>
        <v>46477</v>
      </c>
      <c r="L3" s="47">
        <f>Time!L$26</f>
        <v>46843</v>
      </c>
      <c r="M3" s="47">
        <f>Time!M$26</f>
        <v>47208</v>
      </c>
      <c r="N3" s="47">
        <f>Time!N$26</f>
        <v>47573</v>
      </c>
    </row>
    <row r="4" spans="1:14">
      <c r="A4" s="63"/>
      <c r="B4" s="6"/>
      <c r="C4" s="7"/>
      <c r="D4" s="8"/>
      <c r="E4" s="9" t="s">
        <v>556</v>
      </c>
      <c r="F4" s="10"/>
      <c r="G4" s="10"/>
      <c r="H4" s="10"/>
      <c r="I4" s="11"/>
      <c r="J4" s="12" t="str">
        <f>Time!J$49</f>
        <v>PR24</v>
      </c>
      <c r="K4" s="12" t="str">
        <f>Time!K$49</f>
        <v>PR24</v>
      </c>
      <c r="L4" s="12" t="str">
        <f>Time!L$49</f>
        <v>PR24</v>
      </c>
      <c r="M4" s="12" t="str">
        <f>Time!M$49</f>
        <v>PR24</v>
      </c>
      <c r="N4" s="12" t="str">
        <f>Time!N$49</f>
        <v>PR24</v>
      </c>
    </row>
    <row r="5" spans="1:14" ht="26.25">
      <c r="E5" s="9" t="s">
        <v>557</v>
      </c>
      <c r="F5" s="46" t="s">
        <v>558</v>
      </c>
      <c r="G5" s="46" t="s">
        <v>34</v>
      </c>
      <c r="H5" s="46" t="s">
        <v>28</v>
      </c>
      <c r="J5" s="1">
        <f>Time!J$15</f>
        <v>1</v>
      </c>
      <c r="K5" s="1">
        <f>Time!K$15</f>
        <v>2</v>
      </c>
      <c r="L5" s="1">
        <f>Time!L$15</f>
        <v>3</v>
      </c>
      <c r="M5" s="1">
        <f>Time!M$15</f>
        <v>4</v>
      </c>
      <c r="N5" s="1">
        <f>Time!N$15</f>
        <v>5</v>
      </c>
    </row>
    <row r="6" spans="1:14">
      <c r="E6" s="9" t="s">
        <v>577</v>
      </c>
      <c r="F6" s="60" t="s">
        <v>361</v>
      </c>
      <c r="G6" s="13"/>
      <c r="H6" s="13"/>
    </row>
    <row r="7" spans="1:14" ht="13.15">
      <c r="A7" s="14" t="s">
        <v>578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65"/>
      <c r="B8" s="16"/>
      <c r="C8" s="16"/>
      <c r="D8" s="17"/>
      <c r="E8" s="18"/>
      <c r="F8" s="19"/>
      <c r="G8" s="19"/>
    </row>
    <row r="9" spans="1:14" ht="13.15">
      <c r="A9" s="65"/>
      <c r="B9" s="16"/>
      <c r="C9" s="39" t="s">
        <v>579</v>
      </c>
      <c r="D9" s="40"/>
      <c r="E9" s="18"/>
      <c r="F9" s="41"/>
      <c r="G9" s="41"/>
      <c r="H9" s="34"/>
      <c r="I9" s="34"/>
      <c r="J9" s="34"/>
      <c r="K9" s="34"/>
      <c r="L9" s="34"/>
      <c r="M9" s="34"/>
      <c r="N9" s="34"/>
    </row>
    <row r="10" spans="1:14" s="30" customFormat="1">
      <c r="A10" s="65"/>
      <c r="B10" s="16"/>
      <c r="C10" s="43"/>
      <c r="D10" s="53"/>
      <c r="E10" s="54" t="s">
        <v>580</v>
      </c>
      <c r="F10" s="36"/>
      <c r="G10" s="41" t="s">
        <v>47</v>
      </c>
      <c r="H10" s="38">
        <f>SUM(J10:N10)</f>
        <v>29.179366543246502</v>
      </c>
      <c r="I10" s="38"/>
      <c r="J10" s="38">
        <f>SUMIFS('Inp - BP final'!F:F, 'Inp - BP final'!$A:$A, $F$6, 'Inp - BP final'!$K:$K, $E10)+SUMIFS('Inp - BP final'!F:F, 'Inp - BP final'!$A:$A, $F$6, 'Inp - BP final'!$K:$K, $A10)</f>
        <v>6.0343273143622644</v>
      </c>
      <c r="K10" s="38">
        <f>SUMIFS('Inp - BP final'!G:G, 'Inp - BP final'!$A:$A, $F$6, 'Inp - BP final'!$K:$K, $E10)</f>
        <v>5.9557653073394121</v>
      </c>
      <c r="L10" s="38">
        <f>SUMIFS('Inp - BP final'!H:H, 'Inp - BP final'!$A:$A, $F$6, 'Inp - BP final'!$K:$K, $E10)</f>
        <v>5.790228013885498</v>
      </c>
      <c r="M10" s="38">
        <f>SUMIFS('Inp - BP final'!I:I, 'Inp - BP final'!$A:$A, $F$6, 'Inp - BP final'!$K:$K, $E10)</f>
        <v>5.7463015969586291</v>
      </c>
      <c r="N10" s="38">
        <f>SUMIFS('Inp - BP final'!J:J, 'Inp - BP final'!$A:$A, $F$6, 'Inp - BP final'!$K:$K, $E10)</f>
        <v>5.6527443107006974</v>
      </c>
    </row>
    <row r="11" spans="1:14" s="30" customFormat="1" ht="13.15">
      <c r="A11" s="66"/>
      <c r="B11" s="24"/>
      <c r="C11" s="39"/>
      <c r="D11" s="53"/>
      <c r="E11" s="54" t="s">
        <v>581</v>
      </c>
      <c r="F11" s="36"/>
      <c r="G11" s="41" t="s">
        <v>47</v>
      </c>
      <c r="H11" s="38">
        <f t="shared" ref="H11:H21" si="0">SUM(J11:N11)</f>
        <v>1.72</v>
      </c>
      <c r="I11" s="38"/>
      <c r="J11" s="38">
        <f>SUMIFS('Inp - BP final'!F:F, 'Inp - BP final'!$A:$A, $F$6, 'Inp - BP final'!$K:$K, $E11)+SUMIFS('Inp - BP final'!F:F, 'Inp - BP final'!$A:$A, $F$6, 'Inp - BP final'!$K:$K, $A11)</f>
        <v>0.36699999999999999</v>
      </c>
      <c r="K11" s="38">
        <f>SUMIFS('Inp - BP final'!G:G, 'Inp - BP final'!$A:$A, $F$6, 'Inp - BP final'!$K:$K, $E11)</f>
        <v>0.41199999999999998</v>
      </c>
      <c r="L11" s="38">
        <f>SUMIFS('Inp - BP final'!H:H, 'Inp - BP final'!$A:$A, $F$6, 'Inp - BP final'!$K:$K, $E11)</f>
        <v>0.318</v>
      </c>
      <c r="M11" s="38">
        <f>SUMIFS('Inp - BP final'!I:I, 'Inp - BP final'!$A:$A, $F$6, 'Inp - BP final'!$K:$K, $E11)</f>
        <v>0.313</v>
      </c>
      <c r="N11" s="38">
        <f>SUMIFS('Inp - BP final'!J:J, 'Inp - BP final'!$A:$A, $F$6, 'Inp - BP final'!$K:$K, $E11)</f>
        <v>0.31</v>
      </c>
    </row>
    <row r="12" spans="1:14" s="30" customFormat="1">
      <c r="A12" s="65" t="s">
        <v>547</v>
      </c>
      <c r="B12" s="16"/>
      <c r="C12" s="43"/>
      <c r="D12" s="53"/>
      <c r="E12" s="54" t="s">
        <v>582</v>
      </c>
      <c r="F12" s="36"/>
      <c r="G12" s="41" t="s">
        <v>47</v>
      </c>
      <c r="H12" s="38">
        <f t="shared" si="0"/>
        <v>161.95533879606504</v>
      </c>
      <c r="I12" s="38"/>
      <c r="J12" s="38">
        <f>SUMIFS('Inp - BP final'!F:F, 'Inp - BP final'!$A:$A, $F$6, 'Inp - BP final'!$K:$K, $E12)+SUMIFS('Inp - BP final'!F:F, 'Inp - BP final'!$A:$A, $F$6, 'Inp - BP final'!$K:$K, $A12)</f>
        <v>33.90026295552893</v>
      </c>
      <c r="K12" s="38">
        <f>SUMIFS('Inp - BP final'!G:G, 'Inp - BP final'!$A:$A, $F$6, 'Inp - BP final'!$K:$K, $E12)+SUMIFS('Inp - BP final'!G:G, 'Inp - BP final'!$A:$A, $F$6, 'Inp - BP final'!$K:$K, $A12)</f>
        <v>33.2589081751564</v>
      </c>
      <c r="L12" s="38">
        <f>SUMIFS('Inp - BP final'!H:H, 'Inp - BP final'!$A:$A, $F$6, 'Inp - BP final'!$K:$K, $E12)+SUMIFS('Inp - BP final'!H:H, 'Inp - BP final'!$A:$A, $F$6, 'Inp - BP final'!$K:$K, $A12)</f>
        <v>32.129134199110624</v>
      </c>
      <c r="M12" s="38">
        <f>SUMIFS('Inp - BP final'!I:I, 'Inp - BP final'!$A:$A, $F$6, 'Inp - BP final'!$K:$K, $E12)+SUMIFS('Inp - BP final'!I:I, 'Inp - BP final'!$A:$A, $F$6, 'Inp - BP final'!$K:$K, $A12)</f>
        <v>31.148515546419727</v>
      </c>
      <c r="N12" s="38">
        <f>SUMIFS('Inp - BP final'!J:J, 'Inp - BP final'!$A:$A, $F$6, 'Inp - BP final'!$K:$K, $E12)+SUMIFS('Inp - BP final'!J:J, 'Inp - BP final'!$A:$A, $F$6, 'Inp - BP final'!$K:$K, $A12)</f>
        <v>31.518517919849348</v>
      </c>
    </row>
    <row r="13" spans="1:14" s="30" customFormat="1" ht="13.15">
      <c r="A13" s="65" t="s">
        <v>546</v>
      </c>
      <c r="C13" s="51"/>
      <c r="D13" s="38"/>
      <c r="E13" s="54" t="s">
        <v>583</v>
      </c>
      <c r="F13" s="36"/>
      <c r="G13" s="41" t="s">
        <v>47</v>
      </c>
      <c r="H13" s="38">
        <f t="shared" si="0"/>
        <v>126.45080291998289</v>
      </c>
      <c r="I13" s="38"/>
      <c r="J13" s="38">
        <f>SUMIFS('Inp - BP final'!F:F, 'Inp - BP final'!$A:$A, $F$6, 'Inp - BP final'!$K:$K, $E13)+SUMIFS('Inp - BP final'!F:F, 'Inp - BP final'!$A:$A, $F$6, 'Inp - BP final'!$K:$K, $A13)</f>
        <v>27.140221879849999</v>
      </c>
      <c r="K13" s="38">
        <f>SUMIFS('Inp - BP final'!G:G, 'Inp - BP final'!$A:$A, $F$6, 'Inp - BP final'!$K:$K, $E13)+SUMIFS('Inp - BP final'!G:G, 'Inp - BP final'!$A:$A, $F$6, 'Inp - BP final'!$K:$K, $A13)</f>
        <v>30.268382973842499</v>
      </c>
      <c r="L13" s="38">
        <f>SUMIFS('Inp - BP final'!H:H, 'Inp - BP final'!$A:$A, $F$6, 'Inp - BP final'!$K:$K, $E13)+SUMIFS('Inp - BP final'!H:H, 'Inp - BP final'!$A:$A, $F$6, 'Inp - BP final'!$K:$K, $A13)</f>
        <v>27.477552122534625</v>
      </c>
      <c r="M13" s="38">
        <f>SUMIFS('Inp - BP final'!I:I, 'Inp - BP final'!$A:$A, $F$6, 'Inp - BP final'!$K:$K, $E13)+SUMIFS('Inp - BP final'!I:I, 'Inp - BP final'!$A:$A, $F$6, 'Inp - BP final'!$K:$K, $A13)</f>
        <v>21.297729728661356</v>
      </c>
      <c r="N13" s="38">
        <f>SUMIFS('Inp - BP final'!J:J, 'Inp - BP final'!$A:$A, $F$6, 'Inp - BP final'!$K:$K, $E13)+SUMIFS('Inp - BP final'!J:J, 'Inp - BP final'!$A:$A, $F$6, 'Inp - BP final'!$K:$K, $A13)</f>
        <v>20.266916215094422</v>
      </c>
    </row>
    <row r="14" spans="1:14" s="30" customFormat="1" ht="13.5" customHeight="1">
      <c r="A14" s="21" t="s">
        <v>551</v>
      </c>
      <c r="B14" s="16"/>
      <c r="C14" s="64" t="s">
        <v>536</v>
      </c>
      <c r="D14" s="53"/>
      <c r="E14" s="54" t="s">
        <v>584</v>
      </c>
      <c r="F14" s="36"/>
      <c r="G14" s="41" t="s">
        <v>47</v>
      </c>
      <c r="H14" s="38">
        <f t="shared" si="0"/>
        <v>0</v>
      </c>
      <c r="I14" s="36"/>
      <c r="J14" s="38">
        <f>SUMIFS('Inp - BP final'!F:F, 'Inp - BP final'!$A:$A, $F$6, 'Inp - BP final'!$K:$K, $E14)+SUMIFS('Inp - BP final'!F:F, 'Inp - BP final'!$A:$A, $F$6, 'Inp - BP final'!$K:$K, $A14)+SUMIFS('Inp - BP final'!F:F, 'Inp - BP final'!$A:$A, $F$6, 'Inp - BP final'!$K:$K, $C14)</f>
        <v>0</v>
      </c>
      <c r="K14" s="38">
        <f>SUMIFS('Inp - BP final'!G:G, 'Inp - BP final'!$A:$A, $F$6, 'Inp - BP final'!$K:$K, $E14)+SUMIFS('Inp - BP final'!G:G, 'Inp - BP final'!$A:$A, $F$6, 'Inp - BP final'!$K:$K, $A14)+SUMIFS('Inp - BP final'!G:G, 'Inp - BP final'!$A:$A, $F$6, 'Inp - BP final'!$K:$K, $C14)</f>
        <v>0</v>
      </c>
      <c r="L14" s="38">
        <f>SUMIFS('Inp - BP final'!H:H, 'Inp - BP final'!$A:$A, $F$6, 'Inp - BP final'!$K:$K, $E14)+SUMIFS('Inp - BP final'!H:H, 'Inp - BP final'!$A:$A, $F$6, 'Inp - BP final'!$K:$K, $A14)+SUMIFS('Inp - BP final'!H:H, 'Inp - BP final'!$A:$A, $F$6, 'Inp - BP final'!$K:$K, $C14)</f>
        <v>0</v>
      </c>
      <c r="M14" s="38">
        <f>SUMIFS('Inp - BP final'!I:I, 'Inp - BP final'!$A:$A, $F$6, 'Inp - BP final'!$K:$K, $E14)+SUMIFS('Inp - BP final'!I:I, 'Inp - BP final'!$A:$A, $F$6, 'Inp - BP final'!$K:$K, $A14)+SUMIFS('Inp - BP final'!I:I, 'Inp - BP final'!$A:$A, $F$6, 'Inp - BP final'!$K:$K, $C14)</f>
        <v>0</v>
      </c>
      <c r="N14" s="38">
        <f>SUMIFS('Inp - BP final'!J:J, 'Inp - BP final'!$A:$A, $F$6, 'Inp - BP final'!$K:$K, $E14)+SUMIFS('Inp - BP final'!J:J, 'Inp - BP final'!$A:$A, $F$6, 'Inp - BP final'!$K:$K, $A14)+SUMIFS('Inp - BP final'!J:J, 'Inp - BP final'!$A:$A, $F$6, 'Inp - BP final'!$K:$K, $C14)</f>
        <v>0</v>
      </c>
    </row>
    <row r="15" spans="1:14" s="30" customFormat="1">
      <c r="A15" s="65" t="s">
        <v>549</v>
      </c>
      <c r="B15" s="16"/>
      <c r="C15" s="64" t="s">
        <v>531</v>
      </c>
      <c r="D15" s="53"/>
      <c r="E15" s="54" t="s">
        <v>585</v>
      </c>
      <c r="F15" s="36"/>
      <c r="G15" s="41" t="s">
        <v>47</v>
      </c>
      <c r="H15" s="38">
        <f t="shared" si="0"/>
        <v>0</v>
      </c>
      <c r="I15" s="38"/>
      <c r="J15" s="38">
        <f>SUMIFS('Inp - BP final'!F:F, 'Inp - BP final'!$A:$A, $F$6, 'Inp - BP final'!$K:$K, $E15)+SUMIFS('Inp - BP final'!F:F, 'Inp - BP final'!$A:$A, $F$6, 'Inp - BP final'!$K:$K, $A15)+SUMIFS('Inp - BP final'!F:F, 'Inp - BP final'!$A:$A, $F$6, 'Inp - BP final'!$K:$K, $C15)</f>
        <v>0</v>
      </c>
      <c r="K15" s="38">
        <f>SUMIFS('Inp - BP final'!G:G, 'Inp - BP final'!$A:$A, $F$6, 'Inp - BP final'!$K:$K, $E15)+SUMIFS('Inp - BP final'!G:G, 'Inp - BP final'!$A:$A, $F$6, 'Inp - BP final'!$K:$K, $A15)+SUMIFS('Inp - BP final'!G:G, 'Inp - BP final'!$A:$A, $F$6, 'Inp - BP final'!$K:$K, $C15)</f>
        <v>0</v>
      </c>
      <c r="L15" s="38">
        <f>SUMIFS('Inp - BP final'!H:H, 'Inp - BP final'!$A:$A, $F$6, 'Inp - BP final'!$K:$K, $E15)+SUMIFS('Inp - BP final'!H:H, 'Inp - BP final'!$A:$A, $F$6, 'Inp - BP final'!$K:$K, $A15)+SUMIFS('Inp - BP final'!H:H, 'Inp - BP final'!$A:$A, $F$6, 'Inp - BP final'!$K:$K, $C15)</f>
        <v>0</v>
      </c>
      <c r="M15" s="38">
        <f>SUMIFS('Inp - BP final'!I:I, 'Inp - BP final'!$A:$A, $F$6, 'Inp - BP final'!$K:$K, $E15)+SUMIFS('Inp - BP final'!I:I, 'Inp - BP final'!$A:$A, $F$6, 'Inp - BP final'!$K:$K, $A15)+SUMIFS('Inp - BP final'!I:I, 'Inp - BP final'!$A:$A, $F$6, 'Inp - BP final'!$K:$K, $C15)</f>
        <v>0</v>
      </c>
      <c r="N15" s="38">
        <f>SUMIFS('Inp - BP final'!J:J, 'Inp - BP final'!$A:$A, $F$6, 'Inp - BP final'!$K:$K, $E15)+SUMIFS('Inp - BP final'!J:J, 'Inp - BP final'!$A:$A, $F$6, 'Inp - BP final'!$K:$K, $A15)+SUMIFS('Inp - BP final'!J:J, 'Inp - BP final'!$A:$A, $F$6, 'Inp - BP final'!$K:$K, $C15)</f>
        <v>0</v>
      </c>
    </row>
    <row r="16" spans="1:14" s="30" customFormat="1">
      <c r="A16" s="66"/>
      <c r="B16" s="24"/>
      <c r="C16" s="64" t="s">
        <v>537</v>
      </c>
      <c r="D16" s="53"/>
      <c r="E16" s="54" t="s">
        <v>586</v>
      </c>
      <c r="F16" s="45"/>
      <c r="G16" s="41" t="s">
        <v>47</v>
      </c>
      <c r="H16" s="38">
        <f t="shared" si="0"/>
        <v>0</v>
      </c>
      <c r="I16" s="38"/>
      <c r="J16" s="38">
        <f>SUMIFS('Inp - BP final'!F:F, 'Inp - BP final'!$A:$A, $F$6, 'Inp - BP final'!$K:$K, $E16)+SUMIFS('Inp - BP final'!F:F, 'Inp - BP final'!$A:$A, $F$6, 'Inp - BP final'!$K:$K, $A16)+SUMIFS('Inp - BP final'!F:F, 'Inp - BP final'!$A:$A, $F$6, 'Inp - BP final'!$K:$K, $C16)</f>
        <v>0</v>
      </c>
      <c r="K16" s="38">
        <f>SUMIFS('Inp - BP final'!G:G, 'Inp - BP final'!$A:$A, $F$6, 'Inp - BP final'!$K:$K, $E16)+SUMIFS('Inp - BP final'!G:G, 'Inp - BP final'!$A:$A, $F$6, 'Inp - BP final'!$K:$K, $A16)+SUMIFS('Inp - BP final'!G:G, 'Inp - BP final'!$A:$A, $F$6, 'Inp - BP final'!$K:$K, $C16)</f>
        <v>0</v>
      </c>
      <c r="L16" s="38">
        <f>SUMIFS('Inp - BP final'!H:H, 'Inp - BP final'!$A:$A, $F$6, 'Inp - BP final'!$K:$K, $E16)+SUMIFS('Inp - BP final'!H:H, 'Inp - BP final'!$A:$A, $F$6, 'Inp - BP final'!$K:$K, $A16)+SUMIFS('Inp - BP final'!H:H, 'Inp - BP final'!$A:$A, $F$6, 'Inp - BP final'!$K:$K, $C16)</f>
        <v>0</v>
      </c>
      <c r="M16" s="38">
        <f>SUMIFS('Inp - BP final'!I:I, 'Inp - BP final'!$A:$A, $F$6, 'Inp - BP final'!$K:$K, $E16)+SUMIFS('Inp - BP final'!I:I, 'Inp - BP final'!$A:$A, $F$6, 'Inp - BP final'!$K:$K, $A16)+SUMIFS('Inp - BP final'!I:I, 'Inp - BP final'!$A:$A, $F$6, 'Inp - BP final'!$K:$K, $C16)</f>
        <v>0</v>
      </c>
      <c r="N16" s="38">
        <f>SUMIFS('Inp - BP final'!J:J, 'Inp - BP final'!$A:$A, $F$6, 'Inp - BP final'!$K:$K, $E16)+SUMIFS('Inp - BP final'!J:J, 'Inp - BP final'!$A:$A, $F$6, 'Inp - BP final'!$K:$K, $A16)+SUMIFS('Inp - BP final'!J:J, 'Inp - BP final'!$A:$A, $F$6, 'Inp - BP final'!$K:$K, $C16)</f>
        <v>0</v>
      </c>
    </row>
    <row r="17" spans="1:14" s="30" customFormat="1">
      <c r="A17" s="66"/>
      <c r="B17" s="24"/>
      <c r="C17" s="64" t="s">
        <v>532</v>
      </c>
      <c r="D17" s="53"/>
      <c r="E17" s="54" t="s">
        <v>587</v>
      </c>
      <c r="F17" s="45"/>
      <c r="G17" s="41" t="s">
        <v>47</v>
      </c>
      <c r="H17" s="38">
        <f t="shared" si="0"/>
        <v>0</v>
      </c>
      <c r="I17" s="38"/>
      <c r="J17" s="38">
        <f>SUMIFS('Inp - BP final'!F:F, 'Inp - BP final'!$A:$A, $F$6, 'Inp - BP final'!$K:$K, $E17)+SUMIFS('Inp - BP final'!F:F, 'Inp - BP final'!$A:$A, $F$6, 'Inp - BP final'!$K:$K, $A17)+SUMIFS('Inp - BP final'!F:F, 'Inp - BP final'!$A:$A, $F$6, 'Inp - BP final'!$K:$K, $C17)</f>
        <v>0</v>
      </c>
      <c r="K17" s="38">
        <f>SUMIFS('Inp - BP final'!G:G, 'Inp - BP final'!$A:$A, $F$6, 'Inp - BP final'!$K:$K, $E17)+SUMIFS('Inp - BP final'!G:G, 'Inp - BP final'!$A:$A, $F$6, 'Inp - BP final'!$K:$K, $A17)+SUMIFS('Inp - BP final'!G:G, 'Inp - BP final'!$A:$A, $F$6, 'Inp - BP final'!$K:$K, $C17)</f>
        <v>0</v>
      </c>
      <c r="L17" s="38">
        <f>SUMIFS('Inp - BP final'!H:H, 'Inp - BP final'!$A:$A, $F$6, 'Inp - BP final'!$K:$K, $E17)+SUMIFS('Inp - BP final'!H:H, 'Inp - BP final'!$A:$A, $F$6, 'Inp - BP final'!$K:$K, $A17)+SUMIFS('Inp - BP final'!H:H, 'Inp - BP final'!$A:$A, $F$6, 'Inp - BP final'!$K:$K, $C17)</f>
        <v>0</v>
      </c>
      <c r="M17" s="38">
        <f>SUMIFS('Inp - BP final'!I:I, 'Inp - BP final'!$A:$A, $F$6, 'Inp - BP final'!$K:$K, $E17)+SUMIFS('Inp - BP final'!I:I, 'Inp - BP final'!$A:$A, $F$6, 'Inp - BP final'!$K:$K, $A17)+SUMIFS('Inp - BP final'!I:I, 'Inp - BP final'!$A:$A, $F$6, 'Inp - BP final'!$K:$K, $C17)</f>
        <v>0</v>
      </c>
      <c r="N17" s="38">
        <f>SUMIFS('Inp - BP final'!J:J, 'Inp - BP final'!$A:$A, $F$6, 'Inp - BP final'!$K:$K, $E17)+SUMIFS('Inp - BP final'!J:J, 'Inp - BP final'!$A:$A, $F$6, 'Inp - BP final'!$K:$K, $A17)+SUMIFS('Inp - BP final'!J:J, 'Inp - BP final'!$A:$A, $F$6, 'Inp - BP final'!$K:$K, $C17)</f>
        <v>0</v>
      </c>
    </row>
    <row r="18" spans="1:14" s="30" customFormat="1">
      <c r="A18" s="66"/>
      <c r="B18" s="24"/>
      <c r="C18" s="64" t="s">
        <v>538</v>
      </c>
      <c r="D18" s="53"/>
      <c r="E18" s="54" t="s">
        <v>588</v>
      </c>
      <c r="F18" s="45"/>
      <c r="G18" s="41" t="s">
        <v>47</v>
      </c>
      <c r="H18" s="38">
        <f t="shared" si="0"/>
        <v>0</v>
      </c>
      <c r="I18" s="38"/>
      <c r="J18" s="38">
        <f>SUMIFS('Inp - BP final'!F:F, 'Inp - BP final'!$A:$A, $F$6, 'Inp - BP final'!$K:$K, $E18)+SUMIFS('Inp - BP final'!F:F, 'Inp - BP final'!$A:$A, $F$6, 'Inp - BP final'!$K:$K, $A18)+SUMIFS('Inp - BP final'!F:F, 'Inp - BP final'!$A:$A, $F$6, 'Inp - BP final'!$K:$K, $C18)</f>
        <v>0</v>
      </c>
      <c r="K18" s="38">
        <f>SUMIFS('Inp - BP final'!G:G, 'Inp - BP final'!$A:$A, $F$6, 'Inp - BP final'!$K:$K, $E18)+SUMIFS('Inp - BP final'!G:G, 'Inp - BP final'!$A:$A, $F$6, 'Inp - BP final'!$K:$K, $A18)+SUMIFS('Inp - BP final'!G:G, 'Inp - BP final'!$A:$A, $F$6, 'Inp - BP final'!$K:$K, $C18)</f>
        <v>0</v>
      </c>
      <c r="L18" s="38">
        <f>SUMIFS('Inp - BP final'!H:H, 'Inp - BP final'!$A:$A, $F$6, 'Inp - BP final'!$K:$K, $E18)+SUMIFS('Inp - BP final'!H:H, 'Inp - BP final'!$A:$A, $F$6, 'Inp - BP final'!$K:$K, $A18)+SUMIFS('Inp - BP final'!H:H, 'Inp - BP final'!$A:$A, $F$6, 'Inp - BP final'!$K:$K, $C18)</f>
        <v>0</v>
      </c>
      <c r="M18" s="38">
        <f>SUMIFS('Inp - BP final'!I:I, 'Inp - BP final'!$A:$A, $F$6, 'Inp - BP final'!$K:$K, $E18)+SUMIFS('Inp - BP final'!I:I, 'Inp - BP final'!$A:$A, $F$6, 'Inp - BP final'!$K:$K, $A18)+SUMIFS('Inp - BP final'!I:I, 'Inp - BP final'!$A:$A, $F$6, 'Inp - BP final'!$K:$K, $C18)</f>
        <v>0</v>
      </c>
      <c r="N18" s="38">
        <f>SUMIFS('Inp - BP final'!J:J, 'Inp - BP final'!$A:$A, $F$6, 'Inp - BP final'!$K:$K, $E18)+SUMIFS('Inp - BP final'!J:J, 'Inp - BP final'!$A:$A, $F$6, 'Inp - BP final'!$K:$K, $A18)+SUMIFS('Inp - BP final'!J:J, 'Inp - BP final'!$A:$A, $F$6, 'Inp - BP final'!$K:$K, $C18)</f>
        <v>0</v>
      </c>
    </row>
    <row r="19" spans="1:14" s="30" customFormat="1">
      <c r="A19" s="66"/>
      <c r="B19" s="24"/>
      <c r="C19" s="64" t="s">
        <v>533</v>
      </c>
      <c r="D19" s="53"/>
      <c r="E19" s="54" t="s">
        <v>589</v>
      </c>
      <c r="F19" s="45"/>
      <c r="G19" s="41" t="s">
        <v>47</v>
      </c>
      <c r="H19" s="38">
        <f t="shared" si="0"/>
        <v>0</v>
      </c>
      <c r="I19" s="38"/>
      <c r="J19" s="38">
        <f>SUMIFS('Inp - BP final'!F:F, 'Inp - BP final'!$A:$A, $F$6, 'Inp - BP final'!$K:$K, $E19)+SUMIFS('Inp - BP final'!F:F, 'Inp - BP final'!$A:$A, $F$6, 'Inp - BP final'!$K:$K, $A19)+SUMIFS('Inp - BP final'!F:F, 'Inp - BP final'!$A:$A, $F$6, 'Inp - BP final'!$K:$K, $C19)</f>
        <v>0</v>
      </c>
      <c r="K19" s="38">
        <f>SUMIFS('Inp - BP final'!G:G, 'Inp - BP final'!$A:$A, $F$6, 'Inp - BP final'!$K:$K, $E19)+SUMIFS('Inp - BP final'!G:G, 'Inp - BP final'!$A:$A, $F$6, 'Inp - BP final'!$K:$K, $A19)+SUMIFS('Inp - BP final'!G:G, 'Inp - BP final'!$A:$A, $F$6, 'Inp - BP final'!$K:$K, $C19)</f>
        <v>0</v>
      </c>
      <c r="L19" s="38">
        <f>SUMIFS('Inp - BP final'!H:H, 'Inp - BP final'!$A:$A, $F$6, 'Inp - BP final'!$K:$K, $E19)+SUMIFS('Inp - BP final'!H:H, 'Inp - BP final'!$A:$A, $F$6, 'Inp - BP final'!$K:$K, $A19)+SUMIFS('Inp - BP final'!H:H, 'Inp - BP final'!$A:$A, $F$6, 'Inp - BP final'!$K:$K, $C19)</f>
        <v>0</v>
      </c>
      <c r="M19" s="38">
        <f>SUMIFS('Inp - BP final'!I:I, 'Inp - BP final'!$A:$A, $F$6, 'Inp - BP final'!$K:$K, $E19)+SUMIFS('Inp - BP final'!I:I, 'Inp - BP final'!$A:$A, $F$6, 'Inp - BP final'!$K:$K, $A19)+SUMIFS('Inp - BP final'!I:I, 'Inp - BP final'!$A:$A, $F$6, 'Inp - BP final'!$K:$K, $C19)</f>
        <v>0</v>
      </c>
      <c r="N19" s="38">
        <f>SUMIFS('Inp - BP final'!J:J, 'Inp - BP final'!$A:$A, $F$6, 'Inp - BP final'!$K:$K, $E19)+SUMIFS('Inp - BP final'!J:J, 'Inp - BP final'!$A:$A, $F$6, 'Inp - BP final'!$K:$K, $A19)+SUMIFS('Inp - BP final'!J:J, 'Inp - BP final'!$A:$A, $F$6, 'Inp - BP final'!$K:$K, $C19)</f>
        <v>0</v>
      </c>
    </row>
    <row r="20" spans="1:14" s="30" customFormat="1">
      <c r="A20" s="66"/>
      <c r="B20" s="24"/>
      <c r="C20" s="64" t="s">
        <v>539</v>
      </c>
      <c r="D20" s="53"/>
      <c r="E20" s="54" t="s">
        <v>590</v>
      </c>
      <c r="F20" s="45"/>
      <c r="G20" s="41" t="s">
        <v>47</v>
      </c>
      <c r="H20" s="38">
        <f t="shared" si="0"/>
        <v>0</v>
      </c>
      <c r="I20" s="38"/>
      <c r="J20" s="38">
        <f>SUMIFS('Inp - BP final'!F:F, 'Inp - BP final'!$A:$A, $F$6, 'Inp - BP final'!$K:$K, $E20)+SUMIFS('Inp - BP final'!F:F, 'Inp - BP final'!$A:$A, $F$6, 'Inp - BP final'!$K:$K, $A20)+SUMIFS('Inp - BP final'!F:F, 'Inp - BP final'!$A:$A, $F$6, 'Inp - BP final'!$K:$K, $C20)</f>
        <v>0</v>
      </c>
      <c r="K20" s="38">
        <f>SUMIFS('Inp - BP final'!G:G, 'Inp - BP final'!$A:$A, $F$6, 'Inp - BP final'!$K:$K, $E20)+SUMIFS('Inp - BP final'!G:G, 'Inp - BP final'!$A:$A, $F$6, 'Inp - BP final'!$K:$K, $A20)+SUMIFS('Inp - BP final'!G:G, 'Inp - BP final'!$A:$A, $F$6, 'Inp - BP final'!$K:$K, $C20)</f>
        <v>0</v>
      </c>
      <c r="L20" s="38">
        <f>SUMIFS('Inp - BP final'!H:H, 'Inp - BP final'!$A:$A, $F$6, 'Inp - BP final'!$K:$K, $E20)+SUMIFS('Inp - BP final'!H:H, 'Inp - BP final'!$A:$A, $F$6, 'Inp - BP final'!$K:$K, $A20)+SUMIFS('Inp - BP final'!H:H, 'Inp - BP final'!$A:$A, $F$6, 'Inp - BP final'!$K:$K, $C20)</f>
        <v>0</v>
      </c>
      <c r="M20" s="38">
        <f>SUMIFS('Inp - BP final'!I:I, 'Inp - BP final'!$A:$A, $F$6, 'Inp - BP final'!$K:$K, $E20)+SUMIFS('Inp - BP final'!I:I, 'Inp - BP final'!$A:$A, $F$6, 'Inp - BP final'!$K:$K, $A20)+SUMIFS('Inp - BP final'!I:I, 'Inp - BP final'!$A:$A, $F$6, 'Inp - BP final'!$K:$K, $C20)</f>
        <v>0</v>
      </c>
      <c r="N20" s="38">
        <f>SUMIFS('Inp - BP final'!J:J, 'Inp - BP final'!$A:$A, $F$6, 'Inp - BP final'!$K:$K, $E20)+SUMIFS('Inp - BP final'!J:J, 'Inp - BP final'!$A:$A, $F$6, 'Inp - BP final'!$K:$K, $A20)+SUMIFS('Inp - BP final'!J:J, 'Inp - BP final'!$A:$A, $F$6, 'Inp - BP final'!$K:$K, $C20)</f>
        <v>0</v>
      </c>
    </row>
    <row r="21" spans="1:14" s="30" customFormat="1" ht="13.15">
      <c r="A21" s="66"/>
      <c r="B21" s="24"/>
      <c r="C21" s="64" t="s">
        <v>534</v>
      </c>
      <c r="D21" s="20"/>
      <c r="E21" s="54" t="s">
        <v>591</v>
      </c>
      <c r="F21" s="28"/>
      <c r="G21" s="41" t="s">
        <v>47</v>
      </c>
      <c r="H21" s="38">
        <f t="shared" si="0"/>
        <v>0</v>
      </c>
      <c r="J21" s="38">
        <f>SUMIFS('Inp - BP final'!F:F, 'Inp - BP final'!$A:$A, $F$6, 'Inp - BP final'!$K:$K, $E21)+SUMIFS('Inp - BP final'!F:F, 'Inp - BP final'!$A:$A, $F$6, 'Inp - BP final'!$K:$K, $A21)+SUMIFS('Inp - BP final'!F:F, 'Inp - BP final'!$A:$A, $F$6, 'Inp - BP final'!$K:$K, $C21)</f>
        <v>0</v>
      </c>
      <c r="K21" s="38">
        <f>SUMIFS('Inp - BP final'!G:G, 'Inp - BP final'!$A:$A, $F$6, 'Inp - BP final'!$K:$K, $E21)+SUMIFS('Inp - BP final'!G:G, 'Inp - BP final'!$A:$A, $F$6, 'Inp - BP final'!$K:$K, $A21)+SUMIFS('Inp - BP final'!G:G, 'Inp - BP final'!$A:$A, $F$6, 'Inp - BP final'!$K:$K, $C21)</f>
        <v>0</v>
      </c>
      <c r="L21" s="38">
        <f>SUMIFS('Inp - BP final'!H:H, 'Inp - BP final'!$A:$A, $F$6, 'Inp - BP final'!$K:$K, $E21)+SUMIFS('Inp - BP final'!H:H, 'Inp - BP final'!$A:$A, $F$6, 'Inp - BP final'!$K:$K, $A21)+SUMIFS('Inp - BP final'!H:H, 'Inp - BP final'!$A:$A, $F$6, 'Inp - BP final'!$K:$K, $C21)</f>
        <v>0</v>
      </c>
      <c r="M21" s="38">
        <f>SUMIFS('Inp - BP final'!I:I, 'Inp - BP final'!$A:$A, $F$6, 'Inp - BP final'!$K:$K, $E21)+SUMIFS('Inp - BP final'!I:I, 'Inp - BP final'!$A:$A, $F$6, 'Inp - BP final'!$K:$K, $A21)+SUMIFS('Inp - BP final'!I:I, 'Inp - BP final'!$A:$A, $F$6, 'Inp - BP final'!$K:$K, $C21)</f>
        <v>0</v>
      </c>
      <c r="N21" s="38">
        <f>SUMIFS('Inp - BP final'!J:J, 'Inp - BP final'!$A:$A, $F$6, 'Inp - BP final'!$K:$K, $E21)+SUMIFS('Inp - BP final'!J:J, 'Inp - BP final'!$A:$A, $F$6, 'Inp - BP final'!$K:$K, $A21)+SUMIFS('Inp - BP final'!J:J, 'Inp - BP final'!$A:$A, $F$6, 'Inp - BP final'!$K:$K, $C21)</f>
        <v>0</v>
      </c>
    </row>
    <row r="22" spans="1:14" s="30" customFormat="1" ht="13.15">
      <c r="A22" s="66"/>
      <c r="B22" s="24"/>
      <c r="C22" s="24"/>
      <c r="D22" s="20"/>
      <c r="E22" s="27"/>
      <c r="F22" s="28"/>
      <c r="G22" s="41"/>
      <c r="H22" s="52"/>
      <c r="J22" s="52"/>
      <c r="K22" s="52"/>
      <c r="L22" s="52"/>
      <c r="M22" s="52"/>
      <c r="N22" s="52"/>
    </row>
    <row r="23" spans="1:14" s="30" customFormat="1" ht="13.15">
      <c r="A23" s="65"/>
      <c r="B23" s="16"/>
      <c r="C23" s="39" t="s">
        <v>592</v>
      </c>
      <c r="D23" s="40"/>
      <c r="E23" s="18"/>
      <c r="F23" s="41"/>
      <c r="G23" s="41"/>
      <c r="H23" s="38"/>
      <c r="I23" s="38"/>
      <c r="J23" s="38"/>
      <c r="K23" s="38"/>
      <c r="L23" s="38"/>
      <c r="M23" s="38"/>
      <c r="N23" s="38"/>
    </row>
    <row r="24" spans="1:14" s="30" customFormat="1">
      <c r="A24" s="65"/>
      <c r="B24" s="16"/>
      <c r="C24" s="43"/>
      <c r="D24" s="53"/>
      <c r="E24" s="27" t="s">
        <v>593</v>
      </c>
      <c r="F24" s="36"/>
      <c r="G24" s="41" t="s">
        <v>594</v>
      </c>
      <c r="H24" s="38"/>
      <c r="I24" s="38"/>
      <c r="J24" s="61">
        <f>J10/SUM($J$10:$N$11)</f>
        <v>0.19528967708501951</v>
      </c>
      <c r="K24" s="61">
        <f t="shared" ref="K24:N24" si="1">K10/SUM($J$10:$N$11)</f>
        <v>0.19274716518876761</v>
      </c>
      <c r="L24" s="61">
        <f t="shared" si="1"/>
        <v>0.1873898613999592</v>
      </c>
      <c r="M24" s="61">
        <f t="shared" si="1"/>
        <v>0.18596826536609262</v>
      </c>
      <c r="N24" s="61">
        <f t="shared" si="1"/>
        <v>0.18294045940356618</v>
      </c>
    </row>
    <row r="25" spans="1:14" s="30" customFormat="1" ht="13.15">
      <c r="A25" s="66"/>
      <c r="B25" s="24"/>
      <c r="C25" s="39"/>
      <c r="D25" s="53"/>
      <c r="E25" s="27" t="s">
        <v>595</v>
      </c>
      <c r="F25" s="36"/>
      <c r="G25" s="41" t="s">
        <v>594</v>
      </c>
      <c r="H25" s="38"/>
      <c r="I25" s="38"/>
      <c r="J25" s="61"/>
      <c r="K25" s="61"/>
      <c r="L25" s="61"/>
      <c r="M25" s="61"/>
      <c r="N25" s="61"/>
    </row>
    <row r="26" spans="1:14" s="30" customFormat="1">
      <c r="A26" s="65"/>
      <c r="B26" s="16"/>
      <c r="C26" s="43"/>
      <c r="D26" s="53"/>
      <c r="E26" s="27" t="s">
        <v>596</v>
      </c>
      <c r="F26" s="36"/>
      <c r="G26" s="41" t="s">
        <v>594</v>
      </c>
      <c r="H26" s="38"/>
      <c r="I26" s="38"/>
      <c r="J26" s="61">
        <f>J12/SUM($J$12:$N$13)</f>
        <v>0.11754348487108726</v>
      </c>
      <c r="K26" s="61">
        <f t="shared" ref="K26:N26" si="2">K12/SUM($J$12:$N$13)</f>
        <v>0.11531969457121223</v>
      </c>
      <c r="L26" s="61">
        <f t="shared" si="2"/>
        <v>0.11140239250086276</v>
      </c>
      <c r="M26" s="61">
        <f t="shared" si="2"/>
        <v>0.10800226153674353</v>
      </c>
      <c r="N26" s="61">
        <f t="shared" si="2"/>
        <v>0.10928518280613143</v>
      </c>
    </row>
    <row r="27" spans="1:14" s="30" customFormat="1" ht="13.15">
      <c r="A27" s="64"/>
      <c r="C27" s="51"/>
      <c r="D27" s="38"/>
      <c r="E27" s="27" t="s">
        <v>471</v>
      </c>
      <c r="F27" s="36"/>
      <c r="G27" s="41" t="s">
        <v>594</v>
      </c>
      <c r="H27" s="38"/>
      <c r="I27" s="38"/>
      <c r="J27" s="61"/>
      <c r="K27" s="61"/>
      <c r="L27" s="61"/>
      <c r="M27" s="61"/>
      <c r="N27" s="61"/>
    </row>
    <row r="28" spans="1:14" s="30" customFormat="1" ht="13.5" customHeight="1">
      <c r="A28" s="65"/>
      <c r="B28" s="16"/>
      <c r="C28" s="43"/>
      <c r="D28" s="53"/>
      <c r="E28" s="27" t="s">
        <v>597</v>
      </c>
      <c r="F28" s="36"/>
      <c r="G28" s="41" t="s">
        <v>594</v>
      </c>
      <c r="H28" s="36"/>
      <c r="I28" s="36"/>
      <c r="J28" s="61">
        <f>IF(J14=0, 0, J14/SUM($J$14:$N$15))</f>
        <v>0</v>
      </c>
      <c r="K28" s="61">
        <f t="shared" ref="K28:N28" si="3">IF(K14=0, 0, K14/SUM($J$14:$N$15))</f>
        <v>0</v>
      </c>
      <c r="L28" s="61">
        <f t="shared" si="3"/>
        <v>0</v>
      </c>
      <c r="M28" s="61">
        <f t="shared" si="3"/>
        <v>0</v>
      </c>
      <c r="N28" s="61">
        <f t="shared" si="3"/>
        <v>0</v>
      </c>
    </row>
    <row r="29" spans="1:14" s="30" customFormat="1">
      <c r="A29" s="65"/>
      <c r="B29" s="16"/>
      <c r="C29" s="43"/>
      <c r="D29" s="53"/>
      <c r="E29" s="27" t="s">
        <v>598</v>
      </c>
      <c r="F29" s="36"/>
      <c r="G29" s="41" t="s">
        <v>594</v>
      </c>
      <c r="H29" s="38"/>
      <c r="I29" s="38"/>
      <c r="J29" s="61"/>
      <c r="K29" s="61"/>
      <c r="L29" s="61"/>
      <c r="M29" s="61"/>
      <c r="N29" s="61"/>
    </row>
    <row r="30" spans="1:14" s="30" customFormat="1">
      <c r="A30" s="66"/>
      <c r="B30" s="24"/>
      <c r="C30" s="43"/>
      <c r="D30" s="53"/>
      <c r="E30" s="27" t="s">
        <v>599</v>
      </c>
      <c r="F30" s="45"/>
      <c r="G30" s="41" t="s">
        <v>594</v>
      </c>
      <c r="H30" s="38"/>
      <c r="I30" s="38"/>
      <c r="J30" s="61">
        <f>IF(J16=0, 0, J16/SUM($J$16:$N$17))</f>
        <v>0</v>
      </c>
      <c r="K30" s="61">
        <f t="shared" ref="K30:N30" si="4">IF(K16=0, 0, K16/SUM($J$16:$N$17))</f>
        <v>0</v>
      </c>
      <c r="L30" s="61">
        <f t="shared" si="4"/>
        <v>0</v>
      </c>
      <c r="M30" s="61">
        <f t="shared" si="4"/>
        <v>0</v>
      </c>
      <c r="N30" s="61">
        <f t="shared" si="4"/>
        <v>0</v>
      </c>
    </row>
    <row r="31" spans="1:14" s="30" customFormat="1">
      <c r="A31" s="66"/>
      <c r="B31" s="24"/>
      <c r="C31" s="43"/>
      <c r="D31" s="53"/>
      <c r="E31" s="27" t="s">
        <v>600</v>
      </c>
      <c r="F31" s="45"/>
      <c r="G31" s="41" t="s">
        <v>594</v>
      </c>
      <c r="H31" s="38"/>
      <c r="I31" s="38"/>
      <c r="J31" s="61"/>
      <c r="K31" s="61"/>
      <c r="L31" s="61"/>
      <c r="M31" s="61"/>
      <c r="N31" s="61"/>
    </row>
    <row r="32" spans="1:14" s="30" customFormat="1">
      <c r="A32" s="66"/>
      <c r="B32" s="24"/>
      <c r="C32" s="43"/>
      <c r="D32" s="53"/>
      <c r="E32" s="27" t="s">
        <v>601</v>
      </c>
      <c r="F32" s="45"/>
      <c r="G32" s="41" t="s">
        <v>594</v>
      </c>
      <c r="H32" s="38"/>
      <c r="I32" s="38"/>
      <c r="J32" s="86">
        <f>IF(J18=0, 0, J18/SUM($J$18:$N$19))</f>
        <v>0</v>
      </c>
      <c r="K32" s="86">
        <f t="shared" ref="K32:N32" si="5">IF(K18=0, 0, K18/SUM($J$18:$N$19))</f>
        <v>0</v>
      </c>
      <c r="L32" s="86">
        <f t="shared" si="5"/>
        <v>0</v>
      </c>
      <c r="M32" s="86">
        <f t="shared" si="5"/>
        <v>0</v>
      </c>
      <c r="N32" s="86">
        <f t="shared" si="5"/>
        <v>0</v>
      </c>
    </row>
    <row r="33" spans="1:14" s="30" customFormat="1">
      <c r="A33" s="66"/>
      <c r="B33" s="24"/>
      <c r="C33" s="43"/>
      <c r="D33" s="53"/>
      <c r="E33" s="27" t="s">
        <v>602</v>
      </c>
      <c r="F33" s="45"/>
      <c r="G33" s="41" t="s">
        <v>594</v>
      </c>
      <c r="H33" s="38"/>
      <c r="I33" s="38"/>
      <c r="J33" s="86"/>
      <c r="K33" s="86"/>
      <c r="L33" s="86"/>
      <c r="M33" s="86"/>
      <c r="N33" s="86"/>
    </row>
    <row r="34" spans="1:14" s="30" customFormat="1">
      <c r="A34" s="66"/>
      <c r="B34" s="24"/>
      <c r="C34" s="43"/>
      <c r="D34" s="53"/>
      <c r="E34" s="27" t="s">
        <v>603</v>
      </c>
      <c r="F34" s="45"/>
      <c r="G34" s="41" t="s">
        <v>594</v>
      </c>
      <c r="H34" s="38"/>
      <c r="I34" s="38"/>
      <c r="J34" s="86">
        <f>IF(J20=0, 0, J20/SUM($J$20:$N$21))</f>
        <v>0</v>
      </c>
      <c r="K34" s="86">
        <f t="shared" ref="K34:N34" si="6">IF(K20=0, 0, K20/SUM($J$20:$N$21))</f>
        <v>0</v>
      </c>
      <c r="L34" s="86">
        <f t="shared" si="6"/>
        <v>0</v>
      </c>
      <c r="M34" s="86">
        <f t="shared" si="6"/>
        <v>0</v>
      </c>
      <c r="N34" s="86">
        <f t="shared" si="6"/>
        <v>0</v>
      </c>
    </row>
    <row r="35" spans="1:14" s="30" customFormat="1" ht="13.15">
      <c r="A35" s="66"/>
      <c r="B35" s="24"/>
      <c r="C35" s="24"/>
      <c r="D35" s="20"/>
      <c r="E35" s="27" t="s">
        <v>604</v>
      </c>
      <c r="F35" s="28"/>
      <c r="G35" s="41" t="s">
        <v>594</v>
      </c>
      <c r="H35" s="52"/>
      <c r="J35" s="86"/>
      <c r="K35" s="86"/>
      <c r="L35" s="86"/>
      <c r="M35" s="86"/>
      <c r="N35" s="86"/>
    </row>
    <row r="36" spans="1:14" s="30" customFormat="1" ht="13.15">
      <c r="A36" s="66"/>
      <c r="B36" s="24"/>
      <c r="C36" s="24"/>
      <c r="D36" s="20"/>
      <c r="E36" s="27"/>
      <c r="F36" s="28"/>
      <c r="G36" s="41"/>
      <c r="H36" s="52"/>
      <c r="J36" s="52"/>
      <c r="K36" s="52"/>
      <c r="L36" s="52"/>
      <c r="M36" s="52"/>
      <c r="N36" s="52"/>
    </row>
    <row r="37" spans="1:14" s="30" customFormat="1" ht="13.15">
      <c r="A37" s="66"/>
      <c r="B37" s="24"/>
      <c r="C37" s="33" t="s">
        <v>605</v>
      </c>
      <c r="D37" s="20"/>
      <c r="E37" s="27"/>
      <c r="F37" s="28"/>
      <c r="G37" s="41"/>
      <c r="H37" s="52"/>
      <c r="J37" s="52"/>
      <c r="K37" s="52"/>
      <c r="L37" s="52"/>
      <c r="M37" s="52"/>
      <c r="N37" s="52"/>
    </row>
    <row r="38" spans="1:14" s="30" customFormat="1" ht="13.15">
      <c r="A38" s="66"/>
      <c r="B38" s="24"/>
      <c r="C38" s="24"/>
      <c r="D38" s="20"/>
      <c r="E38" s="27" t="s">
        <v>474</v>
      </c>
      <c r="F38" s="28"/>
      <c r="G38" s="41" t="s">
        <v>47</v>
      </c>
      <c r="H38" s="38">
        <f>SUM(J38:N38)</f>
        <v>21.006113300240614</v>
      </c>
      <c r="J38" s="38">
        <f>SUMIFS('Inp - allowance final'!I:I, 'Inp - allowance final'!$A:$A, $F$6, 'Inp - allowance final'!$N:$N, $E38)</f>
        <v>4.5668448453036268</v>
      </c>
      <c r="K38" s="38">
        <f>SUMIFS('Inp - allowance final'!J:J, 'Inp - allowance final'!$A:$A, $F$6, 'Inp - allowance final'!$N:$N, $E38)</f>
        <v>4.3722502653264357</v>
      </c>
      <c r="L38" s="38">
        <f>SUMIFS('Inp - allowance final'!K:K, 'Inp - allowance final'!$A:$A, $F$6, 'Inp - allowance final'!$N:$N, $E38)</f>
        <v>4.1979584627428235</v>
      </c>
      <c r="M38" s="38">
        <f>SUMIFS('Inp - allowance final'!L:L, 'Inp - allowance final'!$A:$A, $F$6, 'Inp - allowance final'!$N:$N, $E38)</f>
        <v>4.0202990409773243</v>
      </c>
      <c r="N38" s="38">
        <f>SUMIFS('Inp - allowance final'!M:M, 'Inp - allowance final'!$A:$A, $F$6, 'Inp - allowance final'!$N:$N, $E38)</f>
        <v>3.8487606858904062</v>
      </c>
    </row>
    <row r="39" spans="1:14" s="30" customFormat="1" ht="13.15">
      <c r="A39" s="66"/>
      <c r="B39" s="24"/>
      <c r="C39" s="24"/>
      <c r="D39" s="20"/>
      <c r="E39" s="27" t="s">
        <v>476</v>
      </c>
      <c r="F39" s="28"/>
      <c r="G39" s="41" t="s">
        <v>47</v>
      </c>
      <c r="H39" s="38">
        <f t="shared" ref="H39:H43" si="7">SUM(J39:N39)</f>
        <v>245.48039981987205</v>
      </c>
      <c r="J39" s="38">
        <f>SUMIFS('Inp - allowance final'!I:I, 'Inp - allowance final'!$A:$A, $F$6, 'Inp - allowance final'!$N:$N, $E39)</f>
        <v>52.119724148094036</v>
      </c>
      <c r="K39" s="38">
        <f>SUMIFS('Inp - allowance final'!J:J, 'Inp - allowance final'!$A:$A, $F$6, 'Inp - allowance final'!$N:$N, $E39)</f>
        <v>52.31664718857445</v>
      </c>
      <c r="L39" s="38">
        <f>SUMIFS('Inp - allowance final'!K:K, 'Inp - allowance final'!$A:$A, $F$6, 'Inp - allowance final'!$N:$N, $E39)</f>
        <v>47.264626462390446</v>
      </c>
      <c r="M39" s="38">
        <f>SUMIFS('Inp - allowance final'!L:L, 'Inp - allowance final'!$A:$A, $F$6, 'Inp - allowance final'!$N:$N, $E39)</f>
        <v>46.714748573075447</v>
      </c>
      <c r="N39" s="38">
        <f>SUMIFS('Inp - allowance final'!M:M, 'Inp - allowance final'!$A:$A, $F$6, 'Inp - allowance final'!$N:$N, $E39)</f>
        <v>47.064653447737669</v>
      </c>
    </row>
    <row r="40" spans="1:14" s="30" customFormat="1" ht="13.15">
      <c r="A40" s="66"/>
      <c r="B40" s="24"/>
      <c r="C40" s="24"/>
      <c r="D40" s="20"/>
      <c r="E40" s="27" t="s">
        <v>477</v>
      </c>
      <c r="F40" s="28"/>
      <c r="G40" s="41" t="s">
        <v>47</v>
      </c>
      <c r="H40" s="38">
        <f t="shared" si="7"/>
        <v>0</v>
      </c>
      <c r="J40" s="38">
        <f>SUMIFS('Inp - allowance final'!I:I, 'Inp - allowance final'!$A:$A, $F$6, 'Inp - allowance final'!$N:$N, $E40)</f>
        <v>0</v>
      </c>
      <c r="K40" s="38">
        <f>SUMIFS('Inp - allowance final'!J:J, 'Inp - allowance final'!$A:$A, $F$6, 'Inp - allowance final'!$N:$N, $E40)</f>
        <v>0</v>
      </c>
      <c r="L40" s="38">
        <f>SUMIFS('Inp - allowance final'!K:K, 'Inp - allowance final'!$A:$A, $F$6, 'Inp - allowance final'!$N:$N, $E40)</f>
        <v>0</v>
      </c>
      <c r="M40" s="38">
        <f>SUMIFS('Inp - allowance final'!L:L, 'Inp - allowance final'!$A:$A, $F$6, 'Inp - allowance final'!$N:$N, $E40)</f>
        <v>0</v>
      </c>
      <c r="N40" s="38">
        <f>SUMIFS('Inp - allowance final'!M:M, 'Inp - allowance final'!$A:$A, $F$6, 'Inp - allowance final'!$N:$N, $E40)</f>
        <v>0</v>
      </c>
    </row>
    <row r="41" spans="1:14" s="30" customFormat="1" ht="13.15">
      <c r="A41" s="66"/>
      <c r="B41" s="24"/>
      <c r="C41" s="24"/>
      <c r="D41" s="20"/>
      <c r="E41" s="27" t="s">
        <v>478</v>
      </c>
      <c r="F41" s="28"/>
      <c r="G41" s="41" t="s">
        <v>47</v>
      </c>
      <c r="H41" s="38">
        <f t="shared" si="7"/>
        <v>0</v>
      </c>
      <c r="J41" s="38">
        <f>SUMIFS('Inp - allowance final'!I:I, 'Inp - allowance final'!$A:$A, $F$6, 'Inp - allowance final'!$N:$N, $E41)</f>
        <v>0</v>
      </c>
      <c r="K41" s="38">
        <f>SUMIFS('Inp - allowance final'!J:J, 'Inp - allowance final'!$A:$A, $F$6, 'Inp - allowance final'!$N:$N, $E41)</f>
        <v>0</v>
      </c>
      <c r="L41" s="38">
        <f>SUMIFS('Inp - allowance final'!K:K, 'Inp - allowance final'!$A:$A, $F$6, 'Inp - allowance final'!$N:$N, $E41)</f>
        <v>0</v>
      </c>
      <c r="M41" s="38">
        <f>SUMIFS('Inp - allowance final'!L:L, 'Inp - allowance final'!$A:$A, $F$6, 'Inp - allowance final'!$N:$N, $E41)</f>
        <v>0</v>
      </c>
      <c r="N41" s="38">
        <f>SUMIFS('Inp - allowance final'!M:M, 'Inp - allowance final'!$A:$A, $F$6, 'Inp - allowance final'!$N:$N, $E41)</f>
        <v>0</v>
      </c>
    </row>
    <row r="42" spans="1:14" s="30" customFormat="1" ht="13.15">
      <c r="A42" s="66"/>
      <c r="B42" s="24"/>
      <c r="C42" s="24"/>
      <c r="D42" s="20"/>
      <c r="E42" s="27" t="s">
        <v>606</v>
      </c>
      <c r="F42" s="28"/>
      <c r="G42" s="41" t="s">
        <v>47</v>
      </c>
      <c r="H42" s="38">
        <f t="shared" si="7"/>
        <v>0</v>
      </c>
      <c r="J42" s="38">
        <f>SUMIFS('Inp - allowance final'!I:I, 'Inp - allowance final'!$A:$A, $F$6, 'Inp - allowance final'!$N:$N, $E42)</f>
        <v>0</v>
      </c>
      <c r="K42" s="38">
        <f>SUMIFS('Inp - allowance final'!J:J, 'Inp - allowance final'!$A:$A, $F$6, 'Inp - allowance final'!$N:$N, $E42)</f>
        <v>0</v>
      </c>
      <c r="L42" s="38">
        <f>SUMIFS('Inp - allowance final'!K:K, 'Inp - allowance final'!$A:$A, $F$6, 'Inp - allowance final'!$N:$N, $E42)</f>
        <v>0</v>
      </c>
      <c r="M42" s="38">
        <f>SUMIFS('Inp - allowance final'!L:L, 'Inp - allowance final'!$A:$A, $F$6, 'Inp - allowance final'!$N:$N, $E42)</f>
        <v>0</v>
      </c>
      <c r="N42" s="38">
        <f>SUMIFS('Inp - allowance final'!M:M, 'Inp - allowance final'!$A:$A, $F$6, 'Inp - allowance final'!$N:$N, $E42)</f>
        <v>0</v>
      </c>
    </row>
    <row r="43" spans="1:14" s="30" customFormat="1" ht="13.15">
      <c r="A43" s="66"/>
      <c r="B43" s="24"/>
      <c r="C43" s="24"/>
      <c r="D43" s="20"/>
      <c r="E43" s="27" t="s">
        <v>607</v>
      </c>
      <c r="F43" s="28"/>
      <c r="G43" s="41" t="s">
        <v>47</v>
      </c>
      <c r="H43" s="38">
        <f t="shared" si="7"/>
        <v>0</v>
      </c>
      <c r="J43" s="38">
        <f>SUMIFS('Inp - allowance final'!I:I, 'Inp - allowance final'!$A:$A, $F$6, 'Inp - allowance final'!$N:$N, $E43)</f>
        <v>0</v>
      </c>
      <c r="K43" s="38">
        <f>SUMIFS('Inp - allowance final'!J:J, 'Inp - allowance final'!$A:$A, $F$6, 'Inp - allowance final'!$N:$N, $E43)</f>
        <v>0</v>
      </c>
      <c r="L43" s="38">
        <f>SUMIFS('Inp - allowance final'!K:K, 'Inp - allowance final'!$A:$A, $F$6, 'Inp - allowance final'!$N:$N, $E43)</f>
        <v>0</v>
      </c>
      <c r="M43" s="38">
        <f>SUMIFS('Inp - allowance final'!L:L, 'Inp - allowance final'!$A:$A, $F$6, 'Inp - allowance final'!$N:$N, $E43)</f>
        <v>0</v>
      </c>
      <c r="N43" s="38">
        <f>SUMIFS('Inp - allowance final'!M:M, 'Inp - allowance final'!$A:$A, $F$6, 'Inp - allowance final'!$N:$N, $E43)</f>
        <v>0</v>
      </c>
    </row>
    <row r="44" spans="1:14" s="30" customFormat="1" ht="13.15">
      <c r="A44" s="66"/>
      <c r="B44" s="24"/>
      <c r="C44" s="24"/>
      <c r="D44" s="20"/>
      <c r="E44" s="27"/>
      <c r="F44" s="28"/>
      <c r="G44" s="41"/>
      <c r="H44" s="52"/>
      <c r="J44" s="52"/>
      <c r="K44" s="52"/>
      <c r="L44" s="52"/>
      <c r="M44" s="52"/>
      <c r="N44" s="52"/>
    </row>
    <row r="45" spans="1:14" ht="13.15">
      <c r="C45" s="29" t="s">
        <v>608</v>
      </c>
    </row>
    <row r="46" spans="1:14" s="30" customFormat="1">
      <c r="A46" s="65"/>
      <c r="B46" s="16"/>
      <c r="C46" s="43"/>
      <c r="D46" s="53"/>
      <c r="E46" s="54" t="s">
        <v>593</v>
      </c>
      <c r="F46" s="36"/>
      <c r="G46" s="41" t="s">
        <v>47</v>
      </c>
      <c r="H46" s="38">
        <f>SUM(J46:N46)</f>
        <v>19.836817003313428</v>
      </c>
      <c r="I46" s="38"/>
      <c r="J46" s="38">
        <f>$H$38*J24</f>
        <v>4.1022770832153226</v>
      </c>
      <c r="K46" s="38">
        <f t="shared" ref="K46:N46" si="8">$H$38*K24</f>
        <v>4.0488687902554457</v>
      </c>
      <c r="L46" s="38">
        <f t="shared" si="8"/>
        <v>3.9363326598839281</v>
      </c>
      <c r="M46" s="38">
        <f t="shared" si="8"/>
        <v>3.9064704525293541</v>
      </c>
      <c r="N46" s="38">
        <f t="shared" si="8"/>
        <v>3.8428680174293794</v>
      </c>
    </row>
    <row r="47" spans="1:14" s="30" customFormat="1" ht="13.15">
      <c r="A47" s="66"/>
      <c r="B47" s="24"/>
      <c r="C47" s="39"/>
      <c r="D47" s="53"/>
      <c r="E47" s="54" t="s">
        <v>595</v>
      </c>
      <c r="F47" s="36"/>
      <c r="G47" s="41" t="s">
        <v>47</v>
      </c>
      <c r="H47" s="38">
        <f t="shared" ref="H47:H57" si="9">SUM(J47:N47)</f>
        <v>1.1692962969271865</v>
      </c>
      <c r="I47" s="38"/>
      <c r="J47" s="38">
        <f>J38-J46</f>
        <v>0.46456776208830419</v>
      </c>
      <c r="K47" s="38">
        <f t="shared" ref="K47:N47" si="10">K38-K46</f>
        <v>0.32338147507099002</v>
      </c>
      <c r="L47" s="38">
        <f t="shared" si="10"/>
        <v>0.26162580285889536</v>
      </c>
      <c r="M47" s="38">
        <f t="shared" si="10"/>
        <v>0.11382858844797017</v>
      </c>
      <c r="N47" s="38">
        <f t="shared" si="10"/>
        <v>5.8926684610267621E-3</v>
      </c>
    </row>
    <row r="48" spans="1:14" s="30" customFormat="1">
      <c r="A48" s="65"/>
      <c r="B48" s="16"/>
      <c r="C48" s="43"/>
      <c r="D48" s="53"/>
      <c r="E48" s="54" t="s">
        <v>596</v>
      </c>
      <c r="F48" s="36"/>
      <c r="G48" s="41" t="s">
        <v>47</v>
      </c>
      <c r="H48" s="38">
        <f t="shared" si="9"/>
        <v>137.85025895795155</v>
      </c>
      <c r="I48" s="38"/>
      <c r="J48" s="38">
        <f>$H$39*J26</f>
        <v>28.854621662375582</v>
      </c>
      <c r="K48" s="38">
        <f>$H$39*K26</f>
        <v>28.308724730446706</v>
      </c>
      <c r="L48" s="38">
        <f t="shared" ref="L48:N48" si="11">$H$39*L26</f>
        <v>27.347103852002107</v>
      </c>
      <c r="M48" s="38">
        <f t="shared" si="11"/>
        <v>26.512438343490189</v>
      </c>
      <c r="N48" s="38">
        <f t="shared" si="11"/>
        <v>26.827370369636952</v>
      </c>
    </row>
    <row r="49" spans="1:14" s="30" customFormat="1" ht="13.15">
      <c r="A49" s="64"/>
      <c r="C49" s="51"/>
      <c r="D49" s="38"/>
      <c r="E49" s="54" t="s">
        <v>471</v>
      </c>
      <c r="F49" s="36"/>
      <c r="G49" s="41" t="s">
        <v>47</v>
      </c>
      <c r="H49" s="38">
        <f t="shared" si="9"/>
        <v>107.63014086192052</v>
      </c>
      <c r="I49" s="38"/>
      <c r="J49" s="38">
        <f>J39-J48</f>
        <v>23.265102485718455</v>
      </c>
      <c r="K49" s="38">
        <f t="shared" ref="K49:N49" si="12">K39-K48</f>
        <v>24.007922458127744</v>
      </c>
      <c r="L49" s="38">
        <f t="shared" si="12"/>
        <v>19.917522610388339</v>
      </c>
      <c r="M49" s="38">
        <f t="shared" si="12"/>
        <v>20.202310229585258</v>
      </c>
      <c r="N49" s="38">
        <f t="shared" si="12"/>
        <v>20.237283078100717</v>
      </c>
    </row>
    <row r="50" spans="1:14" s="30" customFormat="1" ht="13.5" customHeight="1">
      <c r="A50" s="65"/>
      <c r="B50" s="16"/>
      <c r="C50" s="43"/>
      <c r="D50" s="53"/>
      <c r="E50" s="54" t="s">
        <v>597</v>
      </c>
      <c r="F50" s="36"/>
      <c r="G50" s="41" t="s">
        <v>47</v>
      </c>
      <c r="H50" s="38">
        <f t="shared" si="9"/>
        <v>0</v>
      </c>
      <c r="I50" s="36"/>
      <c r="J50" s="36">
        <f>$H$40*J28</f>
        <v>0</v>
      </c>
      <c r="K50" s="36">
        <f t="shared" ref="K50:N50" si="13">$H$40*K28</f>
        <v>0</v>
      </c>
      <c r="L50" s="36">
        <f t="shared" si="13"/>
        <v>0</v>
      </c>
      <c r="M50" s="36">
        <f t="shared" si="13"/>
        <v>0</v>
      </c>
      <c r="N50" s="36">
        <f t="shared" si="13"/>
        <v>0</v>
      </c>
    </row>
    <row r="51" spans="1:14" s="30" customFormat="1">
      <c r="A51" s="65"/>
      <c r="B51" s="16"/>
      <c r="C51" s="43"/>
      <c r="D51" s="53"/>
      <c r="E51" s="54" t="s">
        <v>598</v>
      </c>
      <c r="F51" s="36"/>
      <c r="G51" s="41" t="s">
        <v>47</v>
      </c>
      <c r="H51" s="38">
        <f t="shared" si="9"/>
        <v>0</v>
      </c>
      <c r="I51" s="38"/>
      <c r="J51" s="36">
        <f>J40-J50</f>
        <v>0</v>
      </c>
      <c r="K51" s="36">
        <f t="shared" ref="K51:N51" si="14">K40-K50</f>
        <v>0</v>
      </c>
      <c r="L51" s="36">
        <f t="shared" si="14"/>
        <v>0</v>
      </c>
      <c r="M51" s="36">
        <f t="shared" si="14"/>
        <v>0</v>
      </c>
      <c r="N51" s="36">
        <f t="shared" si="14"/>
        <v>0</v>
      </c>
    </row>
    <row r="52" spans="1:14" s="30" customFormat="1">
      <c r="A52" s="66"/>
      <c r="B52" s="24"/>
      <c r="C52" s="43"/>
      <c r="D52" s="53"/>
      <c r="E52" s="54" t="s">
        <v>599</v>
      </c>
      <c r="F52" s="45"/>
      <c r="G52" s="41" t="s">
        <v>47</v>
      </c>
      <c r="H52" s="38">
        <f t="shared" si="9"/>
        <v>0</v>
      </c>
      <c r="I52" s="38"/>
      <c r="J52" s="38">
        <f>$H$41*J30</f>
        <v>0</v>
      </c>
      <c r="K52" s="38">
        <f t="shared" ref="K52:N52" si="15">$H$41*K30</f>
        <v>0</v>
      </c>
      <c r="L52" s="38">
        <f t="shared" si="15"/>
        <v>0</v>
      </c>
      <c r="M52" s="38">
        <f t="shared" si="15"/>
        <v>0</v>
      </c>
      <c r="N52" s="38">
        <f t="shared" si="15"/>
        <v>0</v>
      </c>
    </row>
    <row r="53" spans="1:14" s="30" customFormat="1">
      <c r="A53" s="66"/>
      <c r="B53" s="24"/>
      <c r="C53" s="43"/>
      <c r="D53" s="53"/>
      <c r="E53" s="54" t="s">
        <v>600</v>
      </c>
      <c r="F53" s="45"/>
      <c r="G53" s="41" t="s">
        <v>47</v>
      </c>
      <c r="H53" s="38">
        <f t="shared" si="9"/>
        <v>0</v>
      </c>
      <c r="I53" s="38"/>
      <c r="J53" s="38">
        <f>J41-J52</f>
        <v>0</v>
      </c>
      <c r="K53" s="38">
        <f t="shared" ref="K53:N53" si="16">K41-K52</f>
        <v>0</v>
      </c>
      <c r="L53" s="38">
        <f t="shared" si="16"/>
        <v>0</v>
      </c>
      <c r="M53" s="38">
        <f t="shared" si="16"/>
        <v>0</v>
      </c>
      <c r="N53" s="38">
        <f t="shared" si="16"/>
        <v>0</v>
      </c>
    </row>
    <row r="54" spans="1:14" s="30" customFormat="1">
      <c r="A54" s="66"/>
      <c r="B54" s="24"/>
      <c r="C54" s="43"/>
      <c r="D54" s="53"/>
      <c r="E54" s="54" t="s">
        <v>601</v>
      </c>
      <c r="F54" s="45"/>
      <c r="G54" s="41" t="s">
        <v>47</v>
      </c>
      <c r="H54" s="38">
        <f t="shared" si="9"/>
        <v>0</v>
      </c>
      <c r="I54" s="38"/>
      <c r="J54" s="38">
        <f>$H$42*J32</f>
        <v>0</v>
      </c>
      <c r="K54" s="38">
        <f t="shared" ref="K54:N54" si="17">$H$42*K32</f>
        <v>0</v>
      </c>
      <c r="L54" s="38">
        <f t="shared" si="17"/>
        <v>0</v>
      </c>
      <c r="M54" s="38">
        <f t="shared" si="17"/>
        <v>0</v>
      </c>
      <c r="N54" s="38">
        <f t="shared" si="17"/>
        <v>0</v>
      </c>
    </row>
    <row r="55" spans="1:14" s="30" customFormat="1">
      <c r="A55" s="66"/>
      <c r="B55" s="24"/>
      <c r="C55" s="43"/>
      <c r="D55" s="53"/>
      <c r="E55" s="54" t="s">
        <v>602</v>
      </c>
      <c r="F55" s="45"/>
      <c r="G55" s="41" t="s">
        <v>47</v>
      </c>
      <c r="H55" s="38">
        <f t="shared" si="9"/>
        <v>0</v>
      </c>
      <c r="I55" s="38"/>
      <c r="J55" s="38">
        <f>J42-J54</f>
        <v>0</v>
      </c>
      <c r="K55" s="38">
        <f t="shared" ref="K55:N55" si="18">K42-K54</f>
        <v>0</v>
      </c>
      <c r="L55" s="38">
        <f t="shared" si="18"/>
        <v>0</v>
      </c>
      <c r="M55" s="38">
        <f t="shared" si="18"/>
        <v>0</v>
      </c>
      <c r="N55" s="38">
        <f t="shared" si="18"/>
        <v>0</v>
      </c>
    </row>
    <row r="56" spans="1:14" s="30" customFormat="1">
      <c r="A56" s="66"/>
      <c r="B56" s="24"/>
      <c r="C56" s="43"/>
      <c r="D56" s="53"/>
      <c r="E56" s="54" t="s">
        <v>603</v>
      </c>
      <c r="F56" s="45"/>
      <c r="G56" s="41" t="s">
        <v>47</v>
      </c>
      <c r="H56" s="38">
        <f t="shared" si="9"/>
        <v>0</v>
      </c>
      <c r="I56" s="38"/>
      <c r="J56" s="38">
        <f>$H$43*J34</f>
        <v>0</v>
      </c>
      <c r="K56" s="38">
        <f t="shared" ref="K56:N56" si="19">$H$43*K34</f>
        <v>0</v>
      </c>
      <c r="L56" s="38">
        <f t="shared" si="19"/>
        <v>0</v>
      </c>
      <c r="M56" s="38">
        <f t="shared" si="19"/>
        <v>0</v>
      </c>
      <c r="N56" s="38">
        <f t="shared" si="19"/>
        <v>0</v>
      </c>
    </row>
    <row r="57" spans="1:14" s="30" customFormat="1" ht="13.15">
      <c r="A57" s="66"/>
      <c r="B57" s="24"/>
      <c r="C57" s="24"/>
      <c r="D57" s="20"/>
      <c r="E57" s="54" t="s">
        <v>604</v>
      </c>
      <c r="F57" s="28"/>
      <c r="G57" s="41" t="s">
        <v>47</v>
      </c>
      <c r="H57" s="38">
        <f t="shared" si="9"/>
        <v>0</v>
      </c>
      <c r="J57" s="38">
        <f>J43-J56</f>
        <v>0</v>
      </c>
      <c r="K57" s="38">
        <f t="shared" ref="K57:N57" si="20">K43-K56</f>
        <v>0</v>
      </c>
      <c r="L57" s="38">
        <f t="shared" si="20"/>
        <v>0</v>
      </c>
      <c r="M57" s="38">
        <f t="shared" si="20"/>
        <v>0</v>
      </c>
      <c r="N57" s="38">
        <f t="shared" si="20"/>
        <v>0</v>
      </c>
    </row>
    <row r="58" spans="1:14" s="30" customFormat="1" ht="13.15">
      <c r="A58" s="66"/>
      <c r="B58" s="24"/>
      <c r="C58" s="24"/>
      <c r="D58" s="20"/>
      <c r="E58" s="27"/>
      <c r="F58" s="28"/>
      <c r="G58" s="41"/>
      <c r="H58" s="52"/>
      <c r="J58" s="52"/>
      <c r="K58" s="52"/>
      <c r="L58" s="52"/>
      <c r="M58" s="52"/>
      <c r="N58" s="52"/>
    </row>
    <row r="59" spans="1:14" ht="13.15">
      <c r="A59" s="14" t="s">
        <v>609</v>
      </c>
      <c r="B59" s="14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65"/>
      <c r="B60" s="16"/>
      <c r="C60" s="16"/>
      <c r="D60" s="17"/>
      <c r="E60" s="18"/>
      <c r="F60" s="19"/>
      <c r="G60" s="19"/>
    </row>
    <row r="61" spans="1:14" ht="13.15">
      <c r="A61" s="65"/>
      <c r="B61" s="16"/>
      <c r="C61" s="39" t="s">
        <v>610</v>
      </c>
      <c r="D61" s="40"/>
      <c r="E61" s="18"/>
      <c r="F61" s="41"/>
      <c r="G61" s="41"/>
      <c r="H61" s="34"/>
      <c r="I61" s="34"/>
      <c r="J61" s="34"/>
      <c r="K61" s="34"/>
      <c r="L61" s="34"/>
      <c r="M61" s="34"/>
      <c r="N61" s="34"/>
    </row>
    <row r="62" spans="1:14" s="30" customFormat="1">
      <c r="A62" s="65"/>
      <c r="B62" s="16"/>
      <c r="C62" s="43"/>
      <c r="D62" s="53"/>
      <c r="E62" s="54" t="s">
        <v>611</v>
      </c>
      <c r="F62" s="36"/>
      <c r="G62" s="41" t="s">
        <v>47</v>
      </c>
      <c r="H62" s="38">
        <f>SUM(J62:N62)</f>
        <v>3.5101100940384597</v>
      </c>
      <c r="I62" s="38"/>
      <c r="J62" s="38">
        <f>SUMIFS('Inp - BP final'!F:F, 'Inp - BP final'!$A:$A, $F$6, 'Inp - BP final'!$K:$K, $E62)</f>
        <v>0.97267499999999996</v>
      </c>
      <c r="K62" s="38">
        <f>SUMIFS('Inp - BP final'!G:G, 'Inp - BP final'!$A:$A, $F$6, 'Inp - BP final'!$K:$K, $E62)</f>
        <v>0.90071190000000001</v>
      </c>
      <c r="L62" s="38">
        <f>SUMIFS('Inp - BP final'!H:H, 'Inp - BP final'!$A:$A, $F$6, 'Inp - BP final'!$K:$K, $E62)</f>
        <v>0.50106240359999998</v>
      </c>
      <c r="M62" s="38">
        <f>SUMIFS('Inp - BP final'!I:I, 'Inp - BP final'!$A:$A, $F$6, 'Inp - BP final'!$K:$K, $E62)</f>
        <v>0.74061952370999995</v>
      </c>
      <c r="N62" s="38">
        <f>SUMIFS('Inp - BP final'!J:J, 'Inp - BP final'!$A:$A, $F$6, 'Inp - BP final'!$K:$K, $E62)</f>
        <v>0.39504126672846002</v>
      </c>
    </row>
    <row r="63" spans="1:14" s="30" customFormat="1" ht="13.15">
      <c r="A63" s="66"/>
      <c r="B63" s="24"/>
      <c r="C63" s="39"/>
      <c r="D63" s="53"/>
      <c r="E63" s="54" t="s">
        <v>612</v>
      </c>
      <c r="F63" s="36"/>
      <c r="G63" s="41" t="s">
        <v>47</v>
      </c>
      <c r="H63" s="38">
        <f t="shared" ref="H63:H73" si="21">SUM(J63:N63)</f>
        <v>2.2639999999999998</v>
      </c>
      <c r="I63" s="38"/>
      <c r="J63" s="38">
        <f>SUMIFS('Inp - BP final'!F:F, 'Inp - BP final'!$A:$A, $F$6, 'Inp - BP final'!$K:$K, $E63)</f>
        <v>0.28499999999999998</v>
      </c>
      <c r="K63" s="38">
        <f>SUMIFS('Inp - BP final'!G:G, 'Inp - BP final'!$A:$A, $F$6, 'Inp - BP final'!$K:$K, $E63)</f>
        <v>0.78700000000000003</v>
      </c>
      <c r="L63" s="38">
        <f>SUMIFS('Inp - BP final'!H:H, 'Inp - BP final'!$A:$A, $F$6, 'Inp - BP final'!$K:$K, $E63)</f>
        <v>1.0449999999999999</v>
      </c>
      <c r="M63" s="38">
        <f>SUMIFS('Inp - BP final'!I:I, 'Inp - BP final'!$A:$A, $F$6, 'Inp - BP final'!$K:$K, $E63)</f>
        <v>9.2999999999999999E-2</v>
      </c>
      <c r="N63" s="38">
        <f>SUMIFS('Inp - BP final'!J:J, 'Inp - BP final'!$A:$A, $F$6, 'Inp - BP final'!$K:$K, $E63)</f>
        <v>5.3999999999999999E-2</v>
      </c>
    </row>
    <row r="64" spans="1:14" s="30" customFormat="1">
      <c r="A64" s="65"/>
      <c r="B64" s="16"/>
      <c r="C64" s="43"/>
      <c r="D64" s="53"/>
      <c r="E64" s="54" t="s">
        <v>613</v>
      </c>
      <c r="F64" s="36"/>
      <c r="G64" s="41" t="s">
        <v>47</v>
      </c>
      <c r="H64" s="38">
        <f t="shared" si="21"/>
        <v>6.5966662696839826</v>
      </c>
      <c r="I64" s="38"/>
      <c r="J64" s="38">
        <f>SUMIFS('Inp - BP final'!F:F, 'Inp - BP final'!$A:$A, $F$6, 'Inp - BP final'!$K:$K, $E64)</f>
        <v>0.87539976637979833</v>
      </c>
      <c r="K64" s="38">
        <f>SUMIFS('Inp - BP final'!G:G, 'Inp - BP final'!$A:$A, $F$6, 'Inp - BP final'!$K:$K, $E64)</f>
        <v>1.125153467650954</v>
      </c>
      <c r="L64" s="38">
        <f>SUMIFS('Inp - BP final'!H:H, 'Inp - BP final'!$A:$A, $F$6, 'Inp - BP final'!$K:$K, $E64)</f>
        <v>1.3190761035770571</v>
      </c>
      <c r="M64" s="38">
        <f>SUMIFS('Inp - BP final'!I:I, 'Inp - BP final'!$A:$A, $F$6, 'Inp - BP final'!$K:$K, $E64)</f>
        <v>1.546181041518313</v>
      </c>
      <c r="N64" s="38">
        <f>SUMIFS('Inp - BP final'!J:J, 'Inp - BP final'!$A:$A, $F$6, 'Inp - BP final'!$K:$K, $E64)</f>
        <v>1.7308558905578602</v>
      </c>
    </row>
    <row r="65" spans="1:14" s="30" customFormat="1" ht="13.15">
      <c r="A65" s="64"/>
      <c r="C65" s="51"/>
      <c r="D65" s="38"/>
      <c r="E65" s="54" t="s">
        <v>614</v>
      </c>
      <c r="F65" s="36"/>
      <c r="G65" s="41" t="s">
        <v>47</v>
      </c>
      <c r="H65" s="38">
        <f t="shared" si="21"/>
        <v>44.789000000000001</v>
      </c>
      <c r="I65" s="38"/>
      <c r="J65" s="38">
        <f>SUMIFS('Inp - BP final'!F:F, 'Inp - BP final'!$A:$A, $F$6, 'Inp - BP final'!$K:$K, $E65)</f>
        <v>7.9740000000000002</v>
      </c>
      <c r="K65" s="38">
        <f>SUMIFS('Inp - BP final'!G:G, 'Inp - BP final'!$A:$A, $F$6, 'Inp - BP final'!$K:$K, $E65)</f>
        <v>10.631</v>
      </c>
      <c r="L65" s="38">
        <f>SUMIFS('Inp - BP final'!H:H, 'Inp - BP final'!$A:$A, $F$6, 'Inp - BP final'!$K:$K, $E65)</f>
        <v>10.138999999999999</v>
      </c>
      <c r="M65" s="38">
        <f>SUMIFS('Inp - BP final'!I:I, 'Inp - BP final'!$A:$A, $F$6, 'Inp - BP final'!$K:$K, $E65)</f>
        <v>8.1549999999999994</v>
      </c>
      <c r="N65" s="38">
        <f>SUMIFS('Inp - BP final'!J:J, 'Inp - BP final'!$A:$A, $F$6, 'Inp - BP final'!$K:$K, $E65)</f>
        <v>7.89</v>
      </c>
    </row>
    <row r="66" spans="1:14" s="30" customFormat="1" ht="13.5" customHeight="1">
      <c r="A66" s="65"/>
      <c r="B66" s="16"/>
      <c r="C66" s="64" t="s">
        <v>536</v>
      </c>
      <c r="D66" s="53"/>
      <c r="E66" s="54" t="s">
        <v>615</v>
      </c>
      <c r="F66" s="36"/>
      <c r="G66" s="41" t="s">
        <v>47</v>
      </c>
      <c r="H66" s="38">
        <f t="shared" si="21"/>
        <v>0</v>
      </c>
      <c r="I66" s="36"/>
      <c r="J66" s="38">
        <f>SUMIFS('Inp - BP final'!F:F, 'Inp - BP final'!$A:$A, $F$6, 'Inp - BP final'!$K:$K, $E66)-SUMIFS('Inp - BP final'!F:F, 'Inp - BP final'!$A:$A, $F$6, 'Inp - BP final'!$K:$K, $C66)</f>
        <v>0</v>
      </c>
      <c r="K66" s="38">
        <f>SUMIFS('Inp - BP final'!G:G, 'Inp - BP final'!$A:$A, $F$6, 'Inp - BP final'!$K:$K, $E66)-SUMIFS('Inp - BP final'!G:G, 'Inp - BP final'!$A:$A, $F$6, 'Inp - BP final'!$K:$K, $C66)</f>
        <v>0</v>
      </c>
      <c r="L66" s="38">
        <f>SUMIFS('Inp - BP final'!H:H, 'Inp - BP final'!$A:$A, $F$6, 'Inp - BP final'!$K:$K, $E66)-SUMIFS('Inp - BP final'!H:H, 'Inp - BP final'!$A:$A, $F$6, 'Inp - BP final'!$K:$K, $C66)</f>
        <v>0</v>
      </c>
      <c r="M66" s="38">
        <f>SUMIFS('Inp - BP final'!I:I, 'Inp - BP final'!$A:$A, $F$6, 'Inp - BP final'!$K:$K, $E66)-SUMIFS('Inp - BP final'!I:I, 'Inp - BP final'!$A:$A, $F$6, 'Inp - BP final'!$K:$K, $C66)</f>
        <v>0</v>
      </c>
      <c r="N66" s="38">
        <f>SUMIFS('Inp - BP final'!J:J, 'Inp - BP final'!$A:$A, $F$6, 'Inp - BP final'!$K:$K, $E66)-SUMIFS('Inp - BP final'!J:J, 'Inp - BP final'!$A:$A, $F$6, 'Inp - BP final'!$K:$K, $C66)</f>
        <v>0</v>
      </c>
    </row>
    <row r="67" spans="1:14" s="30" customFormat="1">
      <c r="A67" s="65"/>
      <c r="B67" s="16"/>
      <c r="C67" s="64" t="s">
        <v>531</v>
      </c>
      <c r="D67" s="53"/>
      <c r="E67" s="54" t="s">
        <v>616</v>
      </c>
      <c r="F67" s="36"/>
      <c r="G67" s="41" t="s">
        <v>47</v>
      </c>
      <c r="H67" s="38">
        <f t="shared" si="21"/>
        <v>0</v>
      </c>
      <c r="I67" s="38"/>
      <c r="J67" s="38">
        <f>SUMIFS('Inp - BP final'!F:F, 'Inp - BP final'!$A:$A, $F$6, 'Inp - BP final'!$K:$K, $E67)-SUMIFS('Inp - BP final'!F:F, 'Inp - BP final'!$A:$A, $F$6, 'Inp - BP final'!$K:$K, $C67)</f>
        <v>0</v>
      </c>
      <c r="K67" s="38">
        <f>SUMIFS('Inp - BP final'!G:G, 'Inp - BP final'!$A:$A, $F$6, 'Inp - BP final'!$K:$K, $E67)-SUMIFS('Inp - BP final'!G:G, 'Inp - BP final'!$A:$A, $F$6, 'Inp - BP final'!$K:$K, $C67)</f>
        <v>0</v>
      </c>
      <c r="L67" s="38">
        <f>SUMIFS('Inp - BP final'!H:H, 'Inp - BP final'!$A:$A, $F$6, 'Inp - BP final'!$K:$K, $E67)-SUMIFS('Inp - BP final'!H:H, 'Inp - BP final'!$A:$A, $F$6, 'Inp - BP final'!$K:$K, $C67)</f>
        <v>0</v>
      </c>
      <c r="M67" s="38">
        <f>SUMIFS('Inp - BP final'!I:I, 'Inp - BP final'!$A:$A, $F$6, 'Inp - BP final'!$K:$K, $E67)-SUMIFS('Inp - BP final'!I:I, 'Inp - BP final'!$A:$A, $F$6, 'Inp - BP final'!$K:$K, $C67)</f>
        <v>0</v>
      </c>
      <c r="N67" s="38">
        <f>SUMIFS('Inp - BP final'!J:J, 'Inp - BP final'!$A:$A, $F$6, 'Inp - BP final'!$K:$K, $E67)-SUMIFS('Inp - BP final'!J:J, 'Inp - BP final'!$A:$A, $F$6, 'Inp - BP final'!$K:$K, $C67)</f>
        <v>0</v>
      </c>
    </row>
    <row r="68" spans="1:14" s="30" customFormat="1">
      <c r="A68" s="66"/>
      <c r="B68" s="24"/>
      <c r="C68" s="64" t="s">
        <v>537</v>
      </c>
      <c r="D68" s="53"/>
      <c r="E68" s="54" t="s">
        <v>617</v>
      </c>
      <c r="F68" s="45"/>
      <c r="G68" s="41" t="s">
        <v>47</v>
      </c>
      <c r="H68" s="38">
        <f t="shared" si="21"/>
        <v>0</v>
      </c>
      <c r="I68" s="38"/>
      <c r="J68" s="38">
        <f>SUMIFS('Inp - BP final'!F:F, 'Inp - BP final'!$A:$A, $F$6, 'Inp - BP final'!$K:$K, $E68)-SUMIFS('Inp - BP final'!F:F, 'Inp - BP final'!$A:$A, $F$6, 'Inp - BP final'!$K:$K, $C68)</f>
        <v>0</v>
      </c>
      <c r="K68" s="38">
        <f>SUMIFS('Inp - BP final'!G:G, 'Inp - BP final'!$A:$A, $F$6, 'Inp - BP final'!$K:$K, $E68)-SUMIFS('Inp - BP final'!G:G, 'Inp - BP final'!$A:$A, $F$6, 'Inp - BP final'!$K:$K, $C68)</f>
        <v>0</v>
      </c>
      <c r="L68" s="38">
        <f>SUMIFS('Inp - BP final'!H:H, 'Inp - BP final'!$A:$A, $F$6, 'Inp - BP final'!$K:$K, $E68)-SUMIFS('Inp - BP final'!H:H, 'Inp - BP final'!$A:$A, $F$6, 'Inp - BP final'!$K:$K, $C68)</f>
        <v>0</v>
      </c>
      <c r="M68" s="38">
        <f>SUMIFS('Inp - BP final'!I:I, 'Inp - BP final'!$A:$A, $F$6, 'Inp - BP final'!$K:$K, $E68)-SUMIFS('Inp - BP final'!I:I, 'Inp - BP final'!$A:$A, $F$6, 'Inp - BP final'!$K:$K, $C68)</f>
        <v>0</v>
      </c>
      <c r="N68" s="38">
        <f>SUMIFS('Inp - BP final'!J:J, 'Inp - BP final'!$A:$A, $F$6, 'Inp - BP final'!$K:$K, $E68)-SUMIFS('Inp - BP final'!J:J, 'Inp - BP final'!$A:$A, $F$6, 'Inp - BP final'!$K:$K, $C68)</f>
        <v>0</v>
      </c>
    </row>
    <row r="69" spans="1:14" s="30" customFormat="1">
      <c r="A69" s="66"/>
      <c r="B69" s="24"/>
      <c r="C69" s="64" t="s">
        <v>532</v>
      </c>
      <c r="D69" s="53"/>
      <c r="E69" s="54" t="s">
        <v>618</v>
      </c>
      <c r="F69" s="45"/>
      <c r="G69" s="41" t="s">
        <v>47</v>
      </c>
      <c r="H69" s="38">
        <f t="shared" si="21"/>
        <v>0</v>
      </c>
      <c r="I69" s="38"/>
      <c r="J69" s="38">
        <f>SUMIFS('Inp - BP final'!F:F, 'Inp - BP final'!$A:$A, $F$6, 'Inp - BP final'!$K:$K, $E69)-SUMIFS('Inp - BP final'!F:F, 'Inp - BP final'!$A:$A, $F$6, 'Inp - BP final'!$K:$K, $C69)</f>
        <v>0</v>
      </c>
      <c r="K69" s="38">
        <f>SUMIFS('Inp - BP final'!G:G, 'Inp - BP final'!$A:$A, $F$6, 'Inp - BP final'!$K:$K, $E69)-SUMIFS('Inp - BP final'!G:G, 'Inp - BP final'!$A:$A, $F$6, 'Inp - BP final'!$K:$K, $C69)</f>
        <v>0</v>
      </c>
      <c r="L69" s="38">
        <f>SUMIFS('Inp - BP final'!H:H, 'Inp - BP final'!$A:$A, $F$6, 'Inp - BP final'!$K:$K, $E69)-SUMIFS('Inp - BP final'!H:H, 'Inp - BP final'!$A:$A, $F$6, 'Inp - BP final'!$K:$K, $C69)</f>
        <v>0</v>
      </c>
      <c r="M69" s="38">
        <f>SUMIFS('Inp - BP final'!I:I, 'Inp - BP final'!$A:$A, $F$6, 'Inp - BP final'!$K:$K, $E69)-SUMIFS('Inp - BP final'!I:I, 'Inp - BP final'!$A:$A, $F$6, 'Inp - BP final'!$K:$K, $C69)</f>
        <v>0</v>
      </c>
      <c r="N69" s="38">
        <f>SUMIFS('Inp - BP final'!J:J, 'Inp - BP final'!$A:$A, $F$6, 'Inp - BP final'!$K:$K, $E69)-SUMIFS('Inp - BP final'!J:J, 'Inp - BP final'!$A:$A, $F$6, 'Inp - BP final'!$K:$K, $C69)</f>
        <v>0</v>
      </c>
    </row>
    <row r="70" spans="1:14" s="30" customFormat="1">
      <c r="A70" s="66"/>
      <c r="B70" s="24"/>
      <c r="C70" s="64" t="s">
        <v>538</v>
      </c>
      <c r="D70" s="53"/>
      <c r="E70" s="54" t="s">
        <v>619</v>
      </c>
      <c r="F70" s="45"/>
      <c r="G70" s="41" t="s">
        <v>47</v>
      </c>
      <c r="H70" s="38">
        <f t="shared" si="21"/>
        <v>0</v>
      </c>
      <c r="I70" s="38"/>
      <c r="J70" s="38">
        <f>SUMIFS('Inp - BP final'!F:F, 'Inp - BP final'!$A:$A, $F$6, 'Inp - BP final'!$K:$K, $E70)-SUMIFS('Inp - BP final'!F:F, 'Inp - BP final'!$A:$A, $F$6, 'Inp - BP final'!$K:$K, $C70)</f>
        <v>0</v>
      </c>
      <c r="K70" s="38">
        <f>SUMIFS('Inp - BP final'!G:G, 'Inp - BP final'!$A:$A, $F$6, 'Inp - BP final'!$K:$K, $E70)-SUMIFS('Inp - BP final'!G:G, 'Inp - BP final'!$A:$A, $F$6, 'Inp - BP final'!$K:$K, $C70)</f>
        <v>0</v>
      </c>
      <c r="L70" s="38">
        <f>SUMIFS('Inp - BP final'!H:H, 'Inp - BP final'!$A:$A, $F$6, 'Inp - BP final'!$K:$K, $E70)-SUMIFS('Inp - BP final'!H:H, 'Inp - BP final'!$A:$A, $F$6, 'Inp - BP final'!$K:$K, $C70)</f>
        <v>0</v>
      </c>
      <c r="M70" s="38">
        <f>SUMIFS('Inp - BP final'!I:I, 'Inp - BP final'!$A:$A, $F$6, 'Inp - BP final'!$K:$K, $E70)-SUMIFS('Inp - BP final'!I:I, 'Inp - BP final'!$A:$A, $F$6, 'Inp - BP final'!$K:$K, $C70)</f>
        <v>0</v>
      </c>
      <c r="N70" s="38">
        <f>SUMIFS('Inp - BP final'!J:J, 'Inp - BP final'!$A:$A, $F$6, 'Inp - BP final'!$K:$K, $E70)-SUMIFS('Inp - BP final'!J:J, 'Inp - BP final'!$A:$A, $F$6, 'Inp - BP final'!$K:$K, $C70)</f>
        <v>0</v>
      </c>
    </row>
    <row r="71" spans="1:14" s="30" customFormat="1">
      <c r="A71" s="66"/>
      <c r="B71" s="24"/>
      <c r="C71" s="64" t="s">
        <v>533</v>
      </c>
      <c r="D71" s="53"/>
      <c r="E71" s="54" t="s">
        <v>620</v>
      </c>
      <c r="F71" s="45"/>
      <c r="G71" s="41" t="s">
        <v>47</v>
      </c>
      <c r="H71" s="38">
        <f t="shared" si="21"/>
        <v>0</v>
      </c>
      <c r="I71" s="38"/>
      <c r="J71" s="38">
        <f>SUMIFS('Inp - BP final'!F:F, 'Inp - BP final'!$A:$A, $F$6, 'Inp - BP final'!$K:$K, $E71)-SUMIFS('Inp - BP final'!F:F, 'Inp - BP final'!$A:$A, $F$6, 'Inp - BP final'!$K:$K, $C71)</f>
        <v>0</v>
      </c>
      <c r="K71" s="38">
        <f>SUMIFS('Inp - BP final'!G:G, 'Inp - BP final'!$A:$A, $F$6, 'Inp - BP final'!$K:$K, $E71)-SUMIFS('Inp - BP final'!G:G, 'Inp - BP final'!$A:$A, $F$6, 'Inp - BP final'!$K:$K, $C71)</f>
        <v>0</v>
      </c>
      <c r="L71" s="38">
        <f>SUMIFS('Inp - BP final'!H:H, 'Inp - BP final'!$A:$A, $F$6, 'Inp - BP final'!$K:$K, $E71)-SUMIFS('Inp - BP final'!H:H, 'Inp - BP final'!$A:$A, $F$6, 'Inp - BP final'!$K:$K, $C71)</f>
        <v>0</v>
      </c>
      <c r="M71" s="38">
        <f>SUMIFS('Inp - BP final'!I:I, 'Inp - BP final'!$A:$A, $F$6, 'Inp - BP final'!$K:$K, $E71)-SUMIFS('Inp - BP final'!I:I, 'Inp - BP final'!$A:$A, $F$6, 'Inp - BP final'!$K:$K, $C71)</f>
        <v>0</v>
      </c>
      <c r="N71" s="38">
        <f>SUMIFS('Inp - BP final'!J:J, 'Inp - BP final'!$A:$A, $F$6, 'Inp - BP final'!$K:$K, $E71)-SUMIFS('Inp - BP final'!J:J, 'Inp - BP final'!$A:$A, $F$6, 'Inp - BP final'!$K:$K, $C71)</f>
        <v>0</v>
      </c>
    </row>
    <row r="72" spans="1:14" s="30" customFormat="1">
      <c r="A72" s="66"/>
      <c r="B72" s="24"/>
      <c r="C72" s="64" t="s">
        <v>539</v>
      </c>
      <c r="D72" s="53"/>
      <c r="E72" s="54" t="s">
        <v>621</v>
      </c>
      <c r="F72" s="45"/>
      <c r="G72" s="41" t="s">
        <v>47</v>
      </c>
      <c r="H72" s="38">
        <f t="shared" si="21"/>
        <v>0</v>
      </c>
      <c r="I72" s="38"/>
      <c r="J72" s="38">
        <f>SUMIFS('Inp - BP final'!F:F, 'Inp - BP final'!$A:$A, $F$6, 'Inp - BP final'!$K:$K, $E72)-SUMIFS('Inp - BP final'!F:F, 'Inp - BP final'!$A:$A, $F$6, 'Inp - BP final'!$K:$K, $C72)</f>
        <v>0</v>
      </c>
      <c r="K72" s="38">
        <f>SUMIFS('Inp - BP final'!G:G, 'Inp - BP final'!$A:$A, $F$6, 'Inp - BP final'!$K:$K, $E72)-SUMIFS('Inp - BP final'!G:G, 'Inp - BP final'!$A:$A, $F$6, 'Inp - BP final'!$K:$K, $C72)</f>
        <v>0</v>
      </c>
      <c r="L72" s="38">
        <f>SUMIFS('Inp - BP final'!H:H, 'Inp - BP final'!$A:$A, $F$6, 'Inp - BP final'!$K:$K, $E72)-SUMIFS('Inp - BP final'!H:H, 'Inp - BP final'!$A:$A, $F$6, 'Inp - BP final'!$K:$K, $C72)</f>
        <v>0</v>
      </c>
      <c r="M72" s="38">
        <f>SUMIFS('Inp - BP final'!I:I, 'Inp - BP final'!$A:$A, $F$6, 'Inp - BP final'!$K:$K, $E72)-SUMIFS('Inp - BP final'!I:I, 'Inp - BP final'!$A:$A, $F$6, 'Inp - BP final'!$K:$K, $C72)</f>
        <v>0</v>
      </c>
      <c r="N72" s="38">
        <f>SUMIFS('Inp - BP final'!J:J, 'Inp - BP final'!$A:$A, $F$6, 'Inp - BP final'!$K:$K, $E72)-SUMIFS('Inp - BP final'!J:J, 'Inp - BP final'!$A:$A, $F$6, 'Inp - BP final'!$K:$K, $C72)</f>
        <v>0</v>
      </c>
    </row>
    <row r="73" spans="1:14" s="30" customFormat="1" ht="13.15">
      <c r="A73" s="66"/>
      <c r="B73" s="24"/>
      <c r="C73" s="64" t="s">
        <v>534</v>
      </c>
      <c r="D73" s="20"/>
      <c r="E73" s="54" t="s">
        <v>622</v>
      </c>
      <c r="F73" s="28"/>
      <c r="G73" s="41" t="s">
        <v>47</v>
      </c>
      <c r="H73" s="38">
        <f t="shared" si="21"/>
        <v>0</v>
      </c>
      <c r="J73" s="38">
        <f>SUMIFS('Inp - BP final'!F:F, 'Inp - BP final'!$A:$A, $F$6, 'Inp - BP final'!$K:$K, $E73)-SUMIFS('Inp - BP final'!F:F, 'Inp - BP final'!$A:$A, $F$6, 'Inp - BP final'!$K:$K, $C73)</f>
        <v>0</v>
      </c>
      <c r="K73" s="38">
        <f>SUMIFS('Inp - BP final'!G:G, 'Inp - BP final'!$A:$A, $F$6, 'Inp - BP final'!$K:$K, $E73)-SUMIFS('Inp - BP final'!G:G, 'Inp - BP final'!$A:$A, $F$6, 'Inp - BP final'!$K:$K, $C73)</f>
        <v>0</v>
      </c>
      <c r="L73" s="38">
        <f>SUMIFS('Inp - BP final'!H:H, 'Inp - BP final'!$A:$A, $F$6, 'Inp - BP final'!$K:$K, $E73)-SUMIFS('Inp - BP final'!H:H, 'Inp - BP final'!$A:$A, $F$6, 'Inp - BP final'!$K:$K, $C73)</f>
        <v>0</v>
      </c>
      <c r="M73" s="38">
        <f>SUMIFS('Inp - BP final'!I:I, 'Inp - BP final'!$A:$A, $F$6, 'Inp - BP final'!$K:$K, $E73)-SUMIFS('Inp - BP final'!I:I, 'Inp - BP final'!$A:$A, $F$6, 'Inp - BP final'!$K:$K, $C73)</f>
        <v>0</v>
      </c>
      <c r="N73" s="38">
        <f>SUMIFS('Inp - BP final'!J:J, 'Inp - BP final'!$A:$A, $F$6, 'Inp - BP final'!$K:$K, $E73)-SUMIFS('Inp - BP final'!J:J, 'Inp - BP final'!$A:$A, $F$6, 'Inp - BP final'!$K:$K, $C73)</f>
        <v>0</v>
      </c>
    </row>
    <row r="74" spans="1:14" s="30" customFormat="1" ht="13.15">
      <c r="A74" s="66"/>
      <c r="B74" s="24"/>
      <c r="C74" s="24"/>
      <c r="D74" s="20"/>
      <c r="E74" s="27"/>
      <c r="F74" s="28"/>
      <c r="G74" s="41"/>
      <c r="H74" s="52"/>
      <c r="J74" s="52"/>
      <c r="K74" s="52"/>
      <c r="L74" s="52"/>
      <c r="M74" s="52"/>
      <c r="N74" s="52"/>
    </row>
    <row r="75" spans="1:14" s="30" customFormat="1" ht="13.15">
      <c r="A75" s="65"/>
      <c r="B75" s="16"/>
      <c r="C75" s="39" t="s">
        <v>623</v>
      </c>
      <c r="D75" s="40"/>
      <c r="E75" s="18"/>
      <c r="F75" s="41"/>
      <c r="G75" s="41"/>
      <c r="H75" s="38"/>
      <c r="I75" s="38"/>
      <c r="J75" s="38"/>
      <c r="K75" s="38"/>
      <c r="L75" s="38"/>
      <c r="M75" s="38"/>
      <c r="N75" s="38"/>
    </row>
    <row r="76" spans="1:14" s="30" customFormat="1">
      <c r="A76" s="65"/>
      <c r="B76" s="16"/>
      <c r="C76" s="43"/>
      <c r="D76" s="53"/>
      <c r="E76" s="54" t="s">
        <v>593</v>
      </c>
      <c r="F76" s="36"/>
      <c r="G76" s="41" t="s">
        <v>594</v>
      </c>
      <c r="H76" s="38"/>
      <c r="I76" s="38"/>
      <c r="J76" s="61">
        <f>IF(J62=0, 0, J62/SUM(J$62:J$65))</f>
        <v>9.6237044098605923E-2</v>
      </c>
      <c r="K76" s="61">
        <f t="shared" ref="K76:N76" si="22">IF(K62=0, 0, K62/SUM(K$62:K$65))</f>
        <v>6.6997985725691725E-2</v>
      </c>
      <c r="L76" s="61">
        <f t="shared" si="22"/>
        <v>3.8530995599859293E-2</v>
      </c>
      <c r="M76" s="61">
        <f t="shared" si="22"/>
        <v>7.0302187414399239E-2</v>
      </c>
      <c r="N76" s="61">
        <f t="shared" si="22"/>
        <v>3.9229920679241324E-2</v>
      </c>
    </row>
    <row r="77" spans="1:14" s="30" customFormat="1" ht="13.15">
      <c r="A77" s="66"/>
      <c r="B77" s="24"/>
      <c r="C77" s="39"/>
      <c r="D77" s="53"/>
      <c r="E77" s="54" t="s">
        <v>595</v>
      </c>
      <c r="F77" s="36"/>
      <c r="G77" s="41" t="s">
        <v>594</v>
      </c>
      <c r="H77" s="38"/>
      <c r="I77" s="38"/>
      <c r="J77" s="61">
        <f t="shared" ref="J77:N79" si="23">IF(J63=0, 0, J63/SUM(J$62:J$65))</f>
        <v>2.8198069826100895E-2</v>
      </c>
      <c r="K77" s="61">
        <f t="shared" si="23"/>
        <v>5.8539711495006773E-2</v>
      </c>
      <c r="L77" s="61">
        <f t="shared" si="23"/>
        <v>8.0359033351056555E-2</v>
      </c>
      <c r="M77" s="61">
        <f t="shared" si="23"/>
        <v>8.8278842512653187E-3</v>
      </c>
      <c r="N77" s="61">
        <f t="shared" si="23"/>
        <v>5.3625175268971819E-3</v>
      </c>
    </row>
    <row r="78" spans="1:14" s="30" customFormat="1">
      <c r="A78" s="65"/>
      <c r="B78" s="16"/>
      <c r="C78" s="43"/>
      <c r="D78" s="53"/>
      <c r="E78" s="54" t="s">
        <v>596</v>
      </c>
      <c r="F78" s="36"/>
      <c r="G78" s="41" t="s">
        <v>594</v>
      </c>
      <c r="H78" s="38"/>
      <c r="I78" s="38"/>
      <c r="J78" s="61">
        <f t="shared" si="23"/>
        <v>8.6612574519754265E-2</v>
      </c>
      <c r="K78" s="61">
        <f t="shared" si="23"/>
        <v>8.3692705697450173E-2</v>
      </c>
      <c r="L78" s="61">
        <f t="shared" si="23"/>
        <v>0.10143510105256504</v>
      </c>
      <c r="M78" s="61">
        <f t="shared" si="23"/>
        <v>0.14676889533359702</v>
      </c>
      <c r="N78" s="61">
        <f t="shared" si="23"/>
        <v>0.17188416758610658</v>
      </c>
    </row>
    <row r="79" spans="1:14" s="30" customFormat="1" ht="13.15">
      <c r="A79" s="64"/>
      <c r="C79" s="51"/>
      <c r="D79" s="38"/>
      <c r="E79" s="54" t="s">
        <v>471</v>
      </c>
      <c r="F79" s="36"/>
      <c r="G79" s="41" t="s">
        <v>594</v>
      </c>
      <c r="H79" s="38"/>
      <c r="I79" s="38"/>
      <c r="J79" s="61">
        <f t="shared" si="23"/>
        <v>0.7889523115555388</v>
      </c>
      <c r="K79" s="61">
        <f t="shared" si="23"/>
        <v>0.79076959708185135</v>
      </c>
      <c r="L79" s="61">
        <f t="shared" si="23"/>
        <v>0.77967486999651903</v>
      </c>
      <c r="M79" s="61">
        <f t="shared" si="23"/>
        <v>0.7741010330007384</v>
      </c>
      <c r="N79" s="61">
        <f t="shared" si="23"/>
        <v>0.78352339420775485</v>
      </c>
    </row>
    <row r="80" spans="1:14" s="30" customFormat="1" ht="13.5" customHeight="1">
      <c r="A80" s="65"/>
      <c r="B80" s="16"/>
      <c r="C80" s="43"/>
      <c r="D80" s="53"/>
      <c r="E80" s="54" t="s">
        <v>597</v>
      </c>
      <c r="F80" s="36"/>
      <c r="G80" s="41" t="s">
        <v>594</v>
      </c>
      <c r="H80" s="36"/>
      <c r="I80" s="36"/>
      <c r="J80" s="38">
        <f>IF(J66=0,0,J66/SUM(J$66:J$69))</f>
        <v>0</v>
      </c>
      <c r="K80" s="38">
        <f t="shared" ref="K80:N80" si="24">IF(K66=0,0,K66/SUM(K$66:K$69))</f>
        <v>0</v>
      </c>
      <c r="L80" s="38">
        <f t="shared" si="24"/>
        <v>0</v>
      </c>
      <c r="M80" s="38">
        <f t="shared" si="24"/>
        <v>0</v>
      </c>
      <c r="N80" s="38">
        <f t="shared" si="24"/>
        <v>0</v>
      </c>
    </row>
    <row r="81" spans="1:14" s="30" customFormat="1">
      <c r="A81" s="65"/>
      <c r="B81" s="16"/>
      <c r="C81" s="43"/>
      <c r="D81" s="53"/>
      <c r="E81" s="54" t="s">
        <v>598</v>
      </c>
      <c r="F81" s="36"/>
      <c r="G81" s="41" t="s">
        <v>594</v>
      </c>
      <c r="H81" s="38"/>
      <c r="I81" s="38"/>
      <c r="J81" s="38">
        <f t="shared" ref="J81:N83" si="25">IF(J67=0,0,J67/SUM(J$66:J$69))</f>
        <v>0</v>
      </c>
      <c r="K81" s="38">
        <f t="shared" si="25"/>
        <v>0</v>
      </c>
      <c r="L81" s="38">
        <f t="shared" si="25"/>
        <v>0</v>
      </c>
      <c r="M81" s="38">
        <f t="shared" si="25"/>
        <v>0</v>
      </c>
      <c r="N81" s="38">
        <f t="shared" si="25"/>
        <v>0</v>
      </c>
    </row>
    <row r="82" spans="1:14" s="30" customFormat="1">
      <c r="A82" s="66"/>
      <c r="B82" s="24"/>
      <c r="C82" s="43"/>
      <c r="D82" s="53"/>
      <c r="E82" s="54" t="s">
        <v>599</v>
      </c>
      <c r="F82" s="45"/>
      <c r="G82" s="41" t="s">
        <v>594</v>
      </c>
      <c r="H82" s="38"/>
      <c r="I82" s="38"/>
      <c r="J82" s="38">
        <f t="shared" si="25"/>
        <v>0</v>
      </c>
      <c r="K82" s="38">
        <f t="shared" si="25"/>
        <v>0</v>
      </c>
      <c r="L82" s="38">
        <f t="shared" si="25"/>
        <v>0</v>
      </c>
      <c r="M82" s="38">
        <f t="shared" si="25"/>
        <v>0</v>
      </c>
      <c r="N82" s="38">
        <f t="shared" si="25"/>
        <v>0</v>
      </c>
    </row>
    <row r="83" spans="1:14" s="30" customFormat="1">
      <c r="A83" s="66"/>
      <c r="B83" s="24"/>
      <c r="C83" s="43"/>
      <c r="D83" s="53"/>
      <c r="E83" s="54" t="s">
        <v>600</v>
      </c>
      <c r="F83" s="45"/>
      <c r="G83" s="41" t="s">
        <v>594</v>
      </c>
      <c r="H83" s="38"/>
      <c r="I83" s="38"/>
      <c r="J83" s="38">
        <f t="shared" si="25"/>
        <v>0</v>
      </c>
      <c r="K83" s="38">
        <f t="shared" si="25"/>
        <v>0</v>
      </c>
      <c r="L83" s="38">
        <f t="shared" si="25"/>
        <v>0</v>
      </c>
      <c r="M83" s="38">
        <f t="shared" si="25"/>
        <v>0</v>
      </c>
      <c r="N83" s="38">
        <f t="shared" si="25"/>
        <v>0</v>
      </c>
    </row>
    <row r="84" spans="1:14" s="30" customFormat="1">
      <c r="A84" s="66"/>
      <c r="B84" s="24"/>
      <c r="C84" s="43"/>
      <c r="D84" s="53"/>
      <c r="E84" s="54" t="s">
        <v>601</v>
      </c>
      <c r="F84" s="45"/>
      <c r="G84" s="41" t="s">
        <v>594</v>
      </c>
      <c r="H84" s="38"/>
      <c r="I84" s="38"/>
      <c r="J84" s="38">
        <f>IF(J70=0, 0, J70/(J70+J71))</f>
        <v>0</v>
      </c>
      <c r="K84" s="38">
        <f t="shared" ref="K84:N84" si="26">IF(K70=0, 0, K70/(K70+K71))</f>
        <v>0</v>
      </c>
      <c r="L84" s="38">
        <f t="shared" si="26"/>
        <v>0</v>
      </c>
      <c r="M84" s="38">
        <f t="shared" si="26"/>
        <v>0</v>
      </c>
      <c r="N84" s="38">
        <f t="shared" si="26"/>
        <v>0</v>
      </c>
    </row>
    <row r="85" spans="1:14" s="30" customFormat="1">
      <c r="A85" s="66"/>
      <c r="B85" s="24"/>
      <c r="C85" s="43"/>
      <c r="D85" s="53"/>
      <c r="E85" s="54" t="s">
        <v>602</v>
      </c>
      <c r="F85" s="45"/>
      <c r="G85" s="41" t="s">
        <v>594</v>
      </c>
      <c r="H85" s="38"/>
      <c r="I85" s="38"/>
      <c r="J85" s="38">
        <f>IF(J71=0, 0, J71/(J70+J71))</f>
        <v>0</v>
      </c>
      <c r="K85" s="38">
        <f t="shared" ref="K85:N85" si="27">IF(K71=0, 0, K71/(K70+K71))</f>
        <v>0</v>
      </c>
      <c r="L85" s="38">
        <f t="shared" si="27"/>
        <v>0</v>
      </c>
      <c r="M85" s="38">
        <f t="shared" si="27"/>
        <v>0</v>
      </c>
      <c r="N85" s="38">
        <f t="shared" si="27"/>
        <v>0</v>
      </c>
    </row>
    <row r="86" spans="1:14" s="30" customFormat="1">
      <c r="A86" s="66"/>
      <c r="B86" s="24"/>
      <c r="C86" s="43"/>
      <c r="D86" s="53"/>
      <c r="E86" s="54" t="s">
        <v>603</v>
      </c>
      <c r="F86" s="45"/>
      <c r="G86" s="41" t="s">
        <v>594</v>
      </c>
      <c r="H86" s="38"/>
      <c r="I86" s="38"/>
      <c r="J86" s="38">
        <f>IF(J72=0, 0, J72/(J72+J73))</f>
        <v>0</v>
      </c>
      <c r="K86" s="38">
        <f t="shared" ref="K86:N86" si="28">IF(K72=0, 0, K72/(K72+K73))</f>
        <v>0</v>
      </c>
      <c r="L86" s="38">
        <f t="shared" si="28"/>
        <v>0</v>
      </c>
      <c r="M86" s="38">
        <f t="shared" si="28"/>
        <v>0</v>
      </c>
      <c r="N86" s="38">
        <f t="shared" si="28"/>
        <v>0</v>
      </c>
    </row>
    <row r="87" spans="1:14" s="30" customFormat="1" ht="13.15">
      <c r="A87" s="66"/>
      <c r="B87" s="24"/>
      <c r="C87" s="24"/>
      <c r="D87" s="20"/>
      <c r="E87" s="54" t="s">
        <v>604</v>
      </c>
      <c r="F87" s="28"/>
      <c r="G87" s="41" t="s">
        <v>594</v>
      </c>
      <c r="H87" s="52"/>
      <c r="J87" s="38">
        <f>IF(J73=0, 0, J73/(J72+J73))</f>
        <v>0</v>
      </c>
      <c r="K87" s="38">
        <f t="shared" ref="K87:N87" si="29">IF(K73=0, 0, K73/(K72+K73))</f>
        <v>0</v>
      </c>
      <c r="L87" s="38">
        <f t="shared" si="29"/>
        <v>0</v>
      </c>
      <c r="M87" s="38">
        <f t="shared" si="29"/>
        <v>0</v>
      </c>
      <c r="N87" s="38">
        <f t="shared" si="29"/>
        <v>0</v>
      </c>
    </row>
    <row r="88" spans="1:14" s="30" customFormat="1" ht="13.15">
      <c r="A88" s="66"/>
      <c r="B88" s="24"/>
      <c r="C88" s="24"/>
      <c r="D88" s="20"/>
      <c r="E88" s="27"/>
      <c r="F88" s="28"/>
      <c r="G88" s="41"/>
      <c r="H88" s="52"/>
      <c r="J88" s="52"/>
      <c r="K88" s="52"/>
      <c r="L88" s="52"/>
      <c r="M88" s="52"/>
      <c r="N88" s="52"/>
    </row>
    <row r="89" spans="1:14" s="30" customFormat="1" ht="13.15">
      <c r="A89" s="66"/>
      <c r="B89" s="24"/>
      <c r="C89" s="33" t="s">
        <v>624</v>
      </c>
      <c r="D89" s="20"/>
      <c r="E89" s="27"/>
      <c r="F89" s="28"/>
      <c r="G89" s="41"/>
      <c r="H89" s="52"/>
      <c r="J89" s="52"/>
      <c r="K89" s="52"/>
      <c r="L89" s="52"/>
      <c r="M89" s="52"/>
      <c r="N89" s="52"/>
    </row>
    <row r="90" spans="1:14" s="30" customFormat="1" ht="13.15">
      <c r="A90" s="66"/>
      <c r="B90" s="24"/>
      <c r="C90" s="24"/>
      <c r="D90" s="20"/>
      <c r="E90" s="27" t="s">
        <v>481</v>
      </c>
      <c r="F90" s="28"/>
      <c r="G90" s="41" t="s">
        <v>47</v>
      </c>
      <c r="H90" s="38">
        <f>SUM(J90:N90)</f>
        <v>45.592910841982004</v>
      </c>
      <c r="J90" s="38">
        <f>SUMIFS('Inp - allowance final'!I:I,'Inp - allowance final'!$A:$A,$F$6,'Inp - allowance final'!$N:$N,$E90)</f>
        <v>7.3568549186155998</v>
      </c>
      <c r="K90" s="38">
        <f>SUMIFS('Inp - allowance final'!J:J, 'Inp - allowance final'!$A:$A, $F$6, 'Inp - allowance final'!$N:$N, $E90)</f>
        <v>12.173940875813994</v>
      </c>
      <c r="L90" s="38">
        <f>SUMIFS('Inp - allowance final'!K:K, 'Inp - allowance final'!$A:$A, $F$6, 'Inp - allowance final'!$N:$N, $E90)</f>
        <v>11.866051266040937</v>
      </c>
      <c r="M90" s="38">
        <f>SUMIFS('Inp - allowance final'!L:L, 'Inp - allowance final'!$A:$A, $F$6, 'Inp - allowance final'!$N:$N, $E90)</f>
        <v>7.1756254020600228</v>
      </c>
      <c r="N90" s="38">
        <f>SUMIFS('Inp - allowance final'!M:M, 'Inp - allowance final'!$A:$A, $F$6, 'Inp - allowance final'!$N:$N, $E90)</f>
        <v>7.020438379451452</v>
      </c>
    </row>
    <row r="91" spans="1:14" s="30" customFormat="1" ht="15" customHeight="1">
      <c r="A91" s="66"/>
      <c r="B91" s="24"/>
      <c r="C91" s="24"/>
      <c r="D91" s="20"/>
      <c r="E91" s="27" t="s">
        <v>479</v>
      </c>
      <c r="F91" s="28"/>
      <c r="G91" s="41" t="s">
        <v>47</v>
      </c>
      <c r="H91" s="38">
        <f t="shared" ref="H91:H92" si="30">SUM(J91:N91)</f>
        <v>0</v>
      </c>
      <c r="J91" s="38">
        <f>SUMIFS('Inp - allowance final'!I:I, 'Inp - allowance final'!$A:$A, $F$6, 'Inp - allowance final'!$N:$N, $E91)</f>
        <v>0</v>
      </c>
      <c r="K91" s="38">
        <f>SUMIFS('Inp - allowance final'!J:J, 'Inp - allowance final'!$A:$A, $F$6, 'Inp - allowance final'!$N:$N, $E91)</f>
        <v>0</v>
      </c>
      <c r="L91" s="38">
        <f>SUMIFS('Inp - allowance final'!K:K, 'Inp - allowance final'!$A:$A, $F$6, 'Inp - allowance final'!$N:$N, $E91)</f>
        <v>0</v>
      </c>
      <c r="M91" s="38">
        <f>SUMIFS('Inp - allowance final'!L:L, 'Inp - allowance final'!$A:$A, $F$6, 'Inp - allowance final'!$N:$N, $E91)</f>
        <v>0</v>
      </c>
      <c r="N91" s="38">
        <f>SUMIFS('Inp - allowance final'!M:M, 'Inp - allowance final'!$A:$A, $F$6, 'Inp - allowance final'!$N:$N, $E91)</f>
        <v>0</v>
      </c>
    </row>
    <row r="92" spans="1:14" s="30" customFormat="1" ht="13.15">
      <c r="A92" s="66"/>
      <c r="B92" s="24"/>
      <c r="C92" s="24"/>
      <c r="D92" s="20"/>
      <c r="E92" s="27" t="s">
        <v>483</v>
      </c>
      <c r="F92" s="28"/>
      <c r="G92" s="41" t="s">
        <v>47</v>
      </c>
      <c r="H92" s="38">
        <f t="shared" si="30"/>
        <v>0</v>
      </c>
      <c r="J92" s="38">
        <f>SUMIFS('Inp - allowance final'!I:I, 'Inp - allowance final'!$A:$A, $F$6, 'Inp - allowance final'!$N:$N, $E92)</f>
        <v>0</v>
      </c>
      <c r="K92" s="38">
        <f>SUMIFS('Inp - allowance final'!J:J, 'Inp - allowance final'!$A:$A, $F$6, 'Inp - allowance final'!$N:$N, $E92)</f>
        <v>0</v>
      </c>
      <c r="L92" s="38">
        <f>SUMIFS('Inp - allowance final'!K:K, 'Inp - allowance final'!$A:$A, $F$6, 'Inp - allowance final'!$N:$N, $E92)</f>
        <v>0</v>
      </c>
      <c r="M92" s="38">
        <f>SUMIFS('Inp - allowance final'!L:L, 'Inp - allowance final'!$A:$A, $F$6, 'Inp - allowance final'!$N:$N, $E92)</f>
        <v>0</v>
      </c>
      <c r="N92" s="38">
        <f>SUMIFS('Inp - allowance final'!M:M, 'Inp - allowance final'!$A:$A, $F$6, 'Inp - allowance final'!$N:$N, $E92)</f>
        <v>0</v>
      </c>
    </row>
    <row r="93" spans="1:14" s="30" customFormat="1" ht="13.15">
      <c r="A93" s="66"/>
      <c r="B93" s="24"/>
      <c r="C93" s="24"/>
      <c r="D93" s="20"/>
      <c r="E93" s="27"/>
      <c r="F93" s="28"/>
      <c r="G93" s="41"/>
      <c r="H93" s="52"/>
      <c r="J93" s="52"/>
      <c r="K93" s="52"/>
      <c r="L93" s="52"/>
      <c r="M93" s="52"/>
      <c r="N93" s="52"/>
    </row>
    <row r="94" spans="1:14" ht="13.15">
      <c r="C94" s="29" t="s">
        <v>625</v>
      </c>
    </row>
    <row r="95" spans="1:14" s="30" customFormat="1">
      <c r="A95" s="65"/>
      <c r="B95" s="16"/>
      <c r="C95" s="43"/>
      <c r="D95" s="53"/>
      <c r="E95" s="54" t="s">
        <v>593</v>
      </c>
      <c r="F95" s="36"/>
      <c r="G95" s="41" t="s">
        <v>47</v>
      </c>
      <c r="H95" s="38">
        <f>SUM(J95:N95)</f>
        <v>2.7607156599631142</v>
      </c>
      <c r="I95" s="38"/>
      <c r="J95" s="38">
        <f t="shared" ref="J95:N98" si="31">J$90*J76</f>
        <v>0.70800197122985542</v>
      </c>
      <c r="K95" s="38">
        <f t="shared" si="31"/>
        <v>0.81562951702320097</v>
      </c>
      <c r="L95" s="38">
        <f t="shared" si="31"/>
        <v>0.45721076911952813</v>
      </c>
      <c r="M95" s="38">
        <f t="shared" si="31"/>
        <v>0.50446216183114756</v>
      </c>
      <c r="N95" s="38">
        <f t="shared" si="31"/>
        <v>0.27541124075938195</v>
      </c>
    </row>
    <row r="96" spans="1:14" s="30" customFormat="1" ht="13.15">
      <c r="A96" s="66"/>
      <c r="B96" s="24"/>
      <c r="C96" s="39"/>
      <c r="D96" s="53"/>
      <c r="E96" s="54" t="s">
        <v>595</v>
      </c>
      <c r="F96" s="36"/>
      <c r="G96" s="41" t="s">
        <v>47</v>
      </c>
      <c r="H96" s="38">
        <f t="shared" ref="H96:H106" si="32">SUM(J96:N96)</f>
        <v>1.9746453190923035</v>
      </c>
      <c r="I96" s="38"/>
      <c r="J96" s="38">
        <f t="shared" si="31"/>
        <v>0.2074491086956165</v>
      </c>
      <c r="K96" s="38">
        <f t="shared" si="31"/>
        <v>0.71265898662742122</v>
      </c>
      <c r="L96" s="38">
        <f t="shared" si="31"/>
        <v>0.95354440943313057</v>
      </c>
      <c r="M96" s="38">
        <f t="shared" si="31"/>
        <v>6.3345590479825048E-2</v>
      </c>
      <c r="N96" s="38">
        <f t="shared" si="31"/>
        <v>3.7647223856310058E-2</v>
      </c>
    </row>
    <row r="97" spans="1:14" s="30" customFormat="1">
      <c r="A97" s="65"/>
      <c r="B97" s="16"/>
      <c r="C97" s="43"/>
      <c r="D97" s="53"/>
      <c r="E97" s="54" t="s">
        <v>596</v>
      </c>
      <c r="F97" s="36"/>
      <c r="G97" s="41" t="s">
        <v>47</v>
      </c>
      <c r="H97" s="38">
        <f t="shared" si="32"/>
        <v>5.1195611255626687</v>
      </c>
      <c r="I97" s="38"/>
      <c r="J97" s="38">
        <f t="shared" si="31"/>
        <v>0.63719614486961429</v>
      </c>
      <c r="K97" s="38">
        <f t="shared" si="31"/>
        <v>1.0188700508976594</v>
      </c>
      <c r="L97" s="38">
        <f t="shared" si="31"/>
        <v>1.2036341092657799</v>
      </c>
      <c r="M97" s="38">
        <f t="shared" si="31"/>
        <v>1.0531586135880475</v>
      </c>
      <c r="N97" s="38">
        <f t="shared" si="31"/>
        <v>1.2067022069415678</v>
      </c>
    </row>
    <row r="98" spans="1:14" s="30" customFormat="1" ht="13.15">
      <c r="A98" s="64"/>
      <c r="C98" s="51"/>
      <c r="D98" s="38"/>
      <c r="E98" s="54" t="s">
        <v>471</v>
      </c>
      <c r="F98" s="36"/>
      <c r="G98" s="41" t="s">
        <v>47</v>
      </c>
      <c r="H98" s="38">
        <f t="shared" si="32"/>
        <v>35.737988737363921</v>
      </c>
      <c r="I98" s="38"/>
      <c r="J98" s="38">
        <f t="shared" si="31"/>
        <v>5.8042076938205129</v>
      </c>
      <c r="K98" s="38">
        <f t="shared" si="31"/>
        <v>9.6267823212657131</v>
      </c>
      <c r="L98" s="38">
        <f t="shared" si="31"/>
        <v>9.2516619782224971</v>
      </c>
      <c r="M98" s="38">
        <f t="shared" si="31"/>
        <v>5.5546590361610022</v>
      </c>
      <c r="N98" s="38">
        <f t="shared" si="31"/>
        <v>5.5006777078941917</v>
      </c>
    </row>
    <row r="99" spans="1:14" s="30" customFormat="1" ht="13.5" customHeight="1">
      <c r="A99" s="65"/>
      <c r="B99" s="16"/>
      <c r="C99" s="43"/>
      <c r="D99" s="53"/>
      <c r="E99" s="54" t="s">
        <v>597</v>
      </c>
      <c r="F99" s="36"/>
      <c r="G99" s="41" t="s">
        <v>47</v>
      </c>
      <c r="H99" s="38">
        <f t="shared" si="32"/>
        <v>0</v>
      </c>
      <c r="I99" s="36"/>
      <c r="J99" s="38">
        <f t="shared" ref="J99:N102" si="33">J$91*J80</f>
        <v>0</v>
      </c>
      <c r="K99" s="38">
        <f t="shared" si="33"/>
        <v>0</v>
      </c>
      <c r="L99" s="38">
        <f t="shared" si="33"/>
        <v>0</v>
      </c>
      <c r="M99" s="38">
        <f t="shared" si="33"/>
        <v>0</v>
      </c>
      <c r="N99" s="38">
        <f t="shared" si="33"/>
        <v>0</v>
      </c>
    </row>
    <row r="100" spans="1:14" s="30" customFormat="1">
      <c r="A100" s="65"/>
      <c r="B100" s="16"/>
      <c r="C100" s="43"/>
      <c r="D100" s="53"/>
      <c r="E100" s="54" t="s">
        <v>598</v>
      </c>
      <c r="F100" s="36"/>
      <c r="G100" s="41" t="s">
        <v>47</v>
      </c>
      <c r="H100" s="38">
        <f t="shared" si="32"/>
        <v>0</v>
      </c>
      <c r="I100" s="38"/>
      <c r="J100" s="38">
        <f t="shared" si="33"/>
        <v>0</v>
      </c>
      <c r="K100" s="38">
        <f t="shared" si="33"/>
        <v>0</v>
      </c>
      <c r="L100" s="38">
        <f t="shared" si="33"/>
        <v>0</v>
      </c>
      <c r="M100" s="38">
        <f t="shared" si="33"/>
        <v>0</v>
      </c>
      <c r="N100" s="38">
        <f t="shared" si="33"/>
        <v>0</v>
      </c>
    </row>
    <row r="101" spans="1:14" s="30" customFormat="1">
      <c r="A101" s="66"/>
      <c r="B101" s="24"/>
      <c r="C101" s="43"/>
      <c r="D101" s="53"/>
      <c r="E101" s="54" t="s">
        <v>599</v>
      </c>
      <c r="F101" s="45"/>
      <c r="G101" s="41" t="s">
        <v>47</v>
      </c>
      <c r="H101" s="38">
        <f t="shared" si="32"/>
        <v>0</v>
      </c>
      <c r="I101" s="38"/>
      <c r="J101" s="38">
        <f t="shared" si="33"/>
        <v>0</v>
      </c>
      <c r="K101" s="38">
        <f t="shared" si="33"/>
        <v>0</v>
      </c>
      <c r="L101" s="38">
        <f t="shared" si="33"/>
        <v>0</v>
      </c>
      <c r="M101" s="38">
        <f t="shared" si="33"/>
        <v>0</v>
      </c>
      <c r="N101" s="38">
        <f t="shared" si="33"/>
        <v>0</v>
      </c>
    </row>
    <row r="102" spans="1:14" s="30" customFormat="1">
      <c r="A102" s="66"/>
      <c r="B102" s="24"/>
      <c r="C102" s="43"/>
      <c r="D102" s="53"/>
      <c r="E102" s="54" t="s">
        <v>600</v>
      </c>
      <c r="F102" s="45"/>
      <c r="G102" s="41" t="s">
        <v>47</v>
      </c>
      <c r="H102" s="38">
        <f t="shared" si="32"/>
        <v>0</v>
      </c>
      <c r="I102" s="38"/>
      <c r="J102" s="38">
        <f t="shared" si="33"/>
        <v>0</v>
      </c>
      <c r="K102" s="38">
        <f t="shared" si="33"/>
        <v>0</v>
      </c>
      <c r="L102" s="38">
        <f t="shared" si="33"/>
        <v>0</v>
      </c>
      <c r="M102" s="38">
        <f t="shared" si="33"/>
        <v>0</v>
      </c>
      <c r="N102" s="38">
        <f t="shared" si="33"/>
        <v>0</v>
      </c>
    </row>
    <row r="103" spans="1:14" s="30" customFormat="1">
      <c r="A103" s="64" t="s">
        <v>386</v>
      </c>
      <c r="B103" s="24"/>
      <c r="C103" s="43"/>
      <c r="D103" s="53"/>
      <c r="E103" s="54" t="s">
        <v>601</v>
      </c>
      <c r="F103" s="45"/>
      <c r="G103" s="41" t="s">
        <v>47</v>
      </c>
      <c r="H103" s="38">
        <f t="shared" si="32"/>
        <v>0</v>
      </c>
      <c r="I103" s="38"/>
      <c r="J103" s="38">
        <f>SUMIFS('Inp - allowance final'!I:I, 'Inp - allowance final'!$A:$A, SES!$F$6, 'Inp - allowance final'!$B:$B, SES!$A103)</f>
        <v>0</v>
      </c>
      <c r="K103" s="38">
        <f>SUMIFS('Inp - allowance final'!J:J, 'Inp - allowance final'!$A:$A, SES!$F$6, 'Inp - allowance final'!$B:$B, SES!$A103)</f>
        <v>0</v>
      </c>
      <c r="L103" s="38">
        <f>SUMIFS('Inp - allowance final'!K:K, 'Inp - allowance final'!$A:$A, SES!$F$6, 'Inp - allowance final'!$B:$B, SES!$A103)</f>
        <v>0</v>
      </c>
      <c r="M103" s="38">
        <f>SUMIFS('Inp - allowance final'!L:L, 'Inp - allowance final'!$A:$A, SES!$F$6, 'Inp - allowance final'!$B:$B, SES!$A103)</f>
        <v>0</v>
      </c>
      <c r="N103" s="38">
        <f>SUMIFS('Inp - allowance final'!M:M, 'Inp - allowance final'!$A:$A, SES!$F$6, 'Inp - allowance final'!$B:$B, SES!$A103)</f>
        <v>0</v>
      </c>
    </row>
    <row r="104" spans="1:14" s="30" customFormat="1">
      <c r="A104" s="64" t="s">
        <v>388</v>
      </c>
      <c r="B104" s="24"/>
      <c r="C104" s="43"/>
      <c r="D104" s="53"/>
      <c r="E104" s="54" t="s">
        <v>602</v>
      </c>
      <c r="F104" s="45"/>
      <c r="G104" s="41" t="s">
        <v>47</v>
      </c>
      <c r="H104" s="38">
        <f t="shared" si="32"/>
        <v>0</v>
      </c>
      <c r="I104" s="38"/>
      <c r="J104" s="38">
        <f>SUMIFS('Inp - allowance final'!I:I, 'Inp - allowance final'!$A:$A, SES!$F$6, 'Inp - allowance final'!$B:$B, SES!$A104)</f>
        <v>0</v>
      </c>
      <c r="K104" s="38">
        <f>SUMIFS('Inp - allowance final'!J:J, 'Inp - allowance final'!$A:$A, SES!$F$6, 'Inp - allowance final'!$B:$B, SES!$A104)</f>
        <v>0</v>
      </c>
      <c r="L104" s="38">
        <f>SUMIFS('Inp - allowance final'!K:K, 'Inp - allowance final'!$A:$A, SES!$F$6, 'Inp - allowance final'!$B:$B, SES!$A104)</f>
        <v>0</v>
      </c>
      <c r="M104" s="38">
        <f>SUMIFS('Inp - allowance final'!L:L, 'Inp - allowance final'!$A:$A, SES!$F$6, 'Inp - allowance final'!$B:$B, SES!$A104)</f>
        <v>0</v>
      </c>
      <c r="N104" s="38">
        <f>SUMIFS('Inp - allowance final'!M:M, 'Inp - allowance final'!$A:$A, SES!$F$6, 'Inp - allowance final'!$B:$B, SES!$A104)</f>
        <v>0</v>
      </c>
    </row>
    <row r="105" spans="1:14" s="30" customFormat="1">
      <c r="A105" s="66"/>
      <c r="B105" s="24"/>
      <c r="C105" s="43"/>
      <c r="D105" s="53"/>
      <c r="E105" s="54" t="s">
        <v>603</v>
      </c>
      <c r="F105" s="45"/>
      <c r="G105" s="41" t="s">
        <v>47</v>
      </c>
      <c r="H105" s="38">
        <f t="shared" si="32"/>
        <v>0</v>
      </c>
      <c r="I105" s="38"/>
      <c r="J105" s="38">
        <f>SUMIFS('Inp - allowance final'!I:I, 'Inp - allowance final'!$A:$A, SES!$F$6, 'Inp - allowance final'!$B:$B, SES!$A105)</f>
        <v>0</v>
      </c>
      <c r="K105" s="38">
        <f>SUMIFS('Inp - allowance final'!J:J, 'Inp - allowance final'!$A:$A, SES!$F$6, 'Inp - allowance final'!$B:$B, SES!$A105)</f>
        <v>0</v>
      </c>
      <c r="L105" s="38">
        <f>SUMIFS('Inp - allowance final'!K:K, 'Inp - allowance final'!$A:$A, SES!$F$6, 'Inp - allowance final'!$B:$B, SES!$A105)</f>
        <v>0</v>
      </c>
      <c r="M105" s="38">
        <f>SUMIFS('Inp - allowance final'!L:L, 'Inp - allowance final'!$A:$A, SES!$F$6, 'Inp - allowance final'!$B:$B, SES!$A105)</f>
        <v>0</v>
      </c>
      <c r="N105" s="38">
        <f>SUMIFS('Inp - allowance final'!M:M, 'Inp - allowance final'!$A:$A, SES!$F$6, 'Inp - allowance final'!$B:$B, SES!$A105)</f>
        <v>0</v>
      </c>
    </row>
    <row r="106" spans="1:14" s="30" customFormat="1" ht="13.15">
      <c r="A106" s="66"/>
      <c r="B106" s="24"/>
      <c r="C106" s="24"/>
      <c r="D106" s="20"/>
      <c r="E106" s="54" t="s">
        <v>604</v>
      </c>
      <c r="F106" s="28"/>
      <c r="G106" s="41" t="s">
        <v>47</v>
      </c>
      <c r="H106" s="38">
        <f t="shared" si="32"/>
        <v>0</v>
      </c>
      <c r="J106" s="38">
        <f>SUMIFS('Inp - allowance final'!I:I, 'Inp - allowance final'!$A:$A, SES!$F$6, 'Inp - allowance final'!$B:$B, SES!$A106)</f>
        <v>0</v>
      </c>
      <c r="K106" s="38">
        <f>SUMIFS('Inp - allowance final'!J:J, 'Inp - allowance final'!$A:$A, SES!$F$6, 'Inp - allowance final'!$B:$B, SES!$A106)</f>
        <v>0</v>
      </c>
      <c r="L106" s="38">
        <f>SUMIFS('Inp - allowance final'!K:K, 'Inp - allowance final'!$A:$A, SES!$F$6, 'Inp - allowance final'!$B:$B, SES!$A106)</f>
        <v>0</v>
      </c>
      <c r="M106" s="38">
        <f>SUMIFS('Inp - allowance final'!L:L, 'Inp - allowance final'!$A:$A, SES!$F$6, 'Inp - allowance final'!$B:$B, SES!$A106)</f>
        <v>0</v>
      </c>
      <c r="N106" s="38">
        <f>SUMIFS('Inp - allowance final'!M:M, 'Inp - allowance final'!$A:$A, SES!$F$6, 'Inp - allowance final'!$B:$B, SES!$A106)</f>
        <v>0</v>
      </c>
    </row>
    <row r="107" spans="1:14" s="30" customFormat="1" ht="13.15">
      <c r="A107" s="66"/>
      <c r="B107" s="24"/>
      <c r="C107" s="24"/>
      <c r="D107" s="20"/>
      <c r="E107" s="27"/>
      <c r="F107" s="28"/>
      <c r="G107" s="41"/>
      <c r="H107" s="52"/>
      <c r="J107" s="52"/>
      <c r="K107" s="52"/>
      <c r="L107" s="52"/>
      <c r="M107" s="52"/>
      <c r="N107" s="52"/>
    </row>
    <row r="108" spans="1:14" ht="13.15">
      <c r="A108" s="14" t="s">
        <v>626</v>
      </c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65"/>
      <c r="B109" s="16"/>
      <c r="C109" s="16"/>
      <c r="D109" s="17"/>
      <c r="E109" s="18"/>
      <c r="F109" s="19"/>
      <c r="G109" s="19"/>
    </row>
    <row r="110" spans="1:14" ht="13.15">
      <c r="A110" s="65"/>
      <c r="B110" s="16"/>
      <c r="C110" s="39" t="s">
        <v>627</v>
      </c>
      <c r="D110" s="40"/>
      <c r="E110" s="18"/>
      <c r="F110" s="41"/>
      <c r="G110" s="41"/>
      <c r="H110" s="34"/>
      <c r="I110" s="34"/>
      <c r="J110" s="34"/>
      <c r="K110" s="34"/>
      <c r="L110" s="34"/>
      <c r="M110" s="34"/>
      <c r="N110" s="34"/>
    </row>
    <row r="111" spans="1:14" s="30" customFormat="1">
      <c r="A111" s="65"/>
      <c r="B111" s="16"/>
      <c r="C111" s="43"/>
      <c r="D111" s="53"/>
      <c r="E111" s="54" t="s">
        <v>593</v>
      </c>
      <c r="F111" s="36"/>
      <c r="G111" s="41" t="s">
        <v>47</v>
      </c>
      <c r="H111" s="38">
        <f>SUM(J111:N111)</f>
        <v>0</v>
      </c>
      <c r="I111" s="38"/>
      <c r="J111" s="38">
        <f>SUMIFS('Inp - allowance final'!I:I, 'Inp - allowance final'!$A:$A, $F$6, 'Inp - allowance final'!$N:$N, $A111)</f>
        <v>0</v>
      </c>
      <c r="K111" s="38">
        <f>SUMIFS('Inp - allowance final'!J:J, 'Inp - allowance final'!$A:$A, $F$6, 'Inp - allowance final'!$N:$N, $A111)</f>
        <v>0</v>
      </c>
      <c r="L111" s="38">
        <f>SUMIFS('Inp - allowance final'!K:K, 'Inp - allowance final'!$A:$A, $F$6, 'Inp - allowance final'!$N:$N, $A111)</f>
        <v>0</v>
      </c>
      <c r="M111" s="38">
        <f>SUMIFS('Inp - allowance final'!L:L, 'Inp - allowance final'!$A:$A, $F$6, 'Inp - allowance final'!$N:$N, $A111)</f>
        <v>0</v>
      </c>
      <c r="N111" s="38">
        <f>SUMIFS('Inp - allowance final'!M:M, 'Inp - allowance final'!$A:$A, $F$6, 'Inp - allowance final'!$N:$N, $A111)</f>
        <v>0</v>
      </c>
    </row>
    <row r="112" spans="1:14" s="30" customFormat="1" ht="13.15">
      <c r="A112" s="66"/>
      <c r="B112" s="24"/>
      <c r="C112" s="39"/>
      <c r="D112" s="53"/>
      <c r="E112" s="54" t="s">
        <v>595</v>
      </c>
      <c r="F112" s="36"/>
      <c r="G112" s="41" t="s">
        <v>47</v>
      </c>
      <c r="H112" s="38">
        <f t="shared" ref="H112:H122" si="34">SUM(J112:N112)</f>
        <v>0</v>
      </c>
      <c r="I112" s="38"/>
      <c r="J112" s="38">
        <f>SUMIFS('Inp - allowance final'!I:I, 'Inp - allowance final'!$A:$A, $F$6, 'Inp - allowance final'!$N:$N, $A112)</f>
        <v>0</v>
      </c>
      <c r="K112" s="38">
        <f>SUMIFS('Inp - allowance final'!J:J, 'Inp - allowance final'!$A:$A, $F$6, 'Inp - allowance final'!$N:$N, $A112)</f>
        <v>0</v>
      </c>
      <c r="L112" s="38">
        <f>SUMIFS('Inp - allowance final'!K:K, 'Inp - allowance final'!$A:$A, $F$6, 'Inp - allowance final'!$N:$N, $A112)</f>
        <v>0</v>
      </c>
      <c r="M112" s="38">
        <f>SUMIFS('Inp - allowance final'!L:L, 'Inp - allowance final'!$A:$A, $F$6, 'Inp - allowance final'!$N:$N, $A112)</f>
        <v>0</v>
      </c>
      <c r="N112" s="38">
        <f>SUMIFS('Inp - allowance final'!M:M, 'Inp - allowance final'!$A:$A, $F$6, 'Inp - allowance final'!$N:$N, $A112)</f>
        <v>0</v>
      </c>
    </row>
    <row r="113" spans="1:14" s="30" customFormat="1">
      <c r="A113" s="64" t="s">
        <v>486</v>
      </c>
      <c r="B113" s="16"/>
      <c r="C113" s="43"/>
      <c r="D113" s="53"/>
      <c r="E113" s="54" t="s">
        <v>596</v>
      </c>
      <c r="F113" s="36"/>
      <c r="G113" s="41" t="s">
        <v>47</v>
      </c>
      <c r="H113" s="38">
        <f t="shared" si="34"/>
        <v>8.2968729280656479</v>
      </c>
      <c r="I113" s="38"/>
      <c r="J113" s="38">
        <f>SUMIFS('Inp - allowance final'!I:I, 'Inp - allowance final'!$A:$A, $F$6, 'Inp - allowance final'!$N:$N, $A113)</f>
        <v>1.692895608164606</v>
      </c>
      <c r="K113" s="38">
        <f>SUMIFS('Inp - allowance final'!J:J, 'Inp - allowance final'!$A:$A, $F$6, 'Inp - allowance final'!$N:$N, $A113)</f>
        <v>1.6759666520829597</v>
      </c>
      <c r="L113" s="38">
        <f>SUMIFS('Inp - allowance final'!K:K, 'Inp - allowance final'!$A:$A, $F$6, 'Inp - allowance final'!$N:$N, $A113)</f>
        <v>1.6592069855621301</v>
      </c>
      <c r="M113" s="38">
        <f>SUMIFS('Inp - allowance final'!L:L, 'Inp - allowance final'!$A:$A, $F$6, 'Inp - allowance final'!$N:$N, $A113)</f>
        <v>1.6426149157065086</v>
      </c>
      <c r="N113" s="38">
        <f>SUMIFS('Inp - allowance final'!M:M, 'Inp - allowance final'!$A:$A, $F$6, 'Inp - allowance final'!$N:$N, $A113)</f>
        <v>1.6261887665494432</v>
      </c>
    </row>
    <row r="114" spans="1:14" s="30" customFormat="1" ht="13.15">
      <c r="A114" s="64" t="s">
        <v>485</v>
      </c>
      <c r="C114" s="51"/>
      <c r="D114" s="38"/>
      <c r="E114" s="54" t="s">
        <v>471</v>
      </c>
      <c r="F114" s="36"/>
      <c r="G114" s="41" t="s">
        <v>47</v>
      </c>
      <c r="H114" s="38">
        <f t="shared" si="34"/>
        <v>5</v>
      </c>
      <c r="I114" s="38"/>
      <c r="J114" s="38">
        <f>SUMIFS('Inp - allowance final'!I:I, 'Inp - allowance final'!$A:$A, $F$6, 'Inp - allowance final'!$N:$N, $A114)</f>
        <v>1</v>
      </c>
      <c r="K114" s="38">
        <f>SUMIFS('Inp - allowance final'!J:J, 'Inp - allowance final'!$A:$A, $F$6, 'Inp - allowance final'!$N:$N, $A114)</f>
        <v>1</v>
      </c>
      <c r="L114" s="38">
        <f>SUMIFS('Inp - allowance final'!K:K, 'Inp - allowance final'!$A:$A, $F$6, 'Inp - allowance final'!$N:$N, $A114)</f>
        <v>1</v>
      </c>
      <c r="M114" s="38">
        <f>SUMIFS('Inp - allowance final'!L:L, 'Inp - allowance final'!$A:$A, $F$6, 'Inp - allowance final'!$N:$N, $A114)</f>
        <v>1</v>
      </c>
      <c r="N114" s="38">
        <f>SUMIFS('Inp - allowance final'!M:M, 'Inp - allowance final'!$A:$A, $F$6, 'Inp - allowance final'!$N:$N, $A114)</f>
        <v>1</v>
      </c>
    </row>
    <row r="115" spans="1:14" s="30" customFormat="1" ht="13.5" customHeight="1">
      <c r="A115" s="64" t="s">
        <v>489</v>
      </c>
      <c r="B115" s="16"/>
      <c r="C115" s="43"/>
      <c r="D115" s="53"/>
      <c r="E115" s="54" t="s">
        <v>597</v>
      </c>
      <c r="F115" s="36"/>
      <c r="G115" s="41" t="s">
        <v>47</v>
      </c>
      <c r="H115" s="38">
        <f t="shared" si="34"/>
        <v>0</v>
      </c>
      <c r="I115" s="36"/>
      <c r="J115" s="38">
        <f>SUMIFS('Inp - allowance final'!I:I, 'Inp - allowance final'!$A:$A, $F$6, 'Inp - allowance final'!$N:$N, $A115)</f>
        <v>0</v>
      </c>
      <c r="K115" s="38">
        <f>SUMIFS('Inp - allowance final'!J:J, 'Inp - allowance final'!$A:$A, $F$6, 'Inp - allowance final'!$N:$N, $A115)</f>
        <v>0</v>
      </c>
      <c r="L115" s="38">
        <f>SUMIFS('Inp - allowance final'!K:K, 'Inp - allowance final'!$A:$A, $F$6, 'Inp - allowance final'!$N:$N, $A115)</f>
        <v>0</v>
      </c>
      <c r="M115" s="38">
        <f>SUMIFS('Inp - allowance final'!L:L, 'Inp - allowance final'!$A:$A, $F$6, 'Inp - allowance final'!$N:$N, $A115)</f>
        <v>0</v>
      </c>
      <c r="N115" s="38">
        <f>SUMIFS('Inp - allowance final'!M:M, 'Inp - allowance final'!$A:$A, $F$6, 'Inp - allowance final'!$N:$N, $A115)</f>
        <v>0</v>
      </c>
    </row>
    <row r="116" spans="1:14" s="30" customFormat="1">
      <c r="A116" s="64" t="s">
        <v>487</v>
      </c>
      <c r="B116" s="16"/>
      <c r="C116" s="43"/>
      <c r="D116" s="53"/>
      <c r="E116" s="54" t="s">
        <v>598</v>
      </c>
      <c r="F116" s="36"/>
      <c r="G116" s="41" t="s">
        <v>47</v>
      </c>
      <c r="H116" s="38">
        <f t="shared" si="34"/>
        <v>0</v>
      </c>
      <c r="I116" s="38"/>
      <c r="J116" s="38">
        <f>SUMIFS('Inp - allowance final'!I:I, 'Inp - allowance final'!$A:$A, $F$6, 'Inp - allowance final'!$N:$N, $A116)</f>
        <v>0</v>
      </c>
      <c r="K116" s="38">
        <f>SUMIFS('Inp - allowance final'!J:J, 'Inp - allowance final'!$A:$A, $F$6, 'Inp - allowance final'!$N:$N, $A116)</f>
        <v>0</v>
      </c>
      <c r="L116" s="38">
        <f>SUMIFS('Inp - allowance final'!K:K, 'Inp - allowance final'!$A:$A, $F$6, 'Inp - allowance final'!$N:$N, $A116)</f>
        <v>0</v>
      </c>
      <c r="M116" s="38">
        <f>SUMIFS('Inp - allowance final'!L:L, 'Inp - allowance final'!$A:$A, $F$6, 'Inp - allowance final'!$N:$N, $A116)</f>
        <v>0</v>
      </c>
      <c r="N116" s="38">
        <f>SUMIFS('Inp - allowance final'!M:M, 'Inp - allowance final'!$A:$A, $F$6, 'Inp - allowance final'!$N:$N, $A116)</f>
        <v>0</v>
      </c>
    </row>
    <row r="117" spans="1:14" s="30" customFormat="1">
      <c r="B117" s="24"/>
      <c r="C117" s="43"/>
      <c r="D117" s="53"/>
      <c r="E117" s="54" t="s">
        <v>599</v>
      </c>
      <c r="F117" s="45"/>
      <c r="G117" s="41" t="s">
        <v>47</v>
      </c>
      <c r="H117" s="38">
        <f t="shared" si="34"/>
        <v>0</v>
      </c>
      <c r="I117" s="38"/>
      <c r="J117" s="38">
        <f>SUMIFS('Inp - allowance final'!I:I, 'Inp - allowance final'!$A:$A, $F$6, 'Inp - allowance final'!$N:$N, $A117)</f>
        <v>0</v>
      </c>
      <c r="K117" s="38">
        <f>SUMIFS('Inp - allowance final'!J:J, 'Inp - allowance final'!$A:$A, $F$6, 'Inp - allowance final'!$N:$N, $A117)</f>
        <v>0</v>
      </c>
      <c r="L117" s="38">
        <f>SUMIFS('Inp - allowance final'!K:K, 'Inp - allowance final'!$A:$A, $F$6, 'Inp - allowance final'!$N:$N, $A117)</f>
        <v>0</v>
      </c>
      <c r="M117" s="38">
        <f>SUMIFS('Inp - allowance final'!L:L, 'Inp - allowance final'!$A:$A, $F$6, 'Inp - allowance final'!$N:$N, $A117)</f>
        <v>0</v>
      </c>
      <c r="N117" s="38">
        <f>SUMIFS('Inp - allowance final'!M:M, 'Inp - allowance final'!$A:$A, $F$6, 'Inp - allowance final'!$N:$N, $A117)</f>
        <v>0</v>
      </c>
    </row>
    <row r="118" spans="1:14" s="30" customFormat="1">
      <c r="A118" s="66"/>
      <c r="B118" s="24"/>
      <c r="C118" s="43"/>
      <c r="D118" s="53"/>
      <c r="E118" s="54" t="s">
        <v>600</v>
      </c>
      <c r="F118" s="45"/>
      <c r="G118" s="41" t="s">
        <v>47</v>
      </c>
      <c r="H118" s="38">
        <f t="shared" si="34"/>
        <v>0</v>
      </c>
      <c r="I118" s="38"/>
      <c r="J118" s="38">
        <f>SUMIFS('Inp - allowance final'!I:I, 'Inp - allowance final'!$A:$A, $F$6, 'Inp - allowance final'!$N:$N, $A118)</f>
        <v>0</v>
      </c>
      <c r="K118" s="38">
        <f>SUMIFS('Inp - allowance final'!J:J, 'Inp - allowance final'!$A:$A, $F$6, 'Inp - allowance final'!$N:$N, $A118)</f>
        <v>0</v>
      </c>
      <c r="L118" s="38">
        <f>SUMIFS('Inp - allowance final'!K:K, 'Inp - allowance final'!$A:$A, $F$6, 'Inp - allowance final'!$N:$N, $A118)</f>
        <v>0</v>
      </c>
      <c r="M118" s="38">
        <f>SUMIFS('Inp - allowance final'!L:L, 'Inp - allowance final'!$A:$A, $F$6, 'Inp - allowance final'!$N:$N, $A118)</f>
        <v>0</v>
      </c>
      <c r="N118" s="38">
        <f>SUMIFS('Inp - allowance final'!M:M, 'Inp - allowance final'!$A:$A, $F$6, 'Inp - allowance final'!$N:$N, $A118)</f>
        <v>0</v>
      </c>
    </row>
    <row r="119" spans="1:14" s="30" customFormat="1">
      <c r="A119" s="66"/>
      <c r="B119" s="24"/>
      <c r="C119" s="43"/>
      <c r="D119" s="53"/>
      <c r="E119" s="54" t="s">
        <v>601</v>
      </c>
      <c r="F119" s="45"/>
      <c r="G119" s="41" t="s">
        <v>47</v>
      </c>
      <c r="H119" s="38">
        <f t="shared" si="34"/>
        <v>0</v>
      </c>
      <c r="I119" s="38"/>
      <c r="J119" s="38">
        <f>SUMIFS('Inp - allowance final'!I:I, 'Inp - allowance final'!$A:$A, $F$6, 'Inp - allowance final'!$N:$N, $A119)</f>
        <v>0</v>
      </c>
      <c r="K119" s="38">
        <f>SUMIFS('Inp - allowance final'!J:J, 'Inp - allowance final'!$A:$A, $F$6, 'Inp - allowance final'!$N:$N, $A119)</f>
        <v>0</v>
      </c>
      <c r="L119" s="38">
        <f>SUMIFS('Inp - allowance final'!K:K, 'Inp - allowance final'!$A:$A, $F$6, 'Inp - allowance final'!$N:$N, $A119)</f>
        <v>0</v>
      </c>
      <c r="M119" s="38">
        <f>SUMIFS('Inp - allowance final'!L:L, 'Inp - allowance final'!$A:$A, $F$6, 'Inp - allowance final'!$N:$N, $A119)</f>
        <v>0</v>
      </c>
      <c r="N119" s="38">
        <f>SUMIFS('Inp - allowance final'!M:M, 'Inp - allowance final'!$A:$A, $F$6, 'Inp - allowance final'!$N:$N, $A119)</f>
        <v>0</v>
      </c>
    </row>
    <row r="120" spans="1:14" s="30" customFormat="1">
      <c r="A120" s="66"/>
      <c r="B120" s="24"/>
      <c r="C120" s="43"/>
      <c r="D120" s="53"/>
      <c r="E120" s="54" t="s">
        <v>602</v>
      </c>
      <c r="F120" s="45"/>
      <c r="G120" s="41" t="s">
        <v>47</v>
      </c>
      <c r="H120" s="38">
        <f t="shared" si="34"/>
        <v>0</v>
      </c>
      <c r="I120" s="38"/>
      <c r="J120" s="38">
        <f>SUMIFS('Inp - allowance final'!I:I, 'Inp - allowance final'!$A:$A, $F$6, 'Inp - allowance final'!$N:$N, $A120)</f>
        <v>0</v>
      </c>
      <c r="K120" s="38">
        <f>SUMIFS('Inp - allowance final'!J:J, 'Inp - allowance final'!$A:$A, $F$6, 'Inp - allowance final'!$N:$N, $A120)</f>
        <v>0</v>
      </c>
      <c r="L120" s="38">
        <f>SUMIFS('Inp - allowance final'!K:K, 'Inp - allowance final'!$A:$A, $F$6, 'Inp - allowance final'!$N:$N, $A120)</f>
        <v>0</v>
      </c>
      <c r="M120" s="38">
        <f>SUMIFS('Inp - allowance final'!L:L, 'Inp - allowance final'!$A:$A, $F$6, 'Inp - allowance final'!$N:$N, $A120)</f>
        <v>0</v>
      </c>
      <c r="N120" s="38">
        <f>SUMIFS('Inp - allowance final'!M:M, 'Inp - allowance final'!$A:$A, $F$6, 'Inp - allowance final'!$N:$N, $A120)</f>
        <v>0</v>
      </c>
    </row>
    <row r="121" spans="1:14" s="30" customFormat="1">
      <c r="A121" s="66"/>
      <c r="B121" s="24"/>
      <c r="C121" s="43"/>
      <c r="D121" s="53"/>
      <c r="E121" s="54" t="s">
        <v>603</v>
      </c>
      <c r="F121" s="45"/>
      <c r="G121" s="41" t="s">
        <v>47</v>
      </c>
      <c r="H121" s="38">
        <f t="shared" si="34"/>
        <v>0</v>
      </c>
      <c r="I121" s="38"/>
      <c r="J121" s="38">
        <f>SUMIFS('Inp - allowance final'!I:I, 'Inp - allowance final'!$A:$A, $F$6, 'Inp - allowance final'!$N:$N, $A121)</f>
        <v>0</v>
      </c>
      <c r="K121" s="38">
        <f>SUMIFS('Inp - allowance final'!J:J, 'Inp - allowance final'!$A:$A, $F$6, 'Inp - allowance final'!$N:$N, $A121)</f>
        <v>0</v>
      </c>
      <c r="L121" s="38">
        <f>SUMIFS('Inp - allowance final'!K:K, 'Inp - allowance final'!$A:$A, $F$6, 'Inp - allowance final'!$N:$N, $A121)</f>
        <v>0</v>
      </c>
      <c r="M121" s="38">
        <f>SUMIFS('Inp - allowance final'!L:L, 'Inp - allowance final'!$A:$A, $F$6, 'Inp - allowance final'!$N:$N, $A121)</f>
        <v>0</v>
      </c>
      <c r="N121" s="38">
        <f>SUMIFS('Inp - allowance final'!M:M, 'Inp - allowance final'!$A:$A, $F$6, 'Inp - allowance final'!$N:$N, $A121)</f>
        <v>0</v>
      </c>
    </row>
    <row r="122" spans="1:14" s="30" customFormat="1" ht="13.15">
      <c r="A122" s="66"/>
      <c r="B122" s="24"/>
      <c r="C122" s="24"/>
      <c r="D122" s="20"/>
      <c r="E122" s="54" t="s">
        <v>604</v>
      </c>
      <c r="F122" s="28"/>
      <c r="G122" s="41" t="s">
        <v>47</v>
      </c>
      <c r="H122" s="38">
        <f t="shared" si="34"/>
        <v>0</v>
      </c>
      <c r="J122" s="38">
        <f>SUMIFS('Inp - allowance final'!I:I, 'Inp - allowance final'!$A:$A, $F$6, 'Inp - allowance final'!$N:$N, $A122)</f>
        <v>0</v>
      </c>
      <c r="K122" s="38">
        <f>SUMIFS('Inp - allowance final'!J:J, 'Inp - allowance final'!$A:$A, $F$6, 'Inp - allowance final'!$N:$N, $A122)</f>
        <v>0</v>
      </c>
      <c r="L122" s="38">
        <f>SUMIFS('Inp - allowance final'!K:K, 'Inp - allowance final'!$A:$A, $F$6, 'Inp - allowance final'!$N:$N, $A122)</f>
        <v>0</v>
      </c>
      <c r="M122" s="38">
        <f>SUMIFS('Inp - allowance final'!L:L, 'Inp - allowance final'!$A:$A, $F$6, 'Inp - allowance final'!$N:$N, $A122)</f>
        <v>0</v>
      </c>
      <c r="N122" s="38">
        <f>SUMIFS('Inp - allowance final'!M:M, 'Inp - allowance final'!$A:$A, $F$6, 'Inp - allowance final'!$N:$N, $A122)</f>
        <v>0</v>
      </c>
    </row>
    <row r="123" spans="1:14" ht="13.15">
      <c r="A123" s="65"/>
      <c r="B123" s="16"/>
      <c r="C123" s="39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3.15">
      <c r="A124" s="65"/>
      <c r="B124" s="16"/>
      <c r="C124" s="39" t="s">
        <v>628</v>
      </c>
      <c r="D124" s="40"/>
      <c r="E124" s="18"/>
      <c r="F124" s="41"/>
      <c r="G124" s="41"/>
      <c r="H124" s="34"/>
      <c r="I124" s="34"/>
      <c r="J124" s="34"/>
      <c r="K124" s="34"/>
      <c r="L124" s="34"/>
      <c r="M124" s="34"/>
      <c r="N124" s="34"/>
    </row>
    <row r="125" spans="1:14" s="30" customFormat="1">
      <c r="A125" s="72" t="s">
        <v>494</v>
      </c>
      <c r="B125" s="16"/>
      <c r="C125" s="43"/>
      <c r="D125" s="53"/>
      <c r="E125" s="54" t="s">
        <v>593</v>
      </c>
      <c r="F125" s="36"/>
      <c r="G125" s="41" t="s">
        <v>47</v>
      </c>
      <c r="H125" s="38">
        <f>SUM(J125:N125)</f>
        <v>1.7949999999999999</v>
      </c>
      <c r="I125" s="38"/>
      <c r="J125" s="38">
        <f>SUMIFS('Inp - allowance final'!I:I, 'Inp - allowance final'!$A:$A, $F$6, 'Inp - allowance final'!$N:$N, $A125)</f>
        <v>0.35899999999999999</v>
      </c>
      <c r="K125" s="38">
        <f>SUMIFS('Inp - allowance final'!J:J, 'Inp - allowance final'!$A:$A, $F$6, 'Inp - allowance final'!$N:$N, $A125)</f>
        <v>0.35899999999999999</v>
      </c>
      <c r="L125" s="38">
        <f>SUMIFS('Inp - allowance final'!K:K, 'Inp - allowance final'!$A:$A, $F$6, 'Inp - allowance final'!$N:$N, $A125)</f>
        <v>0.35899999999999999</v>
      </c>
      <c r="M125" s="38">
        <f>SUMIFS('Inp - allowance final'!L:L, 'Inp - allowance final'!$A:$A, $F$6, 'Inp - allowance final'!$N:$N, $A125)</f>
        <v>0.35899999999999999</v>
      </c>
      <c r="N125" s="38">
        <f>SUMIFS('Inp - allowance final'!M:M, 'Inp - allowance final'!$A:$A, $F$6, 'Inp - allowance final'!$N:$N, $A125)</f>
        <v>0.35899999999999999</v>
      </c>
    </row>
    <row r="126" spans="1:14" s="30" customFormat="1" ht="13.15">
      <c r="A126" s="72" t="s">
        <v>492</v>
      </c>
      <c r="B126" s="24"/>
      <c r="C126" s="39"/>
      <c r="D126" s="53"/>
      <c r="E126" s="54" t="s">
        <v>595</v>
      </c>
      <c r="F126" s="36"/>
      <c r="G126" s="41" t="s">
        <v>47</v>
      </c>
      <c r="H126" s="38">
        <f t="shared" ref="H126:H136" si="35">SUM(J126:N126)</f>
        <v>0</v>
      </c>
      <c r="I126" s="38"/>
      <c r="J126" s="38">
        <f>SUMIFS('Inp - allowance final'!I:I, 'Inp - allowance final'!$A:$A, $F$6, 'Inp - allowance final'!$N:$N, $A126)</f>
        <v>0</v>
      </c>
      <c r="K126" s="38">
        <f>SUMIFS('Inp - allowance final'!J:J, 'Inp - allowance final'!$A:$A, $F$6, 'Inp - allowance final'!$N:$N, $A126)</f>
        <v>0</v>
      </c>
      <c r="L126" s="38">
        <f>SUMIFS('Inp - allowance final'!K:K, 'Inp - allowance final'!$A:$A, $F$6, 'Inp - allowance final'!$N:$N, $A126)</f>
        <v>0</v>
      </c>
      <c r="M126" s="38">
        <f>SUMIFS('Inp - allowance final'!L:L, 'Inp - allowance final'!$A:$A, $F$6, 'Inp - allowance final'!$N:$N, $A126)</f>
        <v>0</v>
      </c>
      <c r="N126" s="38">
        <f>SUMIFS('Inp - allowance final'!M:M, 'Inp - allowance final'!$A:$A, $F$6, 'Inp - allowance final'!$N:$N, $A126)</f>
        <v>0</v>
      </c>
    </row>
    <row r="127" spans="1:14" s="30" customFormat="1">
      <c r="A127" s="72" t="s">
        <v>498</v>
      </c>
      <c r="B127" s="16"/>
      <c r="C127" s="43"/>
      <c r="D127" s="53"/>
      <c r="E127" s="54" t="s">
        <v>596</v>
      </c>
      <c r="F127" s="36"/>
      <c r="G127" s="41" t="s">
        <v>47</v>
      </c>
      <c r="H127" s="38">
        <f t="shared" si="35"/>
        <v>1.22</v>
      </c>
      <c r="I127" s="38"/>
      <c r="J127" s="38">
        <f>SUMIFS('Inp - allowance final'!I:I, 'Inp - allowance final'!$A:$A, $F$6, 'Inp - allowance final'!$N:$N, $A127)</f>
        <v>0.24399999999999999</v>
      </c>
      <c r="K127" s="38">
        <f>SUMIFS('Inp - allowance final'!J:J, 'Inp - allowance final'!$A:$A, $F$6, 'Inp - allowance final'!$N:$N, $A127)</f>
        <v>0.24399999999999999</v>
      </c>
      <c r="L127" s="38">
        <f>SUMIFS('Inp - allowance final'!K:K, 'Inp - allowance final'!$A:$A, $F$6, 'Inp - allowance final'!$N:$N, $A127)</f>
        <v>0.24399999999999999</v>
      </c>
      <c r="M127" s="38">
        <f>SUMIFS('Inp - allowance final'!L:L, 'Inp - allowance final'!$A:$A, $F$6, 'Inp - allowance final'!$N:$N, $A127)</f>
        <v>0.24399999999999999</v>
      </c>
      <c r="N127" s="38">
        <f>SUMIFS('Inp - allowance final'!M:M, 'Inp - allowance final'!$A:$A, $F$6, 'Inp - allowance final'!$N:$N, $A127)</f>
        <v>0.24399999999999999</v>
      </c>
    </row>
    <row r="128" spans="1:14" s="30" customFormat="1" ht="13.15">
      <c r="A128" s="72" t="s">
        <v>496</v>
      </c>
      <c r="C128" s="51"/>
      <c r="D128" s="38"/>
      <c r="E128" s="54" t="s">
        <v>471</v>
      </c>
      <c r="F128" s="36"/>
      <c r="G128" s="41" t="s">
        <v>47</v>
      </c>
      <c r="H128" s="38">
        <f t="shared" si="35"/>
        <v>0</v>
      </c>
      <c r="I128" s="38"/>
      <c r="J128" s="38">
        <f>SUMIFS('Inp - allowance final'!I:I, 'Inp - allowance final'!$A:$A, $F$6, 'Inp - allowance final'!$N:$N, $A128)</f>
        <v>0</v>
      </c>
      <c r="K128" s="38">
        <f>SUMIFS('Inp - allowance final'!J:J, 'Inp - allowance final'!$A:$A, $F$6, 'Inp - allowance final'!$N:$N, $A128)</f>
        <v>0</v>
      </c>
      <c r="L128" s="38">
        <f>SUMIFS('Inp - allowance final'!K:K, 'Inp - allowance final'!$A:$A, $F$6, 'Inp - allowance final'!$N:$N, $A128)</f>
        <v>0</v>
      </c>
      <c r="M128" s="38">
        <f>SUMIFS('Inp - allowance final'!L:L, 'Inp - allowance final'!$A:$A, $F$6, 'Inp - allowance final'!$N:$N, $A128)</f>
        <v>0</v>
      </c>
      <c r="N128" s="38">
        <f>SUMIFS('Inp - allowance final'!M:M, 'Inp - allowance final'!$A:$A, $F$6, 'Inp - allowance final'!$N:$N, $A128)</f>
        <v>0</v>
      </c>
    </row>
    <row r="129" spans="1:14" s="30" customFormat="1" ht="13.5" customHeight="1">
      <c r="A129" s="72" t="s">
        <v>500</v>
      </c>
      <c r="B129" s="16"/>
      <c r="C129" s="43"/>
      <c r="D129" s="53"/>
      <c r="E129" s="54" t="s">
        <v>597</v>
      </c>
      <c r="F129" s="36"/>
      <c r="G129" s="41" t="s">
        <v>47</v>
      </c>
      <c r="H129" s="38">
        <f t="shared" si="35"/>
        <v>0</v>
      </c>
      <c r="I129" s="36"/>
      <c r="J129" s="38">
        <f>SUMIFS('Inp - allowance final'!I:I, 'Inp - allowance final'!$A:$A, $F$6, 'Inp - allowance final'!$N:$N, $A129)</f>
        <v>0</v>
      </c>
      <c r="K129" s="38">
        <f>SUMIFS('Inp - allowance final'!J:J, 'Inp - allowance final'!$A:$A, $F$6, 'Inp - allowance final'!$N:$N, $A129)</f>
        <v>0</v>
      </c>
      <c r="L129" s="38">
        <f>SUMIFS('Inp - allowance final'!K:K, 'Inp - allowance final'!$A:$A, $F$6, 'Inp - allowance final'!$N:$N, $A129)</f>
        <v>0</v>
      </c>
      <c r="M129" s="38">
        <f>SUMIFS('Inp - allowance final'!L:L, 'Inp - allowance final'!$A:$A, $F$6, 'Inp - allowance final'!$N:$N, $A129)</f>
        <v>0</v>
      </c>
      <c r="N129" s="38">
        <f>SUMIFS('Inp - allowance final'!M:M, 'Inp - allowance final'!$A:$A, $F$6, 'Inp - allowance final'!$N:$N, $A129)</f>
        <v>0</v>
      </c>
    </row>
    <row r="130" spans="1:14" s="30" customFormat="1">
      <c r="A130" s="73" t="s">
        <v>499</v>
      </c>
      <c r="B130" s="16"/>
      <c r="C130" s="43"/>
      <c r="D130" s="53"/>
      <c r="E130" s="54" t="s">
        <v>598</v>
      </c>
      <c r="F130" s="36"/>
      <c r="G130" s="41" t="s">
        <v>47</v>
      </c>
      <c r="H130" s="38">
        <f t="shared" si="35"/>
        <v>0</v>
      </c>
      <c r="I130" s="38"/>
      <c r="J130" s="38">
        <f>SUMIFS('Inp - allowance final'!I:I, 'Inp - allowance final'!$A:$A, $F$6, 'Inp - allowance final'!$N:$N, $A130)</f>
        <v>0</v>
      </c>
      <c r="K130" s="38">
        <f>SUMIFS('Inp - allowance final'!J:J, 'Inp - allowance final'!$A:$A, $F$6, 'Inp - allowance final'!$N:$N, $A130)</f>
        <v>0</v>
      </c>
      <c r="L130" s="38">
        <f>SUMIFS('Inp - allowance final'!K:K, 'Inp - allowance final'!$A:$A, $F$6, 'Inp - allowance final'!$N:$N, $A130)</f>
        <v>0</v>
      </c>
      <c r="M130" s="38">
        <f>SUMIFS('Inp - allowance final'!L:L, 'Inp - allowance final'!$A:$A, $F$6, 'Inp - allowance final'!$N:$N, $A130)</f>
        <v>0</v>
      </c>
      <c r="N130" s="38">
        <f>SUMIFS('Inp - allowance final'!M:M, 'Inp - allowance final'!$A:$A, $F$6, 'Inp - allowance final'!$N:$N, $A130)</f>
        <v>0</v>
      </c>
    </row>
    <row r="131" spans="1:14" s="30" customFormat="1">
      <c r="A131" s="66"/>
      <c r="B131" s="24"/>
      <c r="C131" s="43"/>
      <c r="D131" s="53"/>
      <c r="E131" s="54" t="s">
        <v>599</v>
      </c>
      <c r="F131" s="45"/>
      <c r="G131" s="41" t="s">
        <v>47</v>
      </c>
      <c r="H131" s="38">
        <f t="shared" si="35"/>
        <v>0</v>
      </c>
      <c r="I131" s="38"/>
      <c r="J131" s="38">
        <f>SUMIFS('Inp - allowance final'!I:I, 'Inp - allowance final'!$A:$A, $F$6, 'Inp - allowance final'!$N:$N, $A131)</f>
        <v>0</v>
      </c>
      <c r="K131" s="38">
        <f>SUMIFS('Inp - allowance final'!J:J, 'Inp - allowance final'!$A:$A, $F$6, 'Inp - allowance final'!$N:$N, $A131)</f>
        <v>0</v>
      </c>
      <c r="L131" s="38">
        <f>SUMIFS('Inp - allowance final'!K:K, 'Inp - allowance final'!$A:$A, $F$6, 'Inp - allowance final'!$N:$N, $A131)</f>
        <v>0</v>
      </c>
      <c r="M131" s="38">
        <f>SUMIFS('Inp - allowance final'!L:L, 'Inp - allowance final'!$A:$A, $F$6, 'Inp - allowance final'!$N:$N, $A131)</f>
        <v>0</v>
      </c>
      <c r="N131" s="38">
        <f>SUMIFS('Inp - allowance final'!M:M, 'Inp - allowance final'!$A:$A, $F$6, 'Inp - allowance final'!$N:$N, $A131)</f>
        <v>0</v>
      </c>
    </row>
    <row r="132" spans="1:14" s="30" customFormat="1">
      <c r="A132" s="66"/>
      <c r="B132" s="24"/>
      <c r="C132" s="43"/>
      <c r="D132" s="53"/>
      <c r="E132" s="54" t="s">
        <v>600</v>
      </c>
      <c r="F132" s="45"/>
      <c r="G132" s="41" t="s">
        <v>47</v>
      </c>
      <c r="H132" s="38">
        <f t="shared" si="35"/>
        <v>0</v>
      </c>
      <c r="I132" s="38"/>
      <c r="J132" s="38">
        <f>SUMIFS('Inp - allowance final'!I:I, 'Inp - allowance final'!$A:$A, $F$6, 'Inp - allowance final'!$N:$N, $A132)</f>
        <v>0</v>
      </c>
      <c r="K132" s="38">
        <f>SUMIFS('Inp - allowance final'!J:J, 'Inp - allowance final'!$A:$A, $F$6, 'Inp - allowance final'!$N:$N, $A132)</f>
        <v>0</v>
      </c>
      <c r="L132" s="38">
        <f>SUMIFS('Inp - allowance final'!K:K, 'Inp - allowance final'!$A:$A, $F$6, 'Inp - allowance final'!$N:$N, $A132)</f>
        <v>0</v>
      </c>
      <c r="M132" s="38">
        <f>SUMIFS('Inp - allowance final'!L:L, 'Inp - allowance final'!$A:$A, $F$6, 'Inp - allowance final'!$N:$N, $A132)</f>
        <v>0</v>
      </c>
      <c r="N132" s="38">
        <f>SUMIFS('Inp - allowance final'!M:M, 'Inp - allowance final'!$A:$A, $F$6, 'Inp - allowance final'!$N:$N, $A132)</f>
        <v>0</v>
      </c>
    </row>
    <row r="133" spans="1:14" s="30" customFormat="1">
      <c r="A133" s="66"/>
      <c r="B133" s="24"/>
      <c r="C133" s="43"/>
      <c r="D133" s="53"/>
      <c r="E133" s="54" t="s">
        <v>601</v>
      </c>
      <c r="F133" s="45"/>
      <c r="G133" s="41" t="s">
        <v>47</v>
      </c>
      <c r="H133" s="38">
        <f t="shared" si="35"/>
        <v>0</v>
      </c>
      <c r="I133" s="38"/>
      <c r="J133" s="38">
        <f>SUMIFS('Inp - allowance final'!I:I, 'Inp - allowance final'!$A:$A, $F$6, 'Inp - allowance final'!$N:$N, $A133)</f>
        <v>0</v>
      </c>
      <c r="K133" s="38">
        <f>SUMIFS('Inp - allowance final'!J:J, 'Inp - allowance final'!$A:$A, $F$6, 'Inp - allowance final'!$N:$N, $A133)</f>
        <v>0</v>
      </c>
      <c r="L133" s="38">
        <f>SUMIFS('Inp - allowance final'!K:K, 'Inp - allowance final'!$A:$A, $F$6, 'Inp - allowance final'!$N:$N, $A133)</f>
        <v>0</v>
      </c>
      <c r="M133" s="38">
        <f>SUMIFS('Inp - allowance final'!L:L, 'Inp - allowance final'!$A:$A, $F$6, 'Inp - allowance final'!$N:$N, $A133)</f>
        <v>0</v>
      </c>
      <c r="N133" s="38">
        <f>SUMIFS('Inp - allowance final'!M:M, 'Inp - allowance final'!$A:$A, $F$6, 'Inp - allowance final'!$N:$N, $A133)</f>
        <v>0</v>
      </c>
    </row>
    <row r="134" spans="1:14" s="30" customFormat="1">
      <c r="A134" s="66"/>
      <c r="B134" s="24"/>
      <c r="C134" s="43"/>
      <c r="D134" s="53"/>
      <c r="E134" s="54" t="s">
        <v>602</v>
      </c>
      <c r="F134" s="45"/>
      <c r="G134" s="41" t="s">
        <v>47</v>
      </c>
      <c r="H134" s="38">
        <f t="shared" si="35"/>
        <v>0</v>
      </c>
      <c r="I134" s="38"/>
      <c r="J134" s="38">
        <f>SUMIFS('Inp - allowance final'!I:I, 'Inp - allowance final'!$A:$A, $F$6, 'Inp - allowance final'!$N:$N, $A134)</f>
        <v>0</v>
      </c>
      <c r="K134" s="38">
        <f>SUMIFS('Inp - allowance final'!J:J, 'Inp - allowance final'!$A:$A, $F$6, 'Inp - allowance final'!$N:$N, $A134)</f>
        <v>0</v>
      </c>
      <c r="L134" s="38">
        <f>SUMIFS('Inp - allowance final'!K:K, 'Inp - allowance final'!$A:$A, $F$6, 'Inp - allowance final'!$N:$N, $A134)</f>
        <v>0</v>
      </c>
      <c r="M134" s="38">
        <f>SUMIFS('Inp - allowance final'!L:L, 'Inp - allowance final'!$A:$A, $F$6, 'Inp - allowance final'!$N:$N, $A134)</f>
        <v>0</v>
      </c>
      <c r="N134" s="38">
        <f>SUMIFS('Inp - allowance final'!M:M, 'Inp - allowance final'!$A:$A, $F$6, 'Inp - allowance final'!$N:$N, $A134)</f>
        <v>0</v>
      </c>
    </row>
    <row r="135" spans="1:14" s="30" customFormat="1">
      <c r="A135" s="66"/>
      <c r="B135" s="24"/>
      <c r="C135" s="43"/>
      <c r="D135" s="53"/>
      <c r="E135" s="54" t="s">
        <v>603</v>
      </c>
      <c r="F135" s="45"/>
      <c r="G135" s="41" t="s">
        <v>47</v>
      </c>
      <c r="H135" s="38">
        <f t="shared" si="35"/>
        <v>0</v>
      </c>
      <c r="I135" s="38"/>
      <c r="J135" s="38">
        <f>SUMIFS('Inp - allowance final'!I:I, 'Inp - allowance final'!$A:$A, $F$6, 'Inp - allowance final'!$N:$N, $A135)</f>
        <v>0</v>
      </c>
      <c r="K135" s="38">
        <f>SUMIFS('Inp - allowance final'!J:J, 'Inp - allowance final'!$A:$A, $F$6, 'Inp - allowance final'!$N:$N, $A135)</f>
        <v>0</v>
      </c>
      <c r="L135" s="38">
        <f>SUMIFS('Inp - allowance final'!K:K, 'Inp - allowance final'!$A:$A, $F$6, 'Inp - allowance final'!$N:$N, $A135)</f>
        <v>0</v>
      </c>
      <c r="M135" s="38">
        <f>SUMIFS('Inp - allowance final'!L:L, 'Inp - allowance final'!$A:$A, $F$6, 'Inp - allowance final'!$N:$N, $A135)</f>
        <v>0</v>
      </c>
      <c r="N135" s="38">
        <f>SUMIFS('Inp - allowance final'!M:M, 'Inp - allowance final'!$A:$A, $F$6, 'Inp - allowance final'!$N:$N, $A135)</f>
        <v>0</v>
      </c>
    </row>
    <row r="136" spans="1:14" s="30" customFormat="1" ht="13.15">
      <c r="A136" s="66"/>
      <c r="B136" s="24"/>
      <c r="C136" s="24"/>
      <c r="D136" s="20"/>
      <c r="E136" s="54" t="s">
        <v>604</v>
      </c>
      <c r="F136" s="28"/>
      <c r="G136" s="41" t="s">
        <v>47</v>
      </c>
      <c r="H136" s="38">
        <f t="shared" si="35"/>
        <v>0</v>
      </c>
      <c r="J136" s="38">
        <f>SUMIFS('Inp - allowance final'!I:I, 'Inp - allowance final'!$A:$A, $F$6, 'Inp - allowance final'!$N:$N, $A136)</f>
        <v>0</v>
      </c>
      <c r="K136" s="38">
        <f>SUMIFS('Inp - allowance final'!J:J, 'Inp - allowance final'!$A:$A, $F$6, 'Inp - allowance final'!$N:$N, $A136)</f>
        <v>0</v>
      </c>
      <c r="L136" s="38">
        <f>SUMIFS('Inp - allowance final'!K:K, 'Inp - allowance final'!$A:$A, $F$6, 'Inp - allowance final'!$N:$N, $A136)</f>
        <v>0</v>
      </c>
      <c r="M136" s="38">
        <f>SUMIFS('Inp - allowance final'!L:L, 'Inp - allowance final'!$A:$A, $F$6, 'Inp - allowance final'!$N:$N, $A136)</f>
        <v>0</v>
      </c>
      <c r="N136" s="38">
        <f>SUMIFS('Inp - allowance final'!M:M, 'Inp - allowance final'!$A:$A, $F$6, 'Inp - allowance final'!$N:$N, $A136)</f>
        <v>0</v>
      </c>
    </row>
    <row r="137" spans="1:14">
      <c r="A137" s="65"/>
      <c r="B137" s="16"/>
      <c r="C137" s="16"/>
      <c r="D137" s="21"/>
      <c r="E137" s="25"/>
      <c r="F137" s="26"/>
      <c r="G137" s="27"/>
      <c r="H137" s="22"/>
      <c r="J137" s="22"/>
      <c r="K137" s="22"/>
      <c r="L137" s="22"/>
      <c r="M137" s="22"/>
      <c r="N137" s="22"/>
    </row>
    <row r="138" spans="1:14" ht="13.15">
      <c r="A138" s="14" t="s">
        <v>28</v>
      </c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65"/>
      <c r="B139" s="16"/>
      <c r="C139" s="16"/>
      <c r="D139" s="17"/>
      <c r="E139" s="18"/>
      <c r="F139" s="19"/>
      <c r="G139" s="19"/>
    </row>
    <row r="140" spans="1:14" ht="13.15">
      <c r="C140" s="29" t="s">
        <v>608</v>
      </c>
    </row>
    <row r="141" spans="1:14" s="30" customFormat="1">
      <c r="A141" s="65"/>
      <c r="B141" s="16"/>
      <c r="C141" s="43"/>
      <c r="D141" s="53"/>
      <c r="E141" s="54" t="s">
        <v>593</v>
      </c>
      <c r="F141" s="36"/>
      <c r="G141" s="41" t="s">
        <v>47</v>
      </c>
      <c r="H141" s="38">
        <f>SUM(J141:N141)</f>
        <v>19.836817003313428</v>
      </c>
      <c r="I141" s="38"/>
      <c r="J141" s="38">
        <f t="shared" ref="J141:N152" si="36">J46</f>
        <v>4.1022770832153226</v>
      </c>
      <c r="K141" s="38">
        <f t="shared" si="36"/>
        <v>4.0488687902554457</v>
      </c>
      <c r="L141" s="38">
        <f t="shared" si="36"/>
        <v>3.9363326598839281</v>
      </c>
      <c r="M141" s="38">
        <f t="shared" si="36"/>
        <v>3.9064704525293541</v>
      </c>
      <c r="N141" s="38">
        <f t="shared" si="36"/>
        <v>3.8428680174293794</v>
      </c>
    </row>
    <row r="142" spans="1:14" s="30" customFormat="1" ht="13.15">
      <c r="A142" s="66"/>
      <c r="B142" s="24"/>
      <c r="C142" s="39"/>
      <c r="D142" s="53"/>
      <c r="E142" s="54" t="s">
        <v>595</v>
      </c>
      <c r="F142" s="36"/>
      <c r="G142" s="41" t="s">
        <v>47</v>
      </c>
      <c r="H142" s="38">
        <f t="shared" ref="H142:H152" si="37">SUM(J142:N142)</f>
        <v>1.1692962969271865</v>
      </c>
      <c r="I142" s="38"/>
      <c r="J142" s="38">
        <f t="shared" si="36"/>
        <v>0.46456776208830419</v>
      </c>
      <c r="K142" s="38">
        <f t="shared" si="36"/>
        <v>0.32338147507099002</v>
      </c>
      <c r="L142" s="38">
        <f t="shared" si="36"/>
        <v>0.26162580285889536</v>
      </c>
      <c r="M142" s="38">
        <f t="shared" si="36"/>
        <v>0.11382858844797017</v>
      </c>
      <c r="N142" s="38">
        <f t="shared" si="36"/>
        <v>5.8926684610267621E-3</v>
      </c>
    </row>
    <row r="143" spans="1:14" s="30" customFormat="1">
      <c r="A143" s="65"/>
      <c r="B143" s="16"/>
      <c r="C143" s="43"/>
      <c r="D143" s="53"/>
      <c r="E143" s="54" t="s">
        <v>596</v>
      </c>
      <c r="F143" s="36"/>
      <c r="G143" s="41" t="s">
        <v>47</v>
      </c>
      <c r="H143" s="38">
        <f t="shared" si="37"/>
        <v>137.85025895795155</v>
      </c>
      <c r="I143" s="38"/>
      <c r="J143" s="38">
        <f t="shared" si="36"/>
        <v>28.854621662375582</v>
      </c>
      <c r="K143" s="38">
        <f t="shared" si="36"/>
        <v>28.308724730446706</v>
      </c>
      <c r="L143" s="38">
        <f t="shared" si="36"/>
        <v>27.347103852002107</v>
      </c>
      <c r="M143" s="38">
        <f t="shared" si="36"/>
        <v>26.512438343490189</v>
      </c>
      <c r="N143" s="38">
        <f t="shared" si="36"/>
        <v>26.827370369636952</v>
      </c>
    </row>
    <row r="144" spans="1:14" s="30" customFormat="1" ht="13.15">
      <c r="A144" s="64"/>
      <c r="C144" s="51"/>
      <c r="D144" s="38"/>
      <c r="E144" s="54" t="s">
        <v>471</v>
      </c>
      <c r="F144" s="36"/>
      <c r="G144" s="41" t="s">
        <v>47</v>
      </c>
      <c r="H144" s="38">
        <f t="shared" si="37"/>
        <v>107.63014086192052</v>
      </c>
      <c r="I144" s="38"/>
      <c r="J144" s="38">
        <f t="shared" si="36"/>
        <v>23.265102485718455</v>
      </c>
      <c r="K144" s="38">
        <f t="shared" si="36"/>
        <v>24.007922458127744</v>
      </c>
      <c r="L144" s="38">
        <f t="shared" si="36"/>
        <v>19.917522610388339</v>
      </c>
      <c r="M144" s="38">
        <f t="shared" si="36"/>
        <v>20.202310229585258</v>
      </c>
      <c r="N144" s="38">
        <f t="shared" si="36"/>
        <v>20.237283078100717</v>
      </c>
    </row>
    <row r="145" spans="1:14" s="30" customFormat="1" ht="13.5" customHeight="1">
      <c r="A145" s="65"/>
      <c r="B145" s="16"/>
      <c r="C145" s="43"/>
      <c r="D145" s="53"/>
      <c r="E145" s="54" t="s">
        <v>597</v>
      </c>
      <c r="F145" s="36"/>
      <c r="G145" s="41" t="s">
        <v>47</v>
      </c>
      <c r="H145" s="38">
        <f t="shared" si="37"/>
        <v>0</v>
      </c>
      <c r="I145" s="36"/>
      <c r="J145" s="38">
        <f t="shared" si="36"/>
        <v>0</v>
      </c>
      <c r="K145" s="38">
        <f t="shared" si="36"/>
        <v>0</v>
      </c>
      <c r="L145" s="38">
        <f t="shared" si="36"/>
        <v>0</v>
      </c>
      <c r="M145" s="38">
        <f t="shared" si="36"/>
        <v>0</v>
      </c>
      <c r="N145" s="38">
        <f t="shared" si="36"/>
        <v>0</v>
      </c>
    </row>
    <row r="146" spans="1:14" s="30" customFormat="1">
      <c r="A146" s="65"/>
      <c r="B146" s="16"/>
      <c r="C146" s="43"/>
      <c r="D146" s="53"/>
      <c r="E146" s="54" t="s">
        <v>598</v>
      </c>
      <c r="F146" s="36"/>
      <c r="G146" s="41" t="s">
        <v>47</v>
      </c>
      <c r="H146" s="38">
        <f t="shared" si="37"/>
        <v>0</v>
      </c>
      <c r="I146" s="38"/>
      <c r="J146" s="38">
        <f t="shared" si="36"/>
        <v>0</v>
      </c>
      <c r="K146" s="38">
        <f t="shared" si="36"/>
        <v>0</v>
      </c>
      <c r="L146" s="38">
        <f t="shared" si="36"/>
        <v>0</v>
      </c>
      <c r="M146" s="38">
        <f t="shared" si="36"/>
        <v>0</v>
      </c>
      <c r="N146" s="38">
        <f t="shared" si="36"/>
        <v>0</v>
      </c>
    </row>
    <row r="147" spans="1:14" s="30" customFormat="1">
      <c r="A147" s="66"/>
      <c r="B147" s="24"/>
      <c r="C147" s="43"/>
      <c r="D147" s="53"/>
      <c r="E147" s="54" t="s">
        <v>599</v>
      </c>
      <c r="F147" s="45"/>
      <c r="G147" s="41" t="s">
        <v>47</v>
      </c>
      <c r="H147" s="38">
        <f t="shared" si="37"/>
        <v>0</v>
      </c>
      <c r="I147" s="38"/>
      <c r="J147" s="38">
        <f t="shared" si="36"/>
        <v>0</v>
      </c>
      <c r="K147" s="38">
        <f t="shared" si="36"/>
        <v>0</v>
      </c>
      <c r="L147" s="38">
        <f t="shared" si="36"/>
        <v>0</v>
      </c>
      <c r="M147" s="38">
        <f t="shared" si="36"/>
        <v>0</v>
      </c>
      <c r="N147" s="38">
        <f t="shared" si="36"/>
        <v>0</v>
      </c>
    </row>
    <row r="148" spans="1:14" s="30" customFormat="1">
      <c r="A148" s="66"/>
      <c r="B148" s="24"/>
      <c r="C148" s="43"/>
      <c r="D148" s="53"/>
      <c r="E148" s="54" t="s">
        <v>600</v>
      </c>
      <c r="F148" s="45"/>
      <c r="G148" s="41" t="s">
        <v>47</v>
      </c>
      <c r="H148" s="38">
        <f t="shared" si="37"/>
        <v>0</v>
      </c>
      <c r="I148" s="38"/>
      <c r="J148" s="38">
        <f t="shared" si="36"/>
        <v>0</v>
      </c>
      <c r="K148" s="38">
        <f t="shared" si="36"/>
        <v>0</v>
      </c>
      <c r="L148" s="38">
        <f t="shared" si="36"/>
        <v>0</v>
      </c>
      <c r="M148" s="38">
        <f t="shared" si="36"/>
        <v>0</v>
      </c>
      <c r="N148" s="38">
        <f t="shared" si="36"/>
        <v>0</v>
      </c>
    </row>
    <row r="149" spans="1:14" s="30" customFormat="1">
      <c r="A149" s="66"/>
      <c r="B149" s="24"/>
      <c r="C149" s="43"/>
      <c r="D149" s="53"/>
      <c r="E149" s="54" t="s">
        <v>601</v>
      </c>
      <c r="F149" s="45"/>
      <c r="G149" s="41" t="s">
        <v>47</v>
      </c>
      <c r="H149" s="38">
        <f t="shared" si="37"/>
        <v>0</v>
      </c>
      <c r="I149" s="38"/>
      <c r="J149" s="38">
        <f t="shared" si="36"/>
        <v>0</v>
      </c>
      <c r="K149" s="38">
        <f t="shared" si="36"/>
        <v>0</v>
      </c>
      <c r="L149" s="38">
        <f t="shared" si="36"/>
        <v>0</v>
      </c>
      <c r="M149" s="38">
        <f t="shared" si="36"/>
        <v>0</v>
      </c>
      <c r="N149" s="38">
        <f t="shared" si="36"/>
        <v>0</v>
      </c>
    </row>
    <row r="150" spans="1:14" s="30" customFormat="1">
      <c r="A150" s="66"/>
      <c r="B150" s="24"/>
      <c r="C150" s="43"/>
      <c r="D150" s="53"/>
      <c r="E150" s="54" t="s">
        <v>602</v>
      </c>
      <c r="F150" s="45"/>
      <c r="G150" s="41" t="s">
        <v>47</v>
      </c>
      <c r="H150" s="38">
        <f t="shared" si="37"/>
        <v>0</v>
      </c>
      <c r="I150" s="38"/>
      <c r="J150" s="38">
        <f t="shared" si="36"/>
        <v>0</v>
      </c>
      <c r="K150" s="38">
        <f t="shared" si="36"/>
        <v>0</v>
      </c>
      <c r="L150" s="38">
        <f t="shared" si="36"/>
        <v>0</v>
      </c>
      <c r="M150" s="38">
        <f t="shared" si="36"/>
        <v>0</v>
      </c>
      <c r="N150" s="38">
        <f t="shared" si="36"/>
        <v>0</v>
      </c>
    </row>
    <row r="151" spans="1:14" s="30" customFormat="1">
      <c r="A151" s="66"/>
      <c r="B151" s="24"/>
      <c r="C151" s="43"/>
      <c r="D151" s="53"/>
      <c r="E151" s="54" t="s">
        <v>603</v>
      </c>
      <c r="F151" s="45"/>
      <c r="G151" s="41" t="s">
        <v>47</v>
      </c>
      <c r="H151" s="38">
        <f t="shared" si="37"/>
        <v>0</v>
      </c>
      <c r="I151" s="38"/>
      <c r="J151" s="38">
        <f t="shared" si="36"/>
        <v>0</v>
      </c>
      <c r="K151" s="38">
        <f t="shared" si="36"/>
        <v>0</v>
      </c>
      <c r="L151" s="38">
        <f t="shared" si="36"/>
        <v>0</v>
      </c>
      <c r="M151" s="38">
        <f t="shared" si="36"/>
        <v>0</v>
      </c>
      <c r="N151" s="38">
        <f t="shared" si="36"/>
        <v>0</v>
      </c>
    </row>
    <row r="152" spans="1:14" s="30" customFormat="1" ht="13.15">
      <c r="A152" s="66"/>
      <c r="B152" s="24"/>
      <c r="C152" s="24"/>
      <c r="D152" s="20"/>
      <c r="E152" s="54" t="s">
        <v>604</v>
      </c>
      <c r="F152" s="28"/>
      <c r="G152" s="41" t="s">
        <v>47</v>
      </c>
      <c r="H152" s="38">
        <f t="shared" si="37"/>
        <v>0</v>
      </c>
      <c r="J152" s="38">
        <f t="shared" si="36"/>
        <v>0</v>
      </c>
      <c r="K152" s="38">
        <f t="shared" si="36"/>
        <v>0</v>
      </c>
      <c r="L152" s="38">
        <f t="shared" si="36"/>
        <v>0</v>
      </c>
      <c r="M152" s="38">
        <f t="shared" si="36"/>
        <v>0</v>
      </c>
      <c r="N152" s="38">
        <f t="shared" si="36"/>
        <v>0</v>
      </c>
    </row>
    <row r="153" spans="1:14" s="30" customFormat="1" ht="13.15">
      <c r="A153" s="66"/>
      <c r="B153" s="24"/>
      <c r="C153" s="24"/>
      <c r="D153" s="20"/>
      <c r="E153" s="27"/>
      <c r="F153" s="28"/>
      <c r="G153" s="41"/>
      <c r="H153" s="52"/>
      <c r="J153" s="52"/>
      <c r="K153" s="52"/>
      <c r="L153" s="52"/>
      <c r="M153" s="52"/>
      <c r="N153" s="52"/>
    </row>
    <row r="154" spans="1:14" ht="13.15">
      <c r="C154" s="29" t="s">
        <v>625</v>
      </c>
    </row>
    <row r="155" spans="1:14" s="30" customFormat="1">
      <c r="A155" s="65"/>
      <c r="B155" s="16"/>
      <c r="C155" s="43"/>
      <c r="D155" s="53"/>
      <c r="E155" s="54" t="s">
        <v>593</v>
      </c>
      <c r="F155" s="36"/>
      <c r="G155" s="41" t="s">
        <v>47</v>
      </c>
      <c r="H155" s="38">
        <f>SUM(J155:N155)</f>
        <v>2.7607156599631142</v>
      </c>
      <c r="I155" s="38"/>
      <c r="J155" s="38">
        <f>J95</f>
        <v>0.70800197122985542</v>
      </c>
      <c r="K155" s="38">
        <f t="shared" ref="K155:N155" si="38">K95</f>
        <v>0.81562951702320097</v>
      </c>
      <c r="L155" s="38">
        <f t="shared" si="38"/>
        <v>0.45721076911952813</v>
      </c>
      <c r="M155" s="38">
        <f t="shared" si="38"/>
        <v>0.50446216183114756</v>
      </c>
      <c r="N155" s="38">
        <f t="shared" si="38"/>
        <v>0.27541124075938195</v>
      </c>
    </row>
    <row r="156" spans="1:14" s="30" customFormat="1" ht="13.15">
      <c r="A156" s="66"/>
      <c r="B156" s="24"/>
      <c r="C156" s="39"/>
      <c r="D156" s="53"/>
      <c r="E156" s="54" t="s">
        <v>595</v>
      </c>
      <c r="F156" s="36"/>
      <c r="G156" s="41" t="s">
        <v>47</v>
      </c>
      <c r="H156" s="38">
        <f t="shared" ref="H156:H166" si="39">SUM(J156:N156)</f>
        <v>1.9746453190923035</v>
      </c>
      <c r="I156" s="38"/>
      <c r="J156" s="38">
        <f t="shared" ref="J156:N166" si="40">J96</f>
        <v>0.2074491086956165</v>
      </c>
      <c r="K156" s="38">
        <f t="shared" si="40"/>
        <v>0.71265898662742122</v>
      </c>
      <c r="L156" s="38">
        <f t="shared" si="40"/>
        <v>0.95354440943313057</v>
      </c>
      <c r="M156" s="38">
        <f t="shared" si="40"/>
        <v>6.3345590479825048E-2</v>
      </c>
      <c r="N156" s="38">
        <f t="shared" si="40"/>
        <v>3.7647223856310058E-2</v>
      </c>
    </row>
    <row r="157" spans="1:14" s="30" customFormat="1">
      <c r="A157" s="65"/>
      <c r="B157" s="16"/>
      <c r="C157" s="43"/>
      <c r="D157" s="53"/>
      <c r="E157" s="54" t="s">
        <v>596</v>
      </c>
      <c r="F157" s="36"/>
      <c r="G157" s="41" t="s">
        <v>47</v>
      </c>
      <c r="H157" s="38">
        <f t="shared" si="39"/>
        <v>5.1195611255626687</v>
      </c>
      <c r="I157" s="38"/>
      <c r="J157" s="38">
        <f t="shared" si="40"/>
        <v>0.63719614486961429</v>
      </c>
      <c r="K157" s="38">
        <f t="shared" si="40"/>
        <v>1.0188700508976594</v>
      </c>
      <c r="L157" s="38">
        <f t="shared" si="40"/>
        <v>1.2036341092657799</v>
      </c>
      <c r="M157" s="38">
        <f t="shared" si="40"/>
        <v>1.0531586135880475</v>
      </c>
      <c r="N157" s="38">
        <f t="shared" si="40"/>
        <v>1.2067022069415678</v>
      </c>
    </row>
    <row r="158" spans="1:14" s="30" customFormat="1" ht="13.15">
      <c r="A158" s="64"/>
      <c r="C158" s="51"/>
      <c r="D158" s="38"/>
      <c r="E158" s="54" t="s">
        <v>471</v>
      </c>
      <c r="F158" s="36"/>
      <c r="G158" s="41" t="s">
        <v>47</v>
      </c>
      <c r="H158" s="38">
        <f t="shared" si="39"/>
        <v>35.737988737363921</v>
      </c>
      <c r="I158" s="38"/>
      <c r="J158" s="38">
        <f t="shared" si="40"/>
        <v>5.8042076938205129</v>
      </c>
      <c r="K158" s="38">
        <f t="shared" si="40"/>
        <v>9.6267823212657131</v>
      </c>
      <c r="L158" s="38">
        <f t="shared" si="40"/>
        <v>9.2516619782224971</v>
      </c>
      <c r="M158" s="38">
        <f t="shared" si="40"/>
        <v>5.5546590361610022</v>
      </c>
      <c r="N158" s="38">
        <f t="shared" si="40"/>
        <v>5.5006777078941917</v>
      </c>
    </row>
    <row r="159" spans="1:14" s="30" customFormat="1" ht="13.5" customHeight="1">
      <c r="A159" s="65"/>
      <c r="B159" s="16"/>
      <c r="C159" s="43"/>
      <c r="D159" s="53"/>
      <c r="E159" s="54" t="s">
        <v>597</v>
      </c>
      <c r="F159" s="36"/>
      <c r="G159" s="41" t="s">
        <v>47</v>
      </c>
      <c r="H159" s="38">
        <f t="shared" si="39"/>
        <v>0</v>
      </c>
      <c r="I159" s="36"/>
      <c r="J159" s="38">
        <f t="shared" si="40"/>
        <v>0</v>
      </c>
      <c r="K159" s="38">
        <f t="shared" si="40"/>
        <v>0</v>
      </c>
      <c r="L159" s="38">
        <f t="shared" si="40"/>
        <v>0</v>
      </c>
      <c r="M159" s="38">
        <f t="shared" si="40"/>
        <v>0</v>
      </c>
      <c r="N159" s="38">
        <f t="shared" si="40"/>
        <v>0</v>
      </c>
    </row>
    <row r="160" spans="1:14" s="30" customFormat="1">
      <c r="A160" s="65"/>
      <c r="B160" s="16"/>
      <c r="C160" s="43"/>
      <c r="D160" s="53"/>
      <c r="E160" s="54" t="s">
        <v>598</v>
      </c>
      <c r="F160" s="36"/>
      <c r="G160" s="41" t="s">
        <v>47</v>
      </c>
      <c r="H160" s="38">
        <f t="shared" si="39"/>
        <v>0</v>
      </c>
      <c r="I160" s="38"/>
      <c r="J160" s="38">
        <f t="shared" si="40"/>
        <v>0</v>
      </c>
      <c r="K160" s="38">
        <f t="shared" si="40"/>
        <v>0</v>
      </c>
      <c r="L160" s="38">
        <f t="shared" si="40"/>
        <v>0</v>
      </c>
      <c r="M160" s="38">
        <f t="shared" si="40"/>
        <v>0</v>
      </c>
      <c r="N160" s="38">
        <f t="shared" si="40"/>
        <v>0</v>
      </c>
    </row>
    <row r="161" spans="1:14" s="30" customFormat="1">
      <c r="A161" s="66"/>
      <c r="B161" s="24"/>
      <c r="C161" s="43"/>
      <c r="D161" s="53"/>
      <c r="E161" s="54" t="s">
        <v>599</v>
      </c>
      <c r="F161" s="45"/>
      <c r="G161" s="41" t="s">
        <v>47</v>
      </c>
      <c r="H161" s="38">
        <f t="shared" si="39"/>
        <v>0</v>
      </c>
      <c r="I161" s="38"/>
      <c r="J161" s="38">
        <f t="shared" si="40"/>
        <v>0</v>
      </c>
      <c r="K161" s="38">
        <f t="shared" si="40"/>
        <v>0</v>
      </c>
      <c r="L161" s="38">
        <f t="shared" si="40"/>
        <v>0</v>
      </c>
      <c r="M161" s="38">
        <f t="shared" si="40"/>
        <v>0</v>
      </c>
      <c r="N161" s="38">
        <f t="shared" si="40"/>
        <v>0</v>
      </c>
    </row>
    <row r="162" spans="1:14" s="30" customFormat="1">
      <c r="A162" s="66"/>
      <c r="B162" s="24"/>
      <c r="C162" s="43"/>
      <c r="D162" s="53"/>
      <c r="E162" s="54" t="s">
        <v>600</v>
      </c>
      <c r="F162" s="45"/>
      <c r="G162" s="41" t="s">
        <v>47</v>
      </c>
      <c r="H162" s="38">
        <f t="shared" si="39"/>
        <v>0</v>
      </c>
      <c r="I162" s="38"/>
      <c r="J162" s="38">
        <f t="shared" si="40"/>
        <v>0</v>
      </c>
      <c r="K162" s="38">
        <f t="shared" si="40"/>
        <v>0</v>
      </c>
      <c r="L162" s="38">
        <f t="shared" si="40"/>
        <v>0</v>
      </c>
      <c r="M162" s="38">
        <f t="shared" si="40"/>
        <v>0</v>
      </c>
      <c r="N162" s="38">
        <f t="shared" si="40"/>
        <v>0</v>
      </c>
    </row>
    <row r="163" spans="1:14" s="30" customFormat="1">
      <c r="A163" s="66"/>
      <c r="B163" s="24"/>
      <c r="C163" s="43"/>
      <c r="D163" s="53"/>
      <c r="E163" s="54" t="s">
        <v>601</v>
      </c>
      <c r="F163" s="45"/>
      <c r="G163" s="41" t="s">
        <v>47</v>
      </c>
      <c r="H163" s="38">
        <f t="shared" si="39"/>
        <v>0</v>
      </c>
      <c r="I163" s="38"/>
      <c r="J163" s="38">
        <f t="shared" si="40"/>
        <v>0</v>
      </c>
      <c r="K163" s="38">
        <f t="shared" si="40"/>
        <v>0</v>
      </c>
      <c r="L163" s="38">
        <f t="shared" si="40"/>
        <v>0</v>
      </c>
      <c r="M163" s="38">
        <f t="shared" si="40"/>
        <v>0</v>
      </c>
      <c r="N163" s="38">
        <f t="shared" si="40"/>
        <v>0</v>
      </c>
    </row>
    <row r="164" spans="1:14" s="30" customFormat="1">
      <c r="A164" s="66"/>
      <c r="B164" s="24"/>
      <c r="C164" s="43"/>
      <c r="D164" s="53"/>
      <c r="E164" s="54" t="s">
        <v>602</v>
      </c>
      <c r="F164" s="45"/>
      <c r="G164" s="41" t="s">
        <v>47</v>
      </c>
      <c r="H164" s="38">
        <f t="shared" si="39"/>
        <v>0</v>
      </c>
      <c r="I164" s="38"/>
      <c r="J164" s="38">
        <f t="shared" si="40"/>
        <v>0</v>
      </c>
      <c r="K164" s="38">
        <f t="shared" si="40"/>
        <v>0</v>
      </c>
      <c r="L164" s="38">
        <f t="shared" si="40"/>
        <v>0</v>
      </c>
      <c r="M164" s="38">
        <f t="shared" si="40"/>
        <v>0</v>
      </c>
      <c r="N164" s="38">
        <f t="shared" si="40"/>
        <v>0</v>
      </c>
    </row>
    <row r="165" spans="1:14" s="30" customFormat="1">
      <c r="A165" s="66"/>
      <c r="B165" s="24"/>
      <c r="C165" s="43"/>
      <c r="D165" s="53"/>
      <c r="E165" s="54" t="s">
        <v>603</v>
      </c>
      <c r="F165" s="45"/>
      <c r="G165" s="41" t="s">
        <v>47</v>
      </c>
      <c r="H165" s="38">
        <f t="shared" si="39"/>
        <v>0</v>
      </c>
      <c r="I165" s="38"/>
      <c r="J165" s="38">
        <f t="shared" si="40"/>
        <v>0</v>
      </c>
      <c r="K165" s="38">
        <f t="shared" si="40"/>
        <v>0</v>
      </c>
      <c r="L165" s="38">
        <f t="shared" si="40"/>
        <v>0</v>
      </c>
      <c r="M165" s="38">
        <f t="shared" si="40"/>
        <v>0</v>
      </c>
      <c r="N165" s="38">
        <f t="shared" si="40"/>
        <v>0</v>
      </c>
    </row>
    <row r="166" spans="1:14" s="30" customFormat="1" ht="13.15">
      <c r="A166" s="66"/>
      <c r="B166" s="24"/>
      <c r="C166" s="24"/>
      <c r="D166" s="20"/>
      <c r="E166" s="54" t="s">
        <v>604</v>
      </c>
      <c r="F166" s="28"/>
      <c r="G166" s="41" t="s">
        <v>47</v>
      </c>
      <c r="H166" s="38">
        <f t="shared" si="39"/>
        <v>0</v>
      </c>
      <c r="J166" s="38">
        <f>J106</f>
        <v>0</v>
      </c>
      <c r="K166" s="38">
        <f t="shared" si="40"/>
        <v>0</v>
      </c>
      <c r="L166" s="38">
        <f t="shared" si="40"/>
        <v>0</v>
      </c>
      <c r="M166" s="38">
        <f t="shared" si="40"/>
        <v>0</v>
      </c>
      <c r="N166" s="38">
        <f t="shared" si="40"/>
        <v>0</v>
      </c>
    </row>
    <row r="167" spans="1:14" ht="13.15">
      <c r="A167" s="65"/>
      <c r="B167" s="16"/>
      <c r="C167" s="39"/>
      <c r="D167" s="40"/>
      <c r="E167" s="18"/>
      <c r="F167" s="41"/>
      <c r="G167" s="41"/>
      <c r="H167" s="34"/>
      <c r="I167" s="34"/>
      <c r="J167" s="34"/>
      <c r="K167" s="34"/>
      <c r="L167" s="34"/>
      <c r="M167" s="34"/>
      <c r="N167" s="34"/>
    </row>
    <row r="168" spans="1:14" ht="13.15">
      <c r="A168" s="65"/>
      <c r="B168" s="16"/>
      <c r="C168" s="39" t="s">
        <v>627</v>
      </c>
      <c r="D168" s="40"/>
      <c r="E168" s="18"/>
      <c r="F168" s="41"/>
      <c r="G168" s="41"/>
      <c r="H168" s="34"/>
      <c r="I168" s="34"/>
      <c r="J168" s="34"/>
      <c r="K168" s="34"/>
      <c r="L168" s="34"/>
      <c r="M168" s="34"/>
      <c r="N168" s="34"/>
    </row>
    <row r="169" spans="1:14" s="30" customFormat="1">
      <c r="A169" s="65"/>
      <c r="B169" s="16"/>
      <c r="C169" s="43"/>
      <c r="D169" s="53"/>
      <c r="E169" s="54" t="s">
        <v>593</v>
      </c>
      <c r="F169" s="36"/>
      <c r="G169" s="41" t="s">
        <v>47</v>
      </c>
      <c r="H169" s="38">
        <f>SUM(J169:N169)</f>
        <v>0</v>
      </c>
      <c r="I169" s="38"/>
      <c r="J169" s="38">
        <f>J111</f>
        <v>0</v>
      </c>
      <c r="K169" s="38">
        <f t="shared" ref="K169:N169" si="41">K111</f>
        <v>0</v>
      </c>
      <c r="L169" s="38">
        <f t="shared" si="41"/>
        <v>0</v>
      </c>
      <c r="M169" s="38">
        <f t="shared" si="41"/>
        <v>0</v>
      </c>
      <c r="N169" s="38">
        <f t="shared" si="41"/>
        <v>0</v>
      </c>
    </row>
    <row r="170" spans="1:14" s="30" customFormat="1" ht="13.15">
      <c r="A170" s="66"/>
      <c r="B170" s="24"/>
      <c r="C170" s="39"/>
      <c r="D170" s="53"/>
      <c r="E170" s="54" t="s">
        <v>595</v>
      </c>
      <c r="F170" s="36"/>
      <c r="G170" s="41" t="s">
        <v>47</v>
      </c>
      <c r="H170" s="38">
        <f t="shared" ref="H170:H180" si="42">SUM(J170:N170)</f>
        <v>0</v>
      </c>
      <c r="I170" s="38"/>
      <c r="J170" s="38">
        <f t="shared" ref="J170:N180" si="43">J112</f>
        <v>0</v>
      </c>
      <c r="K170" s="38">
        <f t="shared" si="43"/>
        <v>0</v>
      </c>
      <c r="L170" s="38">
        <f t="shared" si="43"/>
        <v>0</v>
      </c>
      <c r="M170" s="38">
        <f t="shared" si="43"/>
        <v>0</v>
      </c>
      <c r="N170" s="38">
        <f t="shared" si="43"/>
        <v>0</v>
      </c>
    </row>
    <row r="171" spans="1:14" s="30" customFormat="1">
      <c r="A171" s="65"/>
      <c r="B171" s="16"/>
      <c r="C171" s="43"/>
      <c r="D171" s="53"/>
      <c r="E171" s="54" t="s">
        <v>596</v>
      </c>
      <c r="F171" s="36"/>
      <c r="G171" s="41" t="s">
        <v>47</v>
      </c>
      <c r="H171" s="38">
        <f t="shared" si="42"/>
        <v>8.2968729280656479</v>
      </c>
      <c r="I171" s="38"/>
      <c r="J171" s="38">
        <f t="shared" si="43"/>
        <v>1.692895608164606</v>
      </c>
      <c r="K171" s="38">
        <f t="shared" si="43"/>
        <v>1.6759666520829597</v>
      </c>
      <c r="L171" s="38">
        <f t="shared" si="43"/>
        <v>1.6592069855621301</v>
      </c>
      <c r="M171" s="38">
        <f t="shared" si="43"/>
        <v>1.6426149157065086</v>
      </c>
      <c r="N171" s="38">
        <f t="shared" si="43"/>
        <v>1.6261887665494432</v>
      </c>
    </row>
    <row r="172" spans="1:14" s="30" customFormat="1" ht="13.15">
      <c r="A172" s="64"/>
      <c r="C172" s="51"/>
      <c r="D172" s="38"/>
      <c r="E172" s="54" t="s">
        <v>471</v>
      </c>
      <c r="F172" s="36"/>
      <c r="G172" s="41" t="s">
        <v>47</v>
      </c>
      <c r="H172" s="38">
        <f t="shared" si="42"/>
        <v>5</v>
      </c>
      <c r="I172" s="38"/>
      <c r="J172" s="38">
        <f t="shared" si="43"/>
        <v>1</v>
      </c>
      <c r="K172" s="38">
        <f t="shared" si="43"/>
        <v>1</v>
      </c>
      <c r="L172" s="38">
        <f t="shared" si="43"/>
        <v>1</v>
      </c>
      <c r="M172" s="38">
        <f t="shared" si="43"/>
        <v>1</v>
      </c>
      <c r="N172" s="38">
        <f t="shared" si="43"/>
        <v>1</v>
      </c>
    </row>
    <row r="173" spans="1:14" s="30" customFormat="1" ht="13.5" customHeight="1">
      <c r="A173" s="65"/>
      <c r="B173" s="16"/>
      <c r="C173" s="43"/>
      <c r="D173" s="53"/>
      <c r="E173" s="54" t="s">
        <v>597</v>
      </c>
      <c r="F173" s="36"/>
      <c r="G173" s="41" t="s">
        <v>47</v>
      </c>
      <c r="H173" s="38">
        <f t="shared" si="42"/>
        <v>0</v>
      </c>
      <c r="I173" s="36"/>
      <c r="J173" s="38">
        <f t="shared" si="43"/>
        <v>0</v>
      </c>
      <c r="K173" s="38">
        <f t="shared" si="43"/>
        <v>0</v>
      </c>
      <c r="L173" s="38">
        <f t="shared" si="43"/>
        <v>0</v>
      </c>
      <c r="M173" s="38">
        <f t="shared" si="43"/>
        <v>0</v>
      </c>
      <c r="N173" s="38">
        <f t="shared" si="43"/>
        <v>0</v>
      </c>
    </row>
    <row r="174" spans="1:14" s="30" customFormat="1">
      <c r="A174" s="65"/>
      <c r="B174" s="16"/>
      <c r="C174" s="43"/>
      <c r="D174" s="53"/>
      <c r="E174" s="54" t="s">
        <v>598</v>
      </c>
      <c r="F174" s="36"/>
      <c r="G174" s="41" t="s">
        <v>47</v>
      </c>
      <c r="H174" s="38">
        <f t="shared" si="42"/>
        <v>0</v>
      </c>
      <c r="I174" s="38"/>
      <c r="J174" s="38">
        <f t="shared" si="43"/>
        <v>0</v>
      </c>
      <c r="K174" s="38">
        <f t="shared" si="43"/>
        <v>0</v>
      </c>
      <c r="L174" s="38">
        <f t="shared" si="43"/>
        <v>0</v>
      </c>
      <c r="M174" s="38">
        <f t="shared" si="43"/>
        <v>0</v>
      </c>
      <c r="N174" s="38">
        <f t="shared" si="43"/>
        <v>0</v>
      </c>
    </row>
    <row r="175" spans="1:14" s="30" customFormat="1">
      <c r="A175" s="66"/>
      <c r="B175" s="24"/>
      <c r="C175" s="43"/>
      <c r="D175" s="53"/>
      <c r="E175" s="54" t="s">
        <v>599</v>
      </c>
      <c r="F175" s="45"/>
      <c r="G175" s="41" t="s">
        <v>47</v>
      </c>
      <c r="H175" s="38">
        <f t="shared" si="42"/>
        <v>0</v>
      </c>
      <c r="I175" s="38"/>
      <c r="J175" s="38">
        <f t="shared" si="43"/>
        <v>0</v>
      </c>
      <c r="K175" s="38">
        <f t="shared" si="43"/>
        <v>0</v>
      </c>
      <c r="L175" s="38">
        <f t="shared" si="43"/>
        <v>0</v>
      </c>
      <c r="M175" s="38">
        <f t="shared" si="43"/>
        <v>0</v>
      </c>
      <c r="N175" s="38">
        <f t="shared" si="43"/>
        <v>0</v>
      </c>
    </row>
    <row r="176" spans="1:14" s="30" customFormat="1">
      <c r="A176" s="66"/>
      <c r="B176" s="24"/>
      <c r="C176" s="43"/>
      <c r="D176" s="53"/>
      <c r="E176" s="54" t="s">
        <v>600</v>
      </c>
      <c r="F176" s="45"/>
      <c r="G176" s="41" t="s">
        <v>47</v>
      </c>
      <c r="H176" s="38">
        <f t="shared" si="42"/>
        <v>0</v>
      </c>
      <c r="I176" s="38"/>
      <c r="J176" s="38">
        <f t="shared" si="43"/>
        <v>0</v>
      </c>
      <c r="K176" s="38">
        <f t="shared" si="43"/>
        <v>0</v>
      </c>
      <c r="L176" s="38">
        <f t="shared" si="43"/>
        <v>0</v>
      </c>
      <c r="M176" s="38">
        <f t="shared" si="43"/>
        <v>0</v>
      </c>
      <c r="N176" s="38">
        <f t="shared" si="43"/>
        <v>0</v>
      </c>
    </row>
    <row r="177" spans="1:14" s="30" customFormat="1">
      <c r="A177" s="66"/>
      <c r="B177" s="24"/>
      <c r="C177" s="43"/>
      <c r="D177" s="53"/>
      <c r="E177" s="54" t="s">
        <v>601</v>
      </c>
      <c r="F177" s="45"/>
      <c r="G177" s="41" t="s">
        <v>47</v>
      </c>
      <c r="H177" s="38">
        <f t="shared" si="42"/>
        <v>0</v>
      </c>
      <c r="I177" s="38"/>
      <c r="J177" s="38">
        <f t="shared" si="43"/>
        <v>0</v>
      </c>
      <c r="K177" s="38">
        <f t="shared" si="43"/>
        <v>0</v>
      </c>
      <c r="L177" s="38">
        <f t="shared" si="43"/>
        <v>0</v>
      </c>
      <c r="M177" s="38">
        <f t="shared" si="43"/>
        <v>0</v>
      </c>
      <c r="N177" s="38">
        <f t="shared" si="43"/>
        <v>0</v>
      </c>
    </row>
    <row r="178" spans="1:14" s="30" customFormat="1">
      <c r="A178" s="66"/>
      <c r="B178" s="24"/>
      <c r="C178" s="43"/>
      <c r="D178" s="53"/>
      <c r="E178" s="54" t="s">
        <v>602</v>
      </c>
      <c r="F178" s="45"/>
      <c r="G178" s="41" t="s">
        <v>47</v>
      </c>
      <c r="H178" s="38">
        <f t="shared" si="42"/>
        <v>0</v>
      </c>
      <c r="I178" s="38"/>
      <c r="J178" s="38">
        <f t="shared" si="43"/>
        <v>0</v>
      </c>
      <c r="K178" s="38">
        <f t="shared" si="43"/>
        <v>0</v>
      </c>
      <c r="L178" s="38">
        <f t="shared" si="43"/>
        <v>0</v>
      </c>
      <c r="M178" s="38">
        <f t="shared" si="43"/>
        <v>0</v>
      </c>
      <c r="N178" s="38">
        <f t="shared" si="43"/>
        <v>0</v>
      </c>
    </row>
    <row r="179" spans="1:14" s="30" customFormat="1">
      <c r="A179" s="66"/>
      <c r="B179" s="24"/>
      <c r="C179" s="43"/>
      <c r="D179" s="53"/>
      <c r="E179" s="54" t="s">
        <v>603</v>
      </c>
      <c r="F179" s="45"/>
      <c r="G179" s="41" t="s">
        <v>47</v>
      </c>
      <c r="H179" s="38">
        <f t="shared" si="42"/>
        <v>0</v>
      </c>
      <c r="I179" s="38"/>
      <c r="J179" s="38">
        <f t="shared" si="43"/>
        <v>0</v>
      </c>
      <c r="K179" s="38">
        <f t="shared" si="43"/>
        <v>0</v>
      </c>
      <c r="L179" s="38">
        <f t="shared" si="43"/>
        <v>0</v>
      </c>
      <c r="M179" s="38">
        <f t="shared" si="43"/>
        <v>0</v>
      </c>
      <c r="N179" s="38">
        <f t="shared" si="43"/>
        <v>0</v>
      </c>
    </row>
    <row r="180" spans="1:14" s="30" customFormat="1" ht="13.15">
      <c r="A180" s="66"/>
      <c r="B180" s="24"/>
      <c r="C180" s="24"/>
      <c r="D180" s="20"/>
      <c r="E180" s="54" t="s">
        <v>604</v>
      </c>
      <c r="F180" s="28"/>
      <c r="G180" s="41" t="s">
        <v>47</v>
      </c>
      <c r="H180" s="38">
        <f t="shared" si="42"/>
        <v>0</v>
      </c>
      <c r="J180" s="38">
        <f t="shared" si="43"/>
        <v>0</v>
      </c>
      <c r="K180" s="38">
        <f t="shared" si="43"/>
        <v>0</v>
      </c>
      <c r="L180" s="38">
        <f t="shared" si="43"/>
        <v>0</v>
      </c>
      <c r="M180" s="38">
        <f t="shared" si="43"/>
        <v>0</v>
      </c>
      <c r="N180" s="38">
        <f t="shared" si="43"/>
        <v>0</v>
      </c>
    </row>
    <row r="181" spans="1:14" ht="13.15">
      <c r="A181" s="65"/>
      <c r="B181" s="16"/>
      <c r="C181" s="39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1:14" ht="13.15">
      <c r="A182" s="65"/>
      <c r="B182" s="16"/>
      <c r="C182" s="39" t="s">
        <v>628</v>
      </c>
      <c r="D182" s="40"/>
      <c r="E182" s="18"/>
      <c r="F182" s="41"/>
      <c r="G182" s="41"/>
      <c r="H182" s="34"/>
      <c r="I182" s="34"/>
      <c r="J182" s="34"/>
      <c r="K182" s="34"/>
      <c r="L182" s="34"/>
      <c r="M182" s="34"/>
      <c r="N182" s="34"/>
    </row>
    <row r="183" spans="1:14" s="30" customFormat="1">
      <c r="A183" s="65"/>
      <c r="B183" s="16"/>
      <c r="C183" s="43"/>
      <c r="D183" s="53"/>
      <c r="E183" s="54" t="s">
        <v>593</v>
      </c>
      <c r="F183" s="36"/>
      <c r="G183" s="41" t="s">
        <v>47</v>
      </c>
      <c r="H183" s="38">
        <f>SUM(J183:N183)</f>
        <v>1.7949999999999999</v>
      </c>
      <c r="I183" s="38"/>
      <c r="J183" s="38">
        <f>J125</f>
        <v>0.35899999999999999</v>
      </c>
      <c r="K183" s="38">
        <f t="shared" ref="K183:N183" si="44">K125</f>
        <v>0.35899999999999999</v>
      </c>
      <c r="L183" s="38">
        <f t="shared" si="44"/>
        <v>0.35899999999999999</v>
      </c>
      <c r="M183" s="38">
        <f t="shared" si="44"/>
        <v>0.35899999999999999</v>
      </c>
      <c r="N183" s="38">
        <f t="shared" si="44"/>
        <v>0.35899999999999999</v>
      </c>
    </row>
    <row r="184" spans="1:14" s="30" customFormat="1" ht="13.15">
      <c r="A184" s="66"/>
      <c r="B184" s="24"/>
      <c r="C184" s="39"/>
      <c r="D184" s="53"/>
      <c r="E184" s="54" t="s">
        <v>595</v>
      </c>
      <c r="F184" s="36"/>
      <c r="G184" s="41" t="s">
        <v>47</v>
      </c>
      <c r="H184" s="38">
        <f t="shared" ref="H184:H194" si="45">SUM(J184:N184)</f>
        <v>0</v>
      </c>
      <c r="I184" s="38"/>
      <c r="J184" s="38">
        <f t="shared" ref="J184:N194" si="46">J126</f>
        <v>0</v>
      </c>
      <c r="K184" s="38">
        <f t="shared" si="46"/>
        <v>0</v>
      </c>
      <c r="L184" s="38">
        <f t="shared" si="46"/>
        <v>0</v>
      </c>
      <c r="M184" s="38">
        <f t="shared" si="46"/>
        <v>0</v>
      </c>
      <c r="N184" s="38">
        <f t="shared" si="46"/>
        <v>0</v>
      </c>
    </row>
    <row r="185" spans="1:14" s="30" customFormat="1">
      <c r="A185" s="65"/>
      <c r="B185" s="16"/>
      <c r="C185" s="43"/>
      <c r="D185" s="53"/>
      <c r="E185" s="54" t="s">
        <v>596</v>
      </c>
      <c r="F185" s="36"/>
      <c r="G185" s="41" t="s">
        <v>47</v>
      </c>
      <c r="H185" s="38">
        <f t="shared" si="45"/>
        <v>1.22</v>
      </c>
      <c r="I185" s="38"/>
      <c r="J185" s="38">
        <f t="shared" si="46"/>
        <v>0.24399999999999999</v>
      </c>
      <c r="K185" s="38">
        <f t="shared" si="46"/>
        <v>0.24399999999999999</v>
      </c>
      <c r="L185" s="38">
        <f t="shared" si="46"/>
        <v>0.24399999999999999</v>
      </c>
      <c r="M185" s="38">
        <f t="shared" si="46"/>
        <v>0.24399999999999999</v>
      </c>
      <c r="N185" s="38">
        <f t="shared" si="46"/>
        <v>0.24399999999999999</v>
      </c>
    </row>
    <row r="186" spans="1:14" s="30" customFormat="1" ht="13.15">
      <c r="A186" s="64"/>
      <c r="C186" s="51"/>
      <c r="D186" s="38"/>
      <c r="E186" s="54" t="s">
        <v>471</v>
      </c>
      <c r="F186" s="36"/>
      <c r="G186" s="41" t="s">
        <v>47</v>
      </c>
      <c r="H186" s="38">
        <f t="shared" si="45"/>
        <v>0</v>
      </c>
      <c r="I186" s="38"/>
      <c r="J186" s="38">
        <f t="shared" si="46"/>
        <v>0</v>
      </c>
      <c r="K186" s="38">
        <f t="shared" si="46"/>
        <v>0</v>
      </c>
      <c r="L186" s="38">
        <f t="shared" si="46"/>
        <v>0</v>
      </c>
      <c r="M186" s="38">
        <f t="shared" si="46"/>
        <v>0</v>
      </c>
      <c r="N186" s="38">
        <f t="shared" si="46"/>
        <v>0</v>
      </c>
    </row>
    <row r="187" spans="1:14" s="30" customFormat="1" ht="13.5" customHeight="1">
      <c r="A187" s="65"/>
      <c r="B187" s="16"/>
      <c r="C187" s="43"/>
      <c r="D187" s="53"/>
      <c r="E187" s="54" t="s">
        <v>597</v>
      </c>
      <c r="F187" s="36"/>
      <c r="G187" s="41" t="s">
        <v>47</v>
      </c>
      <c r="H187" s="38">
        <f t="shared" si="45"/>
        <v>0</v>
      </c>
      <c r="I187" s="36"/>
      <c r="J187" s="38">
        <f t="shared" si="46"/>
        <v>0</v>
      </c>
      <c r="K187" s="38">
        <f t="shared" si="46"/>
        <v>0</v>
      </c>
      <c r="L187" s="38">
        <f t="shared" si="46"/>
        <v>0</v>
      </c>
      <c r="M187" s="38">
        <f t="shared" si="46"/>
        <v>0</v>
      </c>
      <c r="N187" s="38">
        <f t="shared" si="46"/>
        <v>0</v>
      </c>
    </row>
    <row r="188" spans="1:14" s="30" customFormat="1">
      <c r="A188" s="65"/>
      <c r="B188" s="16"/>
      <c r="C188" s="43"/>
      <c r="D188" s="53"/>
      <c r="E188" s="54" t="s">
        <v>598</v>
      </c>
      <c r="F188" s="36"/>
      <c r="G188" s="41" t="s">
        <v>47</v>
      </c>
      <c r="H188" s="38">
        <f t="shared" si="45"/>
        <v>0</v>
      </c>
      <c r="I188" s="38"/>
      <c r="J188" s="38">
        <f t="shared" si="46"/>
        <v>0</v>
      </c>
      <c r="K188" s="38">
        <f t="shared" si="46"/>
        <v>0</v>
      </c>
      <c r="L188" s="38">
        <f t="shared" si="46"/>
        <v>0</v>
      </c>
      <c r="M188" s="38">
        <f t="shared" si="46"/>
        <v>0</v>
      </c>
      <c r="N188" s="38">
        <f t="shared" si="46"/>
        <v>0</v>
      </c>
    </row>
    <row r="189" spans="1:14" s="30" customFormat="1">
      <c r="A189" s="66"/>
      <c r="B189" s="24"/>
      <c r="C189" s="43"/>
      <c r="D189" s="53"/>
      <c r="E189" s="54" t="s">
        <v>599</v>
      </c>
      <c r="F189" s="45"/>
      <c r="G189" s="41" t="s">
        <v>47</v>
      </c>
      <c r="H189" s="38">
        <f t="shared" si="45"/>
        <v>0</v>
      </c>
      <c r="I189" s="38"/>
      <c r="J189" s="38">
        <f t="shared" si="46"/>
        <v>0</v>
      </c>
      <c r="K189" s="38">
        <f t="shared" si="46"/>
        <v>0</v>
      </c>
      <c r="L189" s="38">
        <f t="shared" si="46"/>
        <v>0</v>
      </c>
      <c r="M189" s="38">
        <f t="shared" si="46"/>
        <v>0</v>
      </c>
      <c r="N189" s="38">
        <f t="shared" si="46"/>
        <v>0</v>
      </c>
    </row>
    <row r="190" spans="1:14" s="30" customFormat="1">
      <c r="A190" s="66"/>
      <c r="B190" s="24"/>
      <c r="C190" s="43"/>
      <c r="D190" s="53"/>
      <c r="E190" s="54" t="s">
        <v>600</v>
      </c>
      <c r="F190" s="45"/>
      <c r="G190" s="41" t="s">
        <v>47</v>
      </c>
      <c r="H190" s="38">
        <f t="shared" si="45"/>
        <v>0</v>
      </c>
      <c r="I190" s="38"/>
      <c r="J190" s="38">
        <f t="shared" si="46"/>
        <v>0</v>
      </c>
      <c r="K190" s="38">
        <f t="shared" si="46"/>
        <v>0</v>
      </c>
      <c r="L190" s="38">
        <f t="shared" si="46"/>
        <v>0</v>
      </c>
      <c r="M190" s="38">
        <f t="shared" si="46"/>
        <v>0</v>
      </c>
      <c r="N190" s="38">
        <f t="shared" si="46"/>
        <v>0</v>
      </c>
    </row>
    <row r="191" spans="1:14" s="30" customFormat="1">
      <c r="A191" s="66"/>
      <c r="B191" s="24"/>
      <c r="C191" s="43"/>
      <c r="D191" s="53"/>
      <c r="E191" s="54" t="s">
        <v>601</v>
      </c>
      <c r="F191" s="45"/>
      <c r="G191" s="41" t="s">
        <v>47</v>
      </c>
      <c r="H191" s="38">
        <f t="shared" si="45"/>
        <v>0</v>
      </c>
      <c r="I191" s="38"/>
      <c r="J191" s="38">
        <f t="shared" si="46"/>
        <v>0</v>
      </c>
      <c r="K191" s="38">
        <f t="shared" si="46"/>
        <v>0</v>
      </c>
      <c r="L191" s="38">
        <f t="shared" si="46"/>
        <v>0</v>
      </c>
      <c r="M191" s="38">
        <f t="shared" si="46"/>
        <v>0</v>
      </c>
      <c r="N191" s="38">
        <f t="shared" si="46"/>
        <v>0</v>
      </c>
    </row>
    <row r="192" spans="1:14" s="30" customFormat="1">
      <c r="A192" s="66"/>
      <c r="B192" s="24"/>
      <c r="C192" s="43"/>
      <c r="D192" s="53"/>
      <c r="E192" s="54" t="s">
        <v>602</v>
      </c>
      <c r="F192" s="45"/>
      <c r="G192" s="41" t="s">
        <v>47</v>
      </c>
      <c r="H192" s="38">
        <f t="shared" si="45"/>
        <v>0</v>
      </c>
      <c r="I192" s="38"/>
      <c r="J192" s="38">
        <f t="shared" si="46"/>
        <v>0</v>
      </c>
      <c r="K192" s="38">
        <f t="shared" si="46"/>
        <v>0</v>
      </c>
      <c r="L192" s="38">
        <f t="shared" si="46"/>
        <v>0</v>
      </c>
      <c r="M192" s="38">
        <f t="shared" si="46"/>
        <v>0</v>
      </c>
      <c r="N192" s="38">
        <f t="shared" si="46"/>
        <v>0</v>
      </c>
    </row>
    <row r="193" spans="1:14" s="30" customFormat="1">
      <c r="A193" s="66"/>
      <c r="B193" s="24"/>
      <c r="C193" s="43"/>
      <c r="D193" s="53"/>
      <c r="E193" s="54" t="s">
        <v>603</v>
      </c>
      <c r="F193" s="45"/>
      <c r="G193" s="41" t="s">
        <v>47</v>
      </c>
      <c r="H193" s="38">
        <f t="shared" si="45"/>
        <v>0</v>
      </c>
      <c r="I193" s="38"/>
      <c r="J193" s="38">
        <f t="shared" si="46"/>
        <v>0</v>
      </c>
      <c r="K193" s="38">
        <f t="shared" si="46"/>
        <v>0</v>
      </c>
      <c r="L193" s="38">
        <f t="shared" si="46"/>
        <v>0</v>
      </c>
      <c r="M193" s="38">
        <f t="shared" si="46"/>
        <v>0</v>
      </c>
      <c r="N193" s="38">
        <f t="shared" si="46"/>
        <v>0</v>
      </c>
    </row>
    <row r="194" spans="1:14" s="30" customFormat="1" ht="13.15">
      <c r="A194" s="66"/>
      <c r="B194" s="24"/>
      <c r="C194" s="24"/>
      <c r="D194" s="20"/>
      <c r="E194" s="54" t="s">
        <v>604</v>
      </c>
      <c r="F194" s="28"/>
      <c r="G194" s="41" t="s">
        <v>47</v>
      </c>
      <c r="H194" s="38">
        <f t="shared" si="45"/>
        <v>0</v>
      </c>
      <c r="J194" s="38">
        <f t="shared" si="46"/>
        <v>0</v>
      </c>
      <c r="K194" s="38">
        <f t="shared" si="46"/>
        <v>0</v>
      </c>
      <c r="L194" s="38">
        <f t="shared" si="46"/>
        <v>0</v>
      </c>
      <c r="M194" s="38">
        <f t="shared" si="46"/>
        <v>0</v>
      </c>
      <c r="N194" s="38">
        <f t="shared" si="46"/>
        <v>0</v>
      </c>
    </row>
    <row r="195" spans="1:14">
      <c r="A195" s="65"/>
      <c r="B195" s="16"/>
      <c r="C195" s="16"/>
      <c r="D195" s="21"/>
      <c r="E195" s="25"/>
      <c r="F195" s="26"/>
      <c r="G195" s="27"/>
      <c r="H195" s="22"/>
      <c r="J195" s="22"/>
      <c r="K195" s="22"/>
      <c r="L195" s="22"/>
      <c r="M195" s="22"/>
      <c r="N195" s="22"/>
    </row>
    <row r="196" spans="1:14" ht="13.15">
      <c r="A196" s="65"/>
      <c r="B196" s="16"/>
      <c r="C196" s="39" t="s">
        <v>630</v>
      </c>
      <c r="D196" s="42"/>
      <c r="E196" s="18"/>
      <c r="F196" s="41"/>
      <c r="G196" s="41"/>
      <c r="H196" s="34"/>
      <c r="I196" s="34"/>
      <c r="J196" s="34"/>
      <c r="K196" s="34"/>
      <c r="L196" s="34"/>
      <c r="M196" s="34"/>
      <c r="N196" s="34"/>
    </row>
    <row r="197" spans="1:14" s="30" customFormat="1">
      <c r="A197" s="65"/>
      <c r="B197" s="16"/>
      <c r="C197" s="43"/>
      <c r="D197" s="53"/>
      <c r="E197" s="54" t="s">
        <v>593</v>
      </c>
      <c r="F197" s="36"/>
      <c r="G197" s="41" t="s">
        <v>47</v>
      </c>
      <c r="H197" s="38">
        <f>SUM(J197:N197)</f>
        <v>24.392532663276544</v>
      </c>
      <c r="I197" s="38"/>
      <c r="J197" s="38">
        <f>J141+J155+J169+J183</f>
        <v>5.1692790544451777</v>
      </c>
      <c r="K197" s="38">
        <f t="shared" ref="K197:N197" si="47">K141+K155+K169+K183</f>
        <v>5.2234983072786463</v>
      </c>
      <c r="L197" s="38">
        <f t="shared" si="47"/>
        <v>4.7525434290034561</v>
      </c>
      <c r="M197" s="38">
        <f t="shared" si="47"/>
        <v>4.7699326143605019</v>
      </c>
      <c r="N197" s="38">
        <f t="shared" si="47"/>
        <v>4.4772792581887613</v>
      </c>
    </row>
    <row r="198" spans="1:14" s="30" customFormat="1" ht="13.15">
      <c r="A198" s="66"/>
      <c r="B198" s="24"/>
      <c r="C198" s="39"/>
      <c r="D198" s="53"/>
      <c r="E198" s="54" t="s">
        <v>595</v>
      </c>
      <c r="F198" s="36"/>
      <c r="G198" s="41" t="s">
        <v>47</v>
      </c>
      <c r="H198" s="38">
        <f t="shared" ref="H198:H208" si="48">SUM(J198:N198)</f>
        <v>3.14394161601949</v>
      </c>
      <c r="I198" s="38"/>
      <c r="J198" s="38">
        <f t="shared" ref="J198:N208" si="49">J142+J156+J170+J184</f>
        <v>0.67201687078392069</v>
      </c>
      <c r="K198" s="38">
        <f t="shared" si="49"/>
        <v>1.0360404616984114</v>
      </c>
      <c r="L198" s="38">
        <f t="shared" si="49"/>
        <v>1.2151702122920258</v>
      </c>
      <c r="M198" s="38">
        <f t="shared" si="49"/>
        <v>0.17717417892779522</v>
      </c>
      <c r="N198" s="38">
        <f t="shared" si="49"/>
        <v>4.353989231733682E-2</v>
      </c>
    </row>
    <row r="199" spans="1:14" s="30" customFormat="1">
      <c r="A199" s="65"/>
      <c r="B199" s="16"/>
      <c r="C199" s="43"/>
      <c r="D199" s="53"/>
      <c r="E199" s="54" t="s">
        <v>596</v>
      </c>
      <c r="F199" s="36"/>
      <c r="G199" s="41" t="s">
        <v>47</v>
      </c>
      <c r="H199" s="38">
        <f t="shared" si="48"/>
        <v>152.48669301157986</v>
      </c>
      <c r="I199" s="38"/>
      <c r="J199" s="38">
        <f t="shared" si="49"/>
        <v>31.428713415409799</v>
      </c>
      <c r="K199" s="38">
        <f t="shared" si="49"/>
        <v>31.247561433427325</v>
      </c>
      <c r="L199" s="38">
        <f t="shared" si="49"/>
        <v>30.453944946830017</v>
      </c>
      <c r="M199" s="38">
        <f t="shared" si="49"/>
        <v>29.452211872784744</v>
      </c>
      <c r="N199" s="38">
        <f t="shared" si="49"/>
        <v>29.904261343127963</v>
      </c>
    </row>
    <row r="200" spans="1:14" s="30" customFormat="1" ht="13.15">
      <c r="A200" s="64"/>
      <c r="C200" s="51"/>
      <c r="D200" s="38"/>
      <c r="E200" s="54" t="s">
        <v>471</v>
      </c>
      <c r="F200" s="36"/>
      <c r="G200" s="41" t="s">
        <v>47</v>
      </c>
      <c r="H200" s="38">
        <f t="shared" si="48"/>
        <v>148.36812959928443</v>
      </c>
      <c r="I200" s="38"/>
      <c r="J200" s="38">
        <f t="shared" si="49"/>
        <v>30.069310179538967</v>
      </c>
      <c r="K200" s="38">
        <f t="shared" si="49"/>
        <v>34.634704779393459</v>
      </c>
      <c r="L200" s="38">
        <f t="shared" si="49"/>
        <v>30.169184588610836</v>
      </c>
      <c r="M200" s="38">
        <f t="shared" si="49"/>
        <v>26.75696926574626</v>
      </c>
      <c r="N200" s="38">
        <f t="shared" si="49"/>
        <v>26.737960785994908</v>
      </c>
    </row>
    <row r="201" spans="1:14" s="30" customFormat="1" ht="13.5" customHeight="1">
      <c r="A201" s="65"/>
      <c r="B201" s="16"/>
      <c r="C201" s="43"/>
      <c r="D201" s="53"/>
      <c r="E201" s="54" t="s">
        <v>597</v>
      </c>
      <c r="F201" s="36"/>
      <c r="G201" s="41" t="s">
        <v>47</v>
      </c>
      <c r="H201" s="38">
        <f t="shared" si="48"/>
        <v>0</v>
      </c>
      <c r="I201" s="36"/>
      <c r="J201" s="38">
        <f t="shared" si="49"/>
        <v>0</v>
      </c>
      <c r="K201" s="38">
        <f t="shared" si="49"/>
        <v>0</v>
      </c>
      <c r="L201" s="38">
        <f t="shared" si="49"/>
        <v>0</v>
      </c>
      <c r="M201" s="38">
        <f t="shared" si="49"/>
        <v>0</v>
      </c>
      <c r="N201" s="38">
        <f t="shared" si="49"/>
        <v>0</v>
      </c>
    </row>
    <row r="202" spans="1:14" s="30" customFormat="1">
      <c r="A202" s="65"/>
      <c r="B202" s="16"/>
      <c r="C202" s="43"/>
      <c r="D202" s="53"/>
      <c r="E202" s="54" t="s">
        <v>598</v>
      </c>
      <c r="F202" s="36"/>
      <c r="G202" s="41" t="s">
        <v>47</v>
      </c>
      <c r="H202" s="38">
        <f t="shared" si="48"/>
        <v>0</v>
      </c>
      <c r="I202" s="38"/>
      <c r="J202" s="38">
        <f t="shared" si="49"/>
        <v>0</v>
      </c>
      <c r="K202" s="38">
        <f t="shared" si="49"/>
        <v>0</v>
      </c>
      <c r="L202" s="38">
        <f t="shared" si="49"/>
        <v>0</v>
      </c>
      <c r="M202" s="38">
        <f t="shared" si="49"/>
        <v>0</v>
      </c>
      <c r="N202" s="38">
        <f t="shared" si="49"/>
        <v>0</v>
      </c>
    </row>
    <row r="203" spans="1:14" s="30" customFormat="1">
      <c r="A203" s="66"/>
      <c r="B203" s="24"/>
      <c r="C203" s="43"/>
      <c r="D203" s="53"/>
      <c r="E203" s="54" t="s">
        <v>599</v>
      </c>
      <c r="F203" s="45"/>
      <c r="G203" s="41" t="s">
        <v>47</v>
      </c>
      <c r="H203" s="38">
        <f t="shared" si="48"/>
        <v>0</v>
      </c>
      <c r="I203" s="38"/>
      <c r="J203" s="38">
        <f t="shared" si="49"/>
        <v>0</v>
      </c>
      <c r="K203" s="38">
        <f t="shared" si="49"/>
        <v>0</v>
      </c>
      <c r="L203" s="38">
        <f t="shared" si="49"/>
        <v>0</v>
      </c>
      <c r="M203" s="38">
        <f t="shared" si="49"/>
        <v>0</v>
      </c>
      <c r="N203" s="38">
        <f t="shared" si="49"/>
        <v>0</v>
      </c>
    </row>
    <row r="204" spans="1:14" s="30" customFormat="1">
      <c r="A204" s="66"/>
      <c r="B204" s="24"/>
      <c r="C204" s="43"/>
      <c r="D204" s="53"/>
      <c r="E204" s="54" t="s">
        <v>600</v>
      </c>
      <c r="F204" s="45"/>
      <c r="G204" s="41" t="s">
        <v>47</v>
      </c>
      <c r="H204" s="38">
        <f t="shared" si="48"/>
        <v>0</v>
      </c>
      <c r="I204" s="38"/>
      <c r="J204" s="38">
        <f t="shared" si="49"/>
        <v>0</v>
      </c>
      <c r="K204" s="38">
        <f t="shared" si="49"/>
        <v>0</v>
      </c>
      <c r="L204" s="38">
        <f t="shared" si="49"/>
        <v>0</v>
      </c>
      <c r="M204" s="38">
        <f t="shared" si="49"/>
        <v>0</v>
      </c>
      <c r="N204" s="38">
        <f t="shared" si="49"/>
        <v>0</v>
      </c>
    </row>
    <row r="205" spans="1:14" s="30" customFormat="1">
      <c r="A205" s="66"/>
      <c r="B205" s="24"/>
      <c r="C205" s="43"/>
      <c r="D205" s="53"/>
      <c r="E205" s="54" t="s">
        <v>601</v>
      </c>
      <c r="F205" s="45"/>
      <c r="G205" s="41" t="s">
        <v>47</v>
      </c>
      <c r="H205" s="38">
        <f t="shared" si="48"/>
        <v>0</v>
      </c>
      <c r="I205" s="38"/>
      <c r="J205" s="38">
        <f t="shared" si="49"/>
        <v>0</v>
      </c>
      <c r="K205" s="38">
        <f t="shared" si="49"/>
        <v>0</v>
      </c>
      <c r="L205" s="38">
        <f t="shared" si="49"/>
        <v>0</v>
      </c>
      <c r="M205" s="38">
        <f t="shared" si="49"/>
        <v>0</v>
      </c>
      <c r="N205" s="38">
        <f t="shared" si="49"/>
        <v>0</v>
      </c>
    </row>
    <row r="206" spans="1:14" s="30" customFormat="1">
      <c r="A206" s="66"/>
      <c r="B206" s="24"/>
      <c r="C206" s="43"/>
      <c r="D206" s="53"/>
      <c r="E206" s="54" t="s">
        <v>602</v>
      </c>
      <c r="F206" s="45"/>
      <c r="G206" s="41" t="s">
        <v>47</v>
      </c>
      <c r="H206" s="38">
        <f t="shared" si="48"/>
        <v>0</v>
      </c>
      <c r="I206" s="38"/>
      <c r="J206" s="38">
        <f t="shared" si="49"/>
        <v>0</v>
      </c>
      <c r="K206" s="38">
        <f t="shared" si="49"/>
        <v>0</v>
      </c>
      <c r="L206" s="38">
        <f t="shared" si="49"/>
        <v>0</v>
      </c>
      <c r="M206" s="38">
        <f t="shared" si="49"/>
        <v>0</v>
      </c>
      <c r="N206" s="38">
        <f t="shared" si="49"/>
        <v>0</v>
      </c>
    </row>
    <row r="207" spans="1:14" s="30" customFormat="1">
      <c r="A207" s="66"/>
      <c r="B207" s="24"/>
      <c r="C207" s="43"/>
      <c r="D207" s="53"/>
      <c r="E207" s="54" t="s">
        <v>603</v>
      </c>
      <c r="F207" s="45"/>
      <c r="G207" s="41" t="s">
        <v>47</v>
      </c>
      <c r="H207" s="38">
        <f t="shared" si="48"/>
        <v>0</v>
      </c>
      <c r="I207" s="38"/>
      <c r="J207" s="38">
        <f t="shared" si="49"/>
        <v>0</v>
      </c>
      <c r="K207" s="38">
        <f t="shared" si="49"/>
        <v>0</v>
      </c>
      <c r="L207" s="38">
        <f t="shared" si="49"/>
        <v>0</v>
      </c>
      <c r="M207" s="38">
        <f t="shared" si="49"/>
        <v>0</v>
      </c>
      <c r="N207" s="38">
        <f t="shared" si="49"/>
        <v>0</v>
      </c>
    </row>
    <row r="208" spans="1:14" s="30" customFormat="1" ht="13.15">
      <c r="A208" s="66"/>
      <c r="B208" s="24"/>
      <c r="C208" s="24"/>
      <c r="D208" s="20"/>
      <c r="E208" s="54" t="s">
        <v>604</v>
      </c>
      <c r="F208" s="28"/>
      <c r="G208" s="41" t="s">
        <v>47</v>
      </c>
      <c r="H208" s="38">
        <f t="shared" si="48"/>
        <v>0</v>
      </c>
      <c r="J208" s="38">
        <f t="shared" si="49"/>
        <v>0</v>
      </c>
      <c r="K208" s="38">
        <f t="shared" si="49"/>
        <v>0</v>
      </c>
      <c r="L208" s="38">
        <f t="shared" si="49"/>
        <v>0</v>
      </c>
      <c r="M208" s="38">
        <f t="shared" si="49"/>
        <v>0</v>
      </c>
      <c r="N208" s="38">
        <f t="shared" si="49"/>
        <v>0</v>
      </c>
    </row>
    <row r="209" spans="1:14" s="30" customFormat="1" ht="13.15">
      <c r="A209" s="66"/>
      <c r="B209" s="24"/>
      <c r="C209" s="24"/>
      <c r="D209" s="20"/>
      <c r="E209" s="54"/>
      <c r="F209" s="28"/>
      <c r="G209" s="41"/>
      <c r="H209" s="38"/>
      <c r="J209" s="38"/>
      <c r="K209" s="38"/>
      <c r="L209" s="38"/>
      <c r="M209" s="38"/>
      <c r="N209" s="38"/>
    </row>
    <row r="210" spans="1:14" s="30" customFormat="1" ht="13.15">
      <c r="A210" s="14" t="s">
        <v>631</v>
      </c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s="30" customFormat="1" ht="13.15">
      <c r="A211" s="66"/>
      <c r="B211" s="24"/>
      <c r="C211" s="24"/>
      <c r="D211" s="20"/>
      <c r="E211" s="54"/>
      <c r="F211" s="28"/>
      <c r="G211" s="41"/>
      <c r="H211" s="38"/>
      <c r="J211" s="38"/>
      <c r="K211" s="38"/>
      <c r="L211" s="38"/>
      <c r="M211" s="38"/>
      <c r="N211" s="38"/>
    </row>
    <row r="212" spans="1:14" s="30" customFormat="1" ht="13.15">
      <c r="A212" s="66"/>
      <c r="B212" s="24"/>
      <c r="C212" s="24"/>
      <c r="D212" s="20"/>
      <c r="E212" s="54" t="s">
        <v>632</v>
      </c>
      <c r="F212" s="115">
        <v>1E-3</v>
      </c>
      <c r="G212" s="41" t="s">
        <v>633</v>
      </c>
      <c r="H212" s="38"/>
      <c r="J212" s="38"/>
      <c r="K212" s="38"/>
      <c r="L212" s="38"/>
      <c r="M212" s="38"/>
      <c r="N212" s="38"/>
    </row>
    <row r="213" spans="1:14" s="30" customFormat="1" ht="13.15">
      <c r="A213" s="66"/>
      <c r="B213" s="24"/>
      <c r="C213" s="24"/>
      <c r="D213" s="20"/>
      <c r="E213" s="54"/>
      <c r="F213" s="28"/>
      <c r="G213" s="41"/>
      <c r="H213" s="38"/>
      <c r="J213" s="38"/>
      <c r="K213" s="38"/>
      <c r="L213" s="38"/>
      <c r="M213" s="38"/>
      <c r="N213" s="38"/>
    </row>
    <row r="214" spans="1:14" s="30" customFormat="1" ht="13.15">
      <c r="A214" s="66"/>
      <c r="B214" s="24"/>
      <c r="C214" s="39" t="s">
        <v>579</v>
      </c>
      <c r="D214" s="20"/>
      <c r="E214" s="54"/>
      <c r="F214" s="28"/>
      <c r="G214" s="41"/>
      <c r="H214" s="38"/>
      <c r="J214" s="38"/>
      <c r="K214" s="38"/>
      <c r="L214" s="38"/>
      <c r="M214" s="38"/>
      <c r="N214" s="38"/>
    </row>
    <row r="215" spans="1:14" s="30" customFormat="1" ht="13.15">
      <c r="A215" s="66"/>
      <c r="B215" s="24"/>
      <c r="C215" s="24"/>
      <c r="D215" s="20"/>
      <c r="E215" s="54" t="s">
        <v>28</v>
      </c>
      <c r="F215" s="28"/>
      <c r="G215" s="41" t="s">
        <v>47</v>
      </c>
      <c r="H215" s="38">
        <f xml:space="preserve"> SUM(H10:H21)</f>
        <v>319.30550825929441</v>
      </c>
      <c r="J215" s="38"/>
      <c r="K215" s="38"/>
      <c r="L215" s="38"/>
      <c r="M215" s="38"/>
      <c r="N215" s="38"/>
    </row>
    <row r="216" spans="1:14" s="30" customFormat="1" ht="13.15">
      <c r="A216" s="66"/>
      <c r="B216" s="24"/>
      <c r="C216" s="24"/>
      <c r="D216" s="20"/>
      <c r="E216" s="54"/>
      <c r="F216" s="28"/>
      <c r="G216" s="41"/>
      <c r="H216" s="38"/>
      <c r="J216" s="38"/>
      <c r="K216" s="38"/>
      <c r="L216" s="38"/>
      <c r="M216" s="38"/>
      <c r="N216" s="38"/>
    </row>
    <row r="217" spans="1:14" s="30" customFormat="1" ht="13.15">
      <c r="A217" s="66"/>
      <c r="B217" s="24"/>
      <c r="C217" s="39" t="s">
        <v>610</v>
      </c>
      <c r="D217" s="20"/>
      <c r="E217" s="54"/>
      <c r="F217" s="28"/>
      <c r="G217" s="41"/>
      <c r="H217" s="38"/>
      <c r="J217" s="38"/>
      <c r="K217" s="38"/>
      <c r="L217" s="38"/>
      <c r="M217" s="38"/>
      <c r="N217" s="38"/>
    </row>
    <row r="218" spans="1:14" s="30" customFormat="1" ht="13.15">
      <c r="A218" s="66"/>
      <c r="B218" s="24"/>
      <c r="C218" s="24"/>
      <c r="D218" s="20"/>
      <c r="E218" s="54" t="s">
        <v>28</v>
      </c>
      <c r="F218" s="28"/>
      <c r="G218" s="41" t="s">
        <v>47</v>
      </c>
      <c r="H218" s="38">
        <f xml:space="preserve"> SUM(H62:H73)</f>
        <v>57.159776363722443</v>
      </c>
      <c r="J218" s="38"/>
      <c r="K218" s="38"/>
      <c r="L218" s="38"/>
      <c r="M218" s="38"/>
      <c r="N218" s="38"/>
    </row>
    <row r="219" spans="1:14" s="30" customFormat="1" ht="13.15">
      <c r="A219" s="66"/>
      <c r="B219" s="24"/>
      <c r="C219" s="24"/>
      <c r="D219" s="20"/>
      <c r="E219" s="54"/>
      <c r="F219" s="28"/>
      <c r="G219" s="41"/>
      <c r="H219" s="38"/>
      <c r="J219" s="38"/>
      <c r="K219" s="38"/>
      <c r="L219" s="38"/>
      <c r="M219" s="38"/>
      <c r="N219" s="38"/>
    </row>
    <row r="220" spans="1:14" s="30" customFormat="1" ht="13.15">
      <c r="A220" s="66"/>
      <c r="B220" s="24"/>
      <c r="C220" s="74" t="s">
        <v>634</v>
      </c>
      <c r="D220" s="20"/>
      <c r="E220" s="54"/>
      <c r="F220" s="28"/>
      <c r="J220" s="38"/>
      <c r="K220" s="38"/>
      <c r="L220" s="38"/>
      <c r="M220" s="38"/>
      <c r="N220" s="38"/>
    </row>
    <row r="221" spans="1:14" s="30" customFormat="1" ht="13.15">
      <c r="A221" s="66"/>
      <c r="B221" s="24"/>
      <c r="C221" s="24"/>
      <c r="D221" s="20"/>
      <c r="E221" s="54" t="s">
        <v>28</v>
      </c>
      <c r="F221" s="28"/>
      <c r="G221" s="41" t="s">
        <v>47</v>
      </c>
      <c r="H221" s="38">
        <f xml:space="preserve"> H215 + H218</f>
        <v>376.46528462301683</v>
      </c>
      <c r="J221" s="38"/>
      <c r="K221" s="38"/>
      <c r="L221" s="38"/>
      <c r="M221" s="38"/>
      <c r="N221" s="38"/>
    </row>
    <row r="222" spans="1:14" s="30" customFormat="1" ht="13.15">
      <c r="A222" s="66"/>
      <c r="B222" s="24"/>
      <c r="C222" s="24"/>
      <c r="D222" s="20"/>
      <c r="E222" s="54"/>
      <c r="F222" s="28"/>
      <c r="G222" s="41"/>
      <c r="H222" s="38"/>
      <c r="J222" s="38"/>
      <c r="K222" s="38"/>
      <c r="L222" s="38"/>
      <c r="M222" s="38"/>
      <c r="N222" s="38"/>
    </row>
    <row r="223" spans="1:14" s="30" customFormat="1" ht="13.15">
      <c r="A223" s="66"/>
      <c r="B223" s="24"/>
      <c r="C223" s="24"/>
      <c r="D223" s="20"/>
      <c r="E223" s="54" t="s">
        <v>635</v>
      </c>
      <c r="F223" s="28"/>
      <c r="G223" s="41" t="s">
        <v>47</v>
      </c>
      <c r="H223" s="38">
        <f xml:space="preserve"> SUM(J223:N223)</f>
        <v>376.46528462301683</v>
      </c>
      <c r="J223" s="38">
        <f xml:space="preserve"> SUMIFS('Inp - BP final'!F$7:F$2590, 'Inp - BP final'!$A$7:$A$2590, $F$6, 'Inp - BP final'!$L$7:$L$2590, "Totex check")</f>
        <v>77.548886916120992</v>
      </c>
      <c r="K223" s="38">
        <f xml:space="preserve"> SUMIFS('Inp - BP final'!G$7:G$2590, 'Inp - BP final'!$A$7:$A$2590, $F$6, 'Inp - BP final'!$L$7:$L$2590, "Totex check")</f>
        <v>83.338921823989281</v>
      </c>
      <c r="L223" s="38">
        <f xml:space="preserve"> SUMIFS('Inp - BP final'!H$7:H$2590, 'Inp - BP final'!$A$7:$A$2590, $F$6, 'Inp - BP final'!$L$7:$L$2590, "Totex check")</f>
        <v>78.719052842707796</v>
      </c>
      <c r="M223" s="38">
        <f xml:space="preserve"> SUMIFS('Inp - BP final'!I$7:I$2590, 'Inp - BP final'!$A$7:$A$2590, $F$6, 'Inp - BP final'!$L$7:$L$2590, "Totex check")</f>
        <v>69.040347437268025</v>
      </c>
      <c r="N223" s="38">
        <f xml:space="preserve"> SUMIFS('Inp - BP final'!J$7:J$2590, 'Inp - BP final'!$A$7:$A$2590, $F$6, 'Inp - BP final'!$L$7:$L$2590, "Totex check")</f>
        <v>67.81807560293079</v>
      </c>
    </row>
    <row r="224" spans="1:14" s="30" customFormat="1" ht="13.15">
      <c r="A224" s="66"/>
      <c r="B224" s="24"/>
      <c r="C224" s="24"/>
      <c r="D224" s="20"/>
      <c r="E224" s="54"/>
      <c r="F224" s="28"/>
      <c r="G224" s="41"/>
      <c r="H224" s="38"/>
      <c r="J224" s="38"/>
      <c r="K224" s="38"/>
      <c r="L224" s="38"/>
      <c r="M224" s="38"/>
      <c r="N224" s="38"/>
    </row>
    <row r="225" spans="1:14" s="30" customFormat="1" ht="13.15">
      <c r="A225" s="66"/>
      <c r="B225" s="24"/>
      <c r="C225" s="24"/>
      <c r="D225" s="20"/>
      <c r="E225" s="54" t="s">
        <v>636</v>
      </c>
      <c r="F225" s="28"/>
      <c r="G225" s="41" t="s">
        <v>47</v>
      </c>
      <c r="H225" s="38">
        <f xml:space="preserve"> H221 - H223</f>
        <v>0</v>
      </c>
      <c r="J225" s="38"/>
      <c r="K225" s="38"/>
      <c r="L225" s="38"/>
      <c r="M225" s="38"/>
      <c r="N225" s="38"/>
    </row>
    <row r="226" spans="1:14" s="30" customFormat="1" ht="13.15">
      <c r="A226" s="66"/>
      <c r="B226" s="24"/>
      <c r="C226" s="24"/>
      <c r="D226" s="20"/>
      <c r="E226" s="54"/>
      <c r="F226" s="28"/>
      <c r="G226" s="41"/>
      <c r="H226" s="38"/>
      <c r="J226" s="38"/>
      <c r="K226" s="38"/>
      <c r="L226" s="38"/>
      <c r="M226" s="38"/>
      <c r="N226" s="38"/>
    </row>
    <row r="227" spans="1:14" s="30" customFormat="1" ht="13.15">
      <c r="A227" s="66"/>
      <c r="B227" s="24"/>
      <c r="C227" s="74" t="s">
        <v>637</v>
      </c>
      <c r="D227" s="20"/>
      <c r="F227" s="28"/>
      <c r="J227" s="38"/>
      <c r="K227" s="38"/>
      <c r="L227" s="38"/>
      <c r="M227" s="38"/>
      <c r="N227" s="38"/>
    </row>
    <row r="228" spans="1:14" s="30" customFormat="1" ht="13.15">
      <c r="A228" s="66"/>
      <c r="B228" s="24"/>
      <c r="C228" s="24"/>
      <c r="D228" s="20"/>
      <c r="E228" s="54" t="s">
        <v>637</v>
      </c>
      <c r="F228" s="28"/>
      <c r="G228" s="41" t="s">
        <v>638</v>
      </c>
      <c r="H228" s="75">
        <f xml:space="preserve"> IF(ABS(H225) &lt; F212, 0, 1)</f>
        <v>0</v>
      </c>
      <c r="J228" s="38"/>
      <c r="K228" s="38"/>
      <c r="L228" s="38"/>
      <c r="M228" s="38"/>
      <c r="N228" s="38"/>
    </row>
    <row r="229" spans="1:14" s="30" customFormat="1" ht="13.15">
      <c r="A229" s="66"/>
      <c r="B229" s="24"/>
      <c r="C229" s="24"/>
      <c r="D229" s="20"/>
      <c r="E229" s="54"/>
      <c r="F229" s="28"/>
      <c r="G229" s="41"/>
      <c r="H229" s="38"/>
      <c r="J229" s="38"/>
      <c r="K229" s="38"/>
      <c r="L229" s="38"/>
      <c r="M229" s="38"/>
      <c r="N229" s="38"/>
    </row>
    <row r="230" spans="1:14" s="30" customFormat="1" ht="13.15">
      <c r="A230" s="66"/>
      <c r="B230" s="24"/>
      <c r="C230" s="33" t="s">
        <v>630</v>
      </c>
      <c r="D230" s="20"/>
      <c r="E230" s="54"/>
      <c r="F230" s="28"/>
      <c r="G230" s="41"/>
      <c r="H230" s="38"/>
      <c r="J230" s="38"/>
      <c r="K230" s="38"/>
      <c r="L230" s="38"/>
      <c r="M230" s="38"/>
      <c r="N230" s="38"/>
    </row>
    <row r="231" spans="1:14" s="30" customFormat="1" ht="13.15">
      <c r="A231" s="66"/>
      <c r="B231" s="24"/>
      <c r="C231" s="24"/>
      <c r="D231" s="20"/>
      <c r="E231" s="54" t="s">
        <v>28</v>
      </c>
      <c r="F231" s="28"/>
      <c r="G231" s="41" t="s">
        <v>47</v>
      </c>
      <c r="H231" s="38">
        <f xml:space="preserve"> SUM(H197:H208)</f>
        <v>328.39129689016033</v>
      </c>
      <c r="J231" s="38"/>
      <c r="K231" s="38"/>
      <c r="L231" s="38"/>
      <c r="M231" s="38"/>
      <c r="N231" s="38"/>
    </row>
    <row r="232" spans="1:14" s="30" customFormat="1" ht="13.15">
      <c r="A232" s="66"/>
      <c r="B232" s="24"/>
      <c r="C232" s="24"/>
      <c r="D232" s="20"/>
      <c r="E232" s="54"/>
      <c r="F232" s="28"/>
      <c r="G232" s="41"/>
      <c r="H232" s="38"/>
      <c r="J232" s="38"/>
      <c r="K232" s="38"/>
      <c r="L232" s="38"/>
      <c r="M232" s="38"/>
      <c r="N232" s="38"/>
    </row>
    <row r="233" spans="1:14" s="30" customFormat="1" ht="13.15">
      <c r="A233" s="66"/>
      <c r="B233" s="24"/>
      <c r="C233" s="24"/>
      <c r="D233" s="20"/>
      <c r="E233" s="54" t="s">
        <v>639</v>
      </c>
      <c r="F233" s="28"/>
      <c r="G233" s="41" t="s">
        <v>47</v>
      </c>
      <c r="H233" s="38">
        <f xml:space="preserve"> SUM(J233:N233)</f>
        <v>328.39129689016028</v>
      </c>
      <c r="J233" s="38">
        <f xml:space="preserve"> SUMIFS('Inp - allowance final'!I$7:I$754, 'Inp - allowance final'!$A$7:$A$754, $F$6) - SUMIFS('Inp - allowance final'!I$7:I$754, 'Inp - allowance final'!$A$7:$A$754, $F$6, 'Inp - allowance final'!$N$7:$N$754, "*DSDIV REV*") - SUMIFS('Inp - allowance final'!I$7:I$754, 'Inp - allowance final'!$A$7:$A$754, $F$6, 'Inp - allowance final'!$P$7:$P$754, "PDRC")</f>
        <v>67.339319520177867</v>
      </c>
      <c r="K233" s="38">
        <f xml:space="preserve"> SUMIFS('Inp - allowance final'!J$7:J$754, 'Inp - allowance final'!$A$7:$A$754, $F$6) - SUMIFS('Inp - allowance final'!J$7:J$754, 'Inp - allowance final'!$A$7:$A$754, $F$6, 'Inp - allowance final'!$N$7:$N$754, "*DSDIV REV*") - SUMIFS('Inp - allowance final'!J$7:J$754, 'Inp - allowance final'!$A$7:$A$754, $F$6, 'Inp - allowance final'!$P$7:$P$754, "PDRC")</f>
        <v>72.141804981797847</v>
      </c>
      <c r="L233" s="38">
        <f xml:space="preserve"> SUMIFS('Inp - allowance final'!K$7:K$754, 'Inp - allowance final'!$A$7:$A$754, $F$6) - SUMIFS('Inp - allowance final'!K$7:K$754, 'Inp - allowance final'!$A$7:$A$754, $F$6, 'Inp - allowance final'!$N$7:$N$754, "*DSDIV REV*") - SUMIFS('Inp - allowance final'!K$7:K$754, 'Inp - allowance final'!$A$7:$A$754, $F$6, 'Inp - allowance final'!$P$7:$P$754, "PDRC")</f>
        <v>66.590843176736328</v>
      </c>
      <c r="M233" s="38">
        <f xml:space="preserve"> SUMIFS('Inp - allowance final'!L$7:L$754, 'Inp - allowance final'!$A$7:$A$754, $F$6) - SUMIFS('Inp - allowance final'!L$7:L$754, 'Inp - allowance final'!$A$7:$A$754, $F$6, 'Inp - allowance final'!$N$7:$N$754, "*DSDIV REV*") - SUMIFS('Inp - allowance final'!L$7:L$754, 'Inp - allowance final'!$A$7:$A$754, $F$6, 'Inp - allowance final'!$P$7:$P$754, "PDRC")</f>
        <v>61.156287931819314</v>
      </c>
      <c r="N233" s="38">
        <f xml:space="preserve"> SUMIFS('Inp - allowance final'!M$7:M$754, 'Inp - allowance final'!$A$7:$A$754, $F$6) - SUMIFS('Inp - allowance final'!M$7:M$754, 'Inp - allowance final'!$A$7:$A$754, $F$6, 'Inp - allowance final'!$N$7:$N$754, "*DSDIV REV*") - SUMIFS('Inp - allowance final'!M$7:M$754, 'Inp - allowance final'!$A$7:$A$754, $F$6, 'Inp - allowance final'!$P$7:$P$754, "PDRC")</f>
        <v>61.163041279628963</v>
      </c>
    </row>
    <row r="234" spans="1:14" s="30" customFormat="1" ht="13.15">
      <c r="A234" s="66"/>
      <c r="B234" s="24"/>
      <c r="C234" s="24"/>
      <c r="D234" s="20"/>
      <c r="E234" s="54"/>
      <c r="F234" s="28"/>
      <c r="G234" s="41"/>
      <c r="H234" s="38"/>
      <c r="J234" s="38"/>
      <c r="K234" s="38"/>
      <c r="L234" s="38"/>
      <c r="M234" s="38"/>
      <c r="N234" s="38"/>
    </row>
    <row r="235" spans="1:14" s="30" customFormat="1" ht="13.15">
      <c r="A235" s="66"/>
      <c r="B235" s="24"/>
      <c r="C235" s="24"/>
      <c r="D235" s="20"/>
      <c r="E235" s="54" t="s">
        <v>636</v>
      </c>
      <c r="F235" s="28"/>
      <c r="G235" s="41" t="s">
        <v>47</v>
      </c>
      <c r="H235" s="38">
        <f xml:space="preserve"> H231 - H233</f>
        <v>0</v>
      </c>
      <c r="J235" s="38"/>
      <c r="K235" s="38"/>
      <c r="L235" s="38"/>
      <c r="M235" s="38"/>
      <c r="N235" s="38"/>
    </row>
    <row r="236" spans="1:14" s="30" customFormat="1" ht="13.15">
      <c r="A236" s="66"/>
      <c r="B236" s="24"/>
      <c r="C236" s="24"/>
      <c r="D236" s="20"/>
      <c r="E236" s="54"/>
      <c r="F236" s="28"/>
      <c r="G236" s="41"/>
      <c r="H236" s="38"/>
      <c r="J236" s="38"/>
      <c r="K236" s="38"/>
      <c r="L236" s="38"/>
      <c r="M236" s="38"/>
      <c r="N236" s="38"/>
    </row>
    <row r="237" spans="1:14" s="30" customFormat="1" ht="13.15">
      <c r="A237" s="66"/>
      <c r="B237" s="24"/>
      <c r="C237" s="74" t="s">
        <v>640</v>
      </c>
      <c r="D237" s="20"/>
      <c r="F237" s="28"/>
      <c r="J237" s="38"/>
      <c r="K237" s="38"/>
      <c r="L237" s="38"/>
      <c r="M237" s="38"/>
      <c r="N237" s="38"/>
    </row>
    <row r="238" spans="1:14" s="30" customFormat="1" ht="13.15">
      <c r="A238" s="66"/>
      <c r="B238" s="24"/>
      <c r="C238" s="24"/>
      <c r="D238" s="20"/>
      <c r="E238" s="54" t="s">
        <v>640</v>
      </c>
      <c r="F238" s="28"/>
      <c r="G238" s="41" t="s">
        <v>638</v>
      </c>
      <c r="H238" s="75">
        <f xml:space="preserve"> IF(ABS(H235) &lt; F212, 0, 1)</f>
        <v>0</v>
      </c>
      <c r="J238" s="38"/>
      <c r="K238" s="38"/>
      <c r="L238" s="38"/>
      <c r="M238" s="38"/>
      <c r="N238" s="38"/>
    </row>
    <row r="239" spans="1:14">
      <c r="A239" s="65"/>
      <c r="B239" s="16"/>
      <c r="C239" s="43"/>
      <c r="D239" s="44"/>
      <c r="E239" s="35"/>
      <c r="F239" s="35"/>
      <c r="G239" s="35"/>
      <c r="H239" s="34"/>
      <c r="I239" s="34"/>
      <c r="J239" s="34"/>
      <c r="K239" s="34"/>
      <c r="L239" s="34"/>
      <c r="M239" s="34"/>
      <c r="N239" s="34"/>
    </row>
    <row r="240" spans="1:14" ht="13.5">
      <c r="A240" s="67" t="s">
        <v>575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</row>
  </sheetData>
  <conditionalFormatting sqref="F2">
    <cfRule type="cellIs" dxfId="5" priority="1" stopIfTrue="1" operator="notEqual">
      <formula>0</formula>
    </cfRule>
    <cfRule type="cellIs" dxfId="4" priority="2" stopIfTrue="1" operator="equal">
      <formula>""</formula>
    </cfRule>
  </conditionalFormatting>
  <conditionalFormatting sqref="H228">
    <cfRule type="cellIs" dxfId="3" priority="5" stopIfTrue="1" operator="notEqual">
      <formula>0</formula>
    </cfRule>
    <cfRule type="cellIs" dxfId="2" priority="6" stopIfTrue="1" operator="equal">
      <formula>""</formula>
    </cfRule>
  </conditionalFormatting>
  <conditionalFormatting sqref="H238">
    <cfRule type="cellIs" dxfId="1" priority="3" stopIfTrue="1" operator="notEqual">
      <formula>0</formula>
    </cfRule>
    <cfRule type="cellIs" dxfId="0" priority="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F66B-59D3-48C1-A3E5-3EA597C90744}">
  <sheetPr codeName="Sheet11">
    <tabColor rgb="FF98C561"/>
  </sheetPr>
  <dimension ref="A1"/>
  <sheetViews>
    <sheetView zoomScale="80" zoomScaleNormal="80"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C967-1F95-4E6B-81A5-4762456B05AC}">
  <sheetPr codeName="Sheet25">
    <tabColor rgb="FF98C561"/>
  </sheetPr>
  <dimension ref="A1:J259"/>
  <sheetViews>
    <sheetView zoomScale="80" zoomScaleNormal="80" workbookViewId="0"/>
  </sheetViews>
  <sheetFormatPr defaultRowHeight="12.75"/>
  <cols>
    <col min="2" max="2" width="30.7109375" bestFit="1" customWidth="1"/>
    <col min="3" max="3" width="76.42578125" bestFit="1" customWidth="1"/>
    <col min="4" max="4" width="9.140625" customWidth="1"/>
    <col min="5" max="5" width="19.42578125" customWidth="1"/>
    <col min="6" max="10" width="9.28515625" bestFit="1" customWidth="1"/>
  </cols>
  <sheetData>
    <row r="1" spans="1:10">
      <c r="C1" t="s">
        <v>662</v>
      </c>
    </row>
    <row r="2" spans="1:10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</row>
    <row r="4" spans="1:10">
      <c r="A4" t="s">
        <v>44</v>
      </c>
      <c r="B4" s="69" t="s">
        <v>663</v>
      </c>
      <c r="C4" s="68" t="s">
        <v>664</v>
      </c>
      <c r="D4" t="s">
        <v>47</v>
      </c>
      <c r="E4" t="s">
        <v>665</v>
      </c>
      <c r="F4" s="70" t="e">
        <f ca="1">ANH!J$211</f>
        <v>#DIV/0!</v>
      </c>
      <c r="G4" s="70" t="e">
        <f ca="1">ANH!K$211</f>
        <v>#DIV/0!</v>
      </c>
      <c r="H4" s="70" t="e">
        <f ca="1">ANH!L$211</f>
        <v>#DIV/0!</v>
      </c>
      <c r="I4" s="70" t="e">
        <f ca="1">ANH!M$211</f>
        <v>#DIV/0!</v>
      </c>
      <c r="J4" s="70" t="e">
        <f ca="1">ANH!N$211</f>
        <v>#DIV/0!</v>
      </c>
    </row>
    <row r="5" spans="1:10">
      <c r="A5" t="s">
        <v>44</v>
      </c>
      <c r="B5" s="69" t="s">
        <v>666</v>
      </c>
      <c r="C5" s="68" t="s">
        <v>667</v>
      </c>
      <c r="D5" t="s">
        <v>47</v>
      </c>
      <c r="E5" t="s">
        <v>665</v>
      </c>
      <c r="F5" s="70" t="e">
        <f ca="1">ANH!J$212</f>
        <v>#DIV/0!</v>
      </c>
      <c r="G5" s="70" t="e">
        <f ca="1">ANH!K$212</f>
        <v>#DIV/0!</v>
      </c>
      <c r="H5" s="70" t="e">
        <f ca="1">ANH!L$212</f>
        <v>#DIV/0!</v>
      </c>
      <c r="I5" s="70" t="e">
        <f ca="1">ANH!M$212</f>
        <v>#DIV/0!</v>
      </c>
      <c r="J5" s="70" t="e">
        <f ca="1">ANH!N$212</f>
        <v>#DIV/0!</v>
      </c>
    </row>
    <row r="6" spans="1:10">
      <c r="A6" t="s">
        <v>44</v>
      </c>
      <c r="B6" s="69" t="s">
        <v>668</v>
      </c>
      <c r="C6" s="68" t="s">
        <v>669</v>
      </c>
      <c r="D6" t="s">
        <v>47</v>
      </c>
      <c r="E6" t="s">
        <v>665</v>
      </c>
      <c r="F6" s="70" t="e">
        <f ca="1">ANH!J$213</f>
        <v>#DIV/0!</v>
      </c>
      <c r="G6" s="70" t="e">
        <f ca="1">ANH!K$213</f>
        <v>#DIV/0!</v>
      </c>
      <c r="H6" s="70" t="e">
        <f ca="1">ANH!L$213</f>
        <v>#DIV/0!</v>
      </c>
      <c r="I6" s="70" t="e">
        <f ca="1">ANH!M$213</f>
        <v>#DIV/0!</v>
      </c>
      <c r="J6" s="70" t="e">
        <f ca="1">ANH!N$213</f>
        <v>#DIV/0!</v>
      </c>
    </row>
    <row r="7" spans="1:10">
      <c r="A7" t="s">
        <v>44</v>
      </c>
      <c r="B7" s="69" t="s">
        <v>670</v>
      </c>
      <c r="C7" s="68" t="s">
        <v>671</v>
      </c>
      <c r="D7" t="s">
        <v>47</v>
      </c>
      <c r="E7" t="s">
        <v>665</v>
      </c>
      <c r="F7" s="70" t="e">
        <f ca="1">ANH!J$214</f>
        <v>#DIV/0!</v>
      </c>
      <c r="G7" s="70" t="e">
        <f ca="1">ANH!K$214</f>
        <v>#DIV/0!</v>
      </c>
      <c r="H7" s="70" t="e">
        <f ca="1">ANH!L$214</f>
        <v>#DIV/0!</v>
      </c>
      <c r="I7" s="70" t="e">
        <f ca="1">ANH!M$214</f>
        <v>#DIV/0!</v>
      </c>
      <c r="J7" s="70" t="e">
        <f ca="1">ANH!N$214</f>
        <v>#DIV/0!</v>
      </c>
    </row>
    <row r="8" spans="1:10">
      <c r="A8" t="s">
        <v>44</v>
      </c>
      <c r="B8" s="69" t="s">
        <v>672</v>
      </c>
      <c r="C8" s="68" t="s">
        <v>673</v>
      </c>
      <c r="D8" t="s">
        <v>47</v>
      </c>
      <c r="E8" t="s">
        <v>665</v>
      </c>
      <c r="F8" s="70" t="e">
        <f ca="1">ANH!J$215</f>
        <v>#DIV/0!</v>
      </c>
      <c r="G8" s="70" t="e">
        <f ca="1">ANH!K$215</f>
        <v>#DIV/0!</v>
      </c>
      <c r="H8" s="70" t="e">
        <f ca="1">ANH!L$215</f>
        <v>#DIV/0!</v>
      </c>
      <c r="I8" s="70" t="e">
        <f ca="1">ANH!M$215</f>
        <v>#DIV/0!</v>
      </c>
      <c r="J8" s="70" t="e">
        <f ca="1">ANH!N$215</f>
        <v>#DIV/0!</v>
      </c>
    </row>
    <row r="9" spans="1:10">
      <c r="A9" t="s">
        <v>44</v>
      </c>
      <c r="B9" s="69" t="s">
        <v>674</v>
      </c>
      <c r="C9" s="68" t="s">
        <v>675</v>
      </c>
      <c r="D9" t="s">
        <v>47</v>
      </c>
      <c r="E9" t="s">
        <v>665</v>
      </c>
      <c r="F9" s="70" t="e">
        <f ca="1">ANH!J$216</f>
        <v>#DIV/0!</v>
      </c>
      <c r="G9" s="70" t="e">
        <f ca="1">ANH!K$216</f>
        <v>#DIV/0!</v>
      </c>
      <c r="H9" s="70" t="e">
        <f ca="1">ANH!L$216</f>
        <v>#DIV/0!</v>
      </c>
      <c r="I9" s="70" t="e">
        <f ca="1">ANH!M$216</f>
        <v>#DIV/0!</v>
      </c>
      <c r="J9" s="70" t="e">
        <f ca="1">ANH!N$216</f>
        <v>#DIV/0!</v>
      </c>
    </row>
    <row r="10" spans="1:10">
      <c r="A10" t="s">
        <v>44</v>
      </c>
      <c r="B10" s="69" t="s">
        <v>676</v>
      </c>
      <c r="C10" s="68" t="s">
        <v>677</v>
      </c>
      <c r="D10" t="s">
        <v>47</v>
      </c>
      <c r="E10" t="s">
        <v>665</v>
      </c>
      <c r="F10" s="70" t="e">
        <f ca="1">ANH!J$217</f>
        <v>#DIV/0!</v>
      </c>
      <c r="G10" s="70" t="e">
        <f ca="1">ANH!K$217</f>
        <v>#DIV/0!</v>
      </c>
      <c r="H10" s="70" t="e">
        <f ca="1">ANH!L$217</f>
        <v>#DIV/0!</v>
      </c>
      <c r="I10" s="70" t="e">
        <f ca="1">ANH!M$217</f>
        <v>#DIV/0!</v>
      </c>
      <c r="J10" s="70" t="e">
        <f ca="1">ANH!N$217</f>
        <v>#DIV/0!</v>
      </c>
    </row>
    <row r="11" spans="1:10">
      <c r="A11" t="s">
        <v>44</v>
      </c>
      <c r="B11" s="69" t="s">
        <v>678</v>
      </c>
      <c r="C11" s="68" t="s">
        <v>679</v>
      </c>
      <c r="D11" t="s">
        <v>47</v>
      </c>
      <c r="E11" t="s">
        <v>665</v>
      </c>
      <c r="F11" s="70" t="e">
        <f ca="1">ANH!J$218</f>
        <v>#DIV/0!</v>
      </c>
      <c r="G11" s="70" t="e">
        <f ca="1">ANH!K$218</f>
        <v>#DIV/0!</v>
      </c>
      <c r="H11" s="70" t="e">
        <f ca="1">ANH!L$218</f>
        <v>#DIV/0!</v>
      </c>
      <c r="I11" s="70" t="e">
        <f ca="1">ANH!M$218</f>
        <v>#DIV/0!</v>
      </c>
      <c r="J11" s="70" t="e">
        <f ca="1">ANH!N$218</f>
        <v>#DIV/0!</v>
      </c>
    </row>
    <row r="12" spans="1:10">
      <c r="A12" t="s">
        <v>44</v>
      </c>
      <c r="B12" s="69" t="s">
        <v>388</v>
      </c>
      <c r="C12" s="68" t="s">
        <v>680</v>
      </c>
      <c r="D12" t="s">
        <v>47</v>
      </c>
      <c r="E12" t="s">
        <v>665</v>
      </c>
      <c r="F12" s="70">
        <f ca="1">ANH!J$219</f>
        <v>0</v>
      </c>
      <c r="G12" s="70">
        <f ca="1">ANH!K$219</f>
        <v>0</v>
      </c>
      <c r="H12" s="70">
        <f ca="1">ANH!L$219</f>
        <v>0</v>
      </c>
      <c r="I12" s="70">
        <f ca="1">ANH!M$219</f>
        <v>0</v>
      </c>
      <c r="J12" s="70">
        <f ca="1">ANH!N$219</f>
        <v>0</v>
      </c>
    </row>
    <row r="13" spans="1:10">
      <c r="A13" t="s">
        <v>44</v>
      </c>
      <c r="B13" s="69" t="s">
        <v>386</v>
      </c>
      <c r="C13" s="68" t="s">
        <v>681</v>
      </c>
      <c r="D13" t="s">
        <v>47</v>
      </c>
      <c r="E13" t="s">
        <v>665</v>
      </c>
      <c r="F13" s="70">
        <f ca="1">ANH!J$220</f>
        <v>0</v>
      </c>
      <c r="G13" s="70">
        <f ca="1">ANH!K$220</f>
        <v>0</v>
      </c>
      <c r="H13" s="70">
        <f ca="1">ANH!L$220</f>
        <v>0</v>
      </c>
      <c r="I13" s="70">
        <f ca="1">ANH!M$220</f>
        <v>0</v>
      </c>
      <c r="J13" s="70">
        <f ca="1">ANH!N$220</f>
        <v>0</v>
      </c>
    </row>
    <row r="14" spans="1:10">
      <c r="A14" t="s">
        <v>44</v>
      </c>
      <c r="B14" s="69" t="s">
        <v>682</v>
      </c>
      <c r="C14" s="68" t="s">
        <v>683</v>
      </c>
      <c r="D14" t="s">
        <v>47</v>
      </c>
      <c r="E14" t="s">
        <v>665</v>
      </c>
      <c r="F14" s="70">
        <f ca="1">ANH!J$221</f>
        <v>0</v>
      </c>
      <c r="G14" s="70">
        <f ca="1">ANH!K$221</f>
        <v>0</v>
      </c>
      <c r="H14" s="70">
        <f ca="1">ANH!L$221</f>
        <v>0</v>
      </c>
      <c r="I14" s="70">
        <f ca="1">ANH!M$221</f>
        <v>0</v>
      </c>
      <c r="J14" s="70">
        <f ca="1">ANH!N$221</f>
        <v>0</v>
      </c>
    </row>
    <row r="15" spans="1:10">
      <c r="A15" t="s">
        <v>44</v>
      </c>
      <c r="B15" s="69" t="s">
        <v>684</v>
      </c>
      <c r="C15" s="68" t="s">
        <v>685</v>
      </c>
      <c r="D15" t="s">
        <v>47</v>
      </c>
      <c r="E15" t="s">
        <v>665</v>
      </c>
      <c r="F15" s="70">
        <f ca="1">ANH!J$222</f>
        <v>0</v>
      </c>
      <c r="G15" s="70">
        <f ca="1">ANH!K$222</f>
        <v>0</v>
      </c>
      <c r="H15" s="70">
        <f ca="1">ANH!L$222</f>
        <v>0</v>
      </c>
      <c r="I15" s="70">
        <f ca="1">ANH!M$222</f>
        <v>0</v>
      </c>
      <c r="J15" s="70">
        <f ca="1">ANH!N$222</f>
        <v>0</v>
      </c>
    </row>
    <row r="16" spans="1:10">
      <c r="A16" t="s">
        <v>44</v>
      </c>
      <c r="B16" s="83" t="s">
        <v>686</v>
      </c>
      <c r="C16" s="83" t="s">
        <v>687</v>
      </c>
      <c r="D16" s="83" t="s">
        <v>688</v>
      </c>
      <c r="E16" s="83" t="s">
        <v>41</v>
      </c>
      <c r="F16" s="83" t="str">
        <f ca="1">CONCATENATE("[…]", TEXT(NOW(),"dd/mm/yyy hh:mm:ss"))</f>
        <v>[…]16/12/2024 12:12:01</v>
      </c>
      <c r="G16" s="83" t="str">
        <f t="shared" ref="G16:J16" ca="1" si="0">CONCATENATE("[…]", TEXT(NOW(),"dd/mm/yyy hh:mm:ss"))</f>
        <v>[…]16/12/2024 12:12:01</v>
      </c>
      <c r="H16" s="83" t="str">
        <f t="shared" ca="1" si="0"/>
        <v>[…]16/12/2024 12:12:01</v>
      </c>
      <c r="I16" s="83" t="str">
        <f t="shared" ca="1" si="0"/>
        <v>[…]16/12/2024 12:12:01</v>
      </c>
      <c r="J16" s="83" t="str">
        <f t="shared" ca="1" si="0"/>
        <v>[…]16/12/2024 12:12:01</v>
      </c>
    </row>
    <row r="17" spans="1:10">
      <c r="A17" t="s">
        <v>44</v>
      </c>
      <c r="B17" s="83" t="s">
        <v>689</v>
      </c>
      <c r="C17" s="83" t="s">
        <v>690</v>
      </c>
      <c r="D17" s="83" t="s">
        <v>688</v>
      </c>
      <c r="E17" s="83" t="s">
        <v>41</v>
      </c>
      <c r="F17" s="83" t="e">
        <f ca="1">MID(CELL("filename"),SEARCH("[",CELL("filename"))+1,SEARCH("]",CELL("filename"))-SEARCH("[",CELL("filename"))-1)</f>
        <v>#VALUE!</v>
      </c>
      <c r="G17" s="83" t="e">
        <f t="shared" ref="G17:J17" ca="1" si="1">MID(CELL("filename"),SEARCH("[",CELL("filename"))+1,SEARCH("]",CELL("filename"))-SEARCH("[",CELL("filename"))-1)</f>
        <v>#VALUE!</v>
      </c>
      <c r="H17" s="83" t="e">
        <f t="shared" ca="1" si="1"/>
        <v>#VALUE!</v>
      </c>
      <c r="I17" s="83" t="e">
        <f t="shared" ca="1" si="1"/>
        <v>#VALUE!</v>
      </c>
      <c r="J17" s="83" t="e">
        <f t="shared" ca="1" si="1"/>
        <v>#VALUE!</v>
      </c>
    </row>
    <row r="18" spans="1:10">
      <c r="A18" t="s">
        <v>44</v>
      </c>
      <c r="B18" s="83" t="s">
        <v>691</v>
      </c>
      <c r="C18" s="83" t="s">
        <v>692</v>
      </c>
      <c r="D18" s="83" t="s">
        <v>688</v>
      </c>
      <c r="E18" s="83" t="s">
        <v>41</v>
      </c>
      <c r="F18" s="83" t="str">
        <f>'F_Inputs - allowance'!$E$1</f>
        <v>Run on 19 Nov 2024 9:32</v>
      </c>
      <c r="G18" s="83" t="str">
        <f>'F_Inputs - allowance'!$E$1</f>
        <v>Run on 19 Nov 2024 9:32</v>
      </c>
      <c r="H18" s="83" t="str">
        <f>'F_Inputs - allowance'!$E$1</f>
        <v>Run on 19 Nov 2024 9:32</v>
      </c>
      <c r="I18" s="83" t="str">
        <f>'F_Inputs - allowance'!$E$1</f>
        <v>Run on 19 Nov 2024 9:32</v>
      </c>
      <c r="J18" s="83" t="str">
        <f>'F_Inputs - allowance'!$E$1</f>
        <v>Run on 19 Nov 2024 9:32</v>
      </c>
    </row>
    <row r="19" spans="1:10">
      <c r="A19" t="s">
        <v>44</v>
      </c>
      <c r="B19" s="83" t="s">
        <v>693</v>
      </c>
      <c r="C19" s="83" t="s">
        <v>694</v>
      </c>
      <c r="D19" s="83" t="s">
        <v>695</v>
      </c>
      <c r="E19" s="83" t="s">
        <v>41</v>
      </c>
      <c r="F19" s="83">
        <f>IF(SUM('Inp - allowance override'!$G$7:$M$754)&gt;0,1,0)</f>
        <v>0</v>
      </c>
      <c r="G19" s="83">
        <f>IF(SUM('Inp - allowance override'!$G$7:$M$754)&gt;0,1,0)</f>
        <v>0</v>
      </c>
      <c r="H19" s="83">
        <f>IF(SUM('Inp - allowance override'!$G$7:$M$754)&gt;0,1,0)</f>
        <v>0</v>
      </c>
      <c r="I19" s="83">
        <f>IF(SUM('Inp - allowance override'!$G$7:$M$754)&gt;0,1,0)</f>
        <v>0</v>
      </c>
      <c r="J19" s="83">
        <f>IF(SUM('Inp - allowance override'!$G$7:$M$754)&gt;0,1,0)</f>
        <v>0</v>
      </c>
    </row>
    <row r="20" spans="1:10">
      <c r="A20" t="s">
        <v>347</v>
      </c>
      <c r="B20" s="69" t="s">
        <v>663</v>
      </c>
      <c r="C20" s="68" t="s">
        <v>664</v>
      </c>
      <c r="D20" t="s">
        <v>47</v>
      </c>
      <c r="E20" t="s">
        <v>665</v>
      </c>
      <c r="F20" s="70">
        <f>WSH!J$197</f>
        <v>37.067531022261704</v>
      </c>
      <c r="G20" s="70">
        <f>WSH!K$197</f>
        <v>35.91166176615976</v>
      </c>
      <c r="H20" s="70">
        <f>WSH!L$197</f>
        <v>35.048459222653257</v>
      </c>
      <c r="I20" s="70">
        <f>WSH!M$197</f>
        <v>34.588908924348857</v>
      </c>
      <c r="J20" s="70">
        <f>WSH!N$197</f>
        <v>34.676690563160108</v>
      </c>
    </row>
    <row r="21" spans="1:10">
      <c r="A21" t="s">
        <v>347</v>
      </c>
      <c r="B21" s="69" t="s">
        <v>666</v>
      </c>
      <c r="C21" s="68" t="s">
        <v>667</v>
      </c>
      <c r="D21" t="s">
        <v>47</v>
      </c>
      <c r="E21" t="s">
        <v>665</v>
      </c>
      <c r="F21" s="70">
        <f>WSH!J$198</f>
        <v>49.781798263381233</v>
      </c>
      <c r="G21" s="70">
        <f>WSH!K$198</f>
        <v>50.362677919161825</v>
      </c>
      <c r="H21" s="70">
        <f>WSH!L$198</f>
        <v>47.338533026862919</v>
      </c>
      <c r="I21" s="70">
        <f>WSH!M$198</f>
        <v>46.180216776099606</v>
      </c>
      <c r="J21" s="70">
        <f>WSH!N$198</f>
        <v>45.907816268715841</v>
      </c>
    </row>
    <row r="22" spans="1:10">
      <c r="A22" t="s">
        <v>347</v>
      </c>
      <c r="B22" s="69" t="s">
        <v>668</v>
      </c>
      <c r="C22" s="68" t="s">
        <v>669</v>
      </c>
      <c r="D22" t="s">
        <v>47</v>
      </c>
      <c r="E22" t="s">
        <v>665</v>
      </c>
      <c r="F22" s="70">
        <f>WSH!J$199</f>
        <v>184.64212805017195</v>
      </c>
      <c r="G22" s="70">
        <f>WSH!K$199</f>
        <v>184.55328674080556</v>
      </c>
      <c r="H22" s="70">
        <f>WSH!L$199</f>
        <v>184.90604141520436</v>
      </c>
      <c r="I22" s="70">
        <f>WSH!M$199</f>
        <v>186.03407048335993</v>
      </c>
      <c r="J22" s="70">
        <f>WSH!N$199</f>
        <v>187.0989524195052</v>
      </c>
    </row>
    <row r="23" spans="1:10">
      <c r="A23" t="s">
        <v>347</v>
      </c>
      <c r="B23" s="69" t="s">
        <v>670</v>
      </c>
      <c r="C23" s="68" t="s">
        <v>671</v>
      </c>
      <c r="D23" t="s">
        <v>47</v>
      </c>
      <c r="E23" t="s">
        <v>665</v>
      </c>
      <c r="F23" s="70">
        <f>WSH!J$200</f>
        <v>184.31573725415564</v>
      </c>
      <c r="G23" s="70">
        <f>WSH!K$200</f>
        <v>207.73406531193547</v>
      </c>
      <c r="H23" s="70">
        <f>WSH!L$200</f>
        <v>206.54685714812825</v>
      </c>
      <c r="I23" s="70">
        <f>WSH!M$200</f>
        <v>189.62213566370869</v>
      </c>
      <c r="J23" s="70">
        <f>WSH!N$200</f>
        <v>175.23620544516589</v>
      </c>
    </row>
    <row r="24" spans="1:10">
      <c r="A24" t="s">
        <v>347</v>
      </c>
      <c r="B24" s="69" t="s">
        <v>672</v>
      </c>
      <c r="C24" s="68" t="s">
        <v>673</v>
      </c>
      <c r="D24" t="s">
        <v>47</v>
      </c>
      <c r="E24" t="s">
        <v>665</v>
      </c>
      <c r="F24" s="70">
        <f>WSH!J$201</f>
        <v>163.65002388699372</v>
      </c>
      <c r="G24" s="70">
        <f>WSH!K$201</f>
        <v>160.73179584990126</v>
      </c>
      <c r="H24" s="70">
        <f>WSH!L$201</f>
        <v>161.24320104268338</v>
      </c>
      <c r="I24" s="70">
        <f>WSH!M$201</f>
        <v>161.4362055445126</v>
      </c>
      <c r="J24" s="70">
        <f>WSH!N$201</f>
        <v>160.91255515151687</v>
      </c>
    </row>
    <row r="25" spans="1:10">
      <c r="A25" t="s">
        <v>347</v>
      </c>
      <c r="B25" s="69" t="s">
        <v>674</v>
      </c>
      <c r="C25" s="68" t="s">
        <v>675</v>
      </c>
      <c r="D25" t="s">
        <v>47</v>
      </c>
      <c r="E25" t="s">
        <v>665</v>
      </c>
      <c r="F25" s="70">
        <f>WSH!J$202</f>
        <v>332.45447472048198</v>
      </c>
      <c r="G25" s="70">
        <f>WSH!K$202</f>
        <v>466.64831517418719</v>
      </c>
      <c r="H25" s="70">
        <f>WSH!L$202</f>
        <v>531.92796631700833</v>
      </c>
      <c r="I25" s="70">
        <f>WSH!M$202</f>
        <v>508.11270981323668</v>
      </c>
      <c r="J25" s="70">
        <f>WSH!N$202</f>
        <v>371.67270321880056</v>
      </c>
    </row>
    <row r="26" spans="1:10">
      <c r="A26" t="s">
        <v>347</v>
      </c>
      <c r="B26" s="69" t="s">
        <v>676</v>
      </c>
      <c r="C26" s="68" t="s">
        <v>677</v>
      </c>
      <c r="D26" t="s">
        <v>47</v>
      </c>
      <c r="E26" t="s">
        <v>665</v>
      </c>
      <c r="F26" s="70">
        <f>WSH!J$203</f>
        <v>32.26332682493463</v>
      </c>
      <c r="G26" s="70">
        <f>WSH!K$203</f>
        <v>31.478862726610494</v>
      </c>
      <c r="H26" s="70">
        <f>WSH!L$203</f>
        <v>33.034606261704454</v>
      </c>
      <c r="I26" s="70">
        <f>WSH!M$203</f>
        <v>34.854131935471905</v>
      </c>
      <c r="J26" s="70">
        <f>WSH!N$203</f>
        <v>34.247444090476932</v>
      </c>
    </row>
    <row r="27" spans="1:10">
      <c r="A27" t="s">
        <v>347</v>
      </c>
      <c r="B27" s="69" t="s">
        <v>678</v>
      </c>
      <c r="C27" s="68" t="s">
        <v>679</v>
      </c>
      <c r="D27" t="s">
        <v>47</v>
      </c>
      <c r="E27" t="s">
        <v>665</v>
      </c>
      <c r="F27" s="70">
        <f>WSH!J$204</f>
        <v>36.568837102795527</v>
      </c>
      <c r="G27" s="70">
        <f>WSH!K$204</f>
        <v>32.132102568787282</v>
      </c>
      <c r="H27" s="70">
        <f>WSH!L$204</f>
        <v>47.808447467393151</v>
      </c>
      <c r="I27" s="70">
        <f>WSH!M$204</f>
        <v>39.811714348445122</v>
      </c>
      <c r="J27" s="70">
        <f>WSH!N$204</f>
        <v>27.98059558756421</v>
      </c>
    </row>
    <row r="28" spans="1:10">
      <c r="A28" t="s">
        <v>347</v>
      </c>
      <c r="B28" s="69" t="s">
        <v>388</v>
      </c>
      <c r="C28" s="68" t="s">
        <v>680</v>
      </c>
      <c r="D28" t="s">
        <v>47</v>
      </c>
      <c r="E28" t="s">
        <v>665</v>
      </c>
      <c r="F28" s="70">
        <f>WSH!J$205</f>
        <v>0</v>
      </c>
      <c r="G28" s="70">
        <f>WSH!K$205</f>
        <v>0</v>
      </c>
      <c r="H28" s="70">
        <f>WSH!L$205</f>
        <v>0</v>
      </c>
      <c r="I28" s="70">
        <f>WSH!M$205</f>
        <v>0</v>
      </c>
      <c r="J28" s="70">
        <f>WSH!N$205</f>
        <v>0</v>
      </c>
    </row>
    <row r="29" spans="1:10">
      <c r="A29" t="s">
        <v>347</v>
      </c>
      <c r="B29" s="69" t="s">
        <v>386</v>
      </c>
      <c r="C29" s="68" t="s">
        <v>681</v>
      </c>
      <c r="D29" t="s">
        <v>47</v>
      </c>
      <c r="E29" t="s">
        <v>665</v>
      </c>
      <c r="F29" s="70">
        <f>WSH!J$206</f>
        <v>0</v>
      </c>
      <c r="G29" s="70">
        <f>WSH!K$206</f>
        <v>0</v>
      </c>
      <c r="H29" s="70">
        <f>WSH!L$206</f>
        <v>0</v>
      </c>
      <c r="I29" s="70">
        <f>WSH!M$206</f>
        <v>0</v>
      </c>
      <c r="J29" s="70">
        <f>WSH!N$206</f>
        <v>0</v>
      </c>
    </row>
    <row r="30" spans="1:10">
      <c r="A30" t="s">
        <v>347</v>
      </c>
      <c r="B30" s="69" t="s">
        <v>682</v>
      </c>
      <c r="C30" s="68" t="s">
        <v>683</v>
      </c>
      <c r="D30" t="s">
        <v>47</v>
      </c>
      <c r="E30" t="s">
        <v>665</v>
      </c>
      <c r="F30" s="70">
        <f>WSH!J$207</f>
        <v>0</v>
      </c>
      <c r="G30" s="70">
        <f>WSH!K$207</f>
        <v>0</v>
      </c>
      <c r="H30" s="70">
        <f>WSH!L$207</f>
        <v>0</v>
      </c>
      <c r="I30" s="70">
        <f>WSH!M$207</f>
        <v>0</v>
      </c>
      <c r="J30" s="70">
        <f>WSH!N$207</f>
        <v>0</v>
      </c>
    </row>
    <row r="31" spans="1:10">
      <c r="A31" t="s">
        <v>347</v>
      </c>
      <c r="B31" s="69" t="s">
        <v>684</v>
      </c>
      <c r="C31" s="68" t="s">
        <v>685</v>
      </c>
      <c r="D31" t="s">
        <v>47</v>
      </c>
      <c r="E31" t="s">
        <v>665</v>
      </c>
      <c r="F31" s="70">
        <f>WSH!J$208</f>
        <v>0</v>
      </c>
      <c r="G31" s="70">
        <f>WSH!K$208</f>
        <v>0</v>
      </c>
      <c r="H31" s="70">
        <f>WSH!L$208</f>
        <v>0</v>
      </c>
      <c r="I31" s="70">
        <f>WSH!M$208</f>
        <v>0</v>
      </c>
      <c r="J31" s="70">
        <f>WSH!N$208</f>
        <v>0</v>
      </c>
    </row>
    <row r="32" spans="1:10">
      <c r="A32" t="s">
        <v>347</v>
      </c>
      <c r="B32" s="83" t="s">
        <v>686</v>
      </c>
      <c r="C32" s="83" t="s">
        <v>687</v>
      </c>
      <c r="D32" s="83" t="s">
        <v>688</v>
      </c>
      <c r="E32" s="83" t="s">
        <v>41</v>
      </c>
      <c r="F32" s="83" t="str">
        <f ca="1">CONCATENATE("[…]", TEXT(NOW(),"dd/mm/yyy hh:mm:ss"))</f>
        <v>[…]16/12/2024 12:12:01</v>
      </c>
      <c r="G32" s="83" t="str">
        <f t="shared" ref="G32:J32" ca="1" si="2">CONCATENATE("[…]", TEXT(NOW(),"dd/mm/yyy hh:mm:ss"))</f>
        <v>[…]16/12/2024 12:12:01</v>
      </c>
      <c r="H32" s="83" t="str">
        <f t="shared" ca="1" si="2"/>
        <v>[…]16/12/2024 12:12:01</v>
      </c>
      <c r="I32" s="83" t="str">
        <f t="shared" ca="1" si="2"/>
        <v>[…]16/12/2024 12:12:01</v>
      </c>
      <c r="J32" s="83" t="str">
        <f t="shared" ca="1" si="2"/>
        <v>[…]16/12/2024 12:12:01</v>
      </c>
    </row>
    <row r="33" spans="1:10">
      <c r="A33" t="s">
        <v>347</v>
      </c>
      <c r="B33" s="83" t="s">
        <v>689</v>
      </c>
      <c r="C33" s="83" t="s">
        <v>690</v>
      </c>
      <c r="D33" s="83" t="s">
        <v>688</v>
      </c>
      <c r="E33" s="83" t="s">
        <v>41</v>
      </c>
      <c r="F33" s="83" t="e">
        <f ca="1">MID(CELL("filename"),SEARCH("[",CELL("filename"))+1,SEARCH("]",CELL("filename"))-SEARCH("[",CELL("filename"))-1)</f>
        <v>#VALUE!</v>
      </c>
      <c r="G33" s="83" t="e">
        <f t="shared" ref="G33:J33" ca="1" si="3">MID(CELL("filename"),SEARCH("[",CELL("filename"))+1,SEARCH("]",CELL("filename"))-SEARCH("[",CELL("filename"))-1)</f>
        <v>#VALUE!</v>
      </c>
      <c r="H33" s="83" t="e">
        <f t="shared" ca="1" si="3"/>
        <v>#VALUE!</v>
      </c>
      <c r="I33" s="83" t="e">
        <f t="shared" ca="1" si="3"/>
        <v>#VALUE!</v>
      </c>
      <c r="J33" s="83" t="e">
        <f t="shared" ca="1" si="3"/>
        <v>#VALUE!</v>
      </c>
    </row>
    <row r="34" spans="1:10">
      <c r="A34" t="s">
        <v>347</v>
      </c>
      <c r="B34" s="83" t="s">
        <v>691</v>
      </c>
      <c r="C34" s="83" t="s">
        <v>692</v>
      </c>
      <c r="D34" s="83" t="s">
        <v>688</v>
      </c>
      <c r="E34" s="83" t="s">
        <v>41</v>
      </c>
      <c r="F34" s="83" t="str">
        <f>'F_Inputs - allowance'!$E$1</f>
        <v>Run on 19 Nov 2024 9:32</v>
      </c>
      <c r="G34" s="83" t="str">
        <f>'F_Inputs - allowance'!$E$1</f>
        <v>Run on 19 Nov 2024 9:32</v>
      </c>
      <c r="H34" s="83" t="str">
        <f>'F_Inputs - allowance'!$E$1</f>
        <v>Run on 19 Nov 2024 9:32</v>
      </c>
      <c r="I34" s="83" t="str">
        <f>'F_Inputs - allowance'!$E$1</f>
        <v>Run on 19 Nov 2024 9:32</v>
      </c>
      <c r="J34" s="83" t="str">
        <f>'F_Inputs - allowance'!$E$1</f>
        <v>Run on 19 Nov 2024 9:32</v>
      </c>
    </row>
    <row r="35" spans="1:10">
      <c r="A35" t="s">
        <v>347</v>
      </c>
      <c r="B35" s="83" t="s">
        <v>693</v>
      </c>
      <c r="C35" s="83" t="s">
        <v>694</v>
      </c>
      <c r="D35" s="83" t="s">
        <v>695</v>
      </c>
      <c r="E35" s="83" t="s">
        <v>41</v>
      </c>
      <c r="F35" s="83">
        <f>IF(SUM('Inp - allowance override'!$G$7:$M$754)&gt;0,1,0)</f>
        <v>0</v>
      </c>
      <c r="G35" s="83">
        <f>IF(SUM('Inp - allowance override'!$G$7:$M$754)&gt;0,1,0)</f>
        <v>0</v>
      </c>
      <c r="H35" s="83">
        <f>IF(SUM('Inp - allowance override'!$G$7:$M$754)&gt;0,1,0)</f>
        <v>0</v>
      </c>
      <c r="I35" s="83">
        <f>IF(SUM('Inp - allowance override'!$G$7:$M$754)&gt;0,1,0)</f>
        <v>0</v>
      </c>
      <c r="J35" s="83">
        <f>IF(SUM('Inp - allowance override'!$G$7:$M$754)&gt;0,1,0)</f>
        <v>0</v>
      </c>
    </row>
    <row r="36" spans="1:10">
      <c r="A36" t="s">
        <v>350</v>
      </c>
      <c r="B36" s="69" t="s">
        <v>663</v>
      </c>
      <c r="C36" s="68" t="s">
        <v>664</v>
      </c>
      <c r="D36" t="s">
        <v>47</v>
      </c>
      <c r="E36" t="s">
        <v>665</v>
      </c>
      <c r="F36" s="70">
        <f>HDD!J$197</f>
        <v>5.7880536084413707</v>
      </c>
      <c r="G36" s="70">
        <f>HDD!K$197</f>
        <v>6.3380740559272013</v>
      </c>
      <c r="H36" s="70">
        <f>HDD!L$197</f>
        <v>6.3852543303786993</v>
      </c>
      <c r="I36" s="70">
        <f>HDD!M$197</f>
        <v>6.4037623833373321</v>
      </c>
      <c r="J36" s="70">
        <f>HDD!N$197</f>
        <v>6.4368030448876024</v>
      </c>
    </row>
    <row r="37" spans="1:10">
      <c r="A37" t="s">
        <v>350</v>
      </c>
      <c r="B37" s="69" t="s">
        <v>666</v>
      </c>
      <c r="C37" s="68" t="s">
        <v>667</v>
      </c>
      <c r="D37" t="s">
        <v>47</v>
      </c>
      <c r="E37" t="s">
        <v>665</v>
      </c>
      <c r="F37" s="70">
        <f>HDD!J$198</f>
        <v>8.0891305370704174</v>
      </c>
      <c r="G37" s="70">
        <f>HDD!K$198</f>
        <v>6.1071695613873631</v>
      </c>
      <c r="H37" s="70">
        <f>HDD!L$198</f>
        <v>2.1226867030175218</v>
      </c>
      <c r="I37" s="70">
        <f>HDD!M$198</f>
        <v>2.6191707976136325</v>
      </c>
      <c r="J37" s="70">
        <f>HDD!N$198</f>
        <v>2.3358237940937672</v>
      </c>
    </row>
    <row r="38" spans="1:10">
      <c r="A38" t="s">
        <v>350</v>
      </c>
      <c r="B38" s="69" t="s">
        <v>668</v>
      </c>
      <c r="C38" s="68" t="s">
        <v>669</v>
      </c>
      <c r="D38" t="s">
        <v>47</v>
      </c>
      <c r="E38" t="s">
        <v>665</v>
      </c>
      <c r="F38" s="70">
        <f>HDD!J$199</f>
        <v>17.013963124752262</v>
      </c>
      <c r="G38" s="70">
        <f>HDD!K$199</f>
        <v>18.220612437669065</v>
      </c>
      <c r="H38" s="70">
        <f>HDD!L$199</f>
        <v>18.966452716499397</v>
      </c>
      <c r="I38" s="70">
        <f>HDD!M$199</f>
        <v>17.126212529720721</v>
      </c>
      <c r="J38" s="70">
        <f>HDD!N$199</f>
        <v>19.054698621218897</v>
      </c>
    </row>
    <row r="39" spans="1:10">
      <c r="A39" t="s">
        <v>350</v>
      </c>
      <c r="B39" s="69" t="s">
        <v>670</v>
      </c>
      <c r="C39" s="68" t="s">
        <v>671</v>
      </c>
      <c r="D39" t="s">
        <v>47</v>
      </c>
      <c r="E39" t="s">
        <v>665</v>
      </c>
      <c r="F39" s="70">
        <f>HDD!J$200</f>
        <v>10.709410119661058</v>
      </c>
      <c r="G39" s="70">
        <f>HDD!K$200</f>
        <v>10.71330059341873</v>
      </c>
      <c r="H39" s="70">
        <f>HDD!L$200</f>
        <v>10.02868499217514</v>
      </c>
      <c r="I39" s="70">
        <f>HDD!M$200</f>
        <v>9.9033919459874404</v>
      </c>
      <c r="J39" s="70">
        <f>HDD!N$200</f>
        <v>8.3901451891547385</v>
      </c>
    </row>
    <row r="40" spans="1:10">
      <c r="A40" t="s">
        <v>350</v>
      </c>
      <c r="B40" s="69" t="s">
        <v>672</v>
      </c>
      <c r="C40" s="68" t="s">
        <v>673</v>
      </c>
      <c r="D40" t="s">
        <v>47</v>
      </c>
      <c r="E40" t="s">
        <v>665</v>
      </c>
      <c r="F40" s="70">
        <f>HDD!J$201</f>
        <v>3.8130796281483632</v>
      </c>
      <c r="G40" s="70">
        <f>HDD!K$201</f>
        <v>3.9169067816570036</v>
      </c>
      <c r="H40" s="70">
        <f>HDD!L$201</f>
        <v>3.9297850546030464</v>
      </c>
      <c r="I40" s="70">
        <f>HDD!M$201</f>
        <v>4.0744708689463254</v>
      </c>
      <c r="J40" s="70">
        <f>HDD!N$201</f>
        <v>4.1950035492978088</v>
      </c>
    </row>
    <row r="41" spans="1:10">
      <c r="A41" t="s">
        <v>350</v>
      </c>
      <c r="B41" s="69" t="s">
        <v>674</v>
      </c>
      <c r="C41" s="68" t="s">
        <v>675</v>
      </c>
      <c r="D41" t="s">
        <v>47</v>
      </c>
      <c r="E41" t="s">
        <v>665</v>
      </c>
      <c r="F41" s="70">
        <f>HDD!J$202</f>
        <v>4.0042262073562833</v>
      </c>
      <c r="G41" s="70">
        <f>HDD!K$202</f>
        <v>5.1726987850332522</v>
      </c>
      <c r="H41" s="70">
        <f>HDD!L$202</f>
        <v>9.1522363382062153</v>
      </c>
      <c r="I41" s="70">
        <f>HDD!M$202</f>
        <v>11.78343725018868</v>
      </c>
      <c r="J41" s="70">
        <f>HDD!N$202</f>
        <v>3.3177111605820562</v>
      </c>
    </row>
    <row r="42" spans="1:10">
      <c r="A42" t="s">
        <v>350</v>
      </c>
      <c r="B42" s="69" t="s">
        <v>676</v>
      </c>
      <c r="C42" s="68" t="s">
        <v>677</v>
      </c>
      <c r="D42" t="s">
        <v>47</v>
      </c>
      <c r="E42" t="s">
        <v>665</v>
      </c>
      <c r="F42" s="70">
        <f>HDD!J$203</f>
        <v>0.67641766958760241</v>
      </c>
      <c r="G42" s="70">
        <f>HDD!K$203</f>
        <v>0.71478651669855053</v>
      </c>
      <c r="H42" s="70">
        <f>HDD!L$203</f>
        <v>0.73088840887856721</v>
      </c>
      <c r="I42" s="70">
        <f>HDD!M$203</f>
        <v>0.72060299216894874</v>
      </c>
      <c r="J42" s="70">
        <f>HDD!N$203</f>
        <v>0.81447653015234422</v>
      </c>
    </row>
    <row r="43" spans="1:10">
      <c r="A43" t="s">
        <v>350</v>
      </c>
      <c r="B43" s="69" t="s">
        <v>678</v>
      </c>
      <c r="C43" s="68" t="s">
        <v>679</v>
      </c>
      <c r="D43" t="s">
        <v>47</v>
      </c>
      <c r="E43" t="s">
        <v>665</v>
      </c>
      <c r="F43" s="70">
        <f>HDD!J$204</f>
        <v>0</v>
      </c>
      <c r="G43" s="70">
        <f>HDD!K$204</f>
        <v>0</v>
      </c>
      <c r="H43" s="70">
        <f>HDD!L$204</f>
        <v>0</v>
      </c>
      <c r="I43" s="70">
        <f>HDD!M$204</f>
        <v>0</v>
      </c>
      <c r="J43" s="70">
        <f>HDD!N$204</f>
        <v>0</v>
      </c>
    </row>
    <row r="44" spans="1:10">
      <c r="A44" t="s">
        <v>350</v>
      </c>
      <c r="B44" s="69" t="s">
        <v>388</v>
      </c>
      <c r="C44" s="68" t="s">
        <v>680</v>
      </c>
      <c r="D44" t="s">
        <v>47</v>
      </c>
      <c r="E44" t="s">
        <v>665</v>
      </c>
      <c r="F44" s="70">
        <f>HDD!J$205</f>
        <v>0</v>
      </c>
      <c r="G44" s="70">
        <f>HDD!K$205</f>
        <v>0</v>
      </c>
      <c r="H44" s="70">
        <f>HDD!L$205</f>
        <v>0</v>
      </c>
      <c r="I44" s="70">
        <f>HDD!M$205</f>
        <v>0</v>
      </c>
      <c r="J44" s="70">
        <f>HDD!N$205</f>
        <v>0</v>
      </c>
    </row>
    <row r="45" spans="1:10">
      <c r="A45" t="s">
        <v>350</v>
      </c>
      <c r="B45" s="69" t="s">
        <v>386</v>
      </c>
      <c r="C45" s="68" t="s">
        <v>681</v>
      </c>
      <c r="D45" t="s">
        <v>47</v>
      </c>
      <c r="E45" t="s">
        <v>665</v>
      </c>
      <c r="F45" s="70">
        <f>HDD!J$206</f>
        <v>0</v>
      </c>
      <c r="G45" s="70">
        <f>HDD!K$206</f>
        <v>0</v>
      </c>
      <c r="H45" s="70">
        <f>HDD!L$206</f>
        <v>0</v>
      </c>
      <c r="I45" s="70">
        <f>HDD!M$206</f>
        <v>0</v>
      </c>
      <c r="J45" s="70">
        <f>HDD!N$206</f>
        <v>0</v>
      </c>
    </row>
    <row r="46" spans="1:10">
      <c r="A46" t="s">
        <v>350</v>
      </c>
      <c r="B46" s="69" t="s">
        <v>682</v>
      </c>
      <c r="C46" s="68" t="s">
        <v>683</v>
      </c>
      <c r="D46" t="s">
        <v>47</v>
      </c>
      <c r="E46" t="s">
        <v>665</v>
      </c>
      <c r="F46" s="70">
        <f>HDD!J$207</f>
        <v>0</v>
      </c>
      <c r="G46" s="70">
        <f>HDD!K$207</f>
        <v>0</v>
      </c>
      <c r="H46" s="70">
        <f>HDD!L$207</f>
        <v>0</v>
      </c>
      <c r="I46" s="70">
        <f>HDD!M$207</f>
        <v>0</v>
      </c>
      <c r="J46" s="70">
        <f>HDD!N$207</f>
        <v>0</v>
      </c>
    </row>
    <row r="47" spans="1:10">
      <c r="A47" t="s">
        <v>350</v>
      </c>
      <c r="B47" s="69" t="s">
        <v>684</v>
      </c>
      <c r="C47" s="68" t="s">
        <v>685</v>
      </c>
      <c r="D47" t="s">
        <v>47</v>
      </c>
      <c r="E47" t="s">
        <v>665</v>
      </c>
      <c r="F47" s="70">
        <f>HDD!J$208</f>
        <v>0</v>
      </c>
      <c r="G47" s="70">
        <f>HDD!K$208</f>
        <v>0</v>
      </c>
      <c r="H47" s="70">
        <f>HDD!L$208</f>
        <v>0</v>
      </c>
      <c r="I47" s="70">
        <f>HDD!M$208</f>
        <v>0</v>
      </c>
      <c r="J47" s="70">
        <f>HDD!N$208</f>
        <v>0</v>
      </c>
    </row>
    <row r="48" spans="1:10">
      <c r="A48" t="s">
        <v>350</v>
      </c>
      <c r="B48" s="83" t="s">
        <v>686</v>
      </c>
      <c r="C48" s="83" t="s">
        <v>687</v>
      </c>
      <c r="D48" s="83" t="s">
        <v>688</v>
      </c>
      <c r="E48" s="83" t="s">
        <v>41</v>
      </c>
      <c r="F48" s="83" t="str">
        <f ca="1">CONCATENATE("[…]", TEXT(NOW(),"dd/mm/yyy hh:mm:ss"))</f>
        <v>[…]16/12/2024 12:12:01</v>
      </c>
      <c r="G48" s="83" t="str">
        <f t="shared" ref="G48:J48" ca="1" si="4">CONCATENATE("[…]", TEXT(NOW(),"dd/mm/yyy hh:mm:ss"))</f>
        <v>[…]16/12/2024 12:12:01</v>
      </c>
      <c r="H48" s="83" t="str">
        <f t="shared" ca="1" si="4"/>
        <v>[…]16/12/2024 12:12:01</v>
      </c>
      <c r="I48" s="83" t="str">
        <f t="shared" ca="1" si="4"/>
        <v>[…]16/12/2024 12:12:01</v>
      </c>
      <c r="J48" s="83" t="str">
        <f t="shared" ca="1" si="4"/>
        <v>[…]16/12/2024 12:12:01</v>
      </c>
    </row>
    <row r="49" spans="1:10">
      <c r="A49" t="s">
        <v>350</v>
      </c>
      <c r="B49" s="83" t="s">
        <v>689</v>
      </c>
      <c r="C49" s="83" t="s">
        <v>690</v>
      </c>
      <c r="D49" s="83" t="s">
        <v>688</v>
      </c>
      <c r="E49" s="83" t="s">
        <v>41</v>
      </c>
      <c r="F49" s="83" t="e">
        <f ca="1">MID(CELL("filename"),SEARCH("[",CELL("filename"))+1,SEARCH("]",CELL("filename"))-SEARCH("[",CELL("filename"))-1)</f>
        <v>#VALUE!</v>
      </c>
      <c r="G49" s="83" t="e">
        <f t="shared" ref="G49:J49" ca="1" si="5">MID(CELL("filename"),SEARCH("[",CELL("filename"))+1,SEARCH("]",CELL("filename"))-SEARCH("[",CELL("filename"))-1)</f>
        <v>#VALUE!</v>
      </c>
      <c r="H49" s="83" t="e">
        <f t="shared" ca="1" si="5"/>
        <v>#VALUE!</v>
      </c>
      <c r="I49" s="83" t="e">
        <f t="shared" ca="1" si="5"/>
        <v>#VALUE!</v>
      </c>
      <c r="J49" s="83" t="e">
        <f t="shared" ca="1" si="5"/>
        <v>#VALUE!</v>
      </c>
    </row>
    <row r="50" spans="1:10">
      <c r="A50" t="s">
        <v>350</v>
      </c>
      <c r="B50" s="83" t="s">
        <v>691</v>
      </c>
      <c r="C50" s="83" t="s">
        <v>692</v>
      </c>
      <c r="D50" s="83" t="s">
        <v>688</v>
      </c>
      <c r="E50" s="83" t="s">
        <v>41</v>
      </c>
      <c r="F50" s="83" t="str">
        <f>'F_Inputs - allowance'!$E$1</f>
        <v>Run on 19 Nov 2024 9:32</v>
      </c>
      <c r="G50" s="83" t="str">
        <f>'F_Inputs - allowance'!$E$1</f>
        <v>Run on 19 Nov 2024 9:32</v>
      </c>
      <c r="H50" s="83" t="str">
        <f>'F_Inputs - allowance'!$E$1</f>
        <v>Run on 19 Nov 2024 9:32</v>
      </c>
      <c r="I50" s="83" t="str">
        <f>'F_Inputs - allowance'!$E$1</f>
        <v>Run on 19 Nov 2024 9:32</v>
      </c>
      <c r="J50" s="83" t="str">
        <f>'F_Inputs - allowance'!$E$1</f>
        <v>Run on 19 Nov 2024 9:32</v>
      </c>
    </row>
    <row r="51" spans="1:10">
      <c r="A51" t="s">
        <v>350</v>
      </c>
      <c r="B51" s="83" t="s">
        <v>693</v>
      </c>
      <c r="C51" s="83" t="s">
        <v>694</v>
      </c>
      <c r="D51" s="83" t="s">
        <v>695</v>
      </c>
      <c r="E51" s="83" t="s">
        <v>41</v>
      </c>
      <c r="F51" s="83">
        <f>IF(SUM('Inp - allowance override'!$G$7:$M$754)&gt;0,1,0)</f>
        <v>0</v>
      </c>
      <c r="G51" s="83">
        <f>IF(SUM('Inp - allowance override'!$G$7:$M$754)&gt;0,1,0)</f>
        <v>0</v>
      </c>
      <c r="H51" s="83">
        <f>IF(SUM('Inp - allowance override'!$G$7:$M$754)&gt;0,1,0)</f>
        <v>0</v>
      </c>
      <c r="I51" s="83">
        <f>IF(SUM('Inp - allowance override'!$G$7:$M$754)&gt;0,1,0)</f>
        <v>0</v>
      </c>
      <c r="J51" s="83">
        <f>IF(SUM('Inp - allowance override'!$G$7:$M$754)&gt;0,1,0)</f>
        <v>0</v>
      </c>
    </row>
    <row r="52" spans="1:10">
      <c r="A52" t="s">
        <v>348</v>
      </c>
      <c r="B52" s="69" t="s">
        <v>663</v>
      </c>
      <c r="C52" s="68" t="s">
        <v>664</v>
      </c>
      <c r="D52" t="s">
        <v>47</v>
      </c>
      <c r="E52" t="s">
        <v>665</v>
      </c>
      <c r="F52" s="70">
        <f>NES!J$197</f>
        <v>79.669431573825165</v>
      </c>
      <c r="G52" s="70">
        <f>NES!K$197</f>
        <v>82.873076089136731</v>
      </c>
      <c r="H52" s="70">
        <f>NES!L$197</f>
        <v>82.664539877488721</v>
      </c>
      <c r="I52" s="70">
        <f>NES!M$197</f>
        <v>82.796062714717564</v>
      </c>
      <c r="J52" s="70">
        <f>NES!N$197</f>
        <v>85.057521132326599</v>
      </c>
    </row>
    <row r="53" spans="1:10">
      <c r="A53" t="s">
        <v>348</v>
      </c>
      <c r="B53" s="69" t="s">
        <v>666</v>
      </c>
      <c r="C53" s="68" t="s">
        <v>667</v>
      </c>
      <c r="D53" t="s">
        <v>47</v>
      </c>
      <c r="E53" t="s">
        <v>665</v>
      </c>
      <c r="F53" s="70">
        <f>NES!J$198</f>
        <v>51.095574472960493</v>
      </c>
      <c r="G53" s="70">
        <f>NES!K$198</f>
        <v>49.579419332817764</v>
      </c>
      <c r="H53" s="70">
        <f>NES!L$198</f>
        <v>31.833186056971741</v>
      </c>
      <c r="I53" s="70">
        <f>NES!M$198</f>
        <v>30.027307315948338</v>
      </c>
      <c r="J53" s="70">
        <f>NES!N$198</f>
        <v>27.332562379625557</v>
      </c>
    </row>
    <row r="54" spans="1:10">
      <c r="A54" t="s">
        <v>348</v>
      </c>
      <c r="B54" s="69" t="s">
        <v>668</v>
      </c>
      <c r="C54" s="68" t="s">
        <v>669</v>
      </c>
      <c r="D54" t="s">
        <v>47</v>
      </c>
      <c r="E54" t="s">
        <v>665</v>
      </c>
      <c r="F54" s="70">
        <f>NES!J$199</f>
        <v>175.73150358425929</v>
      </c>
      <c r="G54" s="70">
        <f>NES!K$199</f>
        <v>198.27367692411715</v>
      </c>
      <c r="H54" s="70">
        <f>NES!L$199</f>
        <v>198.69697576498339</v>
      </c>
      <c r="I54" s="70">
        <f>NES!M$199</f>
        <v>201.12688213717519</v>
      </c>
      <c r="J54" s="70">
        <f>NES!N$199</f>
        <v>218.34855073129242</v>
      </c>
    </row>
    <row r="55" spans="1:10">
      <c r="A55" t="s">
        <v>348</v>
      </c>
      <c r="B55" s="69" t="s">
        <v>670</v>
      </c>
      <c r="C55" s="68" t="s">
        <v>671</v>
      </c>
      <c r="D55" t="s">
        <v>47</v>
      </c>
      <c r="E55" t="s">
        <v>665</v>
      </c>
      <c r="F55" s="70">
        <f>NES!J$200</f>
        <v>331.13817712687029</v>
      </c>
      <c r="G55" s="70">
        <f>NES!K$200</f>
        <v>269.07446838052732</v>
      </c>
      <c r="H55" s="70">
        <f>NES!L$200</f>
        <v>238.75868103482742</v>
      </c>
      <c r="I55" s="70">
        <f>NES!M$200</f>
        <v>209.97712186889484</v>
      </c>
      <c r="J55" s="70">
        <f>NES!N$200</f>
        <v>176.57750614532182</v>
      </c>
    </row>
    <row r="56" spans="1:10">
      <c r="A56" t="s">
        <v>348</v>
      </c>
      <c r="B56" s="69" t="s">
        <v>672</v>
      </c>
      <c r="C56" s="68" t="s">
        <v>673</v>
      </c>
      <c r="D56" t="s">
        <v>47</v>
      </c>
      <c r="E56" t="s">
        <v>665</v>
      </c>
      <c r="F56" s="70">
        <f>NES!J$201</f>
        <v>119.94914803455198</v>
      </c>
      <c r="G56" s="70">
        <f>NES!K$201</f>
        <v>120.78271385627028</v>
      </c>
      <c r="H56" s="70">
        <f>NES!L$201</f>
        <v>121.09316675005371</v>
      </c>
      <c r="I56" s="70">
        <f>NES!M$201</f>
        <v>122.95664500057967</v>
      </c>
      <c r="J56" s="70">
        <f>NES!N$201</f>
        <v>124.15995819185113</v>
      </c>
    </row>
    <row r="57" spans="1:10">
      <c r="A57" t="s">
        <v>348</v>
      </c>
      <c r="B57" s="69" t="s">
        <v>674</v>
      </c>
      <c r="C57" s="68" t="s">
        <v>675</v>
      </c>
      <c r="D57" t="s">
        <v>47</v>
      </c>
      <c r="E57" t="s">
        <v>665</v>
      </c>
      <c r="F57" s="70">
        <f>NES!J$202</f>
        <v>388.53286781516294</v>
      </c>
      <c r="G57" s="70">
        <f>NES!K$202</f>
        <v>390.40453595537889</v>
      </c>
      <c r="H57" s="70">
        <f>NES!L$202</f>
        <v>360.66722385412578</v>
      </c>
      <c r="I57" s="70">
        <f>NES!M$202</f>
        <v>340.19335390363409</v>
      </c>
      <c r="J57" s="70">
        <f>NES!N$202</f>
        <v>318.05683660878879</v>
      </c>
    </row>
    <row r="58" spans="1:10">
      <c r="A58" t="s">
        <v>348</v>
      </c>
      <c r="B58" s="69" t="s">
        <v>676</v>
      </c>
      <c r="C58" s="68" t="s">
        <v>677</v>
      </c>
      <c r="D58" t="s">
        <v>47</v>
      </c>
      <c r="E58" t="s">
        <v>665</v>
      </c>
      <c r="F58" s="70">
        <f>NES!J$203</f>
        <v>15.511617426354331</v>
      </c>
      <c r="G58" s="70">
        <f>NES!K$203</f>
        <v>15.495488272446321</v>
      </c>
      <c r="H58" s="70">
        <f>NES!L$203</f>
        <v>15.430678106969978</v>
      </c>
      <c r="I58" s="70">
        <f>NES!M$203</f>
        <v>15.458546626949174</v>
      </c>
      <c r="J58" s="70">
        <f>NES!N$203</f>
        <v>15.534286584741928</v>
      </c>
    </row>
    <row r="59" spans="1:10">
      <c r="A59" t="s">
        <v>348</v>
      </c>
      <c r="B59" s="69" t="s">
        <v>678</v>
      </c>
      <c r="C59" s="68" t="s">
        <v>679</v>
      </c>
      <c r="D59" t="s">
        <v>47</v>
      </c>
      <c r="E59" t="s">
        <v>665</v>
      </c>
      <c r="F59" s="70">
        <f>NES!J$204</f>
        <v>25.465979514409483</v>
      </c>
      <c r="G59" s="70">
        <f>NES!K$204</f>
        <v>32.500075217620719</v>
      </c>
      <c r="H59" s="70">
        <f>NES!L$204</f>
        <v>39.06677917964408</v>
      </c>
      <c r="I59" s="70">
        <f>NES!M$204</f>
        <v>26.995219352524948</v>
      </c>
      <c r="J59" s="70">
        <f>NES!N$204</f>
        <v>21.315365207124593</v>
      </c>
    </row>
    <row r="60" spans="1:10">
      <c r="A60" t="s">
        <v>348</v>
      </c>
      <c r="B60" s="69" t="s">
        <v>388</v>
      </c>
      <c r="C60" s="68" t="s">
        <v>680</v>
      </c>
      <c r="D60" t="s">
        <v>47</v>
      </c>
      <c r="E60" t="s">
        <v>665</v>
      </c>
      <c r="F60" s="70">
        <f>NES!J$205</f>
        <v>0</v>
      </c>
      <c r="G60" s="70">
        <f>NES!K$205</f>
        <v>0</v>
      </c>
      <c r="H60" s="70">
        <f>NES!L$205</f>
        <v>0</v>
      </c>
      <c r="I60" s="70">
        <f>NES!M$205</f>
        <v>0</v>
      </c>
      <c r="J60" s="70">
        <f>NES!N$205</f>
        <v>0</v>
      </c>
    </row>
    <row r="61" spans="1:10">
      <c r="A61" t="s">
        <v>348</v>
      </c>
      <c r="B61" s="69" t="s">
        <v>386</v>
      </c>
      <c r="C61" s="68" t="s">
        <v>681</v>
      </c>
      <c r="D61" t="s">
        <v>47</v>
      </c>
      <c r="E61" t="s">
        <v>665</v>
      </c>
      <c r="F61" s="70">
        <f>NES!J$206</f>
        <v>0</v>
      </c>
      <c r="G61" s="70">
        <f>NES!K$206</f>
        <v>0</v>
      </c>
      <c r="H61" s="70">
        <f>NES!L$206</f>
        <v>0</v>
      </c>
      <c r="I61" s="70">
        <f>NES!M$206</f>
        <v>0</v>
      </c>
      <c r="J61" s="70">
        <f>NES!N$206</f>
        <v>0</v>
      </c>
    </row>
    <row r="62" spans="1:10">
      <c r="A62" t="s">
        <v>348</v>
      </c>
      <c r="B62" s="69" t="s">
        <v>682</v>
      </c>
      <c r="C62" s="68" t="s">
        <v>683</v>
      </c>
      <c r="D62" t="s">
        <v>47</v>
      </c>
      <c r="E62" t="s">
        <v>665</v>
      </c>
      <c r="F62" s="70">
        <f>NES!J$207</f>
        <v>0</v>
      </c>
      <c r="G62" s="70">
        <f>NES!K$207</f>
        <v>0</v>
      </c>
      <c r="H62" s="70">
        <f>NES!L$207</f>
        <v>0</v>
      </c>
      <c r="I62" s="70">
        <f>NES!M$207</f>
        <v>0</v>
      </c>
      <c r="J62" s="70">
        <f>NES!N$207</f>
        <v>0</v>
      </c>
    </row>
    <row r="63" spans="1:10">
      <c r="A63" t="s">
        <v>348</v>
      </c>
      <c r="B63" s="69" t="s">
        <v>684</v>
      </c>
      <c r="C63" s="68" t="s">
        <v>685</v>
      </c>
      <c r="D63" t="s">
        <v>47</v>
      </c>
      <c r="E63" t="s">
        <v>665</v>
      </c>
      <c r="F63" s="70">
        <f>NES!J$208</f>
        <v>0</v>
      </c>
      <c r="G63" s="70">
        <f>NES!K$208</f>
        <v>0</v>
      </c>
      <c r="H63" s="70">
        <f>NES!L$208</f>
        <v>0</v>
      </c>
      <c r="I63" s="70">
        <f>NES!M$208</f>
        <v>0</v>
      </c>
      <c r="J63" s="70">
        <f>NES!N$208</f>
        <v>0</v>
      </c>
    </row>
    <row r="64" spans="1:10">
      <c r="A64" t="s">
        <v>348</v>
      </c>
      <c r="B64" s="83" t="s">
        <v>686</v>
      </c>
      <c r="C64" s="83" t="s">
        <v>687</v>
      </c>
      <c r="D64" s="83" t="s">
        <v>688</v>
      </c>
      <c r="E64" s="83" t="s">
        <v>41</v>
      </c>
      <c r="F64" s="83" t="str">
        <f ca="1">CONCATENATE("[…]", TEXT(NOW(),"dd/mm/yyy hh:mm:ss"))</f>
        <v>[…]16/12/2024 12:12:01</v>
      </c>
      <c r="G64" s="83" t="str">
        <f t="shared" ref="G64:J64" ca="1" si="6">CONCATENATE("[…]", TEXT(NOW(),"dd/mm/yyy hh:mm:ss"))</f>
        <v>[…]16/12/2024 12:12:01</v>
      </c>
      <c r="H64" s="83" t="str">
        <f t="shared" ca="1" si="6"/>
        <v>[…]16/12/2024 12:12:01</v>
      </c>
      <c r="I64" s="83" t="str">
        <f t="shared" ca="1" si="6"/>
        <v>[…]16/12/2024 12:12:01</v>
      </c>
      <c r="J64" s="83" t="str">
        <f t="shared" ca="1" si="6"/>
        <v>[…]16/12/2024 12:12:01</v>
      </c>
    </row>
    <row r="65" spans="1:10">
      <c r="A65" t="s">
        <v>348</v>
      </c>
      <c r="B65" s="83" t="s">
        <v>689</v>
      </c>
      <c r="C65" s="83" t="s">
        <v>690</v>
      </c>
      <c r="D65" s="83" t="s">
        <v>688</v>
      </c>
      <c r="E65" s="83" t="s">
        <v>41</v>
      </c>
      <c r="F65" s="83" t="e">
        <f ca="1">MID(CELL("filename"),SEARCH("[",CELL("filename"))+1,SEARCH("]",CELL("filename"))-SEARCH("[",CELL("filename"))-1)</f>
        <v>#VALUE!</v>
      </c>
      <c r="G65" s="83" t="e">
        <f t="shared" ref="G65:J65" ca="1" si="7">MID(CELL("filename"),SEARCH("[",CELL("filename"))+1,SEARCH("]",CELL("filename"))-SEARCH("[",CELL("filename"))-1)</f>
        <v>#VALUE!</v>
      </c>
      <c r="H65" s="83" t="e">
        <f t="shared" ca="1" si="7"/>
        <v>#VALUE!</v>
      </c>
      <c r="I65" s="83" t="e">
        <f t="shared" ca="1" si="7"/>
        <v>#VALUE!</v>
      </c>
      <c r="J65" s="83" t="e">
        <f t="shared" ca="1" si="7"/>
        <v>#VALUE!</v>
      </c>
    </row>
    <row r="66" spans="1:10">
      <c r="A66" t="s">
        <v>348</v>
      </c>
      <c r="B66" s="83" t="s">
        <v>691</v>
      </c>
      <c r="C66" s="83" t="s">
        <v>692</v>
      </c>
      <c r="D66" s="83" t="s">
        <v>688</v>
      </c>
      <c r="E66" s="83" t="s">
        <v>41</v>
      </c>
      <c r="F66" s="83" t="str">
        <f>'F_Inputs - allowance'!$E$1</f>
        <v>Run on 19 Nov 2024 9:32</v>
      </c>
      <c r="G66" s="83" t="str">
        <f>'F_Inputs - allowance'!$E$1</f>
        <v>Run on 19 Nov 2024 9:32</v>
      </c>
      <c r="H66" s="83" t="str">
        <f>'F_Inputs - allowance'!$E$1</f>
        <v>Run on 19 Nov 2024 9:32</v>
      </c>
      <c r="I66" s="83" t="str">
        <f>'F_Inputs - allowance'!$E$1</f>
        <v>Run on 19 Nov 2024 9:32</v>
      </c>
      <c r="J66" s="83" t="str">
        <f>'F_Inputs - allowance'!$E$1</f>
        <v>Run on 19 Nov 2024 9:32</v>
      </c>
    </row>
    <row r="67" spans="1:10">
      <c r="A67" t="s">
        <v>348</v>
      </c>
      <c r="B67" s="83" t="s">
        <v>693</v>
      </c>
      <c r="C67" s="83" t="s">
        <v>694</v>
      </c>
      <c r="D67" s="83" t="s">
        <v>695</v>
      </c>
      <c r="E67" s="83" t="s">
        <v>41</v>
      </c>
      <c r="F67" s="83">
        <f>IF(SUM('Inp - allowance override'!$G$7:$M$754)&gt;0,1,0)</f>
        <v>0</v>
      </c>
      <c r="G67" s="83">
        <f>IF(SUM('Inp - allowance override'!$G$7:$M$754)&gt;0,1,0)</f>
        <v>0</v>
      </c>
      <c r="H67" s="83">
        <f>IF(SUM('Inp - allowance override'!$G$7:$M$754)&gt;0,1,0)</f>
        <v>0</v>
      </c>
      <c r="I67" s="83">
        <f>IF(SUM('Inp - allowance override'!$G$7:$M$754)&gt;0,1,0)</f>
        <v>0</v>
      </c>
      <c r="J67" s="83">
        <f>IF(SUM('Inp - allowance override'!$G$7:$M$754)&gt;0,1,0)</f>
        <v>0</v>
      </c>
    </row>
    <row r="68" spans="1:10">
      <c r="A68" t="s">
        <v>23</v>
      </c>
      <c r="B68" s="69" t="s">
        <v>663</v>
      </c>
      <c r="C68" s="68" t="s">
        <v>664</v>
      </c>
      <c r="D68" t="s">
        <v>47</v>
      </c>
      <c r="E68" t="s">
        <v>665</v>
      </c>
      <c r="F68" s="70">
        <f>SVE!J$197</f>
        <v>79.697920094152721</v>
      </c>
      <c r="G68" s="70">
        <f>SVE!K$197</f>
        <v>81.278568688470074</v>
      </c>
      <c r="H68" s="70">
        <f>SVE!L$197</f>
        <v>80.492683125995029</v>
      </c>
      <c r="I68" s="70">
        <f>SVE!M$197</f>
        <v>79.991442117212188</v>
      </c>
      <c r="J68" s="70">
        <f>SVE!N$197</f>
        <v>80.621500164827452</v>
      </c>
    </row>
    <row r="69" spans="1:10">
      <c r="A69" t="s">
        <v>23</v>
      </c>
      <c r="B69" s="69" t="s">
        <v>666</v>
      </c>
      <c r="C69" s="68" t="s">
        <v>667</v>
      </c>
      <c r="D69" t="s">
        <v>47</v>
      </c>
      <c r="E69" t="s">
        <v>665</v>
      </c>
      <c r="F69" s="70">
        <f>SVE!J$198</f>
        <v>109.17842459485225</v>
      </c>
      <c r="G69" s="70">
        <f>SVE!K$198</f>
        <v>104.46235029220298</v>
      </c>
      <c r="H69" s="70">
        <f>SVE!L$198</f>
        <v>94.937482817020651</v>
      </c>
      <c r="I69" s="70">
        <f>SVE!M$198</f>
        <v>84.986938809044247</v>
      </c>
      <c r="J69" s="70">
        <f>SVE!N$198</f>
        <v>88.202394321448338</v>
      </c>
    </row>
    <row r="70" spans="1:10">
      <c r="A70" t="s">
        <v>23</v>
      </c>
      <c r="B70" s="69" t="s">
        <v>668</v>
      </c>
      <c r="C70" s="68" t="s">
        <v>669</v>
      </c>
      <c r="D70" t="s">
        <v>47</v>
      </c>
      <c r="E70" t="s">
        <v>665</v>
      </c>
      <c r="F70" s="70">
        <f>SVE!J$199</f>
        <v>467.77500992908028</v>
      </c>
      <c r="G70" s="70">
        <f>SVE!K$199</f>
        <v>487.26215722019163</v>
      </c>
      <c r="H70" s="70">
        <f>SVE!L$199</f>
        <v>523.88481726874056</v>
      </c>
      <c r="I70" s="70">
        <f>SVE!M$199</f>
        <v>493.72102774632202</v>
      </c>
      <c r="J70" s="70">
        <f>SVE!N$199</f>
        <v>479.77864466602267</v>
      </c>
    </row>
    <row r="71" spans="1:10">
      <c r="A71" t="s">
        <v>23</v>
      </c>
      <c r="B71" s="69" t="s">
        <v>670</v>
      </c>
      <c r="C71" s="68" t="s">
        <v>671</v>
      </c>
      <c r="D71" t="s">
        <v>47</v>
      </c>
      <c r="E71" t="s">
        <v>665</v>
      </c>
      <c r="F71" s="70">
        <f>SVE!J$200</f>
        <v>457.44449030310795</v>
      </c>
      <c r="G71" s="70">
        <f>SVE!K$200</f>
        <v>521.08115579447633</v>
      </c>
      <c r="H71" s="70">
        <f>SVE!L$200</f>
        <v>623.51897366801882</v>
      </c>
      <c r="I71" s="70">
        <f>SVE!M$200</f>
        <v>543.62228134055897</v>
      </c>
      <c r="J71" s="70">
        <f>SVE!N$200</f>
        <v>430.10985725116552</v>
      </c>
    </row>
    <row r="72" spans="1:10">
      <c r="A72" t="s">
        <v>23</v>
      </c>
      <c r="B72" s="69" t="s">
        <v>672</v>
      </c>
      <c r="C72" s="68" t="s">
        <v>673</v>
      </c>
      <c r="D72" t="s">
        <v>47</v>
      </c>
      <c r="E72" t="s">
        <v>665</v>
      </c>
      <c r="F72" s="70">
        <f>SVE!J$201</f>
        <v>394.13954237530805</v>
      </c>
      <c r="G72" s="70">
        <f>SVE!K$201</f>
        <v>417.41020733698531</v>
      </c>
      <c r="H72" s="70">
        <f>SVE!L$201</f>
        <v>414.6823447466449</v>
      </c>
      <c r="I72" s="70">
        <f>SVE!M$201</f>
        <v>424.43518274956642</v>
      </c>
      <c r="J72" s="70">
        <f>SVE!N$201</f>
        <v>442.26516186326739</v>
      </c>
    </row>
    <row r="73" spans="1:10">
      <c r="A73" t="s">
        <v>23</v>
      </c>
      <c r="B73" s="69" t="s">
        <v>674</v>
      </c>
      <c r="C73" s="68" t="s">
        <v>675</v>
      </c>
      <c r="D73" t="s">
        <v>47</v>
      </c>
      <c r="E73" t="s">
        <v>665</v>
      </c>
      <c r="F73" s="70">
        <f>SVE!J$202</f>
        <v>915.62335401619998</v>
      </c>
      <c r="G73" s="70">
        <f>SVE!K$202</f>
        <v>1057.6947918739099</v>
      </c>
      <c r="H73" s="70">
        <f>SVE!L$202</f>
        <v>963.96850580614728</v>
      </c>
      <c r="I73" s="70">
        <f>SVE!M$202</f>
        <v>904.28702793331047</v>
      </c>
      <c r="J73" s="70">
        <f>SVE!N$202</f>
        <v>732.50891389402977</v>
      </c>
    </row>
    <row r="74" spans="1:10">
      <c r="A74" t="s">
        <v>23</v>
      </c>
      <c r="B74" s="69" t="s">
        <v>676</v>
      </c>
      <c r="C74" s="68" t="s">
        <v>677</v>
      </c>
      <c r="D74" t="s">
        <v>47</v>
      </c>
      <c r="E74" t="s">
        <v>665</v>
      </c>
      <c r="F74" s="70">
        <f>SVE!J$203</f>
        <v>50.991763523802568</v>
      </c>
      <c r="G74" s="70">
        <f>SVE!K$203</f>
        <v>44.84155842029412</v>
      </c>
      <c r="H74" s="70">
        <f>SVE!L$203</f>
        <v>49.509433616184623</v>
      </c>
      <c r="I74" s="70">
        <f>SVE!M$203</f>
        <v>54.20502261451044</v>
      </c>
      <c r="J74" s="70">
        <f>SVE!N$203</f>
        <v>56.547373907316675</v>
      </c>
    </row>
    <row r="75" spans="1:10">
      <c r="A75" t="s">
        <v>23</v>
      </c>
      <c r="B75" s="69" t="s">
        <v>678</v>
      </c>
      <c r="C75" s="68" t="s">
        <v>679</v>
      </c>
      <c r="D75" t="s">
        <v>47</v>
      </c>
      <c r="E75" t="s">
        <v>665</v>
      </c>
      <c r="F75" s="70">
        <f>SVE!J$204</f>
        <v>183.60136976715586</v>
      </c>
      <c r="G75" s="70">
        <f>SVE!K$204</f>
        <v>238.40927866216242</v>
      </c>
      <c r="H75" s="70">
        <f>SVE!L$204</f>
        <v>168.47554268425876</v>
      </c>
      <c r="I75" s="70">
        <f>SVE!M$204</f>
        <v>170.81405230679707</v>
      </c>
      <c r="J75" s="70">
        <f>SVE!N$204</f>
        <v>148.22712334967034</v>
      </c>
    </row>
    <row r="76" spans="1:10">
      <c r="A76" t="s">
        <v>23</v>
      </c>
      <c r="B76" s="69" t="s">
        <v>388</v>
      </c>
      <c r="C76" s="68" t="s">
        <v>680</v>
      </c>
      <c r="D76" t="s">
        <v>47</v>
      </c>
      <c r="E76" t="s">
        <v>665</v>
      </c>
      <c r="F76" s="70">
        <f>SVE!J$205</f>
        <v>0</v>
      </c>
      <c r="G76" s="70">
        <f>SVE!K$205</f>
        <v>0</v>
      </c>
      <c r="H76" s="70">
        <f>SVE!L$205</f>
        <v>0</v>
      </c>
      <c r="I76" s="70">
        <f>SVE!M$205</f>
        <v>0</v>
      </c>
      <c r="J76" s="70">
        <f>SVE!N$205</f>
        <v>0</v>
      </c>
    </row>
    <row r="77" spans="1:10">
      <c r="A77" t="s">
        <v>23</v>
      </c>
      <c r="B77" s="69" t="s">
        <v>386</v>
      </c>
      <c r="C77" s="68" t="s">
        <v>681</v>
      </c>
      <c r="D77" t="s">
        <v>47</v>
      </c>
      <c r="E77" t="s">
        <v>665</v>
      </c>
      <c r="F77" s="70">
        <f>SVE!J$206</f>
        <v>0</v>
      </c>
      <c r="G77" s="70">
        <f>SVE!K$206</f>
        <v>0</v>
      </c>
      <c r="H77" s="70">
        <f>SVE!L$206</f>
        <v>0</v>
      </c>
      <c r="I77" s="70">
        <f>SVE!M$206</f>
        <v>0</v>
      </c>
      <c r="J77" s="70">
        <f>SVE!N$206</f>
        <v>0</v>
      </c>
    </row>
    <row r="78" spans="1:10">
      <c r="A78" t="s">
        <v>23</v>
      </c>
      <c r="B78" s="69" t="s">
        <v>682</v>
      </c>
      <c r="C78" s="68" t="s">
        <v>683</v>
      </c>
      <c r="D78" t="s">
        <v>47</v>
      </c>
      <c r="E78" t="s">
        <v>665</v>
      </c>
      <c r="F78" s="70">
        <f>SVE!J$207</f>
        <v>0</v>
      </c>
      <c r="G78" s="70">
        <f>SVE!K$207</f>
        <v>0</v>
      </c>
      <c r="H78" s="70">
        <f>SVE!L$207</f>
        <v>0</v>
      </c>
      <c r="I78" s="70">
        <f>SVE!M$207</f>
        <v>0</v>
      </c>
      <c r="J78" s="70">
        <f>SVE!N$207</f>
        <v>0</v>
      </c>
    </row>
    <row r="79" spans="1:10">
      <c r="A79" t="s">
        <v>23</v>
      </c>
      <c r="B79" s="69" t="s">
        <v>684</v>
      </c>
      <c r="C79" s="68" t="s">
        <v>685</v>
      </c>
      <c r="D79" t="s">
        <v>47</v>
      </c>
      <c r="E79" t="s">
        <v>665</v>
      </c>
      <c r="F79" s="70">
        <f>SVE!J$208</f>
        <v>0</v>
      </c>
      <c r="G79" s="70">
        <f>SVE!K$208</f>
        <v>0</v>
      </c>
      <c r="H79" s="70">
        <f>SVE!L$208</f>
        <v>0</v>
      </c>
      <c r="I79" s="70">
        <f>SVE!M$208</f>
        <v>0</v>
      </c>
      <c r="J79" s="70">
        <f>SVE!N$208</f>
        <v>0</v>
      </c>
    </row>
    <row r="80" spans="1:10">
      <c r="A80" t="s">
        <v>23</v>
      </c>
      <c r="B80" s="83" t="s">
        <v>686</v>
      </c>
      <c r="C80" s="83" t="s">
        <v>687</v>
      </c>
      <c r="D80" s="83" t="s">
        <v>688</v>
      </c>
      <c r="E80" s="83" t="s">
        <v>41</v>
      </c>
      <c r="F80" s="83" t="str">
        <f ca="1">CONCATENATE("[…]", TEXT(NOW(),"dd/mm/yyy hh:mm:ss"))</f>
        <v>[…]16/12/2024 12:12:01</v>
      </c>
      <c r="G80" s="83" t="str">
        <f t="shared" ref="G80:J80" ca="1" si="8">CONCATENATE("[…]", TEXT(NOW(),"dd/mm/yyy hh:mm:ss"))</f>
        <v>[…]16/12/2024 12:12:01</v>
      </c>
      <c r="H80" s="83" t="str">
        <f t="shared" ca="1" si="8"/>
        <v>[…]16/12/2024 12:12:01</v>
      </c>
      <c r="I80" s="83" t="str">
        <f t="shared" ca="1" si="8"/>
        <v>[…]16/12/2024 12:12:01</v>
      </c>
      <c r="J80" s="83" t="str">
        <f t="shared" ca="1" si="8"/>
        <v>[…]16/12/2024 12:12:01</v>
      </c>
    </row>
    <row r="81" spans="1:10">
      <c r="A81" t="s">
        <v>23</v>
      </c>
      <c r="B81" s="83" t="s">
        <v>689</v>
      </c>
      <c r="C81" s="83" t="s">
        <v>690</v>
      </c>
      <c r="D81" s="83" t="s">
        <v>688</v>
      </c>
      <c r="E81" s="83" t="s">
        <v>41</v>
      </c>
      <c r="F81" s="83" t="e">
        <f ca="1">MID(CELL("filename"),SEARCH("[",CELL("filename"))+1,SEARCH("]",CELL("filename"))-SEARCH("[",CELL("filename"))-1)</f>
        <v>#VALUE!</v>
      </c>
      <c r="G81" s="83" t="e">
        <f t="shared" ref="G81:J81" ca="1" si="9">MID(CELL("filename"),SEARCH("[",CELL("filename"))+1,SEARCH("]",CELL("filename"))-SEARCH("[",CELL("filename"))-1)</f>
        <v>#VALUE!</v>
      </c>
      <c r="H81" s="83" t="e">
        <f t="shared" ca="1" si="9"/>
        <v>#VALUE!</v>
      </c>
      <c r="I81" s="83" t="e">
        <f t="shared" ca="1" si="9"/>
        <v>#VALUE!</v>
      </c>
      <c r="J81" s="83" t="e">
        <f t="shared" ca="1" si="9"/>
        <v>#VALUE!</v>
      </c>
    </row>
    <row r="82" spans="1:10">
      <c r="A82" t="s">
        <v>23</v>
      </c>
      <c r="B82" s="83" t="s">
        <v>691</v>
      </c>
      <c r="C82" s="83" t="s">
        <v>692</v>
      </c>
      <c r="D82" s="83" t="s">
        <v>688</v>
      </c>
      <c r="E82" s="83" t="s">
        <v>41</v>
      </c>
      <c r="F82" s="83" t="str">
        <f>'F_Inputs - allowance'!$E$1</f>
        <v>Run on 19 Nov 2024 9:32</v>
      </c>
      <c r="G82" s="83" t="str">
        <f>'F_Inputs - allowance'!$E$1</f>
        <v>Run on 19 Nov 2024 9:32</v>
      </c>
      <c r="H82" s="83" t="str">
        <f>'F_Inputs - allowance'!$E$1</f>
        <v>Run on 19 Nov 2024 9:32</v>
      </c>
      <c r="I82" s="83" t="str">
        <f>'F_Inputs - allowance'!$E$1</f>
        <v>Run on 19 Nov 2024 9:32</v>
      </c>
      <c r="J82" s="83" t="str">
        <f>'F_Inputs - allowance'!$E$1</f>
        <v>Run on 19 Nov 2024 9:32</v>
      </c>
    </row>
    <row r="83" spans="1:10">
      <c r="A83" t="s">
        <v>23</v>
      </c>
      <c r="B83" s="83" t="s">
        <v>693</v>
      </c>
      <c r="C83" s="83" t="s">
        <v>694</v>
      </c>
      <c r="D83" s="83" t="s">
        <v>695</v>
      </c>
      <c r="E83" s="83" t="s">
        <v>41</v>
      </c>
      <c r="F83" s="83">
        <f>IF(SUM('Inp - allowance override'!$G$7:$M$754)&gt;0,1,0)</f>
        <v>0</v>
      </c>
      <c r="G83" s="83">
        <f>IF(SUM('Inp - allowance override'!$G$7:$M$754)&gt;0,1,0)</f>
        <v>0</v>
      </c>
      <c r="H83" s="83">
        <f>IF(SUM('Inp - allowance override'!$G$7:$M$754)&gt;0,1,0)</f>
        <v>0</v>
      </c>
      <c r="I83" s="83">
        <f>IF(SUM('Inp - allowance override'!$G$7:$M$754)&gt;0,1,0)</f>
        <v>0</v>
      </c>
      <c r="J83" s="83">
        <f>IF(SUM('Inp - allowance override'!$G$7:$M$754)&gt;0,1,0)</f>
        <v>0</v>
      </c>
    </row>
    <row r="84" spans="1:10">
      <c r="A84" t="s">
        <v>696</v>
      </c>
      <c r="B84" s="69" t="s">
        <v>663</v>
      </c>
      <c r="C84" s="68" t="s">
        <v>664</v>
      </c>
      <c r="D84" t="s">
        <v>47</v>
      </c>
      <c r="E84" t="s">
        <v>665</v>
      </c>
      <c r="F84" s="70">
        <f>SBB!J$197</f>
        <v>22.773588221508223</v>
      </c>
      <c r="G84" s="70">
        <f>SBB!K$197</f>
        <v>22.996732826893489</v>
      </c>
      <c r="H84" s="70">
        <f>SBB!L$197</f>
        <v>23.521002977760766</v>
      </c>
      <c r="I84" s="70">
        <f>SBB!M$197</f>
        <v>24.111376004291159</v>
      </c>
      <c r="J84" s="70">
        <f>SBB!N$197</f>
        <v>24.127288427909029</v>
      </c>
    </row>
    <row r="85" spans="1:10">
      <c r="A85" t="s">
        <v>696</v>
      </c>
      <c r="B85" s="69" t="s">
        <v>666</v>
      </c>
      <c r="C85" s="68" t="s">
        <v>667</v>
      </c>
      <c r="D85" t="s">
        <v>47</v>
      </c>
      <c r="E85" t="s">
        <v>665</v>
      </c>
      <c r="F85" s="70">
        <f>SBB!J$198</f>
        <v>20.163137345697972</v>
      </c>
      <c r="G85" s="70">
        <f>SBB!K$198</f>
        <v>16.532727972629708</v>
      </c>
      <c r="H85" s="70">
        <f>SBB!L$198</f>
        <v>19.734385606604903</v>
      </c>
      <c r="I85" s="70">
        <f>SBB!M$198</f>
        <v>31.031786077995392</v>
      </c>
      <c r="J85" s="70">
        <f>SBB!N$198</f>
        <v>35.827402636688788</v>
      </c>
    </row>
    <row r="86" spans="1:10">
      <c r="A86" t="s">
        <v>696</v>
      </c>
      <c r="B86" s="69" t="s">
        <v>668</v>
      </c>
      <c r="C86" s="68" t="s">
        <v>669</v>
      </c>
      <c r="D86" t="s">
        <v>47</v>
      </c>
      <c r="E86" t="s">
        <v>665</v>
      </c>
      <c r="F86" s="70">
        <f>SBB!J$199</f>
        <v>118.29786002869811</v>
      </c>
      <c r="G86" s="70">
        <f>SBB!K$199</f>
        <v>125.99338515370668</v>
      </c>
      <c r="H86" s="70">
        <f>SBB!L$199</f>
        <v>133.43378928171654</v>
      </c>
      <c r="I86" s="70">
        <f>SBB!M$199</f>
        <v>142.46224266566148</v>
      </c>
      <c r="J86" s="70">
        <f>SBB!N$199</f>
        <v>144.73152386102595</v>
      </c>
    </row>
    <row r="87" spans="1:10">
      <c r="A87" t="s">
        <v>696</v>
      </c>
      <c r="B87" s="69" t="s">
        <v>670</v>
      </c>
      <c r="C87" s="68" t="s">
        <v>671</v>
      </c>
      <c r="D87" t="s">
        <v>47</v>
      </c>
      <c r="E87" t="s">
        <v>665</v>
      </c>
      <c r="F87" s="70">
        <f>SBB!J$200</f>
        <v>165.33962848724354</v>
      </c>
      <c r="G87" s="70">
        <f>SBB!K$200</f>
        <v>147.79711741787324</v>
      </c>
      <c r="H87" s="70">
        <f>SBB!L$200</f>
        <v>127.81797866324159</v>
      </c>
      <c r="I87" s="70">
        <f>SBB!M$200</f>
        <v>112.71500219616746</v>
      </c>
      <c r="J87" s="70">
        <f>SBB!N$200</f>
        <v>90.066428815967996</v>
      </c>
    </row>
    <row r="88" spans="1:10">
      <c r="A88" t="s">
        <v>696</v>
      </c>
      <c r="B88" s="69" t="s">
        <v>672</v>
      </c>
      <c r="C88" s="68" t="s">
        <v>673</v>
      </c>
      <c r="D88" t="s">
        <v>47</v>
      </c>
      <c r="E88" t="s">
        <v>665</v>
      </c>
      <c r="F88" s="70">
        <f>SBB!J$201</f>
        <v>97.670531996767338</v>
      </c>
      <c r="G88" s="70">
        <f>SBB!K$201</f>
        <v>96.631963354836174</v>
      </c>
      <c r="H88" s="70">
        <f>SBB!L$201</f>
        <v>94.59703054740497</v>
      </c>
      <c r="I88" s="70">
        <f>SBB!M$201</f>
        <v>93.853077069533782</v>
      </c>
      <c r="J88" s="70">
        <f>SBB!N$201</f>
        <v>97.933264534615589</v>
      </c>
    </row>
    <row r="89" spans="1:10">
      <c r="A89" t="s">
        <v>696</v>
      </c>
      <c r="B89" s="69" t="s">
        <v>674</v>
      </c>
      <c r="C89" s="68" t="s">
        <v>675</v>
      </c>
      <c r="D89" t="s">
        <v>47</v>
      </c>
      <c r="E89" t="s">
        <v>665</v>
      </c>
      <c r="F89" s="70">
        <f>SBB!J$202</f>
        <v>276.46754303341407</v>
      </c>
      <c r="G89" s="70">
        <f>SBB!K$202</f>
        <v>289.33110032342626</v>
      </c>
      <c r="H89" s="70">
        <f>SBB!L$202</f>
        <v>263.85276171197148</v>
      </c>
      <c r="I89" s="70">
        <f>SBB!M$202</f>
        <v>270.8176553655656</v>
      </c>
      <c r="J89" s="70">
        <f>SBB!N$202</f>
        <v>197.01447952154649</v>
      </c>
    </row>
    <row r="90" spans="1:10">
      <c r="A90" t="s">
        <v>696</v>
      </c>
      <c r="B90" s="69" t="s">
        <v>676</v>
      </c>
      <c r="C90" s="68" t="s">
        <v>677</v>
      </c>
      <c r="D90" t="s">
        <v>47</v>
      </c>
      <c r="E90" t="s">
        <v>665</v>
      </c>
      <c r="F90" s="70">
        <f>SBB!J$203</f>
        <v>23.68208280594158</v>
      </c>
      <c r="G90" s="70">
        <f>SBB!K$203</f>
        <v>23.838030221453707</v>
      </c>
      <c r="H90" s="70">
        <f>SBB!L$203</f>
        <v>28.74147490103033</v>
      </c>
      <c r="I90" s="70">
        <f>SBB!M$203</f>
        <v>27.35207352746399</v>
      </c>
      <c r="J90" s="70">
        <f>SBB!N$203</f>
        <v>27.490140104618401</v>
      </c>
    </row>
    <row r="91" spans="1:10">
      <c r="A91" t="s">
        <v>696</v>
      </c>
      <c r="B91" s="69" t="s">
        <v>678</v>
      </c>
      <c r="C91" s="68" t="s">
        <v>679</v>
      </c>
      <c r="D91" t="s">
        <v>47</v>
      </c>
      <c r="E91" t="s">
        <v>665</v>
      </c>
      <c r="F91" s="70">
        <f>SBB!J$204</f>
        <v>22.492452940302506</v>
      </c>
      <c r="G91" s="70">
        <f>SBB!K$204</f>
        <v>27.126034355594783</v>
      </c>
      <c r="H91" s="70">
        <f>SBB!L$204</f>
        <v>23.962075889894543</v>
      </c>
      <c r="I91" s="70">
        <f>SBB!M$204</f>
        <v>24.382402453807106</v>
      </c>
      <c r="J91" s="70">
        <f>SBB!N$204</f>
        <v>20.007007687409573</v>
      </c>
    </row>
    <row r="92" spans="1:10">
      <c r="A92" t="s">
        <v>696</v>
      </c>
      <c r="B92" s="69" t="s">
        <v>388</v>
      </c>
      <c r="C92" s="68" t="s">
        <v>680</v>
      </c>
      <c r="D92" t="s">
        <v>47</v>
      </c>
      <c r="E92" t="s">
        <v>665</v>
      </c>
      <c r="F92" s="70">
        <f>SBB!J$205</f>
        <v>13.681375771141985</v>
      </c>
      <c r="G92" s="70">
        <f>SBB!K$205</f>
        <v>14.746577585987815</v>
      </c>
      <c r="H92" s="70">
        <f>SBB!L$205</f>
        <v>15.636262468217327</v>
      </c>
      <c r="I92" s="70">
        <f>SBB!M$205</f>
        <v>16.585827103288139</v>
      </c>
      <c r="J92" s="70">
        <f>SBB!N$205</f>
        <v>16.9766330946618</v>
      </c>
    </row>
    <row r="93" spans="1:10">
      <c r="A93" t="s">
        <v>696</v>
      </c>
      <c r="B93" s="69" t="s">
        <v>386</v>
      </c>
      <c r="C93" s="68" t="s">
        <v>681</v>
      </c>
      <c r="D93" t="s">
        <v>47</v>
      </c>
      <c r="E93" t="s">
        <v>665</v>
      </c>
      <c r="F93" s="70">
        <f>SBB!J$206</f>
        <v>6.3743542610807422</v>
      </c>
      <c r="G93" s="70">
        <f>SBB!K$206</f>
        <v>5.594578316046241</v>
      </c>
      <c r="H93" s="70">
        <f>SBB!L$206</f>
        <v>3.0469037571909312</v>
      </c>
      <c r="I93" s="70">
        <f>SBB!M$206</f>
        <v>1.7932397781643803</v>
      </c>
      <c r="J93" s="70">
        <f>SBB!N$206</f>
        <v>1.2613723136958879</v>
      </c>
    </row>
    <row r="94" spans="1:10">
      <c r="A94" t="s">
        <v>696</v>
      </c>
      <c r="B94" s="69" t="s">
        <v>682</v>
      </c>
      <c r="C94" s="68" t="s">
        <v>683</v>
      </c>
      <c r="D94" t="s">
        <v>47</v>
      </c>
      <c r="E94" t="s">
        <v>665</v>
      </c>
      <c r="F94" s="70">
        <f>SBB!J$207</f>
        <v>44.428259128187612</v>
      </c>
      <c r="G94" s="70">
        <f>SBB!K$207</f>
        <v>46.513219410023254</v>
      </c>
      <c r="H94" s="70">
        <f>SBB!L$207</f>
        <v>48.653819265608774</v>
      </c>
      <c r="I94" s="70">
        <f>SBB!M$207</f>
        <v>51.017288960025638</v>
      </c>
      <c r="J94" s="70">
        <f>SBB!N$207</f>
        <v>51.689563290500267</v>
      </c>
    </row>
    <row r="95" spans="1:10">
      <c r="A95" t="s">
        <v>696</v>
      </c>
      <c r="B95" s="69" t="s">
        <v>684</v>
      </c>
      <c r="C95" s="68" t="s">
        <v>685</v>
      </c>
      <c r="D95" t="s">
        <v>47</v>
      </c>
      <c r="E95" t="s">
        <v>665</v>
      </c>
      <c r="F95" s="70">
        <f>SBB!J$208</f>
        <v>60.727300452744963</v>
      </c>
      <c r="G95" s="70">
        <f>SBB!K$208</f>
        <v>63.815824863709707</v>
      </c>
      <c r="H95" s="70">
        <f>SBB!L$208</f>
        <v>63.720222313501864</v>
      </c>
      <c r="I95" s="70">
        <f>SBB!M$208</f>
        <v>58.649549992531739</v>
      </c>
      <c r="J95" s="70">
        <f>SBB!N$208</f>
        <v>59.310670841606473</v>
      </c>
    </row>
    <row r="96" spans="1:10">
      <c r="A96" t="s">
        <v>696</v>
      </c>
      <c r="B96" s="83" t="s">
        <v>686</v>
      </c>
      <c r="C96" s="83" t="s">
        <v>687</v>
      </c>
      <c r="D96" s="83" t="s">
        <v>688</v>
      </c>
      <c r="E96" s="83" t="s">
        <v>41</v>
      </c>
      <c r="F96" s="83" t="str">
        <f ca="1">CONCATENATE("[…]", TEXT(NOW(),"dd/mm/yyy hh:mm:ss"))</f>
        <v>[…]16/12/2024 12:12:01</v>
      </c>
      <c r="G96" s="83" t="str">
        <f t="shared" ref="G96:J96" ca="1" si="10">CONCATENATE("[…]", TEXT(NOW(),"dd/mm/yyy hh:mm:ss"))</f>
        <v>[…]16/12/2024 12:12:01</v>
      </c>
      <c r="H96" s="83" t="str">
        <f t="shared" ca="1" si="10"/>
        <v>[…]16/12/2024 12:12:01</v>
      </c>
      <c r="I96" s="83" t="str">
        <f t="shared" ca="1" si="10"/>
        <v>[…]16/12/2024 12:12:01</v>
      </c>
      <c r="J96" s="83" t="str">
        <f t="shared" ca="1" si="10"/>
        <v>[…]16/12/2024 12:12:01</v>
      </c>
    </row>
    <row r="97" spans="1:10">
      <c r="A97" t="s">
        <v>696</v>
      </c>
      <c r="B97" s="83" t="s">
        <v>689</v>
      </c>
      <c r="C97" s="83" t="s">
        <v>690</v>
      </c>
      <c r="D97" s="83" t="s">
        <v>688</v>
      </c>
      <c r="E97" s="83" t="s">
        <v>41</v>
      </c>
      <c r="F97" s="83" t="e">
        <f ca="1">MID(CELL("filename"),SEARCH("[",CELL("filename"))+1,SEARCH("]",CELL("filename"))-SEARCH("[",CELL("filename"))-1)</f>
        <v>#VALUE!</v>
      </c>
      <c r="G97" s="83" t="e">
        <f t="shared" ref="G97:J97" ca="1" si="11">MID(CELL("filename"),SEARCH("[",CELL("filename"))+1,SEARCH("]",CELL("filename"))-SEARCH("[",CELL("filename"))-1)</f>
        <v>#VALUE!</v>
      </c>
      <c r="H97" s="83" t="e">
        <f t="shared" ca="1" si="11"/>
        <v>#VALUE!</v>
      </c>
      <c r="I97" s="83" t="e">
        <f t="shared" ca="1" si="11"/>
        <v>#VALUE!</v>
      </c>
      <c r="J97" s="83" t="e">
        <f t="shared" ca="1" si="11"/>
        <v>#VALUE!</v>
      </c>
    </row>
    <row r="98" spans="1:10">
      <c r="A98" t="s">
        <v>696</v>
      </c>
      <c r="B98" s="83" t="s">
        <v>691</v>
      </c>
      <c r="C98" s="83" t="s">
        <v>692</v>
      </c>
      <c r="D98" s="83" t="s">
        <v>688</v>
      </c>
      <c r="E98" s="83" t="s">
        <v>41</v>
      </c>
      <c r="F98" s="83" t="str">
        <f>'F_Inputs - allowance'!$E$1</f>
        <v>Run on 19 Nov 2024 9:32</v>
      </c>
      <c r="G98" s="83" t="str">
        <f>'F_Inputs - allowance'!$E$1</f>
        <v>Run on 19 Nov 2024 9:32</v>
      </c>
      <c r="H98" s="83" t="str">
        <f>'F_Inputs - allowance'!$E$1</f>
        <v>Run on 19 Nov 2024 9:32</v>
      </c>
      <c r="I98" s="83" t="str">
        <f>'F_Inputs - allowance'!$E$1</f>
        <v>Run on 19 Nov 2024 9:32</v>
      </c>
      <c r="J98" s="83" t="str">
        <f>'F_Inputs - allowance'!$E$1</f>
        <v>Run on 19 Nov 2024 9:32</v>
      </c>
    </row>
    <row r="99" spans="1:10">
      <c r="A99" t="s">
        <v>696</v>
      </c>
      <c r="B99" s="83" t="s">
        <v>693</v>
      </c>
      <c r="C99" s="83" t="s">
        <v>694</v>
      </c>
      <c r="D99" s="83" t="s">
        <v>695</v>
      </c>
      <c r="E99" s="83" t="s">
        <v>41</v>
      </c>
      <c r="F99" s="83">
        <f>IF(SUM('Inp - allowance override'!$G$7:$M$754)&gt;0,1,0)</f>
        <v>0</v>
      </c>
      <c r="G99" s="83">
        <f>IF(SUM('Inp - allowance override'!$G$7:$M$754)&gt;0,1,0)</f>
        <v>0</v>
      </c>
      <c r="H99" s="83">
        <f>IF(SUM('Inp - allowance override'!$G$7:$M$754)&gt;0,1,0)</f>
        <v>0</v>
      </c>
      <c r="I99" s="83">
        <f>IF(SUM('Inp - allowance override'!$G$7:$M$754)&gt;0,1,0)</f>
        <v>0</v>
      </c>
      <c r="J99" s="83">
        <f>IF(SUM('Inp - allowance override'!$G$7:$M$754)&gt;0,1,0)</f>
        <v>0</v>
      </c>
    </row>
    <row r="100" spans="1:10">
      <c r="A100" t="s">
        <v>351</v>
      </c>
      <c r="B100" s="69" t="s">
        <v>663</v>
      </c>
      <c r="C100" s="68" t="s">
        <v>664</v>
      </c>
      <c r="D100" t="s">
        <v>47</v>
      </c>
      <c r="E100" t="s">
        <v>665</v>
      </c>
      <c r="F100" s="70">
        <f>SRN!J$197</f>
        <v>49.755309343023434</v>
      </c>
      <c r="G100" s="70">
        <f>SRN!K$197</f>
        <v>45.64292505755472</v>
      </c>
      <c r="H100" s="70">
        <f>SRN!L$197</f>
        <v>32.989270628496421</v>
      </c>
      <c r="I100" s="70">
        <f>SRN!M$197</f>
        <v>31.955518582927311</v>
      </c>
      <c r="J100" s="70">
        <f>SRN!N$197</f>
        <v>32.962334121035688</v>
      </c>
    </row>
    <row r="101" spans="1:10">
      <c r="A101" t="s">
        <v>351</v>
      </c>
      <c r="B101" s="69" t="s">
        <v>666</v>
      </c>
      <c r="C101" s="68" t="s">
        <v>667</v>
      </c>
      <c r="D101" t="s">
        <v>47</v>
      </c>
      <c r="E101" t="s">
        <v>665</v>
      </c>
      <c r="F101" s="70">
        <f>SRN!J$198</f>
        <v>46.3711065911356</v>
      </c>
      <c r="G101" s="70">
        <f>SRN!K$198</f>
        <v>72.734309010064152</v>
      </c>
      <c r="H101" s="70">
        <f>SRN!L$198</f>
        <v>54.940664608902509</v>
      </c>
      <c r="I101" s="70">
        <f>SRN!M$198</f>
        <v>60.573097038488037</v>
      </c>
      <c r="J101" s="70">
        <f>SRN!N$198</f>
        <v>42.816173267635193</v>
      </c>
    </row>
    <row r="102" spans="1:10">
      <c r="A102" t="s">
        <v>351</v>
      </c>
      <c r="B102" s="69" t="s">
        <v>668</v>
      </c>
      <c r="C102" s="68" t="s">
        <v>669</v>
      </c>
      <c r="D102" t="s">
        <v>47</v>
      </c>
      <c r="E102" t="s">
        <v>665</v>
      </c>
      <c r="F102" s="70">
        <f>SRN!J$199</f>
        <v>153.31672554935764</v>
      </c>
      <c r="G102" s="70">
        <f>SRN!K$199</f>
        <v>151.55926280770575</v>
      </c>
      <c r="H102" s="70">
        <f>SRN!L$199</f>
        <v>155.94252450525462</v>
      </c>
      <c r="I102" s="70">
        <f>SRN!M$199</f>
        <v>164.66138900771713</v>
      </c>
      <c r="J102" s="70">
        <f>SRN!N$199</f>
        <v>169.62687784933448</v>
      </c>
    </row>
    <row r="103" spans="1:10">
      <c r="A103" t="s">
        <v>351</v>
      </c>
      <c r="B103" s="69" t="s">
        <v>670</v>
      </c>
      <c r="C103" s="68" t="s">
        <v>671</v>
      </c>
      <c r="D103" t="s">
        <v>47</v>
      </c>
      <c r="E103" t="s">
        <v>665</v>
      </c>
      <c r="F103" s="70">
        <f>SRN!J$200</f>
        <v>262.27654927553527</v>
      </c>
      <c r="G103" s="70">
        <f>SRN!K$200</f>
        <v>319.75399402096411</v>
      </c>
      <c r="H103" s="70">
        <f>SRN!L$200</f>
        <v>294.27058464282999</v>
      </c>
      <c r="I103" s="70">
        <f>SRN!M$200</f>
        <v>243.6296848395807</v>
      </c>
      <c r="J103" s="70">
        <f>SRN!N$200</f>
        <v>185.39840634693707</v>
      </c>
    </row>
    <row r="104" spans="1:10">
      <c r="A104" t="s">
        <v>351</v>
      </c>
      <c r="B104" s="69" t="s">
        <v>672</v>
      </c>
      <c r="C104" s="68" t="s">
        <v>673</v>
      </c>
      <c r="D104" t="s">
        <v>47</v>
      </c>
      <c r="E104" t="s">
        <v>665</v>
      </c>
      <c r="F104" s="70">
        <f>SRN!J$201</f>
        <v>229.83721054473864</v>
      </c>
      <c r="G104" s="70">
        <f>SRN!K$201</f>
        <v>241.09198462490247</v>
      </c>
      <c r="H104" s="70">
        <f>SRN!L$201</f>
        <v>233.69771052467541</v>
      </c>
      <c r="I104" s="70">
        <f>SRN!M$201</f>
        <v>232.85067841025833</v>
      </c>
      <c r="J104" s="70">
        <f>SRN!N$201</f>
        <v>244.98527395399526</v>
      </c>
    </row>
    <row r="105" spans="1:10">
      <c r="A105" t="s">
        <v>351</v>
      </c>
      <c r="B105" s="69" t="s">
        <v>674</v>
      </c>
      <c r="C105" s="68" t="s">
        <v>675</v>
      </c>
      <c r="D105" t="s">
        <v>47</v>
      </c>
      <c r="E105" t="s">
        <v>665</v>
      </c>
      <c r="F105" s="70">
        <f>SRN!J$202</f>
        <v>528.35152062443103</v>
      </c>
      <c r="G105" s="70">
        <f>SRN!K$202</f>
        <v>752.28705141963383</v>
      </c>
      <c r="H105" s="70">
        <f>SRN!L$202</f>
        <v>547.34582724351969</v>
      </c>
      <c r="I105" s="70">
        <f>SRN!M$202</f>
        <v>523.25839537709271</v>
      </c>
      <c r="J105" s="70">
        <f>SRN!N$202</f>
        <v>354.39680897867049</v>
      </c>
    </row>
    <row r="106" spans="1:10">
      <c r="A106" t="s">
        <v>351</v>
      </c>
      <c r="B106" s="69" t="s">
        <v>676</v>
      </c>
      <c r="C106" s="68" t="s">
        <v>677</v>
      </c>
      <c r="D106" t="s">
        <v>47</v>
      </c>
      <c r="E106" t="s">
        <v>665</v>
      </c>
      <c r="F106" s="70">
        <f>SRN!J$203</f>
        <v>33.803111130766126</v>
      </c>
      <c r="G106" s="70">
        <f>SRN!K$203</f>
        <v>32.685622322898809</v>
      </c>
      <c r="H106" s="70">
        <f>SRN!L$203</f>
        <v>32.304142080475067</v>
      </c>
      <c r="I106" s="70">
        <f>SRN!M$203</f>
        <v>31.043783212069766</v>
      </c>
      <c r="J106" s="70">
        <f>SRN!N$203</f>
        <v>31.815827036257545</v>
      </c>
    </row>
    <row r="107" spans="1:10">
      <c r="A107" t="s">
        <v>351</v>
      </c>
      <c r="B107" s="69" t="s">
        <v>678</v>
      </c>
      <c r="C107" s="68" t="s">
        <v>679</v>
      </c>
      <c r="D107" t="s">
        <v>47</v>
      </c>
      <c r="E107" t="s">
        <v>665</v>
      </c>
      <c r="F107" s="70">
        <f>SRN!J$204</f>
        <v>77.081537674009382</v>
      </c>
      <c r="G107" s="70">
        <f>SRN!K$204</f>
        <v>72.523797762615843</v>
      </c>
      <c r="H107" s="70">
        <f>SRN!L$204</f>
        <v>51.440756814137657</v>
      </c>
      <c r="I107" s="70">
        <f>SRN!M$204</f>
        <v>34.809704823926921</v>
      </c>
      <c r="J107" s="70">
        <f>SRN!N$204</f>
        <v>35.936716791904075</v>
      </c>
    </row>
    <row r="108" spans="1:10">
      <c r="A108" t="s">
        <v>351</v>
      </c>
      <c r="B108" s="69" t="s">
        <v>388</v>
      </c>
      <c r="C108" s="68" t="s">
        <v>680</v>
      </c>
      <c r="D108" t="s">
        <v>47</v>
      </c>
      <c r="E108" t="s">
        <v>665</v>
      </c>
      <c r="F108" s="70">
        <f>SRN!J$205</f>
        <v>0</v>
      </c>
      <c r="G108" s="70">
        <f>SRN!K$205</f>
        <v>0</v>
      </c>
      <c r="H108" s="70">
        <f>SRN!L$205</f>
        <v>0</v>
      </c>
      <c r="I108" s="70">
        <f>SRN!M$205</f>
        <v>0</v>
      </c>
      <c r="J108" s="70">
        <f>SRN!N$205</f>
        <v>0</v>
      </c>
    </row>
    <row r="109" spans="1:10">
      <c r="A109" t="s">
        <v>351</v>
      </c>
      <c r="B109" s="69" t="s">
        <v>386</v>
      </c>
      <c r="C109" s="68" t="s">
        <v>681</v>
      </c>
      <c r="D109" t="s">
        <v>47</v>
      </c>
      <c r="E109" t="s">
        <v>665</v>
      </c>
      <c r="F109" s="70">
        <f>SRN!J$206</f>
        <v>0</v>
      </c>
      <c r="G109" s="70">
        <f>SRN!K$206</f>
        <v>0</v>
      </c>
      <c r="H109" s="70">
        <f>SRN!L$206</f>
        <v>0</v>
      </c>
      <c r="I109" s="70">
        <f>SRN!M$206</f>
        <v>0</v>
      </c>
      <c r="J109" s="70">
        <f>SRN!N$206</f>
        <v>0</v>
      </c>
    </row>
    <row r="110" spans="1:10">
      <c r="A110" t="s">
        <v>351</v>
      </c>
      <c r="B110" s="69" t="s">
        <v>682</v>
      </c>
      <c r="C110" s="68" t="s">
        <v>683</v>
      </c>
      <c r="D110" t="s">
        <v>47</v>
      </c>
      <c r="E110" t="s">
        <v>665</v>
      </c>
      <c r="F110" s="70">
        <f>SRN!J$207</f>
        <v>0</v>
      </c>
      <c r="G110" s="70">
        <f>SRN!K$207</f>
        <v>0</v>
      </c>
      <c r="H110" s="70">
        <f>SRN!L$207</f>
        <v>0</v>
      </c>
      <c r="I110" s="70">
        <f>SRN!M$207</f>
        <v>0</v>
      </c>
      <c r="J110" s="70">
        <f>SRN!N$207</f>
        <v>0</v>
      </c>
    </row>
    <row r="111" spans="1:10">
      <c r="A111" t="s">
        <v>351</v>
      </c>
      <c r="B111" s="69" t="s">
        <v>684</v>
      </c>
      <c r="C111" s="68" t="s">
        <v>685</v>
      </c>
      <c r="D111" t="s">
        <v>47</v>
      </c>
      <c r="E111" t="s">
        <v>665</v>
      </c>
      <c r="F111" s="70">
        <f>SRN!J$208</f>
        <v>0</v>
      </c>
      <c r="G111" s="70">
        <f>SRN!K$208</f>
        <v>0</v>
      </c>
      <c r="H111" s="70">
        <f>SRN!L$208</f>
        <v>0</v>
      </c>
      <c r="I111" s="70">
        <f>SRN!M$208</f>
        <v>0</v>
      </c>
      <c r="J111" s="70">
        <f>SRN!N$208</f>
        <v>0</v>
      </c>
    </row>
    <row r="112" spans="1:10">
      <c r="A112" t="s">
        <v>351</v>
      </c>
      <c r="B112" s="83" t="s">
        <v>686</v>
      </c>
      <c r="C112" s="83" t="s">
        <v>687</v>
      </c>
      <c r="D112" s="83" t="s">
        <v>688</v>
      </c>
      <c r="E112" s="83" t="s">
        <v>41</v>
      </c>
      <c r="F112" s="83" t="str">
        <f ca="1">CONCATENATE("[…]", TEXT(NOW(),"dd/mm/yyy hh:mm:ss"))</f>
        <v>[…]16/12/2024 12:12:01</v>
      </c>
      <c r="G112" s="83" t="str">
        <f t="shared" ref="G112:J112" ca="1" si="12">CONCATENATE("[…]", TEXT(NOW(),"dd/mm/yyy hh:mm:ss"))</f>
        <v>[…]16/12/2024 12:12:01</v>
      </c>
      <c r="H112" s="83" t="str">
        <f t="shared" ca="1" si="12"/>
        <v>[…]16/12/2024 12:12:01</v>
      </c>
      <c r="I112" s="83" t="str">
        <f t="shared" ca="1" si="12"/>
        <v>[…]16/12/2024 12:12:01</v>
      </c>
      <c r="J112" s="83" t="str">
        <f t="shared" ca="1" si="12"/>
        <v>[…]16/12/2024 12:12:01</v>
      </c>
    </row>
    <row r="113" spans="1:10">
      <c r="A113" t="s">
        <v>351</v>
      </c>
      <c r="B113" s="83" t="s">
        <v>689</v>
      </c>
      <c r="C113" s="83" t="s">
        <v>690</v>
      </c>
      <c r="D113" s="83" t="s">
        <v>688</v>
      </c>
      <c r="E113" s="83" t="s">
        <v>41</v>
      </c>
      <c r="F113" s="83" t="e">
        <f ca="1">MID(CELL("filename"),SEARCH("[",CELL("filename"))+1,SEARCH("]",CELL("filename"))-SEARCH("[",CELL("filename"))-1)</f>
        <v>#VALUE!</v>
      </c>
      <c r="G113" s="83" t="e">
        <f t="shared" ref="G113:J113" ca="1" si="13">MID(CELL("filename"),SEARCH("[",CELL("filename"))+1,SEARCH("]",CELL("filename"))-SEARCH("[",CELL("filename"))-1)</f>
        <v>#VALUE!</v>
      </c>
      <c r="H113" s="83" t="e">
        <f t="shared" ca="1" si="13"/>
        <v>#VALUE!</v>
      </c>
      <c r="I113" s="83" t="e">
        <f t="shared" ca="1" si="13"/>
        <v>#VALUE!</v>
      </c>
      <c r="J113" s="83" t="e">
        <f t="shared" ca="1" si="13"/>
        <v>#VALUE!</v>
      </c>
    </row>
    <row r="114" spans="1:10">
      <c r="A114" t="s">
        <v>351</v>
      </c>
      <c r="B114" s="83" t="s">
        <v>691</v>
      </c>
      <c r="C114" s="83" t="s">
        <v>692</v>
      </c>
      <c r="D114" s="83" t="s">
        <v>688</v>
      </c>
      <c r="E114" s="83" t="s">
        <v>41</v>
      </c>
      <c r="F114" s="83" t="str">
        <f>'F_Inputs - allowance'!$E$1</f>
        <v>Run on 19 Nov 2024 9:32</v>
      </c>
      <c r="G114" s="83" t="str">
        <f>'F_Inputs - allowance'!$E$1</f>
        <v>Run on 19 Nov 2024 9:32</v>
      </c>
      <c r="H114" s="83" t="str">
        <f>'F_Inputs - allowance'!$E$1</f>
        <v>Run on 19 Nov 2024 9:32</v>
      </c>
      <c r="I114" s="83" t="str">
        <f>'F_Inputs - allowance'!$E$1</f>
        <v>Run on 19 Nov 2024 9:32</v>
      </c>
      <c r="J114" s="83" t="str">
        <f>'F_Inputs - allowance'!$E$1</f>
        <v>Run on 19 Nov 2024 9:32</v>
      </c>
    </row>
    <row r="115" spans="1:10">
      <c r="A115" t="s">
        <v>351</v>
      </c>
      <c r="B115" s="83" t="s">
        <v>693</v>
      </c>
      <c r="C115" s="83" t="s">
        <v>694</v>
      </c>
      <c r="D115" s="83" t="s">
        <v>695</v>
      </c>
      <c r="E115" s="83" t="s">
        <v>41</v>
      </c>
      <c r="F115" s="83">
        <f>IF(SUM('Inp - allowance override'!$G$7:$M$754)&gt;0,1,0)</f>
        <v>0</v>
      </c>
      <c r="G115" s="83">
        <f>IF(SUM('Inp - allowance override'!$G$7:$M$754)&gt;0,1,0)</f>
        <v>0</v>
      </c>
      <c r="H115" s="83">
        <f>IF(SUM('Inp - allowance override'!$G$7:$M$754)&gt;0,1,0)</f>
        <v>0</v>
      </c>
      <c r="I115" s="83">
        <f>IF(SUM('Inp - allowance override'!$G$7:$M$754)&gt;0,1,0)</f>
        <v>0</v>
      </c>
      <c r="J115" s="83">
        <f>IF(SUM('Inp - allowance override'!$G$7:$M$754)&gt;0,1,0)</f>
        <v>0</v>
      </c>
    </row>
    <row r="116" spans="1:10">
      <c r="A116" t="s">
        <v>352</v>
      </c>
      <c r="B116" s="69" t="s">
        <v>663</v>
      </c>
      <c r="C116" s="68" t="s">
        <v>664</v>
      </c>
      <c r="D116" t="s">
        <v>47</v>
      </c>
      <c r="E116" t="s">
        <v>665</v>
      </c>
      <c r="F116" s="70" t="e">
        <f ca="1">TMS!J$197</f>
        <v>#DIV/0!</v>
      </c>
      <c r="G116" s="70" t="e">
        <f ca="1">TMS!K$197</f>
        <v>#DIV/0!</v>
      </c>
      <c r="H116" s="70" t="e">
        <f ca="1">TMS!L$197</f>
        <v>#DIV/0!</v>
      </c>
      <c r="I116" s="70" t="e">
        <f ca="1">TMS!M$197</f>
        <v>#DIV/0!</v>
      </c>
      <c r="J116" s="70" t="e">
        <f ca="1">TMS!N$197</f>
        <v>#DIV/0!</v>
      </c>
    </row>
    <row r="117" spans="1:10">
      <c r="A117" t="s">
        <v>352</v>
      </c>
      <c r="B117" s="69" t="s">
        <v>666</v>
      </c>
      <c r="C117" s="68" t="s">
        <v>667</v>
      </c>
      <c r="D117" t="s">
        <v>47</v>
      </c>
      <c r="E117" t="s">
        <v>665</v>
      </c>
      <c r="F117" s="70" t="e">
        <f ca="1">TMS!J$198</f>
        <v>#DIV/0!</v>
      </c>
      <c r="G117" s="70" t="e">
        <f ca="1">TMS!K$198</f>
        <v>#DIV/0!</v>
      </c>
      <c r="H117" s="70" t="e">
        <f ca="1">TMS!L$198</f>
        <v>#DIV/0!</v>
      </c>
      <c r="I117" s="70" t="e">
        <f ca="1">TMS!M$198</f>
        <v>#DIV/0!</v>
      </c>
      <c r="J117" s="70" t="e">
        <f ca="1">TMS!N$198</f>
        <v>#DIV/0!</v>
      </c>
    </row>
    <row r="118" spans="1:10">
      <c r="A118" t="s">
        <v>352</v>
      </c>
      <c r="B118" s="69" t="s">
        <v>668</v>
      </c>
      <c r="C118" s="68" t="s">
        <v>669</v>
      </c>
      <c r="D118" t="s">
        <v>47</v>
      </c>
      <c r="E118" t="s">
        <v>665</v>
      </c>
      <c r="F118" s="70" t="e">
        <f ca="1">TMS!J$199</f>
        <v>#DIV/0!</v>
      </c>
      <c r="G118" s="70" t="e">
        <f ca="1">TMS!K$199</f>
        <v>#DIV/0!</v>
      </c>
      <c r="H118" s="70" t="e">
        <f ca="1">TMS!L$199</f>
        <v>#DIV/0!</v>
      </c>
      <c r="I118" s="70" t="e">
        <f ca="1">TMS!M$199</f>
        <v>#DIV/0!</v>
      </c>
      <c r="J118" s="70" t="e">
        <f ca="1">TMS!N$199</f>
        <v>#DIV/0!</v>
      </c>
    </row>
    <row r="119" spans="1:10">
      <c r="A119" t="s">
        <v>352</v>
      </c>
      <c r="B119" s="69" t="s">
        <v>670</v>
      </c>
      <c r="C119" s="68" t="s">
        <v>671</v>
      </c>
      <c r="D119" t="s">
        <v>47</v>
      </c>
      <c r="E119" t="s">
        <v>665</v>
      </c>
      <c r="F119" s="70" t="e">
        <f ca="1">TMS!J$200</f>
        <v>#DIV/0!</v>
      </c>
      <c r="G119" s="70" t="e">
        <f ca="1">TMS!K$200</f>
        <v>#DIV/0!</v>
      </c>
      <c r="H119" s="70" t="e">
        <f ca="1">TMS!L$200</f>
        <v>#DIV/0!</v>
      </c>
      <c r="I119" s="70" t="e">
        <f ca="1">TMS!M$200</f>
        <v>#DIV/0!</v>
      </c>
      <c r="J119" s="70" t="e">
        <f ca="1">TMS!N$200</f>
        <v>#DIV/0!</v>
      </c>
    </row>
    <row r="120" spans="1:10">
      <c r="A120" t="s">
        <v>352</v>
      </c>
      <c r="B120" s="69" t="s">
        <v>672</v>
      </c>
      <c r="C120" s="68" t="s">
        <v>673</v>
      </c>
      <c r="D120" t="s">
        <v>47</v>
      </c>
      <c r="E120" t="s">
        <v>665</v>
      </c>
      <c r="F120" s="70" t="e">
        <f ca="1">TMS!J$201</f>
        <v>#DIV/0!</v>
      </c>
      <c r="G120" s="70" t="e">
        <f ca="1">TMS!K$201</f>
        <v>#DIV/0!</v>
      </c>
      <c r="H120" s="70" t="e">
        <f ca="1">TMS!L$201</f>
        <v>#DIV/0!</v>
      </c>
      <c r="I120" s="70" t="e">
        <f ca="1">TMS!M$201</f>
        <v>#DIV/0!</v>
      </c>
      <c r="J120" s="70" t="e">
        <f ca="1">TMS!N$201</f>
        <v>#DIV/0!</v>
      </c>
    </row>
    <row r="121" spans="1:10">
      <c r="A121" t="s">
        <v>352</v>
      </c>
      <c r="B121" s="69" t="s">
        <v>674</v>
      </c>
      <c r="C121" s="68" t="s">
        <v>675</v>
      </c>
      <c r="D121" t="s">
        <v>47</v>
      </c>
      <c r="E121" t="s">
        <v>665</v>
      </c>
      <c r="F121" s="70" t="e">
        <f ca="1">TMS!J$202</f>
        <v>#DIV/0!</v>
      </c>
      <c r="G121" s="70" t="e">
        <f ca="1">TMS!K$202</f>
        <v>#DIV/0!</v>
      </c>
      <c r="H121" s="70" t="e">
        <f ca="1">TMS!L$202</f>
        <v>#DIV/0!</v>
      </c>
      <c r="I121" s="70" t="e">
        <f ca="1">TMS!M$202</f>
        <v>#DIV/0!</v>
      </c>
      <c r="J121" s="70" t="e">
        <f ca="1">TMS!N$202</f>
        <v>#DIV/0!</v>
      </c>
    </row>
    <row r="122" spans="1:10">
      <c r="A122" t="s">
        <v>352</v>
      </c>
      <c r="B122" s="69" t="s">
        <v>676</v>
      </c>
      <c r="C122" s="68" t="s">
        <v>677</v>
      </c>
      <c r="D122" t="s">
        <v>47</v>
      </c>
      <c r="E122" t="s">
        <v>665</v>
      </c>
      <c r="F122" s="70" t="e">
        <f ca="1">TMS!J$203</f>
        <v>#DIV/0!</v>
      </c>
      <c r="G122" s="70" t="e">
        <f ca="1">TMS!K$203</f>
        <v>#DIV/0!</v>
      </c>
      <c r="H122" s="70" t="e">
        <f ca="1">TMS!L$203</f>
        <v>#DIV/0!</v>
      </c>
      <c r="I122" s="70" t="e">
        <f ca="1">TMS!M$203</f>
        <v>#DIV/0!</v>
      </c>
      <c r="J122" s="70" t="e">
        <f ca="1">TMS!N$203</f>
        <v>#DIV/0!</v>
      </c>
    </row>
    <row r="123" spans="1:10">
      <c r="A123" t="s">
        <v>352</v>
      </c>
      <c r="B123" s="69" t="s">
        <v>678</v>
      </c>
      <c r="C123" s="68" t="s">
        <v>679</v>
      </c>
      <c r="D123" t="s">
        <v>47</v>
      </c>
      <c r="E123" t="s">
        <v>665</v>
      </c>
      <c r="F123" s="70" t="e">
        <f ca="1">TMS!J$204</f>
        <v>#DIV/0!</v>
      </c>
      <c r="G123" s="70" t="e">
        <f ca="1">TMS!K$204</f>
        <v>#DIV/0!</v>
      </c>
      <c r="H123" s="70" t="e">
        <f ca="1">TMS!L$204</f>
        <v>#DIV/0!</v>
      </c>
      <c r="I123" s="70" t="e">
        <f ca="1">TMS!M$204</f>
        <v>#DIV/0!</v>
      </c>
      <c r="J123" s="70" t="e">
        <f ca="1">TMS!N$204</f>
        <v>#DIV/0!</v>
      </c>
    </row>
    <row r="124" spans="1:10">
      <c r="A124" t="s">
        <v>352</v>
      </c>
      <c r="B124" s="69" t="s">
        <v>388</v>
      </c>
      <c r="C124" s="68" t="s">
        <v>680</v>
      </c>
      <c r="D124" t="s">
        <v>47</v>
      </c>
      <c r="E124" t="s">
        <v>665</v>
      </c>
      <c r="F124" s="70">
        <f ca="1">TMS!J$205</f>
        <v>0</v>
      </c>
      <c r="G124" s="70">
        <f ca="1">TMS!K$205</f>
        <v>0</v>
      </c>
      <c r="H124" s="70">
        <f ca="1">TMS!L$205</f>
        <v>0</v>
      </c>
      <c r="I124" s="70">
        <f ca="1">TMS!M$205</f>
        <v>0</v>
      </c>
      <c r="J124" s="70">
        <f ca="1">TMS!N$205</f>
        <v>0</v>
      </c>
    </row>
    <row r="125" spans="1:10">
      <c r="A125" t="s">
        <v>352</v>
      </c>
      <c r="B125" s="69" t="s">
        <v>386</v>
      </c>
      <c r="C125" s="68" t="s">
        <v>681</v>
      </c>
      <c r="D125" t="s">
        <v>47</v>
      </c>
      <c r="E125" t="s">
        <v>665</v>
      </c>
      <c r="F125" s="70">
        <f ca="1">TMS!J$206</f>
        <v>0</v>
      </c>
      <c r="G125" s="70">
        <f ca="1">TMS!K$206</f>
        <v>0</v>
      </c>
      <c r="H125" s="70">
        <f ca="1">TMS!L$206</f>
        <v>0</v>
      </c>
      <c r="I125" s="70">
        <f ca="1">TMS!M$206</f>
        <v>0</v>
      </c>
      <c r="J125" s="70">
        <f ca="1">TMS!N$206</f>
        <v>0</v>
      </c>
    </row>
    <row r="126" spans="1:10">
      <c r="A126" t="s">
        <v>352</v>
      </c>
      <c r="B126" s="69" t="s">
        <v>682</v>
      </c>
      <c r="C126" s="68" t="s">
        <v>683</v>
      </c>
      <c r="D126" t="s">
        <v>47</v>
      </c>
      <c r="E126" t="s">
        <v>665</v>
      </c>
      <c r="F126" s="70">
        <f ca="1">TMS!J$207</f>
        <v>0</v>
      </c>
      <c r="G126" s="70">
        <f ca="1">TMS!K$207</f>
        <v>0</v>
      </c>
      <c r="H126" s="70">
        <f ca="1">TMS!L$207</f>
        <v>0</v>
      </c>
      <c r="I126" s="70">
        <f ca="1">TMS!M$207</f>
        <v>0</v>
      </c>
      <c r="J126" s="70">
        <f ca="1">TMS!N$207</f>
        <v>0</v>
      </c>
    </row>
    <row r="127" spans="1:10">
      <c r="A127" t="s">
        <v>352</v>
      </c>
      <c r="B127" s="69" t="s">
        <v>684</v>
      </c>
      <c r="C127" s="68" t="s">
        <v>685</v>
      </c>
      <c r="D127" t="s">
        <v>47</v>
      </c>
      <c r="E127" t="s">
        <v>665</v>
      </c>
      <c r="F127" s="70">
        <f ca="1">TMS!J$208</f>
        <v>0</v>
      </c>
      <c r="G127" s="70">
        <f ca="1">TMS!K$208</f>
        <v>0</v>
      </c>
      <c r="H127" s="70">
        <f ca="1">TMS!L$208</f>
        <v>0</v>
      </c>
      <c r="I127" s="70">
        <f ca="1">TMS!M$208</f>
        <v>0</v>
      </c>
      <c r="J127" s="70">
        <f ca="1">TMS!N$208</f>
        <v>0</v>
      </c>
    </row>
    <row r="128" spans="1:10">
      <c r="A128" t="s">
        <v>352</v>
      </c>
      <c r="B128" s="83" t="s">
        <v>686</v>
      </c>
      <c r="C128" s="83" t="s">
        <v>687</v>
      </c>
      <c r="D128" s="83" t="s">
        <v>688</v>
      </c>
      <c r="E128" s="83" t="s">
        <v>41</v>
      </c>
      <c r="F128" s="83" t="str">
        <f ca="1">CONCATENATE("[…]", TEXT(NOW(),"dd/mm/yyy hh:mm:ss"))</f>
        <v>[…]16/12/2024 12:12:01</v>
      </c>
      <c r="G128" s="83" t="str">
        <f t="shared" ref="G128:J128" ca="1" si="14">CONCATENATE("[…]", TEXT(NOW(),"dd/mm/yyy hh:mm:ss"))</f>
        <v>[…]16/12/2024 12:12:01</v>
      </c>
      <c r="H128" s="83" t="str">
        <f t="shared" ca="1" si="14"/>
        <v>[…]16/12/2024 12:12:01</v>
      </c>
      <c r="I128" s="83" t="str">
        <f t="shared" ca="1" si="14"/>
        <v>[…]16/12/2024 12:12:01</v>
      </c>
      <c r="J128" s="83" t="str">
        <f t="shared" ca="1" si="14"/>
        <v>[…]16/12/2024 12:12:01</v>
      </c>
    </row>
    <row r="129" spans="1:10">
      <c r="A129" t="s">
        <v>352</v>
      </c>
      <c r="B129" s="83" t="s">
        <v>689</v>
      </c>
      <c r="C129" s="83" t="s">
        <v>690</v>
      </c>
      <c r="D129" s="83" t="s">
        <v>688</v>
      </c>
      <c r="E129" s="83" t="s">
        <v>41</v>
      </c>
      <c r="F129" s="83" t="e">
        <f ca="1">MID(CELL("filename"),SEARCH("[",CELL("filename"))+1,SEARCH("]",CELL("filename"))-SEARCH("[",CELL("filename"))-1)</f>
        <v>#VALUE!</v>
      </c>
      <c r="G129" s="83" t="e">
        <f t="shared" ref="G129:J129" ca="1" si="15">MID(CELL("filename"),SEARCH("[",CELL("filename"))+1,SEARCH("]",CELL("filename"))-SEARCH("[",CELL("filename"))-1)</f>
        <v>#VALUE!</v>
      </c>
      <c r="H129" s="83" t="e">
        <f t="shared" ca="1" si="15"/>
        <v>#VALUE!</v>
      </c>
      <c r="I129" s="83" t="e">
        <f t="shared" ca="1" si="15"/>
        <v>#VALUE!</v>
      </c>
      <c r="J129" s="83" t="e">
        <f t="shared" ca="1" si="15"/>
        <v>#VALUE!</v>
      </c>
    </row>
    <row r="130" spans="1:10">
      <c r="A130" t="s">
        <v>352</v>
      </c>
      <c r="B130" s="83" t="s">
        <v>691</v>
      </c>
      <c r="C130" s="83" t="s">
        <v>692</v>
      </c>
      <c r="D130" s="83" t="s">
        <v>688</v>
      </c>
      <c r="E130" s="83" t="s">
        <v>41</v>
      </c>
      <c r="F130" s="83" t="str">
        <f>'F_Inputs - allowance'!$E$1</f>
        <v>Run on 19 Nov 2024 9:32</v>
      </c>
      <c r="G130" s="83" t="str">
        <f>'F_Inputs - allowance'!$E$1</f>
        <v>Run on 19 Nov 2024 9:32</v>
      </c>
      <c r="H130" s="83" t="str">
        <f>'F_Inputs - allowance'!$E$1</f>
        <v>Run on 19 Nov 2024 9:32</v>
      </c>
      <c r="I130" s="83" t="str">
        <f>'F_Inputs - allowance'!$E$1</f>
        <v>Run on 19 Nov 2024 9:32</v>
      </c>
      <c r="J130" s="83" t="str">
        <f>'F_Inputs - allowance'!$E$1</f>
        <v>Run on 19 Nov 2024 9:32</v>
      </c>
    </row>
    <row r="131" spans="1:10">
      <c r="A131" t="s">
        <v>352</v>
      </c>
      <c r="B131" s="83" t="s">
        <v>693</v>
      </c>
      <c r="C131" s="83" t="s">
        <v>694</v>
      </c>
      <c r="D131" s="83" t="s">
        <v>695</v>
      </c>
      <c r="E131" s="83" t="s">
        <v>41</v>
      </c>
      <c r="F131" s="83">
        <f>IF(SUM('Inp - allowance override'!$G$7:$M$754)&gt;0,1,0)</f>
        <v>0</v>
      </c>
      <c r="G131" s="83">
        <f>IF(SUM('Inp - allowance override'!$G$7:$M$754)&gt;0,1,0)</f>
        <v>0</v>
      </c>
      <c r="H131" s="83">
        <f>IF(SUM('Inp - allowance override'!$G$7:$M$754)&gt;0,1,0)</f>
        <v>0</v>
      </c>
      <c r="I131" s="83">
        <f>IF(SUM('Inp - allowance override'!$G$7:$M$754)&gt;0,1,0)</f>
        <v>0</v>
      </c>
      <c r="J131" s="83">
        <f>IF(SUM('Inp - allowance override'!$G$7:$M$754)&gt;0,1,0)</f>
        <v>0</v>
      </c>
    </row>
    <row r="132" spans="1:10">
      <c r="A132" t="s">
        <v>353</v>
      </c>
      <c r="B132" s="69" t="s">
        <v>663</v>
      </c>
      <c r="C132" s="68" t="s">
        <v>664</v>
      </c>
      <c r="D132" t="s">
        <v>47</v>
      </c>
      <c r="E132" t="s">
        <v>665</v>
      </c>
      <c r="F132" s="70">
        <f>UUW!J$197</f>
        <v>74.56147680007777</v>
      </c>
      <c r="G132" s="70">
        <f>UUW!K$197</f>
        <v>81.463504915537101</v>
      </c>
      <c r="H132" s="70">
        <f>UUW!L$197</f>
        <v>84.034791598948644</v>
      </c>
      <c r="I132" s="70">
        <f>UUW!M$197</f>
        <v>86.244641556421527</v>
      </c>
      <c r="J132" s="70">
        <f>UUW!N$197</f>
        <v>82.793284918437777</v>
      </c>
    </row>
    <row r="133" spans="1:10">
      <c r="A133" t="s">
        <v>353</v>
      </c>
      <c r="B133" s="69" t="s">
        <v>666</v>
      </c>
      <c r="C133" s="68" t="s">
        <v>667</v>
      </c>
      <c r="D133" t="s">
        <v>47</v>
      </c>
      <c r="E133" t="s">
        <v>665</v>
      </c>
      <c r="F133" s="70">
        <f>UUW!J$198</f>
        <v>65.176227195007868</v>
      </c>
      <c r="G133" s="70">
        <f>UUW!K$198</f>
        <v>52.023082694277512</v>
      </c>
      <c r="H133" s="70">
        <f>UUW!L$198</f>
        <v>67.872925883652229</v>
      </c>
      <c r="I133" s="70">
        <f>UUW!M$198</f>
        <v>54.332131462065014</v>
      </c>
      <c r="J133" s="70">
        <f>UUW!N$198</f>
        <v>38.2138559486445</v>
      </c>
    </row>
    <row r="134" spans="1:10">
      <c r="A134" t="s">
        <v>353</v>
      </c>
      <c r="B134" s="69" t="s">
        <v>668</v>
      </c>
      <c r="C134" s="68" t="s">
        <v>669</v>
      </c>
      <c r="D134" t="s">
        <v>47</v>
      </c>
      <c r="E134" t="s">
        <v>665</v>
      </c>
      <c r="F134" s="70">
        <f>UUW!J$199</f>
        <v>384.64504209456817</v>
      </c>
      <c r="G134" s="70">
        <f>UUW!K$199</f>
        <v>412.92443675129016</v>
      </c>
      <c r="H134" s="70">
        <f>UUW!L$199</f>
        <v>411.13156686926203</v>
      </c>
      <c r="I134" s="70">
        <f>UUW!M$199</f>
        <v>410.53827934594426</v>
      </c>
      <c r="J134" s="70">
        <f>UUW!N$199</f>
        <v>426.65705736129291</v>
      </c>
    </row>
    <row r="135" spans="1:10">
      <c r="A135" t="s">
        <v>353</v>
      </c>
      <c r="B135" s="69" t="s">
        <v>670</v>
      </c>
      <c r="C135" s="68" t="s">
        <v>671</v>
      </c>
      <c r="D135" t="s">
        <v>47</v>
      </c>
      <c r="E135" t="s">
        <v>665</v>
      </c>
      <c r="F135" s="70">
        <f>UUW!J$200</f>
        <v>333.26992726421383</v>
      </c>
      <c r="G135" s="70">
        <f>UUW!K$200</f>
        <v>324.81262969027148</v>
      </c>
      <c r="H135" s="70">
        <f>UUW!L$200</f>
        <v>370.07100347130347</v>
      </c>
      <c r="I135" s="70">
        <f>UUW!M$200</f>
        <v>320.74492050803383</v>
      </c>
      <c r="J135" s="70">
        <f>UUW!N$200</f>
        <v>284.10045807678802</v>
      </c>
    </row>
    <row r="136" spans="1:10">
      <c r="A136" t="s">
        <v>353</v>
      </c>
      <c r="B136" s="69" t="s">
        <v>672</v>
      </c>
      <c r="C136" s="68" t="s">
        <v>673</v>
      </c>
      <c r="D136" t="s">
        <v>47</v>
      </c>
      <c r="E136" t="s">
        <v>665</v>
      </c>
      <c r="F136" s="70">
        <f>UUW!J$201</f>
        <v>371.40658447886477</v>
      </c>
      <c r="G136" s="70">
        <f>UUW!K$201</f>
        <v>387.15435003567319</v>
      </c>
      <c r="H136" s="70">
        <f>UUW!L$201</f>
        <v>392.19136553841457</v>
      </c>
      <c r="I136" s="70">
        <f>UUW!M$201</f>
        <v>398.77672666925906</v>
      </c>
      <c r="J136" s="70">
        <f>UUW!N$201</f>
        <v>415.68349038128713</v>
      </c>
    </row>
    <row r="137" spans="1:10">
      <c r="A137" t="s">
        <v>353</v>
      </c>
      <c r="B137" s="69" t="s">
        <v>674</v>
      </c>
      <c r="C137" s="68" t="s">
        <v>675</v>
      </c>
      <c r="D137" t="s">
        <v>47</v>
      </c>
      <c r="E137" t="s">
        <v>665</v>
      </c>
      <c r="F137" s="70">
        <f>UUW!J$202</f>
        <v>942.56965513144485</v>
      </c>
      <c r="G137" s="70">
        <f>UUW!K$202</f>
        <v>1121.6973318644441</v>
      </c>
      <c r="H137" s="70">
        <f>UUW!L$202</f>
        <v>1336.2554089454691</v>
      </c>
      <c r="I137" s="70">
        <f>UUW!M$202</f>
        <v>1115.7445731549424</v>
      </c>
      <c r="J137" s="70">
        <f>UUW!N$202</f>
        <v>558.67210806352739</v>
      </c>
    </row>
    <row r="138" spans="1:10">
      <c r="A138" t="s">
        <v>353</v>
      </c>
      <c r="B138" s="69" t="s">
        <v>676</v>
      </c>
      <c r="C138" s="68" t="s">
        <v>677</v>
      </c>
      <c r="D138" t="s">
        <v>47</v>
      </c>
      <c r="E138" t="s">
        <v>665</v>
      </c>
      <c r="F138" s="70">
        <f>UUW!J$203</f>
        <v>60.192111781000193</v>
      </c>
      <c r="G138" s="70">
        <f>UUW!K$203</f>
        <v>62.810461583627422</v>
      </c>
      <c r="H138" s="70">
        <f>UUW!L$203</f>
        <v>70.826950606010683</v>
      </c>
      <c r="I138" s="70">
        <f>UUW!M$203</f>
        <v>73.375035107714382</v>
      </c>
      <c r="J138" s="70">
        <f>UUW!N$203</f>
        <v>87.032652093281868</v>
      </c>
    </row>
    <row r="139" spans="1:10">
      <c r="A139" t="s">
        <v>353</v>
      </c>
      <c r="B139" s="69" t="s">
        <v>678</v>
      </c>
      <c r="C139" s="68" t="s">
        <v>679</v>
      </c>
      <c r="D139" t="s">
        <v>47</v>
      </c>
      <c r="E139" t="s">
        <v>665</v>
      </c>
      <c r="F139" s="70">
        <f>UUW!J$204</f>
        <v>97.389110035198158</v>
      </c>
      <c r="G139" s="70">
        <f>UUW!K$204</f>
        <v>112.31299833728934</v>
      </c>
      <c r="H139" s="70">
        <f>UUW!L$204</f>
        <v>101.16432360439853</v>
      </c>
      <c r="I139" s="70">
        <f>UUW!M$204</f>
        <v>86.040288247141788</v>
      </c>
      <c r="J139" s="70">
        <f>UUW!N$204</f>
        <v>52.139439110345698</v>
      </c>
    </row>
    <row r="140" spans="1:10">
      <c r="A140" t="s">
        <v>353</v>
      </c>
      <c r="B140" s="69" t="s">
        <v>388</v>
      </c>
      <c r="C140" s="68" t="s">
        <v>680</v>
      </c>
      <c r="D140" t="s">
        <v>47</v>
      </c>
      <c r="E140" t="s">
        <v>665</v>
      </c>
      <c r="F140" s="70">
        <f>UUW!J$205</f>
        <v>0</v>
      </c>
      <c r="G140" s="70">
        <f>UUW!K$205</f>
        <v>0</v>
      </c>
      <c r="H140" s="70">
        <f>UUW!L$205</f>
        <v>0</v>
      </c>
      <c r="I140" s="70">
        <f>UUW!M$205</f>
        <v>0</v>
      </c>
      <c r="J140" s="70">
        <f>UUW!N$205</f>
        <v>0</v>
      </c>
    </row>
    <row r="141" spans="1:10">
      <c r="A141" t="s">
        <v>353</v>
      </c>
      <c r="B141" s="69" t="s">
        <v>386</v>
      </c>
      <c r="C141" s="68" t="s">
        <v>681</v>
      </c>
      <c r="D141" t="s">
        <v>47</v>
      </c>
      <c r="E141" t="s">
        <v>665</v>
      </c>
      <c r="F141" s="70">
        <f>UUW!J$206</f>
        <v>0</v>
      </c>
      <c r="G141" s="70">
        <f>UUW!K$206</f>
        <v>0</v>
      </c>
      <c r="H141" s="70">
        <f>UUW!L$206</f>
        <v>0</v>
      </c>
      <c r="I141" s="70">
        <f>UUW!M$206</f>
        <v>0</v>
      </c>
      <c r="J141" s="70">
        <f>UUW!N$206</f>
        <v>0</v>
      </c>
    </row>
    <row r="142" spans="1:10">
      <c r="A142" t="s">
        <v>353</v>
      </c>
      <c r="B142" s="69" t="s">
        <v>682</v>
      </c>
      <c r="C142" s="68" t="s">
        <v>683</v>
      </c>
      <c r="D142" t="s">
        <v>47</v>
      </c>
      <c r="E142" t="s">
        <v>665</v>
      </c>
      <c r="F142" s="70">
        <f>UUW!J$207</f>
        <v>0</v>
      </c>
      <c r="G142" s="70">
        <f>UUW!K$207</f>
        <v>0</v>
      </c>
      <c r="H142" s="70">
        <f>UUW!L$207</f>
        <v>0</v>
      </c>
      <c r="I142" s="70">
        <f>UUW!M$207</f>
        <v>0</v>
      </c>
      <c r="J142" s="70">
        <f>UUW!N$207</f>
        <v>0</v>
      </c>
    </row>
    <row r="143" spans="1:10">
      <c r="A143" t="s">
        <v>353</v>
      </c>
      <c r="B143" s="69" t="s">
        <v>684</v>
      </c>
      <c r="C143" s="68" t="s">
        <v>685</v>
      </c>
      <c r="D143" t="s">
        <v>47</v>
      </c>
      <c r="E143" t="s">
        <v>665</v>
      </c>
      <c r="F143" s="70">
        <f>UUW!J$208</f>
        <v>0</v>
      </c>
      <c r="G143" s="70">
        <f>UUW!K$208</f>
        <v>0</v>
      </c>
      <c r="H143" s="70">
        <f>UUW!L$208</f>
        <v>0</v>
      </c>
      <c r="I143" s="70">
        <f>UUW!M$208</f>
        <v>0</v>
      </c>
      <c r="J143" s="70">
        <f>UUW!N$208</f>
        <v>0</v>
      </c>
    </row>
    <row r="144" spans="1:10">
      <c r="A144" t="s">
        <v>353</v>
      </c>
      <c r="B144" s="83" t="s">
        <v>686</v>
      </c>
      <c r="C144" s="83" t="s">
        <v>687</v>
      </c>
      <c r="D144" s="83" t="s">
        <v>688</v>
      </c>
      <c r="E144" s="83" t="s">
        <v>41</v>
      </c>
      <c r="F144" s="83" t="str">
        <f ca="1">CONCATENATE("[…]", TEXT(NOW(),"dd/mm/yyy hh:mm:ss"))</f>
        <v>[…]16/12/2024 12:12:01</v>
      </c>
      <c r="G144" s="83" t="str">
        <f t="shared" ref="G144:J144" ca="1" si="16">CONCATENATE("[…]", TEXT(NOW(),"dd/mm/yyy hh:mm:ss"))</f>
        <v>[…]16/12/2024 12:12:01</v>
      </c>
      <c r="H144" s="83" t="str">
        <f t="shared" ca="1" si="16"/>
        <v>[…]16/12/2024 12:12:01</v>
      </c>
      <c r="I144" s="83" t="str">
        <f t="shared" ca="1" si="16"/>
        <v>[…]16/12/2024 12:12:01</v>
      </c>
      <c r="J144" s="83" t="str">
        <f t="shared" ca="1" si="16"/>
        <v>[…]16/12/2024 12:12:01</v>
      </c>
    </row>
    <row r="145" spans="1:10">
      <c r="A145" t="s">
        <v>353</v>
      </c>
      <c r="B145" s="83" t="s">
        <v>689</v>
      </c>
      <c r="C145" s="83" t="s">
        <v>690</v>
      </c>
      <c r="D145" s="83" t="s">
        <v>688</v>
      </c>
      <c r="E145" s="83" t="s">
        <v>41</v>
      </c>
      <c r="F145" s="83" t="e">
        <f ca="1">MID(CELL("filename"),SEARCH("[",CELL("filename"))+1,SEARCH("]",CELL("filename"))-SEARCH("[",CELL("filename"))-1)</f>
        <v>#VALUE!</v>
      </c>
      <c r="G145" s="83" t="e">
        <f t="shared" ref="G145:J145" ca="1" si="17">MID(CELL("filename"),SEARCH("[",CELL("filename"))+1,SEARCH("]",CELL("filename"))-SEARCH("[",CELL("filename"))-1)</f>
        <v>#VALUE!</v>
      </c>
      <c r="H145" s="83" t="e">
        <f t="shared" ca="1" si="17"/>
        <v>#VALUE!</v>
      </c>
      <c r="I145" s="83" t="e">
        <f t="shared" ca="1" si="17"/>
        <v>#VALUE!</v>
      </c>
      <c r="J145" s="83" t="e">
        <f t="shared" ca="1" si="17"/>
        <v>#VALUE!</v>
      </c>
    </row>
    <row r="146" spans="1:10">
      <c r="A146" t="s">
        <v>353</v>
      </c>
      <c r="B146" s="83" t="s">
        <v>691</v>
      </c>
      <c r="C146" s="83" t="s">
        <v>692</v>
      </c>
      <c r="D146" s="83" t="s">
        <v>688</v>
      </c>
      <c r="E146" s="83" t="s">
        <v>41</v>
      </c>
      <c r="F146" s="83" t="str">
        <f>'F_Inputs - allowance'!$E$1</f>
        <v>Run on 19 Nov 2024 9:32</v>
      </c>
      <c r="G146" s="83" t="str">
        <f>'F_Inputs - allowance'!$E$1</f>
        <v>Run on 19 Nov 2024 9:32</v>
      </c>
      <c r="H146" s="83" t="str">
        <f>'F_Inputs - allowance'!$E$1</f>
        <v>Run on 19 Nov 2024 9:32</v>
      </c>
      <c r="I146" s="83" t="str">
        <f>'F_Inputs - allowance'!$E$1</f>
        <v>Run on 19 Nov 2024 9:32</v>
      </c>
      <c r="J146" s="83" t="str">
        <f>'F_Inputs - allowance'!$E$1</f>
        <v>Run on 19 Nov 2024 9:32</v>
      </c>
    </row>
    <row r="147" spans="1:10">
      <c r="A147" t="s">
        <v>353</v>
      </c>
      <c r="B147" s="83" t="s">
        <v>693</v>
      </c>
      <c r="C147" s="83" t="s">
        <v>694</v>
      </c>
      <c r="D147" s="83" t="s">
        <v>695</v>
      </c>
      <c r="E147" s="83" t="s">
        <v>41</v>
      </c>
      <c r="F147" s="83">
        <f>IF(SUM('Inp - allowance override'!$G$7:$M$754)&gt;0,1,0)</f>
        <v>0</v>
      </c>
      <c r="G147" s="83">
        <f>IF(SUM('Inp - allowance override'!$G$7:$M$754)&gt;0,1,0)</f>
        <v>0</v>
      </c>
      <c r="H147" s="83">
        <f>IF(SUM('Inp - allowance override'!$G$7:$M$754)&gt;0,1,0)</f>
        <v>0</v>
      </c>
      <c r="I147" s="83">
        <f>IF(SUM('Inp - allowance override'!$G$7:$M$754)&gt;0,1,0)</f>
        <v>0</v>
      </c>
      <c r="J147" s="83">
        <f>IF(SUM('Inp - allowance override'!$G$7:$M$754)&gt;0,1,0)</f>
        <v>0</v>
      </c>
    </row>
    <row r="148" spans="1:10">
      <c r="A148" t="s">
        <v>354</v>
      </c>
      <c r="B148" s="69" t="s">
        <v>663</v>
      </c>
      <c r="C148" s="68" t="s">
        <v>664</v>
      </c>
      <c r="D148" t="s">
        <v>47</v>
      </c>
      <c r="E148" t="s">
        <v>665</v>
      </c>
      <c r="F148" s="70">
        <f>WSX!J$197</f>
        <v>17.554052240295416</v>
      </c>
      <c r="G148" s="70">
        <f>WSX!K$197</f>
        <v>15.696884041121075</v>
      </c>
      <c r="H148" s="70">
        <f>WSX!L$197</f>
        <v>12.318538574163449</v>
      </c>
      <c r="I148" s="70">
        <f>WSX!M$197</f>
        <v>12.143796650712096</v>
      </c>
      <c r="J148" s="70">
        <f>WSX!N$197</f>
        <v>12.586343147705813</v>
      </c>
    </row>
    <row r="149" spans="1:10">
      <c r="A149" t="s">
        <v>354</v>
      </c>
      <c r="B149" s="69" t="s">
        <v>666</v>
      </c>
      <c r="C149" s="68" t="s">
        <v>667</v>
      </c>
      <c r="D149" t="s">
        <v>47</v>
      </c>
      <c r="E149" t="s">
        <v>665</v>
      </c>
      <c r="F149" s="70">
        <f>WSX!J$198</f>
        <v>15.485169654636543</v>
      </c>
      <c r="G149" s="70">
        <f>WSX!K$198</f>
        <v>14.547549669726871</v>
      </c>
      <c r="H149" s="70">
        <f>WSX!L$198</f>
        <v>17.612817545893016</v>
      </c>
      <c r="I149" s="70">
        <f>WSX!M$198</f>
        <v>17.025575009255249</v>
      </c>
      <c r="J149" s="70">
        <f>WSX!N$198</f>
        <v>14.161640838357668</v>
      </c>
    </row>
    <row r="150" spans="1:10">
      <c r="A150" t="s">
        <v>354</v>
      </c>
      <c r="B150" s="69" t="s">
        <v>668</v>
      </c>
      <c r="C150" s="68" t="s">
        <v>669</v>
      </c>
      <c r="D150" t="s">
        <v>47</v>
      </c>
      <c r="E150" t="s">
        <v>665</v>
      </c>
      <c r="F150" s="70">
        <f>WSX!J$199</f>
        <v>73.765224256292854</v>
      </c>
      <c r="G150" s="70">
        <f>WSX!K$199</f>
        <v>75.145897779243739</v>
      </c>
      <c r="H150" s="70">
        <f>WSX!L$199</f>
        <v>74.815235706810924</v>
      </c>
      <c r="I150" s="70">
        <f>WSX!M$199</f>
        <v>74.671869069408515</v>
      </c>
      <c r="J150" s="70">
        <f>WSX!N$199</f>
        <v>77.779626094594107</v>
      </c>
    </row>
    <row r="151" spans="1:10">
      <c r="A151" t="s">
        <v>354</v>
      </c>
      <c r="B151" s="69" t="s">
        <v>670</v>
      </c>
      <c r="C151" s="68" t="s">
        <v>671</v>
      </c>
      <c r="D151" t="s">
        <v>47</v>
      </c>
      <c r="E151" t="s">
        <v>665</v>
      </c>
      <c r="F151" s="70">
        <f>WSX!J$200</f>
        <v>76.326084775731701</v>
      </c>
      <c r="G151" s="70">
        <f>WSX!K$200</f>
        <v>83.274032657478926</v>
      </c>
      <c r="H151" s="70">
        <f>WSX!L$200</f>
        <v>89.087492441796371</v>
      </c>
      <c r="I151" s="70">
        <f>WSX!M$200</f>
        <v>74.735242454918904</v>
      </c>
      <c r="J151" s="70">
        <f>WSX!N$200</f>
        <v>68.074808351227887</v>
      </c>
    </row>
    <row r="152" spans="1:10">
      <c r="A152" t="s">
        <v>354</v>
      </c>
      <c r="B152" s="69" t="s">
        <v>672</v>
      </c>
      <c r="C152" s="68" t="s">
        <v>673</v>
      </c>
      <c r="D152" t="s">
        <v>47</v>
      </c>
      <c r="E152" t="s">
        <v>665</v>
      </c>
      <c r="F152" s="70">
        <f>WSX!J$201</f>
        <v>136.4085275824188</v>
      </c>
      <c r="G152" s="70">
        <f>WSX!K$201</f>
        <v>136.74043986639936</v>
      </c>
      <c r="H152" s="70">
        <f>WSX!L$201</f>
        <v>131.78269756463922</v>
      </c>
      <c r="I152" s="70">
        <f>WSX!M$201</f>
        <v>132.8382432916591</v>
      </c>
      <c r="J152" s="70">
        <f>WSX!N$201</f>
        <v>155.29075228308636</v>
      </c>
    </row>
    <row r="153" spans="1:10">
      <c r="A153" t="s">
        <v>354</v>
      </c>
      <c r="B153" s="69" t="s">
        <v>674</v>
      </c>
      <c r="C153" s="68" t="s">
        <v>675</v>
      </c>
      <c r="D153" t="s">
        <v>47</v>
      </c>
      <c r="E153" t="s">
        <v>665</v>
      </c>
      <c r="F153" s="70">
        <f>WSX!J$202</f>
        <v>275.13016440938713</v>
      </c>
      <c r="G153" s="70">
        <f>WSX!K$202</f>
        <v>320.23982307749895</v>
      </c>
      <c r="H153" s="70">
        <f>WSX!L$202</f>
        <v>325.75875939195231</v>
      </c>
      <c r="I153" s="70">
        <f>WSX!M$202</f>
        <v>457.60272554726629</v>
      </c>
      <c r="J153" s="70">
        <f>WSX!N$202</f>
        <v>650.46430813354266</v>
      </c>
    </row>
    <row r="154" spans="1:10">
      <c r="A154" t="s">
        <v>354</v>
      </c>
      <c r="B154" s="69" t="s">
        <v>676</v>
      </c>
      <c r="C154" s="68" t="s">
        <v>677</v>
      </c>
      <c r="D154" t="s">
        <v>47</v>
      </c>
      <c r="E154" t="s">
        <v>665</v>
      </c>
      <c r="F154" s="70">
        <f>WSX!J$203</f>
        <v>22.301244890012352</v>
      </c>
      <c r="G154" s="70">
        <f>WSX!K$203</f>
        <v>23.917132572093305</v>
      </c>
      <c r="H154" s="70">
        <f>WSX!L$203</f>
        <v>24.363392430606432</v>
      </c>
      <c r="I154" s="70">
        <f>WSX!M$203</f>
        <v>26.780663240725673</v>
      </c>
      <c r="J154" s="70">
        <f>WSX!N$203</f>
        <v>30.163919192810219</v>
      </c>
    </row>
    <row r="155" spans="1:10">
      <c r="A155" t="s">
        <v>354</v>
      </c>
      <c r="B155" s="69" t="s">
        <v>678</v>
      </c>
      <c r="C155" s="68" t="s">
        <v>679</v>
      </c>
      <c r="D155" t="s">
        <v>47</v>
      </c>
      <c r="E155" t="s">
        <v>665</v>
      </c>
      <c r="F155" s="70">
        <f>WSX!J$204</f>
        <v>24.384017723510613</v>
      </c>
      <c r="G155" s="70">
        <f>WSX!K$204</f>
        <v>29.595880636162793</v>
      </c>
      <c r="H155" s="70">
        <f>WSX!L$204</f>
        <v>28.39383857592</v>
      </c>
      <c r="I155" s="70">
        <f>WSX!M$204</f>
        <v>56.563955122740907</v>
      </c>
      <c r="J155" s="70">
        <f>WSX!N$204</f>
        <v>68.01249491117801</v>
      </c>
    </row>
    <row r="156" spans="1:10">
      <c r="A156" t="s">
        <v>354</v>
      </c>
      <c r="B156" s="69" t="s">
        <v>388</v>
      </c>
      <c r="C156" s="68" t="s">
        <v>680</v>
      </c>
      <c r="D156" t="s">
        <v>47</v>
      </c>
      <c r="E156" t="s">
        <v>665</v>
      </c>
      <c r="F156" s="70">
        <f>WSX!J$205</f>
        <v>0</v>
      </c>
      <c r="G156" s="70">
        <f>WSX!K$205</f>
        <v>0</v>
      </c>
      <c r="H156" s="70">
        <f>WSX!L$205</f>
        <v>0</v>
      </c>
      <c r="I156" s="70">
        <f>WSX!M$205</f>
        <v>0</v>
      </c>
      <c r="J156" s="70">
        <f>WSX!N$205</f>
        <v>0</v>
      </c>
    </row>
    <row r="157" spans="1:10">
      <c r="A157" t="s">
        <v>354</v>
      </c>
      <c r="B157" s="69" t="s">
        <v>386</v>
      </c>
      <c r="C157" s="68" t="s">
        <v>681</v>
      </c>
      <c r="D157" t="s">
        <v>47</v>
      </c>
      <c r="E157" t="s">
        <v>665</v>
      </c>
      <c r="F157" s="70">
        <f>WSX!J$206</f>
        <v>0</v>
      </c>
      <c r="G157" s="70">
        <f>WSX!K$206</f>
        <v>0</v>
      </c>
      <c r="H157" s="70">
        <f>WSX!L$206</f>
        <v>0</v>
      </c>
      <c r="I157" s="70">
        <f>WSX!M$206</f>
        <v>0</v>
      </c>
      <c r="J157" s="70">
        <f>WSX!N$206</f>
        <v>0</v>
      </c>
    </row>
    <row r="158" spans="1:10">
      <c r="A158" t="s">
        <v>354</v>
      </c>
      <c r="B158" s="69" t="s">
        <v>682</v>
      </c>
      <c r="C158" s="68" t="s">
        <v>683</v>
      </c>
      <c r="D158" t="s">
        <v>47</v>
      </c>
      <c r="E158" t="s">
        <v>665</v>
      </c>
      <c r="F158" s="70">
        <f>WSX!J$207</f>
        <v>0</v>
      </c>
      <c r="G158" s="70">
        <f>WSX!K$207</f>
        <v>0</v>
      </c>
      <c r="H158" s="70">
        <f>WSX!L$207</f>
        <v>0</v>
      </c>
      <c r="I158" s="70">
        <f>WSX!M$207</f>
        <v>0</v>
      </c>
      <c r="J158" s="70">
        <f>WSX!N$207</f>
        <v>0</v>
      </c>
    </row>
    <row r="159" spans="1:10">
      <c r="A159" t="s">
        <v>354</v>
      </c>
      <c r="B159" s="69" t="s">
        <v>684</v>
      </c>
      <c r="C159" s="68" t="s">
        <v>685</v>
      </c>
      <c r="D159" t="s">
        <v>47</v>
      </c>
      <c r="E159" t="s">
        <v>665</v>
      </c>
      <c r="F159" s="70">
        <f>WSX!J$208</f>
        <v>0</v>
      </c>
      <c r="G159" s="70">
        <f>WSX!K$208</f>
        <v>0</v>
      </c>
      <c r="H159" s="70">
        <f>WSX!L$208</f>
        <v>0</v>
      </c>
      <c r="I159" s="70">
        <f>WSX!M$208</f>
        <v>0</v>
      </c>
      <c r="J159" s="70">
        <f>WSX!N$208</f>
        <v>0</v>
      </c>
    </row>
    <row r="160" spans="1:10">
      <c r="A160" t="s">
        <v>354</v>
      </c>
      <c r="B160" s="83" t="s">
        <v>686</v>
      </c>
      <c r="C160" s="83" t="s">
        <v>687</v>
      </c>
      <c r="D160" s="83" t="s">
        <v>688</v>
      </c>
      <c r="E160" s="83" t="s">
        <v>41</v>
      </c>
      <c r="F160" s="83" t="str">
        <f ca="1">CONCATENATE("[…]", TEXT(NOW(),"dd/mm/yyy hh:mm:ss"))</f>
        <v>[…]16/12/2024 12:12:01</v>
      </c>
      <c r="G160" s="83" t="str">
        <f t="shared" ref="G160:J160" ca="1" si="18">CONCATENATE("[…]", TEXT(NOW(),"dd/mm/yyy hh:mm:ss"))</f>
        <v>[…]16/12/2024 12:12:01</v>
      </c>
      <c r="H160" s="83" t="str">
        <f t="shared" ca="1" si="18"/>
        <v>[…]16/12/2024 12:12:01</v>
      </c>
      <c r="I160" s="83" t="str">
        <f t="shared" ca="1" si="18"/>
        <v>[…]16/12/2024 12:12:01</v>
      </c>
      <c r="J160" s="83" t="str">
        <f t="shared" ca="1" si="18"/>
        <v>[…]16/12/2024 12:12:01</v>
      </c>
    </row>
    <row r="161" spans="1:10">
      <c r="A161" t="s">
        <v>354</v>
      </c>
      <c r="B161" s="83" t="s">
        <v>689</v>
      </c>
      <c r="C161" s="83" t="s">
        <v>690</v>
      </c>
      <c r="D161" s="83" t="s">
        <v>688</v>
      </c>
      <c r="E161" s="83" t="s">
        <v>41</v>
      </c>
      <c r="F161" s="83" t="e">
        <f ca="1">MID(CELL("filename"),SEARCH("[",CELL("filename"))+1,SEARCH("]",CELL("filename"))-SEARCH("[",CELL("filename"))-1)</f>
        <v>#VALUE!</v>
      </c>
      <c r="G161" s="83" t="e">
        <f t="shared" ref="G161:J161" ca="1" si="19">MID(CELL("filename"),SEARCH("[",CELL("filename"))+1,SEARCH("]",CELL("filename"))-SEARCH("[",CELL("filename"))-1)</f>
        <v>#VALUE!</v>
      </c>
      <c r="H161" s="83" t="e">
        <f t="shared" ca="1" si="19"/>
        <v>#VALUE!</v>
      </c>
      <c r="I161" s="83" t="e">
        <f t="shared" ca="1" si="19"/>
        <v>#VALUE!</v>
      </c>
      <c r="J161" s="83" t="e">
        <f t="shared" ca="1" si="19"/>
        <v>#VALUE!</v>
      </c>
    </row>
    <row r="162" spans="1:10">
      <c r="A162" t="s">
        <v>354</v>
      </c>
      <c r="B162" s="83" t="s">
        <v>691</v>
      </c>
      <c r="C162" s="83" t="s">
        <v>692</v>
      </c>
      <c r="D162" s="83" t="s">
        <v>688</v>
      </c>
      <c r="E162" s="83" t="s">
        <v>41</v>
      </c>
      <c r="F162" s="83" t="str">
        <f>'F_Inputs - allowance'!$E$1</f>
        <v>Run on 19 Nov 2024 9:32</v>
      </c>
      <c r="G162" s="83" t="str">
        <f>'F_Inputs - allowance'!$E$1</f>
        <v>Run on 19 Nov 2024 9:32</v>
      </c>
      <c r="H162" s="83" t="str">
        <f>'F_Inputs - allowance'!$E$1</f>
        <v>Run on 19 Nov 2024 9:32</v>
      </c>
      <c r="I162" s="83" t="str">
        <f>'F_Inputs - allowance'!$E$1</f>
        <v>Run on 19 Nov 2024 9:32</v>
      </c>
      <c r="J162" s="83" t="str">
        <f>'F_Inputs - allowance'!$E$1</f>
        <v>Run on 19 Nov 2024 9:32</v>
      </c>
    </row>
    <row r="163" spans="1:10">
      <c r="A163" t="s">
        <v>354</v>
      </c>
      <c r="B163" s="83" t="s">
        <v>693</v>
      </c>
      <c r="C163" s="83" t="s">
        <v>694</v>
      </c>
      <c r="D163" s="83" t="s">
        <v>695</v>
      </c>
      <c r="E163" s="83" t="s">
        <v>41</v>
      </c>
      <c r="F163" s="83">
        <f>IF(SUM('Inp - allowance override'!$G$7:$M$754)&gt;0,1,0)</f>
        <v>0</v>
      </c>
      <c r="G163" s="83">
        <f>IF(SUM('Inp - allowance override'!$G$7:$M$754)&gt;0,1,0)</f>
        <v>0</v>
      </c>
      <c r="H163" s="83">
        <f>IF(SUM('Inp - allowance override'!$G$7:$M$754)&gt;0,1,0)</f>
        <v>0</v>
      </c>
      <c r="I163" s="83">
        <f>IF(SUM('Inp - allowance override'!$G$7:$M$754)&gt;0,1,0)</f>
        <v>0</v>
      </c>
      <c r="J163" s="83">
        <f>IF(SUM('Inp - allowance override'!$G$7:$M$754)&gt;0,1,0)</f>
        <v>0</v>
      </c>
    </row>
    <row r="164" spans="1:10">
      <c r="A164" t="s">
        <v>355</v>
      </c>
      <c r="B164" s="69" t="s">
        <v>663</v>
      </c>
      <c r="C164" s="68" t="s">
        <v>664</v>
      </c>
      <c r="D164" t="s">
        <v>47</v>
      </c>
      <c r="E164" t="s">
        <v>665</v>
      </c>
      <c r="F164" s="70">
        <f>YKY!J$197</f>
        <v>41.320099204062046</v>
      </c>
      <c r="G164" s="70">
        <f>YKY!K$197</f>
        <v>40.979013870801857</v>
      </c>
      <c r="H164" s="70">
        <f>YKY!L$197</f>
        <v>38.827418367644377</v>
      </c>
      <c r="I164" s="70">
        <f>YKY!M$197</f>
        <v>37.407353743513788</v>
      </c>
      <c r="J164" s="70">
        <f>YKY!N$197</f>
        <v>37.71510728899321</v>
      </c>
    </row>
    <row r="165" spans="1:10">
      <c r="A165" t="s">
        <v>355</v>
      </c>
      <c r="B165" s="69" t="s">
        <v>666</v>
      </c>
      <c r="C165" s="68" t="s">
        <v>667</v>
      </c>
      <c r="D165" t="s">
        <v>47</v>
      </c>
      <c r="E165" t="s">
        <v>665</v>
      </c>
      <c r="F165" s="70">
        <f>YKY!J$198</f>
        <v>18.299227938178205</v>
      </c>
      <c r="G165" s="70">
        <f>YKY!K$198</f>
        <v>22.356085622920908</v>
      </c>
      <c r="H165" s="70">
        <f>YKY!L$198</f>
        <v>25.562921194648908</v>
      </c>
      <c r="I165" s="70">
        <f>YKY!M$198</f>
        <v>24.990127946946014</v>
      </c>
      <c r="J165" s="70">
        <f>YKY!N$198</f>
        <v>21.160251452085397</v>
      </c>
    </row>
    <row r="166" spans="1:10">
      <c r="A166" t="s">
        <v>355</v>
      </c>
      <c r="B166" s="69" t="s">
        <v>668</v>
      </c>
      <c r="C166" s="68" t="s">
        <v>669</v>
      </c>
      <c r="D166" t="s">
        <v>47</v>
      </c>
      <c r="E166" t="s">
        <v>665</v>
      </c>
      <c r="F166" s="70">
        <f>YKY!J$199</f>
        <v>249.24157253317833</v>
      </c>
      <c r="G166" s="70">
        <f>YKY!K$199</f>
        <v>253.10138372391663</v>
      </c>
      <c r="H166" s="70">
        <f>YKY!L$199</f>
        <v>248.67984451022454</v>
      </c>
      <c r="I166" s="70">
        <f>YKY!M$199</f>
        <v>250.43256067536353</v>
      </c>
      <c r="J166" s="70">
        <f>YKY!N$199</f>
        <v>251.31156476829736</v>
      </c>
    </row>
    <row r="167" spans="1:10">
      <c r="A167" t="s">
        <v>355</v>
      </c>
      <c r="B167" s="69" t="s">
        <v>670</v>
      </c>
      <c r="C167" s="68" t="s">
        <v>671</v>
      </c>
      <c r="D167" t="s">
        <v>47</v>
      </c>
      <c r="E167" t="s">
        <v>665</v>
      </c>
      <c r="F167" s="70">
        <f>YKY!J$200</f>
        <v>250.43126526026796</v>
      </c>
      <c r="G167" s="70">
        <f>YKY!K$200</f>
        <v>309.91280945296279</v>
      </c>
      <c r="H167" s="70">
        <f>YKY!L$200</f>
        <v>309.96935384833273</v>
      </c>
      <c r="I167" s="70">
        <f>YKY!M$200</f>
        <v>278.38752845026079</v>
      </c>
      <c r="J167" s="70">
        <f>YKY!N$200</f>
        <v>239.65011602001678</v>
      </c>
    </row>
    <row r="168" spans="1:10">
      <c r="A168" t="s">
        <v>355</v>
      </c>
      <c r="B168" s="69" t="s">
        <v>672</v>
      </c>
      <c r="C168" s="68" t="s">
        <v>673</v>
      </c>
      <c r="D168" t="s">
        <v>47</v>
      </c>
      <c r="E168" t="s">
        <v>665</v>
      </c>
      <c r="F168" s="70">
        <f>YKY!J$201</f>
        <v>248.98449623979877</v>
      </c>
      <c r="G168" s="70">
        <f>YKY!K$201</f>
        <v>265.82832893584361</v>
      </c>
      <c r="H168" s="70">
        <f>YKY!L$201</f>
        <v>261.94299708083497</v>
      </c>
      <c r="I168" s="70">
        <f>YKY!M$201</f>
        <v>274.29741470370635</v>
      </c>
      <c r="J168" s="70">
        <f>YKY!N$201</f>
        <v>289.17475738536911</v>
      </c>
    </row>
    <row r="169" spans="1:10">
      <c r="A169" t="s">
        <v>355</v>
      </c>
      <c r="B169" s="69" t="s">
        <v>674</v>
      </c>
      <c r="C169" s="68" t="s">
        <v>675</v>
      </c>
      <c r="D169" t="s">
        <v>47</v>
      </c>
      <c r="E169" t="s">
        <v>665</v>
      </c>
      <c r="F169" s="70">
        <f>YKY!J$202</f>
        <v>632.80394163891503</v>
      </c>
      <c r="G169" s="70">
        <f>YKY!K$202</f>
        <v>714.94155590251353</v>
      </c>
      <c r="H169" s="70">
        <f>YKY!L$202</f>
        <v>674.51190737275999</v>
      </c>
      <c r="I169" s="70">
        <f>YKY!M$202</f>
        <v>604.68409119944431</v>
      </c>
      <c r="J169" s="70">
        <f>YKY!N$202</f>
        <v>377.64676172336414</v>
      </c>
    </row>
    <row r="170" spans="1:10">
      <c r="A170" t="s">
        <v>355</v>
      </c>
      <c r="B170" s="69" t="s">
        <v>676</v>
      </c>
      <c r="C170" s="68" t="s">
        <v>677</v>
      </c>
      <c r="D170" t="s">
        <v>47</v>
      </c>
      <c r="E170" t="s">
        <v>665</v>
      </c>
      <c r="F170" s="70">
        <f>YKY!J$203</f>
        <v>52.489428619605661</v>
      </c>
      <c r="G170" s="70">
        <f>YKY!K$203</f>
        <v>52.150881377506138</v>
      </c>
      <c r="H170" s="70">
        <f>YKY!L$203</f>
        <v>51.782916645202882</v>
      </c>
      <c r="I170" s="70">
        <f>YKY!M$203</f>
        <v>51.277895002858457</v>
      </c>
      <c r="J170" s="70">
        <f>YKY!N$203</f>
        <v>50.959719890423692</v>
      </c>
    </row>
    <row r="171" spans="1:10">
      <c r="A171" t="s">
        <v>355</v>
      </c>
      <c r="B171" s="69" t="s">
        <v>678</v>
      </c>
      <c r="C171" s="68" t="s">
        <v>679</v>
      </c>
      <c r="D171" t="s">
        <v>47</v>
      </c>
      <c r="E171" t="s">
        <v>665</v>
      </c>
      <c r="F171" s="70">
        <f>YKY!J$204</f>
        <v>72.37870146651872</v>
      </c>
      <c r="G171" s="70">
        <f>YKY!K$204</f>
        <v>53.677903942346482</v>
      </c>
      <c r="H171" s="70">
        <f>YKY!L$204</f>
        <v>46.427349142018429</v>
      </c>
      <c r="I171" s="70">
        <f>YKY!M$204</f>
        <v>45.599521144965564</v>
      </c>
      <c r="J171" s="70">
        <f>YKY!N$204</f>
        <v>41.027019186495984</v>
      </c>
    </row>
    <row r="172" spans="1:10">
      <c r="A172" t="s">
        <v>355</v>
      </c>
      <c r="B172" s="69" t="s">
        <v>388</v>
      </c>
      <c r="C172" s="68" t="s">
        <v>680</v>
      </c>
      <c r="D172" t="s">
        <v>47</v>
      </c>
      <c r="E172" t="s">
        <v>665</v>
      </c>
      <c r="F172" s="70">
        <f>YKY!J$205</f>
        <v>0</v>
      </c>
      <c r="G172" s="70">
        <f>YKY!K$205</f>
        <v>0</v>
      </c>
      <c r="H172" s="70">
        <f>YKY!L$205</f>
        <v>0</v>
      </c>
      <c r="I172" s="70">
        <f>YKY!M$205</f>
        <v>0</v>
      </c>
      <c r="J172" s="70">
        <f>YKY!N$205</f>
        <v>0</v>
      </c>
    </row>
    <row r="173" spans="1:10">
      <c r="A173" t="s">
        <v>355</v>
      </c>
      <c r="B173" s="69" t="s">
        <v>386</v>
      </c>
      <c r="C173" s="68" t="s">
        <v>681</v>
      </c>
      <c r="D173" t="s">
        <v>47</v>
      </c>
      <c r="E173" t="s">
        <v>665</v>
      </c>
      <c r="F173" s="70">
        <f>YKY!J$206</f>
        <v>0</v>
      </c>
      <c r="G173" s="70">
        <f>YKY!K$206</f>
        <v>0</v>
      </c>
      <c r="H173" s="70">
        <f>YKY!L$206</f>
        <v>0</v>
      </c>
      <c r="I173" s="70">
        <f>YKY!M$206</f>
        <v>0</v>
      </c>
      <c r="J173" s="70">
        <f>YKY!N$206</f>
        <v>0</v>
      </c>
    </row>
    <row r="174" spans="1:10">
      <c r="A174" t="s">
        <v>355</v>
      </c>
      <c r="B174" s="69" t="s">
        <v>682</v>
      </c>
      <c r="C174" s="68" t="s">
        <v>683</v>
      </c>
      <c r="D174" t="s">
        <v>47</v>
      </c>
      <c r="E174" t="s">
        <v>665</v>
      </c>
      <c r="F174" s="70">
        <f>YKY!J$207</f>
        <v>0</v>
      </c>
      <c r="G174" s="70">
        <f>YKY!K$207</f>
        <v>0</v>
      </c>
      <c r="H174" s="70">
        <f>YKY!L$207</f>
        <v>0</v>
      </c>
      <c r="I174" s="70">
        <f>YKY!M$207</f>
        <v>0</v>
      </c>
      <c r="J174" s="70">
        <f>YKY!N$207</f>
        <v>0</v>
      </c>
    </row>
    <row r="175" spans="1:10">
      <c r="A175" t="s">
        <v>355</v>
      </c>
      <c r="B175" s="69" t="s">
        <v>684</v>
      </c>
      <c r="C175" s="68" t="s">
        <v>685</v>
      </c>
      <c r="D175" t="s">
        <v>47</v>
      </c>
      <c r="E175" t="s">
        <v>665</v>
      </c>
      <c r="F175" s="70">
        <f>YKY!J$208</f>
        <v>0</v>
      </c>
      <c r="G175" s="70">
        <f>YKY!K$208</f>
        <v>0</v>
      </c>
      <c r="H175" s="70">
        <f>YKY!L$208</f>
        <v>0</v>
      </c>
      <c r="I175" s="70">
        <f>YKY!M$208</f>
        <v>0</v>
      </c>
      <c r="J175" s="70">
        <f>YKY!N$208</f>
        <v>0</v>
      </c>
    </row>
    <row r="176" spans="1:10">
      <c r="A176" t="s">
        <v>355</v>
      </c>
      <c r="B176" s="83" t="s">
        <v>686</v>
      </c>
      <c r="C176" s="83" t="s">
        <v>687</v>
      </c>
      <c r="D176" s="83" t="s">
        <v>688</v>
      </c>
      <c r="E176" s="83" t="s">
        <v>41</v>
      </c>
      <c r="F176" s="83" t="str">
        <f ca="1">CONCATENATE("[…]", TEXT(NOW(),"dd/mm/yyy hh:mm:ss"))</f>
        <v>[…]16/12/2024 12:12:01</v>
      </c>
      <c r="G176" s="83" t="str">
        <f t="shared" ref="G176:J176" ca="1" si="20">CONCATENATE("[…]", TEXT(NOW(),"dd/mm/yyy hh:mm:ss"))</f>
        <v>[…]16/12/2024 12:12:01</v>
      </c>
      <c r="H176" s="83" t="str">
        <f t="shared" ca="1" si="20"/>
        <v>[…]16/12/2024 12:12:01</v>
      </c>
      <c r="I176" s="83" t="str">
        <f t="shared" ca="1" si="20"/>
        <v>[…]16/12/2024 12:12:01</v>
      </c>
      <c r="J176" s="83" t="str">
        <f t="shared" ca="1" si="20"/>
        <v>[…]16/12/2024 12:12:01</v>
      </c>
    </row>
    <row r="177" spans="1:10">
      <c r="A177" t="s">
        <v>355</v>
      </c>
      <c r="B177" s="83" t="s">
        <v>689</v>
      </c>
      <c r="C177" s="83" t="s">
        <v>690</v>
      </c>
      <c r="D177" s="83" t="s">
        <v>688</v>
      </c>
      <c r="E177" s="83" t="s">
        <v>41</v>
      </c>
      <c r="F177" s="83" t="e">
        <f ca="1">MID(CELL("filename"),SEARCH("[",CELL("filename"))+1,SEARCH("]",CELL("filename"))-SEARCH("[",CELL("filename"))-1)</f>
        <v>#VALUE!</v>
      </c>
      <c r="G177" s="83" t="e">
        <f t="shared" ref="G177:J177" ca="1" si="21">MID(CELL("filename"),SEARCH("[",CELL("filename"))+1,SEARCH("]",CELL("filename"))-SEARCH("[",CELL("filename"))-1)</f>
        <v>#VALUE!</v>
      </c>
      <c r="H177" s="83" t="e">
        <f t="shared" ca="1" si="21"/>
        <v>#VALUE!</v>
      </c>
      <c r="I177" s="83" t="e">
        <f t="shared" ca="1" si="21"/>
        <v>#VALUE!</v>
      </c>
      <c r="J177" s="83" t="e">
        <f t="shared" ca="1" si="21"/>
        <v>#VALUE!</v>
      </c>
    </row>
    <row r="178" spans="1:10">
      <c r="A178" t="s">
        <v>355</v>
      </c>
      <c r="B178" s="83" t="s">
        <v>691</v>
      </c>
      <c r="C178" s="83" t="s">
        <v>692</v>
      </c>
      <c r="D178" s="83" t="s">
        <v>688</v>
      </c>
      <c r="E178" s="83" t="s">
        <v>41</v>
      </c>
      <c r="F178" s="83" t="str">
        <f>'F_Inputs - allowance'!$E$1</f>
        <v>Run on 19 Nov 2024 9:32</v>
      </c>
      <c r="G178" s="83" t="str">
        <f>'F_Inputs - allowance'!$E$1</f>
        <v>Run on 19 Nov 2024 9:32</v>
      </c>
      <c r="H178" s="83" t="str">
        <f>'F_Inputs - allowance'!$E$1</f>
        <v>Run on 19 Nov 2024 9:32</v>
      </c>
      <c r="I178" s="83" t="str">
        <f>'F_Inputs - allowance'!$E$1</f>
        <v>Run on 19 Nov 2024 9:32</v>
      </c>
      <c r="J178" s="83" t="str">
        <f>'F_Inputs - allowance'!$E$1</f>
        <v>Run on 19 Nov 2024 9:32</v>
      </c>
    </row>
    <row r="179" spans="1:10">
      <c r="A179" t="s">
        <v>355</v>
      </c>
      <c r="B179" s="83" t="s">
        <v>693</v>
      </c>
      <c r="C179" s="83" t="s">
        <v>694</v>
      </c>
      <c r="D179" s="83" t="s">
        <v>695</v>
      </c>
      <c r="E179" s="83" t="s">
        <v>41</v>
      </c>
      <c r="F179" s="83">
        <f>IF(SUM('Inp - allowance override'!$G$7:$M$754)&gt;0,1,0)</f>
        <v>0</v>
      </c>
      <c r="G179" s="83">
        <f>IF(SUM('Inp - allowance override'!$G$7:$M$754)&gt;0,1,0)</f>
        <v>0</v>
      </c>
      <c r="H179" s="83">
        <f>IF(SUM('Inp - allowance override'!$G$7:$M$754)&gt;0,1,0)</f>
        <v>0</v>
      </c>
      <c r="I179" s="83">
        <f>IF(SUM('Inp - allowance override'!$G$7:$M$754)&gt;0,1,0)</f>
        <v>0</v>
      </c>
      <c r="J179" s="83">
        <f>IF(SUM('Inp - allowance override'!$G$7:$M$754)&gt;0,1,0)</f>
        <v>0</v>
      </c>
    </row>
    <row r="180" spans="1:10">
      <c r="A180" t="s">
        <v>356</v>
      </c>
      <c r="B180" s="69" t="s">
        <v>663</v>
      </c>
      <c r="C180" s="68" t="s">
        <v>664</v>
      </c>
      <c r="D180" t="s">
        <v>47</v>
      </c>
      <c r="E180" t="s">
        <v>665</v>
      </c>
      <c r="F180" s="70">
        <f>AFW!J$197</f>
        <v>24.040346681502804</v>
      </c>
      <c r="G180" s="70">
        <f>AFW!K$197</f>
        <v>26.726533358300987</v>
      </c>
      <c r="H180" s="70">
        <f>AFW!L$197</f>
        <v>27.30834190416796</v>
      </c>
      <c r="I180" s="70">
        <f>AFW!M$197</f>
        <v>27.903439581311716</v>
      </c>
      <c r="J180" s="70">
        <f>AFW!N$197</f>
        <v>29.911194384259471</v>
      </c>
    </row>
    <row r="181" spans="1:10">
      <c r="A181" t="s">
        <v>356</v>
      </c>
      <c r="B181" s="69" t="s">
        <v>666</v>
      </c>
      <c r="C181" s="68" t="s">
        <v>667</v>
      </c>
      <c r="D181" t="s">
        <v>47</v>
      </c>
      <c r="E181" t="s">
        <v>665</v>
      </c>
      <c r="F181" s="70">
        <f>AFW!J$198</f>
        <v>25.703958302055202</v>
      </c>
      <c r="G181" s="70">
        <f>AFW!K$198</f>
        <v>23.943482780621302</v>
      </c>
      <c r="H181" s="70">
        <f>AFW!L$198</f>
        <v>22.645380594853574</v>
      </c>
      <c r="I181" s="70">
        <f>AFW!M$198</f>
        <v>13.992756470867706</v>
      </c>
      <c r="J181" s="70">
        <f>AFW!N$198</f>
        <v>12.117387142146724</v>
      </c>
    </row>
    <row r="182" spans="1:10">
      <c r="A182" t="s">
        <v>356</v>
      </c>
      <c r="B182" s="69" t="s">
        <v>668</v>
      </c>
      <c r="C182" s="68" t="s">
        <v>669</v>
      </c>
      <c r="D182" t="s">
        <v>47</v>
      </c>
      <c r="E182" t="s">
        <v>665</v>
      </c>
      <c r="F182" s="70">
        <f>AFW!J$199</f>
        <v>185.33123608925166</v>
      </c>
      <c r="G182" s="70">
        <f>AFW!K$199</f>
        <v>191.61018507847609</v>
      </c>
      <c r="H182" s="70">
        <f>AFW!L$199</f>
        <v>189.87093767634056</v>
      </c>
      <c r="I182" s="70">
        <f>AFW!M$199</f>
        <v>191.61544613664103</v>
      </c>
      <c r="J182" s="70">
        <f>AFW!N$199</f>
        <v>197.7294426973975</v>
      </c>
    </row>
    <row r="183" spans="1:10">
      <c r="A183" t="s">
        <v>356</v>
      </c>
      <c r="B183" s="69" t="s">
        <v>670</v>
      </c>
      <c r="C183" s="68" t="s">
        <v>671</v>
      </c>
      <c r="D183" t="s">
        <v>47</v>
      </c>
      <c r="E183" t="s">
        <v>665</v>
      </c>
      <c r="F183" s="70">
        <f>AFW!J$200</f>
        <v>173.46779472044545</v>
      </c>
      <c r="G183" s="70">
        <f>AFW!K$200</f>
        <v>192.7047018450447</v>
      </c>
      <c r="H183" s="70">
        <f>AFW!L$200</f>
        <v>190.0681765906649</v>
      </c>
      <c r="I183" s="70">
        <f>AFW!M$200</f>
        <v>179.1720788666446</v>
      </c>
      <c r="J183" s="70">
        <f>AFW!N$200</f>
        <v>135.83355540184894</v>
      </c>
    </row>
    <row r="184" spans="1:10">
      <c r="A184" t="s">
        <v>356</v>
      </c>
      <c r="B184" s="69" t="s">
        <v>672</v>
      </c>
      <c r="C184" s="68" t="s">
        <v>673</v>
      </c>
      <c r="D184" t="s">
        <v>47</v>
      </c>
      <c r="E184" t="s">
        <v>665</v>
      </c>
      <c r="F184" s="70">
        <f>AFW!J$201</f>
        <v>0</v>
      </c>
      <c r="G184" s="70">
        <f>AFW!K$201</f>
        <v>0</v>
      </c>
      <c r="H184" s="70">
        <f>AFW!L$201</f>
        <v>0</v>
      </c>
      <c r="I184" s="70">
        <f>AFW!M$201</f>
        <v>0</v>
      </c>
      <c r="J184" s="70">
        <f>AFW!N$201</f>
        <v>0</v>
      </c>
    </row>
    <row r="185" spans="1:10">
      <c r="A185" t="s">
        <v>356</v>
      </c>
      <c r="B185" s="69" t="s">
        <v>674</v>
      </c>
      <c r="C185" s="68" t="s">
        <v>675</v>
      </c>
      <c r="D185" t="s">
        <v>47</v>
      </c>
      <c r="E185" t="s">
        <v>665</v>
      </c>
      <c r="F185" s="70">
        <f>AFW!J$202</f>
        <v>0</v>
      </c>
      <c r="G185" s="70">
        <f>AFW!K$202</f>
        <v>0</v>
      </c>
      <c r="H185" s="70">
        <f>AFW!L$202</f>
        <v>0</v>
      </c>
      <c r="I185" s="70">
        <f>AFW!M$202</f>
        <v>0</v>
      </c>
      <c r="J185" s="70">
        <f>AFW!N$202</f>
        <v>0</v>
      </c>
    </row>
    <row r="186" spans="1:10">
      <c r="A186" t="s">
        <v>356</v>
      </c>
      <c r="B186" s="69" t="s">
        <v>676</v>
      </c>
      <c r="C186" s="68" t="s">
        <v>677</v>
      </c>
      <c r="D186" t="s">
        <v>47</v>
      </c>
      <c r="E186" t="s">
        <v>665</v>
      </c>
      <c r="F186" s="70">
        <f>AFW!J$203</f>
        <v>0</v>
      </c>
      <c r="G186" s="70">
        <f>AFW!K$203</f>
        <v>0</v>
      </c>
      <c r="H186" s="70">
        <f>AFW!L$203</f>
        <v>0</v>
      </c>
      <c r="I186" s="70">
        <f>AFW!M$203</f>
        <v>0</v>
      </c>
      <c r="J186" s="70">
        <f>AFW!N$203</f>
        <v>0</v>
      </c>
    </row>
    <row r="187" spans="1:10">
      <c r="A187" t="s">
        <v>356</v>
      </c>
      <c r="B187" s="69" t="s">
        <v>678</v>
      </c>
      <c r="C187" s="68" t="s">
        <v>679</v>
      </c>
      <c r="D187" t="s">
        <v>47</v>
      </c>
      <c r="E187" t="s">
        <v>665</v>
      </c>
      <c r="F187" s="70">
        <f>AFW!J$204</f>
        <v>0</v>
      </c>
      <c r="G187" s="70">
        <f>AFW!K$204</f>
        <v>0</v>
      </c>
      <c r="H187" s="70">
        <f>AFW!L$204</f>
        <v>0</v>
      </c>
      <c r="I187" s="70">
        <f>AFW!M$204</f>
        <v>0</v>
      </c>
      <c r="J187" s="70">
        <f>AFW!N$204</f>
        <v>0</v>
      </c>
    </row>
    <row r="188" spans="1:10">
      <c r="A188" t="s">
        <v>356</v>
      </c>
      <c r="B188" s="69" t="s">
        <v>388</v>
      </c>
      <c r="C188" s="68" t="s">
        <v>680</v>
      </c>
      <c r="D188" t="s">
        <v>47</v>
      </c>
      <c r="E188" t="s">
        <v>665</v>
      </c>
      <c r="F188" s="70">
        <f>AFW!J$205</f>
        <v>0</v>
      </c>
      <c r="G188" s="70">
        <f>AFW!K$205</f>
        <v>0</v>
      </c>
      <c r="H188" s="70">
        <f>AFW!L$205</f>
        <v>0</v>
      </c>
      <c r="I188" s="70">
        <f>AFW!M$205</f>
        <v>0</v>
      </c>
      <c r="J188" s="70">
        <f>AFW!N$205</f>
        <v>0</v>
      </c>
    </row>
    <row r="189" spans="1:10">
      <c r="A189" t="s">
        <v>356</v>
      </c>
      <c r="B189" s="69" t="s">
        <v>386</v>
      </c>
      <c r="C189" s="68" t="s">
        <v>681</v>
      </c>
      <c r="D189" t="s">
        <v>47</v>
      </c>
      <c r="E189" t="s">
        <v>665</v>
      </c>
      <c r="F189" s="70">
        <f>AFW!J$206</f>
        <v>0</v>
      </c>
      <c r="G189" s="70">
        <f>AFW!K$206</f>
        <v>0</v>
      </c>
      <c r="H189" s="70">
        <f>AFW!L$206</f>
        <v>0</v>
      </c>
      <c r="I189" s="70">
        <f>AFW!M$206</f>
        <v>0</v>
      </c>
      <c r="J189" s="70">
        <f>AFW!N$206</f>
        <v>0</v>
      </c>
    </row>
    <row r="190" spans="1:10">
      <c r="A190" t="s">
        <v>356</v>
      </c>
      <c r="B190" s="69" t="s">
        <v>682</v>
      </c>
      <c r="C190" s="68" t="s">
        <v>683</v>
      </c>
      <c r="D190" t="s">
        <v>47</v>
      </c>
      <c r="E190" t="s">
        <v>665</v>
      </c>
      <c r="F190" s="70">
        <f>AFW!J$207</f>
        <v>0</v>
      </c>
      <c r="G190" s="70">
        <f>AFW!K$207</f>
        <v>0</v>
      </c>
      <c r="H190" s="70">
        <f>AFW!L$207</f>
        <v>0</v>
      </c>
      <c r="I190" s="70">
        <f>AFW!M$207</f>
        <v>0</v>
      </c>
      <c r="J190" s="70">
        <f>AFW!N$207</f>
        <v>0</v>
      </c>
    </row>
    <row r="191" spans="1:10">
      <c r="A191" t="s">
        <v>356</v>
      </c>
      <c r="B191" s="69" t="s">
        <v>684</v>
      </c>
      <c r="C191" s="68" t="s">
        <v>685</v>
      </c>
      <c r="D191" t="s">
        <v>47</v>
      </c>
      <c r="E191" t="s">
        <v>665</v>
      </c>
      <c r="F191" s="70">
        <f>AFW!J$208</f>
        <v>0</v>
      </c>
      <c r="G191" s="70">
        <f>AFW!K$208</f>
        <v>0</v>
      </c>
      <c r="H191" s="70">
        <f>AFW!L$208</f>
        <v>0</v>
      </c>
      <c r="I191" s="70">
        <f>AFW!M$208</f>
        <v>0</v>
      </c>
      <c r="J191" s="70">
        <f>AFW!N$208</f>
        <v>0</v>
      </c>
    </row>
    <row r="192" spans="1:10">
      <c r="A192" t="s">
        <v>356</v>
      </c>
      <c r="B192" s="83" t="s">
        <v>686</v>
      </c>
      <c r="C192" s="83" t="s">
        <v>687</v>
      </c>
      <c r="D192" s="83" t="s">
        <v>688</v>
      </c>
      <c r="E192" s="83" t="s">
        <v>41</v>
      </c>
      <c r="F192" s="83" t="str">
        <f ca="1">CONCATENATE("[…]", TEXT(NOW(),"dd/mm/yyy hh:mm:ss"))</f>
        <v>[…]16/12/2024 12:12:01</v>
      </c>
      <c r="G192" s="83" t="str">
        <f t="shared" ref="G192:J192" ca="1" si="22">CONCATENATE("[…]", TEXT(NOW(),"dd/mm/yyy hh:mm:ss"))</f>
        <v>[…]16/12/2024 12:12:01</v>
      </c>
      <c r="H192" s="83" t="str">
        <f t="shared" ca="1" si="22"/>
        <v>[…]16/12/2024 12:12:01</v>
      </c>
      <c r="I192" s="83" t="str">
        <f t="shared" ca="1" si="22"/>
        <v>[…]16/12/2024 12:12:01</v>
      </c>
      <c r="J192" s="83" t="str">
        <f t="shared" ca="1" si="22"/>
        <v>[…]16/12/2024 12:12:01</v>
      </c>
    </row>
    <row r="193" spans="1:10">
      <c r="A193" t="s">
        <v>356</v>
      </c>
      <c r="B193" s="83" t="s">
        <v>689</v>
      </c>
      <c r="C193" s="83" t="s">
        <v>690</v>
      </c>
      <c r="D193" s="83" t="s">
        <v>688</v>
      </c>
      <c r="E193" s="83" t="s">
        <v>41</v>
      </c>
      <c r="F193" s="83" t="e">
        <f ca="1">MID(CELL("filename"),SEARCH("[",CELL("filename"))+1,SEARCH("]",CELL("filename"))-SEARCH("[",CELL("filename"))-1)</f>
        <v>#VALUE!</v>
      </c>
      <c r="G193" s="83" t="e">
        <f t="shared" ref="G193:J193" ca="1" si="23">MID(CELL("filename"),SEARCH("[",CELL("filename"))+1,SEARCH("]",CELL("filename"))-SEARCH("[",CELL("filename"))-1)</f>
        <v>#VALUE!</v>
      </c>
      <c r="H193" s="83" t="e">
        <f t="shared" ca="1" si="23"/>
        <v>#VALUE!</v>
      </c>
      <c r="I193" s="83" t="e">
        <f t="shared" ca="1" si="23"/>
        <v>#VALUE!</v>
      </c>
      <c r="J193" s="83" t="e">
        <f t="shared" ca="1" si="23"/>
        <v>#VALUE!</v>
      </c>
    </row>
    <row r="194" spans="1:10">
      <c r="A194" t="s">
        <v>356</v>
      </c>
      <c r="B194" s="83" t="s">
        <v>691</v>
      </c>
      <c r="C194" s="83" t="s">
        <v>692</v>
      </c>
      <c r="D194" s="83" t="s">
        <v>688</v>
      </c>
      <c r="E194" s="83" t="s">
        <v>41</v>
      </c>
      <c r="F194" s="83" t="str">
        <f>'F_Inputs - allowance'!$E$1</f>
        <v>Run on 19 Nov 2024 9:32</v>
      </c>
      <c r="G194" s="83" t="str">
        <f>'F_Inputs - allowance'!$E$1</f>
        <v>Run on 19 Nov 2024 9:32</v>
      </c>
      <c r="H194" s="83" t="str">
        <f>'F_Inputs - allowance'!$E$1</f>
        <v>Run on 19 Nov 2024 9:32</v>
      </c>
      <c r="I194" s="83" t="str">
        <f>'F_Inputs - allowance'!$E$1</f>
        <v>Run on 19 Nov 2024 9:32</v>
      </c>
      <c r="J194" s="83" t="str">
        <f>'F_Inputs - allowance'!$E$1</f>
        <v>Run on 19 Nov 2024 9:32</v>
      </c>
    </row>
    <row r="195" spans="1:10">
      <c r="A195" t="s">
        <v>356</v>
      </c>
      <c r="B195" s="83" t="s">
        <v>693</v>
      </c>
      <c r="C195" s="83" t="s">
        <v>694</v>
      </c>
      <c r="D195" s="83" t="s">
        <v>695</v>
      </c>
      <c r="E195" s="83" t="s">
        <v>41</v>
      </c>
      <c r="F195" s="83">
        <f>IF(SUM('Inp - allowance override'!$G$7:$M$754)&gt;0,1,0)</f>
        <v>0</v>
      </c>
      <c r="G195" s="83">
        <f>IF(SUM('Inp - allowance override'!$G$7:$M$754)&gt;0,1,0)</f>
        <v>0</v>
      </c>
      <c r="H195" s="83">
        <f>IF(SUM('Inp - allowance override'!$G$7:$M$754)&gt;0,1,0)</f>
        <v>0</v>
      </c>
      <c r="I195" s="83">
        <f>IF(SUM('Inp - allowance override'!$G$7:$M$754)&gt;0,1,0)</f>
        <v>0</v>
      </c>
      <c r="J195" s="83">
        <f>IF(SUM('Inp - allowance override'!$G$7:$M$754)&gt;0,1,0)</f>
        <v>0</v>
      </c>
    </row>
    <row r="196" spans="1:10">
      <c r="A196" t="s">
        <v>358</v>
      </c>
      <c r="B196" s="69" t="s">
        <v>663</v>
      </c>
      <c r="C196" s="68" t="s">
        <v>664</v>
      </c>
      <c r="D196" t="s">
        <v>47</v>
      </c>
      <c r="E196" t="s">
        <v>665</v>
      </c>
      <c r="F196" s="70">
        <f>PRT!J$197</f>
        <v>7.7713608853489617</v>
      </c>
      <c r="G196" s="70">
        <f>PRT!K$197</f>
        <v>7.6607081672091208</v>
      </c>
      <c r="H196" s="70">
        <f>PRT!L$197</f>
        <v>7.5541465111656212</v>
      </c>
      <c r="I196" s="70">
        <f>PRT!M$197</f>
        <v>7.4872279098953296</v>
      </c>
      <c r="J196" s="70">
        <f>PRT!N$197</f>
        <v>7.3011549840891172</v>
      </c>
    </row>
    <row r="197" spans="1:10">
      <c r="A197" t="s">
        <v>358</v>
      </c>
      <c r="B197" s="69" t="s">
        <v>666</v>
      </c>
      <c r="C197" s="68" t="s">
        <v>667</v>
      </c>
      <c r="D197" t="s">
        <v>47</v>
      </c>
      <c r="E197" t="s">
        <v>665</v>
      </c>
      <c r="F197" s="70">
        <f>PRT!J$198</f>
        <v>2.7901045769793291</v>
      </c>
      <c r="G197" s="70">
        <f>PRT!K$198</f>
        <v>2.5341180197722126</v>
      </c>
      <c r="H197" s="70">
        <f>PRT!L$198</f>
        <v>2.2158238845382758</v>
      </c>
      <c r="I197" s="70">
        <f>PRT!M$198</f>
        <v>1.3618208698735734</v>
      </c>
      <c r="J197" s="70">
        <f>PRT!N$198</f>
        <v>1.5038576022609773</v>
      </c>
    </row>
    <row r="198" spans="1:10">
      <c r="A198" t="s">
        <v>358</v>
      </c>
      <c r="B198" s="69" t="s">
        <v>668</v>
      </c>
      <c r="C198" s="68" t="s">
        <v>669</v>
      </c>
      <c r="D198" t="s">
        <v>47</v>
      </c>
      <c r="E198" t="s">
        <v>665</v>
      </c>
      <c r="F198" s="70">
        <f>PRT!J$199</f>
        <v>23.912696038392369</v>
      </c>
      <c r="G198" s="70">
        <f>PRT!K$199</f>
        <v>23.2668676059224</v>
      </c>
      <c r="H198" s="70">
        <f>PRT!L$199</f>
        <v>22.605833671233441</v>
      </c>
      <c r="I198" s="70">
        <f>PRT!M$199</f>
        <v>21.793325738069527</v>
      </c>
      <c r="J198" s="70">
        <f>PRT!N$199</f>
        <v>21.609544592048934</v>
      </c>
    </row>
    <row r="199" spans="1:10">
      <c r="A199" t="s">
        <v>358</v>
      </c>
      <c r="B199" s="69" t="s">
        <v>670</v>
      </c>
      <c r="C199" s="68" t="s">
        <v>671</v>
      </c>
      <c r="D199" t="s">
        <v>47</v>
      </c>
      <c r="E199" t="s">
        <v>665</v>
      </c>
      <c r="F199" s="70">
        <f>PRT!J$200</f>
        <v>25.802976925176701</v>
      </c>
      <c r="G199" s="70">
        <f>PRT!K$200</f>
        <v>37.868823036347209</v>
      </c>
      <c r="H199" s="70">
        <f>PRT!L$200</f>
        <v>41.85080482518287</v>
      </c>
      <c r="I199" s="70">
        <f>PRT!M$200</f>
        <v>36.057367066543186</v>
      </c>
      <c r="J199" s="70">
        <f>PRT!N$200</f>
        <v>37.139887994235302</v>
      </c>
    </row>
    <row r="200" spans="1:10">
      <c r="A200" t="s">
        <v>358</v>
      </c>
      <c r="B200" s="69" t="s">
        <v>672</v>
      </c>
      <c r="C200" s="68" t="s">
        <v>673</v>
      </c>
      <c r="D200" t="s">
        <v>47</v>
      </c>
      <c r="E200" t="s">
        <v>665</v>
      </c>
      <c r="F200" s="70">
        <f>PRT!J$201</f>
        <v>0</v>
      </c>
      <c r="G200" s="70">
        <f>PRT!K$201</f>
        <v>0</v>
      </c>
      <c r="H200" s="70">
        <f>PRT!L$201</f>
        <v>0</v>
      </c>
      <c r="I200" s="70">
        <f>PRT!M$201</f>
        <v>0</v>
      </c>
      <c r="J200" s="70">
        <f>PRT!N$201</f>
        <v>0</v>
      </c>
    </row>
    <row r="201" spans="1:10">
      <c r="A201" t="s">
        <v>358</v>
      </c>
      <c r="B201" s="69" t="s">
        <v>674</v>
      </c>
      <c r="C201" s="68" t="s">
        <v>675</v>
      </c>
      <c r="D201" t="s">
        <v>47</v>
      </c>
      <c r="E201" t="s">
        <v>665</v>
      </c>
      <c r="F201" s="70">
        <f>PRT!J$202</f>
        <v>0</v>
      </c>
      <c r="G201" s="70">
        <f>PRT!K$202</f>
        <v>0</v>
      </c>
      <c r="H201" s="70">
        <f>PRT!L$202</f>
        <v>0</v>
      </c>
      <c r="I201" s="70">
        <f>PRT!M$202</f>
        <v>0</v>
      </c>
      <c r="J201" s="70">
        <f>PRT!N$202</f>
        <v>0</v>
      </c>
    </row>
    <row r="202" spans="1:10">
      <c r="A202" t="s">
        <v>358</v>
      </c>
      <c r="B202" s="69" t="s">
        <v>676</v>
      </c>
      <c r="C202" s="68" t="s">
        <v>677</v>
      </c>
      <c r="D202" t="s">
        <v>47</v>
      </c>
      <c r="E202" t="s">
        <v>665</v>
      </c>
      <c r="F202" s="70">
        <f>PRT!J$203</f>
        <v>0</v>
      </c>
      <c r="G202" s="70">
        <f>PRT!K$203</f>
        <v>0</v>
      </c>
      <c r="H202" s="70">
        <f>PRT!L$203</f>
        <v>0</v>
      </c>
      <c r="I202" s="70">
        <f>PRT!M$203</f>
        <v>0</v>
      </c>
      <c r="J202" s="70">
        <f>PRT!N$203</f>
        <v>0</v>
      </c>
    </row>
    <row r="203" spans="1:10">
      <c r="A203" t="s">
        <v>358</v>
      </c>
      <c r="B203" s="69" t="s">
        <v>678</v>
      </c>
      <c r="C203" s="68" t="s">
        <v>679</v>
      </c>
      <c r="D203" t="s">
        <v>47</v>
      </c>
      <c r="E203" t="s">
        <v>665</v>
      </c>
      <c r="F203" s="70">
        <f>PRT!J$204</f>
        <v>0</v>
      </c>
      <c r="G203" s="70">
        <f>PRT!K$204</f>
        <v>0</v>
      </c>
      <c r="H203" s="70">
        <f>PRT!L$204</f>
        <v>0</v>
      </c>
      <c r="I203" s="70">
        <f>PRT!M$204</f>
        <v>0</v>
      </c>
      <c r="J203" s="70">
        <f>PRT!N$204</f>
        <v>0</v>
      </c>
    </row>
    <row r="204" spans="1:10">
      <c r="A204" t="s">
        <v>358</v>
      </c>
      <c r="B204" s="69" t="s">
        <v>388</v>
      </c>
      <c r="C204" s="68" t="s">
        <v>680</v>
      </c>
      <c r="D204" t="s">
        <v>47</v>
      </c>
      <c r="E204" t="s">
        <v>665</v>
      </c>
      <c r="F204" s="70">
        <f>PRT!J$205</f>
        <v>0</v>
      </c>
      <c r="G204" s="70">
        <f>PRT!K$205</f>
        <v>0</v>
      </c>
      <c r="H204" s="70">
        <f>PRT!L$205</f>
        <v>0</v>
      </c>
      <c r="I204" s="70">
        <f>PRT!M$205</f>
        <v>0</v>
      </c>
      <c r="J204" s="70">
        <f>PRT!N$205</f>
        <v>0</v>
      </c>
    </row>
    <row r="205" spans="1:10">
      <c r="A205" t="s">
        <v>358</v>
      </c>
      <c r="B205" s="69" t="s">
        <v>386</v>
      </c>
      <c r="C205" s="68" t="s">
        <v>681</v>
      </c>
      <c r="D205" t="s">
        <v>47</v>
      </c>
      <c r="E205" t="s">
        <v>665</v>
      </c>
      <c r="F205" s="70">
        <f>PRT!J$206</f>
        <v>51.285504648953626</v>
      </c>
      <c r="G205" s="70">
        <f>PRT!K$206</f>
        <v>14.740199487607589</v>
      </c>
      <c r="H205" s="70">
        <f>PRT!L$206</f>
        <v>15.321070784996689</v>
      </c>
      <c r="I205" s="70">
        <f>PRT!M$206</f>
        <v>2.6292690635884743</v>
      </c>
      <c r="J205" s="70">
        <f>PRT!N$206</f>
        <v>1.0165247704309279</v>
      </c>
    </row>
    <row r="206" spans="1:10">
      <c r="A206" t="s">
        <v>358</v>
      </c>
      <c r="B206" s="69" t="s">
        <v>682</v>
      </c>
      <c r="C206" s="68" t="s">
        <v>683</v>
      </c>
      <c r="D206" t="s">
        <v>47</v>
      </c>
      <c r="E206" t="s">
        <v>665</v>
      </c>
      <c r="F206" s="70">
        <f>PRT!J$207</f>
        <v>0</v>
      </c>
      <c r="G206" s="70">
        <f>PRT!K$207</f>
        <v>0</v>
      </c>
      <c r="H206" s="70">
        <f>PRT!L$207</f>
        <v>0</v>
      </c>
      <c r="I206" s="70">
        <f>PRT!M$207</f>
        <v>0</v>
      </c>
      <c r="J206" s="70">
        <f>PRT!N$207</f>
        <v>0</v>
      </c>
    </row>
    <row r="207" spans="1:10">
      <c r="A207" t="s">
        <v>358</v>
      </c>
      <c r="B207" s="69" t="s">
        <v>684</v>
      </c>
      <c r="C207" s="68" t="s">
        <v>685</v>
      </c>
      <c r="D207" t="s">
        <v>47</v>
      </c>
      <c r="E207" t="s">
        <v>665</v>
      </c>
      <c r="F207" s="70">
        <f>PRT!J$208</f>
        <v>0</v>
      </c>
      <c r="G207" s="70">
        <f>PRT!K$208</f>
        <v>0</v>
      </c>
      <c r="H207" s="70">
        <f>PRT!L$208</f>
        <v>0</v>
      </c>
      <c r="I207" s="70">
        <f>PRT!M$208</f>
        <v>0</v>
      </c>
      <c r="J207" s="70">
        <f>PRT!N$208</f>
        <v>0</v>
      </c>
    </row>
    <row r="208" spans="1:10">
      <c r="A208" t="s">
        <v>358</v>
      </c>
      <c r="B208" s="83" t="s">
        <v>686</v>
      </c>
      <c r="C208" s="83" t="s">
        <v>687</v>
      </c>
      <c r="D208" s="83" t="s">
        <v>688</v>
      </c>
      <c r="E208" s="83" t="s">
        <v>41</v>
      </c>
      <c r="F208" s="83" t="str">
        <f ca="1">CONCATENATE("[…]", TEXT(NOW(),"dd/mm/yyy hh:mm:ss"))</f>
        <v>[…]16/12/2024 12:12:01</v>
      </c>
      <c r="G208" s="83" t="str">
        <f t="shared" ref="G208:J208" ca="1" si="24">CONCATENATE("[…]", TEXT(NOW(),"dd/mm/yyy hh:mm:ss"))</f>
        <v>[…]16/12/2024 12:12:01</v>
      </c>
      <c r="H208" s="83" t="str">
        <f t="shared" ca="1" si="24"/>
        <v>[…]16/12/2024 12:12:01</v>
      </c>
      <c r="I208" s="83" t="str">
        <f t="shared" ca="1" si="24"/>
        <v>[…]16/12/2024 12:12:01</v>
      </c>
      <c r="J208" s="83" t="str">
        <f t="shared" ca="1" si="24"/>
        <v>[…]16/12/2024 12:12:01</v>
      </c>
    </row>
    <row r="209" spans="1:10">
      <c r="A209" t="s">
        <v>358</v>
      </c>
      <c r="B209" s="83" t="s">
        <v>689</v>
      </c>
      <c r="C209" s="83" t="s">
        <v>690</v>
      </c>
      <c r="D209" s="83" t="s">
        <v>688</v>
      </c>
      <c r="E209" s="83" t="s">
        <v>41</v>
      </c>
      <c r="F209" s="83" t="e">
        <f ca="1">MID(CELL("filename"),SEARCH("[",CELL("filename"))+1,SEARCH("]",CELL("filename"))-SEARCH("[",CELL("filename"))-1)</f>
        <v>#VALUE!</v>
      </c>
      <c r="G209" s="83" t="e">
        <f t="shared" ref="G209:J209" ca="1" si="25">MID(CELL("filename"),SEARCH("[",CELL("filename"))+1,SEARCH("]",CELL("filename"))-SEARCH("[",CELL("filename"))-1)</f>
        <v>#VALUE!</v>
      </c>
      <c r="H209" s="83" t="e">
        <f t="shared" ca="1" si="25"/>
        <v>#VALUE!</v>
      </c>
      <c r="I209" s="83" t="e">
        <f t="shared" ca="1" si="25"/>
        <v>#VALUE!</v>
      </c>
      <c r="J209" s="83" t="e">
        <f t="shared" ca="1" si="25"/>
        <v>#VALUE!</v>
      </c>
    </row>
    <row r="210" spans="1:10">
      <c r="A210" t="s">
        <v>358</v>
      </c>
      <c r="B210" s="83" t="s">
        <v>691</v>
      </c>
      <c r="C210" s="83" t="s">
        <v>692</v>
      </c>
      <c r="D210" s="83" t="s">
        <v>688</v>
      </c>
      <c r="E210" s="83" t="s">
        <v>41</v>
      </c>
      <c r="F210" s="83" t="str">
        <f>'F_Inputs - allowance'!$E$1</f>
        <v>Run on 19 Nov 2024 9:32</v>
      </c>
      <c r="G210" s="83" t="str">
        <f>'F_Inputs - allowance'!$E$1</f>
        <v>Run on 19 Nov 2024 9:32</v>
      </c>
      <c r="H210" s="83" t="str">
        <f>'F_Inputs - allowance'!$E$1</f>
        <v>Run on 19 Nov 2024 9:32</v>
      </c>
      <c r="I210" s="83" t="str">
        <f>'F_Inputs - allowance'!$E$1</f>
        <v>Run on 19 Nov 2024 9:32</v>
      </c>
      <c r="J210" s="83" t="str">
        <f>'F_Inputs - allowance'!$E$1</f>
        <v>Run on 19 Nov 2024 9:32</v>
      </c>
    </row>
    <row r="211" spans="1:10">
      <c r="A211" t="s">
        <v>358</v>
      </c>
      <c r="B211" s="83" t="s">
        <v>693</v>
      </c>
      <c r="C211" s="83" t="s">
        <v>694</v>
      </c>
      <c r="D211" s="83" t="s">
        <v>695</v>
      </c>
      <c r="E211" s="83" t="s">
        <v>41</v>
      </c>
      <c r="F211" s="83">
        <f>IF(SUM('Inp - allowance override'!$G$7:$M$754)&gt;0,1,0)</f>
        <v>0</v>
      </c>
      <c r="G211" s="83">
        <f>IF(SUM('Inp - allowance override'!$G$7:$M$754)&gt;0,1,0)</f>
        <v>0</v>
      </c>
      <c r="H211" s="83">
        <f>IF(SUM('Inp - allowance override'!$G$7:$M$754)&gt;0,1,0)</f>
        <v>0</v>
      </c>
      <c r="I211" s="83">
        <f>IF(SUM('Inp - allowance override'!$G$7:$M$754)&gt;0,1,0)</f>
        <v>0</v>
      </c>
      <c r="J211" s="83">
        <f>IF(SUM('Inp - allowance override'!$G$7:$M$754)&gt;0,1,0)</f>
        <v>0</v>
      </c>
    </row>
    <row r="212" spans="1:10">
      <c r="A212" t="s">
        <v>359</v>
      </c>
      <c r="B212" s="69" t="s">
        <v>663</v>
      </c>
      <c r="C212" s="68" t="s">
        <v>664</v>
      </c>
      <c r="D212" t="s">
        <v>47</v>
      </c>
      <c r="E212" t="s">
        <v>665</v>
      </c>
      <c r="F212" s="70">
        <f>SEW!J$197</f>
        <v>37.753650384403656</v>
      </c>
      <c r="G212" s="70">
        <f>SEW!K$197</f>
        <v>26.549090432706738</v>
      </c>
      <c r="H212" s="70">
        <f>SEW!L$197</f>
        <v>26.033800858327645</v>
      </c>
      <c r="I212" s="70">
        <f>SEW!M$197</f>
        <v>25.525231280058904</v>
      </c>
      <c r="J212" s="70">
        <f>SEW!N$197</f>
        <v>27.114118613673988</v>
      </c>
    </row>
    <row r="213" spans="1:10">
      <c r="A213" t="s">
        <v>359</v>
      </c>
      <c r="B213" s="69" t="s">
        <v>666</v>
      </c>
      <c r="C213" s="68" t="s">
        <v>667</v>
      </c>
      <c r="D213" t="s">
        <v>47</v>
      </c>
      <c r="E213" t="s">
        <v>665</v>
      </c>
      <c r="F213" s="70">
        <f>SEW!J$198</f>
        <v>7.9798705321263963</v>
      </c>
      <c r="G213" s="70">
        <f>SEW!K$198</f>
        <v>7.5974349662341414</v>
      </c>
      <c r="H213" s="70">
        <f>SEW!L$198</f>
        <v>7.4332142533959775</v>
      </c>
      <c r="I213" s="70">
        <f>SEW!M$198</f>
        <v>5.7976731212350767</v>
      </c>
      <c r="J213" s="70">
        <f>SEW!N$198</f>
        <v>4.1705138200379324</v>
      </c>
    </row>
    <row r="214" spans="1:10">
      <c r="A214" t="s">
        <v>359</v>
      </c>
      <c r="B214" s="69" t="s">
        <v>668</v>
      </c>
      <c r="C214" s="68" t="s">
        <v>669</v>
      </c>
      <c r="D214" t="s">
        <v>47</v>
      </c>
      <c r="E214" t="s">
        <v>665</v>
      </c>
      <c r="F214" s="70">
        <f>SEW!J$199</f>
        <v>109.28037161481078</v>
      </c>
      <c r="G214" s="70">
        <f>SEW!K$199</f>
        <v>112.92184887941141</v>
      </c>
      <c r="H214" s="70">
        <f>SEW!L$199</f>
        <v>116.16861512846221</v>
      </c>
      <c r="I214" s="70">
        <f>SEW!M$199</f>
        <v>116.46994519058288</v>
      </c>
      <c r="J214" s="70">
        <f>SEW!N$199</f>
        <v>120.12229544127317</v>
      </c>
    </row>
    <row r="215" spans="1:10">
      <c r="A215" t="s">
        <v>359</v>
      </c>
      <c r="B215" s="69" t="s">
        <v>670</v>
      </c>
      <c r="C215" s="68" t="s">
        <v>671</v>
      </c>
      <c r="D215" t="s">
        <v>47</v>
      </c>
      <c r="E215" t="s">
        <v>665</v>
      </c>
      <c r="F215" s="70">
        <f>SEW!J$200</f>
        <v>177.39041270470889</v>
      </c>
      <c r="G215" s="70">
        <f>SEW!K$200</f>
        <v>188.58235038562734</v>
      </c>
      <c r="H215" s="70">
        <f>SEW!L$200</f>
        <v>185.68042837729425</v>
      </c>
      <c r="I215" s="70">
        <f>SEW!M$200</f>
        <v>202.16261454190874</v>
      </c>
      <c r="J215" s="70">
        <f>SEW!N$200</f>
        <v>205.35623843724545</v>
      </c>
    </row>
    <row r="216" spans="1:10">
      <c r="A216" t="s">
        <v>359</v>
      </c>
      <c r="B216" s="69" t="s">
        <v>672</v>
      </c>
      <c r="C216" s="68" t="s">
        <v>673</v>
      </c>
      <c r="D216" t="s">
        <v>47</v>
      </c>
      <c r="E216" t="s">
        <v>665</v>
      </c>
      <c r="F216" s="70">
        <f>SEW!J$201</f>
        <v>0</v>
      </c>
      <c r="G216" s="70">
        <f>SEW!K$201</f>
        <v>0</v>
      </c>
      <c r="H216" s="70">
        <f>SEW!L$201</f>
        <v>0</v>
      </c>
      <c r="I216" s="70">
        <f>SEW!M$201</f>
        <v>0</v>
      </c>
      <c r="J216" s="70">
        <f>SEW!N$201</f>
        <v>0</v>
      </c>
    </row>
    <row r="217" spans="1:10">
      <c r="A217" t="s">
        <v>359</v>
      </c>
      <c r="B217" s="69" t="s">
        <v>674</v>
      </c>
      <c r="C217" s="68" t="s">
        <v>675</v>
      </c>
      <c r="D217" t="s">
        <v>47</v>
      </c>
      <c r="E217" t="s">
        <v>665</v>
      </c>
      <c r="F217" s="70">
        <f>SEW!J$202</f>
        <v>0</v>
      </c>
      <c r="G217" s="70">
        <f>SEW!K$202</f>
        <v>0</v>
      </c>
      <c r="H217" s="70">
        <f>SEW!L$202</f>
        <v>0</v>
      </c>
      <c r="I217" s="70">
        <f>SEW!M$202</f>
        <v>0</v>
      </c>
      <c r="J217" s="70">
        <f>SEW!N$202</f>
        <v>0</v>
      </c>
    </row>
    <row r="218" spans="1:10">
      <c r="A218" t="s">
        <v>359</v>
      </c>
      <c r="B218" s="69" t="s">
        <v>676</v>
      </c>
      <c r="C218" s="68" t="s">
        <v>677</v>
      </c>
      <c r="D218" t="s">
        <v>47</v>
      </c>
      <c r="E218" t="s">
        <v>665</v>
      </c>
      <c r="F218" s="70">
        <f>SEW!J$203</f>
        <v>0</v>
      </c>
      <c r="G218" s="70">
        <f>SEW!K$203</f>
        <v>0</v>
      </c>
      <c r="H218" s="70">
        <f>SEW!L$203</f>
        <v>0</v>
      </c>
      <c r="I218" s="70">
        <f>SEW!M$203</f>
        <v>0</v>
      </c>
      <c r="J218" s="70">
        <f>SEW!N$203</f>
        <v>0</v>
      </c>
    </row>
    <row r="219" spans="1:10">
      <c r="A219" t="s">
        <v>359</v>
      </c>
      <c r="B219" s="69" t="s">
        <v>678</v>
      </c>
      <c r="C219" s="68" t="s">
        <v>679</v>
      </c>
      <c r="D219" t="s">
        <v>47</v>
      </c>
      <c r="E219" t="s">
        <v>665</v>
      </c>
      <c r="F219" s="70">
        <f>SEW!J$204</f>
        <v>0</v>
      </c>
      <c r="G219" s="70">
        <f>SEW!K$204</f>
        <v>0</v>
      </c>
      <c r="H219" s="70">
        <f>SEW!L$204</f>
        <v>0</v>
      </c>
      <c r="I219" s="70">
        <f>SEW!M$204</f>
        <v>0</v>
      </c>
      <c r="J219" s="70">
        <f>SEW!N$204</f>
        <v>0</v>
      </c>
    </row>
    <row r="220" spans="1:10">
      <c r="A220" t="s">
        <v>359</v>
      </c>
      <c r="B220" s="69" t="s">
        <v>388</v>
      </c>
      <c r="C220" s="68" t="s">
        <v>680</v>
      </c>
      <c r="D220" t="s">
        <v>47</v>
      </c>
      <c r="E220" t="s">
        <v>665</v>
      </c>
      <c r="F220" s="70">
        <f>SEW!J$205</f>
        <v>0</v>
      </c>
      <c r="G220" s="70">
        <f>SEW!K$205</f>
        <v>0</v>
      </c>
      <c r="H220" s="70">
        <f>SEW!L$205</f>
        <v>0</v>
      </c>
      <c r="I220" s="70">
        <f>SEW!M$205</f>
        <v>0</v>
      </c>
      <c r="J220" s="70">
        <f>SEW!N$205</f>
        <v>0</v>
      </c>
    </row>
    <row r="221" spans="1:10">
      <c r="A221" t="s">
        <v>359</v>
      </c>
      <c r="B221" s="69" t="s">
        <v>386</v>
      </c>
      <c r="C221" s="68" t="s">
        <v>681</v>
      </c>
      <c r="D221" t="s">
        <v>47</v>
      </c>
      <c r="E221" t="s">
        <v>665</v>
      </c>
      <c r="F221" s="70">
        <f>SEW!J$206</f>
        <v>0</v>
      </c>
      <c r="G221" s="70">
        <f>SEW!K$206</f>
        <v>0</v>
      </c>
      <c r="H221" s="70">
        <f>SEW!L$206</f>
        <v>0</v>
      </c>
      <c r="I221" s="70">
        <f>SEW!M$206</f>
        <v>0</v>
      </c>
      <c r="J221" s="70">
        <f>SEW!N$206</f>
        <v>0</v>
      </c>
    </row>
    <row r="222" spans="1:10">
      <c r="A222" t="s">
        <v>359</v>
      </c>
      <c r="B222" s="69" t="s">
        <v>682</v>
      </c>
      <c r="C222" s="68" t="s">
        <v>683</v>
      </c>
      <c r="D222" t="s">
        <v>47</v>
      </c>
      <c r="E222" t="s">
        <v>665</v>
      </c>
      <c r="F222" s="70">
        <f>SEW!J$207</f>
        <v>0</v>
      </c>
      <c r="G222" s="70">
        <f>SEW!K$207</f>
        <v>0</v>
      </c>
      <c r="H222" s="70">
        <f>SEW!L$207</f>
        <v>0</v>
      </c>
      <c r="I222" s="70">
        <f>SEW!M$207</f>
        <v>0</v>
      </c>
      <c r="J222" s="70">
        <f>SEW!N$207</f>
        <v>0</v>
      </c>
    </row>
    <row r="223" spans="1:10">
      <c r="A223" t="s">
        <v>359</v>
      </c>
      <c r="B223" s="69" t="s">
        <v>684</v>
      </c>
      <c r="C223" s="68" t="s">
        <v>685</v>
      </c>
      <c r="D223" t="s">
        <v>47</v>
      </c>
      <c r="E223" t="s">
        <v>665</v>
      </c>
      <c r="F223" s="70">
        <f>SEW!J$208</f>
        <v>0</v>
      </c>
      <c r="G223" s="70">
        <f>SEW!K$208</f>
        <v>0</v>
      </c>
      <c r="H223" s="70">
        <f>SEW!L$208</f>
        <v>0</v>
      </c>
      <c r="I223" s="70">
        <f>SEW!M$208</f>
        <v>0</v>
      </c>
      <c r="J223" s="70">
        <f>SEW!N$208</f>
        <v>0</v>
      </c>
    </row>
    <row r="224" spans="1:10">
      <c r="A224" t="s">
        <v>359</v>
      </c>
      <c r="B224" s="83" t="s">
        <v>686</v>
      </c>
      <c r="C224" s="83" t="s">
        <v>687</v>
      </c>
      <c r="D224" s="83" t="s">
        <v>688</v>
      </c>
      <c r="E224" s="83" t="s">
        <v>41</v>
      </c>
      <c r="F224" s="83" t="str">
        <f ca="1">CONCATENATE("[…]", TEXT(NOW(),"dd/mm/yyy hh:mm:ss"))</f>
        <v>[…]16/12/2024 12:12:01</v>
      </c>
      <c r="G224" s="83" t="str">
        <f t="shared" ref="G224:J224" ca="1" si="26">CONCATENATE("[…]", TEXT(NOW(),"dd/mm/yyy hh:mm:ss"))</f>
        <v>[…]16/12/2024 12:12:01</v>
      </c>
      <c r="H224" s="83" t="str">
        <f t="shared" ca="1" si="26"/>
        <v>[…]16/12/2024 12:12:01</v>
      </c>
      <c r="I224" s="83" t="str">
        <f t="shared" ca="1" si="26"/>
        <v>[…]16/12/2024 12:12:01</v>
      </c>
      <c r="J224" s="83" t="str">
        <f t="shared" ca="1" si="26"/>
        <v>[…]16/12/2024 12:12:01</v>
      </c>
    </row>
    <row r="225" spans="1:10">
      <c r="A225" t="s">
        <v>359</v>
      </c>
      <c r="B225" s="83" t="s">
        <v>689</v>
      </c>
      <c r="C225" s="83" t="s">
        <v>690</v>
      </c>
      <c r="D225" s="83" t="s">
        <v>688</v>
      </c>
      <c r="E225" s="83" t="s">
        <v>41</v>
      </c>
      <c r="F225" s="83" t="e">
        <f ca="1">MID(CELL("filename"),SEARCH("[",CELL("filename"))+1,SEARCH("]",CELL("filename"))-SEARCH("[",CELL("filename"))-1)</f>
        <v>#VALUE!</v>
      </c>
      <c r="G225" s="83" t="e">
        <f t="shared" ref="G225:J225" ca="1" si="27">MID(CELL("filename"),SEARCH("[",CELL("filename"))+1,SEARCH("]",CELL("filename"))-SEARCH("[",CELL("filename"))-1)</f>
        <v>#VALUE!</v>
      </c>
      <c r="H225" s="83" t="e">
        <f t="shared" ca="1" si="27"/>
        <v>#VALUE!</v>
      </c>
      <c r="I225" s="83" t="e">
        <f t="shared" ca="1" si="27"/>
        <v>#VALUE!</v>
      </c>
      <c r="J225" s="83" t="e">
        <f t="shared" ca="1" si="27"/>
        <v>#VALUE!</v>
      </c>
    </row>
    <row r="226" spans="1:10">
      <c r="A226" t="s">
        <v>359</v>
      </c>
      <c r="B226" s="83" t="s">
        <v>691</v>
      </c>
      <c r="C226" s="83" t="s">
        <v>692</v>
      </c>
      <c r="D226" s="83" t="s">
        <v>688</v>
      </c>
      <c r="E226" s="83" t="s">
        <v>41</v>
      </c>
      <c r="F226" s="83" t="str">
        <f>'F_Inputs - allowance'!$E$1</f>
        <v>Run on 19 Nov 2024 9:32</v>
      </c>
      <c r="G226" s="83" t="str">
        <f>'F_Inputs - allowance'!$E$1</f>
        <v>Run on 19 Nov 2024 9:32</v>
      </c>
      <c r="H226" s="83" t="str">
        <f>'F_Inputs - allowance'!$E$1</f>
        <v>Run on 19 Nov 2024 9:32</v>
      </c>
      <c r="I226" s="83" t="str">
        <f>'F_Inputs - allowance'!$E$1</f>
        <v>Run on 19 Nov 2024 9:32</v>
      </c>
      <c r="J226" s="83" t="str">
        <f>'F_Inputs - allowance'!$E$1</f>
        <v>Run on 19 Nov 2024 9:32</v>
      </c>
    </row>
    <row r="227" spans="1:10">
      <c r="A227" t="s">
        <v>359</v>
      </c>
      <c r="B227" s="83" t="s">
        <v>693</v>
      </c>
      <c r="C227" s="83" t="s">
        <v>694</v>
      </c>
      <c r="D227" s="83" t="s">
        <v>695</v>
      </c>
      <c r="E227" s="83" t="s">
        <v>41</v>
      </c>
      <c r="F227" s="83">
        <f>IF(SUM('Inp - allowance override'!$G$7:$M$754)&gt;0,1,0)</f>
        <v>0</v>
      </c>
      <c r="G227" s="83">
        <f>IF(SUM('Inp - allowance override'!$G$7:$M$754)&gt;0,1,0)</f>
        <v>0</v>
      </c>
      <c r="H227" s="83">
        <f>IF(SUM('Inp - allowance override'!$G$7:$M$754)&gt;0,1,0)</f>
        <v>0</v>
      </c>
      <c r="I227" s="83">
        <f>IF(SUM('Inp - allowance override'!$G$7:$M$754)&gt;0,1,0)</f>
        <v>0</v>
      </c>
      <c r="J227" s="83">
        <f>IF(SUM('Inp - allowance override'!$G$7:$M$754)&gt;0,1,0)</f>
        <v>0</v>
      </c>
    </row>
    <row r="228" spans="1:10">
      <c r="A228" t="s">
        <v>360</v>
      </c>
      <c r="B228" s="69" t="s">
        <v>663</v>
      </c>
      <c r="C228" s="68" t="s">
        <v>664</v>
      </c>
      <c r="D228" t="s">
        <v>47</v>
      </c>
      <c r="E228" t="s">
        <v>665</v>
      </c>
      <c r="F228" s="70">
        <f>SSC!J$197</f>
        <v>12.64751960415091</v>
      </c>
      <c r="G228" s="70">
        <f>SSC!K$197</f>
        <v>12.505181078063703</v>
      </c>
      <c r="H228" s="70">
        <f>SSC!L$197</f>
        <v>12.133366283259432</v>
      </c>
      <c r="I228" s="70">
        <f>SSC!M$197</f>
        <v>11.895890264956602</v>
      </c>
      <c r="J228" s="70">
        <f>SSC!N$197</f>
        <v>11.769936029642023</v>
      </c>
    </row>
    <row r="229" spans="1:10">
      <c r="A229" t="s">
        <v>360</v>
      </c>
      <c r="B229" s="69" t="s">
        <v>666</v>
      </c>
      <c r="C229" s="68" t="s">
        <v>667</v>
      </c>
      <c r="D229" t="s">
        <v>47</v>
      </c>
      <c r="E229" t="s">
        <v>665</v>
      </c>
      <c r="F229" s="70">
        <f>SSC!J$198</f>
        <v>6.3120939251094512</v>
      </c>
      <c r="G229" s="70">
        <f>SSC!K$198</f>
        <v>7.4611104413453244</v>
      </c>
      <c r="H229" s="70">
        <f>SSC!L$198</f>
        <v>8.1489678692401313</v>
      </c>
      <c r="I229" s="70">
        <f>SSC!M$198</f>
        <v>6.1773099341404309</v>
      </c>
      <c r="J229" s="70">
        <f>SSC!N$198</f>
        <v>4.5192781027710867</v>
      </c>
    </row>
    <row r="230" spans="1:10">
      <c r="A230" t="s">
        <v>360</v>
      </c>
      <c r="B230" s="69" t="s">
        <v>668</v>
      </c>
      <c r="C230" s="68" t="s">
        <v>669</v>
      </c>
      <c r="D230" t="s">
        <v>47</v>
      </c>
      <c r="E230" t="s">
        <v>665</v>
      </c>
      <c r="F230" s="70">
        <f>SSC!J$199</f>
        <v>87.936916776702034</v>
      </c>
      <c r="G230" s="70">
        <f>SSC!K$199</f>
        <v>88.73684218489926</v>
      </c>
      <c r="H230" s="70">
        <f>SSC!L$199</f>
        <v>88.870641216624136</v>
      </c>
      <c r="I230" s="70">
        <f>SSC!M$199</f>
        <v>86.8044220065037</v>
      </c>
      <c r="J230" s="70">
        <f>SSC!N$199</f>
        <v>84.413723902717109</v>
      </c>
    </row>
    <row r="231" spans="1:10">
      <c r="A231" t="s">
        <v>360</v>
      </c>
      <c r="B231" s="69" t="s">
        <v>670</v>
      </c>
      <c r="C231" s="68" t="s">
        <v>671</v>
      </c>
      <c r="D231" t="s">
        <v>47</v>
      </c>
      <c r="E231" t="s">
        <v>665</v>
      </c>
      <c r="F231" s="70">
        <f>SSC!J$200</f>
        <v>62.213892460015963</v>
      </c>
      <c r="G231" s="70">
        <f>SSC!K$200</f>
        <v>73.98801509086644</v>
      </c>
      <c r="H231" s="70">
        <f>SSC!L$200</f>
        <v>68.020398976089723</v>
      </c>
      <c r="I231" s="70">
        <f>SSC!M$200</f>
        <v>60.662075815799014</v>
      </c>
      <c r="J231" s="70">
        <f>SSC!N$200</f>
        <v>55.481123153387117</v>
      </c>
    </row>
    <row r="232" spans="1:10">
      <c r="A232" t="s">
        <v>360</v>
      </c>
      <c r="B232" s="69" t="s">
        <v>672</v>
      </c>
      <c r="C232" s="68" t="s">
        <v>673</v>
      </c>
      <c r="D232" t="s">
        <v>47</v>
      </c>
      <c r="E232" t="s">
        <v>665</v>
      </c>
      <c r="F232" s="70">
        <f>SSC!J$201</f>
        <v>0</v>
      </c>
      <c r="G232" s="70">
        <f>SSC!K$201</f>
        <v>0</v>
      </c>
      <c r="H232" s="70">
        <f>SSC!L$201</f>
        <v>0</v>
      </c>
      <c r="I232" s="70">
        <f>SSC!M$201</f>
        <v>0</v>
      </c>
      <c r="J232" s="70">
        <f>SSC!N$201</f>
        <v>0</v>
      </c>
    </row>
    <row r="233" spans="1:10">
      <c r="A233" t="s">
        <v>360</v>
      </c>
      <c r="B233" s="69" t="s">
        <v>674</v>
      </c>
      <c r="C233" s="68" t="s">
        <v>675</v>
      </c>
      <c r="D233" t="s">
        <v>47</v>
      </c>
      <c r="E233" t="s">
        <v>665</v>
      </c>
      <c r="F233" s="70">
        <f>SSC!J$202</f>
        <v>0</v>
      </c>
      <c r="G233" s="70">
        <f>SSC!K$202</f>
        <v>0</v>
      </c>
      <c r="H233" s="70">
        <f>SSC!L$202</f>
        <v>0</v>
      </c>
      <c r="I233" s="70">
        <f>SSC!M$202</f>
        <v>0</v>
      </c>
      <c r="J233" s="70">
        <f>SSC!N$202</f>
        <v>0</v>
      </c>
    </row>
    <row r="234" spans="1:10">
      <c r="A234" t="s">
        <v>360</v>
      </c>
      <c r="B234" s="69" t="s">
        <v>676</v>
      </c>
      <c r="C234" s="68" t="s">
        <v>677</v>
      </c>
      <c r="D234" t="s">
        <v>47</v>
      </c>
      <c r="E234" t="s">
        <v>665</v>
      </c>
      <c r="F234" s="70">
        <f>SSC!J$203</f>
        <v>0</v>
      </c>
      <c r="G234" s="70">
        <f>SSC!K$203</f>
        <v>0</v>
      </c>
      <c r="H234" s="70">
        <f>SSC!L$203</f>
        <v>0</v>
      </c>
      <c r="I234" s="70">
        <f>SSC!M$203</f>
        <v>0</v>
      </c>
      <c r="J234" s="70">
        <f>SSC!N$203</f>
        <v>0</v>
      </c>
    </row>
    <row r="235" spans="1:10">
      <c r="A235" t="s">
        <v>360</v>
      </c>
      <c r="B235" s="69" t="s">
        <v>678</v>
      </c>
      <c r="C235" s="68" t="s">
        <v>679</v>
      </c>
      <c r="D235" t="s">
        <v>47</v>
      </c>
      <c r="E235" t="s">
        <v>665</v>
      </c>
      <c r="F235" s="70">
        <f>SSC!J$204</f>
        <v>0</v>
      </c>
      <c r="G235" s="70">
        <f>SSC!K$204</f>
        <v>0</v>
      </c>
      <c r="H235" s="70">
        <f>SSC!L$204</f>
        <v>0</v>
      </c>
      <c r="I235" s="70">
        <f>SSC!M$204</f>
        <v>0</v>
      </c>
      <c r="J235" s="70">
        <f>SSC!N$204</f>
        <v>0</v>
      </c>
    </row>
    <row r="236" spans="1:10">
      <c r="A236" t="s">
        <v>360</v>
      </c>
      <c r="B236" s="69" t="s">
        <v>388</v>
      </c>
      <c r="C236" s="68" t="s">
        <v>680</v>
      </c>
      <c r="D236" t="s">
        <v>47</v>
      </c>
      <c r="E236" t="s">
        <v>665</v>
      </c>
      <c r="F236" s="70">
        <f>SSC!J$205</f>
        <v>0</v>
      </c>
      <c r="G236" s="70">
        <f>SSC!K$205</f>
        <v>0</v>
      </c>
      <c r="H236" s="70">
        <f>SSC!L$205</f>
        <v>0</v>
      </c>
      <c r="I236" s="70">
        <f>SSC!M$205</f>
        <v>0</v>
      </c>
      <c r="J236" s="70">
        <f>SSC!N$205</f>
        <v>0</v>
      </c>
    </row>
    <row r="237" spans="1:10">
      <c r="A237" t="s">
        <v>360</v>
      </c>
      <c r="B237" s="69" t="s">
        <v>386</v>
      </c>
      <c r="C237" s="68" t="s">
        <v>681</v>
      </c>
      <c r="D237" t="s">
        <v>47</v>
      </c>
      <c r="E237" t="s">
        <v>665</v>
      </c>
      <c r="F237" s="70">
        <f>SSC!J$206</f>
        <v>0</v>
      </c>
      <c r="G237" s="70">
        <f>SSC!K$206</f>
        <v>0</v>
      </c>
      <c r="H237" s="70">
        <f>SSC!L$206</f>
        <v>0</v>
      </c>
      <c r="I237" s="70">
        <f>SSC!M$206</f>
        <v>0</v>
      </c>
      <c r="J237" s="70">
        <f>SSC!N$206</f>
        <v>0</v>
      </c>
    </row>
    <row r="238" spans="1:10">
      <c r="A238" t="s">
        <v>360</v>
      </c>
      <c r="B238" s="69" t="s">
        <v>682</v>
      </c>
      <c r="C238" s="68" t="s">
        <v>683</v>
      </c>
      <c r="D238" t="s">
        <v>47</v>
      </c>
      <c r="E238" t="s">
        <v>665</v>
      </c>
      <c r="F238" s="70">
        <f>SSC!J$207</f>
        <v>0</v>
      </c>
      <c r="G238" s="70">
        <f>SSC!K$207</f>
        <v>0</v>
      </c>
      <c r="H238" s="70">
        <f>SSC!L$207</f>
        <v>0</v>
      </c>
      <c r="I238" s="70">
        <f>SSC!M$207</f>
        <v>0</v>
      </c>
      <c r="J238" s="70">
        <f>SSC!N$207</f>
        <v>0</v>
      </c>
    </row>
    <row r="239" spans="1:10">
      <c r="A239" t="s">
        <v>360</v>
      </c>
      <c r="B239" s="69" t="s">
        <v>684</v>
      </c>
      <c r="C239" s="68" t="s">
        <v>685</v>
      </c>
      <c r="D239" t="s">
        <v>47</v>
      </c>
      <c r="E239" t="s">
        <v>665</v>
      </c>
      <c r="F239" s="70">
        <f>SSC!J$208</f>
        <v>0</v>
      </c>
      <c r="G239" s="70">
        <f>SSC!K$208</f>
        <v>0</v>
      </c>
      <c r="H239" s="70">
        <f>SSC!L$208</f>
        <v>0</v>
      </c>
      <c r="I239" s="70">
        <f>SSC!M$208</f>
        <v>0</v>
      </c>
      <c r="J239" s="70">
        <f>SSC!N$208</f>
        <v>0</v>
      </c>
    </row>
    <row r="240" spans="1:10">
      <c r="A240" t="s">
        <v>360</v>
      </c>
      <c r="B240" s="83" t="s">
        <v>686</v>
      </c>
      <c r="C240" s="83" t="s">
        <v>687</v>
      </c>
      <c r="D240" s="83" t="s">
        <v>688</v>
      </c>
      <c r="E240" s="83" t="s">
        <v>41</v>
      </c>
      <c r="F240" s="83" t="str">
        <f ca="1">CONCATENATE("[…]", TEXT(NOW(),"dd/mm/yyy hh:mm:ss"))</f>
        <v>[…]16/12/2024 12:12:01</v>
      </c>
      <c r="G240" s="83" t="str">
        <f t="shared" ref="G240:J240" ca="1" si="28">CONCATENATE("[…]", TEXT(NOW(),"dd/mm/yyy hh:mm:ss"))</f>
        <v>[…]16/12/2024 12:12:01</v>
      </c>
      <c r="H240" s="83" t="str">
        <f t="shared" ca="1" si="28"/>
        <v>[…]16/12/2024 12:12:01</v>
      </c>
      <c r="I240" s="83" t="str">
        <f t="shared" ca="1" si="28"/>
        <v>[…]16/12/2024 12:12:01</v>
      </c>
      <c r="J240" s="83" t="str">
        <f t="shared" ca="1" si="28"/>
        <v>[…]16/12/2024 12:12:01</v>
      </c>
    </row>
    <row r="241" spans="1:10">
      <c r="A241" t="s">
        <v>360</v>
      </c>
      <c r="B241" s="83" t="s">
        <v>689</v>
      </c>
      <c r="C241" s="83" t="s">
        <v>690</v>
      </c>
      <c r="D241" s="83" t="s">
        <v>688</v>
      </c>
      <c r="E241" s="83" t="s">
        <v>41</v>
      </c>
      <c r="F241" s="83" t="e">
        <f ca="1">MID(CELL("filename"),SEARCH("[",CELL("filename"))+1,SEARCH("]",CELL("filename"))-SEARCH("[",CELL("filename"))-1)</f>
        <v>#VALUE!</v>
      </c>
      <c r="G241" s="83" t="e">
        <f t="shared" ref="G241:J241" ca="1" si="29">MID(CELL("filename"),SEARCH("[",CELL("filename"))+1,SEARCH("]",CELL("filename"))-SEARCH("[",CELL("filename"))-1)</f>
        <v>#VALUE!</v>
      </c>
      <c r="H241" s="83" t="e">
        <f t="shared" ca="1" si="29"/>
        <v>#VALUE!</v>
      </c>
      <c r="I241" s="83" t="e">
        <f t="shared" ca="1" si="29"/>
        <v>#VALUE!</v>
      </c>
      <c r="J241" s="83" t="e">
        <f t="shared" ca="1" si="29"/>
        <v>#VALUE!</v>
      </c>
    </row>
    <row r="242" spans="1:10">
      <c r="A242" t="s">
        <v>360</v>
      </c>
      <c r="B242" s="83" t="s">
        <v>691</v>
      </c>
      <c r="C242" s="83" t="s">
        <v>692</v>
      </c>
      <c r="D242" s="83" t="s">
        <v>688</v>
      </c>
      <c r="E242" s="83" t="s">
        <v>41</v>
      </c>
      <c r="F242" s="83" t="str">
        <f>'F_Inputs - allowance'!$E$1</f>
        <v>Run on 19 Nov 2024 9:32</v>
      </c>
      <c r="G242" s="83" t="str">
        <f>'F_Inputs - allowance'!$E$1</f>
        <v>Run on 19 Nov 2024 9:32</v>
      </c>
      <c r="H242" s="83" t="str">
        <f>'F_Inputs - allowance'!$E$1</f>
        <v>Run on 19 Nov 2024 9:32</v>
      </c>
      <c r="I242" s="83" t="str">
        <f>'F_Inputs - allowance'!$E$1</f>
        <v>Run on 19 Nov 2024 9:32</v>
      </c>
      <c r="J242" s="83" t="str">
        <f>'F_Inputs - allowance'!$E$1</f>
        <v>Run on 19 Nov 2024 9:32</v>
      </c>
    </row>
    <row r="243" spans="1:10">
      <c r="A243" t="s">
        <v>360</v>
      </c>
      <c r="B243" s="83" t="s">
        <v>693</v>
      </c>
      <c r="C243" s="83" t="s">
        <v>694</v>
      </c>
      <c r="D243" s="83" t="s">
        <v>695</v>
      </c>
      <c r="E243" s="83" t="s">
        <v>41</v>
      </c>
      <c r="F243" s="83">
        <f>IF(SUM('Inp - allowance override'!$G$7:$M$754)&gt;0,1,0)</f>
        <v>0</v>
      </c>
      <c r="G243" s="83">
        <f>IF(SUM('Inp - allowance override'!$G$7:$M$754)&gt;0,1,0)</f>
        <v>0</v>
      </c>
      <c r="H243" s="83">
        <f>IF(SUM('Inp - allowance override'!$G$7:$M$754)&gt;0,1,0)</f>
        <v>0</v>
      </c>
      <c r="I243" s="83">
        <f>IF(SUM('Inp - allowance override'!$G$7:$M$754)&gt;0,1,0)</f>
        <v>0</v>
      </c>
      <c r="J243" s="83">
        <f>IF(SUM('Inp - allowance override'!$G$7:$M$754)&gt;0,1,0)</f>
        <v>0</v>
      </c>
    </row>
    <row r="244" spans="1:10">
      <c r="A244" t="s">
        <v>361</v>
      </c>
      <c r="B244" s="69" t="s">
        <v>663</v>
      </c>
      <c r="C244" s="68" t="s">
        <v>664</v>
      </c>
      <c r="D244" t="s">
        <v>47</v>
      </c>
      <c r="E244" t="s">
        <v>665</v>
      </c>
      <c r="F244" s="70">
        <f>SES!J$197</f>
        <v>5.1692790544451777</v>
      </c>
      <c r="G244" s="70">
        <f>SES!K$197</f>
        <v>5.2234983072786463</v>
      </c>
      <c r="H244" s="70">
        <f>SES!L$197</f>
        <v>4.7525434290034561</v>
      </c>
      <c r="I244" s="70">
        <f>SES!M$197</f>
        <v>4.7699326143605019</v>
      </c>
      <c r="J244" s="70">
        <f>SES!N$197</f>
        <v>4.4772792581887613</v>
      </c>
    </row>
    <row r="245" spans="1:10">
      <c r="A245" t="s">
        <v>361</v>
      </c>
      <c r="B245" s="69" t="s">
        <v>666</v>
      </c>
      <c r="C245" s="68" t="s">
        <v>667</v>
      </c>
      <c r="D245" t="s">
        <v>47</v>
      </c>
      <c r="E245" t="s">
        <v>665</v>
      </c>
      <c r="F245" s="70">
        <f>SES!J$198</f>
        <v>0.67201687078392069</v>
      </c>
      <c r="G245" s="70">
        <f>SES!K$198</f>
        <v>1.0360404616984114</v>
      </c>
      <c r="H245" s="70">
        <f>SES!L$198</f>
        <v>1.2151702122920258</v>
      </c>
      <c r="I245" s="70">
        <f>SES!M$198</f>
        <v>0.17717417892779522</v>
      </c>
      <c r="J245" s="70">
        <f>SES!N$198</f>
        <v>4.353989231733682E-2</v>
      </c>
    </row>
    <row r="246" spans="1:10">
      <c r="A246" t="s">
        <v>361</v>
      </c>
      <c r="B246" s="69" t="s">
        <v>668</v>
      </c>
      <c r="C246" s="68" t="s">
        <v>669</v>
      </c>
      <c r="D246" t="s">
        <v>47</v>
      </c>
      <c r="E246" t="s">
        <v>665</v>
      </c>
      <c r="F246" s="70">
        <f>SES!J$199</f>
        <v>31.428713415409799</v>
      </c>
      <c r="G246" s="70">
        <f>SES!K$199</f>
        <v>31.247561433427325</v>
      </c>
      <c r="H246" s="70">
        <f>SES!L$199</f>
        <v>30.453944946830017</v>
      </c>
      <c r="I246" s="70">
        <f>SES!M$199</f>
        <v>29.452211872784744</v>
      </c>
      <c r="J246" s="70">
        <f>SES!N$199</f>
        <v>29.904261343127963</v>
      </c>
    </row>
    <row r="247" spans="1:10">
      <c r="A247" t="s">
        <v>361</v>
      </c>
      <c r="B247" s="69" t="s">
        <v>670</v>
      </c>
      <c r="C247" s="68" t="s">
        <v>671</v>
      </c>
      <c r="D247" t="s">
        <v>47</v>
      </c>
      <c r="E247" t="s">
        <v>665</v>
      </c>
      <c r="F247" s="70">
        <f>SES!J$200</f>
        <v>30.069310179538967</v>
      </c>
      <c r="G247" s="70">
        <f>SES!K$200</f>
        <v>34.634704779393459</v>
      </c>
      <c r="H247" s="70">
        <f>SES!L$200</f>
        <v>30.169184588610836</v>
      </c>
      <c r="I247" s="70">
        <f>SES!M$200</f>
        <v>26.75696926574626</v>
      </c>
      <c r="J247" s="70">
        <f>SES!N$200</f>
        <v>26.737960785994908</v>
      </c>
    </row>
    <row r="248" spans="1:10">
      <c r="A248" t="s">
        <v>361</v>
      </c>
      <c r="B248" s="69" t="s">
        <v>672</v>
      </c>
      <c r="C248" s="68" t="s">
        <v>673</v>
      </c>
      <c r="D248" t="s">
        <v>47</v>
      </c>
      <c r="E248" t="s">
        <v>665</v>
      </c>
      <c r="F248" s="70">
        <f>SES!J$201</f>
        <v>0</v>
      </c>
      <c r="G248" s="70">
        <f>SES!K$201</f>
        <v>0</v>
      </c>
      <c r="H248" s="70">
        <f>SES!L$201</f>
        <v>0</v>
      </c>
      <c r="I248" s="70">
        <f>SES!M$201</f>
        <v>0</v>
      </c>
      <c r="J248" s="70">
        <f>SES!N$201</f>
        <v>0</v>
      </c>
    </row>
    <row r="249" spans="1:10">
      <c r="A249" t="s">
        <v>361</v>
      </c>
      <c r="B249" s="69" t="s">
        <v>674</v>
      </c>
      <c r="C249" s="68" t="s">
        <v>675</v>
      </c>
      <c r="D249" t="s">
        <v>47</v>
      </c>
      <c r="E249" t="s">
        <v>665</v>
      </c>
      <c r="F249" s="70">
        <f>SES!J$202</f>
        <v>0</v>
      </c>
      <c r="G249" s="70">
        <f>SES!K$202</f>
        <v>0</v>
      </c>
      <c r="H249" s="70">
        <f>SES!L$202</f>
        <v>0</v>
      </c>
      <c r="I249" s="70">
        <f>SES!M$202</f>
        <v>0</v>
      </c>
      <c r="J249" s="70">
        <f>SES!N$202</f>
        <v>0</v>
      </c>
    </row>
    <row r="250" spans="1:10">
      <c r="A250" t="s">
        <v>361</v>
      </c>
      <c r="B250" s="69" t="s">
        <v>676</v>
      </c>
      <c r="C250" s="68" t="s">
        <v>677</v>
      </c>
      <c r="D250" t="s">
        <v>47</v>
      </c>
      <c r="E250" t="s">
        <v>665</v>
      </c>
      <c r="F250" s="70">
        <f>SES!J$203</f>
        <v>0</v>
      </c>
      <c r="G250" s="70">
        <f>SES!K$203</f>
        <v>0</v>
      </c>
      <c r="H250" s="70">
        <f>SES!L$203</f>
        <v>0</v>
      </c>
      <c r="I250" s="70">
        <f>SES!M$203</f>
        <v>0</v>
      </c>
      <c r="J250" s="70">
        <f>SES!N$203</f>
        <v>0</v>
      </c>
    </row>
    <row r="251" spans="1:10">
      <c r="A251" t="s">
        <v>361</v>
      </c>
      <c r="B251" s="69" t="s">
        <v>678</v>
      </c>
      <c r="C251" s="68" t="s">
        <v>679</v>
      </c>
      <c r="D251" t="s">
        <v>47</v>
      </c>
      <c r="E251" t="s">
        <v>665</v>
      </c>
      <c r="F251" s="70">
        <f>SES!J$204</f>
        <v>0</v>
      </c>
      <c r="G251" s="70">
        <f>SES!K$204</f>
        <v>0</v>
      </c>
      <c r="H251" s="70">
        <f>SES!L$204</f>
        <v>0</v>
      </c>
      <c r="I251" s="70">
        <f>SES!M$204</f>
        <v>0</v>
      </c>
      <c r="J251" s="70">
        <f>SES!N$204</f>
        <v>0</v>
      </c>
    </row>
    <row r="252" spans="1:10">
      <c r="A252" t="s">
        <v>361</v>
      </c>
      <c r="B252" s="69" t="s">
        <v>388</v>
      </c>
      <c r="C252" s="68" t="s">
        <v>680</v>
      </c>
      <c r="D252" t="s">
        <v>47</v>
      </c>
      <c r="E252" t="s">
        <v>665</v>
      </c>
      <c r="F252" s="70">
        <f>SES!J$205</f>
        <v>0</v>
      </c>
      <c r="G252" s="70">
        <f>SES!K$205</f>
        <v>0</v>
      </c>
      <c r="H252" s="70">
        <f>SES!L$205</f>
        <v>0</v>
      </c>
      <c r="I252" s="70">
        <f>SES!M$205</f>
        <v>0</v>
      </c>
      <c r="J252" s="70">
        <f>SES!N$205</f>
        <v>0</v>
      </c>
    </row>
    <row r="253" spans="1:10">
      <c r="A253" t="s">
        <v>361</v>
      </c>
      <c r="B253" s="69" t="s">
        <v>386</v>
      </c>
      <c r="C253" s="68" t="s">
        <v>681</v>
      </c>
      <c r="D253" t="s">
        <v>47</v>
      </c>
      <c r="E253" t="s">
        <v>665</v>
      </c>
      <c r="F253" s="70">
        <f>SES!J$206</f>
        <v>0</v>
      </c>
      <c r="G253" s="70">
        <f>SES!K$206</f>
        <v>0</v>
      </c>
      <c r="H253" s="70">
        <f>SES!L$206</f>
        <v>0</v>
      </c>
      <c r="I253" s="70">
        <f>SES!M$206</f>
        <v>0</v>
      </c>
      <c r="J253" s="70">
        <f>SES!N$206</f>
        <v>0</v>
      </c>
    </row>
    <row r="254" spans="1:10">
      <c r="A254" t="s">
        <v>361</v>
      </c>
      <c r="B254" s="69" t="s">
        <v>682</v>
      </c>
      <c r="C254" s="68" t="s">
        <v>683</v>
      </c>
      <c r="D254" t="s">
        <v>47</v>
      </c>
      <c r="E254" t="s">
        <v>665</v>
      </c>
      <c r="F254" s="70">
        <f>SES!J$207</f>
        <v>0</v>
      </c>
      <c r="G254" s="70">
        <f>SES!K$207</f>
        <v>0</v>
      </c>
      <c r="H254" s="70">
        <f>SES!L$207</f>
        <v>0</v>
      </c>
      <c r="I254" s="70">
        <f>SES!M$207</f>
        <v>0</v>
      </c>
      <c r="J254" s="70">
        <f>SES!N$207</f>
        <v>0</v>
      </c>
    </row>
    <row r="255" spans="1:10">
      <c r="A255" t="s">
        <v>361</v>
      </c>
      <c r="B255" s="69" t="s">
        <v>684</v>
      </c>
      <c r="C255" s="68" t="s">
        <v>685</v>
      </c>
      <c r="D255" t="s">
        <v>47</v>
      </c>
      <c r="E255" t="s">
        <v>665</v>
      </c>
      <c r="F255" s="70">
        <f>SES!J$208</f>
        <v>0</v>
      </c>
      <c r="G255" s="70">
        <f>SES!K$208</f>
        <v>0</v>
      </c>
      <c r="H255" s="70">
        <f>SES!L$208</f>
        <v>0</v>
      </c>
      <c r="I255" s="70">
        <f>SES!M$208</f>
        <v>0</v>
      </c>
      <c r="J255" s="70">
        <f>SES!N$208</f>
        <v>0</v>
      </c>
    </row>
    <row r="256" spans="1:10">
      <c r="A256" t="s">
        <v>361</v>
      </c>
      <c r="B256" s="83" t="s">
        <v>686</v>
      </c>
      <c r="C256" s="83" t="s">
        <v>687</v>
      </c>
      <c r="D256" s="83" t="s">
        <v>688</v>
      </c>
      <c r="E256" s="83" t="s">
        <v>41</v>
      </c>
      <c r="F256" s="83" t="str">
        <f ca="1">CONCATENATE("[…]", TEXT(NOW(),"dd/mm/yyy hh:mm:ss"))</f>
        <v>[…]16/12/2024 12:12:01</v>
      </c>
      <c r="G256" s="83" t="str">
        <f t="shared" ref="G256:J256" ca="1" si="30">CONCATENATE("[…]", TEXT(NOW(),"dd/mm/yyy hh:mm:ss"))</f>
        <v>[…]16/12/2024 12:12:01</v>
      </c>
      <c r="H256" s="83" t="str">
        <f t="shared" ca="1" si="30"/>
        <v>[…]16/12/2024 12:12:01</v>
      </c>
      <c r="I256" s="83" t="str">
        <f t="shared" ca="1" si="30"/>
        <v>[…]16/12/2024 12:12:01</v>
      </c>
      <c r="J256" s="83" t="str">
        <f t="shared" ca="1" si="30"/>
        <v>[…]16/12/2024 12:12:01</v>
      </c>
    </row>
    <row r="257" spans="1:10">
      <c r="A257" t="s">
        <v>361</v>
      </c>
      <c r="B257" s="83" t="s">
        <v>689</v>
      </c>
      <c r="C257" s="83" t="s">
        <v>690</v>
      </c>
      <c r="D257" s="83" t="s">
        <v>688</v>
      </c>
      <c r="E257" s="83" t="s">
        <v>41</v>
      </c>
      <c r="F257" s="83" t="e">
        <f ca="1">MID(CELL("filename"),SEARCH("[",CELL("filename"))+1,SEARCH("]",CELL("filename"))-SEARCH("[",CELL("filename"))-1)</f>
        <v>#VALUE!</v>
      </c>
      <c r="G257" s="83" t="e">
        <f t="shared" ref="G257:J257" ca="1" si="31">MID(CELL("filename"),SEARCH("[",CELL("filename"))+1,SEARCH("]",CELL("filename"))-SEARCH("[",CELL("filename"))-1)</f>
        <v>#VALUE!</v>
      </c>
      <c r="H257" s="83" t="e">
        <f t="shared" ca="1" si="31"/>
        <v>#VALUE!</v>
      </c>
      <c r="I257" s="83" t="e">
        <f t="shared" ca="1" si="31"/>
        <v>#VALUE!</v>
      </c>
      <c r="J257" s="83" t="e">
        <f t="shared" ca="1" si="31"/>
        <v>#VALUE!</v>
      </c>
    </row>
    <row r="258" spans="1:10">
      <c r="A258" t="s">
        <v>361</v>
      </c>
      <c r="B258" s="83" t="s">
        <v>691</v>
      </c>
      <c r="C258" s="83" t="s">
        <v>692</v>
      </c>
      <c r="D258" s="83" t="s">
        <v>688</v>
      </c>
      <c r="E258" s="83" t="s">
        <v>41</v>
      </c>
      <c r="F258" s="83" t="str">
        <f>'F_Inputs - allowance'!$E$1</f>
        <v>Run on 19 Nov 2024 9:32</v>
      </c>
      <c r="G258" s="83" t="str">
        <f>'F_Inputs - allowance'!$E$1</f>
        <v>Run on 19 Nov 2024 9:32</v>
      </c>
      <c r="H258" s="83" t="str">
        <f>'F_Inputs - allowance'!$E$1</f>
        <v>Run on 19 Nov 2024 9:32</v>
      </c>
      <c r="I258" s="83" t="str">
        <f>'F_Inputs - allowance'!$E$1</f>
        <v>Run on 19 Nov 2024 9:32</v>
      </c>
      <c r="J258" s="83" t="str">
        <f>'F_Inputs - allowance'!$E$1</f>
        <v>Run on 19 Nov 2024 9:32</v>
      </c>
    </row>
    <row r="259" spans="1:10">
      <c r="A259" t="s">
        <v>361</v>
      </c>
      <c r="B259" s="83" t="s">
        <v>693</v>
      </c>
      <c r="C259" s="83" t="s">
        <v>694</v>
      </c>
      <c r="D259" s="83" t="s">
        <v>695</v>
      </c>
      <c r="E259" s="83" t="s">
        <v>41</v>
      </c>
      <c r="F259" s="83">
        <f>IF(SUM('Inp - allowance override'!$G$7:$M$754)&gt;0,1,0)</f>
        <v>0</v>
      </c>
      <c r="G259" s="83">
        <f>IF(SUM('Inp - allowance override'!$G$7:$M$754)&gt;0,1,0)</f>
        <v>0</v>
      </c>
      <c r="H259" s="83">
        <f>IF(SUM('Inp - allowance override'!$G$7:$M$754)&gt;0,1,0)</f>
        <v>0</v>
      </c>
      <c r="I259" s="83">
        <f>IF(SUM('Inp - allowance override'!$G$7:$M$754)&gt;0,1,0)</f>
        <v>0</v>
      </c>
      <c r="J259" s="83">
        <f>IF(SUM('Inp - allowance override'!$G$7:$M$754)&gt;0,1,0)</f>
        <v>0</v>
      </c>
    </row>
  </sheetData>
  <phoneticPr fontId="4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40DF-AC38-4B46-BC93-195EAD222E41}">
  <sheetPr>
    <tabColor rgb="FFFFDB8E"/>
  </sheetPr>
  <dimension ref="A1:I11"/>
  <sheetViews>
    <sheetView zoomScale="80" zoomScaleNormal="80" workbookViewId="0"/>
  </sheetViews>
  <sheetFormatPr defaultRowHeight="12.75"/>
  <cols>
    <col min="1" max="1" width="12.85546875" customWidth="1"/>
    <col min="2" max="2" width="37.7109375" customWidth="1"/>
    <col min="3" max="3" width="18.7109375" customWidth="1"/>
    <col min="4" max="4" width="17.85546875" customWidth="1"/>
    <col min="5" max="5" width="34.7109375" customWidth="1"/>
    <col min="6" max="6" width="13.140625" customWidth="1"/>
    <col min="7" max="7" width="12.28515625" customWidth="1"/>
  </cols>
  <sheetData>
    <row r="1" spans="1:9" ht="13.15">
      <c r="A1" s="29" t="s">
        <v>12</v>
      </c>
    </row>
    <row r="3" spans="1:9" ht="26.25">
      <c r="A3" s="46" t="s">
        <v>13</v>
      </c>
      <c r="B3" s="46" t="s">
        <v>14</v>
      </c>
      <c r="C3" s="46" t="s">
        <v>15</v>
      </c>
      <c r="D3" s="46" t="s">
        <v>16</v>
      </c>
      <c r="E3" s="46" t="s">
        <v>17</v>
      </c>
      <c r="F3" s="46" t="s">
        <v>18</v>
      </c>
      <c r="G3" s="46" t="s">
        <v>19</v>
      </c>
      <c r="H3" s="46" t="s">
        <v>20</v>
      </c>
      <c r="I3" s="46" t="s">
        <v>21</v>
      </c>
    </row>
    <row r="4" spans="1:9" ht="13.15">
      <c r="A4" s="46" t="s">
        <v>22</v>
      </c>
      <c r="B4" s="46"/>
      <c r="C4" s="46"/>
      <c r="D4" s="46"/>
      <c r="E4" s="46"/>
      <c r="F4" s="46"/>
      <c r="G4" s="46"/>
    </row>
    <row r="5" spans="1:9">
      <c r="A5" s="84" t="s">
        <v>23</v>
      </c>
      <c r="B5" s="84" t="s">
        <v>24</v>
      </c>
      <c r="C5" s="84">
        <v>65.545000000000002</v>
      </c>
      <c r="D5" s="84" t="s">
        <v>25</v>
      </c>
      <c r="E5" s="84" t="s">
        <v>26</v>
      </c>
      <c r="F5" s="84">
        <f>C5/5</f>
        <v>13.109</v>
      </c>
      <c r="G5" s="84"/>
    </row>
    <row r="6" spans="1:9">
      <c r="A6" s="84" t="s">
        <v>23</v>
      </c>
      <c r="B6" s="84" t="s">
        <v>27</v>
      </c>
      <c r="C6" s="84">
        <v>153.07599999999999</v>
      </c>
      <c r="D6" s="84" t="s">
        <v>25</v>
      </c>
      <c r="E6" s="84" t="s">
        <v>26</v>
      </c>
      <c r="F6" s="117">
        <f>C6/5</f>
        <v>30.615199999999998</v>
      </c>
      <c r="G6" s="84"/>
    </row>
    <row r="7" spans="1:9">
      <c r="A7" s="84" t="s">
        <v>28</v>
      </c>
      <c r="B7" s="84"/>
      <c r="C7" s="84">
        <f>C5+C6</f>
        <v>218.62099999999998</v>
      </c>
      <c r="D7" s="84"/>
      <c r="E7" s="84"/>
      <c r="F7" s="117">
        <f>F5+F6</f>
        <v>43.724199999999996</v>
      </c>
      <c r="G7" s="84"/>
    </row>
    <row r="8" spans="1:9">
      <c r="A8" s="84"/>
      <c r="B8" s="84"/>
      <c r="C8" s="84"/>
      <c r="D8" s="84"/>
      <c r="E8" s="84"/>
    </row>
    <row r="9" spans="1:9">
      <c r="A9" s="84"/>
      <c r="B9" s="84"/>
      <c r="C9" s="84"/>
      <c r="D9" s="84"/>
      <c r="E9" s="84"/>
    </row>
    <row r="10" spans="1:9" ht="18.75" customHeight="1">
      <c r="A10" s="84"/>
      <c r="B10" s="84"/>
      <c r="C10" s="84"/>
      <c r="D10" s="84"/>
      <c r="E10" s="84"/>
    </row>
    <row r="11" spans="1:9">
      <c r="A11" s="84"/>
      <c r="B11" s="84"/>
      <c r="C11" s="84"/>
      <c r="D11" s="84"/>
      <c r="E11" s="8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DB8E"/>
  </sheetPr>
  <dimension ref="A1:J2590"/>
  <sheetViews>
    <sheetView zoomScale="80" zoomScaleNormal="80" workbookViewId="0"/>
  </sheetViews>
  <sheetFormatPr defaultRowHeight="12.75"/>
  <cols>
    <col min="2" max="2" width="30.85546875" bestFit="1" customWidth="1"/>
    <col min="3" max="3" width="66.5703125" customWidth="1"/>
  </cols>
  <sheetData>
    <row r="1" spans="1:10" ht="14.25">
      <c r="C1" s="57" t="s">
        <v>29</v>
      </c>
      <c r="E1" s="57" t="s">
        <v>30</v>
      </c>
    </row>
    <row r="2" spans="1:10" ht="14.25">
      <c r="A2" s="55" t="s">
        <v>31</v>
      </c>
      <c r="B2" s="55" t="s">
        <v>32</v>
      </c>
      <c r="C2" s="55" t="s">
        <v>33</v>
      </c>
      <c r="D2" s="55" t="s">
        <v>34</v>
      </c>
      <c r="E2" s="55" t="s">
        <v>35</v>
      </c>
      <c r="F2" s="55" t="s">
        <v>36</v>
      </c>
      <c r="G2" s="55" t="s">
        <v>37</v>
      </c>
      <c r="H2" s="55" t="s">
        <v>38</v>
      </c>
      <c r="I2" s="55" t="s">
        <v>39</v>
      </c>
      <c r="J2" s="55" t="s">
        <v>40</v>
      </c>
    </row>
    <row r="4" spans="1:10" ht="14.25">
      <c r="F4" s="55" t="s">
        <v>41</v>
      </c>
      <c r="G4" s="55" t="s">
        <v>41</v>
      </c>
      <c r="H4" s="55" t="s">
        <v>41</v>
      </c>
      <c r="I4" s="55" t="s">
        <v>41</v>
      </c>
      <c r="J4" s="55" t="s">
        <v>41</v>
      </c>
    </row>
    <row r="5" spans="1:10" ht="14.25">
      <c r="F5" s="55" t="s">
        <v>42</v>
      </c>
      <c r="G5" s="55" t="s">
        <v>42</v>
      </c>
      <c r="H5" s="55" t="s">
        <v>42</v>
      </c>
      <c r="I5" s="55" t="s">
        <v>42</v>
      </c>
      <c r="J5" s="55" t="s">
        <v>42</v>
      </c>
    </row>
    <row r="6" spans="1:10" ht="14.25">
      <c r="F6" s="55" t="s">
        <v>43</v>
      </c>
      <c r="G6" s="55" t="s">
        <v>43</v>
      </c>
      <c r="H6" s="55" t="s">
        <v>43</v>
      </c>
      <c r="I6" s="55" t="s">
        <v>43</v>
      </c>
      <c r="J6" s="55" t="s">
        <v>43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41</v>
      </c>
      <c r="F7" s="58">
        <v>48.716635937087737</v>
      </c>
      <c r="G7" s="58">
        <v>48.338251858415838</v>
      </c>
      <c r="H7" s="58">
        <v>47.954047828576392</v>
      </c>
      <c r="I7" s="58">
        <v>47.611012279714707</v>
      </c>
      <c r="J7" s="58">
        <v>47.275905797515833</v>
      </c>
    </row>
    <row r="8" spans="1:10">
      <c r="A8" t="s">
        <v>44</v>
      </c>
      <c r="B8" t="s">
        <v>48</v>
      </c>
      <c r="C8" t="s">
        <v>49</v>
      </c>
      <c r="D8" t="s">
        <v>47</v>
      </c>
      <c r="E8" t="s">
        <v>41</v>
      </c>
      <c r="F8" s="58">
        <v>12.728802649531531</v>
      </c>
      <c r="G8" s="58">
        <v>12.60353224390078</v>
      </c>
      <c r="H8" s="58">
        <v>12.475634518685091</v>
      </c>
      <c r="I8" s="58">
        <v>12.3626958207001</v>
      </c>
      <c r="J8" s="58">
        <v>12.252413282967449</v>
      </c>
    </row>
    <row r="9" spans="1:10">
      <c r="A9" t="s">
        <v>44</v>
      </c>
      <c r="B9" t="s">
        <v>50</v>
      </c>
      <c r="C9" t="s">
        <v>51</v>
      </c>
      <c r="D9" t="s">
        <v>47</v>
      </c>
      <c r="E9" t="s">
        <v>41</v>
      </c>
      <c r="F9" s="58">
        <v>0.64951471136778161</v>
      </c>
      <c r="G9" s="58">
        <v>0.64386733648694972</v>
      </c>
      <c r="H9" s="58">
        <v>0.63806029190161051</v>
      </c>
      <c r="I9" s="58">
        <v>0.63292058456818567</v>
      </c>
      <c r="J9" s="58">
        <v>0.62799460024171061</v>
      </c>
    </row>
    <row r="10" spans="1:10">
      <c r="A10" t="s">
        <v>44</v>
      </c>
      <c r="B10" t="s">
        <v>52</v>
      </c>
      <c r="C10" t="s">
        <v>53</v>
      </c>
      <c r="D10" t="s">
        <v>47</v>
      </c>
      <c r="E10" t="s">
        <v>41</v>
      </c>
      <c r="F10" s="58">
        <v>68.538507716044705</v>
      </c>
      <c r="G10" s="58">
        <v>67.906646951645826</v>
      </c>
      <c r="H10" s="58">
        <v>67.264464382619479</v>
      </c>
      <c r="I10" s="58">
        <v>66.692729957449885</v>
      </c>
      <c r="J10" s="58">
        <v>66.132663389336926</v>
      </c>
    </row>
    <row r="11" spans="1:10">
      <c r="A11" t="s">
        <v>44</v>
      </c>
      <c r="B11" t="s">
        <v>54</v>
      </c>
      <c r="C11" t="s">
        <v>55</v>
      </c>
      <c r="D11" t="s">
        <v>47</v>
      </c>
      <c r="E11" t="s">
        <v>41</v>
      </c>
      <c r="F11" s="58">
        <v>197.41050089424891</v>
      </c>
      <c r="G11" s="58">
        <v>195.88264582181711</v>
      </c>
      <c r="H11" s="58">
        <v>194.32626748981679</v>
      </c>
      <c r="I11" s="58">
        <v>192.95258660364439</v>
      </c>
      <c r="J11" s="58">
        <v>191.57049608177189</v>
      </c>
    </row>
    <row r="12" spans="1:10">
      <c r="A12" t="s">
        <v>44</v>
      </c>
      <c r="B12" t="s">
        <v>56</v>
      </c>
      <c r="C12" t="s">
        <v>57</v>
      </c>
      <c r="D12" t="s">
        <v>47</v>
      </c>
      <c r="E12" t="s">
        <v>41</v>
      </c>
      <c r="F12" s="58">
        <v>328.04396190828072</v>
      </c>
      <c r="G12" s="58">
        <v>325.37494421226648</v>
      </c>
      <c r="H12" s="58">
        <v>322.65847451159942</v>
      </c>
      <c r="I12" s="58">
        <v>320.2519452460773</v>
      </c>
      <c r="J12" s="58">
        <v>317.85947315183381</v>
      </c>
    </row>
    <row r="13" spans="1:10">
      <c r="A13" t="s">
        <v>44</v>
      </c>
      <c r="B13" t="s">
        <v>58</v>
      </c>
      <c r="C13" t="s">
        <v>59</v>
      </c>
      <c r="D13" t="s">
        <v>47</v>
      </c>
      <c r="E13" t="s">
        <v>41</v>
      </c>
      <c r="F13" s="58">
        <v>3.3729448</v>
      </c>
      <c r="G13" s="58">
        <v>3.3174557</v>
      </c>
      <c r="H13" s="58">
        <v>3.2752096000000002</v>
      </c>
      <c r="I13" s="58">
        <v>3.3462812</v>
      </c>
      <c r="J13" s="58">
        <v>3.5957534999999998</v>
      </c>
    </row>
    <row r="14" spans="1:10">
      <c r="A14" t="s">
        <v>44</v>
      </c>
      <c r="B14" t="s">
        <v>60</v>
      </c>
      <c r="C14" t="s">
        <v>61</v>
      </c>
      <c r="D14" t="s">
        <v>47</v>
      </c>
      <c r="E14" t="s">
        <v>41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</row>
    <row r="15" spans="1:10">
      <c r="A15" t="s">
        <v>44</v>
      </c>
      <c r="B15" t="s">
        <v>62</v>
      </c>
      <c r="C15" t="s">
        <v>63</v>
      </c>
      <c r="D15" t="s">
        <v>47</v>
      </c>
      <c r="E15" t="s">
        <v>41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</row>
    <row r="16" spans="1:10">
      <c r="A16" t="s">
        <v>44</v>
      </c>
      <c r="B16" t="s">
        <v>64</v>
      </c>
      <c r="C16" t="s">
        <v>65</v>
      </c>
      <c r="D16" t="s">
        <v>47</v>
      </c>
      <c r="E16" t="s">
        <v>41</v>
      </c>
      <c r="F16" s="58">
        <v>1.5239916</v>
      </c>
      <c r="G16" s="58">
        <v>1.7960252999999999</v>
      </c>
      <c r="H16" s="58">
        <v>2.4915056</v>
      </c>
      <c r="I16" s="58">
        <v>3.8566177000000001</v>
      </c>
      <c r="J16" s="58">
        <v>5.8626210000000007</v>
      </c>
    </row>
    <row r="17" spans="1:10">
      <c r="A17" t="s">
        <v>44</v>
      </c>
      <c r="B17" t="s">
        <v>66</v>
      </c>
      <c r="C17" t="s">
        <v>67</v>
      </c>
      <c r="D17" t="s">
        <v>47</v>
      </c>
      <c r="E17" t="s">
        <v>41</v>
      </c>
      <c r="F17" s="58">
        <v>11.5733312</v>
      </c>
      <c r="G17" s="58">
        <v>11.785263799999999</v>
      </c>
      <c r="H17" s="58">
        <v>10.207383999999999</v>
      </c>
      <c r="I17" s="58">
        <v>11.353317799999999</v>
      </c>
      <c r="J17" s="58">
        <v>13.484785499999999</v>
      </c>
    </row>
    <row r="18" spans="1:10">
      <c r="A18" t="s">
        <v>44</v>
      </c>
      <c r="B18" t="s">
        <v>68</v>
      </c>
      <c r="C18" t="s">
        <v>69</v>
      </c>
      <c r="D18" t="s">
        <v>47</v>
      </c>
      <c r="E18" t="s">
        <v>41</v>
      </c>
      <c r="F18" s="58">
        <v>16.4702676</v>
      </c>
      <c r="G18" s="58">
        <v>16.898744799999999</v>
      </c>
      <c r="H18" s="58">
        <v>15.974099199999999</v>
      </c>
      <c r="I18" s="58">
        <v>18.5562167</v>
      </c>
      <c r="J18" s="58">
        <v>22.943159999999999</v>
      </c>
    </row>
    <row r="19" spans="1:10">
      <c r="A19" t="s">
        <v>44</v>
      </c>
      <c r="B19" t="s">
        <v>70</v>
      </c>
      <c r="C19" t="s">
        <v>71</v>
      </c>
      <c r="D19" t="s">
        <v>47</v>
      </c>
      <c r="E19" t="s">
        <v>41</v>
      </c>
      <c r="F19" s="58">
        <v>9.1809965441332828</v>
      </c>
      <c r="G19" s="58">
        <v>10.14395646416115</v>
      </c>
      <c r="H19" s="58">
        <v>9.3310861200682425</v>
      </c>
      <c r="I19" s="58">
        <v>5.9214272476217094</v>
      </c>
      <c r="J19" s="58">
        <v>5.0011558764770747</v>
      </c>
    </row>
    <row r="20" spans="1:10">
      <c r="A20" t="s">
        <v>44</v>
      </c>
      <c r="B20" t="s">
        <v>72</v>
      </c>
      <c r="C20" t="s">
        <v>73</v>
      </c>
      <c r="D20" t="s">
        <v>47</v>
      </c>
      <c r="E20" t="s">
        <v>41</v>
      </c>
      <c r="F20" s="58">
        <v>1.50355870811931</v>
      </c>
      <c r="G20" s="58">
        <v>1.519751263604918</v>
      </c>
      <c r="H20" s="58">
        <v>1.2474796529093051</v>
      </c>
      <c r="I20" s="58">
        <v>1.1366504918833329</v>
      </c>
      <c r="J20" s="58">
        <v>1.3039637945604849</v>
      </c>
    </row>
    <row r="21" spans="1:10">
      <c r="A21" t="s">
        <v>44</v>
      </c>
      <c r="B21" t="s">
        <v>74</v>
      </c>
      <c r="C21" t="s">
        <v>75</v>
      </c>
      <c r="D21" t="s">
        <v>47</v>
      </c>
      <c r="E21" t="s">
        <v>41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</row>
    <row r="22" spans="1:10">
      <c r="A22" t="s">
        <v>44</v>
      </c>
      <c r="B22" t="s">
        <v>76</v>
      </c>
      <c r="C22" t="s">
        <v>77</v>
      </c>
      <c r="D22" t="s">
        <v>47</v>
      </c>
      <c r="E22" t="s">
        <v>41</v>
      </c>
      <c r="F22" s="58">
        <v>39.53511698631106</v>
      </c>
      <c r="G22" s="58">
        <v>40.92182389660276</v>
      </c>
      <c r="H22" s="58">
        <v>41.428071649708372</v>
      </c>
      <c r="I22" s="58">
        <v>40.385444179095821</v>
      </c>
      <c r="J22" s="58">
        <v>34.091188444948628</v>
      </c>
    </row>
    <row r="23" spans="1:10">
      <c r="A23" t="s">
        <v>44</v>
      </c>
      <c r="B23" t="s">
        <v>78</v>
      </c>
      <c r="C23" t="s">
        <v>79</v>
      </c>
      <c r="D23" t="s">
        <v>47</v>
      </c>
      <c r="E23" t="s">
        <v>41</v>
      </c>
      <c r="F23" s="58">
        <v>88.029411967966226</v>
      </c>
      <c r="G23" s="58">
        <v>118.3580086711415</v>
      </c>
      <c r="H23" s="58">
        <v>130.14225485168711</v>
      </c>
      <c r="I23" s="58">
        <v>132.65631441788679</v>
      </c>
      <c r="J23" s="58">
        <v>121.2909302032749</v>
      </c>
    </row>
    <row r="24" spans="1:10">
      <c r="A24" t="s">
        <v>44</v>
      </c>
      <c r="B24" t="s">
        <v>80</v>
      </c>
      <c r="C24" t="s">
        <v>81</v>
      </c>
      <c r="D24" t="s">
        <v>47</v>
      </c>
      <c r="E24" t="s">
        <v>41</v>
      </c>
      <c r="F24" s="58">
        <v>138.24908420652989</v>
      </c>
      <c r="G24" s="58">
        <v>170.9435402955103</v>
      </c>
      <c r="H24" s="58">
        <v>182.148892274373</v>
      </c>
      <c r="I24" s="58">
        <v>180.0998363364877</v>
      </c>
      <c r="J24" s="58">
        <v>161.6872383192611</v>
      </c>
    </row>
    <row r="25" spans="1:10">
      <c r="A25" t="s">
        <v>44</v>
      </c>
      <c r="B25" t="s">
        <v>82</v>
      </c>
      <c r="C25" t="s">
        <v>83</v>
      </c>
      <c r="D25" t="s">
        <v>47</v>
      </c>
      <c r="E25" t="s">
        <v>41</v>
      </c>
      <c r="F25" s="58">
        <v>25.835425999999998</v>
      </c>
      <c r="G25" s="58">
        <v>37.2944508</v>
      </c>
      <c r="H25" s="58">
        <v>40.244883199999997</v>
      </c>
      <c r="I25" s="58">
        <v>50.308686000000002</v>
      </c>
      <c r="J25" s="58">
        <v>39.775716000000003</v>
      </c>
    </row>
    <row r="26" spans="1:10">
      <c r="A26" t="s">
        <v>44</v>
      </c>
      <c r="B26" t="s">
        <v>84</v>
      </c>
      <c r="C26" t="s">
        <v>85</v>
      </c>
      <c r="D26" t="s">
        <v>47</v>
      </c>
      <c r="E26" t="s">
        <v>41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</row>
    <row r="27" spans="1:10">
      <c r="A27" t="s">
        <v>44</v>
      </c>
      <c r="B27" t="s">
        <v>86</v>
      </c>
      <c r="C27" t="s">
        <v>87</v>
      </c>
      <c r="D27" t="s">
        <v>47</v>
      </c>
      <c r="E27" t="s">
        <v>41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</row>
    <row r="28" spans="1:10">
      <c r="A28" t="s">
        <v>44</v>
      </c>
      <c r="B28" t="s">
        <v>88</v>
      </c>
      <c r="C28" t="s">
        <v>89</v>
      </c>
      <c r="D28" t="s">
        <v>47</v>
      </c>
      <c r="E28" t="s">
        <v>41</v>
      </c>
      <c r="F28" s="58">
        <v>37.856068800000003</v>
      </c>
      <c r="G28" s="58">
        <v>78.284774299999995</v>
      </c>
      <c r="H28" s="58">
        <v>108.0578768</v>
      </c>
      <c r="I28" s="58">
        <v>119.12589370000001</v>
      </c>
      <c r="J28" s="58">
        <v>72.568155000000004</v>
      </c>
    </row>
    <row r="29" spans="1:10">
      <c r="A29" t="s">
        <v>44</v>
      </c>
      <c r="B29" t="s">
        <v>90</v>
      </c>
      <c r="C29" t="s">
        <v>91</v>
      </c>
      <c r="D29" t="s">
        <v>47</v>
      </c>
      <c r="E29" t="s">
        <v>41</v>
      </c>
      <c r="F29" s="58">
        <v>59.689181600000012</v>
      </c>
      <c r="G29" s="58">
        <v>90.069067799999999</v>
      </c>
      <c r="H29" s="58">
        <v>131.06608</v>
      </c>
      <c r="I29" s="58">
        <v>176.1672059</v>
      </c>
      <c r="J29" s="58">
        <v>279.21655349999997</v>
      </c>
    </row>
    <row r="30" spans="1:10">
      <c r="A30" t="s">
        <v>44</v>
      </c>
      <c r="B30" t="s">
        <v>92</v>
      </c>
      <c r="C30" t="s">
        <v>93</v>
      </c>
      <c r="D30" t="s">
        <v>47</v>
      </c>
      <c r="E30" t="s">
        <v>41</v>
      </c>
      <c r="F30" s="58">
        <v>123.3806764</v>
      </c>
      <c r="G30" s="58">
        <v>205.6482929</v>
      </c>
      <c r="H30" s="58">
        <v>279.36883999999998</v>
      </c>
      <c r="I30" s="58">
        <v>345.60178560000003</v>
      </c>
      <c r="J30" s="58">
        <v>391.56042450000001</v>
      </c>
    </row>
    <row r="31" spans="1:10">
      <c r="A31" t="s">
        <v>44</v>
      </c>
      <c r="B31" t="s">
        <v>94</v>
      </c>
      <c r="C31" t="s">
        <v>95</v>
      </c>
      <c r="D31" t="s">
        <v>47</v>
      </c>
      <c r="E31" t="s">
        <v>41</v>
      </c>
      <c r="F31" s="58">
        <v>84.529206789742304</v>
      </c>
      <c r="G31" s="58">
        <v>83.794891937488686</v>
      </c>
      <c r="H31" s="58">
        <v>83.041789646711365</v>
      </c>
      <c r="I31" s="58">
        <v>82.386676870371531</v>
      </c>
      <c r="J31" s="58">
        <v>81.774663995062269</v>
      </c>
    </row>
    <row r="32" spans="1:10">
      <c r="A32" t="s">
        <v>44</v>
      </c>
      <c r="B32" t="s">
        <v>96</v>
      </c>
      <c r="C32" t="s">
        <v>97</v>
      </c>
      <c r="D32" t="s">
        <v>47</v>
      </c>
      <c r="E32" t="s">
        <v>41</v>
      </c>
      <c r="F32" s="58">
        <v>23.80281256849721</v>
      </c>
      <c r="G32" s="58">
        <v>23.59552752173267</v>
      </c>
      <c r="H32" s="58">
        <v>23.381707435599129</v>
      </c>
      <c r="I32" s="58">
        <v>23.196186661488721</v>
      </c>
      <c r="J32" s="58">
        <v>23.022754988451808</v>
      </c>
    </row>
    <row r="33" spans="1:10">
      <c r="A33" t="s">
        <v>44</v>
      </c>
      <c r="B33" t="s">
        <v>98</v>
      </c>
      <c r="C33" t="s">
        <v>99</v>
      </c>
      <c r="D33" t="s">
        <v>47</v>
      </c>
      <c r="E33" t="s">
        <v>41</v>
      </c>
      <c r="F33" s="58">
        <v>10.036578691704809</v>
      </c>
      <c r="G33" s="58">
        <v>9.9482691881368268</v>
      </c>
      <c r="H33" s="58">
        <v>9.858557610064949</v>
      </c>
      <c r="I33" s="58">
        <v>9.7803579567072081</v>
      </c>
      <c r="J33" s="58">
        <v>9.7071607521662209</v>
      </c>
    </row>
    <row r="34" spans="1:10">
      <c r="A34" t="s">
        <v>44</v>
      </c>
      <c r="B34" t="s">
        <v>100</v>
      </c>
      <c r="C34" t="s">
        <v>101</v>
      </c>
      <c r="D34" t="s">
        <v>47</v>
      </c>
      <c r="E34" t="s">
        <v>41</v>
      </c>
      <c r="F34" s="58">
        <v>192.94201788171509</v>
      </c>
      <c r="G34" s="58">
        <v>192.3130218337524</v>
      </c>
      <c r="H34" s="58">
        <v>192.4670447145449</v>
      </c>
      <c r="I34" s="58">
        <v>193.09722037379879</v>
      </c>
      <c r="J34" s="58">
        <v>196.38862349366801</v>
      </c>
    </row>
    <row r="35" spans="1:10">
      <c r="A35" t="s">
        <v>44</v>
      </c>
      <c r="B35" t="s">
        <v>102</v>
      </c>
      <c r="C35" t="s">
        <v>103</v>
      </c>
      <c r="D35" t="s">
        <v>47</v>
      </c>
      <c r="E35" t="s">
        <v>41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</row>
    <row r="36" spans="1:10">
      <c r="A36" t="s">
        <v>44</v>
      </c>
      <c r="B36" t="s">
        <v>104</v>
      </c>
      <c r="C36" t="s">
        <v>105</v>
      </c>
      <c r="D36" t="s">
        <v>47</v>
      </c>
      <c r="E36" t="s">
        <v>41</v>
      </c>
      <c r="F36" s="58">
        <v>23.857680999805108</v>
      </c>
      <c r="G36" s="58">
        <v>23.65156685933589</v>
      </c>
      <c r="H36" s="58">
        <v>23.4404416269698</v>
      </c>
      <c r="I36" s="58">
        <v>23.26251268538191</v>
      </c>
      <c r="J36" s="58">
        <v>23.1040389517382</v>
      </c>
    </row>
    <row r="37" spans="1:10">
      <c r="A37" t="s">
        <v>44</v>
      </c>
      <c r="B37" t="s">
        <v>106</v>
      </c>
      <c r="C37" t="s">
        <v>107</v>
      </c>
      <c r="D37" t="s">
        <v>47</v>
      </c>
      <c r="E37" t="s">
        <v>41</v>
      </c>
      <c r="F37" s="58">
        <v>27.814038133028891</v>
      </c>
      <c r="G37" s="58">
        <v>27.699447684724621</v>
      </c>
      <c r="H37" s="58">
        <v>27.69202230990593</v>
      </c>
      <c r="I37" s="58">
        <v>27.75785577537939</v>
      </c>
      <c r="J37" s="58">
        <v>28.193356974134261</v>
      </c>
    </row>
    <row r="38" spans="1:10">
      <c r="A38" t="s">
        <v>44</v>
      </c>
      <c r="B38" t="s">
        <v>108</v>
      </c>
      <c r="C38" t="s">
        <v>109</v>
      </c>
      <c r="D38" t="s">
        <v>47</v>
      </c>
      <c r="E38" t="s">
        <v>41</v>
      </c>
      <c r="F38" s="58">
        <v>9.2930321390264776</v>
      </c>
      <c r="G38" s="58">
        <v>9.2102898904658126</v>
      </c>
      <c r="H38" s="58">
        <v>9.1247529369760283</v>
      </c>
      <c r="I38" s="58">
        <v>9.051536342092616</v>
      </c>
      <c r="J38" s="58">
        <v>8.9841904609003276</v>
      </c>
    </row>
    <row r="39" spans="1:10">
      <c r="A39" t="s">
        <v>44</v>
      </c>
      <c r="B39" t="s">
        <v>110</v>
      </c>
      <c r="C39" t="s">
        <v>111</v>
      </c>
      <c r="D39" t="s">
        <v>47</v>
      </c>
      <c r="E39" t="s">
        <v>41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</row>
    <row r="40" spans="1:10">
      <c r="A40" t="s">
        <v>44</v>
      </c>
      <c r="B40" t="s">
        <v>112</v>
      </c>
      <c r="C40" t="s">
        <v>113</v>
      </c>
      <c r="D40" t="s">
        <v>47</v>
      </c>
      <c r="E40" t="s">
        <v>41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</row>
    <row r="41" spans="1:10">
      <c r="A41" t="s">
        <v>44</v>
      </c>
      <c r="B41" t="s">
        <v>114</v>
      </c>
      <c r="C41" t="s">
        <v>57</v>
      </c>
      <c r="D41" t="s">
        <v>47</v>
      </c>
      <c r="E41" t="s">
        <v>41</v>
      </c>
      <c r="F41" s="58">
        <v>372.27536720351992</v>
      </c>
      <c r="G41" s="58">
        <v>370.21301491563702</v>
      </c>
      <c r="H41" s="58">
        <v>369.00631628077213</v>
      </c>
      <c r="I41" s="58">
        <v>368.53234666522008</v>
      </c>
      <c r="J41" s="58">
        <v>371.17478961612102</v>
      </c>
    </row>
    <row r="42" spans="1:10">
      <c r="A42" t="s">
        <v>44</v>
      </c>
      <c r="B42" t="s">
        <v>115</v>
      </c>
      <c r="C42" t="s">
        <v>116</v>
      </c>
      <c r="D42" t="s">
        <v>47</v>
      </c>
      <c r="E42" t="s">
        <v>41</v>
      </c>
      <c r="F42" s="58">
        <v>2.6065289995200009</v>
      </c>
      <c r="G42" s="58">
        <v>3.8066087129199602</v>
      </c>
      <c r="H42" s="58">
        <v>5.0975561517737598</v>
      </c>
      <c r="I42" s="58">
        <v>5.9964971575984798</v>
      </c>
      <c r="J42" s="58">
        <v>6.64040929067568</v>
      </c>
    </row>
    <row r="43" spans="1:10">
      <c r="A43" t="s">
        <v>44</v>
      </c>
      <c r="B43" t="s">
        <v>117</v>
      </c>
      <c r="C43" t="s">
        <v>118</v>
      </c>
      <c r="D43" t="s">
        <v>47</v>
      </c>
      <c r="E43" t="s">
        <v>41</v>
      </c>
      <c r="F43" s="58">
        <v>0.72468959016000012</v>
      </c>
      <c r="G43" s="58">
        <v>1.0562568038925999</v>
      </c>
      <c r="H43" s="58">
        <v>1.4167375185076001</v>
      </c>
      <c r="I43" s="58">
        <v>1.6639398567948001</v>
      </c>
      <c r="J43" s="58">
        <v>1.8436084101448</v>
      </c>
    </row>
    <row r="44" spans="1:10">
      <c r="A44" t="s">
        <v>44</v>
      </c>
      <c r="B44" t="s">
        <v>119</v>
      </c>
      <c r="C44" t="s">
        <v>120</v>
      </c>
      <c r="D44" t="s">
        <v>47</v>
      </c>
      <c r="E44" t="s">
        <v>41</v>
      </c>
      <c r="F44" s="58">
        <v>0.29026809024</v>
      </c>
      <c r="G44" s="58">
        <v>0.42328066801544001</v>
      </c>
      <c r="H44" s="58">
        <v>0.56650222777063997</v>
      </c>
      <c r="I44" s="58">
        <v>0.66787182385872002</v>
      </c>
      <c r="J44" s="58">
        <v>0.73782325451952002</v>
      </c>
    </row>
    <row r="45" spans="1:10">
      <c r="A45" t="s">
        <v>44</v>
      </c>
      <c r="B45" t="s">
        <v>121</v>
      </c>
      <c r="C45" t="s">
        <v>122</v>
      </c>
      <c r="D45" t="s">
        <v>47</v>
      </c>
      <c r="E45" t="s">
        <v>41</v>
      </c>
      <c r="F45" s="58">
        <v>0.85609473912000023</v>
      </c>
      <c r="G45" s="58">
        <v>4.5490419154939996</v>
      </c>
      <c r="H45" s="58">
        <v>7.2533336690499999</v>
      </c>
      <c r="I45" s="58">
        <v>11.08240959007</v>
      </c>
      <c r="J45" s="58">
        <v>21.654706037354</v>
      </c>
    </row>
    <row r="46" spans="1:10">
      <c r="A46" t="s">
        <v>44</v>
      </c>
      <c r="B46" t="s">
        <v>123</v>
      </c>
      <c r="C46" t="s">
        <v>124</v>
      </c>
      <c r="D46" t="s">
        <v>47</v>
      </c>
      <c r="E46" t="s">
        <v>41</v>
      </c>
      <c r="F46" s="58">
        <v>0</v>
      </c>
      <c r="G46" s="58">
        <v>0</v>
      </c>
      <c r="H46" s="58">
        <v>0</v>
      </c>
      <c r="I46" s="58">
        <v>0</v>
      </c>
      <c r="J46" s="58">
        <v>0.138660018484</v>
      </c>
    </row>
    <row r="47" spans="1:10">
      <c r="A47" t="s">
        <v>44</v>
      </c>
      <c r="B47" t="s">
        <v>125</v>
      </c>
      <c r="C47" t="s">
        <v>126</v>
      </c>
      <c r="D47" t="s">
        <v>47</v>
      </c>
      <c r="E47" t="s">
        <v>41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</row>
    <row r="48" spans="1:10">
      <c r="A48" t="s">
        <v>44</v>
      </c>
      <c r="B48" t="s">
        <v>127</v>
      </c>
      <c r="C48" t="s">
        <v>128</v>
      </c>
      <c r="D48" t="s">
        <v>47</v>
      </c>
      <c r="E48" t="s">
        <v>41</v>
      </c>
      <c r="F48" s="58">
        <v>5.0811164399999997</v>
      </c>
      <c r="G48" s="58">
        <v>5.0364308400000004</v>
      </c>
      <c r="H48" s="58">
        <v>4.6171547105974442</v>
      </c>
      <c r="I48" s="58">
        <v>4.4104744044578821</v>
      </c>
      <c r="J48" s="58">
        <v>5.160324613985912</v>
      </c>
    </row>
    <row r="49" spans="1:10">
      <c r="A49" t="s">
        <v>44</v>
      </c>
      <c r="B49" t="s">
        <v>129</v>
      </c>
      <c r="C49" t="s">
        <v>130</v>
      </c>
      <c r="D49" t="s">
        <v>47</v>
      </c>
      <c r="E49" t="s">
        <v>41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</row>
    <row r="50" spans="1:10">
      <c r="A50" t="s">
        <v>44</v>
      </c>
      <c r="B50" t="s">
        <v>131</v>
      </c>
      <c r="C50" t="s">
        <v>132</v>
      </c>
      <c r="D50" t="s">
        <v>47</v>
      </c>
      <c r="E50" t="s">
        <v>41</v>
      </c>
      <c r="F50" s="58">
        <v>32.395000000000003</v>
      </c>
      <c r="G50" s="58">
        <v>41.33</v>
      </c>
      <c r="H50" s="58">
        <v>43.292999999999999</v>
      </c>
      <c r="I50" s="58">
        <v>26.106000000000002</v>
      </c>
      <c r="J50" s="58">
        <v>2.5840000000000001</v>
      </c>
    </row>
    <row r="51" spans="1:10">
      <c r="A51" t="s">
        <v>44</v>
      </c>
      <c r="B51" t="s">
        <v>133</v>
      </c>
      <c r="C51" t="s">
        <v>134</v>
      </c>
      <c r="D51" t="s">
        <v>47</v>
      </c>
      <c r="E51" t="s">
        <v>41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</row>
    <row r="52" spans="1:10">
      <c r="A52" t="s">
        <v>44</v>
      </c>
      <c r="B52" t="s">
        <v>135</v>
      </c>
      <c r="C52" t="s">
        <v>69</v>
      </c>
      <c r="D52" t="s">
        <v>47</v>
      </c>
      <c r="E52" t="s">
        <v>41</v>
      </c>
      <c r="F52" s="58">
        <v>41.953697859040012</v>
      </c>
      <c r="G52" s="58">
        <v>56.201618940322</v>
      </c>
      <c r="H52" s="58">
        <v>62.244284277699442</v>
      </c>
      <c r="I52" s="58">
        <v>49.92719283277988</v>
      </c>
      <c r="J52" s="58">
        <v>38.759531625163923</v>
      </c>
    </row>
    <row r="53" spans="1:10">
      <c r="A53" t="s">
        <v>44</v>
      </c>
      <c r="B53" t="s">
        <v>136</v>
      </c>
      <c r="C53" t="s">
        <v>137</v>
      </c>
      <c r="D53" t="s">
        <v>47</v>
      </c>
      <c r="E53" t="s">
        <v>41</v>
      </c>
      <c r="F53" s="58">
        <v>35.438929046382029</v>
      </c>
      <c r="G53" s="58">
        <v>35.119095041816593</v>
      </c>
      <c r="H53" s="58">
        <v>33.733311756110623</v>
      </c>
      <c r="I53" s="58">
        <v>32.844779180993349</v>
      </c>
      <c r="J53" s="58">
        <v>34.728800296553587</v>
      </c>
    </row>
    <row r="54" spans="1:10">
      <c r="A54" t="s">
        <v>44</v>
      </c>
      <c r="B54" t="s">
        <v>138</v>
      </c>
      <c r="C54" t="s">
        <v>139</v>
      </c>
      <c r="D54" t="s">
        <v>47</v>
      </c>
      <c r="E54" t="s">
        <v>41</v>
      </c>
      <c r="F54" s="58">
        <v>9.8438780870648479</v>
      </c>
      <c r="G54" s="58">
        <v>9.7559440801635446</v>
      </c>
      <c r="H54" s="58">
        <v>9.3697829410288342</v>
      </c>
      <c r="I54" s="58">
        <v>9.1236022323191701</v>
      </c>
      <c r="J54" s="58">
        <v>9.6468889712648895</v>
      </c>
    </row>
    <row r="55" spans="1:10">
      <c r="A55" t="s">
        <v>44</v>
      </c>
      <c r="B55" t="s">
        <v>140</v>
      </c>
      <c r="C55" t="s">
        <v>141</v>
      </c>
      <c r="D55" t="s">
        <v>47</v>
      </c>
      <c r="E55" t="s">
        <v>41</v>
      </c>
      <c r="F55" s="58">
        <v>3.938519167774519</v>
      </c>
      <c r="G55" s="58">
        <v>3.9027615731941139</v>
      </c>
      <c r="H55" s="58">
        <v>3.7477228883745508</v>
      </c>
      <c r="I55" s="58">
        <v>3.6496297482833371</v>
      </c>
      <c r="J55" s="58">
        <v>3.858755588505955</v>
      </c>
    </row>
    <row r="56" spans="1:10">
      <c r="A56" t="s">
        <v>44</v>
      </c>
      <c r="B56" t="s">
        <v>142</v>
      </c>
      <c r="C56" t="s">
        <v>143</v>
      </c>
      <c r="D56" t="s">
        <v>47</v>
      </c>
      <c r="E56" t="s">
        <v>41</v>
      </c>
      <c r="F56" s="58">
        <v>83.275143298184574</v>
      </c>
      <c r="G56" s="58">
        <v>86.133352811644627</v>
      </c>
      <c r="H56" s="58">
        <v>86.527776176779696</v>
      </c>
      <c r="I56" s="58">
        <v>82.817794844292379</v>
      </c>
      <c r="J56" s="58">
        <v>80.653241807377881</v>
      </c>
    </row>
    <row r="57" spans="1:10">
      <c r="A57" t="s">
        <v>44</v>
      </c>
      <c r="B57" t="s">
        <v>144</v>
      </c>
      <c r="C57" t="s">
        <v>145</v>
      </c>
      <c r="D57" t="s">
        <v>47</v>
      </c>
      <c r="E57" t="s">
        <v>41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</row>
    <row r="58" spans="1:10">
      <c r="A58" t="s">
        <v>44</v>
      </c>
      <c r="B58" t="s">
        <v>146</v>
      </c>
      <c r="C58" t="s">
        <v>147</v>
      </c>
      <c r="D58" t="s">
        <v>47</v>
      </c>
      <c r="E58" t="s">
        <v>41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</row>
    <row r="59" spans="1:10">
      <c r="A59" t="s">
        <v>44</v>
      </c>
      <c r="B59" t="s">
        <v>148</v>
      </c>
      <c r="C59" t="s">
        <v>149</v>
      </c>
      <c r="D59" t="s">
        <v>47</v>
      </c>
      <c r="E59" t="s">
        <v>41</v>
      </c>
      <c r="F59" s="58">
        <v>17.737755846458839</v>
      </c>
      <c r="G59" s="58">
        <v>20.30677589331232</v>
      </c>
      <c r="H59" s="58">
        <v>15.397682961560189</v>
      </c>
      <c r="I59" s="58">
        <v>15.271665432757819</v>
      </c>
      <c r="J59" s="58">
        <v>15.15064936572082</v>
      </c>
    </row>
    <row r="60" spans="1:10">
      <c r="A60" t="s">
        <v>44</v>
      </c>
      <c r="B60" t="s">
        <v>150</v>
      </c>
      <c r="C60" t="s">
        <v>151</v>
      </c>
      <c r="D60" t="s">
        <v>47</v>
      </c>
      <c r="E60" t="s">
        <v>41</v>
      </c>
      <c r="F60" s="58">
        <v>3.8055702383146541</v>
      </c>
      <c r="G60" s="58">
        <v>3.7721349259311792</v>
      </c>
      <c r="H60" s="58">
        <v>3.7378383210105288</v>
      </c>
      <c r="I60" s="58">
        <v>3.7072471502835782</v>
      </c>
      <c r="J60" s="58">
        <v>3.6778701008951642</v>
      </c>
    </row>
    <row r="61" spans="1:10">
      <c r="A61" t="s">
        <v>44</v>
      </c>
      <c r="B61" t="s">
        <v>152</v>
      </c>
      <c r="C61" t="s">
        <v>153</v>
      </c>
      <c r="D61" t="s">
        <v>47</v>
      </c>
      <c r="E61" t="s">
        <v>41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</row>
    <row r="62" spans="1:10">
      <c r="A62" t="s">
        <v>44</v>
      </c>
      <c r="B62" t="s">
        <v>154</v>
      </c>
      <c r="C62" t="s">
        <v>155</v>
      </c>
      <c r="D62" t="s">
        <v>47</v>
      </c>
      <c r="E62" t="s">
        <v>41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</row>
    <row r="63" spans="1:10">
      <c r="A63" t="s">
        <v>44</v>
      </c>
      <c r="B63" t="s">
        <v>156</v>
      </c>
      <c r="C63" t="s">
        <v>81</v>
      </c>
      <c r="D63" t="s">
        <v>47</v>
      </c>
      <c r="E63" t="s">
        <v>41</v>
      </c>
      <c r="F63" s="58">
        <v>154.0397956841795</v>
      </c>
      <c r="G63" s="58">
        <v>158.9900643260624</v>
      </c>
      <c r="H63" s="58">
        <v>152.51411504486441</v>
      </c>
      <c r="I63" s="58">
        <v>147.41471858892959</v>
      </c>
      <c r="J63" s="58">
        <v>147.71620613031831</v>
      </c>
    </row>
    <row r="64" spans="1:10">
      <c r="A64" t="s">
        <v>44</v>
      </c>
      <c r="B64" t="s">
        <v>157</v>
      </c>
      <c r="C64" t="s">
        <v>158</v>
      </c>
      <c r="D64" t="s">
        <v>47</v>
      </c>
      <c r="E64" t="s">
        <v>41</v>
      </c>
      <c r="F64" s="58">
        <v>64.564056734160005</v>
      </c>
      <c r="G64" s="58">
        <v>101.525902553492</v>
      </c>
      <c r="H64" s="58">
        <v>94.039832481044002</v>
      </c>
      <c r="I64" s="58">
        <v>70.182216622829998</v>
      </c>
      <c r="J64" s="58">
        <v>50.042970506567997</v>
      </c>
    </row>
    <row r="65" spans="1:10">
      <c r="A65" t="s">
        <v>44</v>
      </c>
      <c r="B65" t="s">
        <v>159</v>
      </c>
      <c r="C65" t="s">
        <v>160</v>
      </c>
      <c r="D65" t="s">
        <v>47</v>
      </c>
      <c r="E65" t="s">
        <v>41</v>
      </c>
      <c r="F65" s="58">
        <v>17.933860926720001</v>
      </c>
      <c r="G65" s="58">
        <v>28.202503983145998</v>
      </c>
      <c r="H65" s="58">
        <v>26.121640190200001</v>
      </c>
      <c r="I65" s="58">
        <v>19.492987502534</v>
      </c>
      <c r="J65" s="58">
        <v>13.900191989944</v>
      </c>
    </row>
    <row r="66" spans="1:10">
      <c r="A66" t="s">
        <v>44</v>
      </c>
      <c r="B66" t="s">
        <v>161</v>
      </c>
      <c r="C66" t="s">
        <v>162</v>
      </c>
      <c r="D66" t="s">
        <v>47</v>
      </c>
      <c r="E66" t="s">
        <v>41</v>
      </c>
      <c r="F66" s="58">
        <v>7.1733482435999996</v>
      </c>
      <c r="G66" s="58">
        <v>11.2802236468</v>
      </c>
      <c r="H66" s="58">
        <v>10.450583872404</v>
      </c>
      <c r="I66" s="58">
        <v>7.7973863244419999</v>
      </c>
      <c r="J66" s="58">
        <v>5.5596969055160006</v>
      </c>
    </row>
    <row r="67" spans="1:10">
      <c r="A67" t="s">
        <v>44</v>
      </c>
      <c r="B67" t="s">
        <v>163</v>
      </c>
      <c r="C67" t="s">
        <v>164</v>
      </c>
      <c r="D67" t="s">
        <v>47</v>
      </c>
      <c r="E67" t="s">
        <v>41</v>
      </c>
      <c r="F67" s="58">
        <v>191.22881397719999</v>
      </c>
      <c r="G67" s="58">
        <v>378.82880738246388</v>
      </c>
      <c r="H67" s="58">
        <v>470.54809353986388</v>
      </c>
      <c r="I67" s="58">
        <v>579.46509406364794</v>
      </c>
      <c r="J67" s="58">
        <v>328.87497151173608</v>
      </c>
    </row>
    <row r="68" spans="1:10">
      <c r="A68" t="s">
        <v>44</v>
      </c>
      <c r="B68" t="s">
        <v>165</v>
      </c>
      <c r="C68" t="s">
        <v>166</v>
      </c>
      <c r="D68" t="s">
        <v>47</v>
      </c>
      <c r="E68" t="s">
        <v>41</v>
      </c>
      <c r="F68" s="58">
        <v>0</v>
      </c>
      <c r="G68" s="58">
        <v>0.47551977269700002</v>
      </c>
      <c r="H68" s="58">
        <v>3.798722656442</v>
      </c>
      <c r="I68" s="58">
        <v>6.7345846796800002</v>
      </c>
      <c r="J68" s="58">
        <v>5.1370687669860002</v>
      </c>
    </row>
    <row r="69" spans="1:10">
      <c r="A69" t="s">
        <v>44</v>
      </c>
      <c r="B69" t="s">
        <v>167</v>
      </c>
      <c r="C69" t="s">
        <v>168</v>
      </c>
      <c r="D69" t="s">
        <v>47</v>
      </c>
      <c r="E69" t="s">
        <v>41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</row>
    <row r="70" spans="1:10">
      <c r="A70" t="s">
        <v>44</v>
      </c>
      <c r="B70" t="s">
        <v>169</v>
      </c>
      <c r="C70" t="s">
        <v>170</v>
      </c>
      <c r="D70" t="s">
        <v>47</v>
      </c>
      <c r="E70" t="s">
        <v>41</v>
      </c>
      <c r="F70" s="58">
        <v>14.072814989999999</v>
      </c>
      <c r="G70" s="58">
        <v>54.475067289999991</v>
      </c>
      <c r="H70" s="58">
        <v>67.521298459999997</v>
      </c>
      <c r="I70" s="58">
        <v>58.94722179</v>
      </c>
      <c r="J70" s="58">
        <v>30.679129280000002</v>
      </c>
    </row>
    <row r="71" spans="1:10">
      <c r="A71" t="s">
        <v>44</v>
      </c>
      <c r="B71" t="s">
        <v>171</v>
      </c>
      <c r="C71" t="s">
        <v>172</v>
      </c>
      <c r="D71" t="s">
        <v>47</v>
      </c>
      <c r="E71" t="s">
        <v>41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</row>
    <row r="72" spans="1:10">
      <c r="A72" t="s">
        <v>44</v>
      </c>
      <c r="B72" t="s">
        <v>173</v>
      </c>
      <c r="C72" t="s">
        <v>174</v>
      </c>
      <c r="D72" t="s">
        <v>47</v>
      </c>
      <c r="E72" t="s">
        <v>41</v>
      </c>
      <c r="F72" s="58">
        <v>41.960999999999999</v>
      </c>
      <c r="G72" s="58">
        <v>53.218000000000004</v>
      </c>
      <c r="H72" s="58">
        <v>55.523000000000003</v>
      </c>
      <c r="I72" s="58">
        <v>31.733000000000001</v>
      </c>
      <c r="J72" s="58">
        <v>1.742</v>
      </c>
    </row>
    <row r="73" spans="1:10">
      <c r="A73" t="s">
        <v>44</v>
      </c>
      <c r="B73" t="s">
        <v>175</v>
      </c>
      <c r="C73" t="s">
        <v>176</v>
      </c>
      <c r="D73" t="s">
        <v>47</v>
      </c>
      <c r="E73" t="s">
        <v>41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</row>
    <row r="74" spans="1:10">
      <c r="A74" t="s">
        <v>44</v>
      </c>
      <c r="B74" t="s">
        <v>177</v>
      </c>
      <c r="C74" t="s">
        <v>93</v>
      </c>
      <c r="D74" t="s">
        <v>47</v>
      </c>
      <c r="E74" t="s">
        <v>41</v>
      </c>
      <c r="F74" s="58">
        <v>336.93389487168002</v>
      </c>
      <c r="G74" s="58">
        <v>628.00602462859877</v>
      </c>
      <c r="H74" s="58">
        <v>728.00317119995395</v>
      </c>
      <c r="I74" s="58">
        <v>774.35249098313386</v>
      </c>
      <c r="J74" s="58">
        <v>435.93602896074998</v>
      </c>
    </row>
    <row r="75" spans="1:10">
      <c r="A75" t="s">
        <v>44</v>
      </c>
      <c r="B75" t="s">
        <v>178</v>
      </c>
      <c r="C75" t="s">
        <v>179</v>
      </c>
      <c r="D75" t="s">
        <v>47</v>
      </c>
      <c r="E75" t="s">
        <v>41</v>
      </c>
      <c r="F75" s="58">
        <v>11.35968093696</v>
      </c>
      <c r="G75" s="58">
        <v>14.624420984846999</v>
      </c>
      <c r="H75" s="58">
        <v>15.327908572124</v>
      </c>
      <c r="I75" s="58">
        <v>12.520205154496001</v>
      </c>
      <c r="J75" s="58">
        <v>9.3472048076680014</v>
      </c>
    </row>
    <row r="76" spans="1:10">
      <c r="A76" t="s">
        <v>44</v>
      </c>
      <c r="B76" t="s">
        <v>180</v>
      </c>
      <c r="C76" t="s">
        <v>181</v>
      </c>
      <c r="D76" t="s">
        <v>47</v>
      </c>
      <c r="E76" t="s">
        <v>41</v>
      </c>
      <c r="F76" s="58">
        <v>3.1556848459200002</v>
      </c>
      <c r="G76" s="58">
        <v>4.0628253789939999</v>
      </c>
      <c r="H76" s="58">
        <v>4.2575381815539997</v>
      </c>
      <c r="I76" s="58">
        <v>3.47730331117</v>
      </c>
      <c r="J76" s="58">
        <v>2.5965513050359998</v>
      </c>
    </row>
    <row r="77" spans="1:10">
      <c r="A77" t="s">
        <v>44</v>
      </c>
      <c r="B77" t="s">
        <v>182</v>
      </c>
      <c r="C77" t="s">
        <v>183</v>
      </c>
      <c r="D77" t="s">
        <v>47</v>
      </c>
      <c r="E77" t="s">
        <v>41</v>
      </c>
      <c r="F77" s="58">
        <v>1.26207781128</v>
      </c>
      <c r="G77" s="58">
        <v>1.624935664983</v>
      </c>
      <c r="H77" s="58">
        <v>1.7032080522540001</v>
      </c>
      <c r="I77" s="58">
        <v>1.3909213244680001</v>
      </c>
      <c r="J77" s="58">
        <v>1.0390004124759999</v>
      </c>
    </row>
    <row r="78" spans="1:10">
      <c r="A78" t="s">
        <v>44</v>
      </c>
      <c r="B78" t="s">
        <v>184</v>
      </c>
      <c r="C78" t="s">
        <v>185</v>
      </c>
      <c r="D78" t="s">
        <v>47</v>
      </c>
      <c r="E78" t="s">
        <v>41</v>
      </c>
      <c r="F78" s="58">
        <v>0.30693889272000002</v>
      </c>
      <c r="G78" s="58">
        <v>0.304371551849</v>
      </c>
      <c r="H78" s="58">
        <v>0.30170012470599999</v>
      </c>
      <c r="I78" s="58">
        <v>0.299421165446</v>
      </c>
      <c r="J78" s="58">
        <v>0.29726428620200002</v>
      </c>
    </row>
    <row r="79" spans="1:10">
      <c r="A79" t="s">
        <v>44</v>
      </c>
      <c r="B79" t="s">
        <v>186</v>
      </c>
      <c r="C79" t="s">
        <v>187</v>
      </c>
      <c r="D79" t="s">
        <v>47</v>
      </c>
      <c r="E79" t="s">
        <v>41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</row>
    <row r="80" spans="1:10">
      <c r="A80" t="s">
        <v>44</v>
      </c>
      <c r="B80" t="s">
        <v>188</v>
      </c>
      <c r="C80" t="s">
        <v>189</v>
      </c>
      <c r="D80" t="s">
        <v>47</v>
      </c>
      <c r="E80" t="s">
        <v>41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</row>
    <row r="81" spans="1:10">
      <c r="A81" t="s">
        <v>44</v>
      </c>
      <c r="B81" t="s">
        <v>190</v>
      </c>
      <c r="C81" t="s">
        <v>191</v>
      </c>
      <c r="D81" t="s">
        <v>47</v>
      </c>
      <c r="E81" t="s">
        <v>41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</row>
    <row r="82" spans="1:10">
      <c r="A82" t="s">
        <v>44</v>
      </c>
      <c r="B82" t="s">
        <v>192</v>
      </c>
      <c r="C82" t="s">
        <v>193</v>
      </c>
      <c r="D82" t="s">
        <v>47</v>
      </c>
      <c r="E82" t="s">
        <v>41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</row>
    <row r="83" spans="1:10">
      <c r="A83" t="s">
        <v>44</v>
      </c>
      <c r="B83" t="s">
        <v>194</v>
      </c>
      <c r="C83" t="s">
        <v>195</v>
      </c>
      <c r="D83" t="s">
        <v>47</v>
      </c>
      <c r="E83" t="s">
        <v>41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</row>
    <row r="84" spans="1:10">
      <c r="A84" t="s">
        <v>44</v>
      </c>
      <c r="B84" t="s">
        <v>196</v>
      </c>
      <c r="C84" t="s">
        <v>197</v>
      </c>
      <c r="D84" t="s">
        <v>47</v>
      </c>
      <c r="E84" t="s">
        <v>41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</row>
    <row r="85" spans="1:10">
      <c r="A85" t="s">
        <v>44</v>
      </c>
      <c r="B85" t="s">
        <v>198</v>
      </c>
      <c r="C85" t="s">
        <v>199</v>
      </c>
      <c r="D85" t="s">
        <v>47</v>
      </c>
      <c r="E85" t="s">
        <v>41</v>
      </c>
      <c r="F85" s="58">
        <v>16.084382486879999</v>
      </c>
      <c r="G85" s="58">
        <v>20.616553580672999</v>
      </c>
      <c r="H85" s="58">
        <v>21.590354930638</v>
      </c>
      <c r="I85" s="58">
        <v>17.68785095558</v>
      </c>
      <c r="J85" s="58">
        <v>13.280020811382</v>
      </c>
    </row>
    <row r="86" spans="1:10">
      <c r="A86" t="s">
        <v>44</v>
      </c>
      <c r="B86" t="s">
        <v>200</v>
      </c>
      <c r="C86" t="s">
        <v>201</v>
      </c>
      <c r="D86" t="s">
        <v>47</v>
      </c>
      <c r="E86" t="s">
        <v>41</v>
      </c>
      <c r="F86" s="58">
        <v>0.52562059584000009</v>
      </c>
      <c r="G86" s="58">
        <v>1.5169955938799999</v>
      </c>
      <c r="H86" s="58">
        <v>2.2728718659960001</v>
      </c>
      <c r="I86" s="58">
        <v>2.535992043442</v>
      </c>
      <c r="J86" s="58">
        <v>2.5405174619499999</v>
      </c>
    </row>
    <row r="87" spans="1:10">
      <c r="A87" t="s">
        <v>44</v>
      </c>
      <c r="B87" t="s">
        <v>202</v>
      </c>
      <c r="C87" t="s">
        <v>203</v>
      </c>
      <c r="D87" t="s">
        <v>47</v>
      </c>
      <c r="E87" t="s">
        <v>41</v>
      </c>
      <c r="F87" s="58">
        <v>0.14611468055999999</v>
      </c>
      <c r="G87" s="58">
        <v>0.42106352060899999</v>
      </c>
      <c r="H87" s="58">
        <v>0.63135329611000002</v>
      </c>
      <c r="I87" s="58">
        <v>0.70407021651199997</v>
      </c>
      <c r="J87" s="58">
        <v>0.70564653242200004</v>
      </c>
    </row>
    <row r="88" spans="1:10">
      <c r="A88" t="s">
        <v>44</v>
      </c>
      <c r="B88" t="s">
        <v>204</v>
      </c>
      <c r="C88" t="s">
        <v>205</v>
      </c>
      <c r="D88" t="s">
        <v>47</v>
      </c>
      <c r="E88" t="s">
        <v>41</v>
      </c>
      <c r="F88" s="58">
        <v>5.8838126400000003E-2</v>
      </c>
      <c r="G88" s="58">
        <v>0.168230921629</v>
      </c>
      <c r="H88" s="58">
        <v>0.25254131844400002</v>
      </c>
      <c r="I88" s="58">
        <v>0.28220205689</v>
      </c>
      <c r="J88" s="58">
        <v>0.28206866773799999</v>
      </c>
    </row>
    <row r="89" spans="1:10">
      <c r="A89" t="s">
        <v>44</v>
      </c>
      <c r="B89" t="s">
        <v>206</v>
      </c>
      <c r="C89" t="s">
        <v>207</v>
      </c>
      <c r="D89" t="s">
        <v>47</v>
      </c>
      <c r="E89" t="s">
        <v>41</v>
      </c>
      <c r="F89" s="58">
        <v>0.12552133632000001</v>
      </c>
      <c r="G89" s="58">
        <v>0.248942866688</v>
      </c>
      <c r="H89" s="58">
        <v>0.370136894208</v>
      </c>
      <c r="I89" s="58">
        <v>0.48978797670399998</v>
      </c>
      <c r="J89" s="58">
        <v>0.60782473856000008</v>
      </c>
    </row>
    <row r="90" spans="1:10">
      <c r="A90" t="s">
        <v>44</v>
      </c>
      <c r="B90" t="s">
        <v>208</v>
      </c>
      <c r="C90" t="s">
        <v>209</v>
      </c>
      <c r="D90" t="s">
        <v>47</v>
      </c>
      <c r="E90" t="s">
        <v>41</v>
      </c>
      <c r="F90" s="58">
        <v>0</v>
      </c>
      <c r="G90" s="58">
        <v>0</v>
      </c>
      <c r="H90" s="58">
        <v>0</v>
      </c>
      <c r="I90" s="58">
        <v>0</v>
      </c>
      <c r="J90" s="58">
        <v>0</v>
      </c>
    </row>
    <row r="91" spans="1:10">
      <c r="A91" t="s">
        <v>44</v>
      </c>
      <c r="B91" t="s">
        <v>210</v>
      </c>
      <c r="C91" t="s">
        <v>211</v>
      </c>
      <c r="D91" t="s">
        <v>47</v>
      </c>
      <c r="E91" t="s">
        <v>41</v>
      </c>
      <c r="F91" s="58">
        <v>0</v>
      </c>
      <c r="G91" s="58">
        <v>0</v>
      </c>
      <c r="H91" s="58">
        <v>0</v>
      </c>
      <c r="I91" s="58">
        <v>0</v>
      </c>
      <c r="J91" s="58">
        <v>0</v>
      </c>
    </row>
    <row r="92" spans="1:10">
      <c r="A92" t="s">
        <v>44</v>
      </c>
      <c r="B92" t="s">
        <v>212</v>
      </c>
      <c r="C92" t="s">
        <v>213</v>
      </c>
      <c r="D92" t="s">
        <v>47</v>
      </c>
      <c r="E92" t="s">
        <v>41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</row>
    <row r="93" spans="1:10">
      <c r="A93" t="s">
        <v>44</v>
      </c>
      <c r="B93" t="s">
        <v>214</v>
      </c>
      <c r="C93" t="s">
        <v>215</v>
      </c>
      <c r="D93" t="s">
        <v>47</v>
      </c>
      <c r="E93" t="s">
        <v>41</v>
      </c>
      <c r="F93" s="58">
        <v>0</v>
      </c>
      <c r="G93" s="58">
        <v>0</v>
      </c>
      <c r="H93" s="58">
        <v>0</v>
      </c>
      <c r="I93" s="58">
        <v>0</v>
      </c>
      <c r="J93" s="58">
        <v>0</v>
      </c>
    </row>
    <row r="94" spans="1:10">
      <c r="A94" t="s">
        <v>44</v>
      </c>
      <c r="B94" t="s">
        <v>216</v>
      </c>
      <c r="C94" t="s">
        <v>217</v>
      </c>
      <c r="D94" t="s">
        <v>47</v>
      </c>
      <c r="E94" t="s">
        <v>41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</row>
    <row r="95" spans="1:10">
      <c r="A95" t="s">
        <v>44</v>
      </c>
      <c r="B95" t="s">
        <v>218</v>
      </c>
      <c r="C95" t="s">
        <v>219</v>
      </c>
      <c r="D95" t="s">
        <v>47</v>
      </c>
      <c r="E95" t="s">
        <v>41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</row>
    <row r="96" spans="1:10">
      <c r="A96" t="s">
        <v>44</v>
      </c>
      <c r="B96" t="s">
        <v>220</v>
      </c>
      <c r="C96" t="s">
        <v>221</v>
      </c>
      <c r="D96" t="s">
        <v>47</v>
      </c>
      <c r="E96" t="s">
        <v>41</v>
      </c>
      <c r="F96" s="58">
        <v>0.85609473912</v>
      </c>
      <c r="G96" s="58">
        <v>2.3552329028060002</v>
      </c>
      <c r="H96" s="58">
        <v>3.5269033747580001</v>
      </c>
      <c r="I96" s="58">
        <v>4.0120522935479999</v>
      </c>
      <c r="J96" s="58">
        <v>4.1360574006699986</v>
      </c>
    </row>
    <row r="97" spans="1:10">
      <c r="A97" t="s">
        <v>44</v>
      </c>
      <c r="B97" t="s">
        <v>222</v>
      </c>
      <c r="C97" t="s">
        <v>223</v>
      </c>
      <c r="D97" t="s">
        <v>47</v>
      </c>
      <c r="E97" t="s">
        <v>41</v>
      </c>
      <c r="F97" s="58">
        <v>11.8853015328</v>
      </c>
      <c r="G97" s="58">
        <v>16.141416578727</v>
      </c>
      <c r="H97" s="58">
        <v>17.600780438120001</v>
      </c>
      <c r="I97" s="58">
        <v>15.056197197937999</v>
      </c>
      <c r="J97" s="58">
        <v>11.887722269617999</v>
      </c>
    </row>
    <row r="98" spans="1:10">
      <c r="A98" t="s">
        <v>44</v>
      </c>
      <c r="B98" t="s">
        <v>224</v>
      </c>
      <c r="C98" t="s">
        <v>225</v>
      </c>
      <c r="D98" t="s">
        <v>47</v>
      </c>
      <c r="E98" t="s">
        <v>41</v>
      </c>
      <c r="F98" s="58">
        <v>3.30179952648</v>
      </c>
      <c r="G98" s="58">
        <v>4.4838888996030004</v>
      </c>
      <c r="H98" s="58">
        <v>4.888891477664</v>
      </c>
      <c r="I98" s="58">
        <v>4.1813735276820001</v>
      </c>
      <c r="J98" s="58">
        <v>3.3021978374579999</v>
      </c>
    </row>
    <row r="99" spans="1:10">
      <c r="A99" t="s">
        <v>44</v>
      </c>
      <c r="B99" t="s">
        <v>226</v>
      </c>
      <c r="C99" t="s">
        <v>227</v>
      </c>
      <c r="D99" t="s">
        <v>47</v>
      </c>
      <c r="E99" t="s">
        <v>41</v>
      </c>
      <c r="F99" s="58">
        <v>1.3209159376799999</v>
      </c>
      <c r="G99" s="58">
        <v>1.7931665866119999</v>
      </c>
      <c r="H99" s="58">
        <v>1.955749370698</v>
      </c>
      <c r="I99" s="58">
        <v>1.673123381358</v>
      </c>
      <c r="J99" s="58">
        <v>1.3210690802139999</v>
      </c>
    </row>
    <row r="100" spans="1:10">
      <c r="A100" t="s">
        <v>44</v>
      </c>
      <c r="B100" t="s">
        <v>228</v>
      </c>
      <c r="C100" t="s">
        <v>229</v>
      </c>
      <c r="D100" t="s">
        <v>47</v>
      </c>
      <c r="E100" t="s">
        <v>41</v>
      </c>
      <c r="F100" s="58">
        <v>0.43246022903999998</v>
      </c>
      <c r="G100" s="58">
        <v>0.55331441853700003</v>
      </c>
      <c r="H100" s="58">
        <v>0.67183701891399994</v>
      </c>
      <c r="I100" s="58">
        <v>0.78920914215000004</v>
      </c>
      <c r="J100" s="58">
        <v>0.90508902476200004</v>
      </c>
    </row>
    <row r="101" spans="1:10">
      <c r="A101" t="s">
        <v>44</v>
      </c>
      <c r="B101" t="s">
        <v>230</v>
      </c>
      <c r="C101" t="s">
        <v>231</v>
      </c>
      <c r="D101" t="s">
        <v>47</v>
      </c>
      <c r="E101" t="s">
        <v>41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</row>
    <row r="102" spans="1:10">
      <c r="A102" t="s">
        <v>44</v>
      </c>
      <c r="B102" t="s">
        <v>232</v>
      </c>
      <c r="C102" t="s">
        <v>233</v>
      </c>
      <c r="D102" t="s">
        <v>47</v>
      </c>
      <c r="E102" t="s">
        <v>41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</row>
    <row r="103" spans="1:10">
      <c r="A103" t="s">
        <v>44</v>
      </c>
      <c r="B103" t="s">
        <v>234</v>
      </c>
      <c r="C103" t="s">
        <v>235</v>
      </c>
      <c r="D103" t="s">
        <v>47</v>
      </c>
      <c r="E103" t="s">
        <v>41</v>
      </c>
      <c r="F103" s="58">
        <v>0</v>
      </c>
      <c r="G103" s="58">
        <v>0</v>
      </c>
      <c r="H103" s="58">
        <v>0</v>
      </c>
      <c r="I103" s="58">
        <v>0</v>
      </c>
      <c r="J103" s="58">
        <v>0</v>
      </c>
    </row>
    <row r="104" spans="1:10">
      <c r="A104" t="s">
        <v>44</v>
      </c>
      <c r="B104" t="s">
        <v>236</v>
      </c>
      <c r="C104" t="s">
        <v>237</v>
      </c>
      <c r="D104" t="s">
        <v>47</v>
      </c>
      <c r="E104" t="s">
        <v>41</v>
      </c>
      <c r="F104" s="58">
        <v>0</v>
      </c>
      <c r="G104" s="58">
        <v>0</v>
      </c>
      <c r="H104" s="58">
        <v>0</v>
      </c>
      <c r="I104" s="58">
        <v>0</v>
      </c>
      <c r="J104" s="58">
        <v>0</v>
      </c>
    </row>
    <row r="105" spans="1:10">
      <c r="A105" t="s">
        <v>44</v>
      </c>
      <c r="B105" t="s">
        <v>238</v>
      </c>
      <c r="C105" t="s">
        <v>239</v>
      </c>
      <c r="D105" t="s">
        <v>47</v>
      </c>
      <c r="E105" t="s">
        <v>41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</row>
    <row r="106" spans="1:10">
      <c r="A106" t="s">
        <v>44</v>
      </c>
      <c r="B106" t="s">
        <v>240</v>
      </c>
      <c r="C106" t="s">
        <v>241</v>
      </c>
      <c r="D106" t="s">
        <v>47</v>
      </c>
      <c r="E106" t="s">
        <v>41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</row>
    <row r="107" spans="1:10">
      <c r="A107" t="s">
        <v>44</v>
      </c>
      <c r="B107" t="s">
        <v>242</v>
      </c>
      <c r="C107" t="s">
        <v>243</v>
      </c>
      <c r="D107" t="s">
        <v>47</v>
      </c>
      <c r="E107" t="s">
        <v>41</v>
      </c>
      <c r="F107" s="58">
        <v>16.940477225999999</v>
      </c>
      <c r="G107" s="58">
        <v>22.971786483479001</v>
      </c>
      <c r="H107" s="58">
        <v>25.117258305396</v>
      </c>
      <c r="I107" s="58">
        <v>21.699903249127999</v>
      </c>
      <c r="J107" s="58">
        <v>17.416078212052</v>
      </c>
    </row>
    <row r="108" spans="1:10">
      <c r="A108" t="s">
        <v>44</v>
      </c>
      <c r="B108" t="s">
        <v>244</v>
      </c>
      <c r="C108" t="s">
        <v>245</v>
      </c>
      <c r="D108" t="s">
        <v>47</v>
      </c>
      <c r="E108" t="s">
        <v>41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</row>
    <row r="109" spans="1:10">
      <c r="A109" t="s">
        <v>44</v>
      </c>
      <c r="B109" t="s">
        <v>246</v>
      </c>
      <c r="C109" t="s">
        <v>247</v>
      </c>
      <c r="D109" t="s">
        <v>47</v>
      </c>
      <c r="E109" t="s">
        <v>41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</row>
    <row r="110" spans="1:10">
      <c r="A110" t="s">
        <v>44</v>
      </c>
      <c r="B110" t="s">
        <v>248</v>
      </c>
      <c r="C110" t="s">
        <v>249</v>
      </c>
      <c r="D110" t="s">
        <v>47</v>
      </c>
      <c r="E110" t="s">
        <v>41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</row>
    <row r="111" spans="1:10">
      <c r="A111" t="s">
        <v>44</v>
      </c>
      <c r="B111" t="s">
        <v>250</v>
      </c>
      <c r="C111" t="s">
        <v>251</v>
      </c>
      <c r="D111" t="s">
        <v>47</v>
      </c>
      <c r="E111" t="s">
        <v>41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</row>
    <row r="112" spans="1:10">
      <c r="A112" t="s">
        <v>44</v>
      </c>
      <c r="B112" t="s">
        <v>252</v>
      </c>
      <c r="C112" t="s">
        <v>253</v>
      </c>
      <c r="D112" t="s">
        <v>47</v>
      </c>
      <c r="E112" t="s">
        <v>41</v>
      </c>
      <c r="F112" s="58">
        <v>0</v>
      </c>
      <c r="G112" s="58">
        <v>0</v>
      </c>
      <c r="H112" s="58">
        <v>0</v>
      </c>
      <c r="I112" s="58">
        <v>0</v>
      </c>
      <c r="J112" s="58">
        <v>0</v>
      </c>
    </row>
    <row r="113" spans="1:10">
      <c r="A113" t="s">
        <v>44</v>
      </c>
      <c r="B113" t="s">
        <v>254</v>
      </c>
      <c r="C113" t="s">
        <v>255</v>
      </c>
      <c r="D113" t="s">
        <v>47</v>
      </c>
      <c r="E113" t="s">
        <v>41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</row>
    <row r="114" spans="1:10">
      <c r="A114" t="s">
        <v>44</v>
      </c>
      <c r="B114" t="s">
        <v>256</v>
      </c>
      <c r="C114" t="s">
        <v>257</v>
      </c>
      <c r="D114" t="s">
        <v>47</v>
      </c>
      <c r="E114" t="s">
        <v>41</v>
      </c>
      <c r="F114" s="58">
        <v>0</v>
      </c>
      <c r="G114" s="58">
        <v>1.5004609200000001</v>
      </c>
      <c r="H114" s="58">
        <v>8.2839674999999993</v>
      </c>
      <c r="I114" s="58">
        <v>13.581075630000001</v>
      </c>
      <c r="J114" s="58">
        <v>8.7064692599999987</v>
      </c>
    </row>
    <row r="115" spans="1:10">
      <c r="A115" t="s">
        <v>44</v>
      </c>
      <c r="B115" t="s">
        <v>258</v>
      </c>
      <c r="C115" t="s">
        <v>259</v>
      </c>
      <c r="D115" t="s">
        <v>47</v>
      </c>
      <c r="E115" t="s">
        <v>41</v>
      </c>
      <c r="F115" s="58">
        <v>0</v>
      </c>
      <c r="G115" s="58">
        <v>0</v>
      </c>
      <c r="H115" s="58">
        <v>0</v>
      </c>
      <c r="I115" s="58">
        <v>0</v>
      </c>
      <c r="J115" s="58">
        <v>0</v>
      </c>
    </row>
    <row r="116" spans="1:10">
      <c r="A116" t="s">
        <v>44</v>
      </c>
      <c r="B116" t="s">
        <v>260</v>
      </c>
      <c r="C116" t="s">
        <v>261</v>
      </c>
      <c r="D116" t="s">
        <v>47</v>
      </c>
      <c r="E116" t="s">
        <v>41</v>
      </c>
      <c r="F116" s="58">
        <v>0</v>
      </c>
      <c r="G116" s="58">
        <v>0</v>
      </c>
      <c r="H116" s="58">
        <v>0</v>
      </c>
      <c r="I116" s="58">
        <v>0</v>
      </c>
      <c r="J116" s="58">
        <v>0</v>
      </c>
    </row>
    <row r="117" spans="1:10">
      <c r="A117" t="s">
        <v>44</v>
      </c>
      <c r="B117" t="s">
        <v>262</v>
      </c>
      <c r="C117" t="s">
        <v>263</v>
      </c>
      <c r="D117" t="s">
        <v>47</v>
      </c>
      <c r="E117" t="s">
        <v>41</v>
      </c>
      <c r="F117" s="58">
        <v>0</v>
      </c>
      <c r="G117" s="58">
        <v>0</v>
      </c>
      <c r="H117" s="58">
        <v>0</v>
      </c>
      <c r="I117" s="58">
        <v>0</v>
      </c>
      <c r="J117" s="58">
        <v>0</v>
      </c>
    </row>
    <row r="118" spans="1:10">
      <c r="A118" t="s">
        <v>44</v>
      </c>
      <c r="B118" t="s">
        <v>264</v>
      </c>
      <c r="C118" t="s">
        <v>265</v>
      </c>
      <c r="D118" t="s">
        <v>47</v>
      </c>
      <c r="E118" t="s">
        <v>41</v>
      </c>
      <c r="F118" s="58">
        <v>0</v>
      </c>
      <c r="G118" s="58">
        <v>1.5004609200000001</v>
      </c>
      <c r="H118" s="58">
        <v>8.2839674999999993</v>
      </c>
      <c r="I118" s="58">
        <v>13.581075630000001</v>
      </c>
      <c r="J118" s="58">
        <v>8.7064692599999987</v>
      </c>
    </row>
    <row r="119" spans="1:10">
      <c r="A119" t="s">
        <v>44</v>
      </c>
      <c r="B119" t="s">
        <v>266</v>
      </c>
      <c r="C119" t="s">
        <v>267</v>
      </c>
      <c r="D119" t="s">
        <v>47</v>
      </c>
      <c r="E119" t="s">
        <v>41</v>
      </c>
      <c r="F119" s="58">
        <v>0</v>
      </c>
      <c r="G119" s="58">
        <v>0</v>
      </c>
      <c r="H119" s="58">
        <v>0</v>
      </c>
      <c r="I119" s="58">
        <v>0</v>
      </c>
      <c r="J119" s="58">
        <v>0</v>
      </c>
    </row>
    <row r="120" spans="1:10">
      <c r="A120" t="s">
        <v>44</v>
      </c>
      <c r="B120" t="s">
        <v>268</v>
      </c>
      <c r="C120" t="s">
        <v>269</v>
      </c>
      <c r="D120" t="s">
        <v>47</v>
      </c>
      <c r="E120" t="s">
        <v>41</v>
      </c>
      <c r="F120" s="58">
        <v>0</v>
      </c>
      <c r="G120" s="58">
        <v>0</v>
      </c>
      <c r="H120" s="58">
        <v>0</v>
      </c>
      <c r="I120" s="58">
        <v>0</v>
      </c>
      <c r="J120" s="58">
        <v>0</v>
      </c>
    </row>
    <row r="121" spans="1:10">
      <c r="A121" t="s">
        <v>44</v>
      </c>
      <c r="B121" t="s">
        <v>270</v>
      </c>
      <c r="C121" t="s">
        <v>271</v>
      </c>
      <c r="D121" t="s">
        <v>47</v>
      </c>
      <c r="E121" t="s">
        <v>41</v>
      </c>
      <c r="F121" s="58">
        <v>0</v>
      </c>
      <c r="G121" s="58">
        <v>0</v>
      </c>
      <c r="H121" s="58">
        <v>0</v>
      </c>
      <c r="I121" s="58">
        <v>0</v>
      </c>
      <c r="J121" s="58">
        <v>0</v>
      </c>
    </row>
    <row r="122" spans="1:10">
      <c r="A122" t="s">
        <v>44</v>
      </c>
      <c r="B122" t="s">
        <v>272</v>
      </c>
      <c r="C122" t="s">
        <v>273</v>
      </c>
      <c r="D122" t="s">
        <v>47</v>
      </c>
      <c r="E122" t="s">
        <v>41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</row>
    <row r="123" spans="1:10">
      <c r="A123" t="s">
        <v>44</v>
      </c>
      <c r="B123" t="s">
        <v>274</v>
      </c>
      <c r="C123" t="s">
        <v>275</v>
      </c>
      <c r="D123" t="s">
        <v>47</v>
      </c>
      <c r="E123" t="s">
        <v>41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</row>
    <row r="124" spans="1:10">
      <c r="A124" t="s">
        <v>44</v>
      </c>
      <c r="B124" t="s">
        <v>276</v>
      </c>
      <c r="C124" t="s">
        <v>277</v>
      </c>
      <c r="D124" t="s">
        <v>47</v>
      </c>
      <c r="E124" t="s">
        <v>41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</row>
    <row r="125" spans="1:10">
      <c r="A125" t="s">
        <v>44</v>
      </c>
      <c r="B125" t="s">
        <v>278</v>
      </c>
      <c r="C125" t="s">
        <v>279</v>
      </c>
      <c r="D125" t="s">
        <v>47</v>
      </c>
      <c r="E125" t="s">
        <v>41</v>
      </c>
      <c r="F125" s="58">
        <v>0</v>
      </c>
      <c r="G125" s="58">
        <v>0</v>
      </c>
      <c r="H125" s="58">
        <v>0</v>
      </c>
      <c r="I125" s="58">
        <v>2.3814749999999999E-2</v>
      </c>
      <c r="J125" s="58">
        <v>0.30902153999999998</v>
      </c>
    </row>
    <row r="126" spans="1:10">
      <c r="A126" t="s">
        <v>44</v>
      </c>
      <c r="B126" t="s">
        <v>280</v>
      </c>
      <c r="C126" t="s">
        <v>281</v>
      </c>
      <c r="D126" t="s">
        <v>47</v>
      </c>
      <c r="E126" t="s">
        <v>41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</row>
    <row r="127" spans="1:10">
      <c r="A127" t="s">
        <v>44</v>
      </c>
      <c r="B127" t="s">
        <v>282</v>
      </c>
      <c r="C127" t="s">
        <v>283</v>
      </c>
      <c r="D127" t="s">
        <v>47</v>
      </c>
      <c r="E127" t="s">
        <v>41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</row>
    <row r="128" spans="1:10">
      <c r="A128" t="s">
        <v>44</v>
      </c>
      <c r="B128" t="s">
        <v>284</v>
      </c>
      <c r="C128" t="s">
        <v>285</v>
      </c>
      <c r="D128" t="s">
        <v>47</v>
      </c>
      <c r="E128" t="s">
        <v>41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</row>
    <row r="129" spans="1:10">
      <c r="A129" t="s">
        <v>44</v>
      </c>
      <c r="B129" t="s">
        <v>286</v>
      </c>
      <c r="C129" t="s">
        <v>287</v>
      </c>
      <c r="D129" t="s">
        <v>47</v>
      </c>
      <c r="E129" t="s">
        <v>41</v>
      </c>
      <c r="F129" s="58">
        <v>0</v>
      </c>
      <c r="G129" s="58">
        <v>0</v>
      </c>
      <c r="H129" s="58">
        <v>0</v>
      </c>
      <c r="I129" s="58">
        <v>2.3814749999999999E-2</v>
      </c>
      <c r="J129" s="58">
        <v>0.30902153999999998</v>
      </c>
    </row>
    <row r="130" spans="1:10">
      <c r="A130" t="s">
        <v>44</v>
      </c>
      <c r="B130" t="s">
        <v>288</v>
      </c>
      <c r="C130" t="s">
        <v>289</v>
      </c>
      <c r="D130" t="s">
        <v>47</v>
      </c>
      <c r="E130" t="s">
        <v>41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</row>
    <row r="131" spans="1:10">
      <c r="A131" t="s">
        <v>44</v>
      </c>
      <c r="B131" t="s">
        <v>290</v>
      </c>
      <c r="C131" t="s">
        <v>291</v>
      </c>
      <c r="D131" t="s">
        <v>47</v>
      </c>
      <c r="E131" t="s">
        <v>41</v>
      </c>
      <c r="F131" s="58">
        <v>0</v>
      </c>
      <c r="G131" s="58">
        <v>0</v>
      </c>
      <c r="H131" s="58">
        <v>0</v>
      </c>
      <c r="I131" s="58">
        <v>0</v>
      </c>
      <c r="J131" s="58">
        <v>0</v>
      </c>
    </row>
    <row r="132" spans="1:10">
      <c r="A132" t="s">
        <v>44</v>
      </c>
      <c r="B132" t="s">
        <v>292</v>
      </c>
      <c r="C132" t="s">
        <v>293</v>
      </c>
      <c r="D132" t="s">
        <v>47</v>
      </c>
      <c r="E132" t="s">
        <v>41</v>
      </c>
      <c r="F132" s="58">
        <v>0</v>
      </c>
      <c r="G132" s="58">
        <v>0</v>
      </c>
      <c r="H132" s="58">
        <v>0</v>
      </c>
      <c r="I132" s="58">
        <v>0</v>
      </c>
      <c r="J132" s="58">
        <v>0</v>
      </c>
    </row>
    <row r="133" spans="1:10">
      <c r="A133" t="s">
        <v>44</v>
      </c>
      <c r="B133" t="s">
        <v>294</v>
      </c>
      <c r="C133" t="s">
        <v>295</v>
      </c>
      <c r="D133" t="s">
        <v>47</v>
      </c>
      <c r="E133" t="s">
        <v>41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</row>
    <row r="134" spans="1:10">
      <c r="A134" t="s">
        <v>44</v>
      </c>
      <c r="B134" t="s">
        <v>296</v>
      </c>
      <c r="C134" t="s">
        <v>297</v>
      </c>
      <c r="D134" t="s">
        <v>47</v>
      </c>
      <c r="E134" t="s">
        <v>41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</row>
    <row r="135" spans="1:10">
      <c r="A135" t="s">
        <v>44</v>
      </c>
      <c r="B135" t="s">
        <v>298</v>
      </c>
      <c r="C135" t="s">
        <v>299</v>
      </c>
      <c r="D135" t="s">
        <v>47</v>
      </c>
      <c r="E135" t="s">
        <v>41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</row>
    <row r="136" spans="1:10">
      <c r="A136" t="s">
        <v>44</v>
      </c>
      <c r="B136" t="s">
        <v>300</v>
      </c>
      <c r="C136" t="s">
        <v>301</v>
      </c>
      <c r="D136" t="s">
        <v>47</v>
      </c>
      <c r="E136" t="s">
        <v>41</v>
      </c>
      <c r="F136" s="58">
        <v>0</v>
      </c>
      <c r="G136" s="58">
        <v>1.5004609200000001</v>
      </c>
      <c r="H136" s="58">
        <v>8.2839674999999993</v>
      </c>
      <c r="I136" s="58">
        <v>13.604890380000001</v>
      </c>
      <c r="J136" s="58">
        <v>9.0154907999999985</v>
      </c>
    </row>
    <row r="137" spans="1:10">
      <c r="A137" t="s">
        <v>44</v>
      </c>
      <c r="B137" t="s">
        <v>302</v>
      </c>
      <c r="C137" t="s">
        <v>303</v>
      </c>
      <c r="D137" t="s">
        <v>47</v>
      </c>
      <c r="E137" t="s">
        <v>41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</row>
    <row r="138" spans="1:10">
      <c r="A138" t="s">
        <v>44</v>
      </c>
      <c r="B138" t="s">
        <v>304</v>
      </c>
      <c r="C138" t="s">
        <v>305</v>
      </c>
      <c r="D138" t="s">
        <v>47</v>
      </c>
      <c r="E138" t="s">
        <v>41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</row>
    <row r="139" spans="1:10">
      <c r="A139" t="s">
        <v>44</v>
      </c>
      <c r="B139" t="s">
        <v>306</v>
      </c>
      <c r="C139" t="s">
        <v>307</v>
      </c>
      <c r="D139" t="s">
        <v>47</v>
      </c>
      <c r="E139" t="s">
        <v>41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</row>
    <row r="140" spans="1:10">
      <c r="A140" t="s">
        <v>44</v>
      </c>
      <c r="B140" t="s">
        <v>308</v>
      </c>
      <c r="C140" t="s">
        <v>309</v>
      </c>
      <c r="D140" t="s">
        <v>47</v>
      </c>
      <c r="E140" t="s">
        <v>41</v>
      </c>
      <c r="F140" s="58">
        <v>0</v>
      </c>
      <c r="G140" s="58">
        <v>1.5004609200000001</v>
      </c>
      <c r="H140" s="58">
        <v>8.2839674999999993</v>
      </c>
      <c r="I140" s="58">
        <v>13.604890380000001</v>
      </c>
      <c r="J140" s="58">
        <v>9.0154907999999985</v>
      </c>
    </row>
    <row r="141" spans="1:10">
      <c r="A141" t="s">
        <v>44</v>
      </c>
      <c r="B141" t="s">
        <v>310</v>
      </c>
      <c r="C141" t="s">
        <v>311</v>
      </c>
      <c r="D141" t="s">
        <v>47</v>
      </c>
      <c r="E141" t="s">
        <v>41</v>
      </c>
      <c r="F141" s="58">
        <v>9.32</v>
      </c>
      <c r="G141" s="58">
        <v>15.382</v>
      </c>
      <c r="H141" s="58">
        <v>21.39</v>
      </c>
      <c r="I141" s="58">
        <v>10.097</v>
      </c>
      <c r="J141" s="58">
        <v>0.26</v>
      </c>
    </row>
    <row r="142" spans="1:10">
      <c r="A142" t="s">
        <v>44</v>
      </c>
      <c r="B142" t="s">
        <v>312</v>
      </c>
      <c r="C142" t="s">
        <v>313</v>
      </c>
      <c r="D142" t="s">
        <v>47</v>
      </c>
      <c r="E142" t="s">
        <v>41</v>
      </c>
      <c r="F142" s="58">
        <v>0</v>
      </c>
      <c r="G142" s="58">
        <v>1E-3</v>
      </c>
      <c r="H142" s="58">
        <v>0.223</v>
      </c>
      <c r="I142" s="58">
        <v>1.0980000000000001</v>
      </c>
      <c r="J142" s="58">
        <v>1.7509999999999999</v>
      </c>
    </row>
    <row r="143" spans="1:10">
      <c r="A143" t="s">
        <v>44</v>
      </c>
      <c r="B143" t="s">
        <v>314</v>
      </c>
      <c r="C143" t="s">
        <v>315</v>
      </c>
      <c r="D143" t="s">
        <v>47</v>
      </c>
      <c r="E143" t="s">
        <v>41</v>
      </c>
      <c r="F143" s="58">
        <v>9.32</v>
      </c>
      <c r="G143" s="58">
        <v>15.382999999999999</v>
      </c>
      <c r="H143" s="58">
        <v>21.613</v>
      </c>
      <c r="I143" s="58">
        <v>11.195</v>
      </c>
      <c r="J143" s="58">
        <v>2.0110000000000001</v>
      </c>
    </row>
    <row r="144" spans="1:10">
      <c r="A144" t="s">
        <v>44</v>
      </c>
      <c r="B144" t="s">
        <v>316</v>
      </c>
      <c r="C144" t="s">
        <v>317</v>
      </c>
      <c r="D144" t="s">
        <v>47</v>
      </c>
      <c r="E144" t="s">
        <v>41</v>
      </c>
      <c r="F144" s="56" t="s">
        <v>318</v>
      </c>
      <c r="G144" s="56" t="s">
        <v>318</v>
      </c>
      <c r="H144" s="56" t="s">
        <v>318</v>
      </c>
      <c r="I144" s="56" t="s">
        <v>318</v>
      </c>
      <c r="J144" s="56" t="s">
        <v>318</v>
      </c>
    </row>
    <row r="145" spans="1:10">
      <c r="A145" t="s">
        <v>44</v>
      </c>
      <c r="B145" t="s">
        <v>319</v>
      </c>
      <c r="C145" t="s">
        <v>320</v>
      </c>
      <c r="D145" t="s">
        <v>47</v>
      </c>
      <c r="E145" t="s">
        <v>41</v>
      </c>
      <c r="F145" s="56" t="s">
        <v>318</v>
      </c>
      <c r="G145" s="56" t="s">
        <v>318</v>
      </c>
      <c r="H145" s="56" t="s">
        <v>318</v>
      </c>
      <c r="I145" s="56" t="s">
        <v>318</v>
      </c>
      <c r="J145" s="56" t="s">
        <v>318</v>
      </c>
    </row>
    <row r="146" spans="1:10">
      <c r="A146" t="s">
        <v>44</v>
      </c>
      <c r="B146" t="s">
        <v>321</v>
      </c>
      <c r="C146" t="s">
        <v>322</v>
      </c>
      <c r="D146" t="s">
        <v>47</v>
      </c>
      <c r="E146" t="s">
        <v>41</v>
      </c>
      <c r="F146" s="58">
        <v>0</v>
      </c>
      <c r="G146" s="58">
        <v>0</v>
      </c>
      <c r="H146" s="58">
        <v>0</v>
      </c>
      <c r="I146" s="58">
        <v>0</v>
      </c>
      <c r="J146" s="58">
        <v>0</v>
      </c>
    </row>
    <row r="147" spans="1:10">
      <c r="A147" t="s">
        <v>44</v>
      </c>
      <c r="B147" t="s">
        <v>323</v>
      </c>
      <c r="C147" t="s">
        <v>324</v>
      </c>
      <c r="D147" t="s">
        <v>47</v>
      </c>
      <c r="E147" t="s">
        <v>41</v>
      </c>
      <c r="F147" s="58">
        <v>11.606999999999999</v>
      </c>
      <c r="G147" s="58">
        <v>20.352</v>
      </c>
      <c r="H147" s="58">
        <v>26.402000000000001</v>
      </c>
      <c r="I147" s="58">
        <v>21.22</v>
      </c>
      <c r="J147" s="58">
        <v>9.2959999999999994</v>
      </c>
    </row>
    <row r="148" spans="1:10">
      <c r="A148" t="s">
        <v>44</v>
      </c>
      <c r="B148" t="s">
        <v>325</v>
      </c>
      <c r="C148" t="s">
        <v>326</v>
      </c>
      <c r="D148" t="s">
        <v>47</v>
      </c>
      <c r="E148" t="s">
        <v>41</v>
      </c>
      <c r="F148" s="58">
        <v>0</v>
      </c>
      <c r="G148" s="58">
        <v>0</v>
      </c>
      <c r="H148" s="58">
        <v>0</v>
      </c>
      <c r="I148" s="58">
        <v>0</v>
      </c>
      <c r="J148" s="58">
        <v>0</v>
      </c>
    </row>
    <row r="149" spans="1:10">
      <c r="A149" t="s">
        <v>44</v>
      </c>
      <c r="B149" t="s">
        <v>327</v>
      </c>
      <c r="C149" t="s">
        <v>328</v>
      </c>
      <c r="D149" t="s">
        <v>47</v>
      </c>
      <c r="E149" t="s">
        <v>41</v>
      </c>
      <c r="F149" s="58">
        <v>0</v>
      </c>
      <c r="G149" s="58">
        <v>0</v>
      </c>
      <c r="H149" s="58">
        <v>0</v>
      </c>
      <c r="I149" s="58">
        <v>0</v>
      </c>
      <c r="J149" s="58">
        <v>0</v>
      </c>
    </row>
    <row r="150" spans="1:10">
      <c r="A150" t="s">
        <v>44</v>
      </c>
      <c r="B150" t="s">
        <v>329</v>
      </c>
      <c r="C150" t="s">
        <v>330</v>
      </c>
      <c r="D150" t="s">
        <v>47</v>
      </c>
      <c r="E150" t="s">
        <v>41</v>
      </c>
      <c r="F150" s="58">
        <v>0</v>
      </c>
      <c r="G150" s="58">
        <v>0</v>
      </c>
      <c r="H150" s="58">
        <v>0</v>
      </c>
      <c r="I150" s="58">
        <v>0</v>
      </c>
      <c r="J150" s="58">
        <v>0</v>
      </c>
    </row>
    <row r="151" spans="1:10">
      <c r="A151" t="s">
        <v>44</v>
      </c>
      <c r="B151" t="s">
        <v>331</v>
      </c>
      <c r="C151" t="s">
        <v>332</v>
      </c>
      <c r="D151" t="s">
        <v>47</v>
      </c>
      <c r="E151" t="s">
        <v>41</v>
      </c>
      <c r="F151" s="58">
        <v>0</v>
      </c>
      <c r="G151" s="58">
        <v>0</v>
      </c>
      <c r="H151" s="58">
        <v>0</v>
      </c>
      <c r="I151" s="58">
        <v>0</v>
      </c>
      <c r="J151" s="58">
        <v>0</v>
      </c>
    </row>
    <row r="152" spans="1:10">
      <c r="A152" t="s">
        <v>44</v>
      </c>
      <c r="B152" t="s">
        <v>333</v>
      </c>
      <c r="C152" t="s">
        <v>334</v>
      </c>
      <c r="D152" t="s">
        <v>47</v>
      </c>
      <c r="E152" t="s">
        <v>41</v>
      </c>
      <c r="F152" s="58">
        <v>11.606999999999999</v>
      </c>
      <c r="G152" s="58">
        <v>20.352</v>
      </c>
      <c r="H152" s="58">
        <v>26.402000000000001</v>
      </c>
      <c r="I152" s="58">
        <v>21.22</v>
      </c>
      <c r="J152" s="58">
        <v>9.2959999999999994</v>
      </c>
    </row>
    <row r="153" spans="1:10">
      <c r="A153" t="s">
        <v>44</v>
      </c>
      <c r="B153" t="s">
        <v>335</v>
      </c>
      <c r="C153" t="s">
        <v>336</v>
      </c>
      <c r="D153" t="s">
        <v>47</v>
      </c>
      <c r="E153" t="s">
        <v>41</v>
      </c>
      <c r="F153" s="58">
        <v>0</v>
      </c>
      <c r="G153" s="58">
        <v>0.48499999999999999</v>
      </c>
      <c r="H153" s="58">
        <v>0.94399999999999995</v>
      </c>
      <c r="I153" s="58">
        <v>0.92800000000000005</v>
      </c>
      <c r="J153" s="58">
        <v>0.94199999999999995</v>
      </c>
    </row>
    <row r="154" spans="1:10">
      <c r="A154" t="s">
        <v>44</v>
      </c>
      <c r="B154" t="s">
        <v>337</v>
      </c>
      <c r="C154" t="s">
        <v>338</v>
      </c>
      <c r="D154" t="s">
        <v>47</v>
      </c>
      <c r="E154" t="s">
        <v>41</v>
      </c>
      <c r="F154" s="58">
        <v>0</v>
      </c>
      <c r="G154" s="58">
        <v>0</v>
      </c>
      <c r="H154" s="58">
        <v>0</v>
      </c>
      <c r="I154" s="58">
        <v>0</v>
      </c>
      <c r="J154" s="58">
        <v>0</v>
      </c>
    </row>
    <row r="155" spans="1:10">
      <c r="A155" t="s">
        <v>44</v>
      </c>
      <c r="B155" t="s">
        <v>339</v>
      </c>
      <c r="C155" t="s">
        <v>340</v>
      </c>
      <c r="D155" t="s">
        <v>47</v>
      </c>
      <c r="E155" t="s">
        <v>41</v>
      </c>
      <c r="F155" s="58">
        <v>0</v>
      </c>
      <c r="G155" s="58">
        <v>0</v>
      </c>
      <c r="H155" s="58">
        <v>0</v>
      </c>
      <c r="I155" s="58">
        <v>0</v>
      </c>
      <c r="J155" s="58">
        <v>0</v>
      </c>
    </row>
    <row r="156" spans="1:10">
      <c r="A156" t="s">
        <v>44</v>
      </c>
      <c r="B156" t="s">
        <v>341</v>
      </c>
      <c r="C156" t="s">
        <v>342</v>
      </c>
      <c r="D156" t="s">
        <v>47</v>
      </c>
      <c r="E156" t="s">
        <v>41</v>
      </c>
      <c r="F156" s="58">
        <v>0</v>
      </c>
      <c r="G156" s="58">
        <v>0</v>
      </c>
      <c r="H156" s="58">
        <v>0</v>
      </c>
      <c r="I156" s="58">
        <v>0</v>
      </c>
      <c r="J156" s="58">
        <v>0</v>
      </c>
    </row>
    <row r="157" spans="1:10">
      <c r="A157" t="s">
        <v>44</v>
      </c>
      <c r="B157" t="s">
        <v>343</v>
      </c>
      <c r="C157" t="s">
        <v>344</v>
      </c>
      <c r="D157" t="s">
        <v>47</v>
      </c>
      <c r="E157" t="s">
        <v>41</v>
      </c>
      <c r="F157" s="58">
        <v>0</v>
      </c>
      <c r="G157" s="58">
        <v>0</v>
      </c>
      <c r="H157" s="58">
        <v>0</v>
      </c>
      <c r="I157" s="58">
        <v>0</v>
      </c>
      <c r="J157" s="58">
        <v>0</v>
      </c>
    </row>
    <row r="158" spans="1:10">
      <c r="A158" t="s">
        <v>44</v>
      </c>
      <c r="B158" t="s">
        <v>345</v>
      </c>
      <c r="C158" t="s">
        <v>346</v>
      </c>
      <c r="D158" t="s">
        <v>47</v>
      </c>
      <c r="E158" t="s">
        <v>41</v>
      </c>
      <c r="F158" s="58">
        <v>0</v>
      </c>
      <c r="G158" s="58">
        <v>0.48499999999999999</v>
      </c>
      <c r="H158" s="58">
        <v>0.94399999999999995</v>
      </c>
      <c r="I158" s="58">
        <v>0.92800000000000005</v>
      </c>
      <c r="J158" s="58">
        <v>0.94199999999999995</v>
      </c>
    </row>
    <row r="159" spans="1:10">
      <c r="A159" t="s">
        <v>347</v>
      </c>
      <c r="B159" t="s">
        <v>45</v>
      </c>
      <c r="C159" t="s">
        <v>46</v>
      </c>
      <c r="D159" t="s">
        <v>47</v>
      </c>
      <c r="E159" t="s">
        <v>41</v>
      </c>
      <c r="F159" s="58">
        <v>31.960999999999999</v>
      </c>
      <c r="G159" s="58">
        <v>30.646000000000001</v>
      </c>
      <c r="H159" s="58">
        <v>29.792000000000002</v>
      </c>
      <c r="I159" s="58">
        <v>29.338000000000001</v>
      </c>
      <c r="J159" s="58">
        <v>29.385000000000002</v>
      </c>
    </row>
    <row r="160" spans="1:10">
      <c r="A160" t="s">
        <v>347</v>
      </c>
      <c r="B160" t="s">
        <v>48</v>
      </c>
      <c r="C160" t="s">
        <v>49</v>
      </c>
      <c r="D160" t="s">
        <v>47</v>
      </c>
      <c r="E160" t="s">
        <v>41</v>
      </c>
      <c r="F160" s="58">
        <v>5.0140000000000002</v>
      </c>
      <c r="G160" s="58">
        <v>4.8479999999999999</v>
      </c>
      <c r="H160" s="58">
        <v>4.758</v>
      </c>
      <c r="I160" s="58">
        <v>4.6940000000000008</v>
      </c>
      <c r="J160" s="58">
        <v>4.6890000000000009</v>
      </c>
    </row>
    <row r="161" spans="1:10">
      <c r="A161" t="s">
        <v>347</v>
      </c>
      <c r="B161" t="s">
        <v>50</v>
      </c>
      <c r="C161" t="s">
        <v>51</v>
      </c>
      <c r="D161" t="s">
        <v>47</v>
      </c>
      <c r="E161" t="s">
        <v>41</v>
      </c>
      <c r="F161" s="58">
        <v>1.383</v>
      </c>
      <c r="G161" s="58">
        <v>1.3660000000000001</v>
      </c>
      <c r="H161" s="58">
        <v>1.361</v>
      </c>
      <c r="I161" s="58">
        <v>1.34</v>
      </c>
      <c r="J161" s="58">
        <v>1.3180000000000001</v>
      </c>
    </row>
    <row r="162" spans="1:10">
      <c r="A162" t="s">
        <v>347</v>
      </c>
      <c r="B162" t="s">
        <v>52</v>
      </c>
      <c r="C162" t="s">
        <v>53</v>
      </c>
      <c r="D162" t="s">
        <v>47</v>
      </c>
      <c r="E162" t="s">
        <v>41</v>
      </c>
      <c r="F162" s="58">
        <v>51.453000000000003</v>
      </c>
      <c r="G162" s="58">
        <v>55.030999999999992</v>
      </c>
      <c r="H162" s="58">
        <v>54.221999999999987</v>
      </c>
      <c r="I162" s="58">
        <v>53.274999999999991</v>
      </c>
      <c r="J162" s="58">
        <v>53.063000000000002</v>
      </c>
    </row>
    <row r="163" spans="1:10">
      <c r="A163" t="s">
        <v>347</v>
      </c>
      <c r="B163" t="s">
        <v>54</v>
      </c>
      <c r="C163" t="s">
        <v>55</v>
      </c>
      <c r="D163" t="s">
        <v>47</v>
      </c>
      <c r="E163" t="s">
        <v>41</v>
      </c>
      <c r="F163" s="58">
        <v>101.509</v>
      </c>
      <c r="G163" s="58">
        <v>98.382000000000005</v>
      </c>
      <c r="H163" s="58">
        <v>96.546000000000006</v>
      </c>
      <c r="I163" s="58">
        <v>98.246000000000009</v>
      </c>
      <c r="J163" s="58">
        <v>99.108000000000004</v>
      </c>
    </row>
    <row r="164" spans="1:10">
      <c r="A164" t="s">
        <v>347</v>
      </c>
      <c r="B164" t="s">
        <v>56</v>
      </c>
      <c r="C164" t="s">
        <v>57</v>
      </c>
      <c r="D164" t="s">
        <v>47</v>
      </c>
      <c r="E164" t="s">
        <v>41</v>
      </c>
      <c r="F164" s="58">
        <v>191.32</v>
      </c>
      <c r="G164" s="58">
        <v>190.273</v>
      </c>
      <c r="H164" s="58">
        <v>186.679</v>
      </c>
      <c r="I164" s="58">
        <v>186.893</v>
      </c>
      <c r="J164" s="58">
        <v>187.56299999999999</v>
      </c>
    </row>
    <row r="165" spans="1:10">
      <c r="A165" t="s">
        <v>347</v>
      </c>
      <c r="B165" t="s">
        <v>58</v>
      </c>
      <c r="C165" t="s">
        <v>59</v>
      </c>
      <c r="D165" t="s">
        <v>47</v>
      </c>
      <c r="E165" t="s">
        <v>41</v>
      </c>
      <c r="F165" s="58">
        <v>0</v>
      </c>
      <c r="G165" s="58">
        <v>0</v>
      </c>
      <c r="H165" s="58">
        <v>0</v>
      </c>
      <c r="I165" s="58">
        <v>0</v>
      </c>
      <c r="J165" s="58">
        <v>0</v>
      </c>
    </row>
    <row r="166" spans="1:10">
      <c r="A166" t="s">
        <v>347</v>
      </c>
      <c r="B166" t="s">
        <v>60</v>
      </c>
      <c r="C166" t="s">
        <v>61</v>
      </c>
      <c r="D166" t="s">
        <v>47</v>
      </c>
      <c r="E166" t="s">
        <v>41</v>
      </c>
      <c r="F166" s="58">
        <v>0</v>
      </c>
      <c r="G166" s="58">
        <v>0</v>
      </c>
      <c r="H166" s="58">
        <v>0.40799999999999997</v>
      </c>
      <c r="I166" s="58">
        <v>0.40799999999999997</v>
      </c>
      <c r="J166" s="58">
        <v>0.40799999999999997</v>
      </c>
    </row>
    <row r="167" spans="1:10">
      <c r="A167" t="s">
        <v>347</v>
      </c>
      <c r="B167" t="s">
        <v>62</v>
      </c>
      <c r="C167" t="s">
        <v>63</v>
      </c>
      <c r="D167" t="s">
        <v>47</v>
      </c>
      <c r="E167" t="s">
        <v>41</v>
      </c>
      <c r="F167" s="58">
        <v>0</v>
      </c>
      <c r="G167" s="58">
        <v>0</v>
      </c>
      <c r="H167" s="58">
        <v>0</v>
      </c>
      <c r="I167" s="58">
        <v>0</v>
      </c>
      <c r="J167" s="58">
        <v>0</v>
      </c>
    </row>
    <row r="168" spans="1:10">
      <c r="A168" t="s">
        <v>347</v>
      </c>
      <c r="B168" t="s">
        <v>64</v>
      </c>
      <c r="C168" t="s">
        <v>65</v>
      </c>
      <c r="D168" t="s">
        <v>47</v>
      </c>
      <c r="E168" t="s">
        <v>41</v>
      </c>
      <c r="F168" s="58">
        <v>0.3</v>
      </c>
      <c r="G168" s="58">
        <v>0.33500000000000002</v>
      </c>
      <c r="H168" s="58">
        <v>0.51200000000000001</v>
      </c>
      <c r="I168" s="58">
        <v>1.4470000000000001</v>
      </c>
      <c r="J168" s="58">
        <v>1.6759999999999999</v>
      </c>
    </row>
    <row r="169" spans="1:10">
      <c r="A169" t="s">
        <v>347</v>
      </c>
      <c r="B169" t="s">
        <v>66</v>
      </c>
      <c r="C169" t="s">
        <v>67</v>
      </c>
      <c r="D169" t="s">
        <v>47</v>
      </c>
      <c r="E169" t="s">
        <v>41</v>
      </c>
      <c r="F169" s="58">
        <v>1.05</v>
      </c>
      <c r="G169" s="58">
        <v>1.046</v>
      </c>
      <c r="H169" s="58">
        <v>4.548</v>
      </c>
      <c r="I169" s="58">
        <v>4.9000000000000004</v>
      </c>
      <c r="J169" s="58">
        <v>4.9729999999999999</v>
      </c>
    </row>
    <row r="170" spans="1:10">
      <c r="A170" t="s">
        <v>347</v>
      </c>
      <c r="B170" t="s">
        <v>68</v>
      </c>
      <c r="C170" t="s">
        <v>69</v>
      </c>
      <c r="D170" t="s">
        <v>47</v>
      </c>
      <c r="E170" t="s">
        <v>41</v>
      </c>
      <c r="F170" s="58">
        <v>1.35</v>
      </c>
      <c r="G170" s="58">
        <v>1.381</v>
      </c>
      <c r="H170" s="58">
        <v>5.468</v>
      </c>
      <c r="I170" s="58">
        <v>6.7550000000000008</v>
      </c>
      <c r="J170" s="58">
        <v>7.0570000000000004</v>
      </c>
    </row>
    <row r="171" spans="1:10">
      <c r="A171" t="s">
        <v>347</v>
      </c>
      <c r="B171" t="s">
        <v>70</v>
      </c>
      <c r="C171" t="s">
        <v>71</v>
      </c>
      <c r="D171" t="s">
        <v>47</v>
      </c>
      <c r="E171" t="s">
        <v>41</v>
      </c>
      <c r="F171" s="58">
        <v>19.105</v>
      </c>
      <c r="G171" s="58">
        <v>18.306999999999999</v>
      </c>
      <c r="H171" s="58">
        <v>18.364000000000001</v>
      </c>
      <c r="I171" s="58">
        <v>18.393000000000001</v>
      </c>
      <c r="J171" s="58">
        <v>18.494</v>
      </c>
    </row>
    <row r="172" spans="1:10">
      <c r="A172" t="s">
        <v>347</v>
      </c>
      <c r="B172" t="s">
        <v>72</v>
      </c>
      <c r="C172" t="s">
        <v>73</v>
      </c>
      <c r="D172" t="s">
        <v>47</v>
      </c>
      <c r="E172" t="s">
        <v>41</v>
      </c>
      <c r="F172" s="58">
        <v>1.026</v>
      </c>
      <c r="G172" s="58">
        <v>1.012</v>
      </c>
      <c r="H172" s="58">
        <v>1.0109999999999999</v>
      </c>
      <c r="I172" s="58">
        <v>1.018</v>
      </c>
      <c r="J172" s="58">
        <v>1.03</v>
      </c>
    </row>
    <row r="173" spans="1:10">
      <c r="A173" t="s">
        <v>347</v>
      </c>
      <c r="B173" t="s">
        <v>74</v>
      </c>
      <c r="C173" t="s">
        <v>75</v>
      </c>
      <c r="D173" t="s">
        <v>47</v>
      </c>
      <c r="E173" t="s">
        <v>41</v>
      </c>
      <c r="F173" s="58">
        <v>1.026</v>
      </c>
      <c r="G173" s="58">
        <v>1.012</v>
      </c>
      <c r="H173" s="58">
        <v>1.0109999999999999</v>
      </c>
      <c r="I173" s="58">
        <v>1.018</v>
      </c>
      <c r="J173" s="58">
        <v>1.03</v>
      </c>
    </row>
    <row r="174" spans="1:10">
      <c r="A174" t="s">
        <v>347</v>
      </c>
      <c r="B174" t="s">
        <v>76</v>
      </c>
      <c r="C174" t="s">
        <v>77</v>
      </c>
      <c r="D174" t="s">
        <v>47</v>
      </c>
      <c r="E174" t="s">
        <v>41</v>
      </c>
      <c r="F174" s="58">
        <v>38.292000000000002</v>
      </c>
      <c r="G174" s="58">
        <v>34.337000000000003</v>
      </c>
      <c r="H174" s="58">
        <v>34.869</v>
      </c>
      <c r="I174" s="58">
        <v>34.819000000000003</v>
      </c>
      <c r="J174" s="58">
        <v>34.729999999999997</v>
      </c>
    </row>
    <row r="175" spans="1:10">
      <c r="A175" t="s">
        <v>347</v>
      </c>
      <c r="B175" t="s">
        <v>78</v>
      </c>
      <c r="C175" t="s">
        <v>79</v>
      </c>
      <c r="D175" t="s">
        <v>47</v>
      </c>
      <c r="E175" t="s">
        <v>41</v>
      </c>
      <c r="F175" s="58">
        <v>53.644000000000013</v>
      </c>
      <c r="G175" s="58">
        <v>57.475999999999999</v>
      </c>
      <c r="H175" s="58">
        <v>42.905000000000001</v>
      </c>
      <c r="I175" s="58">
        <v>42.063000000000002</v>
      </c>
      <c r="J175" s="58">
        <v>38.308</v>
      </c>
    </row>
    <row r="176" spans="1:10">
      <c r="A176" t="s">
        <v>347</v>
      </c>
      <c r="B176" t="s">
        <v>80</v>
      </c>
      <c r="C176" t="s">
        <v>81</v>
      </c>
      <c r="D176" t="s">
        <v>47</v>
      </c>
      <c r="E176" t="s">
        <v>41</v>
      </c>
      <c r="F176" s="58">
        <v>113.093</v>
      </c>
      <c r="G176" s="58">
        <v>112.14400000000001</v>
      </c>
      <c r="H176" s="58">
        <v>98.16</v>
      </c>
      <c r="I176" s="58">
        <v>97.311000000000007</v>
      </c>
      <c r="J176" s="58">
        <v>93.591999999999999</v>
      </c>
    </row>
    <row r="177" spans="1:10">
      <c r="A177" t="s">
        <v>347</v>
      </c>
      <c r="B177" t="s">
        <v>82</v>
      </c>
      <c r="C177" t="s">
        <v>83</v>
      </c>
      <c r="D177" t="s">
        <v>47</v>
      </c>
      <c r="E177" t="s">
        <v>41</v>
      </c>
      <c r="F177" s="58">
        <v>30.984999999999999</v>
      </c>
      <c r="G177" s="58">
        <v>29.951000000000001</v>
      </c>
      <c r="H177" s="58">
        <v>28.068999999999999</v>
      </c>
      <c r="I177" s="58">
        <v>28.175000000000001</v>
      </c>
      <c r="J177" s="58">
        <v>27.768000000000001</v>
      </c>
    </row>
    <row r="178" spans="1:10">
      <c r="A178" t="s">
        <v>347</v>
      </c>
      <c r="B178" t="s">
        <v>84</v>
      </c>
      <c r="C178" t="s">
        <v>85</v>
      </c>
      <c r="D178" t="s">
        <v>47</v>
      </c>
      <c r="E178" t="s">
        <v>41</v>
      </c>
      <c r="F178" s="58">
        <v>0.48299999999999998</v>
      </c>
      <c r="G178" s="58">
        <v>3.44</v>
      </c>
      <c r="H178" s="58">
        <v>3.677</v>
      </c>
      <c r="I178" s="58">
        <v>0.23899999999999999</v>
      </c>
      <c r="J178" s="58">
        <v>0</v>
      </c>
    </row>
    <row r="179" spans="1:10">
      <c r="A179" t="s">
        <v>347</v>
      </c>
      <c r="B179" t="s">
        <v>86</v>
      </c>
      <c r="C179" t="s">
        <v>87</v>
      </c>
      <c r="D179" t="s">
        <v>47</v>
      </c>
      <c r="E179" t="s">
        <v>41</v>
      </c>
      <c r="F179" s="58">
        <v>0</v>
      </c>
      <c r="G179" s="58">
        <v>0</v>
      </c>
      <c r="H179" s="58">
        <v>0</v>
      </c>
      <c r="I179" s="58">
        <v>0</v>
      </c>
      <c r="J179" s="58">
        <v>0</v>
      </c>
    </row>
    <row r="180" spans="1:10">
      <c r="A180" t="s">
        <v>347</v>
      </c>
      <c r="B180" t="s">
        <v>88</v>
      </c>
      <c r="C180" t="s">
        <v>89</v>
      </c>
      <c r="D180" t="s">
        <v>47</v>
      </c>
      <c r="E180" t="s">
        <v>41</v>
      </c>
      <c r="F180" s="58">
        <v>27.29</v>
      </c>
      <c r="G180" s="58">
        <v>28.1</v>
      </c>
      <c r="H180" s="58">
        <v>23.617000000000001</v>
      </c>
      <c r="I180" s="58">
        <v>22.190999999999999</v>
      </c>
      <c r="J180" s="58">
        <v>16.082999999999998</v>
      </c>
    </row>
    <row r="181" spans="1:10">
      <c r="A181" t="s">
        <v>347</v>
      </c>
      <c r="B181" t="s">
        <v>90</v>
      </c>
      <c r="C181" t="s">
        <v>91</v>
      </c>
      <c r="D181" t="s">
        <v>47</v>
      </c>
      <c r="E181" t="s">
        <v>41</v>
      </c>
      <c r="F181" s="58">
        <v>82.350999999999999</v>
      </c>
      <c r="G181" s="58">
        <v>91.335999999999999</v>
      </c>
      <c r="H181" s="58">
        <v>99.745000000000005</v>
      </c>
      <c r="I181" s="58">
        <v>92.311000000000007</v>
      </c>
      <c r="J181" s="58">
        <v>82.186000000000007</v>
      </c>
    </row>
    <row r="182" spans="1:10">
      <c r="A182" t="s">
        <v>347</v>
      </c>
      <c r="B182" t="s">
        <v>92</v>
      </c>
      <c r="C182" t="s">
        <v>93</v>
      </c>
      <c r="D182" t="s">
        <v>47</v>
      </c>
      <c r="E182" t="s">
        <v>41</v>
      </c>
      <c r="F182" s="58">
        <v>141.10900000000001</v>
      </c>
      <c r="G182" s="58">
        <v>152.827</v>
      </c>
      <c r="H182" s="58">
        <v>155.108</v>
      </c>
      <c r="I182" s="58">
        <v>142.916</v>
      </c>
      <c r="J182" s="58">
        <v>126.03700000000001</v>
      </c>
    </row>
    <row r="183" spans="1:10">
      <c r="A183" t="s">
        <v>347</v>
      </c>
      <c r="B183" t="s">
        <v>94</v>
      </c>
      <c r="C183" t="s">
        <v>95</v>
      </c>
      <c r="D183" t="s">
        <v>47</v>
      </c>
      <c r="E183" t="s">
        <v>41</v>
      </c>
      <c r="F183" s="58">
        <v>48.255000000000003</v>
      </c>
      <c r="G183" s="58">
        <v>47.07</v>
      </c>
      <c r="H183" s="58">
        <v>46.347999999999992</v>
      </c>
      <c r="I183" s="58">
        <v>45.107999999999997</v>
      </c>
      <c r="J183" s="58">
        <v>44.018999999999998</v>
      </c>
    </row>
    <row r="184" spans="1:10">
      <c r="A184" t="s">
        <v>347</v>
      </c>
      <c r="B184" t="s">
        <v>96</v>
      </c>
      <c r="C184" t="s">
        <v>97</v>
      </c>
      <c r="D184" t="s">
        <v>47</v>
      </c>
      <c r="E184" t="s">
        <v>41</v>
      </c>
      <c r="F184" s="58">
        <v>16.757000000000009</v>
      </c>
      <c r="G184" s="58">
        <v>16.37</v>
      </c>
      <c r="H184" s="58">
        <v>16.344000000000001</v>
      </c>
      <c r="I184" s="58">
        <v>15.929</v>
      </c>
      <c r="J184" s="58">
        <v>15.54</v>
      </c>
    </row>
    <row r="185" spans="1:10">
      <c r="A185" t="s">
        <v>347</v>
      </c>
      <c r="B185" t="s">
        <v>98</v>
      </c>
      <c r="C185" t="s">
        <v>99</v>
      </c>
      <c r="D185" t="s">
        <v>47</v>
      </c>
      <c r="E185" t="s">
        <v>41</v>
      </c>
      <c r="F185" s="58">
        <v>10.109</v>
      </c>
      <c r="G185" s="58">
        <v>9.9299999999999979</v>
      </c>
      <c r="H185" s="58">
        <v>9.74</v>
      </c>
      <c r="I185" s="58">
        <v>9.4409999999999972</v>
      </c>
      <c r="J185" s="58">
        <v>9.2219999999999995</v>
      </c>
    </row>
    <row r="186" spans="1:10">
      <c r="A186" t="s">
        <v>347</v>
      </c>
      <c r="B186" t="s">
        <v>100</v>
      </c>
      <c r="C186" t="s">
        <v>101</v>
      </c>
      <c r="D186" t="s">
        <v>47</v>
      </c>
      <c r="E186" t="s">
        <v>41</v>
      </c>
      <c r="F186" s="58">
        <v>70.64</v>
      </c>
      <c r="G186" s="58">
        <v>66.725999999999999</v>
      </c>
      <c r="H186" s="58">
        <v>65.98</v>
      </c>
      <c r="I186" s="58">
        <v>65.579000000000008</v>
      </c>
      <c r="J186" s="58">
        <v>63.325000000000003</v>
      </c>
    </row>
    <row r="187" spans="1:10">
      <c r="A187" t="s">
        <v>347</v>
      </c>
      <c r="B187" t="s">
        <v>102</v>
      </c>
      <c r="C187" t="s">
        <v>103</v>
      </c>
      <c r="D187" t="s">
        <v>47</v>
      </c>
      <c r="E187" t="s">
        <v>41</v>
      </c>
      <c r="F187" s="58">
        <v>0</v>
      </c>
      <c r="G187" s="58">
        <v>0</v>
      </c>
      <c r="H187" s="58">
        <v>0</v>
      </c>
      <c r="I187" s="58">
        <v>0</v>
      </c>
      <c r="J187" s="58">
        <v>0</v>
      </c>
    </row>
    <row r="188" spans="1:10">
      <c r="A188" t="s">
        <v>347</v>
      </c>
      <c r="B188" t="s">
        <v>104</v>
      </c>
      <c r="C188" t="s">
        <v>105</v>
      </c>
      <c r="D188" t="s">
        <v>47</v>
      </c>
      <c r="E188" t="s">
        <v>41</v>
      </c>
      <c r="F188" s="58">
        <v>5.83</v>
      </c>
      <c r="G188" s="58">
        <v>5.5150000000000006</v>
      </c>
      <c r="H188" s="58">
        <v>5.4560000000000004</v>
      </c>
      <c r="I188" s="58">
        <v>5.32</v>
      </c>
      <c r="J188" s="58">
        <v>5.0550000000000006</v>
      </c>
    </row>
    <row r="189" spans="1:10">
      <c r="A189" t="s">
        <v>347</v>
      </c>
      <c r="B189" t="s">
        <v>106</v>
      </c>
      <c r="C189" t="s">
        <v>107</v>
      </c>
      <c r="D189" t="s">
        <v>47</v>
      </c>
      <c r="E189" t="s">
        <v>41</v>
      </c>
      <c r="F189" s="58">
        <v>18.817</v>
      </c>
      <c r="G189" s="58">
        <v>17.870999999999999</v>
      </c>
      <c r="H189" s="58">
        <v>17.321999999999999</v>
      </c>
      <c r="I189" s="58">
        <v>17.068999999999999</v>
      </c>
      <c r="J189" s="58">
        <v>16.494</v>
      </c>
    </row>
    <row r="190" spans="1:10">
      <c r="A190" t="s">
        <v>347</v>
      </c>
      <c r="B190" t="s">
        <v>108</v>
      </c>
      <c r="C190" t="s">
        <v>109</v>
      </c>
      <c r="D190" t="s">
        <v>47</v>
      </c>
      <c r="E190" t="s">
        <v>41</v>
      </c>
      <c r="F190" s="58">
        <v>4.3419999999999996</v>
      </c>
      <c r="G190" s="58">
        <v>4.1120000000000001</v>
      </c>
      <c r="H190" s="58">
        <v>4.0609999999999999</v>
      </c>
      <c r="I190" s="58">
        <v>3.9620000000000002</v>
      </c>
      <c r="J190" s="58">
        <v>3.7719999999999998</v>
      </c>
    </row>
    <row r="191" spans="1:10">
      <c r="A191" t="s">
        <v>347</v>
      </c>
      <c r="B191" t="s">
        <v>110</v>
      </c>
      <c r="C191" t="s">
        <v>111</v>
      </c>
      <c r="D191" t="s">
        <v>47</v>
      </c>
      <c r="E191" t="s">
        <v>41</v>
      </c>
      <c r="F191" s="56" t="s">
        <v>318</v>
      </c>
      <c r="G191" s="56" t="s">
        <v>318</v>
      </c>
      <c r="H191" s="56" t="s">
        <v>318</v>
      </c>
      <c r="I191" s="56" t="s">
        <v>318</v>
      </c>
      <c r="J191" s="56" t="s">
        <v>318</v>
      </c>
    </row>
    <row r="192" spans="1:10">
      <c r="A192" t="s">
        <v>347</v>
      </c>
      <c r="B192" t="s">
        <v>112</v>
      </c>
      <c r="C192" t="s">
        <v>113</v>
      </c>
      <c r="D192" t="s">
        <v>47</v>
      </c>
      <c r="E192" t="s">
        <v>41</v>
      </c>
      <c r="F192" s="56" t="s">
        <v>318</v>
      </c>
      <c r="G192" s="56" t="s">
        <v>318</v>
      </c>
      <c r="H192" s="56" t="s">
        <v>318</v>
      </c>
      <c r="I192" s="56" t="s">
        <v>318</v>
      </c>
      <c r="J192" s="56" t="s">
        <v>318</v>
      </c>
    </row>
    <row r="193" spans="1:10">
      <c r="A193" t="s">
        <v>347</v>
      </c>
      <c r="B193" t="s">
        <v>114</v>
      </c>
      <c r="C193" t="s">
        <v>57</v>
      </c>
      <c r="D193" t="s">
        <v>47</v>
      </c>
      <c r="E193" t="s">
        <v>41</v>
      </c>
      <c r="F193" s="58">
        <v>174.75000000000011</v>
      </c>
      <c r="G193" s="58">
        <v>167.59399999999999</v>
      </c>
      <c r="H193" s="58">
        <v>165.251</v>
      </c>
      <c r="I193" s="58">
        <v>162.40799999999999</v>
      </c>
      <c r="J193" s="58">
        <v>157.42699999999999</v>
      </c>
    </row>
    <row r="194" spans="1:10">
      <c r="A194" t="s">
        <v>347</v>
      </c>
      <c r="B194" t="s">
        <v>115</v>
      </c>
      <c r="C194" t="s">
        <v>116</v>
      </c>
      <c r="D194" t="s">
        <v>47</v>
      </c>
      <c r="E194" t="s">
        <v>41</v>
      </c>
      <c r="F194" s="58">
        <v>0.36</v>
      </c>
      <c r="G194" s="58">
        <v>1.016</v>
      </c>
      <c r="H194" s="58">
        <v>1.581</v>
      </c>
      <c r="I194" s="58">
        <v>2.1669999999999998</v>
      </c>
      <c r="J194" s="58">
        <v>2.73</v>
      </c>
    </row>
    <row r="195" spans="1:10">
      <c r="A195" t="s">
        <v>347</v>
      </c>
      <c r="B195" t="s">
        <v>117</v>
      </c>
      <c r="C195" t="s">
        <v>118</v>
      </c>
      <c r="D195" t="s">
        <v>47</v>
      </c>
      <c r="E195" t="s">
        <v>41</v>
      </c>
      <c r="F195" s="58">
        <v>0.13300000000000001</v>
      </c>
      <c r="G195" s="58">
        <v>0.36900000000000011</v>
      </c>
      <c r="H195" s="58">
        <v>0.58300000000000007</v>
      </c>
      <c r="I195" s="58">
        <v>0.79300000000000004</v>
      </c>
      <c r="J195" s="58">
        <v>1.0249999999999999</v>
      </c>
    </row>
    <row r="196" spans="1:10">
      <c r="A196" t="s">
        <v>347</v>
      </c>
      <c r="B196" t="s">
        <v>119</v>
      </c>
      <c r="C196" t="s">
        <v>120</v>
      </c>
      <c r="D196" t="s">
        <v>47</v>
      </c>
      <c r="E196" t="s">
        <v>41</v>
      </c>
      <c r="F196" s="58">
        <v>6.8000000000000005E-2</v>
      </c>
      <c r="G196" s="58">
        <v>0.189</v>
      </c>
      <c r="H196" s="58">
        <v>0.28699999999999998</v>
      </c>
      <c r="I196" s="58">
        <v>0.40899999999999997</v>
      </c>
      <c r="J196" s="58">
        <v>0.52</v>
      </c>
    </row>
    <row r="197" spans="1:10">
      <c r="A197" t="s">
        <v>347</v>
      </c>
      <c r="B197" t="s">
        <v>121</v>
      </c>
      <c r="C197" t="s">
        <v>122</v>
      </c>
      <c r="D197" t="s">
        <v>47</v>
      </c>
      <c r="E197" t="s">
        <v>41</v>
      </c>
      <c r="F197" s="58">
        <v>5.0309999999999997</v>
      </c>
      <c r="G197" s="58">
        <v>7.44</v>
      </c>
      <c r="H197" s="58">
        <v>9.19</v>
      </c>
      <c r="I197" s="58">
        <v>11.101000000000001</v>
      </c>
      <c r="J197" s="58">
        <v>14.282999999999999</v>
      </c>
    </row>
    <row r="198" spans="1:10">
      <c r="A198" t="s">
        <v>347</v>
      </c>
      <c r="B198" t="s">
        <v>123</v>
      </c>
      <c r="C198" t="s">
        <v>124</v>
      </c>
      <c r="D198" t="s">
        <v>47</v>
      </c>
      <c r="E198" t="s">
        <v>41</v>
      </c>
      <c r="F198" s="58">
        <v>0</v>
      </c>
      <c r="G198" s="58">
        <v>0</v>
      </c>
      <c r="H198" s="58">
        <v>0</v>
      </c>
      <c r="I198" s="58">
        <v>0</v>
      </c>
      <c r="J198" s="58">
        <v>0</v>
      </c>
    </row>
    <row r="199" spans="1:10">
      <c r="A199" t="s">
        <v>347</v>
      </c>
      <c r="B199" t="s">
        <v>125</v>
      </c>
      <c r="C199" t="s">
        <v>126</v>
      </c>
      <c r="D199" t="s">
        <v>47</v>
      </c>
      <c r="E199" t="s">
        <v>41</v>
      </c>
      <c r="F199" s="58">
        <v>0</v>
      </c>
      <c r="G199" s="58">
        <v>0</v>
      </c>
      <c r="H199" s="58">
        <v>0</v>
      </c>
      <c r="I199" s="58">
        <v>0</v>
      </c>
      <c r="J199" s="58">
        <v>0</v>
      </c>
    </row>
    <row r="200" spans="1:10">
      <c r="A200" t="s">
        <v>347</v>
      </c>
      <c r="B200" t="s">
        <v>127</v>
      </c>
      <c r="C200" t="s">
        <v>128</v>
      </c>
      <c r="D200" t="s">
        <v>47</v>
      </c>
      <c r="E200" t="s">
        <v>41</v>
      </c>
      <c r="F200" s="58">
        <v>0.67700000000000005</v>
      </c>
      <c r="G200" s="58">
        <v>1.542</v>
      </c>
      <c r="H200" s="58">
        <v>3.9420000000000002</v>
      </c>
      <c r="I200" s="58">
        <v>6.4059999999999997</v>
      </c>
      <c r="J200" s="58">
        <v>7.0449999999999999</v>
      </c>
    </row>
    <row r="201" spans="1:10">
      <c r="A201" t="s">
        <v>347</v>
      </c>
      <c r="B201" t="s">
        <v>129</v>
      </c>
      <c r="C201" t="s">
        <v>130</v>
      </c>
      <c r="D201" t="s">
        <v>47</v>
      </c>
      <c r="E201" t="s">
        <v>41</v>
      </c>
      <c r="F201" s="58">
        <v>0</v>
      </c>
      <c r="G201" s="58">
        <v>0</v>
      </c>
      <c r="H201" s="58">
        <v>0</v>
      </c>
      <c r="I201" s="58">
        <v>0</v>
      </c>
      <c r="J201" s="58">
        <v>0</v>
      </c>
    </row>
    <row r="202" spans="1:10">
      <c r="A202" t="s">
        <v>347</v>
      </c>
      <c r="B202" t="s">
        <v>131</v>
      </c>
      <c r="C202" t="s">
        <v>132</v>
      </c>
      <c r="D202" t="s">
        <v>47</v>
      </c>
      <c r="E202" t="s">
        <v>41</v>
      </c>
      <c r="F202" s="56" t="s">
        <v>318</v>
      </c>
      <c r="G202" s="56" t="s">
        <v>318</v>
      </c>
      <c r="H202" s="56" t="s">
        <v>318</v>
      </c>
      <c r="I202" s="56" t="s">
        <v>318</v>
      </c>
      <c r="J202" s="56" t="s">
        <v>318</v>
      </c>
    </row>
    <row r="203" spans="1:10">
      <c r="A203" t="s">
        <v>347</v>
      </c>
      <c r="B203" t="s">
        <v>133</v>
      </c>
      <c r="C203" t="s">
        <v>134</v>
      </c>
      <c r="D203" t="s">
        <v>47</v>
      </c>
      <c r="E203" t="s">
        <v>41</v>
      </c>
      <c r="F203" s="56" t="s">
        <v>318</v>
      </c>
      <c r="G203" s="56" t="s">
        <v>318</v>
      </c>
      <c r="H203" s="56" t="s">
        <v>318</v>
      </c>
      <c r="I203" s="56" t="s">
        <v>318</v>
      </c>
      <c r="J203" s="56" t="s">
        <v>318</v>
      </c>
    </row>
    <row r="204" spans="1:10">
      <c r="A204" t="s">
        <v>347</v>
      </c>
      <c r="B204" t="s">
        <v>135</v>
      </c>
      <c r="C204" t="s">
        <v>69</v>
      </c>
      <c r="D204" t="s">
        <v>47</v>
      </c>
      <c r="E204" t="s">
        <v>41</v>
      </c>
      <c r="F204" s="58">
        <v>6.2690000000000001</v>
      </c>
      <c r="G204" s="58">
        <v>10.555999999999999</v>
      </c>
      <c r="H204" s="58">
        <v>15.583</v>
      </c>
      <c r="I204" s="58">
        <v>20.876000000000001</v>
      </c>
      <c r="J204" s="58">
        <v>25.603000000000002</v>
      </c>
    </row>
    <row r="205" spans="1:10">
      <c r="A205" t="s">
        <v>347</v>
      </c>
      <c r="B205" t="s">
        <v>136</v>
      </c>
      <c r="C205" t="s">
        <v>137</v>
      </c>
      <c r="D205" t="s">
        <v>47</v>
      </c>
      <c r="E205" t="s">
        <v>41</v>
      </c>
      <c r="F205" s="58">
        <v>23.719000000000001</v>
      </c>
      <c r="G205" s="58">
        <v>21.478999999999999</v>
      </c>
      <c r="H205" s="58">
        <v>21.870999999999999</v>
      </c>
      <c r="I205" s="58">
        <v>21.547999999999998</v>
      </c>
      <c r="J205" s="58">
        <v>21.545000000000002</v>
      </c>
    </row>
    <row r="206" spans="1:10">
      <c r="A206" t="s">
        <v>347</v>
      </c>
      <c r="B206" t="s">
        <v>138</v>
      </c>
      <c r="C206" t="s">
        <v>139</v>
      </c>
      <c r="D206" t="s">
        <v>47</v>
      </c>
      <c r="E206" t="s">
        <v>41</v>
      </c>
      <c r="F206" s="58">
        <v>9.202</v>
      </c>
      <c r="G206" s="58">
        <v>8.4570000000000007</v>
      </c>
      <c r="H206" s="58">
        <v>8.5950000000000006</v>
      </c>
      <c r="I206" s="58">
        <v>8.4600000000000009</v>
      </c>
      <c r="J206" s="58">
        <v>8.4499999999999993</v>
      </c>
    </row>
    <row r="207" spans="1:10">
      <c r="A207" t="s">
        <v>347</v>
      </c>
      <c r="B207" t="s">
        <v>140</v>
      </c>
      <c r="C207" t="s">
        <v>141</v>
      </c>
      <c r="D207" t="s">
        <v>47</v>
      </c>
      <c r="E207" t="s">
        <v>41</v>
      </c>
      <c r="F207" s="58">
        <v>4.7770000000000001</v>
      </c>
      <c r="G207" s="58">
        <v>4.4020000000000001</v>
      </c>
      <c r="H207" s="58">
        <v>4.4729999999999999</v>
      </c>
      <c r="I207" s="58">
        <v>4.4009999999999998</v>
      </c>
      <c r="J207" s="58">
        <v>4.3959999999999999</v>
      </c>
    </row>
    <row r="208" spans="1:10">
      <c r="A208" t="s">
        <v>347</v>
      </c>
      <c r="B208" t="s">
        <v>142</v>
      </c>
      <c r="C208" t="s">
        <v>143</v>
      </c>
      <c r="D208" t="s">
        <v>47</v>
      </c>
      <c r="E208" t="s">
        <v>41</v>
      </c>
      <c r="F208" s="58">
        <v>53.326000000000001</v>
      </c>
      <c r="G208" s="58">
        <v>66.262</v>
      </c>
      <c r="H208" s="58">
        <v>64.119</v>
      </c>
      <c r="I208" s="58">
        <v>58.764000000000003</v>
      </c>
      <c r="J208" s="58">
        <v>53.061999999999998</v>
      </c>
    </row>
    <row r="209" spans="1:10">
      <c r="A209" t="s">
        <v>347</v>
      </c>
      <c r="B209" t="s">
        <v>144</v>
      </c>
      <c r="C209" t="s">
        <v>145</v>
      </c>
      <c r="D209" t="s">
        <v>47</v>
      </c>
      <c r="E209" t="s">
        <v>41</v>
      </c>
      <c r="F209" s="58">
        <v>0</v>
      </c>
      <c r="G209" s="58">
        <v>0</v>
      </c>
      <c r="H209" s="58">
        <v>0</v>
      </c>
      <c r="I209" s="58">
        <v>0</v>
      </c>
      <c r="J209" s="58">
        <v>0</v>
      </c>
    </row>
    <row r="210" spans="1:10">
      <c r="A210" t="s">
        <v>347</v>
      </c>
      <c r="B210" t="s">
        <v>146</v>
      </c>
      <c r="C210" t="s">
        <v>147</v>
      </c>
      <c r="D210" t="s">
        <v>47</v>
      </c>
      <c r="E210" t="s">
        <v>41</v>
      </c>
      <c r="F210" s="58">
        <v>0.749</v>
      </c>
      <c r="G210" s="58">
        <v>0.73799999999999999</v>
      </c>
      <c r="H210" s="58">
        <v>0.73799999999999999</v>
      </c>
      <c r="I210" s="58">
        <v>0.74299999999999999</v>
      </c>
      <c r="J210" s="58">
        <v>0.751</v>
      </c>
    </row>
    <row r="211" spans="1:10">
      <c r="A211" t="s">
        <v>347</v>
      </c>
      <c r="B211" t="s">
        <v>148</v>
      </c>
      <c r="C211" t="s">
        <v>149</v>
      </c>
      <c r="D211" t="s">
        <v>47</v>
      </c>
      <c r="E211" t="s">
        <v>41</v>
      </c>
      <c r="F211" s="58">
        <v>9.548</v>
      </c>
      <c r="G211" s="58">
        <v>8.6180000000000003</v>
      </c>
      <c r="H211" s="58">
        <v>8.7409999999999997</v>
      </c>
      <c r="I211" s="58">
        <v>8.7330000000000005</v>
      </c>
      <c r="J211" s="58">
        <v>8.8149999999999995</v>
      </c>
    </row>
    <row r="212" spans="1:10">
      <c r="A212" t="s">
        <v>347</v>
      </c>
      <c r="B212" t="s">
        <v>150</v>
      </c>
      <c r="C212" t="s">
        <v>151</v>
      </c>
      <c r="D212" t="s">
        <v>47</v>
      </c>
      <c r="E212" t="s">
        <v>41</v>
      </c>
      <c r="F212" s="58">
        <v>0.33100000000000002</v>
      </c>
      <c r="G212" s="58">
        <v>0.32600000000000001</v>
      </c>
      <c r="H212" s="58">
        <v>0.32600000000000001</v>
      </c>
      <c r="I212" s="58">
        <v>0.32800000000000001</v>
      </c>
      <c r="J212" s="58">
        <v>0.33200000000000002</v>
      </c>
    </row>
    <row r="213" spans="1:10">
      <c r="A213" t="s">
        <v>347</v>
      </c>
      <c r="B213" t="s">
        <v>152</v>
      </c>
      <c r="C213" t="s">
        <v>153</v>
      </c>
      <c r="D213" t="s">
        <v>47</v>
      </c>
      <c r="E213" t="s">
        <v>41</v>
      </c>
      <c r="F213" s="56" t="s">
        <v>318</v>
      </c>
      <c r="G213" s="56" t="s">
        <v>318</v>
      </c>
      <c r="H213" s="56" t="s">
        <v>318</v>
      </c>
      <c r="I213" s="56" t="s">
        <v>318</v>
      </c>
      <c r="J213" s="56" t="s">
        <v>318</v>
      </c>
    </row>
    <row r="214" spans="1:10">
      <c r="A214" t="s">
        <v>347</v>
      </c>
      <c r="B214" t="s">
        <v>154</v>
      </c>
      <c r="C214" t="s">
        <v>155</v>
      </c>
      <c r="D214" t="s">
        <v>47</v>
      </c>
      <c r="E214" t="s">
        <v>41</v>
      </c>
      <c r="F214" s="56" t="s">
        <v>318</v>
      </c>
      <c r="G214" s="56" t="s">
        <v>318</v>
      </c>
      <c r="H214" s="56" t="s">
        <v>318</v>
      </c>
      <c r="I214" s="56" t="s">
        <v>318</v>
      </c>
      <c r="J214" s="56" t="s">
        <v>318</v>
      </c>
    </row>
    <row r="215" spans="1:10">
      <c r="A215" t="s">
        <v>347</v>
      </c>
      <c r="B215" t="s">
        <v>156</v>
      </c>
      <c r="C215" t="s">
        <v>81</v>
      </c>
      <c r="D215" t="s">
        <v>47</v>
      </c>
      <c r="E215" t="s">
        <v>41</v>
      </c>
      <c r="F215" s="58">
        <v>101.652</v>
      </c>
      <c r="G215" s="58">
        <v>110.282</v>
      </c>
      <c r="H215" s="58">
        <v>108.863</v>
      </c>
      <c r="I215" s="58">
        <v>102.977</v>
      </c>
      <c r="J215" s="58">
        <v>97.350999999999999</v>
      </c>
    </row>
    <row r="216" spans="1:10">
      <c r="A216" t="s">
        <v>347</v>
      </c>
      <c r="B216" t="s">
        <v>157</v>
      </c>
      <c r="C216" t="s">
        <v>158</v>
      </c>
      <c r="D216" t="s">
        <v>47</v>
      </c>
      <c r="E216" t="s">
        <v>41</v>
      </c>
      <c r="F216" s="58">
        <v>72.786000000000001</v>
      </c>
      <c r="G216" s="58">
        <v>146.93799999999999</v>
      </c>
      <c r="H216" s="58">
        <v>221.25700000000001</v>
      </c>
      <c r="I216" s="58">
        <v>208.011</v>
      </c>
      <c r="J216" s="58">
        <v>141.25700000000001</v>
      </c>
    </row>
    <row r="217" spans="1:10">
      <c r="A217" t="s">
        <v>347</v>
      </c>
      <c r="B217" t="s">
        <v>159</v>
      </c>
      <c r="C217" t="s">
        <v>160</v>
      </c>
      <c r="D217" t="s">
        <v>47</v>
      </c>
      <c r="E217" t="s">
        <v>41</v>
      </c>
      <c r="F217" s="58">
        <v>25.263000000000002</v>
      </c>
      <c r="G217" s="58">
        <v>51.58</v>
      </c>
      <c r="H217" s="58">
        <v>77.605000000000004</v>
      </c>
      <c r="I217" s="58">
        <v>72.180000000000007</v>
      </c>
      <c r="J217" s="58">
        <v>48.026999999999987</v>
      </c>
    </row>
    <row r="218" spans="1:10">
      <c r="A218" t="s">
        <v>347</v>
      </c>
      <c r="B218" t="s">
        <v>161</v>
      </c>
      <c r="C218" t="s">
        <v>162</v>
      </c>
      <c r="D218" t="s">
        <v>47</v>
      </c>
      <c r="E218" t="s">
        <v>41</v>
      </c>
      <c r="F218" s="58">
        <v>12.795999999999999</v>
      </c>
      <c r="G218" s="58">
        <v>26.140999999999998</v>
      </c>
      <c r="H218" s="58">
        <v>39.377000000000002</v>
      </c>
      <c r="I218" s="58">
        <v>36.521000000000001</v>
      </c>
      <c r="J218" s="58">
        <v>24.15499999999999</v>
      </c>
    </row>
    <row r="219" spans="1:10">
      <c r="A219" t="s">
        <v>347</v>
      </c>
      <c r="B219" t="s">
        <v>163</v>
      </c>
      <c r="C219" t="s">
        <v>164</v>
      </c>
      <c r="D219" t="s">
        <v>47</v>
      </c>
      <c r="E219" t="s">
        <v>41</v>
      </c>
      <c r="F219" s="58">
        <v>110.745</v>
      </c>
      <c r="G219" s="58">
        <v>140.994</v>
      </c>
      <c r="H219" s="58">
        <v>108.459</v>
      </c>
      <c r="I219" s="58">
        <v>107.583</v>
      </c>
      <c r="J219" s="58">
        <v>73.263000000000005</v>
      </c>
    </row>
    <row r="220" spans="1:10">
      <c r="A220" t="s">
        <v>347</v>
      </c>
      <c r="B220" t="s">
        <v>165</v>
      </c>
      <c r="C220" t="s">
        <v>166</v>
      </c>
      <c r="D220" t="s">
        <v>47</v>
      </c>
      <c r="E220" t="s">
        <v>41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</row>
    <row r="221" spans="1:10">
      <c r="A221" t="s">
        <v>347</v>
      </c>
      <c r="B221" t="s">
        <v>167</v>
      </c>
      <c r="C221" t="s">
        <v>168</v>
      </c>
      <c r="D221" t="s">
        <v>47</v>
      </c>
      <c r="E221" t="s">
        <v>41</v>
      </c>
      <c r="F221" s="58">
        <v>0</v>
      </c>
      <c r="G221" s="58">
        <v>0</v>
      </c>
      <c r="H221" s="58">
        <v>0</v>
      </c>
      <c r="I221" s="58">
        <v>0</v>
      </c>
      <c r="J221" s="58">
        <v>0</v>
      </c>
    </row>
    <row r="222" spans="1:10">
      <c r="A222" t="s">
        <v>347</v>
      </c>
      <c r="B222" t="s">
        <v>169</v>
      </c>
      <c r="C222" t="s">
        <v>170</v>
      </c>
      <c r="D222" t="s">
        <v>47</v>
      </c>
      <c r="E222" t="s">
        <v>41</v>
      </c>
      <c r="F222" s="58">
        <v>25.010000000000009</v>
      </c>
      <c r="G222" s="58">
        <v>22.931000000000001</v>
      </c>
      <c r="H222" s="58">
        <v>42.825000000000003</v>
      </c>
      <c r="I222" s="58">
        <v>29.503</v>
      </c>
      <c r="J222" s="58">
        <v>11.663</v>
      </c>
    </row>
    <row r="223" spans="1:10">
      <c r="A223" t="s">
        <v>347</v>
      </c>
      <c r="B223" t="s">
        <v>171</v>
      </c>
      <c r="C223" t="s">
        <v>172</v>
      </c>
      <c r="D223" t="s">
        <v>47</v>
      </c>
      <c r="E223" t="s">
        <v>41</v>
      </c>
      <c r="F223" s="58">
        <v>0.189</v>
      </c>
      <c r="G223" s="58">
        <v>0.185</v>
      </c>
      <c r="H223" s="58">
        <v>0</v>
      </c>
      <c r="I223" s="58">
        <v>0</v>
      </c>
      <c r="J223" s="58">
        <v>0</v>
      </c>
    </row>
    <row r="224" spans="1:10">
      <c r="A224" t="s">
        <v>347</v>
      </c>
      <c r="B224" t="s">
        <v>173</v>
      </c>
      <c r="C224" t="s">
        <v>174</v>
      </c>
      <c r="D224" t="s">
        <v>47</v>
      </c>
      <c r="E224" t="s">
        <v>41</v>
      </c>
      <c r="F224" s="56" t="s">
        <v>318</v>
      </c>
      <c r="G224" s="56" t="s">
        <v>318</v>
      </c>
      <c r="H224" s="56" t="s">
        <v>318</v>
      </c>
      <c r="I224" s="56" t="s">
        <v>318</v>
      </c>
      <c r="J224" s="56" t="s">
        <v>318</v>
      </c>
    </row>
    <row r="225" spans="1:10">
      <c r="A225" t="s">
        <v>347</v>
      </c>
      <c r="B225" t="s">
        <v>175</v>
      </c>
      <c r="C225" t="s">
        <v>176</v>
      </c>
      <c r="D225" t="s">
        <v>47</v>
      </c>
      <c r="E225" t="s">
        <v>41</v>
      </c>
      <c r="F225" s="56" t="s">
        <v>318</v>
      </c>
      <c r="G225" s="56" t="s">
        <v>318</v>
      </c>
      <c r="H225" s="56" t="s">
        <v>318</v>
      </c>
      <c r="I225" s="56" t="s">
        <v>318</v>
      </c>
      <c r="J225" s="56" t="s">
        <v>318</v>
      </c>
    </row>
    <row r="226" spans="1:10">
      <c r="A226" t="s">
        <v>347</v>
      </c>
      <c r="B226" t="s">
        <v>177</v>
      </c>
      <c r="C226" t="s">
        <v>93</v>
      </c>
      <c r="D226" t="s">
        <v>47</v>
      </c>
      <c r="E226" t="s">
        <v>41</v>
      </c>
      <c r="F226" s="58">
        <v>246.78899999999999</v>
      </c>
      <c r="G226" s="58">
        <v>388.76899999999989</v>
      </c>
      <c r="H226" s="58">
        <v>489.52300000000002</v>
      </c>
      <c r="I226" s="58">
        <v>453.79800000000012</v>
      </c>
      <c r="J226" s="58">
        <v>298.36500000000001</v>
      </c>
    </row>
    <row r="227" spans="1:10">
      <c r="A227" t="s">
        <v>347</v>
      </c>
      <c r="B227" t="s">
        <v>178</v>
      </c>
      <c r="C227" t="s">
        <v>179</v>
      </c>
      <c r="D227" t="s">
        <v>47</v>
      </c>
      <c r="E227" t="s">
        <v>41</v>
      </c>
      <c r="F227" s="58">
        <v>3.9239999999999999</v>
      </c>
      <c r="G227" s="58">
        <v>3.8679999999999999</v>
      </c>
      <c r="H227" s="58">
        <v>3.8660000000000001</v>
      </c>
      <c r="I227" s="58">
        <v>3.891</v>
      </c>
      <c r="J227" s="58">
        <v>3.9369999999999998</v>
      </c>
    </row>
    <row r="228" spans="1:10">
      <c r="A228" t="s">
        <v>347</v>
      </c>
      <c r="B228" t="s">
        <v>180</v>
      </c>
      <c r="C228" t="s">
        <v>181</v>
      </c>
      <c r="D228" t="s">
        <v>47</v>
      </c>
      <c r="E228" t="s">
        <v>41</v>
      </c>
      <c r="F228" s="58">
        <v>1.927</v>
      </c>
      <c r="G228" s="58">
        <v>1.9</v>
      </c>
      <c r="H228" s="58">
        <v>1.899</v>
      </c>
      <c r="I228" s="58">
        <v>1.911</v>
      </c>
      <c r="J228" s="58">
        <v>1.9339999999999999</v>
      </c>
    </row>
    <row r="229" spans="1:10">
      <c r="A229" t="s">
        <v>347</v>
      </c>
      <c r="B229" t="s">
        <v>182</v>
      </c>
      <c r="C229" t="s">
        <v>183</v>
      </c>
      <c r="D229" t="s">
        <v>47</v>
      </c>
      <c r="E229" t="s">
        <v>41</v>
      </c>
      <c r="F229" s="58">
        <v>1.0329999999999999</v>
      </c>
      <c r="G229" s="58">
        <v>1.018</v>
      </c>
      <c r="H229" s="58">
        <v>1.0169999999999999</v>
      </c>
      <c r="I229" s="58">
        <v>1.024</v>
      </c>
      <c r="J229" s="58">
        <v>1.036</v>
      </c>
    </row>
    <row r="230" spans="1:10">
      <c r="A230" t="s">
        <v>347</v>
      </c>
      <c r="B230" t="s">
        <v>184</v>
      </c>
      <c r="C230" t="s">
        <v>185</v>
      </c>
      <c r="D230" t="s">
        <v>47</v>
      </c>
      <c r="E230" t="s">
        <v>41</v>
      </c>
      <c r="F230" s="58">
        <v>0</v>
      </c>
      <c r="G230" s="58">
        <v>0</v>
      </c>
      <c r="H230" s="58">
        <v>0</v>
      </c>
      <c r="I230" s="58">
        <v>0</v>
      </c>
      <c r="J230" s="58">
        <v>0</v>
      </c>
    </row>
    <row r="231" spans="1:10">
      <c r="A231" t="s">
        <v>347</v>
      </c>
      <c r="B231" t="s">
        <v>186</v>
      </c>
      <c r="C231" t="s">
        <v>187</v>
      </c>
      <c r="D231" t="s">
        <v>47</v>
      </c>
      <c r="E231" t="s">
        <v>41</v>
      </c>
      <c r="F231" s="58">
        <v>0</v>
      </c>
      <c r="G231" s="58">
        <v>0</v>
      </c>
      <c r="H231" s="58">
        <v>0</v>
      </c>
      <c r="I231" s="58">
        <v>0</v>
      </c>
      <c r="J231" s="58">
        <v>0</v>
      </c>
    </row>
    <row r="232" spans="1:10">
      <c r="A232" t="s">
        <v>347</v>
      </c>
      <c r="B232" t="s">
        <v>188</v>
      </c>
      <c r="C232" t="s">
        <v>189</v>
      </c>
      <c r="D232" t="s">
        <v>47</v>
      </c>
      <c r="E232" t="s">
        <v>41</v>
      </c>
      <c r="F232" s="58">
        <v>0</v>
      </c>
      <c r="G232" s="58">
        <v>0</v>
      </c>
      <c r="H232" s="58">
        <v>0</v>
      </c>
      <c r="I232" s="58">
        <v>0</v>
      </c>
      <c r="J232" s="58">
        <v>0</v>
      </c>
    </row>
    <row r="233" spans="1:10">
      <c r="A233" t="s">
        <v>347</v>
      </c>
      <c r="B233" t="s">
        <v>190</v>
      </c>
      <c r="C233" t="s">
        <v>191</v>
      </c>
      <c r="D233" t="s">
        <v>47</v>
      </c>
      <c r="E233" t="s">
        <v>41</v>
      </c>
      <c r="F233" s="58">
        <v>0</v>
      </c>
      <c r="G233" s="58">
        <v>0</v>
      </c>
      <c r="H233" s="58">
        <v>0</v>
      </c>
      <c r="I233" s="58">
        <v>0</v>
      </c>
      <c r="J233" s="58">
        <v>0</v>
      </c>
    </row>
    <row r="234" spans="1:10">
      <c r="A234" t="s">
        <v>347</v>
      </c>
      <c r="B234" t="s">
        <v>192</v>
      </c>
      <c r="C234" t="s">
        <v>193</v>
      </c>
      <c r="D234" t="s">
        <v>47</v>
      </c>
      <c r="E234" t="s">
        <v>41</v>
      </c>
      <c r="F234" s="58">
        <v>0</v>
      </c>
      <c r="G234" s="58">
        <v>0</v>
      </c>
      <c r="H234" s="58">
        <v>0</v>
      </c>
      <c r="I234" s="58">
        <v>0</v>
      </c>
      <c r="J234" s="58">
        <v>0</v>
      </c>
    </row>
    <row r="235" spans="1:10">
      <c r="A235" t="s">
        <v>347</v>
      </c>
      <c r="B235" t="s">
        <v>194</v>
      </c>
      <c r="C235" t="s">
        <v>195</v>
      </c>
      <c r="D235" t="s">
        <v>47</v>
      </c>
      <c r="E235" t="s">
        <v>41</v>
      </c>
      <c r="F235" s="56" t="s">
        <v>318</v>
      </c>
      <c r="G235" s="56" t="s">
        <v>318</v>
      </c>
      <c r="H235" s="56" t="s">
        <v>318</v>
      </c>
      <c r="I235" s="56" t="s">
        <v>318</v>
      </c>
      <c r="J235" s="56" t="s">
        <v>318</v>
      </c>
    </row>
    <row r="236" spans="1:10">
      <c r="A236" t="s">
        <v>347</v>
      </c>
      <c r="B236" t="s">
        <v>196</v>
      </c>
      <c r="C236" t="s">
        <v>197</v>
      </c>
      <c r="D236" t="s">
        <v>47</v>
      </c>
      <c r="E236" t="s">
        <v>41</v>
      </c>
      <c r="F236" s="56" t="s">
        <v>318</v>
      </c>
      <c r="G236" s="56" t="s">
        <v>318</v>
      </c>
      <c r="H236" s="56" t="s">
        <v>318</v>
      </c>
      <c r="I236" s="56" t="s">
        <v>318</v>
      </c>
      <c r="J236" s="56" t="s">
        <v>318</v>
      </c>
    </row>
    <row r="237" spans="1:10">
      <c r="A237" t="s">
        <v>347</v>
      </c>
      <c r="B237" t="s">
        <v>198</v>
      </c>
      <c r="C237" t="s">
        <v>199</v>
      </c>
      <c r="D237" t="s">
        <v>47</v>
      </c>
      <c r="E237" t="s">
        <v>41</v>
      </c>
      <c r="F237" s="58">
        <v>6.8840000000000003</v>
      </c>
      <c r="G237" s="58">
        <v>6.7859999999999996</v>
      </c>
      <c r="H237" s="58">
        <v>6.782</v>
      </c>
      <c r="I237" s="58">
        <v>6.8259999999999996</v>
      </c>
      <c r="J237" s="58">
        <v>6.907</v>
      </c>
    </row>
    <row r="238" spans="1:10">
      <c r="A238" t="s">
        <v>347</v>
      </c>
      <c r="B238" t="s">
        <v>200</v>
      </c>
      <c r="C238" t="s">
        <v>201</v>
      </c>
      <c r="D238" t="s">
        <v>47</v>
      </c>
      <c r="E238" t="s">
        <v>41</v>
      </c>
      <c r="F238" s="58">
        <v>9.8000000000000004E-2</v>
      </c>
      <c r="G238" s="58">
        <v>0.19500000000000001</v>
      </c>
      <c r="H238" s="58">
        <v>0.14299999999999999</v>
      </c>
      <c r="I238" s="58">
        <v>0.19</v>
      </c>
      <c r="J238" s="58">
        <v>0.48399999999999999</v>
      </c>
    </row>
    <row r="239" spans="1:10">
      <c r="A239" t="s">
        <v>347</v>
      </c>
      <c r="B239" t="s">
        <v>202</v>
      </c>
      <c r="C239" t="s">
        <v>203</v>
      </c>
      <c r="D239" t="s">
        <v>47</v>
      </c>
      <c r="E239" t="s">
        <v>41</v>
      </c>
      <c r="F239" s="58">
        <v>4.8000000000000001E-2</v>
      </c>
      <c r="G239" s="58">
        <v>9.6000000000000002E-2</v>
      </c>
      <c r="H239" s="58">
        <v>7.0999999999999994E-2</v>
      </c>
      <c r="I239" s="58">
        <v>9.5000000000000001E-2</v>
      </c>
      <c r="J239" s="58">
        <v>0.23899999999999999</v>
      </c>
    </row>
    <row r="240" spans="1:10">
      <c r="A240" t="s">
        <v>347</v>
      </c>
      <c r="B240" t="s">
        <v>204</v>
      </c>
      <c r="C240" t="s">
        <v>205</v>
      </c>
      <c r="D240" t="s">
        <v>47</v>
      </c>
      <c r="E240" t="s">
        <v>41</v>
      </c>
      <c r="F240" s="58">
        <v>2.5999999999999999E-2</v>
      </c>
      <c r="G240" s="58">
        <v>5.1999999999999998E-2</v>
      </c>
      <c r="H240" s="58">
        <v>3.7999999999999999E-2</v>
      </c>
      <c r="I240" s="58">
        <v>5.0999999999999997E-2</v>
      </c>
      <c r="J240" s="58">
        <v>0.128</v>
      </c>
    </row>
    <row r="241" spans="1:10">
      <c r="A241" t="s">
        <v>347</v>
      </c>
      <c r="B241" t="s">
        <v>206</v>
      </c>
      <c r="C241" t="s">
        <v>207</v>
      </c>
      <c r="D241" t="s">
        <v>47</v>
      </c>
      <c r="E241" t="s">
        <v>41</v>
      </c>
      <c r="F241" s="58">
        <v>0</v>
      </c>
      <c r="G241" s="58">
        <v>0</v>
      </c>
      <c r="H241" s="58">
        <v>0</v>
      </c>
      <c r="I241" s="58">
        <v>0</v>
      </c>
      <c r="J241" s="58">
        <v>0</v>
      </c>
    </row>
    <row r="242" spans="1:10">
      <c r="A242" t="s">
        <v>347</v>
      </c>
      <c r="B242" t="s">
        <v>208</v>
      </c>
      <c r="C242" t="s">
        <v>209</v>
      </c>
      <c r="D242" t="s">
        <v>47</v>
      </c>
      <c r="E242" t="s">
        <v>41</v>
      </c>
      <c r="F242" s="58">
        <v>0</v>
      </c>
      <c r="G242" s="58">
        <v>0</v>
      </c>
      <c r="H242" s="58">
        <v>0</v>
      </c>
      <c r="I242" s="58">
        <v>0</v>
      </c>
      <c r="J242" s="58">
        <v>0</v>
      </c>
    </row>
    <row r="243" spans="1:10">
      <c r="A243" t="s">
        <v>347</v>
      </c>
      <c r="B243" t="s">
        <v>210</v>
      </c>
      <c r="C243" t="s">
        <v>211</v>
      </c>
      <c r="D243" t="s">
        <v>47</v>
      </c>
      <c r="E243" t="s">
        <v>41</v>
      </c>
      <c r="F243" s="58">
        <v>0</v>
      </c>
      <c r="G243" s="58">
        <v>0</v>
      </c>
      <c r="H243" s="58">
        <v>0</v>
      </c>
      <c r="I243" s="58">
        <v>0</v>
      </c>
      <c r="J243" s="58">
        <v>0</v>
      </c>
    </row>
    <row r="244" spans="1:10">
      <c r="A244" t="s">
        <v>347</v>
      </c>
      <c r="B244" t="s">
        <v>212</v>
      </c>
      <c r="C244" t="s">
        <v>213</v>
      </c>
      <c r="D244" t="s">
        <v>47</v>
      </c>
      <c r="E244" t="s">
        <v>41</v>
      </c>
      <c r="F244" s="58">
        <v>0</v>
      </c>
      <c r="G244" s="58">
        <v>0</v>
      </c>
      <c r="H244" s="58">
        <v>0</v>
      </c>
      <c r="I244" s="58">
        <v>0</v>
      </c>
      <c r="J244" s="58">
        <v>0</v>
      </c>
    </row>
    <row r="245" spans="1:10">
      <c r="A245" t="s">
        <v>347</v>
      </c>
      <c r="B245" t="s">
        <v>214</v>
      </c>
      <c r="C245" t="s">
        <v>215</v>
      </c>
      <c r="D245" t="s">
        <v>47</v>
      </c>
      <c r="E245" t="s">
        <v>41</v>
      </c>
      <c r="F245" s="58">
        <v>0</v>
      </c>
      <c r="G245" s="58">
        <v>0</v>
      </c>
      <c r="H245" s="58">
        <v>0</v>
      </c>
      <c r="I245" s="58">
        <v>0</v>
      </c>
      <c r="J245" s="58">
        <v>0</v>
      </c>
    </row>
    <row r="246" spans="1:10">
      <c r="A246" t="s">
        <v>347</v>
      </c>
      <c r="B246" t="s">
        <v>216</v>
      </c>
      <c r="C246" t="s">
        <v>217</v>
      </c>
      <c r="D246" t="s">
        <v>47</v>
      </c>
      <c r="E246" t="s">
        <v>41</v>
      </c>
      <c r="F246" s="56" t="s">
        <v>318</v>
      </c>
      <c r="G246" s="56" t="s">
        <v>318</v>
      </c>
      <c r="H246" s="56" t="s">
        <v>318</v>
      </c>
      <c r="I246" s="56" t="s">
        <v>318</v>
      </c>
      <c r="J246" s="56" t="s">
        <v>318</v>
      </c>
    </row>
    <row r="247" spans="1:10">
      <c r="A247" t="s">
        <v>347</v>
      </c>
      <c r="B247" t="s">
        <v>218</v>
      </c>
      <c r="C247" t="s">
        <v>219</v>
      </c>
      <c r="D247" t="s">
        <v>47</v>
      </c>
      <c r="E247" t="s">
        <v>41</v>
      </c>
      <c r="F247" s="56" t="s">
        <v>318</v>
      </c>
      <c r="G247" s="56" t="s">
        <v>318</v>
      </c>
      <c r="H247" s="56" t="s">
        <v>318</v>
      </c>
      <c r="I247" s="56" t="s">
        <v>318</v>
      </c>
      <c r="J247" s="56" t="s">
        <v>318</v>
      </c>
    </row>
    <row r="248" spans="1:10">
      <c r="A248" t="s">
        <v>347</v>
      </c>
      <c r="B248" t="s">
        <v>220</v>
      </c>
      <c r="C248" t="s">
        <v>221</v>
      </c>
      <c r="D248" t="s">
        <v>47</v>
      </c>
      <c r="E248" t="s">
        <v>41</v>
      </c>
      <c r="F248" s="58">
        <v>0.17199999999999999</v>
      </c>
      <c r="G248" s="58">
        <v>0.34300000000000003</v>
      </c>
      <c r="H248" s="58">
        <v>0.25199999999999989</v>
      </c>
      <c r="I248" s="58">
        <v>0.33600000000000002</v>
      </c>
      <c r="J248" s="58">
        <v>0.85099999999999998</v>
      </c>
    </row>
    <row r="249" spans="1:10">
      <c r="A249" t="s">
        <v>347</v>
      </c>
      <c r="B249" t="s">
        <v>222</v>
      </c>
      <c r="C249" t="s">
        <v>223</v>
      </c>
      <c r="D249" t="s">
        <v>47</v>
      </c>
      <c r="E249" t="s">
        <v>41</v>
      </c>
      <c r="F249" s="58">
        <v>4.0220000000000002</v>
      </c>
      <c r="G249" s="58">
        <v>4.0629999999999997</v>
      </c>
      <c r="H249" s="58">
        <v>4.0090000000000003</v>
      </c>
      <c r="I249" s="58">
        <v>4.0810000000000004</v>
      </c>
      <c r="J249" s="58">
        <v>4.4209999999999994</v>
      </c>
    </row>
    <row r="250" spans="1:10">
      <c r="A250" t="s">
        <v>347</v>
      </c>
      <c r="B250" t="s">
        <v>224</v>
      </c>
      <c r="C250" t="s">
        <v>225</v>
      </c>
      <c r="D250" t="s">
        <v>47</v>
      </c>
      <c r="E250" t="s">
        <v>41</v>
      </c>
      <c r="F250" s="58">
        <v>1.9750000000000001</v>
      </c>
      <c r="G250" s="58">
        <v>1.996</v>
      </c>
      <c r="H250" s="58">
        <v>1.97</v>
      </c>
      <c r="I250" s="58">
        <v>2.0059999999999998</v>
      </c>
      <c r="J250" s="58">
        <v>2.173</v>
      </c>
    </row>
    <row r="251" spans="1:10">
      <c r="A251" t="s">
        <v>347</v>
      </c>
      <c r="B251" t="s">
        <v>226</v>
      </c>
      <c r="C251" t="s">
        <v>227</v>
      </c>
      <c r="D251" t="s">
        <v>47</v>
      </c>
      <c r="E251" t="s">
        <v>41</v>
      </c>
      <c r="F251" s="58">
        <v>1.0589999999999999</v>
      </c>
      <c r="G251" s="58">
        <v>1.07</v>
      </c>
      <c r="H251" s="58">
        <v>1.0549999999999999</v>
      </c>
      <c r="I251" s="58">
        <v>1.075</v>
      </c>
      <c r="J251" s="58">
        <v>1.1639999999999999</v>
      </c>
    </row>
    <row r="252" spans="1:10">
      <c r="A252" t="s">
        <v>347</v>
      </c>
      <c r="B252" t="s">
        <v>228</v>
      </c>
      <c r="C252" t="s">
        <v>229</v>
      </c>
      <c r="D252" t="s">
        <v>47</v>
      </c>
      <c r="E252" t="s">
        <v>41</v>
      </c>
      <c r="F252" s="58">
        <v>0</v>
      </c>
      <c r="G252" s="58">
        <v>0</v>
      </c>
      <c r="H252" s="58">
        <v>0</v>
      </c>
      <c r="I252" s="58">
        <v>0</v>
      </c>
      <c r="J252" s="58">
        <v>0</v>
      </c>
    </row>
    <row r="253" spans="1:10">
      <c r="A253" t="s">
        <v>347</v>
      </c>
      <c r="B253" t="s">
        <v>230</v>
      </c>
      <c r="C253" t="s">
        <v>231</v>
      </c>
      <c r="D253" t="s">
        <v>47</v>
      </c>
      <c r="E253" t="s">
        <v>41</v>
      </c>
      <c r="F253" s="58">
        <v>0</v>
      </c>
      <c r="G253" s="58">
        <v>0</v>
      </c>
      <c r="H253" s="58">
        <v>0</v>
      </c>
      <c r="I253" s="58">
        <v>0</v>
      </c>
      <c r="J253" s="58">
        <v>0</v>
      </c>
    </row>
    <row r="254" spans="1:10">
      <c r="A254" t="s">
        <v>347</v>
      </c>
      <c r="B254" t="s">
        <v>232</v>
      </c>
      <c r="C254" t="s">
        <v>233</v>
      </c>
      <c r="D254" t="s">
        <v>47</v>
      </c>
      <c r="E254" t="s">
        <v>41</v>
      </c>
      <c r="F254" s="58">
        <v>0</v>
      </c>
      <c r="G254" s="58">
        <v>0</v>
      </c>
      <c r="H254" s="58">
        <v>0</v>
      </c>
      <c r="I254" s="58">
        <v>0</v>
      </c>
      <c r="J254" s="58">
        <v>0</v>
      </c>
    </row>
    <row r="255" spans="1:10">
      <c r="A255" t="s">
        <v>347</v>
      </c>
      <c r="B255" t="s">
        <v>234</v>
      </c>
      <c r="C255" t="s">
        <v>235</v>
      </c>
      <c r="D255" t="s">
        <v>47</v>
      </c>
      <c r="E255" t="s">
        <v>41</v>
      </c>
      <c r="F255" s="58">
        <v>0</v>
      </c>
      <c r="G255" s="58">
        <v>0</v>
      </c>
      <c r="H255" s="58">
        <v>0</v>
      </c>
      <c r="I255" s="58">
        <v>0</v>
      </c>
      <c r="J255" s="58">
        <v>0</v>
      </c>
    </row>
    <row r="256" spans="1:10">
      <c r="A256" t="s">
        <v>347</v>
      </c>
      <c r="B256" t="s">
        <v>236</v>
      </c>
      <c r="C256" t="s">
        <v>237</v>
      </c>
      <c r="D256" t="s">
        <v>47</v>
      </c>
      <c r="E256" t="s">
        <v>41</v>
      </c>
      <c r="F256" s="58">
        <v>0</v>
      </c>
      <c r="G256" s="58">
        <v>0</v>
      </c>
      <c r="H256" s="58">
        <v>0</v>
      </c>
      <c r="I256" s="58">
        <v>0</v>
      </c>
      <c r="J256" s="58">
        <v>0</v>
      </c>
    </row>
    <row r="257" spans="1:10">
      <c r="A257" t="s">
        <v>347</v>
      </c>
      <c r="B257" t="s">
        <v>238</v>
      </c>
      <c r="C257" t="s">
        <v>239</v>
      </c>
      <c r="D257" t="s">
        <v>47</v>
      </c>
      <c r="E257" t="s">
        <v>41</v>
      </c>
      <c r="F257" s="58">
        <v>0</v>
      </c>
      <c r="G257" s="58">
        <v>0</v>
      </c>
      <c r="H257" s="58">
        <v>0</v>
      </c>
      <c r="I257" s="58">
        <v>0</v>
      </c>
      <c r="J257" s="58">
        <v>0</v>
      </c>
    </row>
    <row r="258" spans="1:10">
      <c r="A258" t="s">
        <v>347</v>
      </c>
      <c r="B258" t="s">
        <v>240</v>
      </c>
      <c r="C258" t="s">
        <v>241</v>
      </c>
      <c r="D258" t="s">
        <v>47</v>
      </c>
      <c r="E258" t="s">
        <v>41</v>
      </c>
      <c r="F258" s="58">
        <v>0</v>
      </c>
      <c r="G258" s="58">
        <v>0</v>
      </c>
      <c r="H258" s="58">
        <v>0</v>
      </c>
      <c r="I258" s="58">
        <v>0</v>
      </c>
      <c r="J258" s="58">
        <v>0</v>
      </c>
    </row>
    <row r="259" spans="1:10">
      <c r="A259" t="s">
        <v>347</v>
      </c>
      <c r="B259" t="s">
        <v>242</v>
      </c>
      <c r="C259" t="s">
        <v>243</v>
      </c>
      <c r="D259" t="s">
        <v>47</v>
      </c>
      <c r="E259" t="s">
        <v>41</v>
      </c>
      <c r="F259" s="58">
        <v>7.056</v>
      </c>
      <c r="G259" s="58">
        <v>7.1289999999999996</v>
      </c>
      <c r="H259" s="58">
        <v>7.0339999999999998</v>
      </c>
      <c r="I259" s="58">
        <v>7.1620000000000008</v>
      </c>
      <c r="J259" s="58">
        <v>7.7579999999999991</v>
      </c>
    </row>
    <row r="260" spans="1:10">
      <c r="A260" t="s">
        <v>347</v>
      </c>
      <c r="B260" t="s">
        <v>244</v>
      </c>
      <c r="C260" t="s">
        <v>245</v>
      </c>
      <c r="D260" t="s">
        <v>47</v>
      </c>
      <c r="E260" t="s">
        <v>41</v>
      </c>
      <c r="F260" s="58">
        <v>0</v>
      </c>
      <c r="G260" s="58">
        <v>0</v>
      </c>
      <c r="H260" s="58">
        <v>0</v>
      </c>
      <c r="I260" s="58">
        <v>0</v>
      </c>
      <c r="J260" s="58">
        <v>0</v>
      </c>
    </row>
    <row r="261" spans="1:10">
      <c r="A261" t="s">
        <v>347</v>
      </c>
      <c r="B261" t="s">
        <v>246</v>
      </c>
      <c r="C261" t="s">
        <v>247</v>
      </c>
      <c r="D261" t="s">
        <v>47</v>
      </c>
      <c r="E261" t="s">
        <v>41</v>
      </c>
      <c r="F261" s="58">
        <v>0</v>
      </c>
      <c r="G261" s="58">
        <v>0</v>
      </c>
      <c r="H261" s="58">
        <v>0</v>
      </c>
      <c r="I261" s="58">
        <v>0</v>
      </c>
      <c r="J261" s="58">
        <v>0</v>
      </c>
    </row>
    <row r="262" spans="1:10">
      <c r="A262" t="s">
        <v>347</v>
      </c>
      <c r="B262" t="s">
        <v>248</v>
      </c>
      <c r="C262" t="s">
        <v>249</v>
      </c>
      <c r="D262" t="s">
        <v>47</v>
      </c>
      <c r="E262" t="s">
        <v>41</v>
      </c>
      <c r="F262" s="58">
        <v>0</v>
      </c>
      <c r="G262" s="58">
        <v>0</v>
      </c>
      <c r="H262" s="58">
        <v>0</v>
      </c>
      <c r="I262" s="58">
        <v>0</v>
      </c>
      <c r="J262" s="58">
        <v>0</v>
      </c>
    </row>
    <row r="263" spans="1:10">
      <c r="A263" t="s">
        <v>347</v>
      </c>
      <c r="B263" t="s">
        <v>250</v>
      </c>
      <c r="C263" t="s">
        <v>251</v>
      </c>
      <c r="D263" t="s">
        <v>47</v>
      </c>
      <c r="E263" t="s">
        <v>41</v>
      </c>
      <c r="F263" s="58">
        <v>0</v>
      </c>
      <c r="G263" s="58">
        <v>0</v>
      </c>
      <c r="H263" s="58">
        <v>0</v>
      </c>
      <c r="I263" s="58">
        <v>0</v>
      </c>
      <c r="J263" s="58">
        <v>0</v>
      </c>
    </row>
    <row r="264" spans="1:10">
      <c r="A264" t="s">
        <v>347</v>
      </c>
      <c r="B264" t="s">
        <v>252</v>
      </c>
      <c r="C264" t="s">
        <v>253</v>
      </c>
      <c r="D264" t="s">
        <v>47</v>
      </c>
      <c r="E264" t="s">
        <v>41</v>
      </c>
      <c r="F264" s="58">
        <v>0</v>
      </c>
      <c r="G264" s="58">
        <v>0</v>
      </c>
      <c r="H264" s="58">
        <v>0</v>
      </c>
      <c r="I264" s="58">
        <v>0</v>
      </c>
      <c r="J264" s="58">
        <v>0</v>
      </c>
    </row>
    <row r="265" spans="1:10">
      <c r="A265" t="s">
        <v>347</v>
      </c>
      <c r="B265" t="s">
        <v>254</v>
      </c>
      <c r="C265" t="s">
        <v>255</v>
      </c>
      <c r="D265" t="s">
        <v>47</v>
      </c>
      <c r="E265" t="s">
        <v>41</v>
      </c>
      <c r="F265" s="58">
        <v>0</v>
      </c>
      <c r="G265" s="58">
        <v>0</v>
      </c>
      <c r="H265" s="58">
        <v>0</v>
      </c>
      <c r="I265" s="58">
        <v>0</v>
      </c>
      <c r="J265" s="58">
        <v>0</v>
      </c>
    </row>
    <row r="266" spans="1:10">
      <c r="A266" t="s">
        <v>347</v>
      </c>
      <c r="B266" t="s">
        <v>256</v>
      </c>
      <c r="C266" t="s">
        <v>257</v>
      </c>
      <c r="D266" t="s">
        <v>47</v>
      </c>
      <c r="E266" t="s">
        <v>41</v>
      </c>
      <c r="F266" s="58">
        <v>2.0659999999999998</v>
      </c>
      <c r="G266" s="58">
        <v>5.3440000000000003</v>
      </c>
      <c r="H266" s="58">
        <v>8.65</v>
      </c>
      <c r="I266" s="58">
        <v>4.3529999999999998</v>
      </c>
      <c r="J266" s="58">
        <v>0</v>
      </c>
    </row>
    <row r="267" spans="1:10">
      <c r="A267" t="s">
        <v>347</v>
      </c>
      <c r="B267" t="s">
        <v>258</v>
      </c>
      <c r="C267" t="s">
        <v>259</v>
      </c>
      <c r="D267" t="s">
        <v>47</v>
      </c>
      <c r="E267" t="s">
        <v>41</v>
      </c>
      <c r="F267" s="58">
        <v>0</v>
      </c>
      <c r="G267" s="58">
        <v>0</v>
      </c>
      <c r="H267" s="58">
        <v>0</v>
      </c>
      <c r="I267" s="58">
        <v>0</v>
      </c>
      <c r="J267" s="58">
        <v>0</v>
      </c>
    </row>
    <row r="268" spans="1:10">
      <c r="A268" t="s">
        <v>347</v>
      </c>
      <c r="B268" t="s">
        <v>260</v>
      </c>
      <c r="C268" t="s">
        <v>261</v>
      </c>
      <c r="D268" t="s">
        <v>47</v>
      </c>
      <c r="E268" t="s">
        <v>41</v>
      </c>
      <c r="F268" s="56" t="s">
        <v>318</v>
      </c>
      <c r="G268" s="56" t="s">
        <v>318</v>
      </c>
      <c r="H268" s="56" t="s">
        <v>318</v>
      </c>
      <c r="I268" s="56" t="s">
        <v>318</v>
      </c>
      <c r="J268" s="56" t="s">
        <v>318</v>
      </c>
    </row>
    <row r="269" spans="1:10">
      <c r="A269" t="s">
        <v>347</v>
      </c>
      <c r="B269" t="s">
        <v>262</v>
      </c>
      <c r="C269" t="s">
        <v>263</v>
      </c>
      <c r="D269" t="s">
        <v>47</v>
      </c>
      <c r="E269" t="s">
        <v>41</v>
      </c>
      <c r="F269" s="56" t="s">
        <v>318</v>
      </c>
      <c r="G269" s="56" t="s">
        <v>318</v>
      </c>
      <c r="H269" s="56" t="s">
        <v>318</v>
      </c>
      <c r="I269" s="56" t="s">
        <v>318</v>
      </c>
      <c r="J269" s="56" t="s">
        <v>318</v>
      </c>
    </row>
    <row r="270" spans="1:10">
      <c r="A270" t="s">
        <v>347</v>
      </c>
      <c r="B270" t="s">
        <v>264</v>
      </c>
      <c r="C270" t="s">
        <v>265</v>
      </c>
      <c r="D270" t="s">
        <v>47</v>
      </c>
      <c r="E270" t="s">
        <v>41</v>
      </c>
      <c r="F270" s="58">
        <v>2.0659999999999998</v>
      </c>
      <c r="G270" s="58">
        <v>5.3440000000000003</v>
      </c>
      <c r="H270" s="58">
        <v>8.65</v>
      </c>
      <c r="I270" s="58">
        <v>4.3529999999999998</v>
      </c>
      <c r="J270" s="58">
        <v>0</v>
      </c>
    </row>
    <row r="271" spans="1:10">
      <c r="A271" t="s">
        <v>347</v>
      </c>
      <c r="B271" t="s">
        <v>266</v>
      </c>
      <c r="C271" t="s">
        <v>267</v>
      </c>
      <c r="D271" t="s">
        <v>47</v>
      </c>
      <c r="E271" t="s">
        <v>41</v>
      </c>
      <c r="F271" s="58">
        <v>0</v>
      </c>
      <c r="G271" s="58">
        <v>0</v>
      </c>
      <c r="H271" s="58">
        <v>0</v>
      </c>
      <c r="I271" s="58">
        <v>0</v>
      </c>
      <c r="J271" s="58">
        <v>0</v>
      </c>
    </row>
    <row r="272" spans="1:10">
      <c r="A272" t="s">
        <v>347</v>
      </c>
      <c r="B272" t="s">
        <v>268</v>
      </c>
      <c r="C272" t="s">
        <v>269</v>
      </c>
      <c r="D272" t="s">
        <v>47</v>
      </c>
      <c r="E272" t="s">
        <v>41</v>
      </c>
      <c r="F272" s="58">
        <v>0</v>
      </c>
      <c r="G272" s="58">
        <v>0</v>
      </c>
      <c r="H272" s="58">
        <v>0</v>
      </c>
      <c r="I272" s="58">
        <v>0</v>
      </c>
      <c r="J272" s="58">
        <v>0</v>
      </c>
    </row>
    <row r="273" spans="1:10">
      <c r="A273" t="s">
        <v>347</v>
      </c>
      <c r="B273" t="s">
        <v>270</v>
      </c>
      <c r="C273" t="s">
        <v>271</v>
      </c>
      <c r="D273" t="s">
        <v>47</v>
      </c>
      <c r="E273" t="s">
        <v>41</v>
      </c>
      <c r="F273" s="58">
        <v>0</v>
      </c>
      <c r="G273" s="58">
        <v>0</v>
      </c>
      <c r="H273" s="58">
        <v>0</v>
      </c>
      <c r="I273" s="58">
        <v>0</v>
      </c>
      <c r="J273" s="58">
        <v>0</v>
      </c>
    </row>
    <row r="274" spans="1:10">
      <c r="A274" t="s">
        <v>347</v>
      </c>
      <c r="B274" t="s">
        <v>272</v>
      </c>
      <c r="C274" t="s">
        <v>273</v>
      </c>
      <c r="D274" t="s">
        <v>47</v>
      </c>
      <c r="E274" t="s">
        <v>41</v>
      </c>
      <c r="F274" s="58">
        <v>0</v>
      </c>
      <c r="G274" s="58">
        <v>0</v>
      </c>
      <c r="H274" s="58">
        <v>0</v>
      </c>
      <c r="I274" s="58">
        <v>0</v>
      </c>
      <c r="J274" s="58">
        <v>0</v>
      </c>
    </row>
    <row r="275" spans="1:10">
      <c r="A275" t="s">
        <v>347</v>
      </c>
      <c r="B275" t="s">
        <v>274</v>
      </c>
      <c r="C275" t="s">
        <v>275</v>
      </c>
      <c r="D275" t="s">
        <v>47</v>
      </c>
      <c r="E275" t="s">
        <v>41</v>
      </c>
      <c r="F275" s="58">
        <v>0</v>
      </c>
      <c r="G275" s="58">
        <v>0</v>
      </c>
      <c r="H275" s="58">
        <v>0</v>
      </c>
      <c r="I275" s="58">
        <v>0</v>
      </c>
      <c r="J275" s="58">
        <v>0</v>
      </c>
    </row>
    <row r="276" spans="1:10">
      <c r="A276" t="s">
        <v>347</v>
      </c>
      <c r="B276" t="s">
        <v>276</v>
      </c>
      <c r="C276" t="s">
        <v>277</v>
      </c>
      <c r="D276" t="s">
        <v>47</v>
      </c>
      <c r="E276" t="s">
        <v>41</v>
      </c>
      <c r="F276" s="58">
        <v>0</v>
      </c>
      <c r="G276" s="58">
        <v>0</v>
      </c>
      <c r="H276" s="58">
        <v>0</v>
      </c>
      <c r="I276" s="58">
        <v>0</v>
      </c>
      <c r="J276" s="58">
        <v>0</v>
      </c>
    </row>
    <row r="277" spans="1:10">
      <c r="A277" t="s">
        <v>347</v>
      </c>
      <c r="B277" t="s">
        <v>278</v>
      </c>
      <c r="C277" t="s">
        <v>279</v>
      </c>
      <c r="D277" t="s">
        <v>47</v>
      </c>
      <c r="E277" t="s">
        <v>41</v>
      </c>
      <c r="F277" s="58">
        <v>0</v>
      </c>
      <c r="G277" s="58">
        <v>0.188</v>
      </c>
      <c r="H277" s="58">
        <v>0.376</v>
      </c>
      <c r="I277" s="58">
        <v>0.376</v>
      </c>
      <c r="J277" s="58">
        <v>0.376</v>
      </c>
    </row>
    <row r="278" spans="1:10">
      <c r="A278" t="s">
        <v>347</v>
      </c>
      <c r="B278" t="s">
        <v>280</v>
      </c>
      <c r="C278" t="s">
        <v>281</v>
      </c>
      <c r="D278" t="s">
        <v>47</v>
      </c>
      <c r="E278" t="s">
        <v>41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</row>
    <row r="279" spans="1:10">
      <c r="A279" t="s">
        <v>347</v>
      </c>
      <c r="B279" t="s">
        <v>282</v>
      </c>
      <c r="C279" t="s">
        <v>283</v>
      </c>
      <c r="D279" t="s">
        <v>47</v>
      </c>
      <c r="E279" t="s">
        <v>41</v>
      </c>
      <c r="F279" s="56" t="s">
        <v>318</v>
      </c>
      <c r="G279" s="56" t="s">
        <v>318</v>
      </c>
      <c r="H279" s="56" t="s">
        <v>318</v>
      </c>
      <c r="I279" s="56" t="s">
        <v>318</v>
      </c>
      <c r="J279" s="56" t="s">
        <v>318</v>
      </c>
    </row>
    <row r="280" spans="1:10">
      <c r="A280" t="s">
        <v>347</v>
      </c>
      <c r="B280" t="s">
        <v>284</v>
      </c>
      <c r="C280" t="s">
        <v>285</v>
      </c>
      <c r="D280" t="s">
        <v>47</v>
      </c>
      <c r="E280" t="s">
        <v>41</v>
      </c>
      <c r="F280" s="56" t="s">
        <v>318</v>
      </c>
      <c r="G280" s="56" t="s">
        <v>318</v>
      </c>
      <c r="H280" s="56" t="s">
        <v>318</v>
      </c>
      <c r="I280" s="56" t="s">
        <v>318</v>
      </c>
      <c r="J280" s="56" t="s">
        <v>318</v>
      </c>
    </row>
    <row r="281" spans="1:10">
      <c r="A281" t="s">
        <v>347</v>
      </c>
      <c r="B281" t="s">
        <v>286</v>
      </c>
      <c r="C281" t="s">
        <v>287</v>
      </c>
      <c r="D281" t="s">
        <v>47</v>
      </c>
      <c r="E281" t="s">
        <v>41</v>
      </c>
      <c r="F281" s="58">
        <v>0</v>
      </c>
      <c r="G281" s="58">
        <v>0.188</v>
      </c>
      <c r="H281" s="58">
        <v>0.376</v>
      </c>
      <c r="I281" s="58">
        <v>0.376</v>
      </c>
      <c r="J281" s="58">
        <v>0.376</v>
      </c>
    </row>
    <row r="282" spans="1:10">
      <c r="A282" t="s">
        <v>347</v>
      </c>
      <c r="B282" t="s">
        <v>288</v>
      </c>
      <c r="C282" t="s">
        <v>289</v>
      </c>
      <c r="D282" t="s">
        <v>47</v>
      </c>
      <c r="E282" t="s">
        <v>41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</row>
    <row r="283" spans="1:10">
      <c r="A283" t="s">
        <v>347</v>
      </c>
      <c r="B283" t="s">
        <v>290</v>
      </c>
      <c r="C283" t="s">
        <v>291</v>
      </c>
      <c r="D283" t="s">
        <v>47</v>
      </c>
      <c r="E283" t="s">
        <v>41</v>
      </c>
      <c r="F283" s="58">
        <v>0</v>
      </c>
      <c r="G283" s="58">
        <v>0</v>
      </c>
      <c r="H283" s="58">
        <v>0</v>
      </c>
      <c r="I283" s="58">
        <v>0</v>
      </c>
      <c r="J283" s="58">
        <v>0</v>
      </c>
    </row>
    <row r="284" spans="1:10">
      <c r="A284" t="s">
        <v>347</v>
      </c>
      <c r="B284" t="s">
        <v>292</v>
      </c>
      <c r="C284" t="s">
        <v>293</v>
      </c>
      <c r="D284" t="s">
        <v>47</v>
      </c>
      <c r="E284" t="s">
        <v>41</v>
      </c>
      <c r="F284" s="58">
        <v>0</v>
      </c>
      <c r="G284" s="58">
        <v>0</v>
      </c>
      <c r="H284" s="58">
        <v>0</v>
      </c>
      <c r="I284" s="58">
        <v>0</v>
      </c>
      <c r="J284" s="58">
        <v>0</v>
      </c>
    </row>
    <row r="285" spans="1:10">
      <c r="A285" t="s">
        <v>347</v>
      </c>
      <c r="B285" t="s">
        <v>294</v>
      </c>
      <c r="C285" t="s">
        <v>295</v>
      </c>
      <c r="D285" t="s">
        <v>47</v>
      </c>
      <c r="E285" t="s">
        <v>41</v>
      </c>
      <c r="F285" s="58">
        <v>0</v>
      </c>
      <c r="G285" s="58">
        <v>0</v>
      </c>
      <c r="H285" s="58">
        <v>0</v>
      </c>
      <c r="I285" s="58">
        <v>0</v>
      </c>
      <c r="J285" s="58">
        <v>0</v>
      </c>
    </row>
    <row r="286" spans="1:10">
      <c r="A286" t="s">
        <v>347</v>
      </c>
      <c r="B286" t="s">
        <v>296</v>
      </c>
      <c r="C286" t="s">
        <v>297</v>
      </c>
      <c r="D286" t="s">
        <v>47</v>
      </c>
      <c r="E286" t="s">
        <v>41</v>
      </c>
      <c r="F286" s="58">
        <v>0</v>
      </c>
      <c r="G286" s="58">
        <v>0</v>
      </c>
      <c r="H286" s="58">
        <v>0</v>
      </c>
      <c r="I286" s="58">
        <v>0</v>
      </c>
      <c r="J286" s="58">
        <v>0</v>
      </c>
    </row>
    <row r="287" spans="1:10">
      <c r="A287" t="s">
        <v>347</v>
      </c>
      <c r="B287" t="s">
        <v>298</v>
      </c>
      <c r="C287" t="s">
        <v>299</v>
      </c>
      <c r="D287" t="s">
        <v>47</v>
      </c>
      <c r="E287" t="s">
        <v>41</v>
      </c>
      <c r="F287" s="58">
        <v>0</v>
      </c>
      <c r="G287" s="58">
        <v>0</v>
      </c>
      <c r="H287" s="58">
        <v>0</v>
      </c>
      <c r="I287" s="58">
        <v>0</v>
      </c>
      <c r="J287" s="58">
        <v>0</v>
      </c>
    </row>
    <row r="288" spans="1:10">
      <c r="A288" t="s">
        <v>347</v>
      </c>
      <c r="B288" t="s">
        <v>300</v>
      </c>
      <c r="C288" t="s">
        <v>301</v>
      </c>
      <c r="D288" t="s">
        <v>47</v>
      </c>
      <c r="E288" t="s">
        <v>41</v>
      </c>
      <c r="F288" s="58">
        <v>2.0659999999999998</v>
      </c>
      <c r="G288" s="58">
        <v>5.532</v>
      </c>
      <c r="H288" s="58">
        <v>9.0259999999999998</v>
      </c>
      <c r="I288" s="58">
        <v>4.7290000000000001</v>
      </c>
      <c r="J288" s="58">
        <v>0.376</v>
      </c>
    </row>
    <row r="289" spans="1:10">
      <c r="A289" t="s">
        <v>347</v>
      </c>
      <c r="B289" t="s">
        <v>302</v>
      </c>
      <c r="C289" t="s">
        <v>303</v>
      </c>
      <c r="D289" t="s">
        <v>47</v>
      </c>
      <c r="E289" t="s">
        <v>41</v>
      </c>
      <c r="F289" s="58">
        <v>0</v>
      </c>
      <c r="G289" s="58">
        <v>0</v>
      </c>
      <c r="H289" s="58">
        <v>0</v>
      </c>
      <c r="I289" s="58">
        <v>0</v>
      </c>
      <c r="J289" s="58">
        <v>0</v>
      </c>
    </row>
    <row r="290" spans="1:10">
      <c r="A290" t="s">
        <v>347</v>
      </c>
      <c r="B290" t="s">
        <v>304</v>
      </c>
      <c r="C290" t="s">
        <v>305</v>
      </c>
      <c r="D290" t="s">
        <v>47</v>
      </c>
      <c r="E290" t="s">
        <v>41</v>
      </c>
      <c r="F290" s="58">
        <v>0</v>
      </c>
      <c r="G290" s="58">
        <v>0</v>
      </c>
      <c r="H290" s="58">
        <v>0</v>
      </c>
      <c r="I290" s="58">
        <v>0</v>
      </c>
      <c r="J290" s="58">
        <v>0</v>
      </c>
    </row>
    <row r="291" spans="1:10">
      <c r="A291" t="s">
        <v>347</v>
      </c>
      <c r="B291" t="s">
        <v>306</v>
      </c>
      <c r="C291" t="s">
        <v>307</v>
      </c>
      <c r="D291" t="s">
        <v>47</v>
      </c>
      <c r="E291" t="s">
        <v>41</v>
      </c>
      <c r="F291" s="58">
        <v>0</v>
      </c>
      <c r="G291" s="58">
        <v>0</v>
      </c>
      <c r="H291" s="58">
        <v>0</v>
      </c>
      <c r="I291" s="58">
        <v>0</v>
      </c>
      <c r="J291" s="58">
        <v>0</v>
      </c>
    </row>
    <row r="292" spans="1:10">
      <c r="A292" t="s">
        <v>347</v>
      </c>
      <c r="B292" t="s">
        <v>308</v>
      </c>
      <c r="C292" t="s">
        <v>309</v>
      </c>
      <c r="D292" t="s">
        <v>47</v>
      </c>
      <c r="E292" t="s">
        <v>41</v>
      </c>
      <c r="F292" s="58">
        <v>2.0659999999999998</v>
      </c>
      <c r="G292" s="58">
        <v>5.532</v>
      </c>
      <c r="H292" s="58">
        <v>9.0259999999999998</v>
      </c>
      <c r="I292" s="58">
        <v>4.7290000000000001</v>
      </c>
      <c r="J292" s="58">
        <v>0.376</v>
      </c>
    </row>
    <row r="293" spans="1:10">
      <c r="A293" t="s">
        <v>347</v>
      </c>
      <c r="B293" t="s">
        <v>310</v>
      </c>
      <c r="C293" t="s">
        <v>311</v>
      </c>
      <c r="D293" t="s">
        <v>47</v>
      </c>
      <c r="E293" t="s">
        <v>41</v>
      </c>
      <c r="F293" s="56" t="s">
        <v>318</v>
      </c>
      <c r="G293" s="56" t="s">
        <v>318</v>
      </c>
      <c r="H293" s="56" t="s">
        <v>318</v>
      </c>
      <c r="I293" s="56" t="s">
        <v>318</v>
      </c>
      <c r="J293" s="56" t="s">
        <v>318</v>
      </c>
    </row>
    <row r="294" spans="1:10">
      <c r="A294" t="s">
        <v>347</v>
      </c>
      <c r="B294" t="s">
        <v>312</v>
      </c>
      <c r="C294" t="s">
        <v>313</v>
      </c>
      <c r="D294" t="s">
        <v>47</v>
      </c>
      <c r="E294" t="s">
        <v>41</v>
      </c>
      <c r="F294" s="56" t="s">
        <v>318</v>
      </c>
      <c r="G294" s="56" t="s">
        <v>318</v>
      </c>
      <c r="H294" s="56" t="s">
        <v>318</v>
      </c>
      <c r="I294" s="56" t="s">
        <v>318</v>
      </c>
      <c r="J294" s="56" t="s">
        <v>318</v>
      </c>
    </row>
    <row r="295" spans="1:10">
      <c r="A295" t="s">
        <v>347</v>
      </c>
      <c r="B295" t="s">
        <v>314</v>
      </c>
      <c r="C295" t="s">
        <v>315</v>
      </c>
      <c r="D295" t="s">
        <v>47</v>
      </c>
      <c r="E295" t="s">
        <v>41</v>
      </c>
      <c r="F295" s="58">
        <v>0</v>
      </c>
      <c r="G295" s="58">
        <v>0</v>
      </c>
      <c r="H295" s="58">
        <v>0</v>
      </c>
      <c r="I295" s="58">
        <v>0</v>
      </c>
      <c r="J295" s="58">
        <v>0</v>
      </c>
    </row>
    <row r="296" spans="1:10">
      <c r="A296" t="s">
        <v>347</v>
      </c>
      <c r="B296" t="s">
        <v>316</v>
      </c>
      <c r="C296" t="s">
        <v>317</v>
      </c>
      <c r="D296" t="s">
        <v>47</v>
      </c>
      <c r="E296" t="s">
        <v>41</v>
      </c>
      <c r="F296" s="58">
        <v>1.4239999999999999</v>
      </c>
      <c r="G296" s="58">
        <v>2.831</v>
      </c>
      <c r="H296" s="58">
        <v>4.55</v>
      </c>
      <c r="I296" s="58">
        <v>3.6659999999999999</v>
      </c>
      <c r="J296" s="58">
        <v>1.3140000000000001</v>
      </c>
    </row>
    <row r="297" spans="1:10">
      <c r="A297" t="s">
        <v>347</v>
      </c>
      <c r="B297" t="s">
        <v>319</v>
      </c>
      <c r="C297" t="s">
        <v>320</v>
      </c>
      <c r="D297" t="s">
        <v>47</v>
      </c>
      <c r="E297" t="s">
        <v>41</v>
      </c>
      <c r="F297" s="58">
        <v>0</v>
      </c>
      <c r="G297" s="58">
        <v>0</v>
      </c>
      <c r="H297" s="58">
        <v>0</v>
      </c>
      <c r="I297" s="58">
        <v>0</v>
      </c>
      <c r="J297" s="58">
        <v>3.1E-2</v>
      </c>
    </row>
    <row r="298" spans="1:10">
      <c r="A298" t="s">
        <v>347</v>
      </c>
      <c r="B298" t="s">
        <v>321</v>
      </c>
      <c r="C298" t="s">
        <v>322</v>
      </c>
      <c r="D298" t="s">
        <v>47</v>
      </c>
      <c r="E298" t="s">
        <v>41</v>
      </c>
      <c r="F298" s="58">
        <v>1.4239999999999999</v>
      </c>
      <c r="G298" s="58">
        <v>2.831</v>
      </c>
      <c r="H298" s="58">
        <v>4.55</v>
      </c>
      <c r="I298" s="58">
        <v>3.6659999999999999</v>
      </c>
      <c r="J298" s="58">
        <v>1.345</v>
      </c>
    </row>
    <row r="299" spans="1:10">
      <c r="A299" t="s">
        <v>347</v>
      </c>
      <c r="B299" t="s">
        <v>323</v>
      </c>
      <c r="C299" t="s">
        <v>324</v>
      </c>
      <c r="D299" t="s">
        <v>47</v>
      </c>
      <c r="E299" t="s">
        <v>41</v>
      </c>
      <c r="F299" s="58">
        <v>1.8</v>
      </c>
      <c r="G299" s="58">
        <v>1.7509999999999999</v>
      </c>
      <c r="H299" s="58">
        <v>1.7430000000000001</v>
      </c>
      <c r="I299" s="58">
        <v>1.7130000000000001</v>
      </c>
      <c r="J299" s="58">
        <v>1.6830000000000001</v>
      </c>
    </row>
    <row r="300" spans="1:10">
      <c r="A300" t="s">
        <v>347</v>
      </c>
      <c r="B300" t="s">
        <v>325</v>
      </c>
      <c r="C300" t="s">
        <v>326</v>
      </c>
      <c r="D300" t="s">
        <v>47</v>
      </c>
      <c r="E300" t="s">
        <v>41</v>
      </c>
      <c r="F300" s="58">
        <v>0</v>
      </c>
      <c r="G300" s="58">
        <v>0</v>
      </c>
      <c r="H300" s="58">
        <v>0</v>
      </c>
      <c r="I300" s="58">
        <v>0</v>
      </c>
      <c r="J300" s="58">
        <v>0</v>
      </c>
    </row>
    <row r="301" spans="1:10">
      <c r="A301" t="s">
        <v>347</v>
      </c>
      <c r="B301" t="s">
        <v>327</v>
      </c>
      <c r="C301" t="s">
        <v>328</v>
      </c>
      <c r="D301" t="s">
        <v>47</v>
      </c>
      <c r="E301" t="s">
        <v>41</v>
      </c>
      <c r="F301" s="58">
        <v>0</v>
      </c>
      <c r="G301" s="58">
        <v>0</v>
      </c>
      <c r="H301" s="58">
        <v>0</v>
      </c>
      <c r="I301" s="58">
        <v>0</v>
      </c>
      <c r="J301" s="58">
        <v>0</v>
      </c>
    </row>
    <row r="302" spans="1:10">
      <c r="A302" t="s">
        <v>347</v>
      </c>
      <c r="B302" t="s">
        <v>329</v>
      </c>
      <c r="C302" t="s">
        <v>330</v>
      </c>
      <c r="D302" t="s">
        <v>47</v>
      </c>
      <c r="E302" t="s">
        <v>41</v>
      </c>
      <c r="F302" s="58">
        <v>0</v>
      </c>
      <c r="G302" s="58">
        <v>0</v>
      </c>
      <c r="H302" s="58">
        <v>0</v>
      </c>
      <c r="I302" s="58">
        <v>0</v>
      </c>
      <c r="J302" s="58">
        <v>0</v>
      </c>
    </row>
    <row r="303" spans="1:10">
      <c r="A303" t="s">
        <v>347</v>
      </c>
      <c r="B303" t="s">
        <v>331</v>
      </c>
      <c r="C303" t="s">
        <v>332</v>
      </c>
      <c r="D303" t="s">
        <v>47</v>
      </c>
      <c r="E303" t="s">
        <v>41</v>
      </c>
      <c r="F303" s="58">
        <v>0</v>
      </c>
      <c r="G303" s="58">
        <v>0</v>
      </c>
      <c r="H303" s="58">
        <v>0</v>
      </c>
      <c r="I303" s="58">
        <v>0</v>
      </c>
      <c r="J303" s="58">
        <v>0</v>
      </c>
    </row>
    <row r="304" spans="1:10">
      <c r="A304" t="s">
        <v>347</v>
      </c>
      <c r="B304" t="s">
        <v>333</v>
      </c>
      <c r="C304" t="s">
        <v>334</v>
      </c>
      <c r="D304" t="s">
        <v>47</v>
      </c>
      <c r="E304" t="s">
        <v>41</v>
      </c>
      <c r="F304" s="58">
        <v>1.8</v>
      </c>
      <c r="G304" s="58">
        <v>1.7509999999999999</v>
      </c>
      <c r="H304" s="58">
        <v>1.7430000000000001</v>
      </c>
      <c r="I304" s="58">
        <v>1.7130000000000001</v>
      </c>
      <c r="J304" s="58">
        <v>1.6830000000000001</v>
      </c>
    </row>
    <row r="305" spans="1:10">
      <c r="A305" t="s">
        <v>347</v>
      </c>
      <c r="B305" t="s">
        <v>335</v>
      </c>
      <c r="C305" t="s">
        <v>336</v>
      </c>
      <c r="D305" t="s">
        <v>47</v>
      </c>
      <c r="E305" t="s">
        <v>41</v>
      </c>
      <c r="F305" s="58">
        <v>0</v>
      </c>
      <c r="G305" s="58">
        <v>0</v>
      </c>
      <c r="H305" s="58">
        <v>0</v>
      </c>
      <c r="I305" s="58">
        <v>0</v>
      </c>
      <c r="J305" s="58">
        <v>0</v>
      </c>
    </row>
    <row r="306" spans="1:10">
      <c r="A306" t="s">
        <v>347</v>
      </c>
      <c r="B306" t="s">
        <v>337</v>
      </c>
      <c r="C306" t="s">
        <v>338</v>
      </c>
      <c r="D306" t="s">
        <v>47</v>
      </c>
      <c r="E306" t="s">
        <v>41</v>
      </c>
      <c r="F306" s="58">
        <v>0</v>
      </c>
      <c r="G306" s="58">
        <v>0</v>
      </c>
      <c r="H306" s="58">
        <v>0</v>
      </c>
      <c r="I306" s="58">
        <v>0</v>
      </c>
      <c r="J306" s="58">
        <v>0</v>
      </c>
    </row>
    <row r="307" spans="1:10">
      <c r="A307" t="s">
        <v>347</v>
      </c>
      <c r="B307" t="s">
        <v>339</v>
      </c>
      <c r="C307" t="s">
        <v>340</v>
      </c>
      <c r="D307" t="s">
        <v>47</v>
      </c>
      <c r="E307" t="s">
        <v>41</v>
      </c>
      <c r="F307" s="58">
        <v>0</v>
      </c>
      <c r="G307" s="58">
        <v>0</v>
      </c>
      <c r="H307" s="58">
        <v>0</v>
      </c>
      <c r="I307" s="58">
        <v>0</v>
      </c>
      <c r="J307" s="58">
        <v>0</v>
      </c>
    </row>
    <row r="308" spans="1:10">
      <c r="A308" t="s">
        <v>347</v>
      </c>
      <c r="B308" t="s">
        <v>341</v>
      </c>
      <c r="C308" t="s">
        <v>342</v>
      </c>
      <c r="D308" t="s">
        <v>47</v>
      </c>
      <c r="E308" t="s">
        <v>41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</row>
    <row r="309" spans="1:10">
      <c r="A309" t="s">
        <v>347</v>
      </c>
      <c r="B309" t="s">
        <v>343</v>
      </c>
      <c r="C309" t="s">
        <v>344</v>
      </c>
      <c r="D309" t="s">
        <v>47</v>
      </c>
      <c r="E309" t="s">
        <v>41</v>
      </c>
      <c r="F309" s="58">
        <v>0</v>
      </c>
      <c r="G309" s="58">
        <v>0</v>
      </c>
      <c r="H309" s="58">
        <v>0</v>
      </c>
      <c r="I309" s="58">
        <v>0</v>
      </c>
      <c r="J309" s="58">
        <v>0</v>
      </c>
    </row>
    <row r="310" spans="1:10">
      <c r="A310" t="s">
        <v>347</v>
      </c>
      <c r="B310" t="s">
        <v>345</v>
      </c>
      <c r="C310" t="s">
        <v>346</v>
      </c>
      <c r="D310" t="s">
        <v>47</v>
      </c>
      <c r="E310" t="s">
        <v>41</v>
      </c>
      <c r="F310" s="58">
        <v>0</v>
      </c>
      <c r="G310" s="58">
        <v>0</v>
      </c>
      <c r="H310" s="58">
        <v>0</v>
      </c>
      <c r="I310" s="58">
        <v>0</v>
      </c>
      <c r="J310" s="58">
        <v>0</v>
      </c>
    </row>
    <row r="311" spans="1:10">
      <c r="A311" t="s">
        <v>348</v>
      </c>
      <c r="B311" t="s">
        <v>45</v>
      </c>
      <c r="C311" t="s">
        <v>46</v>
      </c>
      <c r="D311" t="s">
        <v>47</v>
      </c>
      <c r="E311" t="s">
        <v>41</v>
      </c>
      <c r="F311" s="58">
        <v>74.003362434689578</v>
      </c>
      <c r="G311" s="58">
        <v>76.991508019656607</v>
      </c>
      <c r="H311" s="58">
        <v>76.966868859273632</v>
      </c>
      <c r="I311" s="58">
        <v>77.069945423221739</v>
      </c>
      <c r="J311" s="58">
        <v>79.37199051683514</v>
      </c>
    </row>
    <row r="312" spans="1:10">
      <c r="A312" t="s">
        <v>348</v>
      </c>
      <c r="B312" t="s">
        <v>48</v>
      </c>
      <c r="C312" t="s">
        <v>49</v>
      </c>
      <c r="D312" t="s">
        <v>47</v>
      </c>
      <c r="E312" t="s">
        <v>41</v>
      </c>
      <c r="F312" s="58">
        <v>5.3373854617827012</v>
      </c>
      <c r="G312" s="58">
        <v>7.7078245922574036</v>
      </c>
      <c r="H312" s="58">
        <v>7.7050012352708421</v>
      </c>
      <c r="I312" s="58">
        <v>7.7182411377455953</v>
      </c>
      <c r="J312" s="58">
        <v>9.4321041671886761</v>
      </c>
    </row>
    <row r="313" spans="1:10">
      <c r="A313" t="s">
        <v>348</v>
      </c>
      <c r="B313" t="s">
        <v>50</v>
      </c>
      <c r="C313" t="s">
        <v>51</v>
      </c>
      <c r="D313" t="s">
        <v>47</v>
      </c>
      <c r="E313" t="s">
        <v>41</v>
      </c>
      <c r="F313" s="58">
        <v>1.7739451706300129</v>
      </c>
      <c r="G313" s="58">
        <v>1.7679252631714411</v>
      </c>
      <c r="H313" s="58">
        <v>1.766830783371993</v>
      </c>
      <c r="I313" s="58">
        <v>1.774396222181958</v>
      </c>
      <c r="J313" s="58">
        <v>1.7830373006775639</v>
      </c>
    </row>
    <row r="314" spans="1:10">
      <c r="A314" t="s">
        <v>348</v>
      </c>
      <c r="B314" t="s">
        <v>52</v>
      </c>
      <c r="C314" t="s">
        <v>53</v>
      </c>
      <c r="D314" t="s">
        <v>47</v>
      </c>
      <c r="E314" t="s">
        <v>41</v>
      </c>
      <c r="F314" s="58">
        <v>52.4028158088095</v>
      </c>
      <c r="G314" s="58">
        <v>55.13994984212971</v>
      </c>
      <c r="H314" s="58">
        <v>55.086873273059282</v>
      </c>
      <c r="I314" s="58">
        <v>55.297759730337013</v>
      </c>
      <c r="J314" s="58">
        <v>57.59832156557669</v>
      </c>
    </row>
    <row r="315" spans="1:10">
      <c r="A315" t="s">
        <v>348</v>
      </c>
      <c r="B315" t="s">
        <v>54</v>
      </c>
      <c r="C315" t="s">
        <v>55</v>
      </c>
      <c r="D315" t="s">
        <v>47</v>
      </c>
      <c r="E315" t="s">
        <v>41</v>
      </c>
      <c r="F315" s="58">
        <v>97.996021056127844</v>
      </c>
      <c r="G315" s="58">
        <v>112.0554772642698</v>
      </c>
      <c r="H315" s="58">
        <v>111.98660290650859</v>
      </c>
      <c r="I315" s="58">
        <v>112.3667205499538</v>
      </c>
      <c r="J315" s="58">
        <v>123.0015907551393</v>
      </c>
    </row>
    <row r="316" spans="1:10">
      <c r="A316" t="s">
        <v>348</v>
      </c>
      <c r="B316" t="s">
        <v>56</v>
      </c>
      <c r="C316" t="s">
        <v>57</v>
      </c>
      <c r="D316" t="s">
        <v>47</v>
      </c>
      <c r="E316" t="s">
        <v>41</v>
      </c>
      <c r="F316" s="58">
        <v>231.51352993203969</v>
      </c>
      <c r="G316" s="58">
        <v>253.66268498148489</v>
      </c>
      <c r="H316" s="58">
        <v>253.51217705748431</v>
      </c>
      <c r="I316" s="58">
        <v>254.22706306344011</v>
      </c>
      <c r="J316" s="58">
        <v>271.18704430541737</v>
      </c>
    </row>
    <row r="317" spans="1:10">
      <c r="A317" t="s">
        <v>348</v>
      </c>
      <c r="B317" t="s">
        <v>58</v>
      </c>
      <c r="C317" t="s">
        <v>59</v>
      </c>
      <c r="D317" t="s">
        <v>47</v>
      </c>
      <c r="E317" t="s">
        <v>41</v>
      </c>
      <c r="F317" s="58">
        <v>0.84640427746989688</v>
      </c>
      <c r="G317" s="58">
        <v>1.0905451027323469</v>
      </c>
      <c r="H317" s="58">
        <v>1.136780841596702</v>
      </c>
      <c r="I317" s="58">
        <v>1.1380903381896279</v>
      </c>
      <c r="J317" s="58">
        <v>1.140186089847774</v>
      </c>
    </row>
    <row r="318" spans="1:10">
      <c r="A318" t="s">
        <v>348</v>
      </c>
      <c r="B318" t="s">
        <v>60</v>
      </c>
      <c r="C318" t="s">
        <v>61</v>
      </c>
      <c r="D318" t="s">
        <v>47</v>
      </c>
      <c r="E318" t="s">
        <v>41</v>
      </c>
      <c r="F318" s="58">
        <v>7.6232120181158175E-9</v>
      </c>
      <c r="G318" s="58">
        <v>0</v>
      </c>
      <c r="H318" s="58">
        <v>0</v>
      </c>
      <c r="I318" s="58">
        <v>0</v>
      </c>
      <c r="J318" s="58">
        <v>9.4367595305876932E-4</v>
      </c>
    </row>
    <row r="319" spans="1:10">
      <c r="A319" t="s">
        <v>348</v>
      </c>
      <c r="B319" t="s">
        <v>62</v>
      </c>
      <c r="C319" t="s">
        <v>63</v>
      </c>
      <c r="D319" t="s">
        <v>47</v>
      </c>
      <c r="E319" t="s">
        <v>41</v>
      </c>
      <c r="F319" s="58">
        <v>0</v>
      </c>
      <c r="G319" s="58">
        <v>0</v>
      </c>
      <c r="H319" s="58">
        <v>0</v>
      </c>
      <c r="I319" s="58">
        <v>0</v>
      </c>
      <c r="J319" s="58">
        <v>0</v>
      </c>
    </row>
    <row r="320" spans="1:10">
      <c r="A320" t="s">
        <v>348</v>
      </c>
      <c r="B320" t="s">
        <v>64</v>
      </c>
      <c r="C320" t="s">
        <v>65</v>
      </c>
      <c r="D320" t="s">
        <v>47</v>
      </c>
      <c r="E320" t="s">
        <v>41</v>
      </c>
      <c r="F320" s="58">
        <v>0.10060514331350939</v>
      </c>
      <c r="G320" s="58">
        <v>0.46104498678485251</v>
      </c>
      <c r="H320" s="58">
        <v>2.6371451430937101</v>
      </c>
      <c r="I320" s="58">
        <v>3.283701568493441</v>
      </c>
      <c r="J320" s="58">
        <v>3.7094849237668162</v>
      </c>
    </row>
    <row r="321" spans="1:10">
      <c r="A321" t="s">
        <v>348</v>
      </c>
      <c r="B321" t="s">
        <v>66</v>
      </c>
      <c r="C321" t="s">
        <v>67</v>
      </c>
      <c r="D321" t="s">
        <v>47</v>
      </c>
      <c r="E321" t="s">
        <v>41</v>
      </c>
      <c r="F321" s="58">
        <v>7.299225507345894</v>
      </c>
      <c r="G321" s="58">
        <v>7.6000820217317244</v>
      </c>
      <c r="H321" s="58">
        <v>7.7639568867219033</v>
      </c>
      <c r="I321" s="58">
        <v>8.5942733562169149</v>
      </c>
      <c r="J321" s="58">
        <v>8.903582617109489</v>
      </c>
    </row>
    <row r="322" spans="1:10">
      <c r="A322" t="s">
        <v>348</v>
      </c>
      <c r="B322" t="s">
        <v>68</v>
      </c>
      <c r="C322" t="s">
        <v>69</v>
      </c>
      <c r="D322" t="s">
        <v>47</v>
      </c>
      <c r="E322" t="s">
        <v>41</v>
      </c>
      <c r="F322" s="58">
        <v>8.2462349357525131</v>
      </c>
      <c r="G322" s="58">
        <v>9.1516721112489243</v>
      </c>
      <c r="H322" s="58">
        <v>11.537882871412309</v>
      </c>
      <c r="I322" s="58">
        <v>13.01606526289998</v>
      </c>
      <c r="J322" s="58">
        <v>13.75419730667714</v>
      </c>
    </row>
    <row r="323" spans="1:10">
      <c r="A323" t="s">
        <v>348</v>
      </c>
      <c r="B323" t="s">
        <v>70</v>
      </c>
      <c r="C323" t="s">
        <v>71</v>
      </c>
      <c r="D323" t="s">
        <v>47</v>
      </c>
      <c r="E323" t="s">
        <v>41</v>
      </c>
      <c r="F323" s="58">
        <v>16.670879130457269</v>
      </c>
      <c r="G323" s="58">
        <v>16.616031483637592</v>
      </c>
      <c r="H323" s="58">
        <v>16.598587540957599</v>
      </c>
      <c r="I323" s="58">
        <v>16.669513898020941</v>
      </c>
      <c r="J323" s="58">
        <v>16.74676960752851</v>
      </c>
    </row>
    <row r="324" spans="1:10">
      <c r="A324" t="s">
        <v>348</v>
      </c>
      <c r="B324" t="s">
        <v>72</v>
      </c>
      <c r="C324" t="s">
        <v>73</v>
      </c>
      <c r="D324" t="s">
        <v>47</v>
      </c>
      <c r="E324" t="s">
        <v>41</v>
      </c>
      <c r="F324" s="58">
        <v>0.1070484154690525</v>
      </c>
      <c r="G324" s="58">
        <v>0.1062272690317604</v>
      </c>
      <c r="H324" s="58">
        <v>0.106594702894306</v>
      </c>
      <c r="I324" s="58">
        <v>0.1065958389721219</v>
      </c>
      <c r="J324" s="58">
        <v>0.107605215604681</v>
      </c>
    </row>
    <row r="325" spans="1:10">
      <c r="A325" t="s">
        <v>348</v>
      </c>
      <c r="B325" t="s">
        <v>74</v>
      </c>
      <c r="C325" t="s">
        <v>75</v>
      </c>
      <c r="D325" t="s">
        <v>47</v>
      </c>
      <c r="E325" t="s">
        <v>41</v>
      </c>
      <c r="F325" s="58">
        <v>0</v>
      </c>
      <c r="G325" s="58">
        <v>0</v>
      </c>
      <c r="H325" s="58">
        <v>0</v>
      </c>
      <c r="I325" s="58">
        <v>0</v>
      </c>
      <c r="J325" s="58">
        <v>0</v>
      </c>
    </row>
    <row r="326" spans="1:10">
      <c r="A326" t="s">
        <v>348</v>
      </c>
      <c r="B326" t="s">
        <v>76</v>
      </c>
      <c r="C326" t="s">
        <v>77</v>
      </c>
      <c r="D326" t="s">
        <v>47</v>
      </c>
      <c r="E326" t="s">
        <v>41</v>
      </c>
      <c r="F326" s="58">
        <v>45.69151340623263</v>
      </c>
      <c r="G326" s="58">
        <v>45.541147766330411</v>
      </c>
      <c r="H326" s="58">
        <v>45.493298552953057</v>
      </c>
      <c r="I326" s="58">
        <v>45.688108574661769</v>
      </c>
      <c r="J326" s="58">
        <v>45.900231793196717</v>
      </c>
    </row>
    <row r="327" spans="1:10">
      <c r="A327" t="s">
        <v>348</v>
      </c>
      <c r="B327" t="s">
        <v>78</v>
      </c>
      <c r="C327" t="s">
        <v>79</v>
      </c>
      <c r="D327" t="s">
        <v>47</v>
      </c>
      <c r="E327" t="s">
        <v>41</v>
      </c>
      <c r="F327" s="58">
        <v>54.912013977928609</v>
      </c>
      <c r="G327" s="58">
        <v>54.730754995336888</v>
      </c>
      <c r="H327" s="58">
        <v>54.67364942523082</v>
      </c>
      <c r="I327" s="58">
        <v>54.907233656737411</v>
      </c>
      <c r="J327" s="58">
        <v>55.162775483799649</v>
      </c>
    </row>
    <row r="328" spans="1:10">
      <c r="A328" t="s">
        <v>348</v>
      </c>
      <c r="B328" t="s">
        <v>80</v>
      </c>
      <c r="C328" t="s">
        <v>81</v>
      </c>
      <c r="D328" t="s">
        <v>47</v>
      </c>
      <c r="E328" t="s">
        <v>41</v>
      </c>
      <c r="F328" s="58">
        <v>117.3814549300876</v>
      </c>
      <c r="G328" s="58">
        <v>116.9941615143366</v>
      </c>
      <c r="H328" s="58">
        <v>116.87213022203581</v>
      </c>
      <c r="I328" s="58">
        <v>117.37145196839229</v>
      </c>
      <c r="J328" s="58">
        <v>117.9173821001296</v>
      </c>
    </row>
    <row r="329" spans="1:10">
      <c r="A329" t="s">
        <v>348</v>
      </c>
      <c r="B329" t="s">
        <v>82</v>
      </c>
      <c r="C329" t="s">
        <v>83</v>
      </c>
      <c r="D329" t="s">
        <v>47</v>
      </c>
      <c r="E329" t="s">
        <v>41</v>
      </c>
      <c r="F329" s="58">
        <v>37.053599690993252</v>
      </c>
      <c r="G329" s="58">
        <v>34.878888004440142</v>
      </c>
      <c r="H329" s="58">
        <v>21.95493647776717</v>
      </c>
      <c r="I329" s="58">
        <v>21.05053095307353</v>
      </c>
      <c r="J329" s="58">
        <v>21.048716668550629</v>
      </c>
    </row>
    <row r="330" spans="1:10">
      <c r="A330" t="s">
        <v>348</v>
      </c>
      <c r="B330" t="s">
        <v>84</v>
      </c>
      <c r="C330" t="s">
        <v>85</v>
      </c>
      <c r="D330" t="s">
        <v>47</v>
      </c>
      <c r="E330" t="s">
        <v>41</v>
      </c>
      <c r="F330" s="58">
        <v>0.54315385629075186</v>
      </c>
      <c r="G330" s="58">
        <v>0.70922751229299386</v>
      </c>
      <c r="H330" s="58">
        <v>0.4422030703780046</v>
      </c>
      <c r="I330" s="58">
        <v>1.373350564814146</v>
      </c>
      <c r="J330" s="58">
        <v>4.6881821347959658</v>
      </c>
    </row>
    <row r="331" spans="1:10">
      <c r="A331" t="s">
        <v>348</v>
      </c>
      <c r="B331" t="s">
        <v>86</v>
      </c>
      <c r="C331" t="s">
        <v>87</v>
      </c>
      <c r="D331" t="s">
        <v>47</v>
      </c>
      <c r="E331" t="s">
        <v>41</v>
      </c>
      <c r="F331" s="58">
        <v>13.917126440572691</v>
      </c>
      <c r="G331" s="58">
        <v>1.7021460295031849</v>
      </c>
      <c r="H331" s="58">
        <v>1.6935436737881031</v>
      </c>
      <c r="I331" s="58">
        <v>22.47377992174259</v>
      </c>
      <c r="J331" s="58">
        <v>27.45908288210407</v>
      </c>
    </row>
    <row r="332" spans="1:10">
      <c r="A332" t="s">
        <v>348</v>
      </c>
      <c r="B332" t="s">
        <v>88</v>
      </c>
      <c r="C332" t="s">
        <v>89</v>
      </c>
      <c r="D332" t="s">
        <v>47</v>
      </c>
      <c r="E332" t="s">
        <v>41</v>
      </c>
      <c r="F332" s="58">
        <v>62.58533012247532</v>
      </c>
      <c r="G332" s="58">
        <v>60.497695620549912</v>
      </c>
      <c r="H332" s="58">
        <v>47.207103893109647</v>
      </c>
      <c r="I332" s="58">
        <v>36.770353276329658</v>
      </c>
      <c r="J332" s="58">
        <v>18.69690922799812</v>
      </c>
    </row>
    <row r="333" spans="1:10">
      <c r="A333" t="s">
        <v>348</v>
      </c>
      <c r="B333" t="s">
        <v>90</v>
      </c>
      <c r="C333" t="s">
        <v>91</v>
      </c>
      <c r="D333" t="s">
        <v>47</v>
      </c>
      <c r="E333" t="s">
        <v>41</v>
      </c>
      <c r="F333" s="58">
        <v>73.381991787885127</v>
      </c>
      <c r="G333" s="58">
        <v>97.584977508100664</v>
      </c>
      <c r="H333" s="58">
        <v>118.7616318395838</v>
      </c>
      <c r="I333" s="58">
        <v>68.736289963088225</v>
      </c>
      <c r="J333" s="58">
        <v>51.32936611472563</v>
      </c>
    </row>
    <row r="334" spans="1:10">
      <c r="A334" t="s">
        <v>348</v>
      </c>
      <c r="B334" t="s">
        <v>92</v>
      </c>
      <c r="C334" t="s">
        <v>93</v>
      </c>
      <c r="D334" t="s">
        <v>47</v>
      </c>
      <c r="E334" t="s">
        <v>41</v>
      </c>
      <c r="F334" s="58">
        <v>187.48120189821711</v>
      </c>
      <c r="G334" s="58">
        <v>195.37293467488689</v>
      </c>
      <c r="H334" s="58">
        <v>190.05941895462669</v>
      </c>
      <c r="I334" s="58">
        <v>150.40430467904821</v>
      </c>
      <c r="J334" s="58">
        <v>123.2222570281744</v>
      </c>
    </row>
    <row r="335" spans="1:10">
      <c r="A335" t="s">
        <v>348</v>
      </c>
      <c r="B335" t="s">
        <v>94</v>
      </c>
      <c r="C335" t="s">
        <v>95</v>
      </c>
      <c r="D335" t="s">
        <v>47</v>
      </c>
      <c r="E335" t="s">
        <v>41</v>
      </c>
      <c r="F335" s="58">
        <v>16.254098852326489</v>
      </c>
      <c r="G335" s="58">
        <v>16.14598949524358</v>
      </c>
      <c r="H335" s="58">
        <v>16.076770330825781</v>
      </c>
      <c r="I335" s="58">
        <v>16.097756101769171</v>
      </c>
      <c r="J335" s="58">
        <v>16.12613854441538</v>
      </c>
    </row>
    <row r="336" spans="1:10">
      <c r="A336" t="s">
        <v>348</v>
      </c>
      <c r="B336" t="s">
        <v>96</v>
      </c>
      <c r="C336" t="s">
        <v>97</v>
      </c>
      <c r="D336" t="s">
        <v>47</v>
      </c>
      <c r="E336" t="s">
        <v>41</v>
      </c>
      <c r="F336" s="58">
        <v>20.17709229986929</v>
      </c>
      <c r="G336" s="58">
        <v>20.0476148729194</v>
      </c>
      <c r="H336" s="58">
        <v>19.966338147976231</v>
      </c>
      <c r="I336" s="58">
        <v>19.994631803923649</v>
      </c>
      <c r="J336" s="58">
        <v>20.035625862217241</v>
      </c>
    </row>
    <row r="337" spans="1:10">
      <c r="A337" t="s">
        <v>348</v>
      </c>
      <c r="B337" t="s">
        <v>98</v>
      </c>
      <c r="C337" t="s">
        <v>99</v>
      </c>
      <c r="D337" t="s">
        <v>47</v>
      </c>
      <c r="E337" t="s">
        <v>41</v>
      </c>
      <c r="F337" s="58">
        <v>10.876189645486409</v>
      </c>
      <c r="G337" s="58">
        <v>10.80638446777475</v>
      </c>
      <c r="H337" s="58">
        <v>10.76161831431984</v>
      </c>
      <c r="I337" s="58">
        <v>10.77845326267478</v>
      </c>
      <c r="J337" s="58">
        <v>10.799305301650911</v>
      </c>
    </row>
    <row r="338" spans="1:10">
      <c r="A338" t="s">
        <v>348</v>
      </c>
      <c r="B338" t="s">
        <v>100</v>
      </c>
      <c r="C338" t="s">
        <v>101</v>
      </c>
      <c r="D338" t="s">
        <v>47</v>
      </c>
      <c r="E338" t="s">
        <v>41</v>
      </c>
      <c r="F338" s="58">
        <v>67.885037109227142</v>
      </c>
      <c r="G338" s="58">
        <v>67.50301311299782</v>
      </c>
      <c r="H338" s="58">
        <v>67.256769940409825</v>
      </c>
      <c r="I338" s="58">
        <v>67.340141742025367</v>
      </c>
      <c r="J338" s="58">
        <v>67.455105845414806</v>
      </c>
    </row>
    <row r="339" spans="1:10">
      <c r="A339" t="s">
        <v>348</v>
      </c>
      <c r="B339" t="s">
        <v>102</v>
      </c>
      <c r="C339" t="s">
        <v>103</v>
      </c>
      <c r="D339" t="s">
        <v>47</v>
      </c>
      <c r="E339" t="s">
        <v>41</v>
      </c>
      <c r="F339" s="58">
        <v>0</v>
      </c>
      <c r="G339" s="58">
        <v>0</v>
      </c>
      <c r="H339" s="58">
        <v>0</v>
      </c>
      <c r="I339" s="58">
        <v>0</v>
      </c>
      <c r="J339" s="58">
        <v>0</v>
      </c>
    </row>
    <row r="340" spans="1:10">
      <c r="A340" t="s">
        <v>348</v>
      </c>
      <c r="B340" t="s">
        <v>104</v>
      </c>
      <c r="C340" t="s">
        <v>105</v>
      </c>
      <c r="D340" t="s">
        <v>47</v>
      </c>
      <c r="E340" t="s">
        <v>41</v>
      </c>
      <c r="F340" s="58">
        <v>4.2312108085390552</v>
      </c>
      <c r="G340" s="58">
        <v>4.2235544709398161</v>
      </c>
      <c r="H340" s="58">
        <v>4.2277953471839362</v>
      </c>
      <c r="I340" s="58">
        <v>4.2633961025974276</v>
      </c>
      <c r="J340" s="58">
        <v>4.288876719093901</v>
      </c>
    </row>
    <row r="341" spans="1:10">
      <c r="A341" t="s">
        <v>348</v>
      </c>
      <c r="B341" t="s">
        <v>106</v>
      </c>
      <c r="C341" t="s">
        <v>107</v>
      </c>
      <c r="D341" t="s">
        <v>47</v>
      </c>
      <c r="E341" t="s">
        <v>41</v>
      </c>
      <c r="F341" s="58">
        <v>8.3322870414076426</v>
      </c>
      <c r="G341" s="58">
        <v>8.3218803739100355</v>
      </c>
      <c r="H341" s="58">
        <v>8.3272316683560206</v>
      </c>
      <c r="I341" s="58">
        <v>8.3807707713186872</v>
      </c>
      <c r="J341" s="58">
        <v>8.4210919745684798</v>
      </c>
    </row>
    <row r="342" spans="1:10">
      <c r="A342" t="s">
        <v>348</v>
      </c>
      <c r="B342" t="s">
        <v>108</v>
      </c>
      <c r="C342" t="s">
        <v>109</v>
      </c>
      <c r="D342" t="s">
        <v>47</v>
      </c>
      <c r="E342" t="s">
        <v>41</v>
      </c>
      <c r="F342" s="58">
        <v>1.1992558324967739</v>
      </c>
      <c r="G342" s="58">
        <v>1.1976820758014211</v>
      </c>
      <c r="H342" s="58">
        <v>1.1982672463431221</v>
      </c>
      <c r="I342" s="58">
        <v>1.2082918488253811</v>
      </c>
      <c r="J342" s="58">
        <v>1.2154176488873361</v>
      </c>
    </row>
    <row r="343" spans="1:10">
      <c r="A343" t="s">
        <v>348</v>
      </c>
      <c r="B343" t="s">
        <v>110</v>
      </c>
      <c r="C343" t="s">
        <v>111</v>
      </c>
      <c r="D343" t="s">
        <v>47</v>
      </c>
      <c r="E343" t="s">
        <v>41</v>
      </c>
      <c r="F343" s="58">
        <v>0</v>
      </c>
      <c r="G343" s="58">
        <v>0</v>
      </c>
      <c r="H343" s="58">
        <v>0</v>
      </c>
      <c r="I343" s="58">
        <v>0</v>
      </c>
      <c r="J343" s="58">
        <v>0</v>
      </c>
    </row>
    <row r="344" spans="1:10">
      <c r="A344" t="s">
        <v>348</v>
      </c>
      <c r="B344" t="s">
        <v>112</v>
      </c>
      <c r="C344" t="s">
        <v>113</v>
      </c>
      <c r="D344" t="s">
        <v>47</v>
      </c>
      <c r="E344" t="s">
        <v>41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</row>
    <row r="345" spans="1:10">
      <c r="A345" t="s">
        <v>348</v>
      </c>
      <c r="B345" t="s">
        <v>114</v>
      </c>
      <c r="C345" t="s">
        <v>57</v>
      </c>
      <c r="D345" t="s">
        <v>47</v>
      </c>
      <c r="E345" t="s">
        <v>41</v>
      </c>
      <c r="F345" s="58">
        <v>128.9551715893528</v>
      </c>
      <c r="G345" s="58">
        <v>128.24611886958681</v>
      </c>
      <c r="H345" s="58">
        <v>127.8147909954148</v>
      </c>
      <c r="I345" s="58">
        <v>128.06344163313449</v>
      </c>
      <c r="J345" s="58">
        <v>128.34156189624809</v>
      </c>
    </row>
    <row r="346" spans="1:10">
      <c r="A346" t="s">
        <v>348</v>
      </c>
      <c r="B346" t="s">
        <v>115</v>
      </c>
      <c r="C346" t="s">
        <v>116</v>
      </c>
      <c r="D346" t="s">
        <v>47</v>
      </c>
      <c r="E346" t="s">
        <v>41</v>
      </c>
      <c r="F346" s="58">
        <v>0.26531294008286438</v>
      </c>
      <c r="G346" s="58">
        <v>0.5215756492208925</v>
      </c>
      <c r="H346" s="58">
        <v>0.53054732466045484</v>
      </c>
      <c r="I346" s="58">
        <v>0.54316178423020267</v>
      </c>
      <c r="J346" s="58">
        <v>0.7612093743185957</v>
      </c>
    </row>
    <row r="347" spans="1:10">
      <c r="A347" t="s">
        <v>348</v>
      </c>
      <c r="B347" t="s">
        <v>117</v>
      </c>
      <c r="C347" t="s">
        <v>118</v>
      </c>
      <c r="D347" t="s">
        <v>47</v>
      </c>
      <c r="E347" t="s">
        <v>41</v>
      </c>
      <c r="F347" s="58">
        <v>0.40447035171267359</v>
      </c>
      <c r="G347" s="58">
        <v>0.76017296343413221</v>
      </c>
      <c r="H347" s="58">
        <v>0.77405521927181498</v>
      </c>
      <c r="I347" s="58">
        <v>0.79325017567493217</v>
      </c>
      <c r="J347" s="58">
        <v>1.1263131540028539</v>
      </c>
    </row>
    <row r="348" spans="1:10">
      <c r="A348" t="s">
        <v>348</v>
      </c>
      <c r="B348" t="s">
        <v>119</v>
      </c>
      <c r="C348" t="s">
        <v>120</v>
      </c>
      <c r="D348" t="s">
        <v>47</v>
      </c>
      <c r="E348" t="s">
        <v>41</v>
      </c>
      <c r="F348" s="58">
        <v>0.21763806596502791</v>
      </c>
      <c r="G348" s="58">
        <v>0.40910977501504908</v>
      </c>
      <c r="H348" s="58">
        <v>0.41657847996341868</v>
      </c>
      <c r="I348" s="58">
        <v>0.42690636269506432</v>
      </c>
      <c r="J348" s="58">
        <v>0.6061078475090399</v>
      </c>
    </row>
    <row r="349" spans="1:10">
      <c r="A349" t="s">
        <v>348</v>
      </c>
      <c r="B349" t="s">
        <v>121</v>
      </c>
      <c r="C349" t="s">
        <v>122</v>
      </c>
      <c r="D349" t="s">
        <v>47</v>
      </c>
      <c r="E349" t="s">
        <v>41</v>
      </c>
      <c r="F349" s="58">
        <v>2.3199585747002671</v>
      </c>
      <c r="G349" s="58">
        <v>3.303731157958032</v>
      </c>
      <c r="H349" s="58">
        <v>4.2753070596783322</v>
      </c>
      <c r="I349" s="58">
        <v>6.7158775483269473</v>
      </c>
      <c r="J349" s="58">
        <v>7.3713002377918118</v>
      </c>
    </row>
    <row r="350" spans="1:10">
      <c r="A350" t="s">
        <v>348</v>
      </c>
      <c r="B350" t="s">
        <v>123</v>
      </c>
      <c r="C350" t="s">
        <v>124</v>
      </c>
      <c r="D350" t="s">
        <v>47</v>
      </c>
      <c r="E350" t="s">
        <v>41</v>
      </c>
      <c r="F350" s="58">
        <v>0</v>
      </c>
      <c r="G350" s="58">
        <v>0</v>
      </c>
      <c r="H350" s="58">
        <v>0</v>
      </c>
      <c r="I350" s="58">
        <v>0</v>
      </c>
      <c r="J350" s="58">
        <v>0</v>
      </c>
    </row>
    <row r="351" spans="1:10">
      <c r="A351" t="s">
        <v>348</v>
      </c>
      <c r="B351" t="s">
        <v>125</v>
      </c>
      <c r="C351" t="s">
        <v>126</v>
      </c>
      <c r="D351" t="s">
        <v>47</v>
      </c>
      <c r="E351" t="s">
        <v>41</v>
      </c>
      <c r="F351" s="58">
        <v>0</v>
      </c>
      <c r="G351" s="58">
        <v>0</v>
      </c>
      <c r="H351" s="58">
        <v>0</v>
      </c>
      <c r="I351" s="58">
        <v>0</v>
      </c>
      <c r="J351" s="58">
        <v>0</v>
      </c>
    </row>
    <row r="352" spans="1:10">
      <c r="A352" t="s">
        <v>348</v>
      </c>
      <c r="B352" t="s">
        <v>127</v>
      </c>
      <c r="C352" t="s">
        <v>128</v>
      </c>
      <c r="D352" t="s">
        <v>47</v>
      </c>
      <c r="E352" t="s">
        <v>41</v>
      </c>
      <c r="F352" s="58">
        <v>0</v>
      </c>
      <c r="G352" s="58">
        <v>0</v>
      </c>
      <c r="H352" s="58">
        <v>0</v>
      </c>
      <c r="I352" s="58">
        <v>0</v>
      </c>
      <c r="J352" s="58">
        <v>0</v>
      </c>
    </row>
    <row r="353" spans="1:10">
      <c r="A353" t="s">
        <v>348</v>
      </c>
      <c r="B353" t="s">
        <v>129</v>
      </c>
      <c r="C353" t="s">
        <v>130</v>
      </c>
      <c r="D353" t="s">
        <v>47</v>
      </c>
      <c r="E353" t="s">
        <v>41</v>
      </c>
      <c r="F353" s="58">
        <v>0.68232837355822495</v>
      </c>
      <c r="G353" s="58">
        <v>0.6771550471679384</v>
      </c>
      <c r="H353" s="58">
        <v>0.59510853013607401</v>
      </c>
      <c r="I353" s="58">
        <v>0.52208741686516125</v>
      </c>
      <c r="J353" s="58">
        <v>0.52362288431156045</v>
      </c>
    </row>
    <row r="354" spans="1:10">
      <c r="A354" t="s">
        <v>348</v>
      </c>
      <c r="B354" t="s">
        <v>131</v>
      </c>
      <c r="C354" t="s">
        <v>132</v>
      </c>
      <c r="D354" t="s">
        <v>47</v>
      </c>
      <c r="E354" t="s">
        <v>41</v>
      </c>
      <c r="F354" s="58">
        <v>0</v>
      </c>
      <c r="G354" s="58">
        <v>0</v>
      </c>
      <c r="H354" s="58">
        <v>0</v>
      </c>
      <c r="I354" s="58">
        <v>0</v>
      </c>
      <c r="J354" s="58">
        <v>0</v>
      </c>
    </row>
    <row r="355" spans="1:10">
      <c r="A355" t="s">
        <v>348</v>
      </c>
      <c r="B355" t="s">
        <v>133</v>
      </c>
      <c r="C355" t="s">
        <v>134</v>
      </c>
      <c r="D355" t="s">
        <v>47</v>
      </c>
      <c r="E355" t="s">
        <v>41</v>
      </c>
      <c r="F355" s="58">
        <v>0</v>
      </c>
      <c r="G355" s="58">
        <v>0</v>
      </c>
      <c r="H355" s="58">
        <v>0</v>
      </c>
      <c r="I355" s="58">
        <v>0</v>
      </c>
      <c r="J355" s="58">
        <v>0</v>
      </c>
    </row>
    <row r="356" spans="1:10">
      <c r="A356" t="s">
        <v>348</v>
      </c>
      <c r="B356" t="s">
        <v>135</v>
      </c>
      <c r="C356" t="s">
        <v>69</v>
      </c>
      <c r="D356" t="s">
        <v>47</v>
      </c>
      <c r="E356" t="s">
        <v>41</v>
      </c>
      <c r="F356" s="58">
        <v>3.8897083060190578</v>
      </c>
      <c r="G356" s="58">
        <v>5.6717445927960437</v>
      </c>
      <c r="H356" s="58">
        <v>6.5915966137100952</v>
      </c>
      <c r="I356" s="58">
        <v>9.0012832877923081</v>
      </c>
      <c r="J356" s="58">
        <v>10.388553497933859</v>
      </c>
    </row>
    <row r="357" spans="1:10">
      <c r="A357" t="s">
        <v>348</v>
      </c>
      <c r="B357" t="s">
        <v>136</v>
      </c>
      <c r="C357" t="s">
        <v>137</v>
      </c>
      <c r="D357" t="s">
        <v>47</v>
      </c>
      <c r="E357" t="s">
        <v>41</v>
      </c>
      <c r="F357" s="58">
        <v>11.191427859315439</v>
      </c>
      <c r="G357" s="58">
        <v>11.120930762936171</v>
      </c>
      <c r="H357" s="58">
        <v>11.075323663799271</v>
      </c>
      <c r="I357" s="58">
        <v>11.09135922481871</v>
      </c>
      <c r="J357" s="58">
        <v>11.113511267804499</v>
      </c>
    </row>
    <row r="358" spans="1:10">
      <c r="A358" t="s">
        <v>348</v>
      </c>
      <c r="B358" t="s">
        <v>138</v>
      </c>
      <c r="C358" t="s">
        <v>139</v>
      </c>
      <c r="D358" t="s">
        <v>47</v>
      </c>
      <c r="E358" t="s">
        <v>41</v>
      </c>
      <c r="F358" s="58">
        <v>18.550541145410261</v>
      </c>
      <c r="G358" s="58">
        <v>18.433193808458519</v>
      </c>
      <c r="H358" s="58">
        <v>18.357405517966811</v>
      </c>
      <c r="I358" s="58">
        <v>18.385031016998042</v>
      </c>
      <c r="J358" s="58">
        <v>18.42152976008563</v>
      </c>
    </row>
    <row r="359" spans="1:10">
      <c r="A359" t="s">
        <v>348</v>
      </c>
      <c r="B359" t="s">
        <v>140</v>
      </c>
      <c r="C359" t="s">
        <v>141</v>
      </c>
      <c r="D359" t="s">
        <v>47</v>
      </c>
      <c r="E359" t="s">
        <v>41</v>
      </c>
      <c r="F359" s="58">
        <v>9.9894138962649279</v>
      </c>
      <c r="G359" s="58">
        <v>9.9262218097872079</v>
      </c>
      <c r="H359" s="58">
        <v>9.8850467928514725</v>
      </c>
      <c r="I359" s="58">
        <v>9.8996320860758651</v>
      </c>
      <c r="J359" s="58">
        <v>9.9195756623885618</v>
      </c>
    </row>
    <row r="360" spans="1:10">
      <c r="A360" t="s">
        <v>348</v>
      </c>
      <c r="B360" t="s">
        <v>142</v>
      </c>
      <c r="C360" t="s">
        <v>143</v>
      </c>
      <c r="D360" t="s">
        <v>47</v>
      </c>
      <c r="E360" t="s">
        <v>41</v>
      </c>
      <c r="F360" s="58">
        <v>27.588082189283309</v>
      </c>
      <c r="G360" s="58">
        <v>27.411985837794521</v>
      </c>
      <c r="H360" s="58">
        <v>27.30003198544394</v>
      </c>
      <c r="I360" s="58">
        <v>27.340898177534669</v>
      </c>
      <c r="J360" s="58">
        <v>27.3953951642712</v>
      </c>
    </row>
    <row r="361" spans="1:10">
      <c r="A361" t="s">
        <v>348</v>
      </c>
      <c r="B361" t="s">
        <v>144</v>
      </c>
      <c r="C361" t="s">
        <v>145</v>
      </c>
      <c r="D361" t="s">
        <v>47</v>
      </c>
      <c r="E361" t="s">
        <v>41</v>
      </c>
      <c r="F361" s="58">
        <v>0</v>
      </c>
      <c r="G361" s="58">
        <v>0</v>
      </c>
      <c r="H361" s="58">
        <v>0</v>
      </c>
      <c r="I361" s="58">
        <v>0</v>
      </c>
      <c r="J361" s="58">
        <v>0</v>
      </c>
    </row>
    <row r="362" spans="1:10">
      <c r="A362" t="s">
        <v>348</v>
      </c>
      <c r="B362" t="s">
        <v>146</v>
      </c>
      <c r="C362" t="s">
        <v>147</v>
      </c>
      <c r="D362" t="s">
        <v>47</v>
      </c>
      <c r="E362" t="s">
        <v>41</v>
      </c>
      <c r="F362" s="58">
        <v>0.89253591346265082</v>
      </c>
      <c r="G362" s="58">
        <v>0.89046291665740973</v>
      </c>
      <c r="H362" s="58">
        <v>0.89164627121921503</v>
      </c>
      <c r="I362" s="58">
        <v>0.89939104881390397</v>
      </c>
      <c r="J362" s="58">
        <v>0.90495770596502767</v>
      </c>
    </row>
    <row r="363" spans="1:10">
      <c r="A363" t="s">
        <v>348</v>
      </c>
      <c r="B363" t="s">
        <v>148</v>
      </c>
      <c r="C363" t="s">
        <v>149</v>
      </c>
      <c r="D363" t="s">
        <v>47</v>
      </c>
      <c r="E363" t="s">
        <v>41</v>
      </c>
      <c r="F363" s="58">
        <v>17.819284240283679</v>
      </c>
      <c r="G363" s="58">
        <v>17.790352538739331</v>
      </c>
      <c r="H363" s="58">
        <v>17.804708770231791</v>
      </c>
      <c r="I363" s="58">
        <v>17.954859000667099</v>
      </c>
      <c r="J363" s="58">
        <v>18.06423917131233</v>
      </c>
    </row>
    <row r="364" spans="1:10">
      <c r="A364" t="s">
        <v>348</v>
      </c>
      <c r="B364" t="s">
        <v>150</v>
      </c>
      <c r="C364" t="s">
        <v>151</v>
      </c>
      <c r="D364" t="s">
        <v>47</v>
      </c>
      <c r="E364" t="s">
        <v>41</v>
      </c>
      <c r="F364" s="58">
        <v>1.905092664808219E-3</v>
      </c>
      <c r="G364" s="58">
        <v>1.89057944088622E-3</v>
      </c>
      <c r="H364" s="58">
        <v>1.8811102768337871E-3</v>
      </c>
      <c r="I364" s="58">
        <v>1.883541463484616E-3</v>
      </c>
      <c r="J364" s="58">
        <v>1.887294485849901E-3</v>
      </c>
    </row>
    <row r="365" spans="1:10">
      <c r="A365" t="s">
        <v>348</v>
      </c>
      <c r="B365" t="s">
        <v>152</v>
      </c>
      <c r="C365" t="s">
        <v>153</v>
      </c>
      <c r="D365" t="s">
        <v>47</v>
      </c>
      <c r="E365" t="s">
        <v>41</v>
      </c>
      <c r="F365" s="58">
        <v>0</v>
      </c>
      <c r="G365" s="58">
        <v>0</v>
      </c>
      <c r="H365" s="58">
        <v>0</v>
      </c>
      <c r="I365" s="58">
        <v>0</v>
      </c>
      <c r="J365" s="58">
        <v>0</v>
      </c>
    </row>
    <row r="366" spans="1:10">
      <c r="A366" t="s">
        <v>348</v>
      </c>
      <c r="B366" t="s">
        <v>154</v>
      </c>
      <c r="C366" t="s">
        <v>155</v>
      </c>
      <c r="D366" t="s">
        <v>47</v>
      </c>
      <c r="E366" t="s">
        <v>41</v>
      </c>
      <c r="F366" s="58">
        <v>0</v>
      </c>
      <c r="G366" s="58">
        <v>0</v>
      </c>
      <c r="H366" s="58">
        <v>0</v>
      </c>
      <c r="I366" s="58">
        <v>0</v>
      </c>
      <c r="J366" s="58">
        <v>0</v>
      </c>
    </row>
    <row r="367" spans="1:10">
      <c r="A367" t="s">
        <v>348</v>
      </c>
      <c r="B367" t="s">
        <v>156</v>
      </c>
      <c r="C367" t="s">
        <v>81</v>
      </c>
      <c r="D367" t="s">
        <v>47</v>
      </c>
      <c r="E367" t="s">
        <v>41</v>
      </c>
      <c r="F367" s="58">
        <v>86.033190336685081</v>
      </c>
      <c r="G367" s="58">
        <v>85.575038253814043</v>
      </c>
      <c r="H367" s="58">
        <v>85.316044111789324</v>
      </c>
      <c r="I367" s="58">
        <v>85.573054096371777</v>
      </c>
      <c r="J367" s="58">
        <v>85.8210960263131</v>
      </c>
    </row>
    <row r="368" spans="1:10">
      <c r="A368" t="s">
        <v>348</v>
      </c>
      <c r="B368" t="s">
        <v>157</v>
      </c>
      <c r="C368" t="s">
        <v>158</v>
      </c>
      <c r="D368" t="s">
        <v>47</v>
      </c>
      <c r="E368" t="s">
        <v>41</v>
      </c>
      <c r="F368" s="58">
        <v>64.062952770513434</v>
      </c>
      <c r="G368" s="58">
        <v>64.374353035020107</v>
      </c>
      <c r="H368" s="58">
        <v>64.04298479407197</v>
      </c>
      <c r="I368" s="58">
        <v>64.182242934271457</v>
      </c>
      <c r="J368" s="58">
        <v>64.371003937657036</v>
      </c>
    </row>
    <row r="369" spans="1:10">
      <c r="A369" t="s">
        <v>348</v>
      </c>
      <c r="B369" t="s">
        <v>159</v>
      </c>
      <c r="C369" t="s">
        <v>160</v>
      </c>
      <c r="D369" t="s">
        <v>47</v>
      </c>
      <c r="E369" t="s">
        <v>41</v>
      </c>
      <c r="F369" s="58">
        <v>94.434876747625751</v>
      </c>
      <c r="G369" s="58">
        <v>98.363144441830073</v>
      </c>
      <c r="H369" s="58">
        <v>97.856172069917122</v>
      </c>
      <c r="I369" s="58">
        <v>98.068955227562199</v>
      </c>
      <c r="J369" s="58">
        <v>98.357377593989739</v>
      </c>
    </row>
    <row r="370" spans="1:10">
      <c r="A370" t="s">
        <v>348</v>
      </c>
      <c r="B370" t="s">
        <v>161</v>
      </c>
      <c r="C370" t="s">
        <v>162</v>
      </c>
      <c r="D370" t="s">
        <v>47</v>
      </c>
      <c r="E370" t="s">
        <v>41</v>
      </c>
      <c r="F370" s="58">
        <v>50.809322292429378</v>
      </c>
      <c r="G370" s="58">
        <v>52.922890169820782</v>
      </c>
      <c r="H370" s="58">
        <v>52.650319528157162</v>
      </c>
      <c r="I370" s="58">
        <v>52.764804910154517</v>
      </c>
      <c r="J370" s="58">
        <v>52.919987045632162</v>
      </c>
    </row>
    <row r="371" spans="1:10">
      <c r="A371" t="s">
        <v>348</v>
      </c>
      <c r="B371" t="s">
        <v>163</v>
      </c>
      <c r="C371" t="s">
        <v>164</v>
      </c>
      <c r="D371" t="s">
        <v>47</v>
      </c>
      <c r="E371" t="s">
        <v>41</v>
      </c>
      <c r="F371" s="58">
        <v>167.28176875372731</v>
      </c>
      <c r="G371" s="58">
        <v>163.43703463713379</v>
      </c>
      <c r="H371" s="58">
        <v>138.97426676261171</v>
      </c>
      <c r="I371" s="58">
        <v>136.0012314935185</v>
      </c>
      <c r="J371" s="58">
        <v>116.7725815764568</v>
      </c>
    </row>
    <row r="372" spans="1:10">
      <c r="A372" t="s">
        <v>348</v>
      </c>
      <c r="B372" t="s">
        <v>165</v>
      </c>
      <c r="C372" t="s">
        <v>166</v>
      </c>
      <c r="D372" t="s">
        <v>47</v>
      </c>
      <c r="E372" t="s">
        <v>41</v>
      </c>
      <c r="F372" s="58">
        <v>0</v>
      </c>
      <c r="G372" s="58">
        <v>0</v>
      </c>
      <c r="H372" s="58">
        <v>0</v>
      </c>
      <c r="I372" s="58">
        <v>0</v>
      </c>
      <c r="J372" s="58">
        <v>0</v>
      </c>
    </row>
    <row r="373" spans="1:10">
      <c r="A373" t="s">
        <v>348</v>
      </c>
      <c r="B373" t="s">
        <v>167</v>
      </c>
      <c r="C373" t="s">
        <v>168</v>
      </c>
      <c r="D373" t="s">
        <v>47</v>
      </c>
      <c r="E373" t="s">
        <v>41</v>
      </c>
      <c r="F373" s="58">
        <v>0</v>
      </c>
      <c r="G373" s="58">
        <v>0</v>
      </c>
      <c r="H373" s="58">
        <v>0</v>
      </c>
      <c r="I373" s="58">
        <v>0</v>
      </c>
      <c r="J373" s="58">
        <v>0</v>
      </c>
    </row>
    <row r="374" spans="1:10">
      <c r="A374" t="s">
        <v>348</v>
      </c>
      <c r="B374" t="s">
        <v>169</v>
      </c>
      <c r="C374" t="s">
        <v>170</v>
      </c>
      <c r="D374" t="s">
        <v>47</v>
      </c>
      <c r="E374" t="s">
        <v>41</v>
      </c>
      <c r="F374" s="58">
        <v>0</v>
      </c>
      <c r="G374" s="58">
        <v>0</v>
      </c>
      <c r="H374" s="58">
        <v>0</v>
      </c>
      <c r="I374" s="58">
        <v>0</v>
      </c>
      <c r="J374" s="58">
        <v>0</v>
      </c>
    </row>
    <row r="375" spans="1:10">
      <c r="A375" t="s">
        <v>348</v>
      </c>
      <c r="B375" t="s">
        <v>171</v>
      </c>
      <c r="C375" t="s">
        <v>172</v>
      </c>
      <c r="D375" t="s">
        <v>47</v>
      </c>
      <c r="E375" t="s">
        <v>41</v>
      </c>
      <c r="F375" s="58">
        <v>7.5455254680394246</v>
      </c>
      <c r="G375" s="58">
        <v>14.978518745294149</v>
      </c>
      <c r="H375" s="58">
        <v>22.65073176768707</v>
      </c>
      <c r="I375" s="58">
        <v>7.7607588993469916</v>
      </c>
      <c r="J375" s="58">
        <v>0</v>
      </c>
    </row>
    <row r="376" spans="1:10">
      <c r="A376" t="s">
        <v>348</v>
      </c>
      <c r="B376" t="s">
        <v>173</v>
      </c>
      <c r="C376" t="s">
        <v>174</v>
      </c>
      <c r="D376" t="s">
        <v>47</v>
      </c>
      <c r="E376" t="s">
        <v>41</v>
      </c>
      <c r="F376" s="58">
        <v>0</v>
      </c>
      <c r="G376" s="58">
        <v>0</v>
      </c>
      <c r="H376" s="58">
        <v>0</v>
      </c>
      <c r="I376" s="58">
        <v>0</v>
      </c>
      <c r="J376" s="58">
        <v>0</v>
      </c>
    </row>
    <row r="377" spans="1:10">
      <c r="A377" t="s">
        <v>348</v>
      </c>
      <c r="B377" t="s">
        <v>175</v>
      </c>
      <c r="C377" t="s">
        <v>176</v>
      </c>
      <c r="D377" t="s">
        <v>47</v>
      </c>
      <c r="E377" t="s">
        <v>41</v>
      </c>
      <c r="F377" s="58">
        <v>0</v>
      </c>
      <c r="G377" s="58">
        <v>0</v>
      </c>
      <c r="H377" s="58">
        <v>0</v>
      </c>
      <c r="I377" s="58">
        <v>0</v>
      </c>
      <c r="J377" s="58">
        <v>0</v>
      </c>
    </row>
    <row r="378" spans="1:10">
      <c r="A378" t="s">
        <v>348</v>
      </c>
      <c r="B378" t="s">
        <v>177</v>
      </c>
      <c r="C378" t="s">
        <v>93</v>
      </c>
      <c r="D378" t="s">
        <v>47</v>
      </c>
      <c r="E378" t="s">
        <v>41</v>
      </c>
      <c r="F378" s="58">
        <v>384.13444603233529</v>
      </c>
      <c r="G378" s="58">
        <v>394.07594102909889</v>
      </c>
      <c r="H378" s="58">
        <v>376.17447492244509</v>
      </c>
      <c r="I378" s="58">
        <v>358.77799346485358</v>
      </c>
      <c r="J378" s="58">
        <v>332.42095015373582</v>
      </c>
    </row>
    <row r="379" spans="1:10">
      <c r="A379" t="s">
        <v>348</v>
      </c>
      <c r="B379" t="s">
        <v>178</v>
      </c>
      <c r="C379" t="s">
        <v>179</v>
      </c>
      <c r="D379" t="s">
        <v>47</v>
      </c>
      <c r="E379" t="s">
        <v>41</v>
      </c>
      <c r="F379" s="58">
        <v>0</v>
      </c>
      <c r="G379" s="58">
        <v>0</v>
      </c>
      <c r="H379" s="58">
        <v>0</v>
      </c>
      <c r="I379" s="58">
        <v>0</v>
      </c>
      <c r="J379" s="58">
        <v>0</v>
      </c>
    </row>
    <row r="380" spans="1:10">
      <c r="A380" t="s">
        <v>348</v>
      </c>
      <c r="B380" t="s">
        <v>180</v>
      </c>
      <c r="C380" t="s">
        <v>181</v>
      </c>
      <c r="D380" t="s">
        <v>47</v>
      </c>
      <c r="E380" t="s">
        <v>41</v>
      </c>
      <c r="F380" s="58">
        <v>0</v>
      </c>
      <c r="G380" s="58">
        <v>0</v>
      </c>
      <c r="H380" s="58">
        <v>0</v>
      </c>
      <c r="I380" s="58">
        <v>0</v>
      </c>
      <c r="J380" s="58">
        <v>0</v>
      </c>
    </row>
    <row r="381" spans="1:10">
      <c r="A381" t="s">
        <v>348</v>
      </c>
      <c r="B381" t="s">
        <v>182</v>
      </c>
      <c r="C381" t="s">
        <v>183</v>
      </c>
      <c r="D381" t="s">
        <v>47</v>
      </c>
      <c r="E381" t="s">
        <v>41</v>
      </c>
      <c r="F381" s="58">
        <v>0</v>
      </c>
      <c r="G381" s="58">
        <v>0</v>
      </c>
      <c r="H381" s="58">
        <v>0</v>
      </c>
      <c r="I381" s="58">
        <v>0</v>
      </c>
      <c r="J381" s="58">
        <v>0</v>
      </c>
    </row>
    <row r="382" spans="1:10">
      <c r="A382" t="s">
        <v>348</v>
      </c>
      <c r="B382" t="s">
        <v>184</v>
      </c>
      <c r="C382" t="s">
        <v>185</v>
      </c>
      <c r="D382" t="s">
        <v>47</v>
      </c>
      <c r="E382" t="s">
        <v>41</v>
      </c>
      <c r="F382" s="58">
        <v>0</v>
      </c>
      <c r="G382" s="58">
        <v>0</v>
      </c>
      <c r="H382" s="58">
        <v>0</v>
      </c>
      <c r="I382" s="58">
        <v>0</v>
      </c>
      <c r="J382" s="58">
        <v>0</v>
      </c>
    </row>
    <row r="383" spans="1:10">
      <c r="A383" t="s">
        <v>348</v>
      </c>
      <c r="B383" t="s">
        <v>186</v>
      </c>
      <c r="C383" t="s">
        <v>187</v>
      </c>
      <c r="D383" t="s">
        <v>47</v>
      </c>
      <c r="E383" t="s">
        <v>41</v>
      </c>
      <c r="F383" s="58">
        <v>0</v>
      </c>
      <c r="G383" s="58">
        <v>0</v>
      </c>
      <c r="H383" s="58">
        <v>0</v>
      </c>
      <c r="I383" s="58">
        <v>0</v>
      </c>
      <c r="J383" s="58">
        <v>0</v>
      </c>
    </row>
    <row r="384" spans="1:10">
      <c r="A384" t="s">
        <v>348</v>
      </c>
      <c r="B384" t="s">
        <v>188</v>
      </c>
      <c r="C384" t="s">
        <v>189</v>
      </c>
      <c r="D384" t="s">
        <v>47</v>
      </c>
      <c r="E384" t="s">
        <v>41</v>
      </c>
      <c r="F384" s="58">
        <v>0</v>
      </c>
      <c r="G384" s="58">
        <v>0</v>
      </c>
      <c r="H384" s="58">
        <v>0</v>
      </c>
      <c r="I384" s="58">
        <v>0</v>
      </c>
      <c r="J384" s="58">
        <v>0</v>
      </c>
    </row>
    <row r="385" spans="1:10">
      <c r="A385" t="s">
        <v>348</v>
      </c>
      <c r="B385" t="s">
        <v>190</v>
      </c>
      <c r="C385" t="s">
        <v>191</v>
      </c>
      <c r="D385" t="s">
        <v>47</v>
      </c>
      <c r="E385" t="s">
        <v>41</v>
      </c>
      <c r="F385" s="58">
        <v>0</v>
      </c>
      <c r="G385" s="58">
        <v>0</v>
      </c>
      <c r="H385" s="58">
        <v>0</v>
      </c>
      <c r="I385" s="58">
        <v>0</v>
      </c>
      <c r="J385" s="58">
        <v>0</v>
      </c>
    </row>
    <row r="386" spans="1:10">
      <c r="A386" t="s">
        <v>348</v>
      </c>
      <c r="B386" t="s">
        <v>192</v>
      </c>
      <c r="C386" t="s">
        <v>193</v>
      </c>
      <c r="D386" t="s">
        <v>47</v>
      </c>
      <c r="E386" t="s">
        <v>41</v>
      </c>
      <c r="F386" s="58">
        <v>0</v>
      </c>
      <c r="G386" s="58">
        <v>0</v>
      </c>
      <c r="H386" s="58">
        <v>0</v>
      </c>
      <c r="I386" s="58">
        <v>0</v>
      </c>
      <c r="J386" s="58">
        <v>0</v>
      </c>
    </row>
    <row r="387" spans="1:10">
      <c r="A387" t="s">
        <v>348</v>
      </c>
      <c r="B387" t="s">
        <v>194</v>
      </c>
      <c r="C387" t="s">
        <v>195</v>
      </c>
      <c r="D387" t="s">
        <v>47</v>
      </c>
      <c r="E387" t="s">
        <v>41</v>
      </c>
      <c r="F387" s="58">
        <v>0</v>
      </c>
      <c r="G387" s="58">
        <v>0</v>
      </c>
      <c r="H387" s="58">
        <v>0</v>
      </c>
      <c r="I387" s="58">
        <v>0</v>
      </c>
      <c r="J387" s="58">
        <v>0</v>
      </c>
    </row>
    <row r="388" spans="1:10">
      <c r="A388" t="s">
        <v>348</v>
      </c>
      <c r="B388" t="s">
        <v>196</v>
      </c>
      <c r="C388" t="s">
        <v>197</v>
      </c>
      <c r="D388" t="s">
        <v>47</v>
      </c>
      <c r="E388" t="s">
        <v>41</v>
      </c>
      <c r="F388" s="58">
        <v>0</v>
      </c>
      <c r="G388" s="58">
        <v>0</v>
      </c>
      <c r="H388" s="58">
        <v>0</v>
      </c>
      <c r="I388" s="58">
        <v>0</v>
      </c>
      <c r="J388" s="58">
        <v>0</v>
      </c>
    </row>
    <row r="389" spans="1:10">
      <c r="A389" t="s">
        <v>348</v>
      </c>
      <c r="B389" t="s">
        <v>198</v>
      </c>
      <c r="C389" t="s">
        <v>199</v>
      </c>
      <c r="D389" t="s">
        <v>47</v>
      </c>
      <c r="E389" t="s">
        <v>41</v>
      </c>
      <c r="F389" s="58">
        <v>0</v>
      </c>
      <c r="G389" s="58">
        <v>0</v>
      </c>
      <c r="H389" s="58">
        <v>0</v>
      </c>
      <c r="I389" s="58">
        <v>0</v>
      </c>
      <c r="J389" s="58">
        <v>0</v>
      </c>
    </row>
    <row r="390" spans="1:10">
      <c r="A390" t="s">
        <v>348</v>
      </c>
      <c r="B390" t="s">
        <v>200</v>
      </c>
      <c r="C390" t="s">
        <v>201</v>
      </c>
      <c r="D390" t="s">
        <v>47</v>
      </c>
      <c r="E390" t="s">
        <v>41</v>
      </c>
      <c r="F390" s="58">
        <v>0</v>
      </c>
      <c r="G390" s="58">
        <v>0</v>
      </c>
      <c r="H390" s="58">
        <v>0</v>
      </c>
      <c r="I390" s="58">
        <v>0</v>
      </c>
      <c r="J390" s="58">
        <v>0</v>
      </c>
    </row>
    <row r="391" spans="1:10">
      <c r="A391" t="s">
        <v>348</v>
      </c>
      <c r="B391" t="s">
        <v>202</v>
      </c>
      <c r="C391" t="s">
        <v>203</v>
      </c>
      <c r="D391" t="s">
        <v>47</v>
      </c>
      <c r="E391" t="s">
        <v>41</v>
      </c>
      <c r="F391" s="58">
        <v>0</v>
      </c>
      <c r="G391" s="58">
        <v>0</v>
      </c>
      <c r="H391" s="58">
        <v>0</v>
      </c>
      <c r="I391" s="58">
        <v>0</v>
      </c>
      <c r="J391" s="58">
        <v>0</v>
      </c>
    </row>
    <row r="392" spans="1:10">
      <c r="A392" t="s">
        <v>348</v>
      </c>
      <c r="B392" t="s">
        <v>204</v>
      </c>
      <c r="C392" t="s">
        <v>205</v>
      </c>
      <c r="D392" t="s">
        <v>47</v>
      </c>
      <c r="E392" t="s">
        <v>41</v>
      </c>
      <c r="F392" s="58">
        <v>0</v>
      </c>
      <c r="G392" s="58">
        <v>0</v>
      </c>
      <c r="H392" s="58">
        <v>0</v>
      </c>
      <c r="I392" s="58">
        <v>0</v>
      </c>
      <c r="J392" s="58">
        <v>0</v>
      </c>
    </row>
    <row r="393" spans="1:10">
      <c r="A393" t="s">
        <v>348</v>
      </c>
      <c r="B393" t="s">
        <v>206</v>
      </c>
      <c r="C393" t="s">
        <v>207</v>
      </c>
      <c r="D393" t="s">
        <v>47</v>
      </c>
      <c r="E393" t="s">
        <v>41</v>
      </c>
      <c r="F393" s="58">
        <v>0</v>
      </c>
      <c r="G393" s="58">
        <v>0</v>
      </c>
      <c r="H393" s="58">
        <v>0</v>
      </c>
      <c r="I393" s="58">
        <v>0</v>
      </c>
      <c r="J393" s="58">
        <v>0</v>
      </c>
    </row>
    <row r="394" spans="1:10">
      <c r="A394" t="s">
        <v>348</v>
      </c>
      <c r="B394" t="s">
        <v>208</v>
      </c>
      <c r="C394" t="s">
        <v>209</v>
      </c>
      <c r="D394" t="s">
        <v>47</v>
      </c>
      <c r="E394" t="s">
        <v>41</v>
      </c>
      <c r="F394" s="58">
        <v>0</v>
      </c>
      <c r="G394" s="58">
        <v>0</v>
      </c>
      <c r="H394" s="58">
        <v>0</v>
      </c>
      <c r="I394" s="58">
        <v>0</v>
      </c>
      <c r="J394" s="58">
        <v>0</v>
      </c>
    </row>
    <row r="395" spans="1:10">
      <c r="A395" t="s">
        <v>348</v>
      </c>
      <c r="B395" t="s">
        <v>210</v>
      </c>
      <c r="C395" t="s">
        <v>211</v>
      </c>
      <c r="D395" t="s">
        <v>47</v>
      </c>
      <c r="E395" t="s">
        <v>41</v>
      </c>
      <c r="F395" s="58">
        <v>0</v>
      </c>
      <c r="G395" s="58">
        <v>0</v>
      </c>
      <c r="H395" s="58">
        <v>0</v>
      </c>
      <c r="I395" s="58">
        <v>0</v>
      </c>
      <c r="J395" s="58">
        <v>0</v>
      </c>
    </row>
    <row r="396" spans="1:10">
      <c r="A396" t="s">
        <v>348</v>
      </c>
      <c r="B396" t="s">
        <v>212</v>
      </c>
      <c r="C396" t="s">
        <v>213</v>
      </c>
      <c r="D396" t="s">
        <v>47</v>
      </c>
      <c r="E396" t="s">
        <v>41</v>
      </c>
      <c r="F396" s="58">
        <v>0</v>
      </c>
      <c r="G396" s="58">
        <v>0</v>
      </c>
      <c r="H396" s="58">
        <v>0</v>
      </c>
      <c r="I396" s="58">
        <v>0</v>
      </c>
      <c r="J396" s="58">
        <v>0</v>
      </c>
    </row>
    <row r="397" spans="1:10">
      <c r="A397" t="s">
        <v>348</v>
      </c>
      <c r="B397" t="s">
        <v>214</v>
      </c>
      <c r="C397" t="s">
        <v>215</v>
      </c>
      <c r="D397" t="s">
        <v>47</v>
      </c>
      <c r="E397" t="s">
        <v>41</v>
      </c>
      <c r="F397" s="58">
        <v>0</v>
      </c>
      <c r="G397" s="58">
        <v>0</v>
      </c>
      <c r="H397" s="58">
        <v>0</v>
      </c>
      <c r="I397" s="58">
        <v>0</v>
      </c>
      <c r="J397" s="58">
        <v>0</v>
      </c>
    </row>
    <row r="398" spans="1:10">
      <c r="A398" t="s">
        <v>348</v>
      </c>
      <c r="B398" t="s">
        <v>216</v>
      </c>
      <c r="C398" t="s">
        <v>217</v>
      </c>
      <c r="D398" t="s">
        <v>47</v>
      </c>
      <c r="E398" t="s">
        <v>41</v>
      </c>
      <c r="F398" s="58">
        <v>0</v>
      </c>
      <c r="G398" s="58">
        <v>0</v>
      </c>
      <c r="H398" s="58">
        <v>0</v>
      </c>
      <c r="I398" s="58">
        <v>0</v>
      </c>
      <c r="J398" s="58">
        <v>0</v>
      </c>
    </row>
    <row r="399" spans="1:10">
      <c r="A399" t="s">
        <v>348</v>
      </c>
      <c r="B399" t="s">
        <v>218</v>
      </c>
      <c r="C399" t="s">
        <v>219</v>
      </c>
      <c r="D399" t="s">
        <v>47</v>
      </c>
      <c r="E399" t="s">
        <v>41</v>
      </c>
      <c r="F399" s="58">
        <v>0</v>
      </c>
      <c r="G399" s="58">
        <v>0</v>
      </c>
      <c r="H399" s="58">
        <v>0</v>
      </c>
      <c r="I399" s="58">
        <v>0</v>
      </c>
      <c r="J399" s="58">
        <v>0</v>
      </c>
    </row>
    <row r="400" spans="1:10">
      <c r="A400" t="s">
        <v>348</v>
      </c>
      <c r="B400" t="s">
        <v>220</v>
      </c>
      <c r="C400" t="s">
        <v>221</v>
      </c>
      <c r="D400" t="s">
        <v>47</v>
      </c>
      <c r="E400" t="s">
        <v>41</v>
      </c>
      <c r="F400" s="58">
        <v>0</v>
      </c>
      <c r="G400" s="58">
        <v>0</v>
      </c>
      <c r="H400" s="58">
        <v>0</v>
      </c>
      <c r="I400" s="58">
        <v>0</v>
      </c>
      <c r="J400" s="58">
        <v>0</v>
      </c>
    </row>
    <row r="401" spans="1:10">
      <c r="A401" t="s">
        <v>348</v>
      </c>
      <c r="B401" t="s">
        <v>222</v>
      </c>
      <c r="C401" t="s">
        <v>223</v>
      </c>
      <c r="D401" t="s">
        <v>47</v>
      </c>
      <c r="E401" t="s">
        <v>41</v>
      </c>
      <c r="F401" s="58">
        <v>0</v>
      </c>
      <c r="G401" s="58">
        <v>0</v>
      </c>
      <c r="H401" s="58">
        <v>0</v>
      </c>
      <c r="I401" s="58">
        <v>0</v>
      </c>
      <c r="J401" s="58">
        <v>0</v>
      </c>
    </row>
    <row r="402" spans="1:10">
      <c r="A402" t="s">
        <v>348</v>
      </c>
      <c r="B402" t="s">
        <v>224</v>
      </c>
      <c r="C402" t="s">
        <v>225</v>
      </c>
      <c r="D402" t="s">
        <v>47</v>
      </c>
      <c r="E402" t="s">
        <v>41</v>
      </c>
      <c r="F402" s="58">
        <v>0</v>
      </c>
      <c r="G402" s="58">
        <v>0</v>
      </c>
      <c r="H402" s="58">
        <v>0</v>
      </c>
      <c r="I402" s="58">
        <v>0</v>
      </c>
      <c r="J402" s="58">
        <v>0</v>
      </c>
    </row>
    <row r="403" spans="1:10">
      <c r="A403" t="s">
        <v>348</v>
      </c>
      <c r="B403" t="s">
        <v>226</v>
      </c>
      <c r="C403" t="s">
        <v>227</v>
      </c>
      <c r="D403" t="s">
        <v>47</v>
      </c>
      <c r="E403" t="s">
        <v>41</v>
      </c>
      <c r="F403" s="58">
        <v>0</v>
      </c>
      <c r="G403" s="58">
        <v>0</v>
      </c>
      <c r="H403" s="58">
        <v>0</v>
      </c>
      <c r="I403" s="58">
        <v>0</v>
      </c>
      <c r="J403" s="58">
        <v>0</v>
      </c>
    </row>
    <row r="404" spans="1:10">
      <c r="A404" t="s">
        <v>348</v>
      </c>
      <c r="B404" t="s">
        <v>228</v>
      </c>
      <c r="C404" t="s">
        <v>229</v>
      </c>
      <c r="D404" t="s">
        <v>47</v>
      </c>
      <c r="E404" t="s">
        <v>41</v>
      </c>
      <c r="F404" s="58">
        <v>0</v>
      </c>
      <c r="G404" s="58">
        <v>0</v>
      </c>
      <c r="H404" s="58">
        <v>0</v>
      </c>
      <c r="I404" s="58">
        <v>0</v>
      </c>
      <c r="J404" s="58">
        <v>0</v>
      </c>
    </row>
    <row r="405" spans="1:10">
      <c r="A405" t="s">
        <v>348</v>
      </c>
      <c r="B405" t="s">
        <v>230</v>
      </c>
      <c r="C405" t="s">
        <v>231</v>
      </c>
      <c r="D405" t="s">
        <v>47</v>
      </c>
      <c r="E405" t="s">
        <v>41</v>
      </c>
      <c r="F405" s="58">
        <v>0</v>
      </c>
      <c r="G405" s="58">
        <v>0</v>
      </c>
      <c r="H405" s="58">
        <v>0</v>
      </c>
      <c r="I405" s="58">
        <v>0</v>
      </c>
      <c r="J405" s="58">
        <v>0</v>
      </c>
    </row>
    <row r="406" spans="1:10">
      <c r="A406" t="s">
        <v>348</v>
      </c>
      <c r="B406" t="s">
        <v>232</v>
      </c>
      <c r="C406" t="s">
        <v>233</v>
      </c>
      <c r="D406" t="s">
        <v>47</v>
      </c>
      <c r="E406" t="s">
        <v>41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</row>
    <row r="407" spans="1:10">
      <c r="A407" t="s">
        <v>348</v>
      </c>
      <c r="B407" t="s">
        <v>234</v>
      </c>
      <c r="C407" t="s">
        <v>235</v>
      </c>
      <c r="D407" t="s">
        <v>47</v>
      </c>
      <c r="E407" t="s">
        <v>41</v>
      </c>
      <c r="F407" s="58">
        <v>0</v>
      </c>
      <c r="G407" s="58">
        <v>0</v>
      </c>
      <c r="H407" s="58">
        <v>0</v>
      </c>
      <c r="I407" s="58">
        <v>0</v>
      </c>
      <c r="J407" s="58">
        <v>0</v>
      </c>
    </row>
    <row r="408" spans="1:10">
      <c r="A408" t="s">
        <v>348</v>
      </c>
      <c r="B408" t="s">
        <v>236</v>
      </c>
      <c r="C408" t="s">
        <v>237</v>
      </c>
      <c r="D408" t="s">
        <v>47</v>
      </c>
      <c r="E408" t="s">
        <v>41</v>
      </c>
      <c r="F408" s="58">
        <v>0</v>
      </c>
      <c r="G408" s="58">
        <v>0</v>
      </c>
      <c r="H408" s="58">
        <v>0</v>
      </c>
      <c r="I408" s="58">
        <v>0</v>
      </c>
      <c r="J408" s="58">
        <v>0</v>
      </c>
    </row>
    <row r="409" spans="1:10">
      <c r="A409" t="s">
        <v>348</v>
      </c>
      <c r="B409" t="s">
        <v>238</v>
      </c>
      <c r="C409" t="s">
        <v>239</v>
      </c>
      <c r="D409" t="s">
        <v>47</v>
      </c>
      <c r="E409" t="s">
        <v>41</v>
      </c>
      <c r="F409" s="58">
        <v>0</v>
      </c>
      <c r="G409" s="58">
        <v>0</v>
      </c>
      <c r="H409" s="58">
        <v>0</v>
      </c>
      <c r="I409" s="58">
        <v>0</v>
      </c>
      <c r="J409" s="58">
        <v>0</v>
      </c>
    </row>
    <row r="410" spans="1:10">
      <c r="A410" t="s">
        <v>348</v>
      </c>
      <c r="B410" t="s">
        <v>240</v>
      </c>
      <c r="C410" t="s">
        <v>241</v>
      </c>
      <c r="D410" t="s">
        <v>47</v>
      </c>
      <c r="E410" t="s">
        <v>41</v>
      </c>
      <c r="F410" s="58">
        <v>0</v>
      </c>
      <c r="G410" s="58">
        <v>0</v>
      </c>
      <c r="H410" s="58">
        <v>0</v>
      </c>
      <c r="I410" s="58">
        <v>0</v>
      </c>
      <c r="J410" s="58">
        <v>0</v>
      </c>
    </row>
    <row r="411" spans="1:10">
      <c r="A411" t="s">
        <v>348</v>
      </c>
      <c r="B411" t="s">
        <v>242</v>
      </c>
      <c r="C411" t="s">
        <v>243</v>
      </c>
      <c r="D411" t="s">
        <v>47</v>
      </c>
      <c r="E411" t="s">
        <v>41</v>
      </c>
      <c r="F411" s="58">
        <v>0</v>
      </c>
      <c r="G411" s="58">
        <v>0</v>
      </c>
      <c r="H411" s="58">
        <v>0</v>
      </c>
      <c r="I411" s="58">
        <v>0</v>
      </c>
      <c r="J411" s="58">
        <v>0</v>
      </c>
    </row>
    <row r="412" spans="1:10">
      <c r="A412" t="s">
        <v>348</v>
      </c>
      <c r="B412" t="s">
        <v>244</v>
      </c>
      <c r="C412" t="s">
        <v>245</v>
      </c>
      <c r="D412" t="s">
        <v>47</v>
      </c>
      <c r="E412" t="s">
        <v>41</v>
      </c>
      <c r="F412" s="58">
        <v>0</v>
      </c>
      <c r="G412" s="58">
        <v>0</v>
      </c>
      <c r="H412" s="58">
        <v>0</v>
      </c>
      <c r="I412" s="58">
        <v>0</v>
      </c>
      <c r="J412" s="58">
        <v>0</v>
      </c>
    </row>
    <row r="413" spans="1:10">
      <c r="A413" t="s">
        <v>348</v>
      </c>
      <c r="B413" t="s">
        <v>246</v>
      </c>
      <c r="C413" t="s">
        <v>247</v>
      </c>
      <c r="D413" t="s">
        <v>47</v>
      </c>
      <c r="E413" t="s">
        <v>41</v>
      </c>
      <c r="F413" s="58">
        <v>0</v>
      </c>
      <c r="G413" s="58">
        <v>0</v>
      </c>
      <c r="H413" s="58">
        <v>0</v>
      </c>
      <c r="I413" s="58">
        <v>0</v>
      </c>
      <c r="J413" s="58">
        <v>0</v>
      </c>
    </row>
    <row r="414" spans="1:10">
      <c r="A414" t="s">
        <v>348</v>
      </c>
      <c r="B414" t="s">
        <v>248</v>
      </c>
      <c r="C414" t="s">
        <v>249</v>
      </c>
      <c r="D414" t="s">
        <v>47</v>
      </c>
      <c r="E414" t="s">
        <v>41</v>
      </c>
      <c r="F414" s="58">
        <v>0</v>
      </c>
      <c r="G414" s="58">
        <v>0</v>
      </c>
      <c r="H414" s="58">
        <v>0</v>
      </c>
      <c r="I414" s="58">
        <v>0</v>
      </c>
      <c r="J414" s="58">
        <v>0</v>
      </c>
    </row>
    <row r="415" spans="1:10">
      <c r="A415" t="s">
        <v>348</v>
      </c>
      <c r="B415" t="s">
        <v>250</v>
      </c>
      <c r="C415" t="s">
        <v>251</v>
      </c>
      <c r="D415" t="s">
        <v>47</v>
      </c>
      <c r="E415" t="s">
        <v>41</v>
      </c>
      <c r="F415" s="58">
        <v>0</v>
      </c>
      <c r="G415" s="58">
        <v>0</v>
      </c>
      <c r="H415" s="58">
        <v>0</v>
      </c>
      <c r="I415" s="58">
        <v>0</v>
      </c>
      <c r="J415" s="58">
        <v>0</v>
      </c>
    </row>
    <row r="416" spans="1:10">
      <c r="A416" t="s">
        <v>348</v>
      </c>
      <c r="B416" t="s">
        <v>252</v>
      </c>
      <c r="C416" t="s">
        <v>253</v>
      </c>
      <c r="D416" t="s">
        <v>47</v>
      </c>
      <c r="E416" t="s">
        <v>41</v>
      </c>
      <c r="F416" s="58">
        <v>0</v>
      </c>
      <c r="G416" s="58">
        <v>0</v>
      </c>
      <c r="H416" s="58">
        <v>0</v>
      </c>
      <c r="I416" s="58">
        <v>0</v>
      </c>
      <c r="J416" s="58">
        <v>0</v>
      </c>
    </row>
    <row r="417" spans="1:10">
      <c r="A417" t="s">
        <v>348</v>
      </c>
      <c r="B417" t="s">
        <v>254</v>
      </c>
      <c r="C417" t="s">
        <v>255</v>
      </c>
      <c r="D417" t="s">
        <v>47</v>
      </c>
      <c r="E417" t="s">
        <v>41</v>
      </c>
      <c r="F417" s="58">
        <v>0</v>
      </c>
      <c r="G417" s="58">
        <v>0</v>
      </c>
      <c r="H417" s="58">
        <v>0</v>
      </c>
      <c r="I417" s="58">
        <v>0</v>
      </c>
      <c r="J417" s="58">
        <v>0</v>
      </c>
    </row>
    <row r="418" spans="1:10">
      <c r="A418" t="s">
        <v>348</v>
      </c>
      <c r="B418" t="s">
        <v>256</v>
      </c>
      <c r="C418" t="s">
        <v>257</v>
      </c>
      <c r="D418" t="s">
        <v>47</v>
      </c>
      <c r="E418" t="s">
        <v>41</v>
      </c>
      <c r="F418" s="58">
        <v>0</v>
      </c>
      <c r="G418" s="58">
        <v>0</v>
      </c>
      <c r="H418" s="58">
        <v>0</v>
      </c>
      <c r="I418" s="58">
        <v>0</v>
      </c>
      <c r="J418" s="58">
        <v>0</v>
      </c>
    </row>
    <row r="419" spans="1:10">
      <c r="A419" t="s">
        <v>348</v>
      </c>
      <c r="B419" t="s">
        <v>258</v>
      </c>
      <c r="C419" t="s">
        <v>259</v>
      </c>
      <c r="D419" t="s">
        <v>47</v>
      </c>
      <c r="E419" t="s">
        <v>41</v>
      </c>
      <c r="F419" s="58">
        <v>0</v>
      </c>
      <c r="G419" s="58">
        <v>0</v>
      </c>
      <c r="H419" s="58">
        <v>0</v>
      </c>
      <c r="I419" s="58">
        <v>0</v>
      </c>
      <c r="J419" s="58">
        <v>0</v>
      </c>
    </row>
    <row r="420" spans="1:10">
      <c r="A420" t="s">
        <v>348</v>
      </c>
      <c r="B420" t="s">
        <v>260</v>
      </c>
      <c r="C420" t="s">
        <v>261</v>
      </c>
      <c r="D420" t="s">
        <v>47</v>
      </c>
      <c r="E420" t="s">
        <v>41</v>
      </c>
      <c r="F420" s="58">
        <v>0</v>
      </c>
      <c r="G420" s="58">
        <v>0</v>
      </c>
      <c r="H420" s="58">
        <v>0</v>
      </c>
      <c r="I420" s="58">
        <v>0</v>
      </c>
      <c r="J420" s="58">
        <v>0</v>
      </c>
    </row>
    <row r="421" spans="1:10">
      <c r="A421" t="s">
        <v>348</v>
      </c>
      <c r="B421" t="s">
        <v>262</v>
      </c>
      <c r="C421" t="s">
        <v>263</v>
      </c>
      <c r="D421" t="s">
        <v>47</v>
      </c>
      <c r="E421" t="s">
        <v>41</v>
      </c>
      <c r="F421" s="58">
        <v>0</v>
      </c>
      <c r="G421" s="58">
        <v>0</v>
      </c>
      <c r="H421" s="58">
        <v>0</v>
      </c>
      <c r="I421" s="58">
        <v>0</v>
      </c>
      <c r="J421" s="58">
        <v>0</v>
      </c>
    </row>
    <row r="422" spans="1:10">
      <c r="A422" t="s">
        <v>348</v>
      </c>
      <c r="B422" t="s">
        <v>264</v>
      </c>
      <c r="C422" t="s">
        <v>265</v>
      </c>
      <c r="D422" t="s">
        <v>47</v>
      </c>
      <c r="E422" t="s">
        <v>41</v>
      </c>
      <c r="F422" s="58">
        <v>0</v>
      </c>
      <c r="G422" s="58">
        <v>0</v>
      </c>
      <c r="H422" s="58">
        <v>0</v>
      </c>
      <c r="I422" s="58">
        <v>0</v>
      </c>
      <c r="J422" s="58">
        <v>0</v>
      </c>
    </row>
    <row r="423" spans="1:10">
      <c r="A423" t="s">
        <v>348</v>
      </c>
      <c r="B423" t="s">
        <v>266</v>
      </c>
      <c r="C423" t="s">
        <v>267</v>
      </c>
      <c r="D423" t="s">
        <v>47</v>
      </c>
      <c r="E423" t="s">
        <v>41</v>
      </c>
      <c r="F423" s="58">
        <v>0</v>
      </c>
      <c r="G423" s="58">
        <v>0</v>
      </c>
      <c r="H423" s="58">
        <v>0</v>
      </c>
      <c r="I423" s="58">
        <v>0</v>
      </c>
      <c r="J423" s="58">
        <v>0</v>
      </c>
    </row>
    <row r="424" spans="1:10">
      <c r="A424" t="s">
        <v>348</v>
      </c>
      <c r="B424" t="s">
        <v>268</v>
      </c>
      <c r="C424" t="s">
        <v>269</v>
      </c>
      <c r="D424" t="s">
        <v>47</v>
      </c>
      <c r="E424" t="s">
        <v>41</v>
      </c>
      <c r="F424" s="58">
        <v>0</v>
      </c>
      <c r="G424" s="58">
        <v>0</v>
      </c>
      <c r="H424" s="58">
        <v>0</v>
      </c>
      <c r="I424" s="58">
        <v>0</v>
      </c>
      <c r="J424" s="58">
        <v>0</v>
      </c>
    </row>
    <row r="425" spans="1:10">
      <c r="A425" t="s">
        <v>348</v>
      </c>
      <c r="B425" t="s">
        <v>270</v>
      </c>
      <c r="C425" t="s">
        <v>271</v>
      </c>
      <c r="D425" t="s">
        <v>47</v>
      </c>
      <c r="E425" t="s">
        <v>41</v>
      </c>
      <c r="F425" s="58">
        <v>0</v>
      </c>
      <c r="G425" s="58">
        <v>0</v>
      </c>
      <c r="H425" s="58">
        <v>0</v>
      </c>
      <c r="I425" s="58">
        <v>0</v>
      </c>
      <c r="J425" s="58">
        <v>0</v>
      </c>
    </row>
    <row r="426" spans="1:10">
      <c r="A426" t="s">
        <v>348</v>
      </c>
      <c r="B426" t="s">
        <v>272</v>
      </c>
      <c r="C426" t="s">
        <v>273</v>
      </c>
      <c r="D426" t="s">
        <v>47</v>
      </c>
      <c r="E426" t="s">
        <v>41</v>
      </c>
      <c r="F426" s="58">
        <v>0</v>
      </c>
      <c r="G426" s="58">
        <v>0</v>
      </c>
      <c r="H426" s="58">
        <v>0</v>
      </c>
      <c r="I426" s="58">
        <v>0</v>
      </c>
      <c r="J426" s="58">
        <v>0</v>
      </c>
    </row>
    <row r="427" spans="1:10">
      <c r="A427" t="s">
        <v>348</v>
      </c>
      <c r="B427" t="s">
        <v>274</v>
      </c>
      <c r="C427" t="s">
        <v>275</v>
      </c>
      <c r="D427" t="s">
        <v>47</v>
      </c>
      <c r="E427" t="s">
        <v>41</v>
      </c>
      <c r="F427" s="58">
        <v>0</v>
      </c>
      <c r="G427" s="58">
        <v>0</v>
      </c>
      <c r="H427" s="58">
        <v>0</v>
      </c>
      <c r="I427" s="58">
        <v>0</v>
      </c>
      <c r="J427" s="58">
        <v>0</v>
      </c>
    </row>
    <row r="428" spans="1:10">
      <c r="A428" t="s">
        <v>348</v>
      </c>
      <c r="B428" t="s">
        <v>276</v>
      </c>
      <c r="C428" t="s">
        <v>277</v>
      </c>
      <c r="D428" t="s">
        <v>47</v>
      </c>
      <c r="E428" t="s">
        <v>41</v>
      </c>
      <c r="F428" s="58">
        <v>0</v>
      </c>
      <c r="G428" s="58">
        <v>0</v>
      </c>
      <c r="H428" s="58">
        <v>0</v>
      </c>
      <c r="I428" s="58">
        <v>0</v>
      </c>
      <c r="J428" s="58">
        <v>0</v>
      </c>
    </row>
    <row r="429" spans="1:10">
      <c r="A429" t="s">
        <v>348</v>
      </c>
      <c r="B429" t="s">
        <v>278</v>
      </c>
      <c r="C429" t="s">
        <v>279</v>
      </c>
      <c r="D429" t="s">
        <v>47</v>
      </c>
      <c r="E429" t="s">
        <v>41</v>
      </c>
      <c r="F429" s="58">
        <v>0</v>
      </c>
      <c r="G429" s="58">
        <v>0</v>
      </c>
      <c r="H429" s="58">
        <v>0</v>
      </c>
      <c r="I429" s="58">
        <v>0</v>
      </c>
      <c r="J429" s="58">
        <v>0</v>
      </c>
    </row>
    <row r="430" spans="1:10">
      <c r="A430" t="s">
        <v>348</v>
      </c>
      <c r="B430" t="s">
        <v>280</v>
      </c>
      <c r="C430" t="s">
        <v>281</v>
      </c>
      <c r="D430" t="s">
        <v>47</v>
      </c>
      <c r="E430" t="s">
        <v>41</v>
      </c>
      <c r="F430" s="58">
        <v>0</v>
      </c>
      <c r="G430" s="58">
        <v>0</v>
      </c>
      <c r="H430" s="58">
        <v>0</v>
      </c>
      <c r="I430" s="58">
        <v>0</v>
      </c>
      <c r="J430" s="58">
        <v>0</v>
      </c>
    </row>
    <row r="431" spans="1:10">
      <c r="A431" t="s">
        <v>348</v>
      </c>
      <c r="B431" t="s">
        <v>282</v>
      </c>
      <c r="C431" t="s">
        <v>283</v>
      </c>
      <c r="D431" t="s">
        <v>47</v>
      </c>
      <c r="E431" t="s">
        <v>41</v>
      </c>
      <c r="F431" s="58">
        <v>0</v>
      </c>
      <c r="G431" s="58">
        <v>0</v>
      </c>
      <c r="H431" s="58">
        <v>0</v>
      </c>
      <c r="I431" s="58">
        <v>0</v>
      </c>
      <c r="J431" s="58">
        <v>0</v>
      </c>
    </row>
    <row r="432" spans="1:10">
      <c r="A432" t="s">
        <v>348</v>
      </c>
      <c r="B432" t="s">
        <v>284</v>
      </c>
      <c r="C432" t="s">
        <v>285</v>
      </c>
      <c r="D432" t="s">
        <v>47</v>
      </c>
      <c r="E432" t="s">
        <v>41</v>
      </c>
      <c r="F432" s="58">
        <v>0</v>
      </c>
      <c r="G432" s="58">
        <v>0</v>
      </c>
      <c r="H432" s="58">
        <v>0</v>
      </c>
      <c r="I432" s="58">
        <v>0</v>
      </c>
      <c r="J432" s="58">
        <v>0</v>
      </c>
    </row>
    <row r="433" spans="1:10">
      <c r="A433" t="s">
        <v>348</v>
      </c>
      <c r="B433" t="s">
        <v>286</v>
      </c>
      <c r="C433" t="s">
        <v>287</v>
      </c>
      <c r="D433" t="s">
        <v>47</v>
      </c>
      <c r="E433" t="s">
        <v>41</v>
      </c>
      <c r="F433" s="58">
        <v>0</v>
      </c>
      <c r="G433" s="58">
        <v>0</v>
      </c>
      <c r="H433" s="58">
        <v>0</v>
      </c>
      <c r="I433" s="58">
        <v>0</v>
      </c>
      <c r="J433" s="58">
        <v>0</v>
      </c>
    </row>
    <row r="434" spans="1:10">
      <c r="A434" t="s">
        <v>348</v>
      </c>
      <c r="B434" t="s">
        <v>288</v>
      </c>
      <c r="C434" t="s">
        <v>289</v>
      </c>
      <c r="D434" t="s">
        <v>47</v>
      </c>
      <c r="E434" t="s">
        <v>41</v>
      </c>
      <c r="F434" s="58">
        <v>0</v>
      </c>
      <c r="G434" s="58">
        <v>0</v>
      </c>
      <c r="H434" s="58">
        <v>0</v>
      </c>
      <c r="I434" s="58">
        <v>0</v>
      </c>
      <c r="J434" s="58">
        <v>0</v>
      </c>
    </row>
    <row r="435" spans="1:10">
      <c r="A435" t="s">
        <v>348</v>
      </c>
      <c r="B435" t="s">
        <v>290</v>
      </c>
      <c r="C435" t="s">
        <v>291</v>
      </c>
      <c r="D435" t="s">
        <v>47</v>
      </c>
      <c r="E435" t="s">
        <v>41</v>
      </c>
      <c r="F435" s="58">
        <v>0</v>
      </c>
      <c r="G435" s="58">
        <v>0</v>
      </c>
      <c r="H435" s="58">
        <v>0</v>
      </c>
      <c r="I435" s="58">
        <v>0</v>
      </c>
      <c r="J435" s="58">
        <v>0</v>
      </c>
    </row>
    <row r="436" spans="1:10">
      <c r="A436" t="s">
        <v>348</v>
      </c>
      <c r="B436" t="s">
        <v>292</v>
      </c>
      <c r="C436" t="s">
        <v>293</v>
      </c>
      <c r="D436" t="s">
        <v>47</v>
      </c>
      <c r="E436" t="s">
        <v>41</v>
      </c>
      <c r="F436" s="58">
        <v>0</v>
      </c>
      <c r="G436" s="58">
        <v>0</v>
      </c>
      <c r="H436" s="58">
        <v>0</v>
      </c>
      <c r="I436" s="58">
        <v>0</v>
      </c>
      <c r="J436" s="58">
        <v>0</v>
      </c>
    </row>
    <row r="437" spans="1:10">
      <c r="A437" t="s">
        <v>348</v>
      </c>
      <c r="B437" t="s">
        <v>294</v>
      </c>
      <c r="C437" t="s">
        <v>295</v>
      </c>
      <c r="D437" t="s">
        <v>47</v>
      </c>
      <c r="E437" t="s">
        <v>41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</row>
    <row r="438" spans="1:10">
      <c r="A438" t="s">
        <v>348</v>
      </c>
      <c r="B438" t="s">
        <v>296</v>
      </c>
      <c r="C438" t="s">
        <v>297</v>
      </c>
      <c r="D438" t="s">
        <v>47</v>
      </c>
      <c r="E438" t="s">
        <v>41</v>
      </c>
      <c r="F438" s="58">
        <v>0</v>
      </c>
      <c r="G438" s="58">
        <v>0</v>
      </c>
      <c r="H438" s="58">
        <v>0</v>
      </c>
      <c r="I438" s="58">
        <v>0</v>
      </c>
      <c r="J438" s="58">
        <v>0</v>
      </c>
    </row>
    <row r="439" spans="1:10">
      <c r="A439" t="s">
        <v>348</v>
      </c>
      <c r="B439" t="s">
        <v>298</v>
      </c>
      <c r="C439" t="s">
        <v>299</v>
      </c>
      <c r="D439" t="s">
        <v>47</v>
      </c>
      <c r="E439" t="s">
        <v>41</v>
      </c>
      <c r="F439" s="58">
        <v>0</v>
      </c>
      <c r="G439" s="58">
        <v>0</v>
      </c>
      <c r="H439" s="58">
        <v>0</v>
      </c>
      <c r="I439" s="58">
        <v>0</v>
      </c>
      <c r="J439" s="58">
        <v>0</v>
      </c>
    </row>
    <row r="440" spans="1:10">
      <c r="A440" t="s">
        <v>348</v>
      </c>
      <c r="B440" t="s">
        <v>300</v>
      </c>
      <c r="C440" t="s">
        <v>301</v>
      </c>
      <c r="D440" t="s">
        <v>47</v>
      </c>
      <c r="E440" t="s">
        <v>41</v>
      </c>
      <c r="F440" s="58">
        <v>0</v>
      </c>
      <c r="G440" s="58">
        <v>0</v>
      </c>
      <c r="H440" s="58">
        <v>0</v>
      </c>
      <c r="I440" s="58">
        <v>0</v>
      </c>
      <c r="J440" s="58">
        <v>0</v>
      </c>
    </row>
    <row r="441" spans="1:10">
      <c r="A441" t="s">
        <v>348</v>
      </c>
      <c r="B441" t="s">
        <v>302</v>
      </c>
      <c r="C441" t="s">
        <v>303</v>
      </c>
      <c r="D441" t="s">
        <v>47</v>
      </c>
      <c r="E441" t="s">
        <v>41</v>
      </c>
      <c r="F441" s="58">
        <v>0</v>
      </c>
      <c r="G441" s="58">
        <v>0</v>
      </c>
      <c r="H441" s="58">
        <v>0</v>
      </c>
      <c r="I441" s="58">
        <v>0</v>
      </c>
      <c r="J441" s="58">
        <v>0</v>
      </c>
    </row>
    <row r="442" spans="1:10">
      <c r="A442" t="s">
        <v>348</v>
      </c>
      <c r="B442" t="s">
        <v>304</v>
      </c>
      <c r="C442" t="s">
        <v>305</v>
      </c>
      <c r="D442" t="s">
        <v>47</v>
      </c>
      <c r="E442" t="s">
        <v>41</v>
      </c>
      <c r="F442" s="58">
        <v>0</v>
      </c>
      <c r="G442" s="58">
        <v>0</v>
      </c>
      <c r="H442" s="58">
        <v>0</v>
      </c>
      <c r="I442" s="58">
        <v>0</v>
      </c>
      <c r="J442" s="58">
        <v>0</v>
      </c>
    </row>
    <row r="443" spans="1:10">
      <c r="A443" t="s">
        <v>348</v>
      </c>
      <c r="B443" t="s">
        <v>306</v>
      </c>
      <c r="C443" t="s">
        <v>307</v>
      </c>
      <c r="D443" t="s">
        <v>47</v>
      </c>
      <c r="E443" t="s">
        <v>41</v>
      </c>
      <c r="F443" s="58">
        <v>0</v>
      </c>
      <c r="G443" s="58">
        <v>0</v>
      </c>
      <c r="H443" s="58">
        <v>0</v>
      </c>
      <c r="I443" s="58">
        <v>0</v>
      </c>
      <c r="J443" s="58">
        <v>0</v>
      </c>
    </row>
    <row r="444" spans="1:10">
      <c r="A444" t="s">
        <v>348</v>
      </c>
      <c r="B444" t="s">
        <v>308</v>
      </c>
      <c r="C444" t="s">
        <v>309</v>
      </c>
      <c r="D444" t="s">
        <v>47</v>
      </c>
      <c r="E444" t="s">
        <v>41</v>
      </c>
      <c r="F444" s="58">
        <v>0</v>
      </c>
      <c r="G444" s="58">
        <v>0</v>
      </c>
      <c r="H444" s="58">
        <v>0</v>
      </c>
      <c r="I444" s="58">
        <v>0</v>
      </c>
      <c r="J444" s="58">
        <v>0</v>
      </c>
    </row>
    <row r="445" spans="1:10">
      <c r="A445" t="s">
        <v>348</v>
      </c>
      <c r="B445" t="s">
        <v>310</v>
      </c>
      <c r="C445" t="s">
        <v>311</v>
      </c>
      <c r="D445" t="s">
        <v>47</v>
      </c>
      <c r="E445" t="s">
        <v>41</v>
      </c>
      <c r="F445" s="58">
        <v>2.584251236114524</v>
      </c>
      <c r="G445" s="58">
        <v>2.6253145971080079</v>
      </c>
      <c r="H445" s="58">
        <v>2.650225502106919</v>
      </c>
      <c r="I445" s="58">
        <v>2.660798045542641</v>
      </c>
      <c r="J445" s="58">
        <v>2.6697590668412081</v>
      </c>
    </row>
    <row r="446" spans="1:10">
      <c r="A446" t="s">
        <v>348</v>
      </c>
      <c r="B446" t="s">
        <v>312</v>
      </c>
      <c r="C446" t="s">
        <v>313</v>
      </c>
      <c r="D446" t="s">
        <v>47</v>
      </c>
      <c r="E446" t="s">
        <v>41</v>
      </c>
      <c r="F446" s="58">
        <v>0</v>
      </c>
      <c r="G446" s="58">
        <v>0</v>
      </c>
      <c r="H446" s="58">
        <v>0</v>
      </c>
      <c r="I446" s="58">
        <v>0</v>
      </c>
      <c r="J446" s="58">
        <v>0</v>
      </c>
    </row>
    <row r="447" spans="1:10">
      <c r="A447" t="s">
        <v>348</v>
      </c>
      <c r="B447" t="s">
        <v>314</v>
      </c>
      <c r="C447" t="s">
        <v>315</v>
      </c>
      <c r="D447" t="s">
        <v>47</v>
      </c>
      <c r="E447" t="s">
        <v>41</v>
      </c>
      <c r="F447" s="58">
        <v>2.584251236114524</v>
      </c>
      <c r="G447" s="58">
        <v>2.6253145971080079</v>
      </c>
      <c r="H447" s="58">
        <v>2.650225502106919</v>
      </c>
      <c r="I447" s="58">
        <v>2.660798045542641</v>
      </c>
      <c r="J447" s="58">
        <v>2.6697590668412081</v>
      </c>
    </row>
    <row r="448" spans="1:10">
      <c r="A448" t="s">
        <v>348</v>
      </c>
      <c r="B448" t="s">
        <v>316</v>
      </c>
      <c r="C448" t="s">
        <v>317</v>
      </c>
      <c r="D448" t="s">
        <v>47</v>
      </c>
      <c r="E448" t="s">
        <v>41</v>
      </c>
      <c r="F448" s="56" t="s">
        <v>318</v>
      </c>
      <c r="G448" s="56" t="s">
        <v>318</v>
      </c>
      <c r="H448" s="56" t="s">
        <v>318</v>
      </c>
      <c r="I448" s="56" t="s">
        <v>318</v>
      </c>
      <c r="J448" s="56" t="s">
        <v>318</v>
      </c>
    </row>
    <row r="449" spans="1:10">
      <c r="A449" t="s">
        <v>348</v>
      </c>
      <c r="B449" t="s">
        <v>319</v>
      </c>
      <c r="C449" t="s">
        <v>320</v>
      </c>
      <c r="D449" t="s">
        <v>47</v>
      </c>
      <c r="E449" t="s">
        <v>41</v>
      </c>
      <c r="F449" s="56" t="s">
        <v>318</v>
      </c>
      <c r="G449" s="56" t="s">
        <v>318</v>
      </c>
      <c r="H449" s="56" t="s">
        <v>318</v>
      </c>
      <c r="I449" s="56" t="s">
        <v>318</v>
      </c>
      <c r="J449" s="56" t="s">
        <v>318</v>
      </c>
    </row>
    <row r="450" spans="1:10">
      <c r="A450" t="s">
        <v>348</v>
      </c>
      <c r="B450" t="s">
        <v>321</v>
      </c>
      <c r="C450" t="s">
        <v>322</v>
      </c>
      <c r="D450" t="s">
        <v>47</v>
      </c>
      <c r="E450" t="s">
        <v>41</v>
      </c>
      <c r="F450" s="58">
        <v>0</v>
      </c>
      <c r="G450" s="58">
        <v>0</v>
      </c>
      <c r="H450" s="58">
        <v>0</v>
      </c>
      <c r="I450" s="58">
        <v>0</v>
      </c>
      <c r="J450" s="58">
        <v>0</v>
      </c>
    </row>
    <row r="451" spans="1:10">
      <c r="A451" t="s">
        <v>348</v>
      </c>
      <c r="B451" t="s">
        <v>323</v>
      </c>
      <c r="C451" t="s">
        <v>324</v>
      </c>
      <c r="D451" t="s">
        <v>47</v>
      </c>
      <c r="E451" t="s">
        <v>41</v>
      </c>
      <c r="F451" s="58">
        <v>0.52105096328819611</v>
      </c>
      <c r="G451" s="58">
        <v>0.5414649302618415</v>
      </c>
      <c r="H451" s="58">
        <v>0.54646529381190412</v>
      </c>
      <c r="I451" s="58">
        <v>0.54623242085994428</v>
      </c>
      <c r="J451" s="58">
        <v>0.54565338117464135</v>
      </c>
    </row>
    <row r="452" spans="1:10">
      <c r="A452" t="s">
        <v>348</v>
      </c>
      <c r="B452" t="s">
        <v>325</v>
      </c>
      <c r="C452" t="s">
        <v>326</v>
      </c>
      <c r="D452" t="s">
        <v>47</v>
      </c>
      <c r="E452" t="s">
        <v>41</v>
      </c>
      <c r="F452" s="58">
        <v>0.5673464321517816</v>
      </c>
      <c r="G452" s="58">
        <v>0.57587381276970906</v>
      </c>
      <c r="H452" s="58">
        <v>0.57362939385381639</v>
      </c>
      <c r="I452" s="58">
        <v>0.57338494508133153</v>
      </c>
      <c r="J452" s="58">
        <v>0.57277712206409892</v>
      </c>
    </row>
    <row r="453" spans="1:10">
      <c r="A453" t="s">
        <v>348</v>
      </c>
      <c r="B453" t="s">
        <v>327</v>
      </c>
      <c r="C453" t="s">
        <v>328</v>
      </c>
      <c r="D453" t="s">
        <v>47</v>
      </c>
      <c r="E453" t="s">
        <v>41</v>
      </c>
      <c r="F453" s="58">
        <v>0.499055378534004</v>
      </c>
      <c r="G453" s="58">
        <v>0.48341313461973368</v>
      </c>
      <c r="H453" s="58">
        <v>0.48810492262810851</v>
      </c>
      <c r="I453" s="58">
        <v>0.48789691960305698</v>
      </c>
      <c r="J453" s="58">
        <v>0.4873797191074466</v>
      </c>
    </row>
    <row r="454" spans="1:10">
      <c r="A454" t="s">
        <v>348</v>
      </c>
      <c r="B454" t="s">
        <v>329</v>
      </c>
      <c r="C454" t="s">
        <v>330</v>
      </c>
      <c r="D454" t="s">
        <v>47</v>
      </c>
      <c r="E454" t="s">
        <v>41</v>
      </c>
      <c r="F454" s="58">
        <v>0</v>
      </c>
      <c r="G454" s="58">
        <v>0</v>
      </c>
      <c r="H454" s="58">
        <v>0</v>
      </c>
      <c r="I454" s="58">
        <v>0</v>
      </c>
      <c r="J454" s="58">
        <v>0</v>
      </c>
    </row>
    <row r="455" spans="1:10">
      <c r="A455" t="s">
        <v>348</v>
      </c>
      <c r="B455" t="s">
        <v>331</v>
      </c>
      <c r="C455" t="s">
        <v>332</v>
      </c>
      <c r="D455" t="s">
        <v>47</v>
      </c>
      <c r="E455" t="s">
        <v>41</v>
      </c>
      <c r="F455" s="58">
        <v>0</v>
      </c>
      <c r="G455" s="58">
        <v>0</v>
      </c>
      <c r="H455" s="58">
        <v>0</v>
      </c>
      <c r="I455" s="58">
        <v>0</v>
      </c>
      <c r="J455" s="58">
        <v>0</v>
      </c>
    </row>
    <row r="456" spans="1:10">
      <c r="A456" t="s">
        <v>348</v>
      </c>
      <c r="B456" t="s">
        <v>333</v>
      </c>
      <c r="C456" t="s">
        <v>334</v>
      </c>
      <c r="D456" t="s">
        <v>47</v>
      </c>
      <c r="E456" t="s">
        <v>41</v>
      </c>
      <c r="F456" s="58">
        <v>1.5874527739739821</v>
      </c>
      <c r="G456" s="58">
        <v>1.6007518776512839</v>
      </c>
      <c r="H456" s="58">
        <v>1.608199610293829</v>
      </c>
      <c r="I456" s="58">
        <v>1.607514285544333</v>
      </c>
      <c r="J456" s="58">
        <v>1.605810222346187</v>
      </c>
    </row>
    <row r="457" spans="1:10">
      <c r="A457" t="s">
        <v>348</v>
      </c>
      <c r="B457" t="s">
        <v>335</v>
      </c>
      <c r="C457" t="s">
        <v>336</v>
      </c>
      <c r="D457" t="s">
        <v>47</v>
      </c>
      <c r="E457" t="s">
        <v>41</v>
      </c>
      <c r="F457" s="58">
        <v>0</v>
      </c>
      <c r="G457" s="58">
        <v>0</v>
      </c>
      <c r="H457" s="58">
        <v>0</v>
      </c>
      <c r="I457" s="58">
        <v>0</v>
      </c>
      <c r="J457" s="58">
        <v>0</v>
      </c>
    </row>
    <row r="458" spans="1:10">
      <c r="A458" t="s">
        <v>348</v>
      </c>
      <c r="B458" t="s">
        <v>337</v>
      </c>
      <c r="C458" t="s">
        <v>338</v>
      </c>
      <c r="D458" t="s">
        <v>47</v>
      </c>
      <c r="E458" t="s">
        <v>41</v>
      </c>
      <c r="F458" s="58">
        <v>0</v>
      </c>
      <c r="G458" s="58">
        <v>0</v>
      </c>
      <c r="H458" s="58">
        <v>0</v>
      </c>
      <c r="I458" s="58">
        <v>0</v>
      </c>
      <c r="J458" s="58">
        <v>0</v>
      </c>
    </row>
    <row r="459" spans="1:10">
      <c r="A459" t="s">
        <v>348</v>
      </c>
      <c r="B459" t="s">
        <v>339</v>
      </c>
      <c r="C459" t="s">
        <v>340</v>
      </c>
      <c r="D459" t="s">
        <v>47</v>
      </c>
      <c r="E459" t="s">
        <v>41</v>
      </c>
      <c r="F459" s="58">
        <v>0</v>
      </c>
      <c r="G459" s="58">
        <v>0</v>
      </c>
      <c r="H459" s="58">
        <v>0</v>
      </c>
      <c r="I459" s="58">
        <v>0</v>
      </c>
      <c r="J459" s="58">
        <v>0</v>
      </c>
    </row>
    <row r="460" spans="1:10">
      <c r="A460" t="s">
        <v>348</v>
      </c>
      <c r="B460" t="s">
        <v>341</v>
      </c>
      <c r="C460" t="s">
        <v>342</v>
      </c>
      <c r="D460" t="s">
        <v>47</v>
      </c>
      <c r="E460" t="s">
        <v>41</v>
      </c>
      <c r="F460" s="58">
        <v>0</v>
      </c>
      <c r="G460" s="58">
        <v>0</v>
      </c>
      <c r="H460" s="58">
        <v>0</v>
      </c>
      <c r="I460" s="58">
        <v>0</v>
      </c>
      <c r="J460" s="58">
        <v>0</v>
      </c>
    </row>
    <row r="461" spans="1:10">
      <c r="A461" t="s">
        <v>348</v>
      </c>
      <c r="B461" t="s">
        <v>343</v>
      </c>
      <c r="C461" t="s">
        <v>344</v>
      </c>
      <c r="D461" t="s">
        <v>47</v>
      </c>
      <c r="E461" t="s">
        <v>41</v>
      </c>
      <c r="F461" s="58">
        <v>0</v>
      </c>
      <c r="G461" s="58">
        <v>0</v>
      </c>
      <c r="H461" s="58">
        <v>0</v>
      </c>
      <c r="I461" s="58">
        <v>0</v>
      </c>
      <c r="J461" s="58">
        <v>0</v>
      </c>
    </row>
    <row r="462" spans="1:10">
      <c r="A462" t="s">
        <v>348</v>
      </c>
      <c r="B462" t="s">
        <v>345</v>
      </c>
      <c r="C462" t="s">
        <v>346</v>
      </c>
      <c r="D462" t="s">
        <v>47</v>
      </c>
      <c r="E462" t="s">
        <v>41</v>
      </c>
      <c r="F462" s="58">
        <v>0</v>
      </c>
      <c r="G462" s="58">
        <v>0</v>
      </c>
      <c r="H462" s="58">
        <v>0</v>
      </c>
      <c r="I462" s="58">
        <v>0</v>
      </c>
      <c r="J462" s="58">
        <v>0</v>
      </c>
    </row>
    <row r="463" spans="1:10">
      <c r="A463" t="s">
        <v>23</v>
      </c>
      <c r="B463" t="s">
        <v>45</v>
      </c>
      <c r="C463" t="s">
        <v>46</v>
      </c>
      <c r="D463" t="s">
        <v>47</v>
      </c>
      <c r="E463" t="s">
        <v>41</v>
      </c>
      <c r="F463" s="58">
        <v>72.169497253130146</v>
      </c>
      <c r="G463" s="58">
        <v>72.923456584436778</v>
      </c>
      <c r="H463" s="58">
        <v>72.265521537185066</v>
      </c>
      <c r="I463" s="58">
        <v>71.668803066671217</v>
      </c>
      <c r="J463" s="58">
        <v>71.878641522544697</v>
      </c>
    </row>
    <row r="464" spans="1:10">
      <c r="A464" t="s">
        <v>23</v>
      </c>
      <c r="B464" t="s">
        <v>48</v>
      </c>
      <c r="C464" t="s">
        <v>49</v>
      </c>
      <c r="D464" t="s">
        <v>47</v>
      </c>
      <c r="E464" t="s">
        <v>41</v>
      </c>
      <c r="F464" s="58">
        <v>22.29485152821653</v>
      </c>
      <c r="G464" s="58">
        <v>22.433962137413861</v>
      </c>
      <c r="H464" s="58">
        <v>21.910782705221951</v>
      </c>
      <c r="I464" s="58">
        <v>21.770319488834719</v>
      </c>
      <c r="J464" s="58">
        <v>21.64999881120675</v>
      </c>
    </row>
    <row r="465" spans="1:10">
      <c r="A465" t="s">
        <v>23</v>
      </c>
      <c r="B465" t="s">
        <v>50</v>
      </c>
      <c r="C465" t="s">
        <v>51</v>
      </c>
      <c r="D465" t="s">
        <v>47</v>
      </c>
      <c r="E465" t="s">
        <v>41</v>
      </c>
      <c r="F465" s="58">
        <v>0.3454345061124719</v>
      </c>
      <c r="G465" s="58">
        <v>0.32300191205628481</v>
      </c>
      <c r="H465" s="58">
        <v>0.34843340037351811</v>
      </c>
      <c r="I465" s="58">
        <v>0.41581664870276203</v>
      </c>
      <c r="J465" s="58">
        <v>0.40427296730687029</v>
      </c>
    </row>
    <row r="466" spans="1:10">
      <c r="A466" t="s">
        <v>23</v>
      </c>
      <c r="B466" t="s">
        <v>52</v>
      </c>
      <c r="C466" t="s">
        <v>53</v>
      </c>
      <c r="D466" t="s">
        <v>47</v>
      </c>
      <c r="E466" t="s">
        <v>41</v>
      </c>
      <c r="F466" s="58">
        <v>79.658409189097512</v>
      </c>
      <c r="G466" s="58">
        <v>81.361922885365146</v>
      </c>
      <c r="H466" s="58">
        <v>81.433813093645284</v>
      </c>
      <c r="I466" s="58">
        <v>82.167595624254318</v>
      </c>
      <c r="J466" s="58">
        <v>83.644314283730381</v>
      </c>
    </row>
    <row r="467" spans="1:10">
      <c r="A467" t="s">
        <v>23</v>
      </c>
      <c r="B467" t="s">
        <v>54</v>
      </c>
      <c r="C467" t="s">
        <v>55</v>
      </c>
      <c r="D467" t="s">
        <v>47</v>
      </c>
      <c r="E467" t="s">
        <v>41</v>
      </c>
      <c r="F467" s="58">
        <v>291.72144449814817</v>
      </c>
      <c r="G467" s="58">
        <v>291.54554508945313</v>
      </c>
      <c r="H467" s="58">
        <v>289.57451113526628</v>
      </c>
      <c r="I467" s="58">
        <v>291.50489859634217</v>
      </c>
      <c r="J467" s="58">
        <v>290.89543517629261</v>
      </c>
    </row>
    <row r="468" spans="1:10">
      <c r="A468" t="s">
        <v>23</v>
      </c>
      <c r="B468" t="s">
        <v>56</v>
      </c>
      <c r="C468" t="s">
        <v>57</v>
      </c>
      <c r="D468" t="s">
        <v>47</v>
      </c>
      <c r="E468" t="s">
        <v>41</v>
      </c>
      <c r="F468" s="58">
        <v>466.18963697470491</v>
      </c>
      <c r="G468" s="58">
        <v>468.58788860872522</v>
      </c>
      <c r="H468" s="58">
        <v>465.5330618716921</v>
      </c>
      <c r="I468" s="58">
        <v>467.52743342480522</v>
      </c>
      <c r="J468" s="58">
        <v>468.47266276108132</v>
      </c>
    </row>
    <row r="469" spans="1:10">
      <c r="A469" t="s">
        <v>23</v>
      </c>
      <c r="B469" t="s">
        <v>58</v>
      </c>
      <c r="C469" t="s">
        <v>59</v>
      </c>
      <c r="D469" t="s">
        <v>47</v>
      </c>
      <c r="E469" t="s">
        <v>41</v>
      </c>
      <c r="F469" s="58">
        <v>4.1293663794361866</v>
      </c>
      <c r="G469" s="58">
        <v>4.9766888631529964</v>
      </c>
      <c r="H469" s="58">
        <v>5.1085326660044181</v>
      </c>
      <c r="I469" s="58">
        <v>5.3756507201742858</v>
      </c>
      <c r="J469" s="58">
        <v>4.9924009336540394</v>
      </c>
    </row>
    <row r="470" spans="1:10">
      <c r="A470" t="s">
        <v>23</v>
      </c>
      <c r="B470" t="s">
        <v>60</v>
      </c>
      <c r="C470" t="s">
        <v>61</v>
      </c>
      <c r="D470" t="s">
        <v>47</v>
      </c>
      <c r="E470" t="s">
        <v>41</v>
      </c>
      <c r="F470" s="58">
        <v>2.462076087926893</v>
      </c>
      <c r="G470" s="58">
        <v>2.374204313003546</v>
      </c>
      <c r="H470" s="58">
        <v>2.352993776923352</v>
      </c>
      <c r="I470" s="58">
        <v>2.4263433665342098</v>
      </c>
      <c r="J470" s="58">
        <v>2.968423260782028</v>
      </c>
    </row>
    <row r="471" spans="1:10">
      <c r="A471" t="s">
        <v>23</v>
      </c>
      <c r="B471" t="s">
        <v>62</v>
      </c>
      <c r="C471" t="s">
        <v>63</v>
      </c>
      <c r="D471" t="s">
        <v>47</v>
      </c>
      <c r="E471" t="s">
        <v>41</v>
      </c>
      <c r="F471" s="58">
        <v>0</v>
      </c>
      <c r="G471" s="58">
        <v>0</v>
      </c>
      <c r="H471" s="58">
        <v>0</v>
      </c>
      <c r="I471" s="58">
        <v>0</v>
      </c>
      <c r="J471" s="58">
        <v>0</v>
      </c>
    </row>
    <row r="472" spans="1:10">
      <c r="A472" t="s">
        <v>23</v>
      </c>
      <c r="B472" t="s">
        <v>64</v>
      </c>
      <c r="C472" t="s">
        <v>65</v>
      </c>
      <c r="D472" t="s">
        <v>47</v>
      </c>
      <c r="E472" t="s">
        <v>41</v>
      </c>
      <c r="F472" s="58">
        <v>10.06375718988758</v>
      </c>
      <c r="G472" s="58">
        <v>11.53042044708514</v>
      </c>
      <c r="H472" s="58">
        <v>11.71815114555605</v>
      </c>
      <c r="I472" s="58">
        <v>11.976684905514301</v>
      </c>
      <c r="J472" s="58">
        <v>18.59061806047233</v>
      </c>
    </row>
    <row r="473" spans="1:10">
      <c r="A473" t="s">
        <v>23</v>
      </c>
      <c r="B473" t="s">
        <v>66</v>
      </c>
      <c r="C473" t="s">
        <v>67</v>
      </c>
      <c r="D473" t="s">
        <v>47</v>
      </c>
      <c r="E473" t="s">
        <v>41</v>
      </c>
      <c r="F473" s="58">
        <v>12.957257255642769</v>
      </c>
      <c r="G473" s="58">
        <v>14.03458871879115</v>
      </c>
      <c r="H473" s="58">
        <v>12.55899376924326</v>
      </c>
      <c r="I473" s="58">
        <v>13.500057599032189</v>
      </c>
      <c r="J473" s="58">
        <v>13.588141405804601</v>
      </c>
    </row>
    <row r="474" spans="1:10">
      <c r="A474" t="s">
        <v>23</v>
      </c>
      <c r="B474" t="s">
        <v>68</v>
      </c>
      <c r="C474" t="s">
        <v>69</v>
      </c>
      <c r="D474" t="s">
        <v>47</v>
      </c>
      <c r="E474" t="s">
        <v>41</v>
      </c>
      <c r="F474" s="58">
        <v>29.612456912893428</v>
      </c>
      <c r="G474" s="58">
        <v>32.91590234203283</v>
      </c>
      <c r="H474" s="58">
        <v>31.738671357727078</v>
      </c>
      <c r="I474" s="58">
        <v>33.278736591254983</v>
      </c>
      <c r="J474" s="58">
        <v>40.139583660713001</v>
      </c>
    </row>
    <row r="475" spans="1:10">
      <c r="A475" t="s">
        <v>23</v>
      </c>
      <c r="B475" t="s">
        <v>70</v>
      </c>
      <c r="C475" t="s">
        <v>71</v>
      </c>
      <c r="D475" t="s">
        <v>47</v>
      </c>
      <c r="E475" t="s">
        <v>41</v>
      </c>
      <c r="F475" s="58">
        <v>15.993</v>
      </c>
      <c r="G475" s="58">
        <v>19.193999999999999</v>
      </c>
      <c r="H475" s="58">
        <v>22.114999999999998</v>
      </c>
      <c r="I475" s="58">
        <v>18.786000000000001</v>
      </c>
      <c r="J475" s="58">
        <v>17.189</v>
      </c>
    </row>
    <row r="476" spans="1:10">
      <c r="A476" t="s">
        <v>23</v>
      </c>
      <c r="B476" t="s">
        <v>72</v>
      </c>
      <c r="C476" t="s">
        <v>73</v>
      </c>
      <c r="D476" t="s">
        <v>47</v>
      </c>
      <c r="E476" t="s">
        <v>41</v>
      </c>
      <c r="F476" s="58">
        <v>0</v>
      </c>
      <c r="G476" s="58">
        <v>0</v>
      </c>
      <c r="H476" s="58">
        <v>0</v>
      </c>
      <c r="I476" s="58">
        <v>0</v>
      </c>
      <c r="J476" s="58">
        <v>0</v>
      </c>
    </row>
    <row r="477" spans="1:10">
      <c r="A477" t="s">
        <v>23</v>
      </c>
      <c r="B477" t="s">
        <v>74</v>
      </c>
      <c r="C477" t="s">
        <v>75</v>
      </c>
      <c r="D477" t="s">
        <v>47</v>
      </c>
      <c r="E477" t="s">
        <v>41</v>
      </c>
      <c r="F477" s="58">
        <v>0</v>
      </c>
      <c r="G477" s="58">
        <v>0</v>
      </c>
      <c r="H477" s="58">
        <v>0</v>
      </c>
      <c r="I477" s="58">
        <v>0</v>
      </c>
      <c r="J477" s="58">
        <v>0</v>
      </c>
    </row>
    <row r="478" spans="1:10">
      <c r="A478" t="s">
        <v>23</v>
      </c>
      <c r="B478" t="s">
        <v>76</v>
      </c>
      <c r="C478" t="s">
        <v>77</v>
      </c>
      <c r="D478" t="s">
        <v>47</v>
      </c>
      <c r="E478" t="s">
        <v>41</v>
      </c>
      <c r="F478" s="58">
        <v>58.405000000000001</v>
      </c>
      <c r="G478" s="58">
        <v>76.406000000000006</v>
      </c>
      <c r="H478" s="58">
        <v>83.650999999999996</v>
      </c>
      <c r="I478" s="58">
        <v>89.832999999999998</v>
      </c>
      <c r="J478" s="58">
        <v>63.543999999999997</v>
      </c>
    </row>
    <row r="479" spans="1:10">
      <c r="A479" t="s">
        <v>23</v>
      </c>
      <c r="B479" t="s">
        <v>78</v>
      </c>
      <c r="C479" t="s">
        <v>79</v>
      </c>
      <c r="D479" t="s">
        <v>47</v>
      </c>
      <c r="E479" t="s">
        <v>41</v>
      </c>
      <c r="F479" s="58">
        <v>76.566000000000003</v>
      </c>
      <c r="G479" s="58">
        <v>86.667000000000002</v>
      </c>
      <c r="H479" s="58">
        <v>80.539000000000001</v>
      </c>
      <c r="I479" s="58">
        <v>89.831999999999994</v>
      </c>
      <c r="J479" s="58">
        <v>70.00500000000001</v>
      </c>
    </row>
    <row r="480" spans="1:10">
      <c r="A480" t="s">
        <v>23</v>
      </c>
      <c r="B480" t="s">
        <v>80</v>
      </c>
      <c r="C480" t="s">
        <v>81</v>
      </c>
      <c r="D480" t="s">
        <v>47</v>
      </c>
      <c r="E480" t="s">
        <v>41</v>
      </c>
      <c r="F480" s="58">
        <v>150.964</v>
      </c>
      <c r="G480" s="58">
        <v>182.267</v>
      </c>
      <c r="H480" s="58">
        <v>186.30500000000001</v>
      </c>
      <c r="I480" s="58">
        <v>198.45099999999999</v>
      </c>
      <c r="J480" s="58">
        <v>150.738</v>
      </c>
    </row>
    <row r="481" spans="1:10">
      <c r="A481" t="s">
        <v>23</v>
      </c>
      <c r="B481" t="s">
        <v>82</v>
      </c>
      <c r="C481" t="s">
        <v>83</v>
      </c>
      <c r="D481" t="s">
        <v>47</v>
      </c>
      <c r="E481" t="s">
        <v>41</v>
      </c>
      <c r="F481" s="58">
        <v>48.519738999891217</v>
      </c>
      <c r="G481" s="58">
        <v>45.590254320757552</v>
      </c>
      <c r="H481" s="58">
        <v>39.137647876810718</v>
      </c>
      <c r="I481" s="58">
        <v>30.2414150837647</v>
      </c>
      <c r="J481" s="58">
        <v>24.207240742077651</v>
      </c>
    </row>
    <row r="482" spans="1:10">
      <c r="A482" t="s">
        <v>23</v>
      </c>
      <c r="B482" t="s">
        <v>84</v>
      </c>
      <c r="C482" t="s">
        <v>85</v>
      </c>
      <c r="D482" t="s">
        <v>47</v>
      </c>
      <c r="E482" t="s">
        <v>41</v>
      </c>
      <c r="F482" s="58">
        <v>50.505850577346351</v>
      </c>
      <c r="G482" s="58">
        <v>66.074510920222238</v>
      </c>
      <c r="H482" s="58">
        <v>81.77374626607056</v>
      </c>
      <c r="I482" s="58">
        <v>80.987825505957233</v>
      </c>
      <c r="J482" s="58">
        <v>27.818412711619931</v>
      </c>
    </row>
    <row r="483" spans="1:10">
      <c r="A483" t="s">
        <v>23</v>
      </c>
      <c r="B483" t="s">
        <v>86</v>
      </c>
      <c r="C483" t="s">
        <v>87</v>
      </c>
      <c r="D483" t="s">
        <v>47</v>
      </c>
      <c r="E483" t="s">
        <v>41</v>
      </c>
      <c r="F483" s="58">
        <v>0</v>
      </c>
      <c r="G483" s="58">
        <v>0</v>
      </c>
      <c r="H483" s="58">
        <v>0</v>
      </c>
      <c r="I483" s="58">
        <v>0</v>
      </c>
      <c r="J483" s="58">
        <v>0</v>
      </c>
    </row>
    <row r="484" spans="1:10">
      <c r="A484" t="s">
        <v>23</v>
      </c>
      <c r="B484" t="s">
        <v>88</v>
      </c>
      <c r="C484" t="s">
        <v>89</v>
      </c>
      <c r="D484" t="s">
        <v>47</v>
      </c>
      <c r="E484" t="s">
        <v>41</v>
      </c>
      <c r="F484" s="58">
        <v>101.4944888675753</v>
      </c>
      <c r="G484" s="58">
        <v>88.493706841838801</v>
      </c>
      <c r="H484" s="58">
        <v>167.70891807357151</v>
      </c>
      <c r="I484" s="58">
        <v>174.89515606186669</v>
      </c>
      <c r="J484" s="58">
        <v>114.1179512016295</v>
      </c>
    </row>
    <row r="485" spans="1:10">
      <c r="A485" t="s">
        <v>23</v>
      </c>
      <c r="B485" t="s">
        <v>90</v>
      </c>
      <c r="C485" t="s">
        <v>91</v>
      </c>
      <c r="D485" t="s">
        <v>47</v>
      </c>
      <c r="E485" t="s">
        <v>41</v>
      </c>
      <c r="F485" s="58">
        <v>100.6088524595756</v>
      </c>
      <c r="G485" s="58">
        <v>133.90135993677831</v>
      </c>
      <c r="H485" s="58">
        <v>176.87586424873751</v>
      </c>
      <c r="I485" s="58">
        <v>130.33680675905839</v>
      </c>
      <c r="J485" s="58">
        <v>85.725367757113744</v>
      </c>
    </row>
    <row r="486" spans="1:10">
      <c r="A486" t="s">
        <v>23</v>
      </c>
      <c r="B486" t="s">
        <v>92</v>
      </c>
      <c r="C486" t="s">
        <v>93</v>
      </c>
      <c r="D486" t="s">
        <v>47</v>
      </c>
      <c r="E486" t="s">
        <v>41</v>
      </c>
      <c r="F486" s="58">
        <v>301.12893090438848</v>
      </c>
      <c r="G486" s="58">
        <v>334.05983201959691</v>
      </c>
      <c r="H486" s="58">
        <v>465.49617646519027</v>
      </c>
      <c r="I486" s="58">
        <v>416.46120341064699</v>
      </c>
      <c r="J486" s="58">
        <v>251.8689724124408</v>
      </c>
    </row>
    <row r="487" spans="1:10">
      <c r="A487" t="s">
        <v>23</v>
      </c>
      <c r="B487" t="s">
        <v>94</v>
      </c>
      <c r="C487" t="s">
        <v>95</v>
      </c>
      <c r="D487" t="s">
        <v>47</v>
      </c>
      <c r="E487" t="s">
        <v>41</v>
      </c>
      <c r="F487" s="58">
        <v>118.6965133456851</v>
      </c>
      <c r="G487" s="58">
        <v>119.10737455863369</v>
      </c>
      <c r="H487" s="58">
        <v>118.35729823295711</v>
      </c>
      <c r="I487" s="58">
        <v>118.61406495599979</v>
      </c>
      <c r="J487" s="58">
        <v>118.62113378333861</v>
      </c>
    </row>
    <row r="488" spans="1:10">
      <c r="A488" t="s">
        <v>23</v>
      </c>
      <c r="B488" t="s">
        <v>96</v>
      </c>
      <c r="C488" t="s">
        <v>97</v>
      </c>
      <c r="D488" t="s">
        <v>47</v>
      </c>
      <c r="E488" t="s">
        <v>41</v>
      </c>
      <c r="F488" s="58">
        <v>25.502394968358871</v>
      </c>
      <c r="G488" s="58">
        <v>25.622358467770159</v>
      </c>
      <c r="H488" s="58">
        <v>25.40855937152315</v>
      </c>
      <c r="I488" s="58">
        <v>25.487229375400009</v>
      </c>
      <c r="J488" s="58">
        <v>25.49410025754468</v>
      </c>
    </row>
    <row r="489" spans="1:10">
      <c r="A489" t="s">
        <v>23</v>
      </c>
      <c r="B489" t="s">
        <v>98</v>
      </c>
      <c r="C489" t="s">
        <v>99</v>
      </c>
      <c r="D489" t="s">
        <v>47</v>
      </c>
      <c r="E489" t="s">
        <v>41</v>
      </c>
      <c r="F489" s="58">
        <v>19.398843463268001</v>
      </c>
      <c r="G489" s="58">
        <v>19.47711822815727</v>
      </c>
      <c r="H489" s="58">
        <v>19.335070272245801</v>
      </c>
      <c r="I489" s="58">
        <v>19.384223130821489</v>
      </c>
      <c r="J489" s="58">
        <v>19.387285262262029</v>
      </c>
    </row>
    <row r="490" spans="1:10">
      <c r="A490" t="s">
        <v>23</v>
      </c>
      <c r="B490" t="s">
        <v>100</v>
      </c>
      <c r="C490" t="s">
        <v>101</v>
      </c>
      <c r="D490" t="s">
        <v>47</v>
      </c>
      <c r="E490" t="s">
        <v>41</v>
      </c>
      <c r="F490" s="58">
        <v>196.57076705008191</v>
      </c>
      <c r="G490" s="58">
        <v>197.7227988250489</v>
      </c>
      <c r="H490" s="58">
        <v>195.60071770985891</v>
      </c>
      <c r="I490" s="58">
        <v>196.5053363817367</v>
      </c>
      <c r="J490" s="58">
        <v>197.22595920673101</v>
      </c>
    </row>
    <row r="491" spans="1:10">
      <c r="A491" t="s">
        <v>23</v>
      </c>
      <c r="B491" t="s">
        <v>102</v>
      </c>
      <c r="C491" t="s">
        <v>103</v>
      </c>
      <c r="D491" t="s">
        <v>47</v>
      </c>
      <c r="E491" t="s">
        <v>41</v>
      </c>
      <c r="F491" s="58">
        <v>7.22531101573695</v>
      </c>
      <c r="G491" s="58">
        <v>7.2744600015015504</v>
      </c>
      <c r="H491" s="58">
        <v>7.2154272343986534</v>
      </c>
      <c r="I491" s="58">
        <v>7.2446927718601124</v>
      </c>
      <c r="J491" s="58">
        <v>7.2742051726605936</v>
      </c>
    </row>
    <row r="492" spans="1:10">
      <c r="A492" t="s">
        <v>23</v>
      </c>
      <c r="B492" t="s">
        <v>104</v>
      </c>
      <c r="C492" t="s">
        <v>105</v>
      </c>
      <c r="D492" t="s">
        <v>47</v>
      </c>
      <c r="E492" t="s">
        <v>41</v>
      </c>
      <c r="F492" s="58">
        <v>17.713969751963599</v>
      </c>
      <c r="G492" s="58">
        <v>18.163762087510531</v>
      </c>
      <c r="H492" s="58">
        <v>18.85570964017586</v>
      </c>
      <c r="I492" s="58">
        <v>19.313306206646899</v>
      </c>
      <c r="J492" s="58">
        <v>20.107467078984911</v>
      </c>
    </row>
    <row r="493" spans="1:10">
      <c r="A493" t="s">
        <v>23</v>
      </c>
      <c r="B493" t="s">
        <v>106</v>
      </c>
      <c r="C493" t="s">
        <v>107</v>
      </c>
      <c r="D493" t="s">
        <v>47</v>
      </c>
      <c r="E493" t="s">
        <v>41</v>
      </c>
      <c r="F493" s="58">
        <v>20.196795376485959</v>
      </c>
      <c r="G493" s="58">
        <v>14.047507573331661</v>
      </c>
      <c r="H493" s="58">
        <v>17.362343403209309</v>
      </c>
      <c r="I493" s="58">
        <v>17.883209697912619</v>
      </c>
      <c r="J493" s="58">
        <v>18.732843326803749</v>
      </c>
    </row>
    <row r="494" spans="1:10">
      <c r="A494" t="s">
        <v>23</v>
      </c>
      <c r="B494" t="s">
        <v>108</v>
      </c>
      <c r="C494" t="s">
        <v>109</v>
      </c>
      <c r="D494" t="s">
        <v>47</v>
      </c>
      <c r="E494" t="s">
        <v>41</v>
      </c>
      <c r="F494" s="58">
        <v>13.713201585515179</v>
      </c>
      <c r="G494" s="58">
        <v>14.13931331514479</v>
      </c>
      <c r="H494" s="58">
        <v>14.62678281172486</v>
      </c>
      <c r="I494" s="58">
        <v>15.03518159846705</v>
      </c>
      <c r="J494" s="58">
        <v>15.626658114847681</v>
      </c>
    </row>
    <row r="495" spans="1:10">
      <c r="A495" t="s">
        <v>23</v>
      </c>
      <c r="B495" t="s">
        <v>110</v>
      </c>
      <c r="C495" t="s">
        <v>111</v>
      </c>
      <c r="D495" t="s">
        <v>47</v>
      </c>
      <c r="E495" t="s">
        <v>41</v>
      </c>
      <c r="F495" s="58">
        <v>0</v>
      </c>
      <c r="G495" s="58">
        <v>0</v>
      </c>
      <c r="H495" s="58">
        <v>0</v>
      </c>
      <c r="I495" s="58">
        <v>0</v>
      </c>
      <c r="J495" s="58">
        <v>0</v>
      </c>
    </row>
    <row r="496" spans="1:10">
      <c r="A496" t="s">
        <v>23</v>
      </c>
      <c r="B496" t="s">
        <v>112</v>
      </c>
      <c r="C496" t="s">
        <v>113</v>
      </c>
      <c r="D496" t="s">
        <v>47</v>
      </c>
      <c r="E496" t="s">
        <v>41</v>
      </c>
      <c r="F496" s="58">
        <v>0</v>
      </c>
      <c r="G496" s="58">
        <v>0</v>
      </c>
      <c r="H496" s="58">
        <v>0</v>
      </c>
      <c r="I496" s="58">
        <v>0</v>
      </c>
      <c r="J496" s="58">
        <v>0</v>
      </c>
    </row>
    <row r="497" spans="1:10">
      <c r="A497" t="s">
        <v>23</v>
      </c>
      <c r="B497" t="s">
        <v>114</v>
      </c>
      <c r="C497" t="s">
        <v>57</v>
      </c>
      <c r="D497" t="s">
        <v>47</v>
      </c>
      <c r="E497" t="s">
        <v>41</v>
      </c>
      <c r="F497" s="58">
        <v>419.01779655709561</v>
      </c>
      <c r="G497" s="58">
        <v>415.55469305709858</v>
      </c>
      <c r="H497" s="58">
        <v>416.76190867609358</v>
      </c>
      <c r="I497" s="58">
        <v>419.46724411884469</v>
      </c>
      <c r="J497" s="58">
        <v>422.46965220317321</v>
      </c>
    </row>
    <row r="498" spans="1:10">
      <c r="A498" t="s">
        <v>23</v>
      </c>
      <c r="B498" t="s">
        <v>115</v>
      </c>
      <c r="C498" t="s">
        <v>116</v>
      </c>
      <c r="D498" t="s">
        <v>47</v>
      </c>
      <c r="E498" t="s">
        <v>41</v>
      </c>
      <c r="F498" s="58">
        <v>10.143721035686941</v>
      </c>
      <c r="G498" s="58">
        <v>14.067916298344009</v>
      </c>
      <c r="H498" s="58">
        <v>15.22704000107302</v>
      </c>
      <c r="I498" s="58">
        <v>16.586122351493781</v>
      </c>
      <c r="J498" s="58">
        <v>21.09106430773922</v>
      </c>
    </row>
    <row r="499" spans="1:10">
      <c r="A499" t="s">
        <v>23</v>
      </c>
      <c r="B499" t="s">
        <v>117</v>
      </c>
      <c r="C499" t="s">
        <v>118</v>
      </c>
      <c r="D499" t="s">
        <v>47</v>
      </c>
      <c r="E499" t="s">
        <v>41</v>
      </c>
      <c r="F499" s="58">
        <v>1.254403890288468</v>
      </c>
      <c r="G499" s="58">
        <v>1.667577131304002</v>
      </c>
      <c r="H499" s="58">
        <v>1.6383817844929449</v>
      </c>
      <c r="I499" s="58">
        <v>1.6388223026542159</v>
      </c>
      <c r="J499" s="58">
        <v>2.0419399674468099</v>
      </c>
    </row>
    <row r="500" spans="1:10">
      <c r="A500" t="s">
        <v>23</v>
      </c>
      <c r="B500" t="s">
        <v>119</v>
      </c>
      <c r="C500" t="s">
        <v>120</v>
      </c>
      <c r="D500" t="s">
        <v>47</v>
      </c>
      <c r="E500" t="s">
        <v>41</v>
      </c>
      <c r="F500" s="58">
        <v>1.254403890288468</v>
      </c>
      <c r="G500" s="58">
        <v>1.667577131304002</v>
      </c>
      <c r="H500" s="58">
        <v>1.6383817844929449</v>
      </c>
      <c r="I500" s="58">
        <v>1.6388223026542159</v>
      </c>
      <c r="J500" s="58">
        <v>2.0419399674468099</v>
      </c>
    </row>
    <row r="501" spans="1:10">
      <c r="A501" t="s">
        <v>23</v>
      </c>
      <c r="B501" t="s">
        <v>121</v>
      </c>
      <c r="C501" t="s">
        <v>122</v>
      </c>
      <c r="D501" t="s">
        <v>47</v>
      </c>
      <c r="E501" t="s">
        <v>41</v>
      </c>
      <c r="F501" s="58">
        <v>7.3377670918549844</v>
      </c>
      <c r="G501" s="58">
        <v>17.592853211204591</v>
      </c>
      <c r="H501" s="58">
        <v>21.44054830337701</v>
      </c>
      <c r="I501" s="58">
        <v>37.430985224641162</v>
      </c>
      <c r="J501" s="58">
        <v>55.480759598296601</v>
      </c>
    </row>
    <row r="502" spans="1:10">
      <c r="A502" t="s">
        <v>23</v>
      </c>
      <c r="B502" t="s">
        <v>123</v>
      </c>
      <c r="C502" t="s">
        <v>124</v>
      </c>
      <c r="D502" t="s">
        <v>47</v>
      </c>
      <c r="E502" t="s">
        <v>41</v>
      </c>
      <c r="F502" s="58">
        <v>0</v>
      </c>
      <c r="G502" s="58">
        <v>0</v>
      </c>
      <c r="H502" s="58">
        <v>0</v>
      </c>
      <c r="I502" s="58">
        <v>0</v>
      </c>
      <c r="J502" s="58">
        <v>0</v>
      </c>
    </row>
    <row r="503" spans="1:10">
      <c r="A503" t="s">
        <v>23</v>
      </c>
      <c r="B503" t="s">
        <v>125</v>
      </c>
      <c r="C503" t="s">
        <v>126</v>
      </c>
      <c r="D503" t="s">
        <v>47</v>
      </c>
      <c r="E503" t="s">
        <v>41</v>
      </c>
      <c r="F503" s="58">
        <v>0</v>
      </c>
      <c r="G503" s="58">
        <v>0</v>
      </c>
      <c r="H503" s="58">
        <v>0</v>
      </c>
      <c r="I503" s="58">
        <v>0</v>
      </c>
      <c r="J503" s="58">
        <v>0</v>
      </c>
    </row>
    <row r="504" spans="1:10">
      <c r="A504" t="s">
        <v>23</v>
      </c>
      <c r="B504" t="s">
        <v>127</v>
      </c>
      <c r="C504" t="s">
        <v>128</v>
      </c>
      <c r="D504" t="s">
        <v>47</v>
      </c>
      <c r="E504" t="s">
        <v>41</v>
      </c>
      <c r="F504" s="58">
        <v>4.3961945865287202</v>
      </c>
      <c r="G504" s="58">
        <v>2.7455903868582578</v>
      </c>
      <c r="H504" s="58">
        <v>3.7162966892731699</v>
      </c>
      <c r="I504" s="58">
        <v>7.8215003311674494</v>
      </c>
      <c r="J504" s="58">
        <v>7.804831549763092</v>
      </c>
    </row>
    <row r="505" spans="1:10">
      <c r="A505" t="s">
        <v>23</v>
      </c>
      <c r="B505" t="s">
        <v>129</v>
      </c>
      <c r="C505" t="s">
        <v>130</v>
      </c>
      <c r="D505" t="s">
        <v>47</v>
      </c>
      <c r="E505" t="s">
        <v>41</v>
      </c>
      <c r="F505" s="58">
        <v>0</v>
      </c>
      <c r="G505" s="58">
        <v>0</v>
      </c>
      <c r="H505" s="58">
        <v>0</v>
      </c>
      <c r="I505" s="58">
        <v>0</v>
      </c>
      <c r="J505" s="58">
        <v>0</v>
      </c>
    </row>
    <row r="506" spans="1:10">
      <c r="A506" t="s">
        <v>23</v>
      </c>
      <c r="B506" t="s">
        <v>131</v>
      </c>
      <c r="C506" t="s">
        <v>132</v>
      </c>
      <c r="D506" t="s">
        <v>47</v>
      </c>
      <c r="E506" t="s">
        <v>41</v>
      </c>
      <c r="F506" s="58">
        <v>0</v>
      </c>
      <c r="G506" s="58">
        <v>0</v>
      </c>
      <c r="H506" s="58">
        <v>0</v>
      </c>
      <c r="I506" s="58">
        <v>0</v>
      </c>
      <c r="J506" s="58">
        <v>0</v>
      </c>
    </row>
    <row r="507" spans="1:10">
      <c r="A507" t="s">
        <v>23</v>
      </c>
      <c r="B507" t="s">
        <v>133</v>
      </c>
      <c r="C507" t="s">
        <v>134</v>
      </c>
      <c r="D507" t="s">
        <v>47</v>
      </c>
      <c r="E507" t="s">
        <v>41</v>
      </c>
      <c r="F507" s="58">
        <v>0</v>
      </c>
      <c r="G507" s="58">
        <v>0</v>
      </c>
      <c r="H507" s="58">
        <v>0</v>
      </c>
      <c r="I507" s="58">
        <v>0</v>
      </c>
      <c r="J507" s="58">
        <v>0</v>
      </c>
    </row>
    <row r="508" spans="1:10">
      <c r="A508" t="s">
        <v>23</v>
      </c>
      <c r="B508" t="s">
        <v>135</v>
      </c>
      <c r="C508" t="s">
        <v>69</v>
      </c>
      <c r="D508" t="s">
        <v>47</v>
      </c>
      <c r="E508" t="s">
        <v>41</v>
      </c>
      <c r="F508" s="58">
        <v>24.386490494647578</v>
      </c>
      <c r="G508" s="58">
        <v>37.741514159014862</v>
      </c>
      <c r="H508" s="58">
        <v>43.660648562709092</v>
      </c>
      <c r="I508" s="58">
        <v>65.116252512610828</v>
      </c>
      <c r="J508" s="58">
        <v>88.460535390692542</v>
      </c>
    </row>
    <row r="509" spans="1:10">
      <c r="A509" t="s">
        <v>23</v>
      </c>
      <c r="B509" t="s">
        <v>136</v>
      </c>
      <c r="C509" t="s">
        <v>137</v>
      </c>
      <c r="D509" t="s">
        <v>47</v>
      </c>
      <c r="E509" t="s">
        <v>41</v>
      </c>
      <c r="F509" s="58">
        <v>18.356000000000002</v>
      </c>
      <c r="G509" s="58">
        <v>18.222000000000001</v>
      </c>
      <c r="H509" s="58">
        <v>18.059999999999999</v>
      </c>
      <c r="I509" s="58">
        <v>18.094000000000001</v>
      </c>
      <c r="J509" s="58">
        <v>18.053000000000001</v>
      </c>
    </row>
    <row r="510" spans="1:10">
      <c r="A510" t="s">
        <v>23</v>
      </c>
      <c r="B510" t="s">
        <v>138</v>
      </c>
      <c r="C510" t="s">
        <v>139</v>
      </c>
      <c r="D510" t="s">
        <v>47</v>
      </c>
      <c r="E510" t="s">
        <v>41</v>
      </c>
      <c r="F510" s="58">
        <v>2.2949999999999999</v>
      </c>
      <c r="G510" s="58">
        <v>2.278</v>
      </c>
      <c r="H510" s="58">
        <v>2.258</v>
      </c>
      <c r="I510" s="58">
        <v>2.262</v>
      </c>
      <c r="J510" s="58">
        <v>2.2570000000000001</v>
      </c>
    </row>
    <row r="511" spans="1:10">
      <c r="A511" t="s">
        <v>23</v>
      </c>
      <c r="B511" t="s">
        <v>140</v>
      </c>
      <c r="C511" t="s">
        <v>141</v>
      </c>
      <c r="D511" t="s">
        <v>47</v>
      </c>
      <c r="E511" t="s">
        <v>41</v>
      </c>
      <c r="F511" s="58">
        <v>2.2949999999999999</v>
      </c>
      <c r="G511" s="58">
        <v>2.278</v>
      </c>
      <c r="H511" s="58">
        <v>2.258</v>
      </c>
      <c r="I511" s="58">
        <v>2.262</v>
      </c>
      <c r="J511" s="58">
        <v>2.2570000000000001</v>
      </c>
    </row>
    <row r="512" spans="1:10">
      <c r="A512" t="s">
        <v>23</v>
      </c>
      <c r="B512" t="s">
        <v>142</v>
      </c>
      <c r="C512" t="s">
        <v>143</v>
      </c>
      <c r="D512" t="s">
        <v>47</v>
      </c>
      <c r="E512" t="s">
        <v>41</v>
      </c>
      <c r="F512" s="58">
        <v>118.211</v>
      </c>
      <c r="G512" s="58">
        <v>105.92400000000001</v>
      </c>
      <c r="H512" s="58">
        <v>94.311999999999998</v>
      </c>
      <c r="I512" s="58">
        <v>100.81</v>
      </c>
      <c r="J512" s="58">
        <v>94.513999999999996</v>
      </c>
    </row>
    <row r="513" spans="1:10">
      <c r="A513" t="s">
        <v>23</v>
      </c>
      <c r="B513" t="s">
        <v>144</v>
      </c>
      <c r="C513" t="s">
        <v>145</v>
      </c>
      <c r="D513" t="s">
        <v>47</v>
      </c>
      <c r="E513" t="s">
        <v>41</v>
      </c>
      <c r="F513" s="58">
        <v>0</v>
      </c>
      <c r="G513" s="58">
        <v>0</v>
      </c>
      <c r="H513" s="58">
        <v>0</v>
      </c>
      <c r="I513" s="58">
        <v>0</v>
      </c>
      <c r="J513" s="58">
        <v>0</v>
      </c>
    </row>
    <row r="514" spans="1:10">
      <c r="A514" t="s">
        <v>23</v>
      </c>
      <c r="B514" t="s">
        <v>146</v>
      </c>
      <c r="C514" t="s">
        <v>147</v>
      </c>
      <c r="D514" t="s">
        <v>47</v>
      </c>
      <c r="E514" t="s">
        <v>41</v>
      </c>
      <c r="F514" s="58">
        <v>0</v>
      </c>
      <c r="G514" s="58">
        <v>0</v>
      </c>
      <c r="H514" s="58">
        <v>0</v>
      </c>
      <c r="I514" s="58">
        <v>0</v>
      </c>
      <c r="J514" s="58">
        <v>0</v>
      </c>
    </row>
    <row r="515" spans="1:10">
      <c r="A515" t="s">
        <v>23</v>
      </c>
      <c r="B515" t="s">
        <v>148</v>
      </c>
      <c r="C515" t="s">
        <v>149</v>
      </c>
      <c r="D515" t="s">
        <v>47</v>
      </c>
      <c r="E515" t="s">
        <v>41</v>
      </c>
      <c r="F515" s="58">
        <v>91.630743141694836</v>
      </c>
      <c r="G515" s="58">
        <v>65.374254294672696</v>
      </c>
      <c r="H515" s="58">
        <v>65.29925125949174</v>
      </c>
      <c r="I515" s="58">
        <v>46.950519552096168</v>
      </c>
      <c r="J515" s="58">
        <v>32.247997567006337</v>
      </c>
    </row>
    <row r="516" spans="1:10">
      <c r="A516" t="s">
        <v>23</v>
      </c>
      <c r="B516" t="s">
        <v>150</v>
      </c>
      <c r="C516" t="s">
        <v>151</v>
      </c>
      <c r="D516" t="s">
        <v>47</v>
      </c>
      <c r="E516" t="s">
        <v>41</v>
      </c>
      <c r="F516" s="58">
        <v>0</v>
      </c>
      <c r="G516" s="58">
        <v>0</v>
      </c>
      <c r="H516" s="58">
        <v>0</v>
      </c>
      <c r="I516" s="58">
        <v>0</v>
      </c>
      <c r="J516" s="58">
        <v>0</v>
      </c>
    </row>
    <row r="517" spans="1:10">
      <c r="A517" t="s">
        <v>23</v>
      </c>
      <c r="B517" t="s">
        <v>152</v>
      </c>
      <c r="C517" t="s">
        <v>153</v>
      </c>
      <c r="D517" t="s">
        <v>47</v>
      </c>
      <c r="E517" t="s">
        <v>41</v>
      </c>
      <c r="F517" s="58">
        <v>0</v>
      </c>
      <c r="G517" s="58">
        <v>0</v>
      </c>
      <c r="H517" s="58">
        <v>0</v>
      </c>
      <c r="I517" s="58">
        <v>0</v>
      </c>
      <c r="J517" s="58">
        <v>0</v>
      </c>
    </row>
    <row r="518" spans="1:10">
      <c r="A518" t="s">
        <v>23</v>
      </c>
      <c r="B518" t="s">
        <v>154</v>
      </c>
      <c r="C518" t="s">
        <v>155</v>
      </c>
      <c r="D518" t="s">
        <v>47</v>
      </c>
      <c r="E518" t="s">
        <v>41</v>
      </c>
      <c r="F518" s="58">
        <v>0</v>
      </c>
      <c r="G518" s="58">
        <v>0</v>
      </c>
      <c r="H518" s="58">
        <v>0</v>
      </c>
      <c r="I518" s="58">
        <v>0</v>
      </c>
      <c r="J518" s="58">
        <v>0</v>
      </c>
    </row>
    <row r="519" spans="1:10">
      <c r="A519" t="s">
        <v>23</v>
      </c>
      <c r="B519" t="s">
        <v>156</v>
      </c>
      <c r="C519" t="s">
        <v>81</v>
      </c>
      <c r="D519" t="s">
        <v>47</v>
      </c>
      <c r="E519" t="s">
        <v>41</v>
      </c>
      <c r="F519" s="58">
        <v>232.78774314169479</v>
      </c>
      <c r="G519" s="58">
        <v>194.07625429467271</v>
      </c>
      <c r="H519" s="58">
        <v>182.18725125949169</v>
      </c>
      <c r="I519" s="58">
        <v>170.37851955209621</v>
      </c>
      <c r="J519" s="58">
        <v>149.32899756700641</v>
      </c>
    </row>
    <row r="520" spans="1:10">
      <c r="A520" t="s">
        <v>23</v>
      </c>
      <c r="B520" t="s">
        <v>157</v>
      </c>
      <c r="C520" t="s">
        <v>158</v>
      </c>
      <c r="D520" t="s">
        <v>47</v>
      </c>
      <c r="E520" t="s">
        <v>41</v>
      </c>
      <c r="F520" s="58">
        <v>238.81424729589779</v>
      </c>
      <c r="G520" s="58">
        <v>375.35381643197582</v>
      </c>
      <c r="H520" s="58">
        <v>369.72494372090802</v>
      </c>
      <c r="I520" s="58">
        <v>346.045676850956</v>
      </c>
      <c r="J520" s="58">
        <v>352.59459321519688</v>
      </c>
    </row>
    <row r="521" spans="1:10">
      <c r="A521" t="s">
        <v>23</v>
      </c>
      <c r="B521" t="s">
        <v>159</v>
      </c>
      <c r="C521" t="s">
        <v>160</v>
      </c>
      <c r="D521" t="s">
        <v>47</v>
      </c>
      <c r="E521" t="s">
        <v>41</v>
      </c>
      <c r="F521" s="58">
        <v>4.8372264774313969</v>
      </c>
      <c r="G521" s="58">
        <v>5.6493915838884057</v>
      </c>
      <c r="H521" s="58">
        <v>5.4745681073186141</v>
      </c>
      <c r="I521" s="58">
        <v>5.8347611379492594</v>
      </c>
      <c r="J521" s="58">
        <v>6.3390876881192479</v>
      </c>
    </row>
    <row r="522" spans="1:10">
      <c r="A522" t="s">
        <v>23</v>
      </c>
      <c r="B522" t="s">
        <v>161</v>
      </c>
      <c r="C522" t="s">
        <v>162</v>
      </c>
      <c r="D522" t="s">
        <v>47</v>
      </c>
      <c r="E522" t="s">
        <v>41</v>
      </c>
      <c r="F522" s="58">
        <v>4.8372264774313969</v>
      </c>
      <c r="G522" s="58">
        <v>5.6493915838884057</v>
      </c>
      <c r="H522" s="58">
        <v>5.4745681073186141</v>
      </c>
      <c r="I522" s="58">
        <v>5.8347611379492594</v>
      </c>
      <c r="J522" s="58">
        <v>6.3390876881192479</v>
      </c>
    </row>
    <row r="523" spans="1:10">
      <c r="A523" t="s">
        <v>23</v>
      </c>
      <c r="B523" t="s">
        <v>163</v>
      </c>
      <c r="C523" t="s">
        <v>164</v>
      </c>
      <c r="D523" t="s">
        <v>47</v>
      </c>
      <c r="E523" t="s">
        <v>41</v>
      </c>
      <c r="F523" s="58">
        <v>544.58573560064326</v>
      </c>
      <c r="G523" s="58">
        <v>555.31200707329697</v>
      </c>
      <c r="H523" s="58">
        <v>558.89892974875431</v>
      </c>
      <c r="I523" s="58">
        <v>523.69262321636279</v>
      </c>
      <c r="J523" s="58">
        <v>303.09045443891648</v>
      </c>
    </row>
    <row r="524" spans="1:10">
      <c r="A524" t="s">
        <v>23</v>
      </c>
      <c r="B524" t="s">
        <v>165</v>
      </c>
      <c r="C524" t="s">
        <v>166</v>
      </c>
      <c r="D524" t="s">
        <v>47</v>
      </c>
      <c r="E524" t="s">
        <v>41</v>
      </c>
      <c r="F524" s="58">
        <v>0</v>
      </c>
      <c r="G524" s="58">
        <v>0</v>
      </c>
      <c r="H524" s="58">
        <v>0</v>
      </c>
      <c r="I524" s="58">
        <v>0</v>
      </c>
      <c r="J524" s="58">
        <v>0</v>
      </c>
    </row>
    <row r="525" spans="1:10">
      <c r="A525" t="s">
        <v>23</v>
      </c>
      <c r="B525" t="s">
        <v>167</v>
      </c>
      <c r="C525" t="s">
        <v>168</v>
      </c>
      <c r="D525" t="s">
        <v>47</v>
      </c>
      <c r="E525" t="s">
        <v>41</v>
      </c>
      <c r="F525" s="58">
        <v>0</v>
      </c>
      <c r="G525" s="58">
        <v>0</v>
      </c>
      <c r="H525" s="58">
        <v>0</v>
      </c>
      <c r="I525" s="58">
        <v>0</v>
      </c>
      <c r="J525" s="58">
        <v>0</v>
      </c>
    </row>
    <row r="526" spans="1:10">
      <c r="A526" t="s">
        <v>23</v>
      </c>
      <c r="B526" t="s">
        <v>169</v>
      </c>
      <c r="C526" t="s">
        <v>170</v>
      </c>
      <c r="D526" t="s">
        <v>47</v>
      </c>
      <c r="E526" t="s">
        <v>41</v>
      </c>
      <c r="F526" s="58">
        <v>160.54526560619331</v>
      </c>
      <c r="G526" s="58">
        <v>201.13912510133329</v>
      </c>
      <c r="H526" s="58">
        <v>137.5421699901672</v>
      </c>
      <c r="I526" s="58">
        <v>132.06823383661271</v>
      </c>
      <c r="J526" s="58">
        <v>88.132716621835982</v>
      </c>
    </row>
    <row r="527" spans="1:10">
      <c r="A527" t="s">
        <v>23</v>
      </c>
      <c r="B527" t="s">
        <v>171</v>
      </c>
      <c r="C527" t="s">
        <v>172</v>
      </c>
      <c r="D527" t="s">
        <v>47</v>
      </c>
      <c r="E527" t="s">
        <v>41</v>
      </c>
      <c r="F527" s="58">
        <v>0</v>
      </c>
      <c r="G527" s="58">
        <v>0</v>
      </c>
      <c r="H527" s="58">
        <v>0</v>
      </c>
      <c r="I527" s="58">
        <v>0</v>
      </c>
      <c r="J527" s="58">
        <v>0</v>
      </c>
    </row>
    <row r="528" spans="1:10">
      <c r="A528" t="s">
        <v>23</v>
      </c>
      <c r="B528" t="s">
        <v>173</v>
      </c>
      <c r="C528" t="s">
        <v>174</v>
      </c>
      <c r="D528" t="s">
        <v>47</v>
      </c>
      <c r="E528" t="s">
        <v>41</v>
      </c>
      <c r="F528" s="58">
        <v>0</v>
      </c>
      <c r="G528" s="58">
        <v>0</v>
      </c>
      <c r="H528" s="58">
        <v>0</v>
      </c>
      <c r="I528" s="58">
        <v>0</v>
      </c>
      <c r="J528" s="58">
        <v>0</v>
      </c>
    </row>
    <row r="529" spans="1:10">
      <c r="A529" t="s">
        <v>23</v>
      </c>
      <c r="B529" t="s">
        <v>175</v>
      </c>
      <c r="C529" t="s">
        <v>176</v>
      </c>
      <c r="D529" t="s">
        <v>47</v>
      </c>
      <c r="E529" t="s">
        <v>41</v>
      </c>
      <c r="F529" s="58">
        <v>0</v>
      </c>
      <c r="G529" s="58">
        <v>0</v>
      </c>
      <c r="H529" s="58">
        <v>0</v>
      </c>
      <c r="I529" s="58">
        <v>0</v>
      </c>
      <c r="J529" s="58">
        <v>0</v>
      </c>
    </row>
    <row r="530" spans="1:10">
      <c r="A530" t="s">
        <v>23</v>
      </c>
      <c r="B530" t="s">
        <v>177</v>
      </c>
      <c r="C530" t="s">
        <v>93</v>
      </c>
      <c r="D530" t="s">
        <v>47</v>
      </c>
      <c r="E530" t="s">
        <v>41</v>
      </c>
      <c r="F530" s="58">
        <v>953.6197014575971</v>
      </c>
      <c r="G530" s="58">
        <v>1143.103731774383</v>
      </c>
      <c r="H530" s="58">
        <v>1077.1151796744671</v>
      </c>
      <c r="I530" s="58">
        <v>1013.47605617983</v>
      </c>
      <c r="J530" s="58">
        <v>756.49593965218787</v>
      </c>
    </row>
    <row r="531" spans="1:10">
      <c r="A531" t="s">
        <v>23</v>
      </c>
      <c r="B531" t="s">
        <v>178</v>
      </c>
      <c r="C531" t="s">
        <v>179</v>
      </c>
      <c r="D531" t="s">
        <v>47</v>
      </c>
      <c r="E531" t="s">
        <v>41</v>
      </c>
      <c r="F531" s="58">
        <v>40.01146604310231</v>
      </c>
      <c r="G531" s="58">
        <v>45.273808203161877</v>
      </c>
      <c r="H531" s="58">
        <v>43.876200306543581</v>
      </c>
      <c r="I531" s="58">
        <v>43.003520160933682</v>
      </c>
      <c r="J531" s="58">
        <v>47.024447979440382</v>
      </c>
    </row>
    <row r="532" spans="1:10">
      <c r="A532" t="s">
        <v>23</v>
      </c>
      <c r="B532" t="s">
        <v>180</v>
      </c>
      <c r="C532" t="s">
        <v>181</v>
      </c>
      <c r="D532" t="s">
        <v>47</v>
      </c>
      <c r="E532" t="s">
        <v>41</v>
      </c>
      <c r="F532" s="58">
        <v>4.5289807561909923</v>
      </c>
      <c r="G532" s="58">
        <v>5.1841429892459212</v>
      </c>
      <c r="H532" s="58">
        <v>5.0078156358649224</v>
      </c>
      <c r="I532" s="58">
        <v>4.8973538692108161</v>
      </c>
      <c r="J532" s="58">
        <v>5.397722445200797</v>
      </c>
    </row>
    <row r="533" spans="1:10">
      <c r="A533" t="s">
        <v>23</v>
      </c>
      <c r="B533" t="s">
        <v>182</v>
      </c>
      <c r="C533" t="s">
        <v>183</v>
      </c>
      <c r="D533" t="s">
        <v>47</v>
      </c>
      <c r="E533" t="s">
        <v>41</v>
      </c>
      <c r="F533" s="58">
        <v>4.5289807561909923</v>
      </c>
      <c r="G533" s="58">
        <v>5.1841429892459212</v>
      </c>
      <c r="H533" s="58">
        <v>5.0078156358649224</v>
      </c>
      <c r="I533" s="58">
        <v>4.8973538692108161</v>
      </c>
      <c r="J533" s="58">
        <v>5.397722445200797</v>
      </c>
    </row>
    <row r="534" spans="1:10">
      <c r="A534" t="s">
        <v>23</v>
      </c>
      <c r="B534" t="s">
        <v>184</v>
      </c>
      <c r="C534" t="s">
        <v>185</v>
      </c>
      <c r="D534" t="s">
        <v>47</v>
      </c>
      <c r="E534" t="s">
        <v>41</v>
      </c>
      <c r="F534" s="58">
        <v>3.7836353747842391</v>
      </c>
      <c r="G534" s="58">
        <v>3.7976598840294669</v>
      </c>
      <c r="H534" s="58">
        <v>3.811677056517909</v>
      </c>
      <c r="I534" s="58">
        <v>3.825685892016224</v>
      </c>
      <c r="J534" s="58">
        <v>3.8396855838086168</v>
      </c>
    </row>
    <row r="535" spans="1:10">
      <c r="A535" t="s">
        <v>23</v>
      </c>
      <c r="B535" t="s">
        <v>186</v>
      </c>
      <c r="C535" t="s">
        <v>187</v>
      </c>
      <c r="D535" t="s">
        <v>47</v>
      </c>
      <c r="E535" t="s">
        <v>41</v>
      </c>
      <c r="F535" s="58">
        <v>0</v>
      </c>
      <c r="G535" s="58">
        <v>0</v>
      </c>
      <c r="H535" s="58">
        <v>0</v>
      </c>
      <c r="I535" s="58">
        <v>0</v>
      </c>
      <c r="J535" s="58">
        <v>0</v>
      </c>
    </row>
    <row r="536" spans="1:10">
      <c r="A536" t="s">
        <v>23</v>
      </c>
      <c r="B536" t="s">
        <v>188</v>
      </c>
      <c r="C536" t="s">
        <v>189</v>
      </c>
      <c r="D536" t="s">
        <v>47</v>
      </c>
      <c r="E536" t="s">
        <v>41</v>
      </c>
      <c r="F536" s="58">
        <v>0</v>
      </c>
      <c r="G536" s="58">
        <v>0</v>
      </c>
      <c r="H536" s="58">
        <v>0</v>
      </c>
      <c r="I536" s="58">
        <v>0</v>
      </c>
      <c r="J536" s="58">
        <v>0</v>
      </c>
    </row>
    <row r="537" spans="1:10">
      <c r="A537" t="s">
        <v>23</v>
      </c>
      <c r="B537" t="s">
        <v>190</v>
      </c>
      <c r="C537" t="s">
        <v>191</v>
      </c>
      <c r="D537" t="s">
        <v>47</v>
      </c>
      <c r="E537" t="s">
        <v>41</v>
      </c>
      <c r="F537" s="58">
        <v>0</v>
      </c>
      <c r="G537" s="58">
        <v>0</v>
      </c>
      <c r="H537" s="58">
        <v>0</v>
      </c>
      <c r="I537" s="58">
        <v>0</v>
      </c>
      <c r="J537" s="58">
        <v>0</v>
      </c>
    </row>
    <row r="538" spans="1:10">
      <c r="A538" t="s">
        <v>23</v>
      </c>
      <c r="B538" t="s">
        <v>192</v>
      </c>
      <c r="C538" t="s">
        <v>193</v>
      </c>
      <c r="D538" t="s">
        <v>47</v>
      </c>
      <c r="E538" t="s">
        <v>41</v>
      </c>
      <c r="F538" s="58">
        <v>0</v>
      </c>
      <c r="G538" s="58">
        <v>0</v>
      </c>
      <c r="H538" s="58">
        <v>0</v>
      </c>
      <c r="I538" s="58">
        <v>0</v>
      </c>
      <c r="J538" s="58">
        <v>0</v>
      </c>
    </row>
    <row r="539" spans="1:10">
      <c r="A539" t="s">
        <v>23</v>
      </c>
      <c r="B539" t="s">
        <v>194</v>
      </c>
      <c r="C539" t="s">
        <v>195</v>
      </c>
      <c r="D539" t="s">
        <v>47</v>
      </c>
      <c r="E539" t="s">
        <v>41</v>
      </c>
      <c r="F539" s="58">
        <v>0</v>
      </c>
      <c r="G539" s="58">
        <v>0</v>
      </c>
      <c r="H539" s="58">
        <v>0</v>
      </c>
      <c r="I539" s="58">
        <v>0</v>
      </c>
      <c r="J539" s="58">
        <v>0</v>
      </c>
    </row>
    <row r="540" spans="1:10">
      <c r="A540" t="s">
        <v>23</v>
      </c>
      <c r="B540" t="s">
        <v>196</v>
      </c>
      <c r="C540" t="s">
        <v>197</v>
      </c>
      <c r="D540" t="s">
        <v>47</v>
      </c>
      <c r="E540" t="s">
        <v>41</v>
      </c>
      <c r="F540" s="58">
        <v>0</v>
      </c>
      <c r="G540" s="58">
        <v>0</v>
      </c>
      <c r="H540" s="58">
        <v>0</v>
      </c>
      <c r="I540" s="58">
        <v>0</v>
      </c>
      <c r="J540" s="58">
        <v>0</v>
      </c>
    </row>
    <row r="541" spans="1:10">
      <c r="A541" t="s">
        <v>23</v>
      </c>
      <c r="B541" t="s">
        <v>198</v>
      </c>
      <c r="C541" t="s">
        <v>199</v>
      </c>
      <c r="D541" t="s">
        <v>47</v>
      </c>
      <c r="E541" t="s">
        <v>41</v>
      </c>
      <c r="F541" s="58">
        <v>52.853062930268528</v>
      </c>
      <c r="G541" s="58">
        <v>59.439754065683182</v>
      </c>
      <c r="H541" s="58">
        <v>57.703508634791334</v>
      </c>
      <c r="I541" s="58">
        <v>56.623913791371542</v>
      </c>
      <c r="J541" s="58">
        <v>61.659578453650603</v>
      </c>
    </row>
    <row r="542" spans="1:10">
      <c r="A542" t="s">
        <v>23</v>
      </c>
      <c r="B542" t="s">
        <v>200</v>
      </c>
      <c r="C542" t="s">
        <v>201</v>
      </c>
      <c r="D542" t="s">
        <v>47</v>
      </c>
      <c r="E542" t="s">
        <v>41</v>
      </c>
      <c r="F542" s="58">
        <v>10.03273358476781</v>
      </c>
      <c r="G542" s="58">
        <v>13.334341215951399</v>
      </c>
      <c r="H542" s="58">
        <v>13.09880004034283</v>
      </c>
      <c r="I542" s="58">
        <v>13.100622429380611</v>
      </c>
      <c r="J542" s="58">
        <v>16.32604503534867</v>
      </c>
    </row>
    <row r="543" spans="1:10">
      <c r="A543" t="s">
        <v>23</v>
      </c>
      <c r="B543" t="s">
        <v>202</v>
      </c>
      <c r="C543" t="s">
        <v>203</v>
      </c>
      <c r="D543" t="s">
        <v>47</v>
      </c>
      <c r="E543" t="s">
        <v>41</v>
      </c>
      <c r="F543" s="58">
        <v>1.253820951731869</v>
      </c>
      <c r="G543" s="58">
        <v>1.665919933718333</v>
      </c>
      <c r="H543" s="58">
        <v>1.636224857361136</v>
      </c>
      <c r="I543" s="58">
        <v>1.636421331591533</v>
      </c>
      <c r="J543" s="58">
        <v>2.0396091628444961</v>
      </c>
    </row>
    <row r="544" spans="1:10">
      <c r="A544" t="s">
        <v>23</v>
      </c>
      <c r="B544" t="s">
        <v>204</v>
      </c>
      <c r="C544" t="s">
        <v>205</v>
      </c>
      <c r="D544" t="s">
        <v>47</v>
      </c>
      <c r="E544" t="s">
        <v>41</v>
      </c>
      <c r="F544" s="58">
        <v>1.253820951731869</v>
      </c>
      <c r="G544" s="58">
        <v>1.665919933718333</v>
      </c>
      <c r="H544" s="58">
        <v>1.636224857361136</v>
      </c>
      <c r="I544" s="58">
        <v>1.636421331591533</v>
      </c>
      <c r="J544" s="58">
        <v>2.0396091628444961</v>
      </c>
    </row>
    <row r="545" spans="1:10">
      <c r="A545" t="s">
        <v>23</v>
      </c>
      <c r="B545" t="s">
        <v>206</v>
      </c>
      <c r="C545" t="s">
        <v>207</v>
      </c>
      <c r="D545" t="s">
        <v>47</v>
      </c>
      <c r="E545" t="s">
        <v>41</v>
      </c>
      <c r="F545" s="58">
        <v>-1.7847908157847181E-4</v>
      </c>
      <c r="G545" s="58">
        <v>-4.3328728936961142E-4</v>
      </c>
      <c r="H545" s="58">
        <v>-6.0345290598761586E-4</v>
      </c>
      <c r="I545" s="58">
        <v>-6.9381954920749744E-4</v>
      </c>
      <c r="J545" s="58">
        <v>-6.8781679614516656E-4</v>
      </c>
    </row>
    <row r="546" spans="1:10">
      <c r="A546" t="s">
        <v>23</v>
      </c>
      <c r="B546" t="s">
        <v>208</v>
      </c>
      <c r="C546" t="s">
        <v>209</v>
      </c>
      <c r="D546" t="s">
        <v>47</v>
      </c>
      <c r="E546" t="s">
        <v>41</v>
      </c>
      <c r="F546" s="58">
        <v>0</v>
      </c>
      <c r="G546" s="58">
        <v>0</v>
      </c>
      <c r="H546" s="58">
        <v>0</v>
      </c>
      <c r="I546" s="58">
        <v>0</v>
      </c>
      <c r="J546" s="58">
        <v>0</v>
      </c>
    </row>
    <row r="547" spans="1:10">
      <c r="A547" t="s">
        <v>23</v>
      </c>
      <c r="B547" t="s">
        <v>210</v>
      </c>
      <c r="C547" t="s">
        <v>211</v>
      </c>
      <c r="D547" t="s">
        <v>47</v>
      </c>
      <c r="E547" t="s">
        <v>41</v>
      </c>
      <c r="F547" s="58">
        <v>0</v>
      </c>
      <c r="G547" s="58">
        <v>0</v>
      </c>
      <c r="H547" s="58">
        <v>0</v>
      </c>
      <c r="I547" s="58">
        <v>0</v>
      </c>
      <c r="J547" s="58">
        <v>0</v>
      </c>
    </row>
    <row r="548" spans="1:10">
      <c r="A548" t="s">
        <v>23</v>
      </c>
      <c r="B548" t="s">
        <v>212</v>
      </c>
      <c r="C548" t="s">
        <v>213</v>
      </c>
      <c r="D548" t="s">
        <v>47</v>
      </c>
      <c r="E548" t="s">
        <v>41</v>
      </c>
      <c r="F548" s="58">
        <v>0</v>
      </c>
      <c r="G548" s="58">
        <v>0</v>
      </c>
      <c r="H548" s="58">
        <v>0</v>
      </c>
      <c r="I548" s="58">
        <v>0</v>
      </c>
      <c r="J548" s="58">
        <v>0</v>
      </c>
    </row>
    <row r="549" spans="1:10">
      <c r="A549" t="s">
        <v>23</v>
      </c>
      <c r="B549" t="s">
        <v>214</v>
      </c>
      <c r="C549" t="s">
        <v>215</v>
      </c>
      <c r="D549" t="s">
        <v>47</v>
      </c>
      <c r="E549" t="s">
        <v>41</v>
      </c>
      <c r="F549" s="58">
        <v>0</v>
      </c>
      <c r="G549" s="58">
        <v>0</v>
      </c>
      <c r="H549" s="58">
        <v>0</v>
      </c>
      <c r="I549" s="58">
        <v>0</v>
      </c>
      <c r="J549" s="58">
        <v>0</v>
      </c>
    </row>
    <row r="550" spans="1:10">
      <c r="A550" t="s">
        <v>23</v>
      </c>
      <c r="B550" t="s">
        <v>216</v>
      </c>
      <c r="C550" t="s">
        <v>217</v>
      </c>
      <c r="D550" t="s">
        <v>47</v>
      </c>
      <c r="E550" t="s">
        <v>41</v>
      </c>
      <c r="F550" s="58">
        <v>0</v>
      </c>
      <c r="G550" s="58">
        <v>0</v>
      </c>
      <c r="H550" s="58">
        <v>0</v>
      </c>
      <c r="I550" s="58">
        <v>0</v>
      </c>
      <c r="J550" s="58">
        <v>0</v>
      </c>
    </row>
    <row r="551" spans="1:10">
      <c r="A551" t="s">
        <v>23</v>
      </c>
      <c r="B551" t="s">
        <v>218</v>
      </c>
      <c r="C551" t="s">
        <v>219</v>
      </c>
      <c r="D551" t="s">
        <v>47</v>
      </c>
      <c r="E551" t="s">
        <v>41</v>
      </c>
      <c r="F551" s="58">
        <v>0</v>
      </c>
      <c r="G551" s="58">
        <v>0</v>
      </c>
      <c r="H551" s="58">
        <v>0</v>
      </c>
      <c r="I551" s="58">
        <v>0</v>
      </c>
      <c r="J551" s="58">
        <v>0</v>
      </c>
    </row>
    <row r="552" spans="1:10">
      <c r="A552" t="s">
        <v>23</v>
      </c>
      <c r="B552" t="s">
        <v>220</v>
      </c>
      <c r="C552" t="s">
        <v>221</v>
      </c>
      <c r="D552" t="s">
        <v>47</v>
      </c>
      <c r="E552" t="s">
        <v>41</v>
      </c>
      <c r="F552" s="58">
        <v>12.540197009149971</v>
      </c>
      <c r="G552" s="58">
        <v>16.665747796098699</v>
      </c>
      <c r="H552" s="58">
        <v>16.370646302159109</v>
      </c>
      <c r="I552" s="58">
        <v>16.372771273014472</v>
      </c>
      <c r="J552" s="58">
        <v>20.404575544241521</v>
      </c>
    </row>
    <row r="553" spans="1:10">
      <c r="A553" t="s">
        <v>23</v>
      </c>
      <c r="B553" t="s">
        <v>222</v>
      </c>
      <c r="C553" t="s">
        <v>223</v>
      </c>
      <c r="D553" t="s">
        <v>47</v>
      </c>
      <c r="E553" t="s">
        <v>41</v>
      </c>
      <c r="F553" s="58">
        <v>50.044199627870107</v>
      </c>
      <c r="G553" s="58">
        <v>58.608149419113282</v>
      </c>
      <c r="H553" s="58">
        <v>56.975000346886411</v>
      </c>
      <c r="I553" s="58">
        <v>56.104142590314289</v>
      </c>
      <c r="J553" s="58">
        <v>63.350493014789052</v>
      </c>
    </row>
    <row r="554" spans="1:10">
      <c r="A554" t="s">
        <v>23</v>
      </c>
      <c r="B554" t="s">
        <v>224</v>
      </c>
      <c r="C554" t="s">
        <v>225</v>
      </c>
      <c r="D554" t="s">
        <v>47</v>
      </c>
      <c r="E554" t="s">
        <v>41</v>
      </c>
      <c r="F554" s="58">
        <v>5.7828017079228617</v>
      </c>
      <c r="G554" s="58">
        <v>6.8500629229642547</v>
      </c>
      <c r="H554" s="58">
        <v>6.6440404932260577</v>
      </c>
      <c r="I554" s="58">
        <v>6.5337752008023493</v>
      </c>
      <c r="J554" s="58">
        <v>7.4373316080452927</v>
      </c>
    </row>
    <row r="555" spans="1:10">
      <c r="A555" t="s">
        <v>23</v>
      </c>
      <c r="B555" t="s">
        <v>226</v>
      </c>
      <c r="C555" t="s">
        <v>227</v>
      </c>
      <c r="D555" t="s">
        <v>47</v>
      </c>
      <c r="E555" t="s">
        <v>41</v>
      </c>
      <c r="F555" s="58">
        <v>5.7828017079228617</v>
      </c>
      <c r="G555" s="58">
        <v>6.8500629229642547</v>
      </c>
      <c r="H555" s="58">
        <v>6.6440404932260577</v>
      </c>
      <c r="I555" s="58">
        <v>6.5337752008023493</v>
      </c>
      <c r="J555" s="58">
        <v>7.4373316080452927</v>
      </c>
    </row>
    <row r="556" spans="1:10">
      <c r="A556" t="s">
        <v>23</v>
      </c>
      <c r="B556" t="s">
        <v>228</v>
      </c>
      <c r="C556" t="s">
        <v>229</v>
      </c>
      <c r="D556" t="s">
        <v>47</v>
      </c>
      <c r="E556" t="s">
        <v>41</v>
      </c>
      <c r="F556" s="58">
        <v>3.7834568957026611</v>
      </c>
      <c r="G556" s="58">
        <v>3.7972265967400971</v>
      </c>
      <c r="H556" s="58">
        <v>3.8110736036119208</v>
      </c>
      <c r="I556" s="58">
        <v>3.8249920724670168</v>
      </c>
      <c r="J556" s="58">
        <v>3.8389977670124722</v>
      </c>
    </row>
    <row r="557" spans="1:10">
      <c r="A557" t="s">
        <v>23</v>
      </c>
      <c r="B557" t="s">
        <v>230</v>
      </c>
      <c r="C557" t="s">
        <v>231</v>
      </c>
      <c r="D557" t="s">
        <v>47</v>
      </c>
      <c r="E557" t="s">
        <v>41</v>
      </c>
      <c r="F557" s="58">
        <v>0</v>
      </c>
      <c r="G557" s="58">
        <v>0</v>
      </c>
      <c r="H557" s="58">
        <v>0</v>
      </c>
      <c r="I557" s="58">
        <v>0</v>
      </c>
      <c r="J557" s="58">
        <v>0</v>
      </c>
    </row>
    <row r="558" spans="1:10">
      <c r="A558" t="s">
        <v>23</v>
      </c>
      <c r="B558" t="s">
        <v>232</v>
      </c>
      <c r="C558" t="s">
        <v>233</v>
      </c>
      <c r="D558" t="s">
        <v>47</v>
      </c>
      <c r="E558" t="s">
        <v>41</v>
      </c>
      <c r="F558" s="58">
        <v>0</v>
      </c>
      <c r="G558" s="58">
        <v>0</v>
      </c>
      <c r="H558" s="58">
        <v>0</v>
      </c>
      <c r="I558" s="58">
        <v>0</v>
      </c>
      <c r="J558" s="58">
        <v>0</v>
      </c>
    </row>
    <row r="559" spans="1:10">
      <c r="A559" t="s">
        <v>23</v>
      </c>
      <c r="B559" t="s">
        <v>234</v>
      </c>
      <c r="C559" t="s">
        <v>235</v>
      </c>
      <c r="D559" t="s">
        <v>47</v>
      </c>
      <c r="E559" t="s">
        <v>41</v>
      </c>
      <c r="F559" s="58">
        <v>0</v>
      </c>
      <c r="G559" s="58">
        <v>0</v>
      </c>
      <c r="H559" s="58">
        <v>0</v>
      </c>
      <c r="I559" s="58">
        <v>0</v>
      </c>
      <c r="J559" s="58">
        <v>0</v>
      </c>
    </row>
    <row r="560" spans="1:10">
      <c r="A560" t="s">
        <v>23</v>
      </c>
      <c r="B560" t="s">
        <v>236</v>
      </c>
      <c r="C560" t="s">
        <v>237</v>
      </c>
      <c r="D560" t="s">
        <v>47</v>
      </c>
      <c r="E560" t="s">
        <v>41</v>
      </c>
      <c r="F560" s="58">
        <v>0</v>
      </c>
      <c r="G560" s="58">
        <v>0</v>
      </c>
      <c r="H560" s="58">
        <v>0</v>
      </c>
      <c r="I560" s="58">
        <v>0</v>
      </c>
      <c r="J560" s="58">
        <v>0</v>
      </c>
    </row>
    <row r="561" spans="1:10">
      <c r="A561" t="s">
        <v>23</v>
      </c>
      <c r="B561" t="s">
        <v>238</v>
      </c>
      <c r="C561" t="s">
        <v>239</v>
      </c>
      <c r="D561" t="s">
        <v>47</v>
      </c>
      <c r="E561" t="s">
        <v>41</v>
      </c>
      <c r="F561" s="58">
        <v>0</v>
      </c>
      <c r="G561" s="58">
        <v>0</v>
      </c>
      <c r="H561" s="58">
        <v>0</v>
      </c>
      <c r="I561" s="58">
        <v>0</v>
      </c>
      <c r="J561" s="58">
        <v>0</v>
      </c>
    </row>
    <row r="562" spans="1:10">
      <c r="A562" t="s">
        <v>23</v>
      </c>
      <c r="B562" t="s">
        <v>240</v>
      </c>
      <c r="C562" t="s">
        <v>241</v>
      </c>
      <c r="D562" t="s">
        <v>47</v>
      </c>
      <c r="E562" t="s">
        <v>41</v>
      </c>
      <c r="F562" s="58">
        <v>0</v>
      </c>
      <c r="G562" s="58">
        <v>0</v>
      </c>
      <c r="H562" s="58">
        <v>0</v>
      </c>
      <c r="I562" s="58">
        <v>0</v>
      </c>
      <c r="J562" s="58">
        <v>0</v>
      </c>
    </row>
    <row r="563" spans="1:10">
      <c r="A563" t="s">
        <v>23</v>
      </c>
      <c r="B563" t="s">
        <v>242</v>
      </c>
      <c r="C563" t="s">
        <v>243</v>
      </c>
      <c r="D563" t="s">
        <v>47</v>
      </c>
      <c r="E563" t="s">
        <v>41</v>
      </c>
      <c r="F563" s="58">
        <v>65.393259939418499</v>
      </c>
      <c r="G563" s="58">
        <v>76.105501861781889</v>
      </c>
      <c r="H563" s="58">
        <v>74.07415493695045</v>
      </c>
      <c r="I563" s="58">
        <v>72.996685064386</v>
      </c>
      <c r="J563" s="58">
        <v>82.06415399789212</v>
      </c>
    </row>
    <row r="564" spans="1:10">
      <c r="A564" t="s">
        <v>23</v>
      </c>
      <c r="B564" t="s">
        <v>244</v>
      </c>
      <c r="C564" t="s">
        <v>245</v>
      </c>
      <c r="D564" t="s">
        <v>47</v>
      </c>
      <c r="E564" t="s">
        <v>41</v>
      </c>
      <c r="F564" s="58">
        <v>0</v>
      </c>
      <c r="G564" s="58">
        <v>0</v>
      </c>
      <c r="H564" s="58">
        <v>0</v>
      </c>
      <c r="I564" s="58">
        <v>0</v>
      </c>
      <c r="J564" s="58">
        <v>0</v>
      </c>
    </row>
    <row r="565" spans="1:10">
      <c r="A565" t="s">
        <v>23</v>
      </c>
      <c r="B565" t="s">
        <v>246</v>
      </c>
      <c r="C565" t="s">
        <v>247</v>
      </c>
      <c r="D565" t="s">
        <v>47</v>
      </c>
      <c r="E565" t="s">
        <v>41</v>
      </c>
      <c r="F565" s="58">
        <v>0</v>
      </c>
      <c r="G565" s="58">
        <v>0</v>
      </c>
      <c r="H565" s="58">
        <v>0</v>
      </c>
      <c r="I565" s="58">
        <v>0</v>
      </c>
      <c r="J565" s="58">
        <v>0</v>
      </c>
    </row>
    <row r="566" spans="1:10">
      <c r="A566" t="s">
        <v>23</v>
      </c>
      <c r="B566" t="s">
        <v>248</v>
      </c>
      <c r="C566" t="s">
        <v>249</v>
      </c>
      <c r="D566" t="s">
        <v>47</v>
      </c>
      <c r="E566" t="s">
        <v>41</v>
      </c>
      <c r="F566" s="58">
        <v>0</v>
      </c>
      <c r="G566" s="58">
        <v>0</v>
      </c>
      <c r="H566" s="58">
        <v>0</v>
      </c>
      <c r="I566" s="58">
        <v>0</v>
      </c>
      <c r="J566" s="58">
        <v>0</v>
      </c>
    </row>
    <row r="567" spans="1:10">
      <c r="A567" t="s">
        <v>23</v>
      </c>
      <c r="B567" t="s">
        <v>250</v>
      </c>
      <c r="C567" t="s">
        <v>251</v>
      </c>
      <c r="D567" t="s">
        <v>47</v>
      </c>
      <c r="E567" t="s">
        <v>41</v>
      </c>
      <c r="F567" s="58">
        <v>0</v>
      </c>
      <c r="G567" s="58">
        <v>0</v>
      </c>
      <c r="H567" s="58">
        <v>0</v>
      </c>
      <c r="I567" s="58">
        <v>0</v>
      </c>
      <c r="J567" s="58">
        <v>0</v>
      </c>
    </row>
    <row r="568" spans="1:10">
      <c r="A568" t="s">
        <v>23</v>
      </c>
      <c r="B568" t="s">
        <v>252</v>
      </c>
      <c r="C568" t="s">
        <v>253</v>
      </c>
      <c r="D568" t="s">
        <v>47</v>
      </c>
      <c r="E568" t="s">
        <v>41</v>
      </c>
      <c r="F568" s="58">
        <v>0</v>
      </c>
      <c r="G568" s="58">
        <v>0</v>
      </c>
      <c r="H568" s="58">
        <v>0</v>
      </c>
      <c r="I568" s="58">
        <v>0</v>
      </c>
      <c r="J568" s="58">
        <v>0</v>
      </c>
    </row>
    <row r="569" spans="1:10">
      <c r="A569" t="s">
        <v>23</v>
      </c>
      <c r="B569" t="s">
        <v>254</v>
      </c>
      <c r="C569" t="s">
        <v>255</v>
      </c>
      <c r="D569" t="s">
        <v>47</v>
      </c>
      <c r="E569" t="s">
        <v>41</v>
      </c>
      <c r="F569" s="58">
        <v>0</v>
      </c>
      <c r="G569" s="58">
        <v>0</v>
      </c>
      <c r="H569" s="58">
        <v>0</v>
      </c>
      <c r="I569" s="58">
        <v>0</v>
      </c>
      <c r="J569" s="58">
        <v>0</v>
      </c>
    </row>
    <row r="570" spans="1:10">
      <c r="A570" t="s">
        <v>23</v>
      </c>
      <c r="B570" t="s">
        <v>256</v>
      </c>
      <c r="C570" t="s">
        <v>257</v>
      </c>
      <c r="D570" t="s">
        <v>47</v>
      </c>
      <c r="E570" t="s">
        <v>41</v>
      </c>
      <c r="F570" s="58">
        <v>38.632350919325539</v>
      </c>
      <c r="G570" s="58">
        <v>32.597696853867284</v>
      </c>
      <c r="H570" s="58">
        <v>32.316783800860968</v>
      </c>
      <c r="I570" s="58">
        <v>25.226711808081859</v>
      </c>
      <c r="J570" s="58">
        <v>12.69073931608887</v>
      </c>
    </row>
    <row r="571" spans="1:10">
      <c r="A571" t="s">
        <v>23</v>
      </c>
      <c r="B571" t="s">
        <v>258</v>
      </c>
      <c r="C571" t="s">
        <v>259</v>
      </c>
      <c r="D571" t="s">
        <v>47</v>
      </c>
      <c r="E571" t="s">
        <v>41</v>
      </c>
      <c r="F571" s="58">
        <v>0</v>
      </c>
      <c r="G571" s="58">
        <v>0</v>
      </c>
      <c r="H571" s="58">
        <v>0</v>
      </c>
      <c r="I571" s="58">
        <v>0</v>
      </c>
      <c r="J571" s="58">
        <v>0</v>
      </c>
    </row>
    <row r="572" spans="1:10">
      <c r="A572" t="s">
        <v>23</v>
      </c>
      <c r="B572" t="s">
        <v>260</v>
      </c>
      <c r="C572" t="s">
        <v>261</v>
      </c>
      <c r="D572" t="s">
        <v>47</v>
      </c>
      <c r="E572" t="s">
        <v>41</v>
      </c>
      <c r="F572" s="58">
        <v>0</v>
      </c>
      <c r="G572" s="58">
        <v>0</v>
      </c>
      <c r="H572" s="58">
        <v>0</v>
      </c>
      <c r="I572" s="58">
        <v>0</v>
      </c>
      <c r="J572" s="58">
        <v>0</v>
      </c>
    </row>
    <row r="573" spans="1:10">
      <c r="A573" t="s">
        <v>23</v>
      </c>
      <c r="B573" t="s">
        <v>262</v>
      </c>
      <c r="C573" t="s">
        <v>263</v>
      </c>
      <c r="D573" t="s">
        <v>47</v>
      </c>
      <c r="E573" t="s">
        <v>41</v>
      </c>
      <c r="F573" s="58">
        <v>0</v>
      </c>
      <c r="G573" s="58">
        <v>0</v>
      </c>
      <c r="H573" s="58">
        <v>0</v>
      </c>
      <c r="I573" s="58">
        <v>0</v>
      </c>
      <c r="J573" s="58">
        <v>0</v>
      </c>
    </row>
    <row r="574" spans="1:10">
      <c r="A574" t="s">
        <v>23</v>
      </c>
      <c r="B574" t="s">
        <v>264</v>
      </c>
      <c r="C574" t="s">
        <v>265</v>
      </c>
      <c r="D574" t="s">
        <v>47</v>
      </c>
      <c r="E574" t="s">
        <v>41</v>
      </c>
      <c r="F574" s="58">
        <v>38.632350919325539</v>
      </c>
      <c r="G574" s="58">
        <v>32.597696853867284</v>
      </c>
      <c r="H574" s="58">
        <v>32.316783800860968</v>
      </c>
      <c r="I574" s="58">
        <v>25.226711808081859</v>
      </c>
      <c r="J574" s="58">
        <v>12.69073931608887</v>
      </c>
    </row>
    <row r="575" spans="1:10">
      <c r="A575" t="s">
        <v>23</v>
      </c>
      <c r="B575" t="s">
        <v>266</v>
      </c>
      <c r="C575" t="s">
        <v>267</v>
      </c>
      <c r="D575" t="s">
        <v>47</v>
      </c>
      <c r="E575" t="s">
        <v>41</v>
      </c>
      <c r="F575" s="58">
        <v>0</v>
      </c>
      <c r="G575" s="58">
        <v>0</v>
      </c>
      <c r="H575" s="58">
        <v>0</v>
      </c>
      <c r="I575" s="58">
        <v>0</v>
      </c>
      <c r="J575" s="58">
        <v>0</v>
      </c>
    </row>
    <row r="576" spans="1:10">
      <c r="A576" t="s">
        <v>23</v>
      </c>
      <c r="B576" t="s">
        <v>268</v>
      </c>
      <c r="C576" t="s">
        <v>269</v>
      </c>
      <c r="D576" t="s">
        <v>47</v>
      </c>
      <c r="E576" t="s">
        <v>41</v>
      </c>
      <c r="F576" s="58">
        <v>0</v>
      </c>
      <c r="G576" s="58">
        <v>0</v>
      </c>
      <c r="H576" s="58">
        <v>0</v>
      </c>
      <c r="I576" s="58">
        <v>0</v>
      </c>
      <c r="J576" s="58">
        <v>0</v>
      </c>
    </row>
    <row r="577" spans="1:10">
      <c r="A577" t="s">
        <v>23</v>
      </c>
      <c r="B577" t="s">
        <v>270</v>
      </c>
      <c r="C577" t="s">
        <v>271</v>
      </c>
      <c r="D577" t="s">
        <v>47</v>
      </c>
      <c r="E577" t="s">
        <v>41</v>
      </c>
      <c r="F577" s="58">
        <v>0</v>
      </c>
      <c r="G577" s="58">
        <v>0</v>
      </c>
      <c r="H577" s="58">
        <v>0</v>
      </c>
      <c r="I577" s="58">
        <v>0</v>
      </c>
      <c r="J577" s="58">
        <v>0</v>
      </c>
    </row>
    <row r="578" spans="1:10">
      <c r="A578" t="s">
        <v>23</v>
      </c>
      <c r="B578" t="s">
        <v>272</v>
      </c>
      <c r="C578" t="s">
        <v>273</v>
      </c>
      <c r="D578" t="s">
        <v>47</v>
      </c>
      <c r="E578" t="s">
        <v>41</v>
      </c>
      <c r="F578" s="58">
        <v>0</v>
      </c>
      <c r="G578" s="58">
        <v>0</v>
      </c>
      <c r="H578" s="58">
        <v>0</v>
      </c>
      <c r="I578" s="58">
        <v>0</v>
      </c>
      <c r="J578" s="58">
        <v>0</v>
      </c>
    </row>
    <row r="579" spans="1:10">
      <c r="A579" t="s">
        <v>23</v>
      </c>
      <c r="B579" t="s">
        <v>274</v>
      </c>
      <c r="C579" t="s">
        <v>275</v>
      </c>
      <c r="D579" t="s">
        <v>47</v>
      </c>
      <c r="E579" t="s">
        <v>41</v>
      </c>
      <c r="F579" s="58">
        <v>0</v>
      </c>
      <c r="G579" s="58">
        <v>0</v>
      </c>
      <c r="H579" s="58">
        <v>0</v>
      </c>
      <c r="I579" s="58">
        <v>0</v>
      </c>
      <c r="J579" s="58">
        <v>0</v>
      </c>
    </row>
    <row r="580" spans="1:10">
      <c r="A580" t="s">
        <v>23</v>
      </c>
      <c r="B580" t="s">
        <v>276</v>
      </c>
      <c r="C580" t="s">
        <v>277</v>
      </c>
      <c r="D580" t="s">
        <v>47</v>
      </c>
      <c r="E580" t="s">
        <v>41</v>
      </c>
      <c r="F580" s="58">
        <v>0</v>
      </c>
      <c r="G580" s="58">
        <v>0</v>
      </c>
      <c r="H580" s="58">
        <v>0</v>
      </c>
      <c r="I580" s="58">
        <v>0</v>
      </c>
      <c r="J580" s="58">
        <v>0</v>
      </c>
    </row>
    <row r="581" spans="1:10">
      <c r="A581" t="s">
        <v>23</v>
      </c>
      <c r="B581" t="s">
        <v>278</v>
      </c>
      <c r="C581" t="s">
        <v>279</v>
      </c>
      <c r="D581" t="s">
        <v>47</v>
      </c>
      <c r="E581" t="s">
        <v>41</v>
      </c>
      <c r="F581" s="58">
        <v>0</v>
      </c>
      <c r="G581" s="58">
        <v>0</v>
      </c>
      <c r="H581" s="58">
        <v>0</v>
      </c>
      <c r="I581" s="58">
        <v>0</v>
      </c>
      <c r="J581" s="58">
        <v>0</v>
      </c>
    </row>
    <row r="582" spans="1:10">
      <c r="A582" t="s">
        <v>23</v>
      </c>
      <c r="B582" t="s">
        <v>280</v>
      </c>
      <c r="C582" t="s">
        <v>281</v>
      </c>
      <c r="D582" t="s">
        <v>47</v>
      </c>
      <c r="E582" t="s">
        <v>41</v>
      </c>
      <c r="F582" s="58">
        <v>0</v>
      </c>
      <c r="G582" s="58">
        <v>0</v>
      </c>
      <c r="H582" s="58">
        <v>0</v>
      </c>
      <c r="I582" s="58">
        <v>0</v>
      </c>
      <c r="J582" s="58">
        <v>0</v>
      </c>
    </row>
    <row r="583" spans="1:10">
      <c r="A583" t="s">
        <v>23</v>
      </c>
      <c r="B583" t="s">
        <v>282</v>
      </c>
      <c r="C583" t="s">
        <v>283</v>
      </c>
      <c r="D583" t="s">
        <v>47</v>
      </c>
      <c r="E583" t="s">
        <v>41</v>
      </c>
      <c r="F583" s="58">
        <v>0</v>
      </c>
      <c r="G583" s="58">
        <v>0</v>
      </c>
      <c r="H583" s="58">
        <v>0</v>
      </c>
      <c r="I583" s="58">
        <v>0</v>
      </c>
      <c r="J583" s="58">
        <v>0</v>
      </c>
    </row>
    <row r="584" spans="1:10">
      <c r="A584" t="s">
        <v>23</v>
      </c>
      <c r="B584" t="s">
        <v>284</v>
      </c>
      <c r="C584" t="s">
        <v>285</v>
      </c>
      <c r="D584" t="s">
        <v>47</v>
      </c>
      <c r="E584" t="s">
        <v>41</v>
      </c>
      <c r="F584" s="58">
        <v>0</v>
      </c>
      <c r="G584" s="58">
        <v>0</v>
      </c>
      <c r="H584" s="58">
        <v>0</v>
      </c>
      <c r="I584" s="58">
        <v>0</v>
      </c>
      <c r="J584" s="58">
        <v>0</v>
      </c>
    </row>
    <row r="585" spans="1:10">
      <c r="A585" t="s">
        <v>23</v>
      </c>
      <c r="B585" t="s">
        <v>286</v>
      </c>
      <c r="C585" t="s">
        <v>287</v>
      </c>
      <c r="D585" t="s">
        <v>47</v>
      </c>
      <c r="E585" t="s">
        <v>41</v>
      </c>
      <c r="F585" s="58">
        <v>0</v>
      </c>
      <c r="G585" s="58">
        <v>0</v>
      </c>
      <c r="H585" s="58">
        <v>0</v>
      </c>
      <c r="I585" s="58">
        <v>0</v>
      </c>
      <c r="J585" s="58">
        <v>0</v>
      </c>
    </row>
    <row r="586" spans="1:10">
      <c r="A586" t="s">
        <v>23</v>
      </c>
      <c r="B586" t="s">
        <v>288</v>
      </c>
      <c r="C586" t="s">
        <v>289</v>
      </c>
      <c r="D586" t="s">
        <v>47</v>
      </c>
      <c r="E586" t="s">
        <v>41</v>
      </c>
      <c r="F586" s="58">
        <v>0</v>
      </c>
      <c r="G586" s="58">
        <v>0</v>
      </c>
      <c r="H586" s="58">
        <v>0</v>
      </c>
      <c r="I586" s="58">
        <v>0</v>
      </c>
      <c r="J586" s="58">
        <v>0</v>
      </c>
    </row>
    <row r="587" spans="1:10">
      <c r="A587" t="s">
        <v>23</v>
      </c>
      <c r="B587" t="s">
        <v>290</v>
      </c>
      <c r="C587" t="s">
        <v>291</v>
      </c>
      <c r="D587" t="s">
        <v>47</v>
      </c>
      <c r="E587" t="s">
        <v>41</v>
      </c>
      <c r="F587" s="58">
        <v>0</v>
      </c>
      <c r="G587" s="58">
        <v>0</v>
      </c>
      <c r="H587" s="58">
        <v>0</v>
      </c>
      <c r="I587" s="58">
        <v>0</v>
      </c>
      <c r="J587" s="58">
        <v>0</v>
      </c>
    </row>
    <row r="588" spans="1:10">
      <c r="A588" t="s">
        <v>23</v>
      </c>
      <c r="B588" t="s">
        <v>292</v>
      </c>
      <c r="C588" t="s">
        <v>293</v>
      </c>
      <c r="D588" t="s">
        <v>47</v>
      </c>
      <c r="E588" t="s">
        <v>41</v>
      </c>
      <c r="F588" s="58">
        <v>0</v>
      </c>
      <c r="G588" s="58">
        <v>0</v>
      </c>
      <c r="H588" s="58">
        <v>0</v>
      </c>
      <c r="I588" s="58">
        <v>0</v>
      </c>
      <c r="J588" s="58">
        <v>0</v>
      </c>
    </row>
    <row r="589" spans="1:10">
      <c r="A589" t="s">
        <v>23</v>
      </c>
      <c r="B589" t="s">
        <v>294</v>
      </c>
      <c r="C589" t="s">
        <v>295</v>
      </c>
      <c r="D589" t="s">
        <v>47</v>
      </c>
      <c r="E589" t="s">
        <v>41</v>
      </c>
      <c r="F589" s="58">
        <v>0</v>
      </c>
      <c r="G589" s="58">
        <v>0</v>
      </c>
      <c r="H589" s="58">
        <v>0</v>
      </c>
      <c r="I589" s="58">
        <v>0</v>
      </c>
      <c r="J589" s="58">
        <v>0</v>
      </c>
    </row>
    <row r="590" spans="1:10">
      <c r="A590" t="s">
        <v>23</v>
      </c>
      <c r="B590" t="s">
        <v>296</v>
      </c>
      <c r="C590" t="s">
        <v>297</v>
      </c>
      <c r="D590" t="s">
        <v>47</v>
      </c>
      <c r="E590" t="s">
        <v>41</v>
      </c>
      <c r="F590" s="58">
        <v>0</v>
      </c>
      <c r="G590" s="58">
        <v>0</v>
      </c>
      <c r="H590" s="58">
        <v>0</v>
      </c>
      <c r="I590" s="58">
        <v>0</v>
      </c>
      <c r="J590" s="58">
        <v>0</v>
      </c>
    </row>
    <row r="591" spans="1:10">
      <c r="A591" t="s">
        <v>23</v>
      </c>
      <c r="B591" t="s">
        <v>298</v>
      </c>
      <c r="C591" t="s">
        <v>299</v>
      </c>
      <c r="D591" t="s">
        <v>47</v>
      </c>
      <c r="E591" t="s">
        <v>41</v>
      </c>
      <c r="F591" s="58">
        <v>0</v>
      </c>
      <c r="G591" s="58">
        <v>0</v>
      </c>
      <c r="H591" s="58">
        <v>0</v>
      </c>
      <c r="I591" s="58">
        <v>0</v>
      </c>
      <c r="J591" s="58">
        <v>0</v>
      </c>
    </row>
    <row r="592" spans="1:10">
      <c r="A592" t="s">
        <v>23</v>
      </c>
      <c r="B592" t="s">
        <v>300</v>
      </c>
      <c r="C592" t="s">
        <v>301</v>
      </c>
      <c r="D592" t="s">
        <v>47</v>
      </c>
      <c r="E592" t="s">
        <v>41</v>
      </c>
      <c r="F592" s="58">
        <v>38.632350919325539</v>
      </c>
      <c r="G592" s="58">
        <v>32.597696853867284</v>
      </c>
      <c r="H592" s="58">
        <v>32.316783800860968</v>
      </c>
      <c r="I592" s="58">
        <v>25.226711808081859</v>
      </c>
      <c r="J592" s="58">
        <v>12.69073931608887</v>
      </c>
    </row>
    <row r="593" spans="1:10">
      <c r="A593" t="s">
        <v>23</v>
      </c>
      <c r="B593" t="s">
        <v>302</v>
      </c>
      <c r="C593" t="s">
        <v>303</v>
      </c>
      <c r="D593" t="s">
        <v>47</v>
      </c>
      <c r="E593" t="s">
        <v>41</v>
      </c>
      <c r="F593" s="58">
        <v>0</v>
      </c>
      <c r="G593" s="58">
        <v>0</v>
      </c>
      <c r="H593" s="58">
        <v>0</v>
      </c>
      <c r="I593" s="58">
        <v>0</v>
      </c>
      <c r="J593" s="58">
        <v>0</v>
      </c>
    </row>
    <row r="594" spans="1:10">
      <c r="A594" t="s">
        <v>23</v>
      </c>
      <c r="B594" t="s">
        <v>304</v>
      </c>
      <c r="C594" t="s">
        <v>305</v>
      </c>
      <c r="D594" t="s">
        <v>47</v>
      </c>
      <c r="E594" t="s">
        <v>41</v>
      </c>
      <c r="F594" s="58">
        <v>0</v>
      </c>
      <c r="G594" s="58">
        <v>0</v>
      </c>
      <c r="H594" s="58">
        <v>0</v>
      </c>
      <c r="I594" s="58">
        <v>0</v>
      </c>
      <c r="J594" s="58">
        <v>0</v>
      </c>
    </row>
    <row r="595" spans="1:10">
      <c r="A595" t="s">
        <v>23</v>
      </c>
      <c r="B595" t="s">
        <v>306</v>
      </c>
      <c r="C595" t="s">
        <v>307</v>
      </c>
      <c r="D595" t="s">
        <v>47</v>
      </c>
      <c r="E595" t="s">
        <v>41</v>
      </c>
      <c r="F595" s="58">
        <v>0</v>
      </c>
      <c r="G595" s="58">
        <v>0</v>
      </c>
      <c r="H595" s="58">
        <v>0</v>
      </c>
      <c r="I595" s="58">
        <v>0</v>
      </c>
      <c r="J595" s="58">
        <v>0</v>
      </c>
    </row>
    <row r="596" spans="1:10">
      <c r="A596" t="s">
        <v>23</v>
      </c>
      <c r="B596" t="s">
        <v>308</v>
      </c>
      <c r="C596" t="s">
        <v>309</v>
      </c>
      <c r="D596" t="s">
        <v>47</v>
      </c>
      <c r="E596" t="s">
        <v>41</v>
      </c>
      <c r="F596" s="58">
        <v>38.632350919325539</v>
      </c>
      <c r="G596" s="58">
        <v>32.597696853867284</v>
      </c>
      <c r="H596" s="58">
        <v>32.316783800860968</v>
      </c>
      <c r="I596" s="58">
        <v>25.226711808081859</v>
      </c>
      <c r="J596" s="58">
        <v>12.69073931608887</v>
      </c>
    </row>
    <row r="597" spans="1:10">
      <c r="A597" t="s">
        <v>23</v>
      </c>
      <c r="B597" t="s">
        <v>310</v>
      </c>
      <c r="C597" t="s">
        <v>311</v>
      </c>
      <c r="D597" t="s">
        <v>47</v>
      </c>
      <c r="E597" t="s">
        <v>41</v>
      </c>
      <c r="F597" s="58">
        <v>25.383660526647809</v>
      </c>
      <c r="G597" s="58">
        <v>25.544005525227249</v>
      </c>
      <c r="H597" s="58">
        <v>22.818908726969681</v>
      </c>
      <c r="I597" s="58">
        <v>22.96668651246971</v>
      </c>
      <c r="J597" s="58">
        <v>23.11730277719893</v>
      </c>
    </row>
    <row r="598" spans="1:10">
      <c r="A598" t="s">
        <v>23</v>
      </c>
      <c r="B598" t="s">
        <v>312</v>
      </c>
      <c r="C598" t="s">
        <v>313</v>
      </c>
      <c r="D598" t="s">
        <v>47</v>
      </c>
      <c r="E598" t="s">
        <v>41</v>
      </c>
      <c r="F598" s="58">
        <v>0</v>
      </c>
      <c r="G598" s="58">
        <v>0</v>
      </c>
      <c r="H598" s="58">
        <v>0</v>
      </c>
      <c r="I598" s="58">
        <v>0</v>
      </c>
      <c r="J598" s="58">
        <v>0</v>
      </c>
    </row>
    <row r="599" spans="1:10">
      <c r="A599" t="s">
        <v>23</v>
      </c>
      <c r="B599" t="s">
        <v>314</v>
      </c>
      <c r="C599" t="s">
        <v>315</v>
      </c>
      <c r="D599" t="s">
        <v>47</v>
      </c>
      <c r="E599" t="s">
        <v>41</v>
      </c>
      <c r="F599" s="58">
        <v>25.383660526647809</v>
      </c>
      <c r="G599" s="58">
        <v>25.544005525227249</v>
      </c>
      <c r="H599" s="58">
        <v>22.818908726969681</v>
      </c>
      <c r="I599" s="58">
        <v>22.96668651246971</v>
      </c>
      <c r="J599" s="58">
        <v>23.11730277719893</v>
      </c>
    </row>
    <row r="600" spans="1:10">
      <c r="A600" t="s">
        <v>23</v>
      </c>
      <c r="B600" t="s">
        <v>316</v>
      </c>
      <c r="C600" t="s">
        <v>317</v>
      </c>
      <c r="D600" t="s">
        <v>47</v>
      </c>
      <c r="E600" t="s">
        <v>41</v>
      </c>
      <c r="F600" s="56" t="s">
        <v>318</v>
      </c>
      <c r="G600" s="56" t="s">
        <v>318</v>
      </c>
      <c r="H600" s="56" t="s">
        <v>318</v>
      </c>
      <c r="I600" s="56" t="s">
        <v>318</v>
      </c>
      <c r="J600" s="56" t="s">
        <v>318</v>
      </c>
    </row>
    <row r="601" spans="1:10">
      <c r="A601" t="s">
        <v>23</v>
      </c>
      <c r="B601" t="s">
        <v>319</v>
      </c>
      <c r="C601" t="s">
        <v>320</v>
      </c>
      <c r="D601" t="s">
        <v>47</v>
      </c>
      <c r="E601" t="s">
        <v>41</v>
      </c>
      <c r="F601" s="56" t="s">
        <v>318</v>
      </c>
      <c r="G601" s="56" t="s">
        <v>318</v>
      </c>
      <c r="H601" s="56" t="s">
        <v>318</v>
      </c>
      <c r="I601" s="56" t="s">
        <v>318</v>
      </c>
      <c r="J601" s="56" t="s">
        <v>318</v>
      </c>
    </row>
    <row r="602" spans="1:10">
      <c r="A602" t="s">
        <v>23</v>
      </c>
      <c r="B602" t="s">
        <v>321</v>
      </c>
      <c r="C602" t="s">
        <v>322</v>
      </c>
      <c r="D602" t="s">
        <v>47</v>
      </c>
      <c r="E602" t="s">
        <v>41</v>
      </c>
      <c r="F602" s="58">
        <v>0</v>
      </c>
      <c r="G602" s="58">
        <v>0</v>
      </c>
      <c r="H602" s="58">
        <v>0</v>
      </c>
      <c r="I602" s="58">
        <v>0</v>
      </c>
      <c r="J602" s="58">
        <v>0</v>
      </c>
    </row>
    <row r="603" spans="1:10">
      <c r="A603" t="s">
        <v>23</v>
      </c>
      <c r="B603" t="s">
        <v>323</v>
      </c>
      <c r="C603" t="s">
        <v>324</v>
      </c>
      <c r="D603" t="s">
        <v>47</v>
      </c>
      <c r="E603" t="s">
        <v>41</v>
      </c>
      <c r="F603" s="58">
        <v>18.870286575139112</v>
      </c>
      <c r="G603" s="58">
        <v>27.59982645144698</v>
      </c>
      <c r="H603" s="58">
        <v>36.264321420632967</v>
      </c>
      <c r="I603" s="58">
        <v>39.406348698900103</v>
      </c>
      <c r="J603" s="58">
        <v>43.606841264027643</v>
      </c>
    </row>
    <row r="604" spans="1:10">
      <c r="A604" t="s">
        <v>23</v>
      </c>
      <c r="B604" t="s">
        <v>325</v>
      </c>
      <c r="C604" t="s">
        <v>326</v>
      </c>
      <c r="D604" t="s">
        <v>47</v>
      </c>
      <c r="E604" t="s">
        <v>41</v>
      </c>
      <c r="F604" s="58">
        <v>2.3587858218923889</v>
      </c>
      <c r="G604" s="58">
        <v>3.4499783064308729</v>
      </c>
      <c r="H604" s="58">
        <v>4.5330401775791209</v>
      </c>
      <c r="I604" s="58">
        <v>4.925793587362512</v>
      </c>
      <c r="J604" s="58">
        <v>5.4508551580034554</v>
      </c>
    </row>
    <row r="605" spans="1:10">
      <c r="A605" t="s">
        <v>23</v>
      </c>
      <c r="B605" t="s">
        <v>327</v>
      </c>
      <c r="C605" t="s">
        <v>328</v>
      </c>
      <c r="D605" t="s">
        <v>47</v>
      </c>
      <c r="E605" t="s">
        <v>41</v>
      </c>
      <c r="F605" s="58">
        <v>2.3587858218923889</v>
      </c>
      <c r="G605" s="58">
        <v>3.4499783064308729</v>
      </c>
      <c r="H605" s="58">
        <v>4.5330401775791209</v>
      </c>
      <c r="I605" s="58">
        <v>4.925793587362512</v>
      </c>
      <c r="J605" s="58">
        <v>5.4508551580034554</v>
      </c>
    </row>
    <row r="606" spans="1:10">
      <c r="A606" t="s">
        <v>23</v>
      </c>
      <c r="B606" t="s">
        <v>329</v>
      </c>
      <c r="C606" t="s">
        <v>330</v>
      </c>
      <c r="D606" t="s">
        <v>47</v>
      </c>
      <c r="E606" t="s">
        <v>41</v>
      </c>
      <c r="F606" s="58">
        <v>0</v>
      </c>
      <c r="G606" s="58">
        <v>0</v>
      </c>
      <c r="H606" s="58">
        <v>0</v>
      </c>
      <c r="I606" s="58">
        <v>0</v>
      </c>
      <c r="J606" s="58">
        <v>0</v>
      </c>
    </row>
    <row r="607" spans="1:10">
      <c r="A607" t="s">
        <v>23</v>
      </c>
      <c r="B607" t="s">
        <v>331</v>
      </c>
      <c r="C607" t="s">
        <v>332</v>
      </c>
      <c r="D607" t="s">
        <v>47</v>
      </c>
      <c r="E607" t="s">
        <v>41</v>
      </c>
      <c r="F607" s="58">
        <v>0</v>
      </c>
      <c r="G607" s="58">
        <v>0</v>
      </c>
      <c r="H607" s="58">
        <v>0</v>
      </c>
      <c r="I607" s="58">
        <v>0</v>
      </c>
      <c r="J607" s="58">
        <v>0</v>
      </c>
    </row>
    <row r="608" spans="1:10">
      <c r="A608" t="s">
        <v>23</v>
      </c>
      <c r="B608" t="s">
        <v>333</v>
      </c>
      <c r="C608" t="s">
        <v>334</v>
      </c>
      <c r="D608" t="s">
        <v>47</v>
      </c>
      <c r="E608" t="s">
        <v>41</v>
      </c>
      <c r="F608" s="58">
        <v>23.587858218923891</v>
      </c>
      <c r="G608" s="58">
        <v>34.49978306430873</v>
      </c>
      <c r="H608" s="58">
        <v>45.330401775791223</v>
      </c>
      <c r="I608" s="58">
        <v>49.257935873625122</v>
      </c>
      <c r="J608" s="58">
        <v>54.508551580034563</v>
      </c>
    </row>
    <row r="609" spans="1:10">
      <c r="A609" t="s">
        <v>23</v>
      </c>
      <c r="B609" t="s">
        <v>335</v>
      </c>
      <c r="C609" t="s">
        <v>336</v>
      </c>
      <c r="D609" t="s">
        <v>47</v>
      </c>
      <c r="E609" t="s">
        <v>41</v>
      </c>
      <c r="F609" s="58">
        <v>0</v>
      </c>
      <c r="G609" s="58">
        <v>0</v>
      </c>
      <c r="H609" s="58">
        <v>0</v>
      </c>
      <c r="I609" s="58">
        <v>0</v>
      </c>
      <c r="J609" s="58">
        <v>0</v>
      </c>
    </row>
    <row r="610" spans="1:10">
      <c r="A610" t="s">
        <v>23</v>
      </c>
      <c r="B610" t="s">
        <v>337</v>
      </c>
      <c r="C610" t="s">
        <v>338</v>
      </c>
      <c r="D610" t="s">
        <v>47</v>
      </c>
      <c r="E610" t="s">
        <v>41</v>
      </c>
      <c r="F610" s="58">
        <v>0</v>
      </c>
      <c r="G610" s="58">
        <v>0</v>
      </c>
      <c r="H610" s="58">
        <v>0</v>
      </c>
      <c r="I610" s="58">
        <v>0</v>
      </c>
      <c r="J610" s="58">
        <v>0</v>
      </c>
    </row>
    <row r="611" spans="1:10">
      <c r="A611" t="s">
        <v>23</v>
      </c>
      <c r="B611" t="s">
        <v>339</v>
      </c>
      <c r="C611" t="s">
        <v>340</v>
      </c>
      <c r="D611" t="s">
        <v>47</v>
      </c>
      <c r="E611" t="s">
        <v>41</v>
      </c>
      <c r="F611" s="58">
        <v>0</v>
      </c>
      <c r="G611" s="58">
        <v>0</v>
      </c>
      <c r="H611" s="58">
        <v>0</v>
      </c>
      <c r="I611" s="58">
        <v>0</v>
      </c>
      <c r="J611" s="58">
        <v>0</v>
      </c>
    </row>
    <row r="612" spans="1:10">
      <c r="A612" t="s">
        <v>23</v>
      </c>
      <c r="B612" t="s">
        <v>341</v>
      </c>
      <c r="C612" t="s">
        <v>342</v>
      </c>
      <c r="D612" t="s">
        <v>47</v>
      </c>
      <c r="E612" t="s">
        <v>41</v>
      </c>
      <c r="F612" s="58">
        <v>0</v>
      </c>
      <c r="G612" s="58">
        <v>0</v>
      </c>
      <c r="H612" s="58">
        <v>0</v>
      </c>
      <c r="I612" s="58">
        <v>0</v>
      </c>
      <c r="J612" s="58">
        <v>0</v>
      </c>
    </row>
    <row r="613" spans="1:10">
      <c r="A613" t="s">
        <v>23</v>
      </c>
      <c r="B613" t="s">
        <v>343</v>
      </c>
      <c r="C613" t="s">
        <v>344</v>
      </c>
      <c r="D613" t="s">
        <v>47</v>
      </c>
      <c r="E613" t="s">
        <v>41</v>
      </c>
      <c r="F613" s="58">
        <v>0</v>
      </c>
      <c r="G613" s="58">
        <v>0</v>
      </c>
      <c r="H613" s="58">
        <v>0</v>
      </c>
      <c r="I613" s="58">
        <v>0</v>
      </c>
      <c r="J613" s="58">
        <v>0</v>
      </c>
    </row>
    <row r="614" spans="1:10">
      <c r="A614" t="s">
        <v>23</v>
      </c>
      <c r="B614" t="s">
        <v>345</v>
      </c>
      <c r="C614" t="s">
        <v>346</v>
      </c>
      <c r="D614" t="s">
        <v>47</v>
      </c>
      <c r="E614" t="s">
        <v>41</v>
      </c>
      <c r="F614" s="58">
        <v>0</v>
      </c>
      <c r="G614" s="58">
        <v>0</v>
      </c>
      <c r="H614" s="58">
        <v>0</v>
      </c>
      <c r="I614" s="58">
        <v>0</v>
      </c>
      <c r="J614" s="58">
        <v>0</v>
      </c>
    </row>
    <row r="615" spans="1:10">
      <c r="A615" t="s">
        <v>349</v>
      </c>
      <c r="B615" t="s">
        <v>45</v>
      </c>
      <c r="C615" t="s">
        <v>46</v>
      </c>
      <c r="D615" t="s">
        <v>47</v>
      </c>
      <c r="E615" t="s">
        <v>41</v>
      </c>
      <c r="F615" s="58">
        <v>22.027999999999999</v>
      </c>
      <c r="G615" s="58">
        <v>22.243839037731622</v>
      </c>
      <c r="H615" s="58">
        <v>22.750945022567048</v>
      </c>
      <c r="I615" s="58">
        <v>23.321989730231049</v>
      </c>
      <c r="J615" s="58">
        <v>23.276</v>
      </c>
    </row>
    <row r="616" spans="1:10">
      <c r="A616" t="s">
        <v>349</v>
      </c>
      <c r="B616" t="s">
        <v>48</v>
      </c>
      <c r="C616" t="s">
        <v>49</v>
      </c>
      <c r="D616" t="s">
        <v>47</v>
      </c>
      <c r="E616" t="s">
        <v>41</v>
      </c>
      <c r="F616" s="58">
        <v>4.0519999999999996</v>
      </c>
      <c r="G616" s="58">
        <v>4.135807248310325</v>
      </c>
      <c r="H616" s="58">
        <v>4.3409753367628419</v>
      </c>
      <c r="I616" s="58">
        <v>4.5716354328984634</v>
      </c>
      <c r="J616" s="58">
        <v>4.63</v>
      </c>
    </row>
    <row r="617" spans="1:10">
      <c r="A617" t="s">
        <v>349</v>
      </c>
      <c r="B617" t="s">
        <v>50</v>
      </c>
      <c r="C617" t="s">
        <v>51</v>
      </c>
      <c r="D617" t="s">
        <v>47</v>
      </c>
      <c r="E617" t="s">
        <v>41</v>
      </c>
      <c r="F617" s="58">
        <v>0</v>
      </c>
      <c r="G617" s="58">
        <v>0</v>
      </c>
      <c r="H617" s="58">
        <v>0</v>
      </c>
      <c r="I617" s="58">
        <v>0</v>
      </c>
      <c r="J617" s="58">
        <v>0</v>
      </c>
    </row>
    <row r="618" spans="1:10">
      <c r="A618" t="s">
        <v>349</v>
      </c>
      <c r="B618" t="s">
        <v>52</v>
      </c>
      <c r="C618" t="s">
        <v>53</v>
      </c>
      <c r="D618" t="s">
        <v>47</v>
      </c>
      <c r="E618" t="s">
        <v>41</v>
      </c>
      <c r="F618" s="58">
        <v>49.706000000000003</v>
      </c>
      <c r="G618" s="58">
        <v>48.642955194496928</v>
      </c>
      <c r="H618" s="58">
        <v>48.838832693316427</v>
      </c>
      <c r="I618" s="58">
        <v>49.226313707696313</v>
      </c>
      <c r="J618" s="58">
        <v>49.131</v>
      </c>
    </row>
    <row r="619" spans="1:10">
      <c r="A619" t="s">
        <v>349</v>
      </c>
      <c r="B619" t="s">
        <v>54</v>
      </c>
      <c r="C619" t="s">
        <v>55</v>
      </c>
      <c r="D619" t="s">
        <v>47</v>
      </c>
      <c r="E619" t="s">
        <v>41</v>
      </c>
      <c r="F619" s="58">
        <v>49.116999999999997</v>
      </c>
      <c r="G619" s="58">
        <v>56.464301069504657</v>
      </c>
      <c r="H619" s="58">
        <v>64.038233997981422</v>
      </c>
      <c r="I619" s="58">
        <v>71.647406465707206</v>
      </c>
      <c r="J619" s="58">
        <v>73.492999999999995</v>
      </c>
    </row>
    <row r="620" spans="1:10">
      <c r="A620" t="s">
        <v>349</v>
      </c>
      <c r="B620" t="s">
        <v>56</v>
      </c>
      <c r="C620" t="s">
        <v>57</v>
      </c>
      <c r="D620" t="s">
        <v>47</v>
      </c>
      <c r="E620" t="s">
        <v>41</v>
      </c>
      <c r="F620" s="58">
        <v>124.90300000000001</v>
      </c>
      <c r="G620" s="58">
        <v>131.48690255004351</v>
      </c>
      <c r="H620" s="58">
        <v>139.9689870506277</v>
      </c>
      <c r="I620" s="58">
        <v>148.767345336533</v>
      </c>
      <c r="J620" s="58">
        <v>150.53</v>
      </c>
    </row>
    <row r="621" spans="1:10">
      <c r="A621" t="s">
        <v>349</v>
      </c>
      <c r="B621" t="s">
        <v>58</v>
      </c>
      <c r="C621" t="s">
        <v>59</v>
      </c>
      <c r="D621" t="s">
        <v>47</v>
      </c>
      <c r="E621" t="s">
        <v>41</v>
      </c>
      <c r="F621" s="58">
        <v>0</v>
      </c>
      <c r="G621" s="58">
        <v>0</v>
      </c>
      <c r="H621" s="58">
        <v>0</v>
      </c>
      <c r="I621" s="58">
        <v>0</v>
      </c>
      <c r="J621" s="58">
        <v>8.2802703644792988E-2</v>
      </c>
    </row>
    <row r="622" spans="1:10">
      <c r="A622" t="s">
        <v>349</v>
      </c>
      <c r="B622" t="s">
        <v>60</v>
      </c>
      <c r="C622" t="s">
        <v>61</v>
      </c>
      <c r="D622" t="s">
        <v>47</v>
      </c>
      <c r="E622" t="s">
        <v>41</v>
      </c>
      <c r="F622" s="58">
        <v>0</v>
      </c>
      <c r="G622" s="58">
        <v>0</v>
      </c>
      <c r="H622" s="58">
        <v>0</v>
      </c>
      <c r="I622" s="58">
        <v>0</v>
      </c>
      <c r="J622" s="58">
        <v>0</v>
      </c>
    </row>
    <row r="623" spans="1:10">
      <c r="A623" t="s">
        <v>349</v>
      </c>
      <c r="B623" t="s">
        <v>62</v>
      </c>
      <c r="C623" t="s">
        <v>63</v>
      </c>
      <c r="D623" t="s">
        <v>47</v>
      </c>
      <c r="E623" t="s">
        <v>41</v>
      </c>
      <c r="F623" s="58">
        <v>0</v>
      </c>
      <c r="G623" s="58">
        <v>0</v>
      </c>
      <c r="H623" s="58">
        <v>9.5099975288999994E-3</v>
      </c>
      <c r="I623" s="58">
        <v>1.882960298802E-2</v>
      </c>
      <c r="J623" s="58">
        <v>1.86413069581398E-2</v>
      </c>
    </row>
    <row r="624" spans="1:10">
      <c r="A624" t="s">
        <v>349</v>
      </c>
      <c r="B624" t="s">
        <v>64</v>
      </c>
      <c r="C624" t="s">
        <v>65</v>
      </c>
      <c r="D624" t="s">
        <v>47</v>
      </c>
      <c r="E624" t="s">
        <v>41</v>
      </c>
      <c r="F624" s="58">
        <v>0.22700000000000001</v>
      </c>
      <c r="G624" s="58">
        <v>0.36581732648999998</v>
      </c>
      <c r="H624" s="58">
        <v>0.51189060083534998</v>
      </c>
      <c r="I624" s="58">
        <v>0.63623703070055704</v>
      </c>
      <c r="J624" s="58">
        <v>0.62987466039355144</v>
      </c>
    </row>
    <row r="625" spans="1:10">
      <c r="A625" t="s">
        <v>349</v>
      </c>
      <c r="B625" t="s">
        <v>66</v>
      </c>
      <c r="C625" t="s">
        <v>67</v>
      </c>
      <c r="D625" t="s">
        <v>47</v>
      </c>
      <c r="E625" t="s">
        <v>41</v>
      </c>
      <c r="F625" s="58">
        <v>4.9580000000000002</v>
      </c>
      <c r="G625" s="58">
        <v>5.7059374571100001</v>
      </c>
      <c r="H625" s="58">
        <v>4.7040020321827489</v>
      </c>
      <c r="I625" s="58">
        <v>5.3571222402555332</v>
      </c>
      <c r="J625" s="58">
        <v>5.6580744025153971</v>
      </c>
    </row>
    <row r="626" spans="1:10">
      <c r="A626" t="s">
        <v>349</v>
      </c>
      <c r="B626" t="s">
        <v>68</v>
      </c>
      <c r="C626" t="s">
        <v>69</v>
      </c>
      <c r="D626" t="s">
        <v>47</v>
      </c>
      <c r="E626" t="s">
        <v>41</v>
      </c>
      <c r="F626" s="58">
        <v>5.1849999999999996</v>
      </c>
      <c r="G626" s="58">
        <v>6.0717547836000003</v>
      </c>
      <c r="H626" s="58">
        <v>5.2254026305469976</v>
      </c>
      <c r="I626" s="58">
        <v>6.0121888739441101</v>
      </c>
      <c r="J626" s="58">
        <v>6.3893930735118811</v>
      </c>
    </row>
    <row r="627" spans="1:10">
      <c r="A627" t="s">
        <v>349</v>
      </c>
      <c r="B627" t="s">
        <v>70</v>
      </c>
      <c r="C627" t="s">
        <v>71</v>
      </c>
      <c r="D627" t="s">
        <v>47</v>
      </c>
      <c r="E627" t="s">
        <v>41</v>
      </c>
      <c r="F627" s="58">
        <v>3.3079999999999998</v>
      </c>
      <c r="G627" s="58">
        <v>3.4991980903627899</v>
      </c>
      <c r="H627" s="58">
        <v>3.2870047286941322</v>
      </c>
      <c r="I627" s="58">
        <v>3.0659690518872802</v>
      </c>
      <c r="J627" s="58">
        <v>3.0445606732919548</v>
      </c>
    </row>
    <row r="628" spans="1:10">
      <c r="A628" t="s">
        <v>349</v>
      </c>
      <c r="B628" t="s">
        <v>72</v>
      </c>
      <c r="C628" t="s">
        <v>73</v>
      </c>
      <c r="D628" t="s">
        <v>47</v>
      </c>
      <c r="E628" t="s">
        <v>41</v>
      </c>
      <c r="F628" s="58">
        <v>0.96899999999999997</v>
      </c>
      <c r="G628" s="58">
        <v>0.93822626065414538</v>
      </c>
      <c r="H628" s="58">
        <v>0.87712738762673004</v>
      </c>
      <c r="I628" s="58">
        <v>0.91928066579902334</v>
      </c>
      <c r="J628" s="58">
        <v>0.8194990151975281</v>
      </c>
    </row>
    <row r="629" spans="1:10">
      <c r="A629" t="s">
        <v>349</v>
      </c>
      <c r="B629" t="s">
        <v>74</v>
      </c>
      <c r="C629" t="s">
        <v>75</v>
      </c>
      <c r="D629" t="s">
        <v>47</v>
      </c>
      <c r="E629" t="s">
        <v>41</v>
      </c>
      <c r="F629" s="58">
        <v>1.028</v>
      </c>
      <c r="G629" s="58">
        <v>0.99841273142443554</v>
      </c>
      <c r="H629" s="58">
        <v>0.94330524684505757</v>
      </c>
      <c r="I629" s="58">
        <v>0.28565441044386491</v>
      </c>
      <c r="J629" s="58">
        <v>0.22811421228859169</v>
      </c>
    </row>
    <row r="630" spans="1:10">
      <c r="A630" t="s">
        <v>349</v>
      </c>
      <c r="B630" t="s">
        <v>76</v>
      </c>
      <c r="C630" t="s">
        <v>77</v>
      </c>
      <c r="D630" t="s">
        <v>47</v>
      </c>
      <c r="E630" t="s">
        <v>41</v>
      </c>
      <c r="F630" s="58">
        <v>25.954000000000001</v>
      </c>
      <c r="G630" s="58">
        <v>25.044817569967631</v>
      </c>
      <c r="H630" s="58">
        <v>23.483036508519561</v>
      </c>
      <c r="I630" s="58">
        <v>19.245961265954431</v>
      </c>
      <c r="J630" s="58">
        <v>16.926152325515002</v>
      </c>
    </row>
    <row r="631" spans="1:10">
      <c r="A631" t="s">
        <v>349</v>
      </c>
      <c r="B631" t="s">
        <v>78</v>
      </c>
      <c r="C631" t="s">
        <v>79</v>
      </c>
      <c r="D631" t="s">
        <v>47</v>
      </c>
      <c r="E631" t="s">
        <v>41</v>
      </c>
      <c r="F631" s="58">
        <v>30.587</v>
      </c>
      <c r="G631" s="58">
        <v>28.564159273300021</v>
      </c>
      <c r="H631" s="58">
        <v>25.83999337635338</v>
      </c>
      <c r="I631" s="58">
        <v>26.283224988479301</v>
      </c>
      <c r="J631" s="58">
        <v>26.959207322640321</v>
      </c>
    </row>
    <row r="632" spans="1:10">
      <c r="A632" t="s">
        <v>349</v>
      </c>
      <c r="B632" t="s">
        <v>80</v>
      </c>
      <c r="C632" t="s">
        <v>81</v>
      </c>
      <c r="D632" t="s">
        <v>47</v>
      </c>
      <c r="E632" t="s">
        <v>41</v>
      </c>
      <c r="F632" s="58">
        <v>61.845999999999997</v>
      </c>
      <c r="G632" s="58">
        <v>59.044813925709022</v>
      </c>
      <c r="H632" s="58">
        <v>54.430467248038873</v>
      </c>
      <c r="I632" s="58">
        <v>49.800090382563901</v>
      </c>
      <c r="J632" s="58">
        <v>47.977533548933387</v>
      </c>
    </row>
    <row r="633" spans="1:10">
      <c r="A633" t="s">
        <v>349</v>
      </c>
      <c r="B633" t="s">
        <v>82</v>
      </c>
      <c r="C633" t="s">
        <v>83</v>
      </c>
      <c r="D633" t="s">
        <v>47</v>
      </c>
      <c r="E633" t="s">
        <v>41</v>
      </c>
      <c r="F633" s="58">
        <v>17.032</v>
      </c>
      <c r="G633" s="58">
        <v>13.169177836749</v>
      </c>
      <c r="H633" s="58">
        <v>19.607821830851758</v>
      </c>
      <c r="I633" s="58">
        <v>38.488566550292852</v>
      </c>
      <c r="J633" s="58">
        <v>44.595557401029282</v>
      </c>
    </row>
    <row r="634" spans="1:10">
      <c r="A634" t="s">
        <v>349</v>
      </c>
      <c r="B634" t="s">
        <v>84</v>
      </c>
      <c r="C634" t="s">
        <v>85</v>
      </c>
      <c r="D634" t="s">
        <v>47</v>
      </c>
      <c r="E634" t="s">
        <v>41</v>
      </c>
      <c r="F634" s="58">
        <v>2.431</v>
      </c>
      <c r="G634" s="58">
        <v>0.71562068146799995</v>
      </c>
      <c r="H634" s="58">
        <v>0.43018912542671989</v>
      </c>
      <c r="I634" s="58">
        <v>0.42588723417245278</v>
      </c>
      <c r="J634" s="58">
        <v>0.42162836183072833</v>
      </c>
    </row>
    <row r="635" spans="1:10">
      <c r="A635" t="s">
        <v>349</v>
      </c>
      <c r="B635" t="s">
        <v>86</v>
      </c>
      <c r="C635" t="s">
        <v>87</v>
      </c>
      <c r="D635" t="s">
        <v>47</v>
      </c>
      <c r="E635" t="s">
        <v>41</v>
      </c>
      <c r="F635" s="58">
        <v>1.2470000000000001</v>
      </c>
      <c r="G635" s="58">
        <v>1.234435440348</v>
      </c>
      <c r="H635" s="58">
        <v>0.94381573671791996</v>
      </c>
      <c r="I635" s="58">
        <v>0.42588723417245278</v>
      </c>
      <c r="J635" s="58">
        <v>0.42162836183072833</v>
      </c>
    </row>
    <row r="636" spans="1:10">
      <c r="A636" t="s">
        <v>349</v>
      </c>
      <c r="B636" t="s">
        <v>88</v>
      </c>
      <c r="C636" t="s">
        <v>89</v>
      </c>
      <c r="D636" t="s">
        <v>47</v>
      </c>
      <c r="E636" t="s">
        <v>41</v>
      </c>
      <c r="F636" s="58">
        <v>43.972999999999999</v>
      </c>
      <c r="G636" s="58">
        <v>28.359931877937001</v>
      </c>
      <c r="H636" s="58">
        <v>19.001994070752001</v>
      </c>
      <c r="I636" s="58">
        <v>22.311446143348299</v>
      </c>
      <c r="J636" s="58">
        <v>13.912753910048901</v>
      </c>
    </row>
    <row r="637" spans="1:10">
      <c r="A637" t="s">
        <v>349</v>
      </c>
      <c r="B637" t="s">
        <v>90</v>
      </c>
      <c r="C637" t="s">
        <v>91</v>
      </c>
      <c r="D637" t="s">
        <v>47</v>
      </c>
      <c r="E637" t="s">
        <v>41</v>
      </c>
      <c r="F637" s="58">
        <v>45.280999999999999</v>
      </c>
      <c r="G637" s="58">
        <v>46.59127234839</v>
      </c>
      <c r="H637" s="58">
        <v>53.028457062193787</v>
      </c>
      <c r="I637" s="58">
        <v>54.481873183611377</v>
      </c>
      <c r="J637" s="58">
        <v>37.026082448338968</v>
      </c>
    </row>
    <row r="638" spans="1:10">
      <c r="A638" t="s">
        <v>349</v>
      </c>
      <c r="B638" t="s">
        <v>92</v>
      </c>
      <c r="C638" t="s">
        <v>93</v>
      </c>
      <c r="D638" t="s">
        <v>47</v>
      </c>
      <c r="E638" t="s">
        <v>41</v>
      </c>
      <c r="F638" s="58">
        <v>109.964</v>
      </c>
      <c r="G638" s="58">
        <v>90.070438184891998</v>
      </c>
      <c r="H638" s="58">
        <v>93.012277825942192</v>
      </c>
      <c r="I638" s="58">
        <v>116.13366034559741</v>
      </c>
      <c r="J638" s="58">
        <v>96.377650483078611</v>
      </c>
    </row>
    <row r="639" spans="1:10">
      <c r="A639" t="s">
        <v>349</v>
      </c>
      <c r="B639" t="s">
        <v>94</v>
      </c>
      <c r="C639" t="s">
        <v>95</v>
      </c>
      <c r="D639" t="s">
        <v>47</v>
      </c>
      <c r="E639" t="s">
        <v>41</v>
      </c>
      <c r="F639" s="58">
        <v>25.424097781848062</v>
      </c>
      <c r="G639" s="58">
        <v>24.75629967322455</v>
      </c>
      <c r="H639" s="58">
        <v>24.303060778223749</v>
      </c>
      <c r="I639" s="58">
        <v>23.668072070312309</v>
      </c>
      <c r="J639" s="58">
        <v>24.785930049914629</v>
      </c>
    </row>
    <row r="640" spans="1:10">
      <c r="A640" t="s">
        <v>349</v>
      </c>
      <c r="B640" t="s">
        <v>96</v>
      </c>
      <c r="C640" t="s">
        <v>97</v>
      </c>
      <c r="D640" t="s">
        <v>47</v>
      </c>
      <c r="E640" t="s">
        <v>41</v>
      </c>
      <c r="F640" s="58">
        <v>6.8215523409639189</v>
      </c>
      <c r="G640" s="58">
        <v>6.6393153626698416</v>
      </c>
      <c r="H640" s="58">
        <v>6.5124194329777723</v>
      </c>
      <c r="I640" s="58">
        <v>6.3347890072645807</v>
      </c>
      <c r="J640" s="58">
        <v>6.6331570179301904</v>
      </c>
    </row>
    <row r="641" spans="1:10">
      <c r="A641" t="s">
        <v>349</v>
      </c>
      <c r="B641" t="s">
        <v>98</v>
      </c>
      <c r="C641" t="s">
        <v>99</v>
      </c>
      <c r="D641" t="s">
        <v>47</v>
      </c>
      <c r="E641" t="s">
        <v>41</v>
      </c>
      <c r="F641" s="58">
        <v>1.2489485598607371</v>
      </c>
      <c r="G641" s="58">
        <v>1.21392338229268</v>
      </c>
      <c r="H641" s="58">
        <v>1.1874841573553889</v>
      </c>
      <c r="I641" s="58">
        <v>1.1518556292579449</v>
      </c>
      <c r="J641" s="58">
        <v>1.212634487283101</v>
      </c>
    </row>
    <row r="642" spans="1:10">
      <c r="A642" t="s">
        <v>349</v>
      </c>
      <c r="B642" t="s">
        <v>100</v>
      </c>
      <c r="C642" t="s">
        <v>101</v>
      </c>
      <c r="D642" t="s">
        <v>47</v>
      </c>
      <c r="E642" t="s">
        <v>41</v>
      </c>
      <c r="F642" s="58">
        <v>54.607445316584297</v>
      </c>
      <c r="G642" s="58">
        <v>53.763680036364242</v>
      </c>
      <c r="H642" s="58">
        <v>51.402004192935017</v>
      </c>
      <c r="I642" s="58">
        <v>48.59659898924032</v>
      </c>
      <c r="J642" s="58">
        <v>50.660827602991873</v>
      </c>
    </row>
    <row r="643" spans="1:10">
      <c r="A643" t="s">
        <v>349</v>
      </c>
      <c r="B643" t="s">
        <v>102</v>
      </c>
      <c r="C643" t="s">
        <v>103</v>
      </c>
      <c r="D643" t="s">
        <v>47</v>
      </c>
      <c r="E643" t="s">
        <v>41</v>
      </c>
      <c r="F643" s="58">
        <v>2.2770848902728491</v>
      </c>
      <c r="G643" s="58">
        <v>2.1385968126748791</v>
      </c>
      <c r="H643" s="58">
        <v>2.0844940627772379</v>
      </c>
      <c r="I643" s="58">
        <v>2.043256104288409</v>
      </c>
      <c r="J643" s="58">
        <v>2.064359793264245</v>
      </c>
    </row>
    <row r="644" spans="1:10">
      <c r="A644" t="s">
        <v>349</v>
      </c>
      <c r="B644" t="s">
        <v>104</v>
      </c>
      <c r="C644" t="s">
        <v>105</v>
      </c>
      <c r="D644" t="s">
        <v>47</v>
      </c>
      <c r="E644" t="s">
        <v>41</v>
      </c>
      <c r="F644" s="58">
        <v>4.3644828862983571</v>
      </c>
      <c r="G644" s="58">
        <v>4.3004995064076077</v>
      </c>
      <c r="H644" s="58">
        <v>4.2693013949297143</v>
      </c>
      <c r="I644" s="58">
        <v>4.2390441609567731</v>
      </c>
      <c r="J644" s="58">
        <v>4.2137644830889318</v>
      </c>
    </row>
    <row r="645" spans="1:10">
      <c r="A645" t="s">
        <v>349</v>
      </c>
      <c r="B645" t="s">
        <v>106</v>
      </c>
      <c r="C645" t="s">
        <v>107</v>
      </c>
      <c r="D645" t="s">
        <v>47</v>
      </c>
      <c r="E645" t="s">
        <v>41</v>
      </c>
      <c r="F645" s="58">
        <v>22.304118809269621</v>
      </c>
      <c r="G645" s="58">
        <v>22.750277526054891</v>
      </c>
      <c r="H645" s="58">
        <v>24.910499233264261</v>
      </c>
      <c r="I645" s="58">
        <v>23.165197565172338</v>
      </c>
      <c r="J645" s="58">
        <v>23.544526457710681</v>
      </c>
    </row>
    <row r="646" spans="1:10">
      <c r="A646" t="s">
        <v>349</v>
      </c>
      <c r="B646" t="s">
        <v>108</v>
      </c>
      <c r="C646" t="s">
        <v>109</v>
      </c>
      <c r="D646" t="s">
        <v>47</v>
      </c>
      <c r="E646" t="s">
        <v>41</v>
      </c>
      <c r="F646" s="58">
        <v>4.533330826834006</v>
      </c>
      <c r="G646" s="58">
        <v>4.3637615068713922</v>
      </c>
      <c r="H646" s="58">
        <v>4.2251360094570467</v>
      </c>
      <c r="I646" s="58">
        <v>4.0922147796872839</v>
      </c>
      <c r="J646" s="58">
        <v>3.9652575444755249</v>
      </c>
    </row>
    <row r="647" spans="1:10">
      <c r="A647" t="s">
        <v>349</v>
      </c>
      <c r="B647" t="s">
        <v>110</v>
      </c>
      <c r="C647" t="s">
        <v>111</v>
      </c>
      <c r="D647" t="s">
        <v>47</v>
      </c>
      <c r="E647" t="s">
        <v>41</v>
      </c>
      <c r="F647" s="58">
        <v>0</v>
      </c>
      <c r="G647" s="58">
        <v>0</v>
      </c>
      <c r="H647" s="58">
        <v>0</v>
      </c>
      <c r="I647" s="58">
        <v>0</v>
      </c>
      <c r="J647" s="58">
        <v>0</v>
      </c>
    </row>
    <row r="648" spans="1:10">
      <c r="A648" t="s">
        <v>349</v>
      </c>
      <c r="B648" t="s">
        <v>112</v>
      </c>
      <c r="C648" t="s">
        <v>113</v>
      </c>
      <c r="D648" t="s">
        <v>47</v>
      </c>
      <c r="E648" t="s">
        <v>41</v>
      </c>
      <c r="F648" s="58">
        <v>0</v>
      </c>
      <c r="G648" s="58">
        <v>0</v>
      </c>
      <c r="H648" s="58">
        <v>0</v>
      </c>
      <c r="I648" s="58">
        <v>0</v>
      </c>
      <c r="J648" s="58">
        <v>0</v>
      </c>
    </row>
    <row r="649" spans="1:10">
      <c r="A649" t="s">
        <v>349</v>
      </c>
      <c r="B649" t="s">
        <v>114</v>
      </c>
      <c r="C649" t="s">
        <v>57</v>
      </c>
      <c r="D649" t="s">
        <v>47</v>
      </c>
      <c r="E649" t="s">
        <v>41</v>
      </c>
      <c r="F649" s="58">
        <v>121.5810614119318</v>
      </c>
      <c r="G649" s="58">
        <v>119.9263538065601</v>
      </c>
      <c r="H649" s="58">
        <v>118.8943992619202</v>
      </c>
      <c r="I649" s="58">
        <v>113.2910283061799</v>
      </c>
      <c r="J649" s="58">
        <v>117.0804574366592</v>
      </c>
    </row>
    <row r="650" spans="1:10">
      <c r="A650" t="s">
        <v>349</v>
      </c>
      <c r="B650" t="s">
        <v>115</v>
      </c>
      <c r="C650" t="s">
        <v>116</v>
      </c>
      <c r="D650" t="s">
        <v>47</v>
      </c>
      <c r="E650" t="s">
        <v>41</v>
      </c>
      <c r="F650" s="58">
        <v>3.117333281862924</v>
      </c>
      <c r="G650" s="58">
        <v>3.8688923263694321</v>
      </c>
      <c r="H650" s="58">
        <v>4.5860186671031498</v>
      </c>
      <c r="I650" s="58">
        <v>6.0854133901053808</v>
      </c>
      <c r="J650" s="58">
        <v>5.3115583737923719</v>
      </c>
    </row>
    <row r="651" spans="1:10">
      <c r="A651" t="s">
        <v>349</v>
      </c>
      <c r="B651" t="s">
        <v>117</v>
      </c>
      <c r="C651" t="s">
        <v>118</v>
      </c>
      <c r="D651" t="s">
        <v>47</v>
      </c>
      <c r="E651" t="s">
        <v>41</v>
      </c>
      <c r="F651" s="58">
        <v>0.39284977635435359</v>
      </c>
      <c r="G651" s="58">
        <v>0.48861213729614811</v>
      </c>
      <c r="H651" s="58">
        <v>0.57790170042159605</v>
      </c>
      <c r="I651" s="58">
        <v>0.76748666346705319</v>
      </c>
      <c r="J651" s="58">
        <v>0.67003728854268529</v>
      </c>
    </row>
    <row r="652" spans="1:10">
      <c r="A652" t="s">
        <v>349</v>
      </c>
      <c r="B652" t="s">
        <v>119</v>
      </c>
      <c r="C652" t="s">
        <v>120</v>
      </c>
      <c r="D652" t="s">
        <v>47</v>
      </c>
      <c r="E652" t="s">
        <v>41</v>
      </c>
      <c r="F652" s="58">
        <v>7.255778458525175E-2</v>
      </c>
      <c r="G652" s="58">
        <v>9.0267709064181981E-2</v>
      </c>
      <c r="H652" s="58">
        <v>0.1072246739029474</v>
      </c>
      <c r="I652" s="58">
        <v>0.14147074664445761</v>
      </c>
      <c r="J652" s="58">
        <v>0.1244788892739882</v>
      </c>
    </row>
    <row r="653" spans="1:10">
      <c r="A653" t="s">
        <v>349</v>
      </c>
      <c r="B653" t="s">
        <v>121</v>
      </c>
      <c r="C653" t="s">
        <v>122</v>
      </c>
      <c r="D653" t="s">
        <v>47</v>
      </c>
      <c r="E653" t="s">
        <v>41</v>
      </c>
      <c r="F653" s="58">
        <v>0.45220853854551257</v>
      </c>
      <c r="G653" s="58">
        <v>0.51003387074621753</v>
      </c>
      <c r="H653" s="58">
        <v>0.89363979198558419</v>
      </c>
      <c r="I653" s="58">
        <v>2.3015156340284411</v>
      </c>
      <c r="J653" s="58">
        <v>3.6661043032740772</v>
      </c>
    </row>
    <row r="654" spans="1:10">
      <c r="A654" t="s">
        <v>349</v>
      </c>
      <c r="B654" t="s">
        <v>123</v>
      </c>
      <c r="C654" t="s">
        <v>124</v>
      </c>
      <c r="D654" t="s">
        <v>47</v>
      </c>
      <c r="E654" t="s">
        <v>41</v>
      </c>
      <c r="F654" s="58">
        <v>0</v>
      </c>
      <c r="G654" s="58">
        <v>0</v>
      </c>
      <c r="H654" s="58">
        <v>0</v>
      </c>
      <c r="I654" s="58">
        <v>0</v>
      </c>
      <c r="J654" s="58">
        <v>0</v>
      </c>
    </row>
    <row r="655" spans="1:10">
      <c r="A655" t="s">
        <v>349</v>
      </c>
      <c r="B655" t="s">
        <v>125</v>
      </c>
      <c r="C655" t="s">
        <v>126</v>
      </c>
      <c r="D655" t="s">
        <v>47</v>
      </c>
      <c r="E655" t="s">
        <v>41</v>
      </c>
      <c r="F655" s="58">
        <v>0</v>
      </c>
      <c r="G655" s="58">
        <v>0</v>
      </c>
      <c r="H655" s="58">
        <v>0</v>
      </c>
      <c r="I655" s="58">
        <v>0</v>
      </c>
      <c r="J655" s="58">
        <v>0</v>
      </c>
    </row>
    <row r="656" spans="1:10">
      <c r="A656" t="s">
        <v>349</v>
      </c>
      <c r="B656" t="s">
        <v>127</v>
      </c>
      <c r="C656" t="s">
        <v>128</v>
      </c>
      <c r="D656" t="s">
        <v>47</v>
      </c>
      <c r="E656" t="s">
        <v>41</v>
      </c>
      <c r="F656" s="58">
        <v>0.36630000000000001</v>
      </c>
      <c r="G656" s="58">
        <v>0.36263699999999999</v>
      </c>
      <c r="H656" s="58">
        <v>3.9572149290181189</v>
      </c>
      <c r="I656" s="58">
        <v>3.9515326069607379</v>
      </c>
      <c r="J656" s="58">
        <v>3.9455682098516029</v>
      </c>
    </row>
    <row r="657" spans="1:10">
      <c r="A657" t="s">
        <v>349</v>
      </c>
      <c r="B657" t="s">
        <v>129</v>
      </c>
      <c r="C657" t="s">
        <v>130</v>
      </c>
      <c r="D657" t="s">
        <v>47</v>
      </c>
      <c r="E657" t="s">
        <v>41</v>
      </c>
      <c r="F657" s="58">
        <v>0</v>
      </c>
      <c r="G657" s="58">
        <v>0</v>
      </c>
      <c r="H657" s="58">
        <v>0</v>
      </c>
      <c r="I657" s="58">
        <v>0</v>
      </c>
      <c r="J657" s="58">
        <v>0</v>
      </c>
    </row>
    <row r="658" spans="1:10">
      <c r="A658" t="s">
        <v>349</v>
      </c>
      <c r="B658" t="s">
        <v>131</v>
      </c>
      <c r="C658" t="s">
        <v>132</v>
      </c>
      <c r="D658" t="s">
        <v>47</v>
      </c>
      <c r="E658" t="s">
        <v>41</v>
      </c>
      <c r="F658" s="58">
        <v>0</v>
      </c>
      <c r="G658" s="58">
        <v>0</v>
      </c>
      <c r="H658" s="58">
        <v>0</v>
      </c>
      <c r="I658" s="58">
        <v>0</v>
      </c>
      <c r="J658" s="58">
        <v>0</v>
      </c>
    </row>
    <row r="659" spans="1:10">
      <c r="A659" t="s">
        <v>349</v>
      </c>
      <c r="B659" t="s">
        <v>133</v>
      </c>
      <c r="C659" t="s">
        <v>134</v>
      </c>
      <c r="D659" t="s">
        <v>47</v>
      </c>
      <c r="E659" t="s">
        <v>41</v>
      </c>
      <c r="F659" s="58">
        <v>0</v>
      </c>
      <c r="G659" s="58">
        <v>0</v>
      </c>
      <c r="H659" s="58">
        <v>0</v>
      </c>
      <c r="I659" s="58">
        <v>0</v>
      </c>
      <c r="J659" s="58">
        <v>0</v>
      </c>
    </row>
    <row r="660" spans="1:10">
      <c r="A660" t="s">
        <v>349</v>
      </c>
      <c r="B660" t="s">
        <v>135</v>
      </c>
      <c r="C660" t="s">
        <v>69</v>
      </c>
      <c r="D660" t="s">
        <v>47</v>
      </c>
      <c r="E660" t="s">
        <v>41</v>
      </c>
      <c r="F660" s="58">
        <v>4.401249381348042</v>
      </c>
      <c r="G660" s="58">
        <v>5.3204430434759802</v>
      </c>
      <c r="H660" s="58">
        <v>10.1219997624314</v>
      </c>
      <c r="I660" s="58">
        <v>13.24741904120607</v>
      </c>
      <c r="J660" s="58">
        <v>13.717747064734731</v>
      </c>
    </row>
    <row r="661" spans="1:10">
      <c r="A661" t="s">
        <v>349</v>
      </c>
      <c r="B661" t="s">
        <v>136</v>
      </c>
      <c r="C661" t="s">
        <v>137</v>
      </c>
      <c r="D661" t="s">
        <v>47</v>
      </c>
      <c r="E661" t="s">
        <v>41</v>
      </c>
      <c r="F661" s="58">
        <v>26.729821780589941</v>
      </c>
      <c r="G661" s="58">
        <v>25.945570456466829</v>
      </c>
      <c r="H661" s="58">
        <v>24.149574899658418</v>
      </c>
      <c r="I661" s="58">
        <v>29.440486680737202</v>
      </c>
      <c r="J661" s="58">
        <v>27.910472282712892</v>
      </c>
    </row>
    <row r="662" spans="1:10">
      <c r="A662" t="s">
        <v>349</v>
      </c>
      <c r="B662" t="s">
        <v>138</v>
      </c>
      <c r="C662" t="s">
        <v>139</v>
      </c>
      <c r="D662" t="s">
        <v>47</v>
      </c>
      <c r="E662" t="s">
        <v>41</v>
      </c>
      <c r="F662" s="58">
        <v>4.335054704929469</v>
      </c>
      <c r="G662" s="58">
        <v>4.2278672289456107</v>
      </c>
      <c r="H662" s="58">
        <v>4.1515526571027106</v>
      </c>
      <c r="I662" s="58">
        <v>4.8299280235994173</v>
      </c>
      <c r="J662" s="58">
        <v>4.6647393169103903</v>
      </c>
    </row>
    <row r="663" spans="1:10">
      <c r="A663" t="s">
        <v>349</v>
      </c>
      <c r="B663" t="s">
        <v>140</v>
      </c>
      <c r="C663" t="s">
        <v>141</v>
      </c>
      <c r="D663" t="s">
        <v>47</v>
      </c>
      <c r="E663" t="s">
        <v>41</v>
      </c>
      <c r="F663" s="58">
        <v>0.80487811479813387</v>
      </c>
      <c r="G663" s="58">
        <v>0.78511586955526935</v>
      </c>
      <c r="H663" s="58">
        <v>0.77210253560635778</v>
      </c>
      <c r="I663" s="58">
        <v>0.89789252614394821</v>
      </c>
      <c r="J663" s="58">
        <v>0.86800438116477752</v>
      </c>
    </row>
    <row r="664" spans="1:10">
      <c r="A664" t="s">
        <v>349</v>
      </c>
      <c r="B664" t="s">
        <v>142</v>
      </c>
      <c r="C664" t="s">
        <v>143</v>
      </c>
      <c r="D664" t="s">
        <v>47</v>
      </c>
      <c r="E664" t="s">
        <v>41</v>
      </c>
      <c r="F664" s="58">
        <v>30.600516349950489</v>
      </c>
      <c r="G664" s="58">
        <v>33.273314930413029</v>
      </c>
      <c r="H664" s="58">
        <v>37.113083944854658</v>
      </c>
      <c r="I664" s="58">
        <v>34.03010749798387</v>
      </c>
      <c r="J664" s="58">
        <v>32.200370984961488</v>
      </c>
    </row>
    <row r="665" spans="1:10">
      <c r="A665" t="s">
        <v>349</v>
      </c>
      <c r="B665" t="s">
        <v>144</v>
      </c>
      <c r="C665" t="s">
        <v>145</v>
      </c>
      <c r="D665" t="s">
        <v>47</v>
      </c>
      <c r="E665" t="s">
        <v>41</v>
      </c>
      <c r="F665" s="58">
        <v>0</v>
      </c>
      <c r="G665" s="58">
        <v>0</v>
      </c>
      <c r="H665" s="58">
        <v>0</v>
      </c>
      <c r="I665" s="58">
        <v>0</v>
      </c>
      <c r="J665" s="58">
        <v>0</v>
      </c>
    </row>
    <row r="666" spans="1:10">
      <c r="A666" t="s">
        <v>349</v>
      </c>
      <c r="B666" t="s">
        <v>146</v>
      </c>
      <c r="C666" t="s">
        <v>147</v>
      </c>
      <c r="D666" t="s">
        <v>47</v>
      </c>
      <c r="E666" t="s">
        <v>41</v>
      </c>
      <c r="F666" s="58">
        <v>0</v>
      </c>
      <c r="G666" s="58">
        <v>0</v>
      </c>
      <c r="H666" s="58">
        <v>0</v>
      </c>
      <c r="I666" s="58">
        <v>0</v>
      </c>
      <c r="J666" s="58">
        <v>0</v>
      </c>
    </row>
    <row r="667" spans="1:10">
      <c r="A667" t="s">
        <v>349</v>
      </c>
      <c r="B667" t="s">
        <v>148</v>
      </c>
      <c r="C667" t="s">
        <v>149</v>
      </c>
      <c r="D667" t="s">
        <v>47</v>
      </c>
      <c r="E667" t="s">
        <v>41</v>
      </c>
      <c r="F667" s="58">
        <v>6.1678795681498801</v>
      </c>
      <c r="G667" s="58">
        <v>7.1513423230763493</v>
      </c>
      <c r="H667" s="58">
        <v>7.9260568177668302</v>
      </c>
      <c r="I667" s="58">
        <v>8.4593850914632398</v>
      </c>
      <c r="J667" s="58">
        <v>9.0438565487902505</v>
      </c>
    </row>
    <row r="668" spans="1:10">
      <c r="A668" t="s">
        <v>349</v>
      </c>
      <c r="B668" t="s">
        <v>150</v>
      </c>
      <c r="C668" t="s">
        <v>151</v>
      </c>
      <c r="D668" t="s">
        <v>47</v>
      </c>
      <c r="E668" t="s">
        <v>41</v>
      </c>
      <c r="F668" s="58">
        <v>0</v>
      </c>
      <c r="G668" s="58">
        <v>0</v>
      </c>
      <c r="H668" s="58">
        <v>0</v>
      </c>
      <c r="I668" s="58">
        <v>0</v>
      </c>
      <c r="J668" s="58">
        <v>0</v>
      </c>
    </row>
    <row r="669" spans="1:10">
      <c r="A669" t="s">
        <v>349</v>
      </c>
      <c r="B669" t="s">
        <v>152</v>
      </c>
      <c r="C669" t="s">
        <v>153</v>
      </c>
      <c r="D669" t="s">
        <v>47</v>
      </c>
      <c r="E669" t="s">
        <v>41</v>
      </c>
      <c r="F669" s="58">
        <v>0</v>
      </c>
      <c r="G669" s="58">
        <v>0</v>
      </c>
      <c r="H669" s="58">
        <v>0</v>
      </c>
      <c r="I669" s="58">
        <v>0</v>
      </c>
      <c r="J669" s="58">
        <v>0</v>
      </c>
    </row>
    <row r="670" spans="1:10">
      <c r="A670" t="s">
        <v>349</v>
      </c>
      <c r="B670" t="s">
        <v>154</v>
      </c>
      <c r="C670" t="s">
        <v>155</v>
      </c>
      <c r="D670" t="s">
        <v>47</v>
      </c>
      <c r="E670" t="s">
        <v>41</v>
      </c>
      <c r="F670" s="58">
        <v>0</v>
      </c>
      <c r="G670" s="58">
        <v>0</v>
      </c>
      <c r="H670" s="58">
        <v>0</v>
      </c>
      <c r="I670" s="58">
        <v>0</v>
      </c>
      <c r="J670" s="58">
        <v>0</v>
      </c>
    </row>
    <row r="671" spans="1:10">
      <c r="A671" t="s">
        <v>349</v>
      </c>
      <c r="B671" t="s">
        <v>156</v>
      </c>
      <c r="C671" t="s">
        <v>81</v>
      </c>
      <c r="D671" t="s">
        <v>47</v>
      </c>
      <c r="E671" t="s">
        <v>41</v>
      </c>
      <c r="F671" s="58">
        <v>68.638150518417916</v>
      </c>
      <c r="G671" s="58">
        <v>71.383210808457093</v>
      </c>
      <c r="H671" s="58">
        <v>74.112370854988981</v>
      </c>
      <c r="I671" s="58">
        <v>77.657799819927675</v>
      </c>
      <c r="J671" s="58">
        <v>74.687443514539794</v>
      </c>
    </row>
    <row r="672" spans="1:10">
      <c r="A672" t="s">
        <v>349</v>
      </c>
      <c r="B672" t="s">
        <v>157</v>
      </c>
      <c r="C672" t="s">
        <v>158</v>
      </c>
      <c r="D672" t="s">
        <v>47</v>
      </c>
      <c r="E672" t="s">
        <v>41</v>
      </c>
      <c r="F672" s="58">
        <v>106.7326306826277</v>
      </c>
      <c r="G672" s="58">
        <v>108.0766460572702</v>
      </c>
      <c r="H672" s="58">
        <v>92.068884597182119</v>
      </c>
      <c r="I672" s="58">
        <v>121.1414086410274</v>
      </c>
      <c r="J672" s="58">
        <v>79.7863225639191</v>
      </c>
    </row>
    <row r="673" spans="1:10">
      <c r="A673" t="s">
        <v>349</v>
      </c>
      <c r="B673" t="s">
        <v>159</v>
      </c>
      <c r="C673" t="s">
        <v>160</v>
      </c>
      <c r="D673" t="s">
        <v>47</v>
      </c>
      <c r="E673" t="s">
        <v>41</v>
      </c>
      <c r="F673" s="58">
        <v>13.448426936222511</v>
      </c>
      <c r="G673" s="58">
        <v>13.61779055601961</v>
      </c>
      <c r="H673" s="58">
        <v>11.581114276864151</v>
      </c>
      <c r="I673" s="58">
        <v>15.26404156437918</v>
      </c>
      <c r="J673" s="58">
        <v>10.055960583979051</v>
      </c>
    </row>
    <row r="674" spans="1:10">
      <c r="A674" t="s">
        <v>349</v>
      </c>
      <c r="B674" t="s">
        <v>161</v>
      </c>
      <c r="C674" t="s">
        <v>162</v>
      </c>
      <c r="D674" t="s">
        <v>47</v>
      </c>
      <c r="E674" t="s">
        <v>41</v>
      </c>
      <c r="F674" s="58">
        <v>2.4968394703842942</v>
      </c>
      <c r="G674" s="58">
        <v>2.5279974824250888</v>
      </c>
      <c r="H674" s="58">
        <v>2.1746094030805181</v>
      </c>
      <c r="I674" s="58">
        <v>2.8358122287872169</v>
      </c>
      <c r="J674" s="58">
        <v>1.865906974261202</v>
      </c>
    </row>
    <row r="675" spans="1:10">
      <c r="A675" t="s">
        <v>349</v>
      </c>
      <c r="B675" t="s">
        <v>163</v>
      </c>
      <c r="C675" t="s">
        <v>164</v>
      </c>
      <c r="D675" t="s">
        <v>47</v>
      </c>
      <c r="E675" t="s">
        <v>41</v>
      </c>
      <c r="F675" s="58">
        <v>81.908450573207247</v>
      </c>
      <c r="G675" s="58">
        <v>95.347645348044679</v>
      </c>
      <c r="H675" s="58">
        <v>89.490494362665402</v>
      </c>
      <c r="I675" s="58">
        <v>60.496705726057407</v>
      </c>
      <c r="J675" s="58">
        <v>39.01026403563656</v>
      </c>
    </row>
    <row r="676" spans="1:10">
      <c r="A676" t="s">
        <v>349</v>
      </c>
      <c r="B676" t="s">
        <v>165</v>
      </c>
      <c r="C676" t="s">
        <v>166</v>
      </c>
      <c r="D676" t="s">
        <v>47</v>
      </c>
      <c r="E676" t="s">
        <v>41</v>
      </c>
      <c r="F676" s="58">
        <v>0</v>
      </c>
      <c r="G676" s="58">
        <v>0</v>
      </c>
      <c r="H676" s="58">
        <v>0</v>
      </c>
      <c r="I676" s="58">
        <v>0</v>
      </c>
      <c r="J676" s="58">
        <v>0</v>
      </c>
    </row>
    <row r="677" spans="1:10">
      <c r="A677" t="s">
        <v>349</v>
      </c>
      <c r="B677" t="s">
        <v>167</v>
      </c>
      <c r="C677" t="s">
        <v>168</v>
      </c>
      <c r="D677" t="s">
        <v>47</v>
      </c>
      <c r="E677" t="s">
        <v>41</v>
      </c>
      <c r="F677" s="58">
        <v>0</v>
      </c>
      <c r="G677" s="58">
        <v>0</v>
      </c>
      <c r="H677" s="58">
        <v>0</v>
      </c>
      <c r="I677" s="58">
        <v>0</v>
      </c>
      <c r="J677" s="58">
        <v>0</v>
      </c>
    </row>
    <row r="678" spans="1:10">
      <c r="A678" t="s">
        <v>349</v>
      </c>
      <c r="B678" t="s">
        <v>169</v>
      </c>
      <c r="C678" t="s">
        <v>170</v>
      </c>
      <c r="D678" t="s">
        <v>47</v>
      </c>
      <c r="E678" t="s">
        <v>41</v>
      </c>
      <c r="F678" s="58">
        <v>17.0480544696</v>
      </c>
      <c r="G678" s="58">
        <v>23.929264835784</v>
      </c>
      <c r="H678" s="58">
        <v>22.727033002371059</v>
      </c>
      <c r="I678" s="58">
        <v>20.263131633113321</v>
      </c>
      <c r="J678" s="58">
        <v>12.96139238441561</v>
      </c>
    </row>
    <row r="679" spans="1:10">
      <c r="A679" t="s">
        <v>349</v>
      </c>
      <c r="B679" t="s">
        <v>171</v>
      </c>
      <c r="C679" t="s">
        <v>172</v>
      </c>
      <c r="D679" t="s">
        <v>47</v>
      </c>
      <c r="E679" t="s">
        <v>41</v>
      </c>
      <c r="F679" s="58">
        <v>0</v>
      </c>
      <c r="G679" s="58">
        <v>0</v>
      </c>
      <c r="H679" s="58">
        <v>0</v>
      </c>
      <c r="I679" s="58">
        <v>0</v>
      </c>
      <c r="J679" s="58">
        <v>0</v>
      </c>
    </row>
    <row r="680" spans="1:10">
      <c r="A680" t="s">
        <v>349</v>
      </c>
      <c r="B680" t="s">
        <v>173</v>
      </c>
      <c r="C680" t="s">
        <v>174</v>
      </c>
      <c r="D680" t="s">
        <v>47</v>
      </c>
      <c r="E680" t="s">
        <v>41</v>
      </c>
      <c r="F680" s="58">
        <v>0</v>
      </c>
      <c r="G680" s="58">
        <v>0</v>
      </c>
      <c r="H680" s="58">
        <v>0</v>
      </c>
      <c r="I680" s="58">
        <v>0</v>
      </c>
      <c r="J680" s="58">
        <v>0</v>
      </c>
    </row>
    <row r="681" spans="1:10">
      <c r="A681" t="s">
        <v>349</v>
      </c>
      <c r="B681" t="s">
        <v>175</v>
      </c>
      <c r="C681" t="s">
        <v>176</v>
      </c>
      <c r="D681" t="s">
        <v>47</v>
      </c>
      <c r="E681" t="s">
        <v>41</v>
      </c>
      <c r="F681" s="58">
        <v>0</v>
      </c>
      <c r="G681" s="58">
        <v>0</v>
      </c>
      <c r="H681" s="58">
        <v>0</v>
      </c>
      <c r="I681" s="58">
        <v>0</v>
      </c>
      <c r="J681" s="58">
        <v>0</v>
      </c>
    </row>
    <row r="682" spans="1:10">
      <c r="A682" t="s">
        <v>349</v>
      </c>
      <c r="B682" t="s">
        <v>177</v>
      </c>
      <c r="C682" t="s">
        <v>93</v>
      </c>
      <c r="D682" t="s">
        <v>47</v>
      </c>
      <c r="E682" t="s">
        <v>41</v>
      </c>
      <c r="F682" s="58">
        <v>221.6344021320418</v>
      </c>
      <c r="G682" s="58">
        <v>243.49934427954361</v>
      </c>
      <c r="H682" s="58">
        <v>218.04213564216329</v>
      </c>
      <c r="I682" s="58">
        <v>220.00109979336449</v>
      </c>
      <c r="J682" s="58">
        <v>143.67984654221149</v>
      </c>
    </row>
    <row r="683" spans="1:10">
      <c r="A683" t="s">
        <v>349</v>
      </c>
      <c r="B683" t="s">
        <v>178</v>
      </c>
      <c r="C683" t="s">
        <v>179</v>
      </c>
      <c r="D683" t="s">
        <v>47</v>
      </c>
      <c r="E683" t="s">
        <v>41</v>
      </c>
      <c r="F683" s="58">
        <v>0</v>
      </c>
      <c r="G683" s="58">
        <v>0</v>
      </c>
      <c r="H683" s="58">
        <v>0</v>
      </c>
      <c r="I683" s="58">
        <v>0</v>
      </c>
      <c r="J683" s="58">
        <v>0</v>
      </c>
    </row>
    <row r="684" spans="1:10">
      <c r="A684" t="s">
        <v>349</v>
      </c>
      <c r="B684" t="s">
        <v>180</v>
      </c>
      <c r="C684" t="s">
        <v>181</v>
      </c>
      <c r="D684" t="s">
        <v>47</v>
      </c>
      <c r="E684" t="s">
        <v>41</v>
      </c>
      <c r="F684" s="58">
        <v>0</v>
      </c>
      <c r="G684" s="58">
        <v>0</v>
      </c>
      <c r="H684" s="58">
        <v>0</v>
      </c>
      <c r="I684" s="58">
        <v>0</v>
      </c>
      <c r="J684" s="58">
        <v>0</v>
      </c>
    </row>
    <row r="685" spans="1:10">
      <c r="A685" t="s">
        <v>349</v>
      </c>
      <c r="B685" t="s">
        <v>182</v>
      </c>
      <c r="C685" t="s">
        <v>183</v>
      </c>
      <c r="D685" t="s">
        <v>47</v>
      </c>
      <c r="E685" t="s">
        <v>41</v>
      </c>
      <c r="F685" s="58">
        <v>0</v>
      </c>
      <c r="G685" s="58">
        <v>0</v>
      </c>
      <c r="H685" s="58">
        <v>0</v>
      </c>
      <c r="I685" s="58">
        <v>0</v>
      </c>
      <c r="J685" s="58">
        <v>0</v>
      </c>
    </row>
    <row r="686" spans="1:10">
      <c r="A686" t="s">
        <v>349</v>
      </c>
      <c r="B686" t="s">
        <v>184</v>
      </c>
      <c r="C686" t="s">
        <v>185</v>
      </c>
      <c r="D686" t="s">
        <v>47</v>
      </c>
      <c r="E686" t="s">
        <v>41</v>
      </c>
      <c r="F686" s="58">
        <v>0</v>
      </c>
      <c r="G686" s="58">
        <v>0</v>
      </c>
      <c r="H686" s="58">
        <v>0</v>
      </c>
      <c r="I686" s="58">
        <v>0</v>
      </c>
      <c r="J686" s="58">
        <v>0</v>
      </c>
    </row>
    <row r="687" spans="1:10">
      <c r="A687" t="s">
        <v>349</v>
      </c>
      <c r="B687" t="s">
        <v>186</v>
      </c>
      <c r="C687" t="s">
        <v>187</v>
      </c>
      <c r="D687" t="s">
        <v>47</v>
      </c>
      <c r="E687" t="s">
        <v>41</v>
      </c>
      <c r="F687" s="58">
        <v>0</v>
      </c>
      <c r="G687" s="58">
        <v>0</v>
      </c>
      <c r="H687" s="58">
        <v>0</v>
      </c>
      <c r="I687" s="58">
        <v>0</v>
      </c>
      <c r="J687" s="58">
        <v>0</v>
      </c>
    </row>
    <row r="688" spans="1:10">
      <c r="A688" t="s">
        <v>349</v>
      </c>
      <c r="B688" t="s">
        <v>188</v>
      </c>
      <c r="C688" t="s">
        <v>189</v>
      </c>
      <c r="D688" t="s">
        <v>47</v>
      </c>
      <c r="E688" t="s">
        <v>41</v>
      </c>
      <c r="F688" s="58">
        <v>0</v>
      </c>
      <c r="G688" s="58">
        <v>0</v>
      </c>
      <c r="H688" s="58">
        <v>0</v>
      </c>
      <c r="I688" s="58">
        <v>0</v>
      </c>
      <c r="J688" s="58">
        <v>0</v>
      </c>
    </row>
    <row r="689" spans="1:10">
      <c r="A689" t="s">
        <v>349</v>
      </c>
      <c r="B689" t="s">
        <v>190</v>
      </c>
      <c r="C689" t="s">
        <v>191</v>
      </c>
      <c r="D689" t="s">
        <v>47</v>
      </c>
      <c r="E689" t="s">
        <v>41</v>
      </c>
      <c r="F689" s="58">
        <v>0</v>
      </c>
      <c r="G689" s="58">
        <v>0</v>
      </c>
      <c r="H689" s="58">
        <v>0</v>
      </c>
      <c r="I689" s="58">
        <v>0</v>
      </c>
      <c r="J689" s="58">
        <v>0</v>
      </c>
    </row>
    <row r="690" spans="1:10">
      <c r="A690" t="s">
        <v>349</v>
      </c>
      <c r="B690" t="s">
        <v>192</v>
      </c>
      <c r="C690" t="s">
        <v>193</v>
      </c>
      <c r="D690" t="s">
        <v>47</v>
      </c>
      <c r="E690" t="s">
        <v>41</v>
      </c>
      <c r="F690" s="58">
        <v>0</v>
      </c>
      <c r="G690" s="58">
        <v>0</v>
      </c>
      <c r="H690" s="58">
        <v>0</v>
      </c>
      <c r="I690" s="58">
        <v>0</v>
      </c>
      <c r="J690" s="58">
        <v>0</v>
      </c>
    </row>
    <row r="691" spans="1:10">
      <c r="A691" t="s">
        <v>349</v>
      </c>
      <c r="B691" t="s">
        <v>194</v>
      </c>
      <c r="C691" t="s">
        <v>195</v>
      </c>
      <c r="D691" t="s">
        <v>47</v>
      </c>
      <c r="E691" t="s">
        <v>41</v>
      </c>
      <c r="F691" s="58">
        <v>0</v>
      </c>
      <c r="G691" s="58">
        <v>0</v>
      </c>
      <c r="H691" s="58">
        <v>0</v>
      </c>
      <c r="I691" s="58">
        <v>0</v>
      </c>
      <c r="J691" s="58">
        <v>0</v>
      </c>
    </row>
    <row r="692" spans="1:10">
      <c r="A692" t="s">
        <v>349</v>
      </c>
      <c r="B692" t="s">
        <v>196</v>
      </c>
      <c r="C692" t="s">
        <v>197</v>
      </c>
      <c r="D692" t="s">
        <v>47</v>
      </c>
      <c r="E692" t="s">
        <v>41</v>
      </c>
      <c r="F692" s="58">
        <v>0</v>
      </c>
      <c r="G692" s="58">
        <v>0</v>
      </c>
      <c r="H692" s="58">
        <v>0</v>
      </c>
      <c r="I692" s="58">
        <v>0</v>
      </c>
      <c r="J692" s="58">
        <v>0</v>
      </c>
    </row>
    <row r="693" spans="1:10">
      <c r="A693" t="s">
        <v>349</v>
      </c>
      <c r="B693" t="s">
        <v>198</v>
      </c>
      <c r="C693" t="s">
        <v>199</v>
      </c>
      <c r="D693" t="s">
        <v>47</v>
      </c>
      <c r="E693" t="s">
        <v>41</v>
      </c>
      <c r="F693" s="58">
        <v>0</v>
      </c>
      <c r="G693" s="58">
        <v>0</v>
      </c>
      <c r="H693" s="58">
        <v>0</v>
      </c>
      <c r="I693" s="58">
        <v>0</v>
      </c>
      <c r="J693" s="58">
        <v>0</v>
      </c>
    </row>
    <row r="694" spans="1:10">
      <c r="A694" t="s">
        <v>349</v>
      </c>
      <c r="B694" t="s">
        <v>200</v>
      </c>
      <c r="C694" t="s">
        <v>201</v>
      </c>
      <c r="D694" t="s">
        <v>47</v>
      </c>
      <c r="E694" t="s">
        <v>41</v>
      </c>
      <c r="F694" s="58">
        <v>0</v>
      </c>
      <c r="G694" s="58">
        <v>0</v>
      </c>
      <c r="H694" s="58">
        <v>0</v>
      </c>
      <c r="I694" s="58">
        <v>0</v>
      </c>
      <c r="J694" s="58">
        <v>0</v>
      </c>
    </row>
    <row r="695" spans="1:10">
      <c r="A695" t="s">
        <v>349</v>
      </c>
      <c r="B695" t="s">
        <v>202</v>
      </c>
      <c r="C695" t="s">
        <v>203</v>
      </c>
      <c r="D695" t="s">
        <v>47</v>
      </c>
      <c r="E695" t="s">
        <v>41</v>
      </c>
      <c r="F695" s="58">
        <v>0</v>
      </c>
      <c r="G695" s="58">
        <v>0</v>
      </c>
      <c r="H695" s="58">
        <v>0</v>
      </c>
      <c r="I695" s="58">
        <v>0</v>
      </c>
      <c r="J695" s="58">
        <v>0</v>
      </c>
    </row>
    <row r="696" spans="1:10">
      <c r="A696" t="s">
        <v>349</v>
      </c>
      <c r="B696" t="s">
        <v>204</v>
      </c>
      <c r="C696" t="s">
        <v>205</v>
      </c>
      <c r="D696" t="s">
        <v>47</v>
      </c>
      <c r="E696" t="s">
        <v>41</v>
      </c>
      <c r="F696" s="58">
        <v>0</v>
      </c>
      <c r="G696" s="58">
        <v>0</v>
      </c>
      <c r="H696" s="58">
        <v>0</v>
      </c>
      <c r="I696" s="58">
        <v>0</v>
      </c>
      <c r="J696" s="58">
        <v>0</v>
      </c>
    </row>
    <row r="697" spans="1:10">
      <c r="A697" t="s">
        <v>349</v>
      </c>
      <c r="B697" t="s">
        <v>206</v>
      </c>
      <c r="C697" t="s">
        <v>207</v>
      </c>
      <c r="D697" t="s">
        <v>47</v>
      </c>
      <c r="E697" t="s">
        <v>41</v>
      </c>
      <c r="F697" s="58">
        <v>0</v>
      </c>
      <c r="G697" s="58">
        <v>0</v>
      </c>
      <c r="H697" s="58">
        <v>0</v>
      </c>
      <c r="I697" s="58">
        <v>0</v>
      </c>
      <c r="J697" s="58">
        <v>0</v>
      </c>
    </row>
    <row r="698" spans="1:10">
      <c r="A698" t="s">
        <v>349</v>
      </c>
      <c r="B698" t="s">
        <v>208</v>
      </c>
      <c r="C698" t="s">
        <v>209</v>
      </c>
      <c r="D698" t="s">
        <v>47</v>
      </c>
      <c r="E698" t="s">
        <v>41</v>
      </c>
      <c r="F698" s="58">
        <v>0</v>
      </c>
      <c r="G698" s="58">
        <v>0</v>
      </c>
      <c r="H698" s="58">
        <v>0</v>
      </c>
      <c r="I698" s="58">
        <v>0</v>
      </c>
      <c r="J698" s="58">
        <v>0</v>
      </c>
    </row>
    <row r="699" spans="1:10">
      <c r="A699" t="s">
        <v>349</v>
      </c>
      <c r="B699" t="s">
        <v>210</v>
      </c>
      <c r="C699" t="s">
        <v>211</v>
      </c>
      <c r="D699" t="s">
        <v>47</v>
      </c>
      <c r="E699" t="s">
        <v>41</v>
      </c>
      <c r="F699" s="58">
        <v>0</v>
      </c>
      <c r="G699" s="58">
        <v>0</v>
      </c>
      <c r="H699" s="58">
        <v>0</v>
      </c>
      <c r="I699" s="58">
        <v>0</v>
      </c>
      <c r="J699" s="58">
        <v>0</v>
      </c>
    </row>
    <row r="700" spans="1:10">
      <c r="A700" t="s">
        <v>349</v>
      </c>
      <c r="B700" t="s">
        <v>212</v>
      </c>
      <c r="C700" t="s">
        <v>213</v>
      </c>
      <c r="D700" t="s">
        <v>47</v>
      </c>
      <c r="E700" t="s">
        <v>41</v>
      </c>
      <c r="F700" s="58">
        <v>0</v>
      </c>
      <c r="G700" s="58">
        <v>0</v>
      </c>
      <c r="H700" s="58">
        <v>0</v>
      </c>
      <c r="I700" s="58">
        <v>0</v>
      </c>
      <c r="J700" s="58">
        <v>0</v>
      </c>
    </row>
    <row r="701" spans="1:10">
      <c r="A701" t="s">
        <v>349</v>
      </c>
      <c r="B701" t="s">
        <v>214</v>
      </c>
      <c r="C701" t="s">
        <v>215</v>
      </c>
      <c r="D701" t="s">
        <v>47</v>
      </c>
      <c r="E701" t="s">
        <v>41</v>
      </c>
      <c r="F701" s="58">
        <v>0</v>
      </c>
      <c r="G701" s="58">
        <v>0</v>
      </c>
      <c r="H701" s="58">
        <v>0</v>
      </c>
      <c r="I701" s="58">
        <v>0</v>
      </c>
      <c r="J701" s="58">
        <v>0</v>
      </c>
    </row>
    <row r="702" spans="1:10">
      <c r="A702" t="s">
        <v>349</v>
      </c>
      <c r="B702" t="s">
        <v>216</v>
      </c>
      <c r="C702" t="s">
        <v>217</v>
      </c>
      <c r="D702" t="s">
        <v>47</v>
      </c>
      <c r="E702" t="s">
        <v>41</v>
      </c>
      <c r="F702" s="58">
        <v>0</v>
      </c>
      <c r="G702" s="58">
        <v>0</v>
      </c>
      <c r="H702" s="58">
        <v>0</v>
      </c>
      <c r="I702" s="58">
        <v>0</v>
      </c>
      <c r="J702" s="58">
        <v>0</v>
      </c>
    </row>
    <row r="703" spans="1:10">
      <c r="A703" t="s">
        <v>349</v>
      </c>
      <c r="B703" t="s">
        <v>218</v>
      </c>
      <c r="C703" t="s">
        <v>219</v>
      </c>
      <c r="D703" t="s">
        <v>47</v>
      </c>
      <c r="E703" t="s">
        <v>41</v>
      </c>
      <c r="F703" s="58">
        <v>0</v>
      </c>
      <c r="G703" s="58">
        <v>0</v>
      </c>
      <c r="H703" s="58">
        <v>0</v>
      </c>
      <c r="I703" s="58">
        <v>0</v>
      </c>
      <c r="J703" s="58">
        <v>0</v>
      </c>
    </row>
    <row r="704" spans="1:10">
      <c r="A704" t="s">
        <v>349</v>
      </c>
      <c r="B704" t="s">
        <v>220</v>
      </c>
      <c r="C704" t="s">
        <v>221</v>
      </c>
      <c r="D704" t="s">
        <v>47</v>
      </c>
      <c r="E704" t="s">
        <v>41</v>
      </c>
      <c r="F704" s="58">
        <v>0</v>
      </c>
      <c r="G704" s="58">
        <v>0</v>
      </c>
      <c r="H704" s="58">
        <v>0</v>
      </c>
      <c r="I704" s="58">
        <v>0</v>
      </c>
      <c r="J704" s="58">
        <v>0</v>
      </c>
    </row>
    <row r="705" spans="1:10">
      <c r="A705" t="s">
        <v>349</v>
      </c>
      <c r="B705" t="s">
        <v>222</v>
      </c>
      <c r="C705" t="s">
        <v>223</v>
      </c>
      <c r="D705" t="s">
        <v>47</v>
      </c>
      <c r="E705" t="s">
        <v>41</v>
      </c>
      <c r="F705" s="58">
        <v>0</v>
      </c>
      <c r="G705" s="58">
        <v>0</v>
      </c>
      <c r="H705" s="58">
        <v>0</v>
      </c>
      <c r="I705" s="58">
        <v>0</v>
      </c>
      <c r="J705" s="58">
        <v>0</v>
      </c>
    </row>
    <row r="706" spans="1:10">
      <c r="A706" t="s">
        <v>349</v>
      </c>
      <c r="B706" t="s">
        <v>224</v>
      </c>
      <c r="C706" t="s">
        <v>225</v>
      </c>
      <c r="D706" t="s">
        <v>47</v>
      </c>
      <c r="E706" t="s">
        <v>41</v>
      </c>
      <c r="F706" s="58">
        <v>0</v>
      </c>
      <c r="G706" s="58">
        <v>0</v>
      </c>
      <c r="H706" s="58">
        <v>0</v>
      </c>
      <c r="I706" s="58">
        <v>0</v>
      </c>
      <c r="J706" s="58">
        <v>0</v>
      </c>
    </row>
    <row r="707" spans="1:10">
      <c r="A707" t="s">
        <v>349</v>
      </c>
      <c r="B707" t="s">
        <v>226</v>
      </c>
      <c r="C707" t="s">
        <v>227</v>
      </c>
      <c r="D707" t="s">
        <v>47</v>
      </c>
      <c r="E707" t="s">
        <v>41</v>
      </c>
      <c r="F707" s="58">
        <v>0</v>
      </c>
      <c r="G707" s="58">
        <v>0</v>
      </c>
      <c r="H707" s="58">
        <v>0</v>
      </c>
      <c r="I707" s="58">
        <v>0</v>
      </c>
      <c r="J707" s="58">
        <v>0</v>
      </c>
    </row>
    <row r="708" spans="1:10">
      <c r="A708" t="s">
        <v>349</v>
      </c>
      <c r="B708" t="s">
        <v>228</v>
      </c>
      <c r="C708" t="s">
        <v>229</v>
      </c>
      <c r="D708" t="s">
        <v>47</v>
      </c>
      <c r="E708" t="s">
        <v>41</v>
      </c>
      <c r="F708" s="58">
        <v>0</v>
      </c>
      <c r="G708" s="58">
        <v>0</v>
      </c>
      <c r="H708" s="58">
        <v>0</v>
      </c>
      <c r="I708" s="58">
        <v>0</v>
      </c>
      <c r="J708" s="58">
        <v>0</v>
      </c>
    </row>
    <row r="709" spans="1:10">
      <c r="A709" t="s">
        <v>349</v>
      </c>
      <c r="B709" t="s">
        <v>230</v>
      </c>
      <c r="C709" t="s">
        <v>231</v>
      </c>
      <c r="D709" t="s">
        <v>47</v>
      </c>
      <c r="E709" t="s">
        <v>41</v>
      </c>
      <c r="F709" s="58">
        <v>0</v>
      </c>
      <c r="G709" s="58">
        <v>0</v>
      </c>
      <c r="H709" s="58">
        <v>0</v>
      </c>
      <c r="I709" s="58">
        <v>0</v>
      </c>
      <c r="J709" s="58">
        <v>0</v>
      </c>
    </row>
    <row r="710" spans="1:10">
      <c r="A710" t="s">
        <v>349</v>
      </c>
      <c r="B710" t="s">
        <v>232</v>
      </c>
      <c r="C710" t="s">
        <v>233</v>
      </c>
      <c r="D710" t="s">
        <v>47</v>
      </c>
      <c r="E710" t="s">
        <v>41</v>
      </c>
      <c r="F710" s="58">
        <v>0</v>
      </c>
      <c r="G710" s="58">
        <v>0</v>
      </c>
      <c r="H710" s="58">
        <v>0</v>
      </c>
      <c r="I710" s="58">
        <v>0</v>
      </c>
      <c r="J710" s="58">
        <v>0</v>
      </c>
    </row>
    <row r="711" spans="1:10">
      <c r="A711" t="s">
        <v>349</v>
      </c>
      <c r="B711" t="s">
        <v>234</v>
      </c>
      <c r="C711" t="s">
        <v>235</v>
      </c>
      <c r="D711" t="s">
        <v>47</v>
      </c>
      <c r="E711" t="s">
        <v>41</v>
      </c>
      <c r="F711" s="58">
        <v>0</v>
      </c>
      <c r="G711" s="58">
        <v>0</v>
      </c>
      <c r="H711" s="58">
        <v>0</v>
      </c>
      <c r="I711" s="58">
        <v>0</v>
      </c>
      <c r="J711" s="58">
        <v>0</v>
      </c>
    </row>
    <row r="712" spans="1:10">
      <c r="A712" t="s">
        <v>349</v>
      </c>
      <c r="B712" t="s">
        <v>236</v>
      </c>
      <c r="C712" t="s">
        <v>237</v>
      </c>
      <c r="D712" t="s">
        <v>47</v>
      </c>
      <c r="E712" t="s">
        <v>41</v>
      </c>
      <c r="F712" s="58">
        <v>0</v>
      </c>
      <c r="G712" s="58">
        <v>0</v>
      </c>
      <c r="H712" s="58">
        <v>0</v>
      </c>
      <c r="I712" s="58">
        <v>0</v>
      </c>
      <c r="J712" s="58">
        <v>0</v>
      </c>
    </row>
    <row r="713" spans="1:10">
      <c r="A713" t="s">
        <v>349</v>
      </c>
      <c r="B713" t="s">
        <v>238</v>
      </c>
      <c r="C713" t="s">
        <v>239</v>
      </c>
      <c r="D713" t="s">
        <v>47</v>
      </c>
      <c r="E713" t="s">
        <v>41</v>
      </c>
      <c r="F713" s="58">
        <v>0</v>
      </c>
      <c r="G713" s="58">
        <v>0</v>
      </c>
      <c r="H713" s="58">
        <v>0</v>
      </c>
      <c r="I713" s="58">
        <v>0</v>
      </c>
      <c r="J713" s="58">
        <v>0</v>
      </c>
    </row>
    <row r="714" spans="1:10">
      <c r="A714" t="s">
        <v>349</v>
      </c>
      <c r="B714" t="s">
        <v>240</v>
      </c>
      <c r="C714" t="s">
        <v>241</v>
      </c>
      <c r="D714" t="s">
        <v>47</v>
      </c>
      <c r="E714" t="s">
        <v>41</v>
      </c>
      <c r="F714" s="58">
        <v>0</v>
      </c>
      <c r="G714" s="58">
        <v>0</v>
      </c>
      <c r="H714" s="58">
        <v>0</v>
      </c>
      <c r="I714" s="58">
        <v>0</v>
      </c>
      <c r="J714" s="58">
        <v>0</v>
      </c>
    </row>
    <row r="715" spans="1:10">
      <c r="A715" t="s">
        <v>349</v>
      </c>
      <c r="B715" t="s">
        <v>242</v>
      </c>
      <c r="C715" t="s">
        <v>243</v>
      </c>
      <c r="D715" t="s">
        <v>47</v>
      </c>
      <c r="E715" t="s">
        <v>41</v>
      </c>
      <c r="F715" s="58">
        <v>0</v>
      </c>
      <c r="G715" s="58">
        <v>0</v>
      </c>
      <c r="H715" s="58">
        <v>0</v>
      </c>
      <c r="I715" s="58">
        <v>0</v>
      </c>
      <c r="J715" s="58">
        <v>0</v>
      </c>
    </row>
    <row r="716" spans="1:10">
      <c r="A716" t="s">
        <v>349</v>
      </c>
      <c r="B716" t="s">
        <v>244</v>
      </c>
      <c r="C716" t="s">
        <v>245</v>
      </c>
      <c r="D716" t="s">
        <v>47</v>
      </c>
      <c r="E716" t="s">
        <v>41</v>
      </c>
      <c r="F716" s="58">
        <v>0</v>
      </c>
      <c r="G716" s="58">
        <v>0</v>
      </c>
      <c r="H716" s="58">
        <v>0</v>
      </c>
      <c r="I716" s="58">
        <v>0</v>
      </c>
      <c r="J716" s="58">
        <v>0</v>
      </c>
    </row>
    <row r="717" spans="1:10">
      <c r="A717" t="s">
        <v>349</v>
      </c>
      <c r="B717" t="s">
        <v>246</v>
      </c>
      <c r="C717" t="s">
        <v>247</v>
      </c>
      <c r="D717" t="s">
        <v>47</v>
      </c>
      <c r="E717" t="s">
        <v>41</v>
      </c>
      <c r="F717" s="58">
        <v>0</v>
      </c>
      <c r="G717" s="58">
        <v>0</v>
      </c>
      <c r="H717" s="58">
        <v>0</v>
      </c>
      <c r="I717" s="58">
        <v>0</v>
      </c>
      <c r="J717" s="58">
        <v>0</v>
      </c>
    </row>
    <row r="718" spans="1:10">
      <c r="A718" t="s">
        <v>349</v>
      </c>
      <c r="B718" t="s">
        <v>248</v>
      </c>
      <c r="C718" t="s">
        <v>249</v>
      </c>
      <c r="D718" t="s">
        <v>47</v>
      </c>
      <c r="E718" t="s">
        <v>41</v>
      </c>
      <c r="F718" s="58">
        <v>0</v>
      </c>
      <c r="G718" s="58">
        <v>0</v>
      </c>
      <c r="H718" s="58">
        <v>0</v>
      </c>
      <c r="I718" s="58">
        <v>0</v>
      </c>
      <c r="J718" s="58">
        <v>0</v>
      </c>
    </row>
    <row r="719" spans="1:10">
      <c r="A719" t="s">
        <v>349</v>
      </c>
      <c r="B719" t="s">
        <v>250</v>
      </c>
      <c r="C719" t="s">
        <v>251</v>
      </c>
      <c r="D719" t="s">
        <v>47</v>
      </c>
      <c r="E719" t="s">
        <v>41</v>
      </c>
      <c r="F719" s="58">
        <v>0</v>
      </c>
      <c r="G719" s="58">
        <v>0</v>
      </c>
      <c r="H719" s="58">
        <v>0</v>
      </c>
      <c r="I719" s="58">
        <v>0</v>
      </c>
      <c r="J719" s="58">
        <v>0</v>
      </c>
    </row>
    <row r="720" spans="1:10">
      <c r="A720" t="s">
        <v>349</v>
      </c>
      <c r="B720" t="s">
        <v>252</v>
      </c>
      <c r="C720" t="s">
        <v>253</v>
      </c>
      <c r="D720" t="s">
        <v>47</v>
      </c>
      <c r="E720" t="s">
        <v>41</v>
      </c>
      <c r="F720" s="58">
        <v>0</v>
      </c>
      <c r="G720" s="58">
        <v>0</v>
      </c>
      <c r="H720" s="58">
        <v>0</v>
      </c>
      <c r="I720" s="58">
        <v>0</v>
      </c>
      <c r="J720" s="58">
        <v>0</v>
      </c>
    </row>
    <row r="721" spans="1:10">
      <c r="A721" t="s">
        <v>349</v>
      </c>
      <c r="B721" t="s">
        <v>254</v>
      </c>
      <c r="C721" t="s">
        <v>255</v>
      </c>
      <c r="D721" t="s">
        <v>47</v>
      </c>
      <c r="E721" t="s">
        <v>41</v>
      </c>
      <c r="F721" s="58">
        <v>0</v>
      </c>
      <c r="G721" s="58">
        <v>0</v>
      </c>
      <c r="H721" s="58">
        <v>0</v>
      </c>
      <c r="I721" s="58">
        <v>0</v>
      </c>
      <c r="J721" s="58">
        <v>0</v>
      </c>
    </row>
    <row r="722" spans="1:10">
      <c r="A722" t="s">
        <v>349</v>
      </c>
      <c r="B722" t="s">
        <v>256</v>
      </c>
      <c r="C722" t="s">
        <v>257</v>
      </c>
      <c r="D722" t="s">
        <v>47</v>
      </c>
      <c r="E722" t="s">
        <v>41</v>
      </c>
      <c r="F722" s="58">
        <v>1.89793791</v>
      </c>
      <c r="G722" s="58">
        <v>4.6978221807000002</v>
      </c>
      <c r="H722" s="58">
        <v>5.5805078070720002</v>
      </c>
      <c r="I722" s="58">
        <v>4.6043355193040707</v>
      </c>
      <c r="J722" s="58">
        <v>1.8239760919470021</v>
      </c>
    </row>
    <row r="723" spans="1:10">
      <c r="A723" t="s">
        <v>349</v>
      </c>
      <c r="B723" t="s">
        <v>258</v>
      </c>
      <c r="C723" t="s">
        <v>259</v>
      </c>
      <c r="D723" t="s">
        <v>47</v>
      </c>
      <c r="E723" t="s">
        <v>41</v>
      </c>
      <c r="F723" s="58">
        <v>0</v>
      </c>
      <c r="G723" s="58">
        <v>0</v>
      </c>
      <c r="H723" s="58">
        <v>0</v>
      </c>
      <c r="I723" s="58">
        <v>0</v>
      </c>
      <c r="J723" s="58">
        <v>0</v>
      </c>
    </row>
    <row r="724" spans="1:10">
      <c r="A724" t="s">
        <v>349</v>
      </c>
      <c r="B724" t="s">
        <v>260</v>
      </c>
      <c r="C724" t="s">
        <v>261</v>
      </c>
      <c r="D724" t="s">
        <v>47</v>
      </c>
      <c r="E724" t="s">
        <v>41</v>
      </c>
      <c r="F724" s="58">
        <v>0</v>
      </c>
      <c r="G724" s="58">
        <v>0</v>
      </c>
      <c r="H724" s="58">
        <v>0</v>
      </c>
      <c r="I724" s="58">
        <v>0</v>
      </c>
      <c r="J724" s="58">
        <v>0</v>
      </c>
    </row>
    <row r="725" spans="1:10">
      <c r="A725" t="s">
        <v>349</v>
      </c>
      <c r="B725" t="s">
        <v>262</v>
      </c>
      <c r="C725" t="s">
        <v>263</v>
      </c>
      <c r="D725" t="s">
        <v>47</v>
      </c>
      <c r="E725" t="s">
        <v>41</v>
      </c>
      <c r="F725" s="58">
        <v>0</v>
      </c>
      <c r="G725" s="58">
        <v>0</v>
      </c>
      <c r="H725" s="58">
        <v>0</v>
      </c>
      <c r="I725" s="58">
        <v>0</v>
      </c>
      <c r="J725" s="58">
        <v>0</v>
      </c>
    </row>
    <row r="726" spans="1:10">
      <c r="A726" t="s">
        <v>349</v>
      </c>
      <c r="B726" t="s">
        <v>264</v>
      </c>
      <c r="C726" t="s">
        <v>265</v>
      </c>
      <c r="D726" t="s">
        <v>47</v>
      </c>
      <c r="E726" t="s">
        <v>41</v>
      </c>
      <c r="F726" s="58">
        <v>1.89793791</v>
      </c>
      <c r="G726" s="58">
        <v>4.6978221807000002</v>
      </c>
      <c r="H726" s="58">
        <v>5.5805078070720002</v>
      </c>
      <c r="I726" s="58">
        <v>4.6043355193040707</v>
      </c>
      <c r="J726" s="58">
        <v>1.8239760919470021</v>
      </c>
    </row>
    <row r="727" spans="1:10">
      <c r="A727" t="s">
        <v>349</v>
      </c>
      <c r="B727" t="s">
        <v>266</v>
      </c>
      <c r="C727" t="s">
        <v>267</v>
      </c>
      <c r="D727" t="s">
        <v>47</v>
      </c>
      <c r="E727" t="s">
        <v>41</v>
      </c>
      <c r="F727" s="58">
        <v>0</v>
      </c>
      <c r="G727" s="58">
        <v>0</v>
      </c>
      <c r="H727" s="58">
        <v>0</v>
      </c>
      <c r="I727" s="58">
        <v>0</v>
      </c>
      <c r="J727" s="58">
        <v>0</v>
      </c>
    </row>
    <row r="728" spans="1:10">
      <c r="A728" t="s">
        <v>349</v>
      </c>
      <c r="B728" t="s">
        <v>268</v>
      </c>
      <c r="C728" t="s">
        <v>269</v>
      </c>
      <c r="D728" t="s">
        <v>47</v>
      </c>
      <c r="E728" t="s">
        <v>41</v>
      </c>
      <c r="F728" s="58">
        <v>0</v>
      </c>
      <c r="G728" s="58">
        <v>0</v>
      </c>
      <c r="H728" s="58">
        <v>0</v>
      </c>
      <c r="I728" s="58">
        <v>0</v>
      </c>
      <c r="J728" s="58">
        <v>0</v>
      </c>
    </row>
    <row r="729" spans="1:10">
      <c r="A729" t="s">
        <v>349</v>
      </c>
      <c r="B729" t="s">
        <v>270</v>
      </c>
      <c r="C729" t="s">
        <v>271</v>
      </c>
      <c r="D729" t="s">
        <v>47</v>
      </c>
      <c r="E729" t="s">
        <v>41</v>
      </c>
      <c r="F729" s="58">
        <v>0</v>
      </c>
      <c r="G729" s="58">
        <v>0</v>
      </c>
      <c r="H729" s="58">
        <v>0</v>
      </c>
      <c r="I729" s="58">
        <v>0</v>
      </c>
      <c r="J729" s="58">
        <v>0</v>
      </c>
    </row>
    <row r="730" spans="1:10">
      <c r="A730" t="s">
        <v>349</v>
      </c>
      <c r="B730" t="s">
        <v>272</v>
      </c>
      <c r="C730" t="s">
        <v>273</v>
      </c>
      <c r="D730" t="s">
        <v>47</v>
      </c>
      <c r="E730" t="s">
        <v>41</v>
      </c>
      <c r="F730" s="58">
        <v>0</v>
      </c>
      <c r="G730" s="58">
        <v>0</v>
      </c>
      <c r="H730" s="58">
        <v>0</v>
      </c>
      <c r="I730" s="58">
        <v>0</v>
      </c>
      <c r="J730" s="58">
        <v>0</v>
      </c>
    </row>
    <row r="731" spans="1:10">
      <c r="A731" t="s">
        <v>349</v>
      </c>
      <c r="B731" t="s">
        <v>274</v>
      </c>
      <c r="C731" t="s">
        <v>275</v>
      </c>
      <c r="D731" t="s">
        <v>47</v>
      </c>
      <c r="E731" t="s">
        <v>41</v>
      </c>
      <c r="F731" s="58">
        <v>0</v>
      </c>
      <c r="G731" s="58">
        <v>0</v>
      </c>
      <c r="H731" s="58">
        <v>0</v>
      </c>
      <c r="I731" s="58">
        <v>0</v>
      </c>
      <c r="J731" s="58">
        <v>0</v>
      </c>
    </row>
    <row r="732" spans="1:10">
      <c r="A732" t="s">
        <v>349</v>
      </c>
      <c r="B732" t="s">
        <v>276</v>
      </c>
      <c r="C732" t="s">
        <v>277</v>
      </c>
      <c r="D732" t="s">
        <v>47</v>
      </c>
      <c r="E732" t="s">
        <v>41</v>
      </c>
      <c r="F732" s="58">
        <v>0</v>
      </c>
      <c r="G732" s="58">
        <v>0</v>
      </c>
      <c r="H732" s="58">
        <v>0</v>
      </c>
      <c r="I732" s="58">
        <v>0</v>
      </c>
      <c r="J732" s="58">
        <v>0</v>
      </c>
    </row>
    <row r="733" spans="1:10">
      <c r="A733" t="s">
        <v>349</v>
      </c>
      <c r="B733" t="s">
        <v>278</v>
      </c>
      <c r="C733" t="s">
        <v>279</v>
      </c>
      <c r="D733" t="s">
        <v>47</v>
      </c>
      <c r="E733" t="s">
        <v>41</v>
      </c>
      <c r="F733" s="58">
        <v>0</v>
      </c>
      <c r="G733" s="58">
        <v>0</v>
      </c>
      <c r="H733" s="58">
        <v>0</v>
      </c>
      <c r="I733" s="58">
        <v>0</v>
      </c>
      <c r="J733" s="58">
        <v>0</v>
      </c>
    </row>
    <row r="734" spans="1:10">
      <c r="A734" t="s">
        <v>349</v>
      </c>
      <c r="B734" t="s">
        <v>280</v>
      </c>
      <c r="C734" t="s">
        <v>281</v>
      </c>
      <c r="D734" t="s">
        <v>47</v>
      </c>
      <c r="E734" t="s">
        <v>41</v>
      </c>
      <c r="F734" s="58">
        <v>0</v>
      </c>
      <c r="G734" s="58">
        <v>0</v>
      </c>
      <c r="H734" s="58">
        <v>0</v>
      </c>
      <c r="I734" s="58">
        <v>0</v>
      </c>
      <c r="J734" s="58">
        <v>0</v>
      </c>
    </row>
    <row r="735" spans="1:10">
      <c r="A735" t="s">
        <v>349</v>
      </c>
      <c r="B735" t="s">
        <v>282</v>
      </c>
      <c r="C735" t="s">
        <v>283</v>
      </c>
      <c r="D735" t="s">
        <v>47</v>
      </c>
      <c r="E735" t="s">
        <v>41</v>
      </c>
      <c r="F735" s="58">
        <v>0</v>
      </c>
      <c r="G735" s="58">
        <v>0</v>
      </c>
      <c r="H735" s="58">
        <v>0</v>
      </c>
      <c r="I735" s="58">
        <v>0</v>
      </c>
      <c r="J735" s="58">
        <v>0</v>
      </c>
    </row>
    <row r="736" spans="1:10">
      <c r="A736" t="s">
        <v>349</v>
      </c>
      <c r="B736" t="s">
        <v>284</v>
      </c>
      <c r="C736" t="s">
        <v>285</v>
      </c>
      <c r="D736" t="s">
        <v>47</v>
      </c>
      <c r="E736" t="s">
        <v>41</v>
      </c>
      <c r="F736" s="58">
        <v>0</v>
      </c>
      <c r="G736" s="58">
        <v>0</v>
      </c>
      <c r="H736" s="58">
        <v>0</v>
      </c>
      <c r="I736" s="58">
        <v>0</v>
      </c>
      <c r="J736" s="58">
        <v>0</v>
      </c>
    </row>
    <row r="737" spans="1:10">
      <c r="A737" t="s">
        <v>349</v>
      </c>
      <c r="B737" t="s">
        <v>286</v>
      </c>
      <c r="C737" t="s">
        <v>287</v>
      </c>
      <c r="D737" t="s">
        <v>47</v>
      </c>
      <c r="E737" t="s">
        <v>41</v>
      </c>
      <c r="F737" s="58">
        <v>0</v>
      </c>
      <c r="G737" s="58">
        <v>0</v>
      </c>
      <c r="H737" s="58">
        <v>0</v>
      </c>
      <c r="I737" s="58">
        <v>0</v>
      </c>
      <c r="J737" s="58">
        <v>0</v>
      </c>
    </row>
    <row r="738" spans="1:10">
      <c r="A738" t="s">
        <v>349</v>
      </c>
      <c r="B738" t="s">
        <v>288</v>
      </c>
      <c r="C738" t="s">
        <v>289</v>
      </c>
      <c r="D738" t="s">
        <v>47</v>
      </c>
      <c r="E738" t="s">
        <v>41</v>
      </c>
      <c r="F738" s="58">
        <v>0</v>
      </c>
      <c r="G738" s="58">
        <v>0</v>
      </c>
      <c r="H738" s="58">
        <v>0</v>
      </c>
      <c r="I738" s="58">
        <v>0</v>
      </c>
      <c r="J738" s="58">
        <v>0</v>
      </c>
    </row>
    <row r="739" spans="1:10">
      <c r="A739" t="s">
        <v>349</v>
      </c>
      <c r="B739" t="s">
        <v>290</v>
      </c>
      <c r="C739" t="s">
        <v>291</v>
      </c>
      <c r="D739" t="s">
        <v>47</v>
      </c>
      <c r="E739" t="s">
        <v>41</v>
      </c>
      <c r="F739" s="58">
        <v>0</v>
      </c>
      <c r="G739" s="58">
        <v>0</v>
      </c>
      <c r="H739" s="58">
        <v>0</v>
      </c>
      <c r="I739" s="58">
        <v>0</v>
      </c>
      <c r="J739" s="58">
        <v>0</v>
      </c>
    </row>
    <row r="740" spans="1:10">
      <c r="A740" t="s">
        <v>349</v>
      </c>
      <c r="B740" t="s">
        <v>292</v>
      </c>
      <c r="C740" t="s">
        <v>293</v>
      </c>
      <c r="D740" t="s">
        <v>47</v>
      </c>
      <c r="E740" t="s">
        <v>41</v>
      </c>
      <c r="F740" s="58">
        <v>0</v>
      </c>
      <c r="G740" s="58">
        <v>0</v>
      </c>
      <c r="H740" s="58">
        <v>0</v>
      </c>
      <c r="I740" s="58">
        <v>0</v>
      </c>
      <c r="J740" s="58">
        <v>0</v>
      </c>
    </row>
    <row r="741" spans="1:10">
      <c r="A741" t="s">
        <v>349</v>
      </c>
      <c r="B741" t="s">
        <v>294</v>
      </c>
      <c r="C741" t="s">
        <v>295</v>
      </c>
      <c r="D741" t="s">
        <v>47</v>
      </c>
      <c r="E741" t="s">
        <v>41</v>
      </c>
      <c r="F741" s="58">
        <v>0</v>
      </c>
      <c r="G741" s="58">
        <v>0</v>
      </c>
      <c r="H741" s="58">
        <v>0</v>
      </c>
      <c r="I741" s="58">
        <v>0</v>
      </c>
      <c r="J741" s="58">
        <v>0</v>
      </c>
    </row>
    <row r="742" spans="1:10">
      <c r="A742" t="s">
        <v>349</v>
      </c>
      <c r="B742" t="s">
        <v>296</v>
      </c>
      <c r="C742" t="s">
        <v>297</v>
      </c>
      <c r="D742" t="s">
        <v>47</v>
      </c>
      <c r="E742" t="s">
        <v>41</v>
      </c>
      <c r="F742" s="58">
        <v>0</v>
      </c>
      <c r="G742" s="58">
        <v>0</v>
      </c>
      <c r="H742" s="58">
        <v>0</v>
      </c>
      <c r="I742" s="58">
        <v>0</v>
      </c>
      <c r="J742" s="58">
        <v>0</v>
      </c>
    </row>
    <row r="743" spans="1:10">
      <c r="A743" t="s">
        <v>349</v>
      </c>
      <c r="B743" t="s">
        <v>298</v>
      </c>
      <c r="C743" t="s">
        <v>299</v>
      </c>
      <c r="D743" t="s">
        <v>47</v>
      </c>
      <c r="E743" t="s">
        <v>41</v>
      </c>
      <c r="F743" s="58">
        <v>0</v>
      </c>
      <c r="G743" s="58">
        <v>0</v>
      </c>
      <c r="H743" s="58">
        <v>0</v>
      </c>
      <c r="I743" s="58">
        <v>0</v>
      </c>
      <c r="J743" s="58">
        <v>0</v>
      </c>
    </row>
    <row r="744" spans="1:10">
      <c r="A744" t="s">
        <v>349</v>
      </c>
      <c r="B744" t="s">
        <v>300</v>
      </c>
      <c r="C744" t="s">
        <v>301</v>
      </c>
      <c r="D744" t="s">
        <v>47</v>
      </c>
      <c r="E744" t="s">
        <v>41</v>
      </c>
      <c r="F744" s="58">
        <v>1.89793791</v>
      </c>
      <c r="G744" s="58">
        <v>4.6978221807000002</v>
      </c>
      <c r="H744" s="58">
        <v>5.5805078070720002</v>
      </c>
      <c r="I744" s="58">
        <v>4.6043355193040707</v>
      </c>
      <c r="J744" s="58">
        <v>1.8239760919470021</v>
      </c>
    </row>
    <row r="745" spans="1:10">
      <c r="A745" t="s">
        <v>349</v>
      </c>
      <c r="B745" t="s">
        <v>302</v>
      </c>
      <c r="C745" t="s">
        <v>303</v>
      </c>
      <c r="D745" t="s">
        <v>47</v>
      </c>
      <c r="E745" t="s">
        <v>41</v>
      </c>
      <c r="F745" s="58">
        <v>0</v>
      </c>
      <c r="G745" s="58">
        <v>0</v>
      </c>
      <c r="H745" s="58">
        <v>0</v>
      </c>
      <c r="I745" s="58">
        <v>0</v>
      </c>
      <c r="J745" s="58">
        <v>0</v>
      </c>
    </row>
    <row r="746" spans="1:10">
      <c r="A746" t="s">
        <v>349</v>
      </c>
      <c r="B746" t="s">
        <v>304</v>
      </c>
      <c r="C746" t="s">
        <v>305</v>
      </c>
      <c r="D746" t="s">
        <v>47</v>
      </c>
      <c r="E746" t="s">
        <v>41</v>
      </c>
      <c r="F746" s="58">
        <v>0</v>
      </c>
      <c r="G746" s="58">
        <v>0</v>
      </c>
      <c r="H746" s="58">
        <v>0</v>
      </c>
      <c r="I746" s="58">
        <v>0</v>
      </c>
      <c r="J746" s="58">
        <v>0</v>
      </c>
    </row>
    <row r="747" spans="1:10">
      <c r="A747" t="s">
        <v>349</v>
      </c>
      <c r="B747" t="s">
        <v>306</v>
      </c>
      <c r="C747" t="s">
        <v>307</v>
      </c>
      <c r="D747" t="s">
        <v>47</v>
      </c>
      <c r="E747" t="s">
        <v>41</v>
      </c>
      <c r="F747" s="58">
        <v>0</v>
      </c>
      <c r="G747" s="58">
        <v>0</v>
      </c>
      <c r="H747" s="58">
        <v>0</v>
      </c>
      <c r="I747" s="58">
        <v>0</v>
      </c>
      <c r="J747" s="58">
        <v>0</v>
      </c>
    </row>
    <row r="748" spans="1:10">
      <c r="A748" t="s">
        <v>349</v>
      </c>
      <c r="B748" t="s">
        <v>308</v>
      </c>
      <c r="C748" t="s">
        <v>309</v>
      </c>
      <c r="D748" t="s">
        <v>47</v>
      </c>
      <c r="E748" t="s">
        <v>41</v>
      </c>
      <c r="F748" s="58">
        <v>1.89793791</v>
      </c>
      <c r="G748" s="58">
        <v>4.6978221807000002</v>
      </c>
      <c r="H748" s="58">
        <v>5.5805078070720002</v>
      </c>
      <c r="I748" s="58">
        <v>4.6043355193040707</v>
      </c>
      <c r="J748" s="58">
        <v>1.8239760919470021</v>
      </c>
    </row>
    <row r="749" spans="1:10">
      <c r="A749" t="s">
        <v>349</v>
      </c>
      <c r="B749" t="s">
        <v>310</v>
      </c>
      <c r="C749" t="s">
        <v>311</v>
      </c>
      <c r="D749" t="s">
        <v>47</v>
      </c>
      <c r="E749" t="s">
        <v>41</v>
      </c>
      <c r="F749" s="58">
        <v>2.83</v>
      </c>
      <c r="G749" s="58">
        <v>2.83</v>
      </c>
      <c r="H749" s="58">
        <v>2.83</v>
      </c>
      <c r="I749" s="58">
        <v>2.83</v>
      </c>
      <c r="J749" s="58">
        <v>2.83</v>
      </c>
    </row>
    <row r="750" spans="1:10">
      <c r="A750" t="s">
        <v>349</v>
      </c>
      <c r="B750" t="s">
        <v>312</v>
      </c>
      <c r="C750" t="s">
        <v>313</v>
      </c>
      <c r="D750" t="s">
        <v>47</v>
      </c>
      <c r="E750" t="s">
        <v>41</v>
      </c>
      <c r="F750" s="58">
        <v>0</v>
      </c>
      <c r="G750" s="58">
        <v>0</v>
      </c>
      <c r="H750" s="58">
        <v>0</v>
      </c>
      <c r="I750" s="58">
        <v>0</v>
      </c>
      <c r="J750" s="58">
        <v>0</v>
      </c>
    </row>
    <row r="751" spans="1:10">
      <c r="A751" t="s">
        <v>349</v>
      </c>
      <c r="B751" t="s">
        <v>314</v>
      </c>
      <c r="C751" t="s">
        <v>315</v>
      </c>
      <c r="D751" t="s">
        <v>47</v>
      </c>
      <c r="E751" t="s">
        <v>41</v>
      </c>
      <c r="F751" s="58">
        <v>2.83</v>
      </c>
      <c r="G751" s="58">
        <v>2.83</v>
      </c>
      <c r="H751" s="58">
        <v>2.83</v>
      </c>
      <c r="I751" s="58">
        <v>2.83</v>
      </c>
      <c r="J751" s="58">
        <v>2.83</v>
      </c>
    </row>
    <row r="752" spans="1:10">
      <c r="A752" t="s">
        <v>349</v>
      </c>
      <c r="B752" t="s">
        <v>316</v>
      </c>
      <c r="C752" t="s">
        <v>317</v>
      </c>
      <c r="D752" t="s">
        <v>47</v>
      </c>
      <c r="E752" t="s">
        <v>41</v>
      </c>
      <c r="F752" s="56" t="s">
        <v>318</v>
      </c>
      <c r="G752" s="56" t="s">
        <v>318</v>
      </c>
      <c r="H752" s="56" t="s">
        <v>318</v>
      </c>
      <c r="I752" s="56" t="s">
        <v>318</v>
      </c>
      <c r="J752" s="56" t="s">
        <v>318</v>
      </c>
    </row>
    <row r="753" spans="1:10">
      <c r="A753" t="s">
        <v>349</v>
      </c>
      <c r="B753" t="s">
        <v>319</v>
      </c>
      <c r="C753" t="s">
        <v>320</v>
      </c>
      <c r="D753" t="s">
        <v>47</v>
      </c>
      <c r="E753" t="s">
        <v>41</v>
      </c>
      <c r="F753" s="56" t="s">
        <v>318</v>
      </c>
      <c r="G753" s="56" t="s">
        <v>318</v>
      </c>
      <c r="H753" s="56" t="s">
        <v>318</v>
      </c>
      <c r="I753" s="56" t="s">
        <v>318</v>
      </c>
      <c r="J753" s="56" t="s">
        <v>318</v>
      </c>
    </row>
    <row r="754" spans="1:10">
      <c r="A754" t="s">
        <v>349</v>
      </c>
      <c r="B754" t="s">
        <v>321</v>
      </c>
      <c r="C754" t="s">
        <v>322</v>
      </c>
      <c r="D754" t="s">
        <v>47</v>
      </c>
      <c r="E754" t="s">
        <v>41</v>
      </c>
      <c r="F754" s="58">
        <v>0</v>
      </c>
      <c r="G754" s="58">
        <v>0</v>
      </c>
      <c r="H754" s="58">
        <v>0</v>
      </c>
      <c r="I754" s="58">
        <v>0</v>
      </c>
      <c r="J754" s="58">
        <v>0</v>
      </c>
    </row>
    <row r="755" spans="1:10">
      <c r="A755" t="s">
        <v>349</v>
      </c>
      <c r="B755" t="s">
        <v>323</v>
      </c>
      <c r="C755" t="s">
        <v>324</v>
      </c>
      <c r="D755" t="s">
        <v>47</v>
      </c>
      <c r="E755" t="s">
        <v>41</v>
      </c>
      <c r="F755" s="58">
        <v>3.85</v>
      </c>
      <c r="G755" s="58">
        <v>3.8090000000000002</v>
      </c>
      <c r="H755" s="58">
        <v>5.3780000000000001</v>
      </c>
      <c r="I755" s="58">
        <v>3.9940000000000002</v>
      </c>
      <c r="J755" s="58">
        <v>2.3439999999999999</v>
      </c>
    </row>
    <row r="756" spans="1:10">
      <c r="A756" t="s">
        <v>349</v>
      </c>
      <c r="B756" t="s">
        <v>325</v>
      </c>
      <c r="C756" t="s">
        <v>326</v>
      </c>
      <c r="D756" t="s">
        <v>47</v>
      </c>
      <c r="E756" t="s">
        <v>41</v>
      </c>
      <c r="F756" s="58">
        <v>1.0129999999999999</v>
      </c>
      <c r="G756" s="58">
        <v>1.0029999999999999</v>
      </c>
      <c r="H756" s="58">
        <v>1.4159999999999999</v>
      </c>
      <c r="I756" s="58">
        <v>1.0509999999999999</v>
      </c>
      <c r="J756" s="58">
        <v>0.61699999999999999</v>
      </c>
    </row>
    <row r="757" spans="1:10">
      <c r="A757" t="s">
        <v>349</v>
      </c>
      <c r="B757" t="s">
        <v>327</v>
      </c>
      <c r="C757" t="s">
        <v>328</v>
      </c>
      <c r="D757" t="s">
        <v>47</v>
      </c>
      <c r="E757" t="s">
        <v>41</v>
      </c>
      <c r="F757" s="58">
        <v>0.20399999999999999</v>
      </c>
      <c r="G757" s="58">
        <v>0.20200000000000001</v>
      </c>
      <c r="H757" s="58">
        <v>0.28499999999999998</v>
      </c>
      <c r="I757" s="58">
        <v>0.21099999999999999</v>
      </c>
      <c r="J757" s="58">
        <v>0.124</v>
      </c>
    </row>
    <row r="758" spans="1:10">
      <c r="A758" t="s">
        <v>349</v>
      </c>
      <c r="B758" t="s">
        <v>329</v>
      </c>
      <c r="C758" t="s">
        <v>330</v>
      </c>
      <c r="D758" t="s">
        <v>47</v>
      </c>
      <c r="E758" t="s">
        <v>41</v>
      </c>
      <c r="F758" s="58">
        <v>0</v>
      </c>
      <c r="G758" s="58">
        <v>0</v>
      </c>
      <c r="H758" s="58">
        <v>0</v>
      </c>
      <c r="I758" s="58">
        <v>0</v>
      </c>
      <c r="J758" s="58">
        <v>0</v>
      </c>
    </row>
    <row r="759" spans="1:10">
      <c r="A759" t="s">
        <v>349</v>
      </c>
      <c r="B759" t="s">
        <v>331</v>
      </c>
      <c r="C759" t="s">
        <v>332</v>
      </c>
      <c r="D759" t="s">
        <v>47</v>
      </c>
      <c r="E759" t="s">
        <v>41</v>
      </c>
      <c r="F759" s="58">
        <v>0</v>
      </c>
      <c r="G759" s="58">
        <v>0</v>
      </c>
      <c r="H759" s="58">
        <v>0</v>
      </c>
      <c r="I759" s="58">
        <v>0</v>
      </c>
      <c r="J759" s="58">
        <v>0</v>
      </c>
    </row>
    <row r="760" spans="1:10">
      <c r="A760" t="s">
        <v>349</v>
      </c>
      <c r="B760" t="s">
        <v>333</v>
      </c>
      <c r="C760" t="s">
        <v>334</v>
      </c>
      <c r="D760" t="s">
        <v>47</v>
      </c>
      <c r="E760" t="s">
        <v>41</v>
      </c>
      <c r="F760" s="58">
        <v>5.0669999999999993</v>
      </c>
      <c r="G760" s="58">
        <v>5.0140000000000002</v>
      </c>
      <c r="H760" s="58">
        <v>7.0790000000000006</v>
      </c>
      <c r="I760" s="58">
        <v>5.2560000000000002</v>
      </c>
      <c r="J760" s="58">
        <v>3.085</v>
      </c>
    </row>
    <row r="761" spans="1:10">
      <c r="A761" t="s">
        <v>349</v>
      </c>
      <c r="B761" t="s">
        <v>335</v>
      </c>
      <c r="C761" t="s">
        <v>336</v>
      </c>
      <c r="D761" t="s">
        <v>47</v>
      </c>
      <c r="E761" t="s">
        <v>41</v>
      </c>
      <c r="F761" s="58">
        <v>0</v>
      </c>
      <c r="G761" s="58">
        <v>0</v>
      </c>
      <c r="H761" s="58">
        <v>0</v>
      </c>
      <c r="I761" s="58">
        <v>0</v>
      </c>
      <c r="J761" s="58">
        <v>0</v>
      </c>
    </row>
    <row r="762" spans="1:10">
      <c r="A762" t="s">
        <v>349</v>
      </c>
      <c r="B762" t="s">
        <v>337</v>
      </c>
      <c r="C762" t="s">
        <v>338</v>
      </c>
      <c r="D762" t="s">
        <v>47</v>
      </c>
      <c r="E762" t="s">
        <v>41</v>
      </c>
      <c r="F762" s="58">
        <v>0</v>
      </c>
      <c r="G762" s="58">
        <v>0</v>
      </c>
      <c r="H762" s="58">
        <v>0</v>
      </c>
      <c r="I762" s="58">
        <v>0</v>
      </c>
      <c r="J762" s="58">
        <v>0</v>
      </c>
    </row>
    <row r="763" spans="1:10">
      <c r="A763" t="s">
        <v>349</v>
      </c>
      <c r="B763" t="s">
        <v>339</v>
      </c>
      <c r="C763" t="s">
        <v>340</v>
      </c>
      <c r="D763" t="s">
        <v>47</v>
      </c>
      <c r="E763" t="s">
        <v>41</v>
      </c>
      <c r="F763" s="58">
        <v>0</v>
      </c>
      <c r="G763" s="58">
        <v>0</v>
      </c>
      <c r="H763" s="58">
        <v>0</v>
      </c>
      <c r="I763" s="58">
        <v>0</v>
      </c>
      <c r="J763" s="58">
        <v>0</v>
      </c>
    </row>
    <row r="764" spans="1:10">
      <c r="A764" t="s">
        <v>349</v>
      </c>
      <c r="B764" t="s">
        <v>341</v>
      </c>
      <c r="C764" t="s">
        <v>342</v>
      </c>
      <c r="D764" t="s">
        <v>47</v>
      </c>
      <c r="E764" t="s">
        <v>41</v>
      </c>
      <c r="F764" s="58">
        <v>0</v>
      </c>
      <c r="G764" s="58">
        <v>0</v>
      </c>
      <c r="H764" s="58">
        <v>0</v>
      </c>
      <c r="I764" s="58">
        <v>0</v>
      </c>
      <c r="J764" s="58">
        <v>0</v>
      </c>
    </row>
    <row r="765" spans="1:10">
      <c r="A765" t="s">
        <v>349</v>
      </c>
      <c r="B765" t="s">
        <v>343</v>
      </c>
      <c r="C765" t="s">
        <v>344</v>
      </c>
      <c r="D765" t="s">
        <v>47</v>
      </c>
      <c r="E765" t="s">
        <v>41</v>
      </c>
      <c r="F765" s="58">
        <v>0</v>
      </c>
      <c r="G765" s="58">
        <v>0</v>
      </c>
      <c r="H765" s="58">
        <v>0</v>
      </c>
      <c r="I765" s="58">
        <v>0</v>
      </c>
      <c r="J765" s="58">
        <v>0</v>
      </c>
    </row>
    <row r="766" spans="1:10">
      <c r="A766" t="s">
        <v>349</v>
      </c>
      <c r="B766" t="s">
        <v>345</v>
      </c>
      <c r="C766" t="s">
        <v>346</v>
      </c>
      <c r="D766" t="s">
        <v>47</v>
      </c>
      <c r="E766" t="s">
        <v>41</v>
      </c>
      <c r="F766" s="58">
        <v>0</v>
      </c>
      <c r="G766" s="58">
        <v>0</v>
      </c>
      <c r="H766" s="58">
        <v>0</v>
      </c>
      <c r="I766" s="58">
        <v>0</v>
      </c>
      <c r="J766" s="58">
        <v>0</v>
      </c>
    </row>
    <row r="767" spans="1:10">
      <c r="A767" t="s">
        <v>350</v>
      </c>
      <c r="B767" t="s">
        <v>45</v>
      </c>
      <c r="C767" t="s">
        <v>46</v>
      </c>
      <c r="D767" t="s">
        <v>47</v>
      </c>
      <c r="E767" t="s">
        <v>41</v>
      </c>
      <c r="F767" s="58">
        <v>3.958120877024164</v>
      </c>
      <c r="G767" s="58">
        <v>4.3719484944877713</v>
      </c>
      <c r="H767" s="58">
        <v>4.4476450684038094</v>
      </c>
      <c r="I767" s="58">
        <v>4.4489759318577962</v>
      </c>
      <c r="J767" s="58">
        <v>4.4482926441045478</v>
      </c>
    </row>
    <row r="768" spans="1:10">
      <c r="A768" t="s">
        <v>350</v>
      </c>
      <c r="B768" t="s">
        <v>48</v>
      </c>
      <c r="C768" t="s">
        <v>49</v>
      </c>
      <c r="D768" t="s">
        <v>47</v>
      </c>
      <c r="E768" t="s">
        <v>41</v>
      </c>
      <c r="F768" s="58">
        <v>2.20653488014305</v>
      </c>
      <c r="G768" s="58">
        <v>2.1831384159691738</v>
      </c>
      <c r="H768" s="58">
        <v>2.1362121372175151</v>
      </c>
      <c r="I768" s="58">
        <v>2.1539500146003299</v>
      </c>
      <c r="J768" s="58">
        <v>2.1719845449652642</v>
      </c>
    </row>
    <row r="769" spans="1:10">
      <c r="A769" t="s">
        <v>350</v>
      </c>
      <c r="B769" t="s">
        <v>50</v>
      </c>
      <c r="C769" t="s">
        <v>51</v>
      </c>
      <c r="D769" t="s">
        <v>47</v>
      </c>
      <c r="E769" t="s">
        <v>41</v>
      </c>
      <c r="F769" s="58">
        <v>0</v>
      </c>
      <c r="G769" s="58">
        <v>0</v>
      </c>
      <c r="H769" s="58">
        <v>0</v>
      </c>
      <c r="I769" s="58">
        <v>0</v>
      </c>
      <c r="J769" s="58">
        <v>0</v>
      </c>
    </row>
    <row r="770" spans="1:10">
      <c r="A770" t="s">
        <v>350</v>
      </c>
      <c r="B770" t="s">
        <v>52</v>
      </c>
      <c r="C770" t="s">
        <v>53</v>
      </c>
      <c r="D770" t="s">
        <v>47</v>
      </c>
      <c r="E770" t="s">
        <v>41</v>
      </c>
      <c r="F770" s="58">
        <v>1.824352097119943</v>
      </c>
      <c r="G770" s="58">
        <v>1.569317810855672</v>
      </c>
      <c r="H770" s="58">
        <v>2.5348635027599071</v>
      </c>
      <c r="I770" s="58">
        <v>1.108405041557744</v>
      </c>
      <c r="J770" s="58">
        <v>2.5363058502607019</v>
      </c>
    </row>
    <row r="771" spans="1:10">
      <c r="A771" t="s">
        <v>350</v>
      </c>
      <c r="B771" t="s">
        <v>54</v>
      </c>
      <c r="C771" t="s">
        <v>55</v>
      </c>
      <c r="D771" t="s">
        <v>47</v>
      </c>
      <c r="E771" t="s">
        <v>41</v>
      </c>
      <c r="F771" s="58">
        <v>11.821024544171349</v>
      </c>
      <c r="G771" s="58">
        <v>13.25978061921565</v>
      </c>
      <c r="H771" s="58">
        <v>13.19898022140532</v>
      </c>
      <c r="I771" s="58">
        <v>12.76347990766604</v>
      </c>
      <c r="J771" s="58">
        <v>13.294431413971139</v>
      </c>
    </row>
    <row r="772" spans="1:10">
      <c r="A772" t="s">
        <v>350</v>
      </c>
      <c r="B772" t="s">
        <v>56</v>
      </c>
      <c r="C772" t="s">
        <v>57</v>
      </c>
      <c r="D772" t="s">
        <v>47</v>
      </c>
      <c r="E772" t="s">
        <v>41</v>
      </c>
      <c r="F772" s="58">
        <v>19.81003239845851</v>
      </c>
      <c r="G772" s="58">
        <v>21.384185340528269</v>
      </c>
      <c r="H772" s="58">
        <v>22.31770092978655</v>
      </c>
      <c r="I772" s="58">
        <v>20.474810895681909</v>
      </c>
      <c r="J772" s="58">
        <v>22.451014453301649</v>
      </c>
    </row>
    <row r="773" spans="1:10">
      <c r="A773" t="s">
        <v>350</v>
      </c>
      <c r="B773" t="s">
        <v>58</v>
      </c>
      <c r="C773" t="s">
        <v>59</v>
      </c>
      <c r="D773" t="s">
        <v>47</v>
      </c>
      <c r="E773" t="s">
        <v>41</v>
      </c>
      <c r="F773" s="58">
        <v>9.4246454229425999E-2</v>
      </c>
      <c r="G773" s="58">
        <v>0.13072656113788139</v>
      </c>
      <c r="H773" s="58">
        <v>7.4641606238905728E-2</v>
      </c>
      <c r="I773" s="58">
        <v>7.4161329239863585E-2</v>
      </c>
      <c r="J773" s="58">
        <v>7.4635004638246918E-2</v>
      </c>
    </row>
    <row r="774" spans="1:10">
      <c r="A774" t="s">
        <v>350</v>
      </c>
      <c r="B774" t="s">
        <v>60</v>
      </c>
      <c r="C774" t="s">
        <v>61</v>
      </c>
      <c r="D774" t="s">
        <v>47</v>
      </c>
      <c r="E774" t="s">
        <v>41</v>
      </c>
      <c r="F774" s="58">
        <v>0</v>
      </c>
      <c r="G774" s="58">
        <v>0</v>
      </c>
      <c r="H774" s="58">
        <v>0</v>
      </c>
      <c r="I774" s="58">
        <v>0</v>
      </c>
      <c r="J774" s="58">
        <v>0</v>
      </c>
    </row>
    <row r="775" spans="1:10">
      <c r="A775" t="s">
        <v>350</v>
      </c>
      <c r="B775" t="s">
        <v>62</v>
      </c>
      <c r="C775" t="s">
        <v>63</v>
      </c>
      <c r="D775" t="s">
        <v>47</v>
      </c>
      <c r="E775" t="s">
        <v>41</v>
      </c>
      <c r="F775" s="58">
        <v>0</v>
      </c>
      <c r="G775" s="58">
        <v>0</v>
      </c>
      <c r="H775" s="58">
        <v>0</v>
      </c>
      <c r="I775" s="58">
        <v>0</v>
      </c>
      <c r="J775" s="58">
        <v>0</v>
      </c>
    </row>
    <row r="776" spans="1:10">
      <c r="A776" t="s">
        <v>350</v>
      </c>
      <c r="B776" t="s">
        <v>64</v>
      </c>
      <c r="C776" t="s">
        <v>65</v>
      </c>
      <c r="D776" t="s">
        <v>47</v>
      </c>
      <c r="E776" t="s">
        <v>41</v>
      </c>
      <c r="F776" s="58">
        <v>0</v>
      </c>
      <c r="G776" s="58">
        <v>0</v>
      </c>
      <c r="H776" s="58">
        <v>0</v>
      </c>
      <c r="I776" s="58">
        <v>0</v>
      </c>
      <c r="J776" s="58">
        <v>0</v>
      </c>
    </row>
    <row r="777" spans="1:10">
      <c r="A777" t="s">
        <v>350</v>
      </c>
      <c r="B777" t="s">
        <v>66</v>
      </c>
      <c r="C777" t="s">
        <v>67</v>
      </c>
      <c r="D777" t="s">
        <v>47</v>
      </c>
      <c r="E777" t="s">
        <v>41</v>
      </c>
      <c r="F777" s="58">
        <v>0.32986258980299099</v>
      </c>
      <c r="G777" s="58">
        <v>0.36486368556393761</v>
      </c>
      <c r="H777" s="58">
        <v>0.3819323747808942</v>
      </c>
      <c r="I777" s="58">
        <v>0.30820292671112143</v>
      </c>
      <c r="J777" s="58">
        <v>0.32437521246622703</v>
      </c>
    </row>
    <row r="778" spans="1:10">
      <c r="A778" t="s">
        <v>350</v>
      </c>
      <c r="B778" t="s">
        <v>68</v>
      </c>
      <c r="C778" t="s">
        <v>69</v>
      </c>
      <c r="D778" t="s">
        <v>47</v>
      </c>
      <c r="E778" t="s">
        <v>41</v>
      </c>
      <c r="F778" s="58">
        <v>0.424109044032417</v>
      </c>
      <c r="G778" s="58">
        <v>0.495590246701819</v>
      </c>
      <c r="H778" s="58">
        <v>0.45657398101980001</v>
      </c>
      <c r="I778" s="58">
        <v>0.382364255950985</v>
      </c>
      <c r="J778" s="58">
        <v>0.39901021710447387</v>
      </c>
    </row>
    <row r="779" spans="1:10">
      <c r="A779" t="s">
        <v>350</v>
      </c>
      <c r="B779" t="s">
        <v>70</v>
      </c>
      <c r="C779" t="s">
        <v>71</v>
      </c>
      <c r="D779" t="s">
        <v>47</v>
      </c>
      <c r="E779" t="s">
        <v>41</v>
      </c>
      <c r="F779" s="58">
        <v>0.77488918184119759</v>
      </c>
      <c r="G779" s="58">
        <v>0.77063081848456016</v>
      </c>
      <c r="H779" s="58">
        <v>0.70496786925604571</v>
      </c>
      <c r="I779" s="58">
        <v>0.70174917009684423</v>
      </c>
      <c r="J779" s="58">
        <v>0.69850709469128525</v>
      </c>
    </row>
    <row r="780" spans="1:10">
      <c r="A780" t="s">
        <v>350</v>
      </c>
      <c r="B780" t="s">
        <v>72</v>
      </c>
      <c r="C780" t="s">
        <v>73</v>
      </c>
      <c r="D780" t="s">
        <v>47</v>
      </c>
      <c r="E780" t="s">
        <v>41</v>
      </c>
      <c r="F780" s="58">
        <v>0</v>
      </c>
      <c r="G780" s="58">
        <v>0</v>
      </c>
      <c r="H780" s="58">
        <v>0</v>
      </c>
      <c r="I780" s="58">
        <v>0</v>
      </c>
      <c r="J780" s="58">
        <v>0</v>
      </c>
    </row>
    <row r="781" spans="1:10">
      <c r="A781" t="s">
        <v>350</v>
      </c>
      <c r="B781" t="s">
        <v>74</v>
      </c>
      <c r="C781" t="s">
        <v>75</v>
      </c>
      <c r="D781" t="s">
        <v>47</v>
      </c>
      <c r="E781" t="s">
        <v>41</v>
      </c>
      <c r="F781" s="58">
        <v>0</v>
      </c>
      <c r="G781" s="58">
        <v>0</v>
      </c>
      <c r="H781" s="58">
        <v>0</v>
      </c>
      <c r="I781" s="58">
        <v>0</v>
      </c>
      <c r="J781" s="58">
        <v>0</v>
      </c>
    </row>
    <row r="782" spans="1:10">
      <c r="A782" t="s">
        <v>350</v>
      </c>
      <c r="B782" t="s">
        <v>76</v>
      </c>
      <c r="C782" t="s">
        <v>77</v>
      </c>
      <c r="D782" t="s">
        <v>47</v>
      </c>
      <c r="E782" t="s">
        <v>41</v>
      </c>
      <c r="F782" s="58">
        <v>0.91988466263512658</v>
      </c>
      <c r="G782" s="58">
        <v>0.91898821337227077</v>
      </c>
      <c r="H782" s="58">
        <v>0.91896419109717697</v>
      </c>
      <c r="I782" s="58">
        <v>0.92460878013336412</v>
      </c>
      <c r="J782" s="58">
        <v>0.91858467247073128</v>
      </c>
    </row>
    <row r="783" spans="1:10">
      <c r="A783" t="s">
        <v>350</v>
      </c>
      <c r="B783" t="s">
        <v>78</v>
      </c>
      <c r="C783" t="s">
        <v>79</v>
      </c>
      <c r="D783" t="s">
        <v>47</v>
      </c>
      <c r="E783" t="s">
        <v>41</v>
      </c>
      <c r="F783" s="58">
        <v>6.8750824892569824</v>
      </c>
      <c r="G783" s="58">
        <v>6.9177764554381866</v>
      </c>
      <c r="H783" s="58">
        <v>6.7652437654717277</v>
      </c>
      <c r="I783" s="58">
        <v>7.047252546078985</v>
      </c>
      <c r="J783" s="58">
        <v>7.0386550528069787</v>
      </c>
    </row>
    <row r="784" spans="1:10">
      <c r="A784" t="s">
        <v>350</v>
      </c>
      <c r="B784" t="s">
        <v>80</v>
      </c>
      <c r="C784" t="s">
        <v>81</v>
      </c>
      <c r="D784" t="s">
        <v>47</v>
      </c>
      <c r="E784" t="s">
        <v>41</v>
      </c>
      <c r="F784" s="58">
        <v>8.5698563337333056</v>
      </c>
      <c r="G784" s="58">
        <v>8.6073954872950171</v>
      </c>
      <c r="H784" s="58">
        <v>8.3891758258249496</v>
      </c>
      <c r="I784" s="58">
        <v>8.6736104963091929</v>
      </c>
      <c r="J784" s="58">
        <v>8.6557468199689946</v>
      </c>
    </row>
    <row r="785" spans="1:10">
      <c r="A785" t="s">
        <v>350</v>
      </c>
      <c r="B785" t="s">
        <v>82</v>
      </c>
      <c r="C785" t="s">
        <v>83</v>
      </c>
      <c r="D785" t="s">
        <v>47</v>
      </c>
      <c r="E785" t="s">
        <v>41</v>
      </c>
      <c r="F785" s="58">
        <v>7.6869764230875566</v>
      </c>
      <c r="G785" s="58">
        <v>5.4719797121072897</v>
      </c>
      <c r="H785" s="58">
        <v>1.3047740519164559</v>
      </c>
      <c r="I785" s="58">
        <v>1.551609109161302</v>
      </c>
      <c r="J785" s="58">
        <v>1.3702221364355081</v>
      </c>
    </row>
    <row r="786" spans="1:10">
      <c r="A786" t="s">
        <v>350</v>
      </c>
      <c r="B786" t="s">
        <v>84</v>
      </c>
      <c r="C786" t="s">
        <v>85</v>
      </c>
      <c r="D786" t="s">
        <v>47</v>
      </c>
      <c r="E786" t="s">
        <v>41</v>
      </c>
      <c r="F786" s="58">
        <v>0</v>
      </c>
      <c r="G786" s="58">
        <v>0</v>
      </c>
      <c r="H786" s="58">
        <v>0</v>
      </c>
      <c r="I786" s="58">
        <v>0</v>
      </c>
      <c r="J786" s="58">
        <v>0</v>
      </c>
    </row>
    <row r="787" spans="1:10">
      <c r="A787" t="s">
        <v>350</v>
      </c>
      <c r="B787" t="s">
        <v>86</v>
      </c>
      <c r="C787" t="s">
        <v>87</v>
      </c>
      <c r="D787" t="s">
        <v>47</v>
      </c>
      <c r="E787" t="s">
        <v>41</v>
      </c>
      <c r="F787" s="58">
        <v>0</v>
      </c>
      <c r="G787" s="58">
        <v>0</v>
      </c>
      <c r="H787" s="58">
        <v>0</v>
      </c>
      <c r="I787" s="58">
        <v>0</v>
      </c>
      <c r="J787" s="58">
        <v>0</v>
      </c>
    </row>
    <row r="788" spans="1:10">
      <c r="A788" t="s">
        <v>350</v>
      </c>
      <c r="B788" t="s">
        <v>88</v>
      </c>
      <c r="C788" t="s">
        <v>89</v>
      </c>
      <c r="D788" t="s">
        <v>47</v>
      </c>
      <c r="E788" t="s">
        <v>41</v>
      </c>
      <c r="F788" s="58">
        <v>0.13744274575124629</v>
      </c>
      <c r="G788" s="58">
        <v>0.1863341281890698</v>
      </c>
      <c r="H788" s="58">
        <v>0.16285441361215791</v>
      </c>
      <c r="I788" s="58">
        <v>0.113649829224726</v>
      </c>
      <c r="J788" s="58">
        <v>0.1138662250250177</v>
      </c>
    </row>
    <row r="789" spans="1:10">
      <c r="A789" t="s">
        <v>350</v>
      </c>
      <c r="B789" t="s">
        <v>90</v>
      </c>
      <c r="C789" t="s">
        <v>91</v>
      </c>
      <c r="D789" t="s">
        <v>47</v>
      </c>
      <c r="E789" t="s">
        <v>41</v>
      </c>
      <c r="F789" s="58">
        <v>1.4101311168645529</v>
      </c>
      <c r="G789" s="58">
        <v>1.3248258957107679</v>
      </c>
      <c r="H789" s="58">
        <v>1.2369180462447229</v>
      </c>
      <c r="I789" s="58">
        <v>1.0671526337372581</v>
      </c>
      <c r="J789" s="58">
        <v>1.037235192664868</v>
      </c>
    </row>
    <row r="790" spans="1:10">
      <c r="A790" t="s">
        <v>350</v>
      </c>
      <c r="B790" t="s">
        <v>92</v>
      </c>
      <c r="C790" t="s">
        <v>93</v>
      </c>
      <c r="D790" t="s">
        <v>47</v>
      </c>
      <c r="E790" t="s">
        <v>41</v>
      </c>
      <c r="F790" s="58">
        <v>9.2345502857033566</v>
      </c>
      <c r="G790" s="58">
        <v>6.9831397360071268</v>
      </c>
      <c r="H790" s="58">
        <v>2.7045465117733372</v>
      </c>
      <c r="I790" s="58">
        <v>2.732411572123286</v>
      </c>
      <c r="J790" s="58">
        <v>2.5213235541253942</v>
      </c>
    </row>
    <row r="791" spans="1:10">
      <c r="A791" t="s">
        <v>350</v>
      </c>
      <c r="B791" t="s">
        <v>94</v>
      </c>
      <c r="C791" t="s">
        <v>95</v>
      </c>
      <c r="D791" t="s">
        <v>47</v>
      </c>
      <c r="E791" t="s">
        <v>41</v>
      </c>
      <c r="F791" s="58">
        <v>1.179624063388772</v>
      </c>
      <c r="G791" s="58">
        <v>1.1768207355617899</v>
      </c>
      <c r="H791" s="58">
        <v>1.1666586864288311</v>
      </c>
      <c r="I791" s="58">
        <v>1.1724425015680191</v>
      </c>
      <c r="J791" s="58">
        <v>1.178028486864241</v>
      </c>
    </row>
    <row r="792" spans="1:10">
      <c r="A792" t="s">
        <v>350</v>
      </c>
      <c r="B792" t="s">
        <v>96</v>
      </c>
      <c r="C792" t="s">
        <v>97</v>
      </c>
      <c r="D792" t="s">
        <v>47</v>
      </c>
      <c r="E792" t="s">
        <v>41</v>
      </c>
      <c r="F792" s="58">
        <v>0.32165345915258281</v>
      </c>
      <c r="G792" s="58">
        <v>0.31948765104285309</v>
      </c>
      <c r="H792" s="58">
        <v>0.31673807565264672</v>
      </c>
      <c r="I792" s="58">
        <v>0.31799870435084371</v>
      </c>
      <c r="J792" s="58">
        <v>0.31954551776827012</v>
      </c>
    </row>
    <row r="793" spans="1:10">
      <c r="A793" t="s">
        <v>350</v>
      </c>
      <c r="B793" t="s">
        <v>98</v>
      </c>
      <c r="C793" t="s">
        <v>99</v>
      </c>
      <c r="D793" t="s">
        <v>47</v>
      </c>
      <c r="E793" t="s">
        <v>41</v>
      </c>
      <c r="F793" s="58">
        <v>0.22945246520758039</v>
      </c>
      <c r="G793" s="58">
        <v>0.2282337408274131</v>
      </c>
      <c r="H793" s="58">
        <v>0.22701144206238799</v>
      </c>
      <c r="I793" s="58">
        <v>0.2274562034486067</v>
      </c>
      <c r="J793" s="58">
        <v>0.2288193601545947</v>
      </c>
    </row>
    <row r="794" spans="1:10">
      <c r="A794" t="s">
        <v>350</v>
      </c>
      <c r="B794" t="s">
        <v>100</v>
      </c>
      <c r="C794" t="s">
        <v>101</v>
      </c>
      <c r="D794" t="s">
        <v>47</v>
      </c>
      <c r="E794" t="s">
        <v>41</v>
      </c>
      <c r="F794" s="58">
        <v>2.70946727704376</v>
      </c>
      <c r="G794" s="58">
        <v>2.833103524045097</v>
      </c>
      <c r="H794" s="58">
        <v>2.8325695728868432</v>
      </c>
      <c r="I794" s="58">
        <v>2.85141987601473</v>
      </c>
      <c r="J794" s="58">
        <v>2.91449775390591</v>
      </c>
    </row>
    <row r="795" spans="1:10">
      <c r="A795" t="s">
        <v>350</v>
      </c>
      <c r="B795" t="s">
        <v>102</v>
      </c>
      <c r="C795" t="s">
        <v>103</v>
      </c>
      <c r="D795" t="s">
        <v>47</v>
      </c>
      <c r="E795" t="s">
        <v>41</v>
      </c>
      <c r="F795" s="58">
        <v>9.4306388919174103E-2</v>
      </c>
      <c r="G795" s="58">
        <v>9.7053710476546998E-2</v>
      </c>
      <c r="H795" s="58">
        <v>9.68987339204848E-2</v>
      </c>
      <c r="I795" s="58">
        <v>0.1003826670322911</v>
      </c>
      <c r="J795" s="58">
        <v>0.1028374926205553</v>
      </c>
    </row>
    <row r="796" spans="1:10">
      <c r="A796" t="s">
        <v>350</v>
      </c>
      <c r="B796" t="s">
        <v>104</v>
      </c>
      <c r="C796" t="s">
        <v>105</v>
      </c>
      <c r="D796" t="s">
        <v>47</v>
      </c>
      <c r="E796" t="s">
        <v>41</v>
      </c>
      <c r="F796" s="58">
        <v>0.50053992944020242</v>
      </c>
      <c r="G796" s="58">
        <v>0.52940537073711647</v>
      </c>
      <c r="H796" s="58">
        <v>0.54169428084392335</v>
      </c>
      <c r="I796" s="58">
        <v>0.53372561781927486</v>
      </c>
      <c r="J796" s="58">
        <v>0.5990610106275801</v>
      </c>
    </row>
    <row r="797" spans="1:10">
      <c r="A797" t="s">
        <v>350</v>
      </c>
      <c r="B797" t="s">
        <v>106</v>
      </c>
      <c r="C797" t="s">
        <v>107</v>
      </c>
      <c r="D797" t="s">
        <v>47</v>
      </c>
      <c r="E797" t="s">
        <v>41</v>
      </c>
      <c r="F797" s="58">
        <v>2.29534204368484E-2</v>
      </c>
      <c r="G797" s="58">
        <v>2.395134120218011E-2</v>
      </c>
      <c r="H797" s="58">
        <v>2.4257486090765949E-2</v>
      </c>
      <c r="I797" s="58">
        <v>2.4138344524489819E-2</v>
      </c>
      <c r="J797" s="58">
        <v>2.9594331363338531E-2</v>
      </c>
    </row>
    <row r="798" spans="1:10">
      <c r="A798" t="s">
        <v>350</v>
      </c>
      <c r="B798" t="s">
        <v>108</v>
      </c>
      <c r="C798" t="s">
        <v>109</v>
      </c>
      <c r="D798" t="s">
        <v>47</v>
      </c>
      <c r="E798" t="s">
        <v>41</v>
      </c>
      <c r="F798" s="58">
        <v>1.2751900242693549E-2</v>
      </c>
      <c r="G798" s="58">
        <v>1.330630066787784E-2</v>
      </c>
      <c r="H798" s="58">
        <v>1.3476381161536641E-2</v>
      </c>
      <c r="I798" s="58">
        <v>1.341019140249434E-2</v>
      </c>
      <c r="J798" s="58">
        <v>1.703916048192218E-2</v>
      </c>
    </row>
    <row r="799" spans="1:10">
      <c r="A799" t="s">
        <v>350</v>
      </c>
      <c r="B799" t="s">
        <v>110</v>
      </c>
      <c r="C799" t="s">
        <v>111</v>
      </c>
      <c r="D799" t="s">
        <v>47</v>
      </c>
      <c r="E799" t="s">
        <v>41</v>
      </c>
      <c r="F799" s="58">
        <v>0</v>
      </c>
      <c r="G799" s="58">
        <v>0</v>
      </c>
      <c r="H799" s="58">
        <v>0</v>
      </c>
      <c r="I799" s="58">
        <v>0</v>
      </c>
      <c r="J799" s="58">
        <v>0</v>
      </c>
    </row>
    <row r="800" spans="1:10">
      <c r="A800" t="s">
        <v>350</v>
      </c>
      <c r="B800" t="s">
        <v>112</v>
      </c>
      <c r="C800" t="s">
        <v>113</v>
      </c>
      <c r="D800" t="s">
        <v>47</v>
      </c>
      <c r="E800" t="s">
        <v>41</v>
      </c>
      <c r="F800" s="58">
        <v>0</v>
      </c>
      <c r="G800" s="58">
        <v>0</v>
      </c>
      <c r="H800" s="58">
        <v>0</v>
      </c>
      <c r="I800" s="58">
        <v>0</v>
      </c>
      <c r="J800" s="58">
        <v>0</v>
      </c>
    </row>
    <row r="801" spans="1:10">
      <c r="A801" t="s">
        <v>350</v>
      </c>
      <c r="B801" t="s">
        <v>114</v>
      </c>
      <c r="C801" t="s">
        <v>57</v>
      </c>
      <c r="D801" t="s">
        <v>47</v>
      </c>
      <c r="E801" t="s">
        <v>41</v>
      </c>
      <c r="F801" s="58">
        <v>5.070748903831614</v>
      </c>
      <c r="G801" s="58">
        <v>5.2213623745608739</v>
      </c>
      <c r="H801" s="58">
        <v>5.2193046590474204</v>
      </c>
      <c r="I801" s="58">
        <v>5.2409741061607491</v>
      </c>
      <c r="J801" s="58">
        <v>5.389423113786413</v>
      </c>
    </row>
    <row r="802" spans="1:10">
      <c r="A802" t="s">
        <v>350</v>
      </c>
      <c r="B802" t="s">
        <v>115</v>
      </c>
      <c r="C802" t="s">
        <v>116</v>
      </c>
      <c r="D802" t="s">
        <v>47</v>
      </c>
      <c r="E802" t="s">
        <v>41</v>
      </c>
      <c r="F802" s="58">
        <v>9.8173389822318749E-4</v>
      </c>
      <c r="G802" s="58">
        <v>1.963467796446375E-3</v>
      </c>
      <c r="H802" s="58">
        <v>3.9022854071009382E-3</v>
      </c>
      <c r="I802" s="58">
        <v>1.348387804361156E-2</v>
      </c>
      <c r="J802" s="58">
        <v>1.722346260882621E-2</v>
      </c>
    </row>
    <row r="803" spans="1:10">
      <c r="A803" t="s">
        <v>350</v>
      </c>
      <c r="B803" t="s">
        <v>117</v>
      </c>
      <c r="C803" t="s">
        <v>118</v>
      </c>
      <c r="D803" t="s">
        <v>47</v>
      </c>
      <c r="E803" t="s">
        <v>41</v>
      </c>
      <c r="F803" s="58">
        <v>0</v>
      </c>
      <c r="G803" s="58">
        <v>0</v>
      </c>
      <c r="H803" s="58">
        <v>0</v>
      </c>
      <c r="I803" s="58">
        <v>0</v>
      </c>
      <c r="J803" s="58">
        <v>0</v>
      </c>
    </row>
    <row r="804" spans="1:10">
      <c r="A804" t="s">
        <v>350</v>
      </c>
      <c r="B804" t="s">
        <v>119</v>
      </c>
      <c r="C804" t="s">
        <v>120</v>
      </c>
      <c r="D804" t="s">
        <v>47</v>
      </c>
      <c r="E804" t="s">
        <v>41</v>
      </c>
      <c r="F804" s="58">
        <v>0</v>
      </c>
      <c r="G804" s="58">
        <v>0</v>
      </c>
      <c r="H804" s="58">
        <v>0</v>
      </c>
      <c r="I804" s="58">
        <v>0</v>
      </c>
      <c r="J804" s="58">
        <v>0</v>
      </c>
    </row>
    <row r="805" spans="1:10">
      <c r="A805" t="s">
        <v>350</v>
      </c>
      <c r="B805" t="s">
        <v>121</v>
      </c>
      <c r="C805" t="s">
        <v>122</v>
      </c>
      <c r="D805" t="s">
        <v>47</v>
      </c>
      <c r="E805" t="s">
        <v>41</v>
      </c>
      <c r="F805" s="58">
        <v>3.1415484743142E-2</v>
      </c>
      <c r="G805" s="58">
        <v>3.4360686437811573E-2</v>
      </c>
      <c r="H805" s="58">
        <v>5.560756705118837E-2</v>
      </c>
      <c r="I805" s="58">
        <v>0.15891713408542199</v>
      </c>
      <c r="J805" s="58">
        <v>0.211465846475033</v>
      </c>
    </row>
    <row r="806" spans="1:10">
      <c r="A806" t="s">
        <v>350</v>
      </c>
      <c r="B806" t="s">
        <v>123</v>
      </c>
      <c r="C806" t="s">
        <v>124</v>
      </c>
      <c r="D806" t="s">
        <v>47</v>
      </c>
      <c r="E806" t="s">
        <v>41</v>
      </c>
      <c r="F806" s="58">
        <v>0</v>
      </c>
      <c r="G806" s="58">
        <v>0</v>
      </c>
      <c r="H806" s="58">
        <v>0</v>
      </c>
      <c r="I806" s="58">
        <v>0</v>
      </c>
      <c r="J806" s="58">
        <v>0</v>
      </c>
    </row>
    <row r="807" spans="1:10">
      <c r="A807" t="s">
        <v>350</v>
      </c>
      <c r="B807" t="s">
        <v>125</v>
      </c>
      <c r="C807" t="s">
        <v>126</v>
      </c>
      <c r="D807" t="s">
        <v>47</v>
      </c>
      <c r="E807" t="s">
        <v>41</v>
      </c>
      <c r="F807" s="58">
        <v>0</v>
      </c>
      <c r="G807" s="58">
        <v>0</v>
      </c>
      <c r="H807" s="58">
        <v>0</v>
      </c>
      <c r="I807" s="58">
        <v>0</v>
      </c>
      <c r="J807" s="58">
        <v>0</v>
      </c>
    </row>
    <row r="808" spans="1:10">
      <c r="A808" t="s">
        <v>350</v>
      </c>
      <c r="B808" t="s">
        <v>127</v>
      </c>
      <c r="C808" t="s">
        <v>128</v>
      </c>
      <c r="D808" t="s">
        <v>47</v>
      </c>
      <c r="E808" t="s">
        <v>41</v>
      </c>
      <c r="F808" s="58">
        <v>0</v>
      </c>
      <c r="G808" s="58">
        <v>0</v>
      </c>
      <c r="H808" s="58">
        <v>0</v>
      </c>
      <c r="I808" s="58">
        <v>0</v>
      </c>
      <c r="J808" s="58">
        <v>0</v>
      </c>
    </row>
    <row r="809" spans="1:10">
      <c r="A809" t="s">
        <v>350</v>
      </c>
      <c r="B809" t="s">
        <v>129</v>
      </c>
      <c r="C809" t="s">
        <v>130</v>
      </c>
      <c r="D809" t="s">
        <v>47</v>
      </c>
      <c r="E809" t="s">
        <v>41</v>
      </c>
      <c r="F809" s="58">
        <v>0</v>
      </c>
      <c r="G809" s="58">
        <v>0</v>
      </c>
      <c r="H809" s="58">
        <v>0</v>
      </c>
      <c r="I809" s="58">
        <v>0</v>
      </c>
      <c r="J809" s="58">
        <v>0</v>
      </c>
    </row>
    <row r="810" spans="1:10">
      <c r="A810" t="s">
        <v>350</v>
      </c>
      <c r="B810" t="s">
        <v>131</v>
      </c>
      <c r="C810" t="s">
        <v>132</v>
      </c>
      <c r="D810" t="s">
        <v>47</v>
      </c>
      <c r="E810" t="s">
        <v>41</v>
      </c>
      <c r="F810" s="58">
        <v>0</v>
      </c>
      <c r="G810" s="58">
        <v>0</v>
      </c>
      <c r="H810" s="58">
        <v>0</v>
      </c>
      <c r="I810" s="58">
        <v>0</v>
      </c>
      <c r="J810" s="58">
        <v>0</v>
      </c>
    </row>
    <row r="811" spans="1:10">
      <c r="A811" t="s">
        <v>350</v>
      </c>
      <c r="B811" t="s">
        <v>133</v>
      </c>
      <c r="C811" t="s">
        <v>134</v>
      </c>
      <c r="D811" t="s">
        <v>47</v>
      </c>
      <c r="E811" t="s">
        <v>41</v>
      </c>
      <c r="F811" s="58">
        <v>0</v>
      </c>
      <c r="G811" s="58">
        <v>0</v>
      </c>
      <c r="H811" s="58">
        <v>0</v>
      </c>
      <c r="I811" s="58">
        <v>0</v>
      </c>
      <c r="J811" s="58">
        <v>0</v>
      </c>
    </row>
    <row r="812" spans="1:10">
      <c r="A812" t="s">
        <v>350</v>
      </c>
      <c r="B812" t="s">
        <v>135</v>
      </c>
      <c r="C812" t="s">
        <v>69</v>
      </c>
      <c r="D812" t="s">
        <v>47</v>
      </c>
      <c r="E812" t="s">
        <v>41</v>
      </c>
      <c r="F812" s="58">
        <v>3.2397218641365189E-2</v>
      </c>
      <c r="G812" s="58">
        <v>3.6324154234257951E-2</v>
      </c>
      <c r="H812" s="58">
        <v>5.9509852458289311E-2</v>
      </c>
      <c r="I812" s="58">
        <v>0.17240101212903361</v>
      </c>
      <c r="J812" s="58">
        <v>0.2286893090838592</v>
      </c>
    </row>
    <row r="813" spans="1:10">
      <c r="A813" t="s">
        <v>350</v>
      </c>
      <c r="B813" t="s">
        <v>136</v>
      </c>
      <c r="C813" t="s">
        <v>137</v>
      </c>
      <c r="D813" t="s">
        <v>47</v>
      </c>
      <c r="E813" t="s">
        <v>41</v>
      </c>
      <c r="F813" s="58">
        <v>7.3630042366739062E-2</v>
      </c>
      <c r="G813" s="58">
        <v>7.3167851383142579E-2</v>
      </c>
      <c r="H813" s="58">
        <v>7.3672234729309533E-2</v>
      </c>
      <c r="I813" s="58">
        <v>7.3198195093891319E-2</v>
      </c>
      <c r="J813" s="58">
        <v>7.3678145604423234E-2</v>
      </c>
    </row>
    <row r="814" spans="1:10">
      <c r="A814" t="s">
        <v>350</v>
      </c>
      <c r="B814" t="s">
        <v>138</v>
      </c>
      <c r="C814" t="s">
        <v>139</v>
      </c>
      <c r="D814" t="s">
        <v>47</v>
      </c>
      <c r="E814" t="s">
        <v>41</v>
      </c>
      <c r="F814" s="58">
        <v>1.178080677867825E-2</v>
      </c>
      <c r="G814" s="58">
        <v>1.1706856221302809E-2</v>
      </c>
      <c r="H814" s="58">
        <v>1.2601829624750319E-2</v>
      </c>
      <c r="I814" s="58">
        <v>1.2520743897639309E-2</v>
      </c>
      <c r="J814" s="58">
        <v>1.243916743970782E-2</v>
      </c>
    </row>
    <row r="815" spans="1:10">
      <c r="A815" t="s">
        <v>350</v>
      </c>
      <c r="B815" t="s">
        <v>140</v>
      </c>
      <c r="C815" t="s">
        <v>141</v>
      </c>
      <c r="D815" t="s">
        <v>47</v>
      </c>
      <c r="E815" t="s">
        <v>41</v>
      </c>
      <c r="F815" s="58">
        <v>1.178080677867825E-2</v>
      </c>
      <c r="G815" s="58">
        <v>1.1706856221302809E-2</v>
      </c>
      <c r="H815" s="58">
        <v>1.2601829624750319E-2</v>
      </c>
      <c r="I815" s="58">
        <v>1.2520743897639309E-2</v>
      </c>
      <c r="J815" s="58">
        <v>1.243916743970782E-2</v>
      </c>
    </row>
    <row r="816" spans="1:10">
      <c r="A816" t="s">
        <v>350</v>
      </c>
      <c r="B816" t="s">
        <v>142</v>
      </c>
      <c r="C816" t="s">
        <v>143</v>
      </c>
      <c r="D816" t="s">
        <v>47</v>
      </c>
      <c r="E816" t="s">
        <v>41</v>
      </c>
      <c r="F816" s="58">
        <v>2.2216638116790728</v>
      </c>
      <c r="G816" s="58">
        <v>2.2213759679922092</v>
      </c>
      <c r="H816" s="58">
        <v>2.4011332292697332</v>
      </c>
      <c r="I816" s="58">
        <v>1.9753881333890939</v>
      </c>
      <c r="J816" s="58">
        <v>2.4036298929650801</v>
      </c>
    </row>
    <row r="817" spans="1:10">
      <c r="A817" t="s">
        <v>350</v>
      </c>
      <c r="B817" t="s">
        <v>144</v>
      </c>
      <c r="C817" t="s">
        <v>145</v>
      </c>
      <c r="D817" t="s">
        <v>47</v>
      </c>
      <c r="E817" t="s">
        <v>41</v>
      </c>
      <c r="F817" s="58">
        <v>0</v>
      </c>
      <c r="G817" s="58">
        <v>0</v>
      </c>
      <c r="H817" s="58">
        <v>0</v>
      </c>
      <c r="I817" s="58">
        <v>0</v>
      </c>
      <c r="J817" s="58">
        <v>0</v>
      </c>
    </row>
    <row r="818" spans="1:10">
      <c r="A818" t="s">
        <v>350</v>
      </c>
      <c r="B818" t="s">
        <v>146</v>
      </c>
      <c r="C818" t="s">
        <v>147</v>
      </c>
      <c r="D818" t="s">
        <v>47</v>
      </c>
      <c r="E818" t="s">
        <v>41</v>
      </c>
      <c r="F818" s="58">
        <v>0</v>
      </c>
      <c r="G818" s="58">
        <v>0</v>
      </c>
      <c r="H818" s="58">
        <v>0</v>
      </c>
      <c r="I818" s="58">
        <v>0</v>
      </c>
      <c r="J818" s="58">
        <v>0</v>
      </c>
    </row>
    <row r="819" spans="1:10">
      <c r="A819" t="s">
        <v>350</v>
      </c>
      <c r="B819" t="s">
        <v>148</v>
      </c>
      <c r="C819" t="s">
        <v>149</v>
      </c>
      <c r="D819" t="s">
        <v>47</v>
      </c>
      <c r="E819" t="s">
        <v>41</v>
      </c>
      <c r="F819" s="58">
        <v>0</v>
      </c>
      <c r="G819" s="58">
        <v>0</v>
      </c>
      <c r="H819" s="58">
        <v>0</v>
      </c>
      <c r="I819" s="58">
        <v>0</v>
      </c>
      <c r="J819" s="58">
        <v>0</v>
      </c>
    </row>
    <row r="820" spans="1:10">
      <c r="A820" t="s">
        <v>350</v>
      </c>
      <c r="B820" t="s">
        <v>150</v>
      </c>
      <c r="C820" t="s">
        <v>151</v>
      </c>
      <c r="D820" t="s">
        <v>47</v>
      </c>
      <c r="E820" t="s">
        <v>41</v>
      </c>
      <c r="F820" s="58">
        <v>0</v>
      </c>
      <c r="G820" s="58">
        <v>0</v>
      </c>
      <c r="H820" s="58">
        <v>0</v>
      </c>
      <c r="I820" s="58">
        <v>0</v>
      </c>
      <c r="J820" s="58">
        <v>0</v>
      </c>
    </row>
    <row r="821" spans="1:10">
      <c r="A821" t="s">
        <v>350</v>
      </c>
      <c r="B821" t="s">
        <v>152</v>
      </c>
      <c r="C821" t="s">
        <v>153</v>
      </c>
      <c r="D821" t="s">
        <v>47</v>
      </c>
      <c r="E821" t="s">
        <v>41</v>
      </c>
      <c r="F821" s="58">
        <v>0</v>
      </c>
      <c r="G821" s="58">
        <v>0</v>
      </c>
      <c r="H821" s="58">
        <v>0</v>
      </c>
      <c r="I821" s="58">
        <v>0</v>
      </c>
      <c r="J821" s="58">
        <v>0</v>
      </c>
    </row>
    <row r="822" spans="1:10">
      <c r="A822" t="s">
        <v>350</v>
      </c>
      <c r="B822" t="s">
        <v>154</v>
      </c>
      <c r="C822" t="s">
        <v>155</v>
      </c>
      <c r="D822" t="s">
        <v>47</v>
      </c>
      <c r="E822" t="s">
        <v>41</v>
      </c>
      <c r="F822" s="58">
        <v>0</v>
      </c>
      <c r="G822" s="58">
        <v>0</v>
      </c>
      <c r="H822" s="58">
        <v>0</v>
      </c>
      <c r="I822" s="58">
        <v>0</v>
      </c>
      <c r="J822" s="58">
        <v>0</v>
      </c>
    </row>
    <row r="823" spans="1:10">
      <c r="A823" t="s">
        <v>350</v>
      </c>
      <c r="B823" t="s">
        <v>156</v>
      </c>
      <c r="C823" t="s">
        <v>81</v>
      </c>
      <c r="D823" t="s">
        <v>47</v>
      </c>
      <c r="E823" t="s">
        <v>41</v>
      </c>
      <c r="F823" s="58">
        <v>2.3188554676031679</v>
      </c>
      <c r="G823" s="58">
        <v>2.3179575318179571</v>
      </c>
      <c r="H823" s="58">
        <v>2.5000091232485429</v>
      </c>
      <c r="I823" s="58">
        <v>2.0736278162782642</v>
      </c>
      <c r="J823" s="58">
        <v>2.5021863734489189</v>
      </c>
    </row>
    <row r="824" spans="1:10">
      <c r="A824" t="s">
        <v>350</v>
      </c>
      <c r="B824" t="s">
        <v>157</v>
      </c>
      <c r="C824" t="s">
        <v>158</v>
      </c>
      <c r="D824" t="s">
        <v>47</v>
      </c>
      <c r="E824" t="s">
        <v>41</v>
      </c>
      <c r="F824" s="58">
        <v>0.35538767115679393</v>
      </c>
      <c r="G824" s="58">
        <v>0.42242239531867648</v>
      </c>
      <c r="H824" s="58">
        <v>0.83365949825271324</v>
      </c>
      <c r="I824" s="58">
        <v>1.4813003165053269</v>
      </c>
      <c r="J824" s="58">
        <v>0.33298694377064009</v>
      </c>
    </row>
    <row r="825" spans="1:10">
      <c r="A825" t="s">
        <v>350</v>
      </c>
      <c r="B825" t="s">
        <v>159</v>
      </c>
      <c r="C825" t="s">
        <v>160</v>
      </c>
      <c r="D825" t="s">
        <v>47</v>
      </c>
      <c r="E825" t="s">
        <v>41</v>
      </c>
      <c r="F825" s="58">
        <v>0</v>
      </c>
      <c r="G825" s="58">
        <v>4.8778567588761722E-2</v>
      </c>
      <c r="H825" s="58">
        <v>4.8468575479808908E-2</v>
      </c>
      <c r="I825" s="58">
        <v>4.8156707298612718E-2</v>
      </c>
      <c r="J825" s="58">
        <v>4.7842951691183917E-2</v>
      </c>
    </row>
    <row r="826" spans="1:10">
      <c r="A826" t="s">
        <v>350</v>
      </c>
      <c r="B826" t="s">
        <v>161</v>
      </c>
      <c r="C826" t="s">
        <v>162</v>
      </c>
      <c r="D826" t="s">
        <v>47</v>
      </c>
      <c r="E826" t="s">
        <v>41</v>
      </c>
      <c r="F826" s="58">
        <v>0</v>
      </c>
      <c r="G826" s="58">
        <v>0</v>
      </c>
      <c r="H826" s="58">
        <v>0</v>
      </c>
      <c r="I826" s="58">
        <v>0</v>
      </c>
      <c r="J826" s="58">
        <v>0</v>
      </c>
    </row>
    <row r="827" spans="1:10">
      <c r="A827" t="s">
        <v>350</v>
      </c>
      <c r="B827" t="s">
        <v>163</v>
      </c>
      <c r="C827" t="s">
        <v>164</v>
      </c>
      <c r="D827" t="s">
        <v>47</v>
      </c>
      <c r="E827" t="s">
        <v>41</v>
      </c>
      <c r="F827" s="58">
        <v>1.335158101583535</v>
      </c>
      <c r="G827" s="58">
        <v>2.5345343719120592</v>
      </c>
      <c r="H827" s="58">
        <v>5.9538798119397258</v>
      </c>
      <c r="I827" s="58">
        <v>7.9188889481838753</v>
      </c>
      <c r="J827" s="58">
        <v>1.1941600742119509</v>
      </c>
    </row>
    <row r="828" spans="1:10">
      <c r="A828" t="s">
        <v>350</v>
      </c>
      <c r="B828" t="s">
        <v>165</v>
      </c>
      <c r="C828" t="s">
        <v>166</v>
      </c>
      <c r="D828" t="s">
        <v>47</v>
      </c>
      <c r="E828" t="s">
        <v>41</v>
      </c>
      <c r="F828" s="58">
        <v>0</v>
      </c>
      <c r="G828" s="58">
        <v>0</v>
      </c>
      <c r="H828" s="58">
        <v>0</v>
      </c>
      <c r="I828" s="58">
        <v>0</v>
      </c>
      <c r="J828" s="58">
        <v>0</v>
      </c>
    </row>
    <row r="829" spans="1:10">
      <c r="A829" t="s">
        <v>350</v>
      </c>
      <c r="B829" t="s">
        <v>167</v>
      </c>
      <c r="C829" t="s">
        <v>168</v>
      </c>
      <c r="D829" t="s">
        <v>47</v>
      </c>
      <c r="E829" t="s">
        <v>41</v>
      </c>
      <c r="F829" s="58">
        <v>0</v>
      </c>
      <c r="G829" s="58">
        <v>0</v>
      </c>
      <c r="H829" s="58">
        <v>0</v>
      </c>
      <c r="I829" s="58">
        <v>0</v>
      </c>
      <c r="J829" s="58">
        <v>0</v>
      </c>
    </row>
    <row r="830" spans="1:10">
      <c r="A830" t="s">
        <v>350</v>
      </c>
      <c r="B830" t="s">
        <v>169</v>
      </c>
      <c r="C830" t="s">
        <v>170</v>
      </c>
      <c r="D830" t="s">
        <v>47</v>
      </c>
      <c r="E830" t="s">
        <v>41</v>
      </c>
      <c r="F830" s="58">
        <v>0</v>
      </c>
      <c r="G830" s="58">
        <v>0</v>
      </c>
      <c r="H830" s="58">
        <v>0</v>
      </c>
      <c r="I830" s="58">
        <v>0</v>
      </c>
      <c r="J830" s="58">
        <v>0</v>
      </c>
    </row>
    <row r="831" spans="1:10">
      <c r="A831" t="s">
        <v>350</v>
      </c>
      <c r="B831" t="s">
        <v>171</v>
      </c>
      <c r="C831" t="s">
        <v>172</v>
      </c>
      <c r="D831" t="s">
        <v>47</v>
      </c>
      <c r="E831" t="s">
        <v>41</v>
      </c>
      <c r="F831" s="58">
        <v>0</v>
      </c>
      <c r="G831" s="58">
        <v>0</v>
      </c>
      <c r="H831" s="58">
        <v>0</v>
      </c>
      <c r="I831" s="58">
        <v>0</v>
      </c>
      <c r="J831" s="58">
        <v>0</v>
      </c>
    </row>
    <row r="832" spans="1:10">
      <c r="A832" t="s">
        <v>350</v>
      </c>
      <c r="B832" t="s">
        <v>173</v>
      </c>
      <c r="C832" t="s">
        <v>174</v>
      </c>
      <c r="D832" t="s">
        <v>47</v>
      </c>
      <c r="E832" t="s">
        <v>41</v>
      </c>
      <c r="F832" s="58">
        <v>0</v>
      </c>
      <c r="G832" s="58">
        <v>0</v>
      </c>
      <c r="H832" s="58">
        <v>0</v>
      </c>
      <c r="I832" s="58">
        <v>0</v>
      </c>
      <c r="J832" s="58">
        <v>0</v>
      </c>
    </row>
    <row r="833" spans="1:10">
      <c r="A833" t="s">
        <v>350</v>
      </c>
      <c r="B833" t="s">
        <v>175</v>
      </c>
      <c r="C833" t="s">
        <v>176</v>
      </c>
      <c r="D833" t="s">
        <v>47</v>
      </c>
      <c r="E833" t="s">
        <v>41</v>
      </c>
      <c r="F833" s="58">
        <v>0</v>
      </c>
      <c r="G833" s="58">
        <v>0</v>
      </c>
      <c r="H833" s="58">
        <v>0</v>
      </c>
      <c r="I833" s="58">
        <v>0</v>
      </c>
      <c r="J833" s="58">
        <v>0</v>
      </c>
    </row>
    <row r="834" spans="1:10">
      <c r="A834" t="s">
        <v>350</v>
      </c>
      <c r="B834" t="s">
        <v>177</v>
      </c>
      <c r="C834" t="s">
        <v>93</v>
      </c>
      <c r="D834" t="s">
        <v>47</v>
      </c>
      <c r="E834" t="s">
        <v>41</v>
      </c>
      <c r="F834" s="58">
        <v>1.690545772740329</v>
      </c>
      <c r="G834" s="58">
        <v>3.005735334819498</v>
      </c>
      <c r="H834" s="58">
        <v>6.8360078856722479</v>
      </c>
      <c r="I834" s="58">
        <v>9.4483459719878145</v>
      </c>
      <c r="J834" s="58">
        <v>1.574989969673775</v>
      </c>
    </row>
    <row r="835" spans="1:10">
      <c r="A835" t="s">
        <v>350</v>
      </c>
      <c r="B835" t="s">
        <v>178</v>
      </c>
      <c r="C835" t="s">
        <v>179</v>
      </c>
      <c r="D835" t="s">
        <v>47</v>
      </c>
      <c r="E835" t="s">
        <v>41</v>
      </c>
      <c r="F835" s="58">
        <v>0</v>
      </c>
      <c r="G835" s="58">
        <v>0</v>
      </c>
      <c r="H835" s="58">
        <v>0</v>
      </c>
      <c r="I835" s="58">
        <v>0</v>
      </c>
      <c r="J835" s="58">
        <v>0</v>
      </c>
    </row>
    <row r="836" spans="1:10">
      <c r="A836" t="s">
        <v>350</v>
      </c>
      <c r="B836" t="s">
        <v>180</v>
      </c>
      <c r="C836" t="s">
        <v>181</v>
      </c>
      <c r="D836" t="s">
        <v>47</v>
      </c>
      <c r="E836" t="s">
        <v>41</v>
      </c>
      <c r="F836" s="58">
        <v>0</v>
      </c>
      <c r="G836" s="58">
        <v>0</v>
      </c>
      <c r="H836" s="58">
        <v>0</v>
      </c>
      <c r="I836" s="58">
        <v>0</v>
      </c>
      <c r="J836" s="58">
        <v>0</v>
      </c>
    </row>
    <row r="837" spans="1:10">
      <c r="A837" t="s">
        <v>350</v>
      </c>
      <c r="B837" t="s">
        <v>182</v>
      </c>
      <c r="C837" t="s">
        <v>183</v>
      </c>
      <c r="D837" t="s">
        <v>47</v>
      </c>
      <c r="E837" t="s">
        <v>41</v>
      </c>
      <c r="F837" s="58">
        <v>0</v>
      </c>
      <c r="G837" s="58">
        <v>0</v>
      </c>
      <c r="H837" s="58">
        <v>0</v>
      </c>
      <c r="I837" s="58">
        <v>0</v>
      </c>
      <c r="J837" s="58">
        <v>0</v>
      </c>
    </row>
    <row r="838" spans="1:10">
      <c r="A838" t="s">
        <v>350</v>
      </c>
      <c r="B838" t="s">
        <v>184</v>
      </c>
      <c r="C838" t="s">
        <v>185</v>
      </c>
      <c r="D838" t="s">
        <v>47</v>
      </c>
      <c r="E838" t="s">
        <v>41</v>
      </c>
      <c r="F838" s="58">
        <v>0</v>
      </c>
      <c r="G838" s="58">
        <v>0</v>
      </c>
      <c r="H838" s="58">
        <v>0</v>
      </c>
      <c r="I838" s="58">
        <v>0</v>
      </c>
      <c r="J838" s="58">
        <v>0</v>
      </c>
    </row>
    <row r="839" spans="1:10">
      <c r="A839" t="s">
        <v>350</v>
      </c>
      <c r="B839" t="s">
        <v>186</v>
      </c>
      <c r="C839" t="s">
        <v>187</v>
      </c>
      <c r="D839" t="s">
        <v>47</v>
      </c>
      <c r="E839" t="s">
        <v>41</v>
      </c>
      <c r="F839" s="58">
        <v>0</v>
      </c>
      <c r="G839" s="58">
        <v>0</v>
      </c>
      <c r="H839" s="58">
        <v>0</v>
      </c>
      <c r="I839" s="58">
        <v>0</v>
      </c>
      <c r="J839" s="58">
        <v>0</v>
      </c>
    </row>
    <row r="840" spans="1:10">
      <c r="A840" t="s">
        <v>350</v>
      </c>
      <c r="B840" t="s">
        <v>188</v>
      </c>
      <c r="C840" t="s">
        <v>189</v>
      </c>
      <c r="D840" t="s">
        <v>47</v>
      </c>
      <c r="E840" t="s">
        <v>41</v>
      </c>
      <c r="F840" s="58">
        <v>0</v>
      </c>
      <c r="G840" s="58">
        <v>0</v>
      </c>
      <c r="H840" s="58">
        <v>0</v>
      </c>
      <c r="I840" s="58">
        <v>0</v>
      </c>
      <c r="J840" s="58">
        <v>0</v>
      </c>
    </row>
    <row r="841" spans="1:10">
      <c r="A841" t="s">
        <v>350</v>
      </c>
      <c r="B841" t="s">
        <v>190</v>
      </c>
      <c r="C841" t="s">
        <v>191</v>
      </c>
      <c r="D841" t="s">
        <v>47</v>
      </c>
      <c r="E841" t="s">
        <v>41</v>
      </c>
      <c r="F841" s="58">
        <v>0</v>
      </c>
      <c r="G841" s="58">
        <v>0</v>
      </c>
      <c r="H841" s="58">
        <v>0</v>
      </c>
      <c r="I841" s="58">
        <v>0</v>
      </c>
      <c r="J841" s="58">
        <v>0</v>
      </c>
    </row>
    <row r="842" spans="1:10">
      <c r="A842" t="s">
        <v>350</v>
      </c>
      <c r="B842" t="s">
        <v>192</v>
      </c>
      <c r="C842" t="s">
        <v>193</v>
      </c>
      <c r="D842" t="s">
        <v>47</v>
      </c>
      <c r="E842" t="s">
        <v>41</v>
      </c>
      <c r="F842" s="58">
        <v>0</v>
      </c>
      <c r="G842" s="58">
        <v>0</v>
      </c>
      <c r="H842" s="58">
        <v>0</v>
      </c>
      <c r="I842" s="58">
        <v>0</v>
      </c>
      <c r="J842" s="58">
        <v>0</v>
      </c>
    </row>
    <row r="843" spans="1:10">
      <c r="A843" t="s">
        <v>350</v>
      </c>
      <c r="B843" t="s">
        <v>194</v>
      </c>
      <c r="C843" t="s">
        <v>195</v>
      </c>
      <c r="D843" t="s">
        <v>47</v>
      </c>
      <c r="E843" t="s">
        <v>41</v>
      </c>
      <c r="F843" s="58">
        <v>0</v>
      </c>
      <c r="G843" s="58">
        <v>0</v>
      </c>
      <c r="H843" s="58">
        <v>0</v>
      </c>
      <c r="I843" s="58">
        <v>0</v>
      </c>
      <c r="J843" s="58">
        <v>0</v>
      </c>
    </row>
    <row r="844" spans="1:10">
      <c r="A844" t="s">
        <v>350</v>
      </c>
      <c r="B844" t="s">
        <v>196</v>
      </c>
      <c r="C844" t="s">
        <v>197</v>
      </c>
      <c r="D844" t="s">
        <v>47</v>
      </c>
      <c r="E844" t="s">
        <v>41</v>
      </c>
      <c r="F844" s="58">
        <v>0</v>
      </c>
      <c r="G844" s="58">
        <v>0</v>
      </c>
      <c r="H844" s="58">
        <v>0</v>
      </c>
      <c r="I844" s="58">
        <v>0</v>
      </c>
      <c r="J844" s="58">
        <v>0</v>
      </c>
    </row>
    <row r="845" spans="1:10">
      <c r="A845" t="s">
        <v>350</v>
      </c>
      <c r="B845" t="s">
        <v>198</v>
      </c>
      <c r="C845" t="s">
        <v>199</v>
      </c>
      <c r="D845" t="s">
        <v>47</v>
      </c>
      <c r="E845" t="s">
        <v>41</v>
      </c>
      <c r="F845" s="58">
        <v>0</v>
      </c>
      <c r="G845" s="58">
        <v>0</v>
      </c>
      <c r="H845" s="58">
        <v>0</v>
      </c>
      <c r="I845" s="58">
        <v>0</v>
      </c>
      <c r="J845" s="58">
        <v>0</v>
      </c>
    </row>
    <row r="846" spans="1:10">
      <c r="A846" t="s">
        <v>350</v>
      </c>
      <c r="B846" t="s">
        <v>200</v>
      </c>
      <c r="C846" t="s">
        <v>201</v>
      </c>
      <c r="D846" t="s">
        <v>47</v>
      </c>
      <c r="E846" t="s">
        <v>41</v>
      </c>
      <c r="F846" s="58">
        <v>0</v>
      </c>
      <c r="G846" s="58">
        <v>0</v>
      </c>
      <c r="H846" s="58">
        <v>0</v>
      </c>
      <c r="I846" s="58">
        <v>0</v>
      </c>
      <c r="J846" s="58">
        <v>0</v>
      </c>
    </row>
    <row r="847" spans="1:10">
      <c r="A847" t="s">
        <v>350</v>
      </c>
      <c r="B847" t="s">
        <v>202</v>
      </c>
      <c r="C847" t="s">
        <v>203</v>
      </c>
      <c r="D847" t="s">
        <v>47</v>
      </c>
      <c r="E847" t="s">
        <v>41</v>
      </c>
      <c r="F847" s="58">
        <v>0</v>
      </c>
      <c r="G847" s="58">
        <v>0</v>
      </c>
      <c r="H847" s="58">
        <v>0</v>
      </c>
      <c r="I847" s="58">
        <v>0</v>
      </c>
      <c r="J847" s="58">
        <v>0</v>
      </c>
    </row>
    <row r="848" spans="1:10">
      <c r="A848" t="s">
        <v>350</v>
      </c>
      <c r="B848" t="s">
        <v>204</v>
      </c>
      <c r="C848" t="s">
        <v>205</v>
      </c>
      <c r="D848" t="s">
        <v>47</v>
      </c>
      <c r="E848" t="s">
        <v>41</v>
      </c>
      <c r="F848" s="58">
        <v>0</v>
      </c>
      <c r="G848" s="58">
        <v>0</v>
      </c>
      <c r="H848" s="58">
        <v>0</v>
      </c>
      <c r="I848" s="58">
        <v>0</v>
      </c>
      <c r="J848" s="58">
        <v>0</v>
      </c>
    </row>
    <row r="849" spans="1:10">
      <c r="A849" t="s">
        <v>350</v>
      </c>
      <c r="B849" t="s">
        <v>206</v>
      </c>
      <c r="C849" t="s">
        <v>207</v>
      </c>
      <c r="D849" t="s">
        <v>47</v>
      </c>
      <c r="E849" t="s">
        <v>41</v>
      </c>
      <c r="F849" s="58">
        <v>0</v>
      </c>
      <c r="G849" s="58">
        <v>0</v>
      </c>
      <c r="H849" s="58">
        <v>0</v>
      </c>
      <c r="I849" s="58">
        <v>0</v>
      </c>
      <c r="J849" s="58">
        <v>0</v>
      </c>
    </row>
    <row r="850" spans="1:10">
      <c r="A850" t="s">
        <v>350</v>
      </c>
      <c r="B850" t="s">
        <v>208</v>
      </c>
      <c r="C850" t="s">
        <v>209</v>
      </c>
      <c r="D850" t="s">
        <v>47</v>
      </c>
      <c r="E850" t="s">
        <v>41</v>
      </c>
      <c r="F850" s="58">
        <v>0</v>
      </c>
      <c r="G850" s="58">
        <v>0</v>
      </c>
      <c r="H850" s="58">
        <v>0</v>
      </c>
      <c r="I850" s="58">
        <v>0</v>
      </c>
      <c r="J850" s="58">
        <v>0</v>
      </c>
    </row>
    <row r="851" spans="1:10">
      <c r="A851" t="s">
        <v>350</v>
      </c>
      <c r="B851" t="s">
        <v>210</v>
      </c>
      <c r="C851" t="s">
        <v>211</v>
      </c>
      <c r="D851" t="s">
        <v>47</v>
      </c>
      <c r="E851" t="s">
        <v>41</v>
      </c>
      <c r="F851" s="58">
        <v>0</v>
      </c>
      <c r="G851" s="58">
        <v>0</v>
      </c>
      <c r="H851" s="58">
        <v>0</v>
      </c>
      <c r="I851" s="58">
        <v>0</v>
      </c>
      <c r="J851" s="58">
        <v>0</v>
      </c>
    </row>
    <row r="852" spans="1:10">
      <c r="A852" t="s">
        <v>350</v>
      </c>
      <c r="B852" t="s">
        <v>212</v>
      </c>
      <c r="C852" t="s">
        <v>213</v>
      </c>
      <c r="D852" t="s">
        <v>47</v>
      </c>
      <c r="E852" t="s">
        <v>41</v>
      </c>
      <c r="F852" s="58">
        <v>0</v>
      </c>
      <c r="G852" s="58">
        <v>0</v>
      </c>
      <c r="H852" s="58">
        <v>0</v>
      </c>
      <c r="I852" s="58">
        <v>0</v>
      </c>
      <c r="J852" s="58">
        <v>0</v>
      </c>
    </row>
    <row r="853" spans="1:10">
      <c r="A853" t="s">
        <v>350</v>
      </c>
      <c r="B853" t="s">
        <v>214</v>
      </c>
      <c r="C853" t="s">
        <v>215</v>
      </c>
      <c r="D853" t="s">
        <v>47</v>
      </c>
      <c r="E853" t="s">
        <v>41</v>
      </c>
      <c r="F853" s="58">
        <v>0</v>
      </c>
      <c r="G853" s="58">
        <v>0</v>
      </c>
      <c r="H853" s="58">
        <v>0</v>
      </c>
      <c r="I853" s="58">
        <v>0</v>
      </c>
      <c r="J853" s="58">
        <v>0</v>
      </c>
    </row>
    <row r="854" spans="1:10">
      <c r="A854" t="s">
        <v>350</v>
      </c>
      <c r="B854" t="s">
        <v>216</v>
      </c>
      <c r="C854" t="s">
        <v>217</v>
      </c>
      <c r="D854" t="s">
        <v>47</v>
      </c>
      <c r="E854" t="s">
        <v>41</v>
      </c>
      <c r="F854" s="58">
        <v>0</v>
      </c>
      <c r="G854" s="58">
        <v>0</v>
      </c>
      <c r="H854" s="58">
        <v>0</v>
      </c>
      <c r="I854" s="58">
        <v>0</v>
      </c>
      <c r="J854" s="58">
        <v>0</v>
      </c>
    </row>
    <row r="855" spans="1:10">
      <c r="A855" t="s">
        <v>350</v>
      </c>
      <c r="B855" t="s">
        <v>218</v>
      </c>
      <c r="C855" t="s">
        <v>219</v>
      </c>
      <c r="D855" t="s">
        <v>47</v>
      </c>
      <c r="E855" t="s">
        <v>41</v>
      </c>
      <c r="F855" s="58">
        <v>0</v>
      </c>
      <c r="G855" s="58">
        <v>0</v>
      </c>
      <c r="H855" s="58">
        <v>0</v>
      </c>
      <c r="I855" s="58">
        <v>0</v>
      </c>
      <c r="J855" s="58">
        <v>0</v>
      </c>
    </row>
    <row r="856" spans="1:10">
      <c r="A856" t="s">
        <v>350</v>
      </c>
      <c r="B856" t="s">
        <v>220</v>
      </c>
      <c r="C856" t="s">
        <v>221</v>
      </c>
      <c r="D856" t="s">
        <v>47</v>
      </c>
      <c r="E856" t="s">
        <v>41</v>
      </c>
      <c r="F856" s="58">
        <v>0</v>
      </c>
      <c r="G856" s="58">
        <v>0</v>
      </c>
      <c r="H856" s="58">
        <v>0</v>
      </c>
      <c r="I856" s="58">
        <v>0</v>
      </c>
      <c r="J856" s="58">
        <v>0</v>
      </c>
    </row>
    <row r="857" spans="1:10">
      <c r="A857" t="s">
        <v>350</v>
      </c>
      <c r="B857" t="s">
        <v>222</v>
      </c>
      <c r="C857" t="s">
        <v>223</v>
      </c>
      <c r="D857" t="s">
        <v>47</v>
      </c>
      <c r="E857" t="s">
        <v>41</v>
      </c>
      <c r="F857" s="58">
        <v>0</v>
      </c>
      <c r="G857" s="58">
        <v>0</v>
      </c>
      <c r="H857" s="58">
        <v>0</v>
      </c>
      <c r="I857" s="58">
        <v>0</v>
      </c>
      <c r="J857" s="58">
        <v>0</v>
      </c>
    </row>
    <row r="858" spans="1:10">
      <c r="A858" t="s">
        <v>350</v>
      </c>
      <c r="B858" t="s">
        <v>224</v>
      </c>
      <c r="C858" t="s">
        <v>225</v>
      </c>
      <c r="D858" t="s">
        <v>47</v>
      </c>
      <c r="E858" t="s">
        <v>41</v>
      </c>
      <c r="F858" s="58">
        <v>0</v>
      </c>
      <c r="G858" s="58">
        <v>0</v>
      </c>
      <c r="H858" s="58">
        <v>0</v>
      </c>
      <c r="I858" s="58">
        <v>0</v>
      </c>
      <c r="J858" s="58">
        <v>0</v>
      </c>
    </row>
    <row r="859" spans="1:10">
      <c r="A859" t="s">
        <v>350</v>
      </c>
      <c r="B859" t="s">
        <v>226</v>
      </c>
      <c r="C859" t="s">
        <v>227</v>
      </c>
      <c r="D859" t="s">
        <v>47</v>
      </c>
      <c r="E859" t="s">
        <v>41</v>
      </c>
      <c r="F859" s="58">
        <v>0</v>
      </c>
      <c r="G859" s="58">
        <v>0</v>
      </c>
      <c r="H859" s="58">
        <v>0</v>
      </c>
      <c r="I859" s="58">
        <v>0</v>
      </c>
      <c r="J859" s="58">
        <v>0</v>
      </c>
    </row>
    <row r="860" spans="1:10">
      <c r="A860" t="s">
        <v>350</v>
      </c>
      <c r="B860" t="s">
        <v>228</v>
      </c>
      <c r="C860" t="s">
        <v>229</v>
      </c>
      <c r="D860" t="s">
        <v>47</v>
      </c>
      <c r="E860" t="s">
        <v>41</v>
      </c>
      <c r="F860" s="58">
        <v>0</v>
      </c>
      <c r="G860" s="58">
        <v>0</v>
      </c>
      <c r="H860" s="58">
        <v>0</v>
      </c>
      <c r="I860" s="58">
        <v>0</v>
      </c>
      <c r="J860" s="58">
        <v>0</v>
      </c>
    </row>
    <row r="861" spans="1:10">
      <c r="A861" t="s">
        <v>350</v>
      </c>
      <c r="B861" t="s">
        <v>230</v>
      </c>
      <c r="C861" t="s">
        <v>231</v>
      </c>
      <c r="D861" t="s">
        <v>47</v>
      </c>
      <c r="E861" t="s">
        <v>41</v>
      </c>
      <c r="F861" s="58">
        <v>0</v>
      </c>
      <c r="G861" s="58">
        <v>0</v>
      </c>
      <c r="H861" s="58">
        <v>0</v>
      </c>
      <c r="I861" s="58">
        <v>0</v>
      </c>
      <c r="J861" s="58">
        <v>0</v>
      </c>
    </row>
    <row r="862" spans="1:10">
      <c r="A862" t="s">
        <v>350</v>
      </c>
      <c r="B862" t="s">
        <v>232</v>
      </c>
      <c r="C862" t="s">
        <v>233</v>
      </c>
      <c r="D862" t="s">
        <v>47</v>
      </c>
      <c r="E862" t="s">
        <v>41</v>
      </c>
      <c r="F862" s="58">
        <v>0</v>
      </c>
      <c r="G862" s="58">
        <v>0</v>
      </c>
      <c r="H862" s="58">
        <v>0</v>
      </c>
      <c r="I862" s="58">
        <v>0</v>
      </c>
      <c r="J862" s="58">
        <v>0</v>
      </c>
    </row>
    <row r="863" spans="1:10">
      <c r="A863" t="s">
        <v>350</v>
      </c>
      <c r="B863" t="s">
        <v>234</v>
      </c>
      <c r="C863" t="s">
        <v>235</v>
      </c>
      <c r="D863" t="s">
        <v>47</v>
      </c>
      <c r="E863" t="s">
        <v>41</v>
      </c>
      <c r="F863" s="58">
        <v>0</v>
      </c>
      <c r="G863" s="58">
        <v>0</v>
      </c>
      <c r="H863" s="58">
        <v>0</v>
      </c>
      <c r="I863" s="58">
        <v>0</v>
      </c>
      <c r="J863" s="58">
        <v>0</v>
      </c>
    </row>
    <row r="864" spans="1:10">
      <c r="A864" t="s">
        <v>350</v>
      </c>
      <c r="B864" t="s">
        <v>236</v>
      </c>
      <c r="C864" t="s">
        <v>237</v>
      </c>
      <c r="D864" t="s">
        <v>47</v>
      </c>
      <c r="E864" t="s">
        <v>41</v>
      </c>
      <c r="F864" s="58">
        <v>0</v>
      </c>
      <c r="G864" s="58">
        <v>0</v>
      </c>
      <c r="H864" s="58">
        <v>0</v>
      </c>
      <c r="I864" s="58">
        <v>0</v>
      </c>
      <c r="J864" s="58">
        <v>0</v>
      </c>
    </row>
    <row r="865" spans="1:10">
      <c r="A865" t="s">
        <v>350</v>
      </c>
      <c r="B865" t="s">
        <v>238</v>
      </c>
      <c r="C865" t="s">
        <v>239</v>
      </c>
      <c r="D865" t="s">
        <v>47</v>
      </c>
      <c r="E865" t="s">
        <v>41</v>
      </c>
      <c r="F865" s="58">
        <v>0</v>
      </c>
      <c r="G865" s="58">
        <v>0</v>
      </c>
      <c r="H865" s="58">
        <v>0</v>
      </c>
      <c r="I865" s="58">
        <v>0</v>
      </c>
      <c r="J865" s="58">
        <v>0</v>
      </c>
    </row>
    <row r="866" spans="1:10">
      <c r="A866" t="s">
        <v>350</v>
      </c>
      <c r="B866" t="s">
        <v>240</v>
      </c>
      <c r="C866" t="s">
        <v>241</v>
      </c>
      <c r="D866" t="s">
        <v>47</v>
      </c>
      <c r="E866" t="s">
        <v>41</v>
      </c>
      <c r="F866" s="58">
        <v>0</v>
      </c>
      <c r="G866" s="58">
        <v>0</v>
      </c>
      <c r="H866" s="58">
        <v>0</v>
      </c>
      <c r="I866" s="58">
        <v>0</v>
      </c>
      <c r="J866" s="58">
        <v>0</v>
      </c>
    </row>
    <row r="867" spans="1:10">
      <c r="A867" t="s">
        <v>350</v>
      </c>
      <c r="B867" t="s">
        <v>242</v>
      </c>
      <c r="C867" t="s">
        <v>243</v>
      </c>
      <c r="D867" t="s">
        <v>47</v>
      </c>
      <c r="E867" t="s">
        <v>41</v>
      </c>
      <c r="F867" s="58">
        <v>0</v>
      </c>
      <c r="G867" s="58">
        <v>0</v>
      </c>
      <c r="H867" s="58">
        <v>0</v>
      </c>
      <c r="I867" s="58">
        <v>0</v>
      </c>
      <c r="J867" s="58">
        <v>0</v>
      </c>
    </row>
    <row r="868" spans="1:10">
      <c r="A868" t="s">
        <v>350</v>
      </c>
      <c r="B868" t="s">
        <v>244</v>
      </c>
      <c r="C868" t="s">
        <v>245</v>
      </c>
      <c r="D868" t="s">
        <v>47</v>
      </c>
      <c r="E868" t="s">
        <v>41</v>
      </c>
      <c r="F868" s="58">
        <v>0</v>
      </c>
      <c r="G868" s="58">
        <v>0</v>
      </c>
      <c r="H868" s="58">
        <v>0</v>
      </c>
      <c r="I868" s="58">
        <v>0</v>
      </c>
      <c r="J868" s="58">
        <v>0</v>
      </c>
    </row>
    <row r="869" spans="1:10">
      <c r="A869" t="s">
        <v>350</v>
      </c>
      <c r="B869" t="s">
        <v>246</v>
      </c>
      <c r="C869" t="s">
        <v>247</v>
      </c>
      <c r="D869" t="s">
        <v>47</v>
      </c>
      <c r="E869" t="s">
        <v>41</v>
      </c>
      <c r="F869" s="58">
        <v>0</v>
      </c>
      <c r="G869" s="58">
        <v>0</v>
      </c>
      <c r="H869" s="58">
        <v>0</v>
      </c>
      <c r="I869" s="58">
        <v>0</v>
      </c>
      <c r="J869" s="58">
        <v>0</v>
      </c>
    </row>
    <row r="870" spans="1:10">
      <c r="A870" t="s">
        <v>350</v>
      </c>
      <c r="B870" t="s">
        <v>248</v>
      </c>
      <c r="C870" t="s">
        <v>249</v>
      </c>
      <c r="D870" t="s">
        <v>47</v>
      </c>
      <c r="E870" t="s">
        <v>41</v>
      </c>
      <c r="F870" s="58">
        <v>0</v>
      </c>
      <c r="G870" s="58">
        <v>0</v>
      </c>
      <c r="H870" s="58">
        <v>0</v>
      </c>
      <c r="I870" s="58">
        <v>0</v>
      </c>
      <c r="J870" s="58">
        <v>0</v>
      </c>
    </row>
    <row r="871" spans="1:10">
      <c r="A871" t="s">
        <v>350</v>
      </c>
      <c r="B871" t="s">
        <v>250</v>
      </c>
      <c r="C871" t="s">
        <v>251</v>
      </c>
      <c r="D871" t="s">
        <v>47</v>
      </c>
      <c r="E871" t="s">
        <v>41</v>
      </c>
      <c r="F871" s="58">
        <v>0</v>
      </c>
      <c r="G871" s="58">
        <v>0</v>
      </c>
      <c r="H871" s="58">
        <v>0</v>
      </c>
      <c r="I871" s="58">
        <v>0</v>
      </c>
      <c r="J871" s="58">
        <v>0</v>
      </c>
    </row>
    <row r="872" spans="1:10">
      <c r="A872" t="s">
        <v>350</v>
      </c>
      <c r="B872" t="s">
        <v>252</v>
      </c>
      <c r="C872" t="s">
        <v>253</v>
      </c>
      <c r="D872" t="s">
        <v>47</v>
      </c>
      <c r="E872" t="s">
        <v>41</v>
      </c>
      <c r="F872" s="58">
        <v>0</v>
      </c>
      <c r="G872" s="58">
        <v>0</v>
      </c>
      <c r="H872" s="58">
        <v>0</v>
      </c>
      <c r="I872" s="58">
        <v>0</v>
      </c>
      <c r="J872" s="58">
        <v>0</v>
      </c>
    </row>
    <row r="873" spans="1:10">
      <c r="A873" t="s">
        <v>350</v>
      </c>
      <c r="B873" t="s">
        <v>254</v>
      </c>
      <c r="C873" t="s">
        <v>255</v>
      </c>
      <c r="D873" t="s">
        <v>47</v>
      </c>
      <c r="E873" t="s">
        <v>41</v>
      </c>
      <c r="F873" s="58">
        <v>0</v>
      </c>
      <c r="G873" s="58">
        <v>0</v>
      </c>
      <c r="H873" s="58">
        <v>0</v>
      </c>
      <c r="I873" s="58">
        <v>0</v>
      </c>
      <c r="J873" s="58">
        <v>0</v>
      </c>
    </row>
    <row r="874" spans="1:10">
      <c r="A874" t="s">
        <v>350</v>
      </c>
      <c r="B874" t="s">
        <v>256</v>
      </c>
      <c r="C874" t="s">
        <v>257</v>
      </c>
      <c r="D874" t="s">
        <v>47</v>
      </c>
      <c r="E874" t="s">
        <v>41</v>
      </c>
      <c r="F874" s="58">
        <v>0</v>
      </c>
      <c r="G874" s="58">
        <v>0</v>
      </c>
      <c r="H874" s="58">
        <v>0</v>
      </c>
      <c r="I874" s="58">
        <v>0</v>
      </c>
      <c r="J874" s="58">
        <v>0</v>
      </c>
    </row>
    <row r="875" spans="1:10">
      <c r="A875" t="s">
        <v>350</v>
      </c>
      <c r="B875" t="s">
        <v>258</v>
      </c>
      <c r="C875" t="s">
        <v>259</v>
      </c>
      <c r="D875" t="s">
        <v>47</v>
      </c>
      <c r="E875" t="s">
        <v>41</v>
      </c>
      <c r="F875" s="58">
        <v>0</v>
      </c>
      <c r="G875" s="58">
        <v>0</v>
      </c>
      <c r="H875" s="58">
        <v>0</v>
      </c>
      <c r="I875" s="58">
        <v>0</v>
      </c>
      <c r="J875" s="58">
        <v>0</v>
      </c>
    </row>
    <row r="876" spans="1:10">
      <c r="A876" t="s">
        <v>350</v>
      </c>
      <c r="B876" t="s">
        <v>260</v>
      </c>
      <c r="C876" t="s">
        <v>261</v>
      </c>
      <c r="D876" t="s">
        <v>47</v>
      </c>
      <c r="E876" t="s">
        <v>41</v>
      </c>
      <c r="F876" s="58">
        <v>0</v>
      </c>
      <c r="G876" s="58">
        <v>0</v>
      </c>
      <c r="H876" s="58">
        <v>0</v>
      </c>
      <c r="I876" s="58">
        <v>0</v>
      </c>
      <c r="J876" s="58">
        <v>0</v>
      </c>
    </row>
    <row r="877" spans="1:10">
      <c r="A877" t="s">
        <v>350</v>
      </c>
      <c r="B877" t="s">
        <v>262</v>
      </c>
      <c r="C877" t="s">
        <v>263</v>
      </c>
      <c r="D877" t="s">
        <v>47</v>
      </c>
      <c r="E877" t="s">
        <v>41</v>
      </c>
      <c r="F877" s="58">
        <v>0</v>
      </c>
      <c r="G877" s="58">
        <v>0</v>
      </c>
      <c r="H877" s="58">
        <v>0</v>
      </c>
      <c r="I877" s="58">
        <v>0</v>
      </c>
      <c r="J877" s="58">
        <v>0</v>
      </c>
    </row>
    <row r="878" spans="1:10">
      <c r="A878" t="s">
        <v>350</v>
      </c>
      <c r="B878" t="s">
        <v>264</v>
      </c>
      <c r="C878" t="s">
        <v>265</v>
      </c>
      <c r="D878" t="s">
        <v>47</v>
      </c>
      <c r="E878" t="s">
        <v>41</v>
      </c>
      <c r="F878" s="58">
        <v>0</v>
      </c>
      <c r="G878" s="58">
        <v>0</v>
      </c>
      <c r="H878" s="58">
        <v>0</v>
      </c>
      <c r="I878" s="58">
        <v>0</v>
      </c>
      <c r="J878" s="58">
        <v>0</v>
      </c>
    </row>
    <row r="879" spans="1:10">
      <c r="A879" t="s">
        <v>350</v>
      </c>
      <c r="B879" t="s">
        <v>266</v>
      </c>
      <c r="C879" t="s">
        <v>267</v>
      </c>
      <c r="D879" t="s">
        <v>47</v>
      </c>
      <c r="E879" t="s">
        <v>41</v>
      </c>
      <c r="F879" s="58">
        <v>0</v>
      </c>
      <c r="G879" s="58">
        <v>0</v>
      </c>
      <c r="H879" s="58">
        <v>0</v>
      </c>
      <c r="I879" s="58">
        <v>0</v>
      </c>
      <c r="J879" s="58">
        <v>0</v>
      </c>
    </row>
    <row r="880" spans="1:10">
      <c r="A880" t="s">
        <v>350</v>
      </c>
      <c r="B880" t="s">
        <v>268</v>
      </c>
      <c r="C880" t="s">
        <v>269</v>
      </c>
      <c r="D880" t="s">
        <v>47</v>
      </c>
      <c r="E880" t="s">
        <v>41</v>
      </c>
      <c r="F880" s="58">
        <v>0</v>
      </c>
      <c r="G880" s="58">
        <v>0</v>
      </c>
      <c r="H880" s="58">
        <v>0</v>
      </c>
      <c r="I880" s="58">
        <v>0</v>
      </c>
      <c r="J880" s="58">
        <v>0</v>
      </c>
    </row>
    <row r="881" spans="1:10">
      <c r="A881" t="s">
        <v>350</v>
      </c>
      <c r="B881" t="s">
        <v>270</v>
      </c>
      <c r="C881" t="s">
        <v>271</v>
      </c>
      <c r="D881" t="s">
        <v>47</v>
      </c>
      <c r="E881" t="s">
        <v>41</v>
      </c>
      <c r="F881" s="58">
        <v>0</v>
      </c>
      <c r="G881" s="58">
        <v>0</v>
      </c>
      <c r="H881" s="58">
        <v>0</v>
      </c>
      <c r="I881" s="58">
        <v>0</v>
      </c>
      <c r="J881" s="58">
        <v>0</v>
      </c>
    </row>
    <row r="882" spans="1:10">
      <c r="A882" t="s">
        <v>350</v>
      </c>
      <c r="B882" t="s">
        <v>272</v>
      </c>
      <c r="C882" t="s">
        <v>273</v>
      </c>
      <c r="D882" t="s">
        <v>47</v>
      </c>
      <c r="E882" t="s">
        <v>41</v>
      </c>
      <c r="F882" s="58">
        <v>0</v>
      </c>
      <c r="G882" s="58">
        <v>0</v>
      </c>
      <c r="H882" s="58">
        <v>0</v>
      </c>
      <c r="I882" s="58">
        <v>0</v>
      </c>
      <c r="J882" s="58">
        <v>0</v>
      </c>
    </row>
    <row r="883" spans="1:10">
      <c r="A883" t="s">
        <v>350</v>
      </c>
      <c r="B883" t="s">
        <v>274</v>
      </c>
      <c r="C883" t="s">
        <v>275</v>
      </c>
      <c r="D883" t="s">
        <v>47</v>
      </c>
      <c r="E883" t="s">
        <v>41</v>
      </c>
      <c r="F883" s="58">
        <v>0</v>
      </c>
      <c r="G883" s="58">
        <v>0</v>
      </c>
      <c r="H883" s="58">
        <v>0</v>
      </c>
      <c r="I883" s="58">
        <v>0</v>
      </c>
      <c r="J883" s="58">
        <v>0</v>
      </c>
    </row>
    <row r="884" spans="1:10">
      <c r="A884" t="s">
        <v>350</v>
      </c>
      <c r="B884" t="s">
        <v>276</v>
      </c>
      <c r="C884" t="s">
        <v>277</v>
      </c>
      <c r="D884" t="s">
        <v>47</v>
      </c>
      <c r="E884" t="s">
        <v>41</v>
      </c>
      <c r="F884" s="58">
        <v>0</v>
      </c>
      <c r="G884" s="58">
        <v>0</v>
      </c>
      <c r="H884" s="58">
        <v>0</v>
      </c>
      <c r="I884" s="58">
        <v>0</v>
      </c>
      <c r="J884" s="58">
        <v>0</v>
      </c>
    </row>
    <row r="885" spans="1:10">
      <c r="A885" t="s">
        <v>350</v>
      </c>
      <c r="B885" t="s">
        <v>278</v>
      </c>
      <c r="C885" t="s">
        <v>279</v>
      </c>
      <c r="D885" t="s">
        <v>47</v>
      </c>
      <c r="E885" t="s">
        <v>41</v>
      </c>
      <c r="F885" s="58">
        <v>0</v>
      </c>
      <c r="G885" s="58">
        <v>0</v>
      </c>
      <c r="H885" s="58">
        <v>0</v>
      </c>
      <c r="I885" s="58">
        <v>0</v>
      </c>
      <c r="J885" s="58">
        <v>0</v>
      </c>
    </row>
    <row r="886" spans="1:10">
      <c r="A886" t="s">
        <v>350</v>
      </c>
      <c r="B886" t="s">
        <v>280</v>
      </c>
      <c r="C886" t="s">
        <v>281</v>
      </c>
      <c r="D886" t="s">
        <v>47</v>
      </c>
      <c r="E886" t="s">
        <v>41</v>
      </c>
      <c r="F886" s="58">
        <v>0</v>
      </c>
      <c r="G886" s="58">
        <v>0</v>
      </c>
      <c r="H886" s="58">
        <v>0</v>
      </c>
      <c r="I886" s="58">
        <v>0</v>
      </c>
      <c r="J886" s="58">
        <v>0</v>
      </c>
    </row>
    <row r="887" spans="1:10">
      <c r="A887" t="s">
        <v>350</v>
      </c>
      <c r="B887" t="s">
        <v>282</v>
      </c>
      <c r="C887" t="s">
        <v>283</v>
      </c>
      <c r="D887" t="s">
        <v>47</v>
      </c>
      <c r="E887" t="s">
        <v>41</v>
      </c>
      <c r="F887" s="58">
        <v>0</v>
      </c>
      <c r="G887" s="58">
        <v>0</v>
      </c>
      <c r="H887" s="58">
        <v>0</v>
      </c>
      <c r="I887" s="58">
        <v>0</v>
      </c>
      <c r="J887" s="58">
        <v>0</v>
      </c>
    </row>
    <row r="888" spans="1:10">
      <c r="A888" t="s">
        <v>350</v>
      </c>
      <c r="B888" t="s">
        <v>284</v>
      </c>
      <c r="C888" t="s">
        <v>285</v>
      </c>
      <c r="D888" t="s">
        <v>47</v>
      </c>
      <c r="E888" t="s">
        <v>41</v>
      </c>
      <c r="F888" s="58">
        <v>0</v>
      </c>
      <c r="G888" s="58">
        <v>0</v>
      </c>
      <c r="H888" s="58">
        <v>0</v>
      </c>
      <c r="I888" s="58">
        <v>0</v>
      </c>
      <c r="J888" s="58">
        <v>0</v>
      </c>
    </row>
    <row r="889" spans="1:10">
      <c r="A889" t="s">
        <v>350</v>
      </c>
      <c r="B889" t="s">
        <v>286</v>
      </c>
      <c r="C889" t="s">
        <v>287</v>
      </c>
      <c r="D889" t="s">
        <v>47</v>
      </c>
      <c r="E889" t="s">
        <v>41</v>
      </c>
      <c r="F889" s="58">
        <v>0</v>
      </c>
      <c r="G889" s="58">
        <v>0</v>
      </c>
      <c r="H889" s="58">
        <v>0</v>
      </c>
      <c r="I889" s="58">
        <v>0</v>
      </c>
      <c r="J889" s="58">
        <v>0</v>
      </c>
    </row>
    <row r="890" spans="1:10">
      <c r="A890" t="s">
        <v>350</v>
      </c>
      <c r="B890" t="s">
        <v>288</v>
      </c>
      <c r="C890" t="s">
        <v>289</v>
      </c>
      <c r="D890" t="s">
        <v>47</v>
      </c>
      <c r="E890" t="s">
        <v>41</v>
      </c>
      <c r="F890" s="58">
        <v>0</v>
      </c>
      <c r="G890" s="58">
        <v>0</v>
      </c>
      <c r="H890" s="58">
        <v>0</v>
      </c>
      <c r="I890" s="58">
        <v>0</v>
      </c>
      <c r="J890" s="58">
        <v>0</v>
      </c>
    </row>
    <row r="891" spans="1:10">
      <c r="A891" t="s">
        <v>350</v>
      </c>
      <c r="B891" t="s">
        <v>290</v>
      </c>
      <c r="C891" t="s">
        <v>291</v>
      </c>
      <c r="D891" t="s">
        <v>47</v>
      </c>
      <c r="E891" t="s">
        <v>41</v>
      </c>
      <c r="F891" s="58">
        <v>0</v>
      </c>
      <c r="G891" s="58">
        <v>0</v>
      </c>
      <c r="H891" s="58">
        <v>0</v>
      </c>
      <c r="I891" s="58">
        <v>0</v>
      </c>
      <c r="J891" s="58">
        <v>0</v>
      </c>
    </row>
    <row r="892" spans="1:10">
      <c r="A892" t="s">
        <v>350</v>
      </c>
      <c r="B892" t="s">
        <v>292</v>
      </c>
      <c r="C892" t="s">
        <v>293</v>
      </c>
      <c r="D892" t="s">
        <v>47</v>
      </c>
      <c r="E892" t="s">
        <v>41</v>
      </c>
      <c r="F892" s="58">
        <v>0</v>
      </c>
      <c r="G892" s="58">
        <v>0</v>
      </c>
      <c r="H892" s="58">
        <v>0</v>
      </c>
      <c r="I892" s="58">
        <v>0</v>
      </c>
      <c r="J892" s="58">
        <v>0</v>
      </c>
    </row>
    <row r="893" spans="1:10">
      <c r="A893" t="s">
        <v>350</v>
      </c>
      <c r="B893" t="s">
        <v>294</v>
      </c>
      <c r="C893" t="s">
        <v>295</v>
      </c>
      <c r="D893" t="s">
        <v>47</v>
      </c>
      <c r="E893" t="s">
        <v>41</v>
      </c>
      <c r="F893" s="58">
        <v>0</v>
      </c>
      <c r="G893" s="58">
        <v>0</v>
      </c>
      <c r="H893" s="58">
        <v>0</v>
      </c>
      <c r="I893" s="58">
        <v>0</v>
      </c>
      <c r="J893" s="58">
        <v>0</v>
      </c>
    </row>
    <row r="894" spans="1:10">
      <c r="A894" t="s">
        <v>350</v>
      </c>
      <c r="B894" t="s">
        <v>296</v>
      </c>
      <c r="C894" t="s">
        <v>297</v>
      </c>
      <c r="D894" t="s">
        <v>47</v>
      </c>
      <c r="E894" t="s">
        <v>41</v>
      </c>
      <c r="F894" s="58">
        <v>0</v>
      </c>
      <c r="G894" s="58">
        <v>0</v>
      </c>
      <c r="H894" s="58">
        <v>0</v>
      </c>
      <c r="I894" s="58">
        <v>0</v>
      </c>
      <c r="J894" s="58">
        <v>0</v>
      </c>
    </row>
    <row r="895" spans="1:10">
      <c r="A895" t="s">
        <v>350</v>
      </c>
      <c r="B895" t="s">
        <v>298</v>
      </c>
      <c r="C895" t="s">
        <v>299</v>
      </c>
      <c r="D895" t="s">
        <v>47</v>
      </c>
      <c r="E895" t="s">
        <v>41</v>
      </c>
      <c r="F895" s="58">
        <v>0</v>
      </c>
      <c r="G895" s="58">
        <v>0</v>
      </c>
      <c r="H895" s="58">
        <v>0</v>
      </c>
      <c r="I895" s="58">
        <v>0</v>
      </c>
      <c r="J895" s="58">
        <v>0</v>
      </c>
    </row>
    <row r="896" spans="1:10">
      <c r="A896" t="s">
        <v>350</v>
      </c>
      <c r="B896" t="s">
        <v>300</v>
      </c>
      <c r="C896" t="s">
        <v>301</v>
      </c>
      <c r="D896" t="s">
        <v>47</v>
      </c>
      <c r="E896" t="s">
        <v>41</v>
      </c>
      <c r="F896" s="58">
        <v>0</v>
      </c>
      <c r="G896" s="58">
        <v>0</v>
      </c>
      <c r="H896" s="58">
        <v>0</v>
      </c>
      <c r="I896" s="58">
        <v>0</v>
      </c>
      <c r="J896" s="58">
        <v>0</v>
      </c>
    </row>
    <row r="897" spans="1:10">
      <c r="A897" t="s">
        <v>350</v>
      </c>
      <c r="B897" t="s">
        <v>302</v>
      </c>
      <c r="C897" t="s">
        <v>303</v>
      </c>
      <c r="D897" t="s">
        <v>47</v>
      </c>
      <c r="E897" t="s">
        <v>41</v>
      </c>
      <c r="F897" s="58">
        <v>0</v>
      </c>
      <c r="G897" s="58">
        <v>0</v>
      </c>
      <c r="H897" s="58">
        <v>0</v>
      </c>
      <c r="I897" s="58">
        <v>0</v>
      </c>
      <c r="J897" s="58">
        <v>0</v>
      </c>
    </row>
    <row r="898" spans="1:10">
      <c r="A898" t="s">
        <v>350</v>
      </c>
      <c r="B898" t="s">
        <v>304</v>
      </c>
      <c r="C898" t="s">
        <v>305</v>
      </c>
      <c r="D898" t="s">
        <v>47</v>
      </c>
      <c r="E898" t="s">
        <v>41</v>
      </c>
      <c r="F898" s="58">
        <v>0</v>
      </c>
      <c r="G898" s="58">
        <v>0</v>
      </c>
      <c r="H898" s="58">
        <v>0</v>
      </c>
      <c r="I898" s="58">
        <v>0</v>
      </c>
      <c r="J898" s="58">
        <v>0</v>
      </c>
    </row>
    <row r="899" spans="1:10">
      <c r="A899" t="s">
        <v>350</v>
      </c>
      <c r="B899" t="s">
        <v>306</v>
      </c>
      <c r="C899" t="s">
        <v>307</v>
      </c>
      <c r="D899" t="s">
        <v>47</v>
      </c>
      <c r="E899" t="s">
        <v>41</v>
      </c>
      <c r="F899" s="58">
        <v>0</v>
      </c>
      <c r="G899" s="58">
        <v>0</v>
      </c>
      <c r="H899" s="58">
        <v>0</v>
      </c>
      <c r="I899" s="58">
        <v>0</v>
      </c>
      <c r="J899" s="58">
        <v>0</v>
      </c>
    </row>
    <row r="900" spans="1:10">
      <c r="A900" t="s">
        <v>350</v>
      </c>
      <c r="B900" t="s">
        <v>308</v>
      </c>
      <c r="C900" t="s">
        <v>309</v>
      </c>
      <c r="D900" t="s">
        <v>47</v>
      </c>
      <c r="E900" t="s">
        <v>41</v>
      </c>
      <c r="F900" s="58">
        <v>0</v>
      </c>
      <c r="G900" s="58">
        <v>0</v>
      </c>
      <c r="H900" s="58">
        <v>0</v>
      </c>
      <c r="I900" s="58">
        <v>0</v>
      </c>
      <c r="J900" s="58">
        <v>0</v>
      </c>
    </row>
    <row r="901" spans="1:10">
      <c r="A901" t="s">
        <v>350</v>
      </c>
      <c r="B901" t="s">
        <v>310</v>
      </c>
      <c r="C901" t="s">
        <v>311</v>
      </c>
      <c r="D901" t="s">
        <v>47</v>
      </c>
      <c r="E901" t="s">
        <v>41</v>
      </c>
      <c r="F901" s="56" t="s">
        <v>318</v>
      </c>
      <c r="G901" s="56" t="s">
        <v>318</v>
      </c>
      <c r="H901" s="56" t="s">
        <v>318</v>
      </c>
      <c r="I901" s="56" t="s">
        <v>318</v>
      </c>
      <c r="J901" s="56" t="s">
        <v>318</v>
      </c>
    </row>
    <row r="902" spans="1:10">
      <c r="A902" t="s">
        <v>350</v>
      </c>
      <c r="B902" t="s">
        <v>312</v>
      </c>
      <c r="C902" t="s">
        <v>313</v>
      </c>
      <c r="D902" t="s">
        <v>47</v>
      </c>
      <c r="E902" t="s">
        <v>41</v>
      </c>
      <c r="F902" s="56" t="s">
        <v>318</v>
      </c>
      <c r="G902" s="56" t="s">
        <v>318</v>
      </c>
      <c r="H902" s="56" t="s">
        <v>318</v>
      </c>
      <c r="I902" s="56" t="s">
        <v>318</v>
      </c>
      <c r="J902" s="56" t="s">
        <v>318</v>
      </c>
    </row>
    <row r="903" spans="1:10">
      <c r="A903" t="s">
        <v>350</v>
      </c>
      <c r="B903" t="s">
        <v>314</v>
      </c>
      <c r="C903" t="s">
        <v>315</v>
      </c>
      <c r="D903" t="s">
        <v>47</v>
      </c>
      <c r="E903" t="s">
        <v>41</v>
      </c>
      <c r="F903" s="58">
        <v>0</v>
      </c>
      <c r="G903" s="58">
        <v>0</v>
      </c>
      <c r="H903" s="58">
        <v>0</v>
      </c>
      <c r="I903" s="58">
        <v>0</v>
      </c>
      <c r="J903" s="58">
        <v>0</v>
      </c>
    </row>
    <row r="904" spans="1:10">
      <c r="A904" t="s">
        <v>350</v>
      </c>
      <c r="B904" t="s">
        <v>316</v>
      </c>
      <c r="C904" t="s">
        <v>317</v>
      </c>
      <c r="D904" t="s">
        <v>47</v>
      </c>
      <c r="E904" t="s">
        <v>41</v>
      </c>
      <c r="F904" s="58">
        <v>5.2980472546890207E-2</v>
      </c>
      <c r="G904" s="58">
        <v>5.3558391230387283E-2</v>
      </c>
      <c r="H904" s="58">
        <v>5.3594274296133289E-2</v>
      </c>
      <c r="I904" s="58">
        <v>5.3753103265643143E-2</v>
      </c>
      <c r="J904" s="58">
        <v>5.4276411351055542E-2</v>
      </c>
    </row>
    <row r="905" spans="1:10">
      <c r="A905" t="s">
        <v>350</v>
      </c>
      <c r="B905" t="s">
        <v>319</v>
      </c>
      <c r="C905" t="s">
        <v>320</v>
      </c>
      <c r="D905" t="s">
        <v>47</v>
      </c>
      <c r="E905" t="s">
        <v>41</v>
      </c>
      <c r="F905" s="58">
        <v>0</v>
      </c>
      <c r="G905" s="58">
        <v>0</v>
      </c>
      <c r="H905" s="58">
        <v>0</v>
      </c>
      <c r="I905" s="58">
        <v>0</v>
      </c>
      <c r="J905" s="58">
        <v>0</v>
      </c>
    </row>
    <row r="906" spans="1:10">
      <c r="A906" t="s">
        <v>350</v>
      </c>
      <c r="B906" t="s">
        <v>321</v>
      </c>
      <c r="C906" t="s">
        <v>322</v>
      </c>
      <c r="D906" t="s">
        <v>47</v>
      </c>
      <c r="E906" t="s">
        <v>41</v>
      </c>
      <c r="F906" s="58">
        <v>5.2980472546890207E-2</v>
      </c>
      <c r="G906" s="58">
        <v>5.3558391230387283E-2</v>
      </c>
      <c r="H906" s="58">
        <v>5.3594274296133289E-2</v>
      </c>
      <c r="I906" s="58">
        <v>5.3753103265643143E-2</v>
      </c>
      <c r="J906" s="58">
        <v>5.4276411351055542E-2</v>
      </c>
    </row>
    <row r="907" spans="1:10">
      <c r="A907" t="s">
        <v>350</v>
      </c>
      <c r="B907" t="s">
        <v>323</v>
      </c>
      <c r="C907" t="s">
        <v>324</v>
      </c>
      <c r="D907" t="s">
        <v>47</v>
      </c>
      <c r="E907" t="s">
        <v>41</v>
      </c>
      <c r="F907" s="58">
        <v>6.3561011912633353E-3</v>
      </c>
      <c r="G907" s="58">
        <v>6.396251784808106E-3</v>
      </c>
      <c r="H907" s="58">
        <v>6.4371605088739048E-3</v>
      </c>
      <c r="I907" s="58">
        <v>6.4788482747654141E-3</v>
      </c>
      <c r="J907" s="58">
        <v>6.5213367689747406E-3</v>
      </c>
    </row>
    <row r="908" spans="1:10">
      <c r="A908" t="s">
        <v>350</v>
      </c>
      <c r="B908" t="s">
        <v>325</v>
      </c>
      <c r="C908" t="s">
        <v>326</v>
      </c>
      <c r="D908" t="s">
        <v>47</v>
      </c>
      <c r="E908" t="s">
        <v>41</v>
      </c>
      <c r="F908" s="58">
        <v>7.9451264890791691E-4</v>
      </c>
      <c r="G908" s="58">
        <v>7.9953147310101325E-4</v>
      </c>
      <c r="H908" s="58">
        <v>8.0464506360923809E-4</v>
      </c>
      <c r="I908" s="58">
        <v>8.0985603434567677E-4</v>
      </c>
      <c r="J908" s="58">
        <v>8.1516709612184269E-4</v>
      </c>
    </row>
    <row r="909" spans="1:10">
      <c r="A909" t="s">
        <v>350</v>
      </c>
      <c r="B909" t="s">
        <v>327</v>
      </c>
      <c r="C909" t="s">
        <v>328</v>
      </c>
      <c r="D909" t="s">
        <v>47</v>
      </c>
      <c r="E909" t="s">
        <v>41</v>
      </c>
      <c r="F909" s="58">
        <v>7.9451264890791691E-4</v>
      </c>
      <c r="G909" s="58">
        <v>7.9953147310101325E-4</v>
      </c>
      <c r="H909" s="58">
        <v>8.0464506360923809E-4</v>
      </c>
      <c r="I909" s="58">
        <v>8.0985603434567677E-4</v>
      </c>
      <c r="J909" s="58">
        <v>8.1516709612184269E-4</v>
      </c>
    </row>
    <row r="910" spans="1:10">
      <c r="A910" t="s">
        <v>350</v>
      </c>
      <c r="B910" t="s">
        <v>329</v>
      </c>
      <c r="C910" t="s">
        <v>330</v>
      </c>
      <c r="D910" t="s">
        <v>47</v>
      </c>
      <c r="E910" t="s">
        <v>41</v>
      </c>
      <c r="F910" s="58">
        <v>0</v>
      </c>
      <c r="G910" s="58">
        <v>0</v>
      </c>
      <c r="H910" s="58">
        <v>0</v>
      </c>
      <c r="I910" s="58">
        <v>0</v>
      </c>
      <c r="J910" s="58">
        <v>0</v>
      </c>
    </row>
    <row r="911" spans="1:10">
      <c r="A911" t="s">
        <v>350</v>
      </c>
      <c r="B911" t="s">
        <v>331</v>
      </c>
      <c r="C911" t="s">
        <v>332</v>
      </c>
      <c r="D911" t="s">
        <v>47</v>
      </c>
      <c r="E911" t="s">
        <v>41</v>
      </c>
      <c r="F911" s="58">
        <v>0</v>
      </c>
      <c r="G911" s="58">
        <v>0</v>
      </c>
      <c r="H911" s="58">
        <v>0</v>
      </c>
      <c r="I911" s="58">
        <v>0</v>
      </c>
      <c r="J911" s="58">
        <v>0</v>
      </c>
    </row>
    <row r="912" spans="1:10">
      <c r="A912" t="s">
        <v>350</v>
      </c>
      <c r="B912" t="s">
        <v>333</v>
      </c>
      <c r="C912" t="s">
        <v>334</v>
      </c>
      <c r="D912" t="s">
        <v>47</v>
      </c>
      <c r="E912" t="s">
        <v>41</v>
      </c>
      <c r="F912" s="58">
        <v>7.9451264890791698E-3</v>
      </c>
      <c r="G912" s="58">
        <v>7.9953147310101325E-3</v>
      </c>
      <c r="H912" s="58">
        <v>8.0464506360923803E-3</v>
      </c>
      <c r="I912" s="58">
        <v>8.0985603434567677E-3</v>
      </c>
      <c r="J912" s="58">
        <v>8.1516709612184275E-3</v>
      </c>
    </row>
    <row r="913" spans="1:10">
      <c r="A913" t="s">
        <v>350</v>
      </c>
      <c r="B913" t="s">
        <v>335</v>
      </c>
      <c r="C913" t="s">
        <v>336</v>
      </c>
      <c r="D913" t="s">
        <v>47</v>
      </c>
      <c r="E913" t="s">
        <v>41</v>
      </c>
      <c r="F913" s="58">
        <v>0</v>
      </c>
      <c r="G913" s="58">
        <v>0</v>
      </c>
      <c r="H913" s="58">
        <v>0</v>
      </c>
      <c r="I913" s="58">
        <v>0</v>
      </c>
      <c r="J913" s="58">
        <v>0</v>
      </c>
    </row>
    <row r="914" spans="1:10">
      <c r="A914" t="s">
        <v>350</v>
      </c>
      <c r="B914" t="s">
        <v>337</v>
      </c>
      <c r="C914" t="s">
        <v>338</v>
      </c>
      <c r="D914" t="s">
        <v>47</v>
      </c>
      <c r="E914" t="s">
        <v>41</v>
      </c>
      <c r="F914" s="58">
        <v>0</v>
      </c>
      <c r="G914" s="58">
        <v>0</v>
      </c>
      <c r="H914" s="58">
        <v>0</v>
      </c>
      <c r="I914" s="58">
        <v>0</v>
      </c>
      <c r="J914" s="58">
        <v>0</v>
      </c>
    </row>
    <row r="915" spans="1:10">
      <c r="A915" t="s">
        <v>350</v>
      </c>
      <c r="B915" t="s">
        <v>339</v>
      </c>
      <c r="C915" t="s">
        <v>340</v>
      </c>
      <c r="D915" t="s">
        <v>47</v>
      </c>
      <c r="E915" t="s">
        <v>41</v>
      </c>
      <c r="F915" s="58">
        <v>0</v>
      </c>
      <c r="G915" s="58">
        <v>0</v>
      </c>
      <c r="H915" s="58">
        <v>0</v>
      </c>
      <c r="I915" s="58">
        <v>0</v>
      </c>
      <c r="J915" s="58">
        <v>0</v>
      </c>
    </row>
    <row r="916" spans="1:10">
      <c r="A916" t="s">
        <v>350</v>
      </c>
      <c r="B916" t="s">
        <v>341</v>
      </c>
      <c r="C916" t="s">
        <v>342</v>
      </c>
      <c r="D916" t="s">
        <v>47</v>
      </c>
      <c r="E916" t="s">
        <v>41</v>
      </c>
      <c r="F916" s="58">
        <v>0</v>
      </c>
      <c r="G916" s="58">
        <v>0</v>
      </c>
      <c r="H916" s="58">
        <v>0</v>
      </c>
      <c r="I916" s="58">
        <v>0</v>
      </c>
      <c r="J916" s="58">
        <v>0</v>
      </c>
    </row>
    <row r="917" spans="1:10">
      <c r="A917" t="s">
        <v>350</v>
      </c>
      <c r="B917" t="s">
        <v>343</v>
      </c>
      <c r="C917" t="s">
        <v>344</v>
      </c>
      <c r="D917" t="s">
        <v>47</v>
      </c>
      <c r="E917" t="s">
        <v>41</v>
      </c>
      <c r="F917" s="58">
        <v>0</v>
      </c>
      <c r="G917" s="58">
        <v>0</v>
      </c>
      <c r="H917" s="58">
        <v>0</v>
      </c>
      <c r="I917" s="58">
        <v>0</v>
      </c>
      <c r="J917" s="58">
        <v>0</v>
      </c>
    </row>
    <row r="918" spans="1:10">
      <c r="A918" t="s">
        <v>350</v>
      </c>
      <c r="B918" t="s">
        <v>345</v>
      </c>
      <c r="C918" t="s">
        <v>346</v>
      </c>
      <c r="D918" t="s">
        <v>47</v>
      </c>
      <c r="E918" t="s">
        <v>41</v>
      </c>
      <c r="F918" s="58">
        <v>0</v>
      </c>
      <c r="G918" s="58">
        <v>0</v>
      </c>
      <c r="H918" s="58">
        <v>0</v>
      </c>
      <c r="I918" s="58">
        <v>0</v>
      </c>
      <c r="J918" s="58">
        <v>0</v>
      </c>
    </row>
    <row r="919" spans="1:10">
      <c r="A919" t="s">
        <v>351</v>
      </c>
      <c r="B919" t="s">
        <v>45</v>
      </c>
      <c r="C919" t="s">
        <v>46</v>
      </c>
      <c r="D919" t="s">
        <v>47</v>
      </c>
      <c r="E919" t="s">
        <v>41</v>
      </c>
      <c r="F919" s="58">
        <v>17.344999999999999</v>
      </c>
      <c r="G919" s="58">
        <v>17.417999999999999</v>
      </c>
      <c r="H919" s="58">
        <v>16.870999999999999</v>
      </c>
      <c r="I919" s="58">
        <v>17.641999999999999</v>
      </c>
      <c r="J919" s="58">
        <v>18.724</v>
      </c>
    </row>
    <row r="920" spans="1:10">
      <c r="A920" t="s">
        <v>351</v>
      </c>
      <c r="B920" t="s">
        <v>48</v>
      </c>
      <c r="C920" t="s">
        <v>49</v>
      </c>
      <c r="D920" t="s">
        <v>47</v>
      </c>
      <c r="E920" t="s">
        <v>41</v>
      </c>
      <c r="F920" s="58">
        <v>0.61199999999999999</v>
      </c>
      <c r="G920" s="58">
        <v>0.65400000000000003</v>
      </c>
      <c r="H920" s="58">
        <v>0.72799999999999998</v>
      </c>
      <c r="I920" s="58">
        <v>0.876</v>
      </c>
      <c r="J920" s="58">
        <v>1.002</v>
      </c>
    </row>
    <row r="921" spans="1:10">
      <c r="A921" t="s">
        <v>351</v>
      </c>
      <c r="B921" t="s">
        <v>50</v>
      </c>
      <c r="C921" t="s">
        <v>51</v>
      </c>
      <c r="D921" t="s">
        <v>47</v>
      </c>
      <c r="E921" t="s">
        <v>41</v>
      </c>
      <c r="F921" s="58">
        <v>0.17899999999999999</v>
      </c>
      <c r="G921" s="58">
        <v>0.182</v>
      </c>
      <c r="H921" s="58">
        <v>0.185</v>
      </c>
      <c r="I921" s="58">
        <v>0.188</v>
      </c>
      <c r="J921" s="58">
        <v>0.191</v>
      </c>
    </row>
    <row r="922" spans="1:10">
      <c r="A922" t="s">
        <v>351</v>
      </c>
      <c r="B922" t="s">
        <v>52</v>
      </c>
      <c r="C922" t="s">
        <v>53</v>
      </c>
      <c r="D922" t="s">
        <v>47</v>
      </c>
      <c r="E922" t="s">
        <v>41</v>
      </c>
      <c r="F922" s="58">
        <v>80.114000000000004</v>
      </c>
      <c r="G922" s="58">
        <v>79.221000000000004</v>
      </c>
      <c r="H922" s="58">
        <v>77.822999999999993</v>
      </c>
      <c r="I922" s="58">
        <v>79.317999999999998</v>
      </c>
      <c r="J922" s="58">
        <v>81.126000000000005</v>
      </c>
    </row>
    <row r="923" spans="1:10">
      <c r="A923" t="s">
        <v>351</v>
      </c>
      <c r="B923" t="s">
        <v>54</v>
      </c>
      <c r="C923" t="s">
        <v>55</v>
      </c>
      <c r="D923" t="s">
        <v>47</v>
      </c>
      <c r="E923" t="s">
        <v>41</v>
      </c>
      <c r="F923" s="58">
        <v>57.633000000000003</v>
      </c>
      <c r="G923" s="58">
        <v>59.619</v>
      </c>
      <c r="H923" s="58">
        <v>63.326000000000001</v>
      </c>
      <c r="I923" s="58">
        <v>73.507999999999996</v>
      </c>
      <c r="J923" s="58">
        <v>82.588999999999999</v>
      </c>
    </row>
    <row r="924" spans="1:10">
      <c r="A924" t="s">
        <v>351</v>
      </c>
      <c r="B924" t="s">
        <v>56</v>
      </c>
      <c r="C924" t="s">
        <v>57</v>
      </c>
      <c r="D924" t="s">
        <v>47</v>
      </c>
      <c r="E924" t="s">
        <v>41</v>
      </c>
      <c r="F924" s="58">
        <v>155.88300000000001</v>
      </c>
      <c r="G924" s="58">
        <v>157.09399999999999</v>
      </c>
      <c r="H924" s="58">
        <v>158.93299999999999</v>
      </c>
      <c r="I924" s="58">
        <v>171.53200000000001</v>
      </c>
      <c r="J924" s="58">
        <v>183.63200000000001</v>
      </c>
    </row>
    <row r="925" spans="1:10">
      <c r="A925" t="s">
        <v>351</v>
      </c>
      <c r="B925" t="s">
        <v>58</v>
      </c>
      <c r="C925" t="s">
        <v>59</v>
      </c>
      <c r="D925" t="s">
        <v>47</v>
      </c>
      <c r="E925" t="s">
        <v>41</v>
      </c>
      <c r="F925" s="58">
        <v>49.667000000000002</v>
      </c>
      <c r="G925" s="58">
        <v>51.826999999999998</v>
      </c>
      <c r="H925" s="58">
        <v>34.276000000000003</v>
      </c>
      <c r="I925" s="58">
        <v>35.097999999999999</v>
      </c>
      <c r="J925" s="58">
        <v>34.701999999999998</v>
      </c>
    </row>
    <row r="926" spans="1:10">
      <c r="A926" t="s">
        <v>351</v>
      </c>
      <c r="B926" t="s">
        <v>60</v>
      </c>
      <c r="C926" t="s">
        <v>61</v>
      </c>
      <c r="D926" t="s">
        <v>47</v>
      </c>
      <c r="E926" t="s">
        <v>41</v>
      </c>
      <c r="F926" s="58">
        <v>2.5779999999999998</v>
      </c>
      <c r="G926" s="58">
        <v>2.6280000000000001</v>
      </c>
      <c r="H926" s="58">
        <v>1.1359999999999999</v>
      </c>
      <c r="I926" s="58">
        <v>1.155</v>
      </c>
      <c r="J926" s="58">
        <v>1.1719999999999999</v>
      </c>
    </row>
    <row r="927" spans="1:10">
      <c r="A927" t="s">
        <v>351</v>
      </c>
      <c r="B927" t="s">
        <v>62</v>
      </c>
      <c r="C927" t="s">
        <v>63</v>
      </c>
      <c r="D927" t="s">
        <v>47</v>
      </c>
      <c r="E927" t="s">
        <v>41</v>
      </c>
      <c r="F927" s="58">
        <v>8.8999999999999996E-2</v>
      </c>
      <c r="G927" s="58">
        <v>0.09</v>
      </c>
      <c r="H927" s="58">
        <v>9.1999999999999998E-2</v>
      </c>
      <c r="I927" s="58">
        <v>9.2999999999999999E-2</v>
      </c>
      <c r="J927" s="58">
        <v>9.5000000000000001E-2</v>
      </c>
    </row>
    <row r="928" spans="1:10">
      <c r="A928" t="s">
        <v>351</v>
      </c>
      <c r="B928" t="s">
        <v>64</v>
      </c>
      <c r="C928" t="s">
        <v>65</v>
      </c>
      <c r="D928" t="s">
        <v>47</v>
      </c>
      <c r="E928" t="s">
        <v>41</v>
      </c>
      <c r="F928" s="58">
        <v>0.13800000000000001</v>
      </c>
      <c r="G928" s="58">
        <v>0.14099999999999999</v>
      </c>
      <c r="H928" s="58">
        <v>0.39600000000000002</v>
      </c>
      <c r="I928" s="58">
        <v>1.0640000000000001</v>
      </c>
      <c r="J928" s="58">
        <v>1.256</v>
      </c>
    </row>
    <row r="929" spans="1:10">
      <c r="A929" t="s">
        <v>351</v>
      </c>
      <c r="B929" t="s">
        <v>66</v>
      </c>
      <c r="C929" t="s">
        <v>67</v>
      </c>
      <c r="D929" t="s">
        <v>47</v>
      </c>
      <c r="E929" t="s">
        <v>41</v>
      </c>
      <c r="F929" s="58">
        <v>35.091000000000001</v>
      </c>
      <c r="G929" s="58">
        <v>37.345999999999997</v>
      </c>
      <c r="H929" s="58">
        <v>46.195</v>
      </c>
      <c r="I929" s="58">
        <v>47.796999999999997</v>
      </c>
      <c r="J929" s="58">
        <v>37.122999999999998</v>
      </c>
    </row>
    <row r="930" spans="1:10">
      <c r="A930" t="s">
        <v>351</v>
      </c>
      <c r="B930" t="s">
        <v>68</v>
      </c>
      <c r="C930" t="s">
        <v>69</v>
      </c>
      <c r="D930" t="s">
        <v>47</v>
      </c>
      <c r="E930" t="s">
        <v>41</v>
      </c>
      <c r="F930" s="58">
        <v>87.563000000000002</v>
      </c>
      <c r="G930" s="58">
        <v>92.031999999999996</v>
      </c>
      <c r="H930" s="58">
        <v>82.094999999999999</v>
      </c>
      <c r="I930" s="58">
        <v>85.206999999999994</v>
      </c>
      <c r="J930" s="58">
        <v>74.347999999999985</v>
      </c>
    </row>
    <row r="931" spans="1:10">
      <c r="A931" t="s">
        <v>351</v>
      </c>
      <c r="B931" t="s">
        <v>70</v>
      </c>
      <c r="C931" t="s">
        <v>71</v>
      </c>
      <c r="D931" t="s">
        <v>47</v>
      </c>
      <c r="E931" t="s">
        <v>41</v>
      </c>
      <c r="F931" s="58">
        <v>4.08</v>
      </c>
      <c r="G931" s="58">
        <v>3.9940000000000002</v>
      </c>
      <c r="H931" s="58">
        <v>3.9449999999999998</v>
      </c>
      <c r="I931" s="58">
        <v>3.927</v>
      </c>
      <c r="J931" s="58">
        <v>3.9620000000000002</v>
      </c>
    </row>
    <row r="932" spans="1:10">
      <c r="A932" t="s">
        <v>351</v>
      </c>
      <c r="B932" t="s">
        <v>72</v>
      </c>
      <c r="C932" t="s">
        <v>73</v>
      </c>
      <c r="D932" t="s">
        <v>47</v>
      </c>
      <c r="E932" t="s">
        <v>41</v>
      </c>
      <c r="F932" s="58">
        <v>0</v>
      </c>
      <c r="G932" s="58">
        <v>0</v>
      </c>
      <c r="H932" s="58">
        <v>0</v>
      </c>
      <c r="I932" s="58">
        <v>0</v>
      </c>
      <c r="J932" s="58">
        <v>0</v>
      </c>
    </row>
    <row r="933" spans="1:10">
      <c r="A933" t="s">
        <v>351</v>
      </c>
      <c r="B933" t="s">
        <v>74</v>
      </c>
      <c r="C933" t="s">
        <v>75</v>
      </c>
      <c r="D933" t="s">
        <v>47</v>
      </c>
      <c r="E933" t="s">
        <v>41</v>
      </c>
      <c r="F933" s="58">
        <v>0.68600000000000005</v>
      </c>
      <c r="G933" s="58">
        <v>0.67200000000000004</v>
      </c>
      <c r="H933" s="58">
        <v>0.66500000000000004</v>
      </c>
      <c r="I933" s="58">
        <v>0.66100000000000003</v>
      </c>
      <c r="J933" s="58">
        <v>0.66</v>
      </c>
    </row>
    <row r="934" spans="1:10">
      <c r="A934" t="s">
        <v>351</v>
      </c>
      <c r="B934" t="s">
        <v>76</v>
      </c>
      <c r="C934" t="s">
        <v>77</v>
      </c>
      <c r="D934" t="s">
        <v>47</v>
      </c>
      <c r="E934" t="s">
        <v>41</v>
      </c>
      <c r="F934" s="58">
        <v>28.271000000000001</v>
      </c>
      <c r="G934" s="58">
        <v>27.013999999999999</v>
      </c>
      <c r="H934" s="58">
        <v>27.408999999999999</v>
      </c>
      <c r="I934" s="58">
        <v>26.367000000000001</v>
      </c>
      <c r="J934" s="58">
        <v>26.343</v>
      </c>
    </row>
    <row r="935" spans="1:10">
      <c r="A935" t="s">
        <v>351</v>
      </c>
      <c r="B935" t="s">
        <v>78</v>
      </c>
      <c r="C935" t="s">
        <v>79</v>
      </c>
      <c r="D935" t="s">
        <v>47</v>
      </c>
      <c r="E935" t="s">
        <v>41</v>
      </c>
      <c r="F935" s="58">
        <v>58.463999999999999</v>
      </c>
      <c r="G935" s="58">
        <v>54.798000000000002</v>
      </c>
      <c r="H935" s="58">
        <v>56.142000000000003</v>
      </c>
      <c r="I935" s="58">
        <v>52.915999999999997</v>
      </c>
      <c r="J935" s="58">
        <v>52.243000000000002</v>
      </c>
    </row>
    <row r="936" spans="1:10">
      <c r="A936" t="s">
        <v>351</v>
      </c>
      <c r="B936" t="s">
        <v>80</v>
      </c>
      <c r="C936" t="s">
        <v>81</v>
      </c>
      <c r="D936" t="s">
        <v>47</v>
      </c>
      <c r="E936" t="s">
        <v>41</v>
      </c>
      <c r="F936" s="58">
        <v>91.501000000000005</v>
      </c>
      <c r="G936" s="58">
        <v>86.478000000000009</v>
      </c>
      <c r="H936" s="58">
        <v>88.161000000000001</v>
      </c>
      <c r="I936" s="58">
        <v>83.870999999999995</v>
      </c>
      <c r="J936" s="58">
        <v>83.207999999999998</v>
      </c>
    </row>
    <row r="937" spans="1:10">
      <c r="A937" t="s">
        <v>351</v>
      </c>
      <c r="B937" t="s">
        <v>82</v>
      </c>
      <c r="C937" t="s">
        <v>83</v>
      </c>
      <c r="D937" t="s">
        <v>47</v>
      </c>
      <c r="E937" t="s">
        <v>41</v>
      </c>
      <c r="F937" s="58">
        <v>56.82</v>
      </c>
      <c r="G937" s="58">
        <v>108.294</v>
      </c>
      <c r="H937" s="58">
        <v>88.930999999999997</v>
      </c>
      <c r="I937" s="58">
        <v>115.68300000000001</v>
      </c>
      <c r="J937" s="58">
        <v>79.762</v>
      </c>
    </row>
    <row r="938" spans="1:10">
      <c r="A938" t="s">
        <v>351</v>
      </c>
      <c r="B938" t="s">
        <v>84</v>
      </c>
      <c r="C938" t="s">
        <v>85</v>
      </c>
      <c r="D938" t="s">
        <v>47</v>
      </c>
      <c r="E938" t="s">
        <v>41</v>
      </c>
      <c r="F938" s="58">
        <v>28.122</v>
      </c>
      <c r="G938" s="58">
        <v>59.143000000000001</v>
      </c>
      <c r="H938" s="58">
        <v>58.470999999999997</v>
      </c>
      <c r="I938" s="58">
        <v>11.944000000000001</v>
      </c>
      <c r="J938" s="58">
        <v>23.350999999999999</v>
      </c>
    </row>
    <row r="939" spans="1:10">
      <c r="A939" t="s">
        <v>351</v>
      </c>
      <c r="B939" t="s">
        <v>86</v>
      </c>
      <c r="C939" t="s">
        <v>87</v>
      </c>
      <c r="D939" t="s">
        <v>47</v>
      </c>
      <c r="E939" t="s">
        <v>41</v>
      </c>
      <c r="F939" s="58">
        <v>14.285</v>
      </c>
      <c r="G939" s="58">
        <v>14.958</v>
      </c>
      <c r="H939" s="58">
        <v>16.768000000000001</v>
      </c>
      <c r="I939" s="58">
        <v>18.16</v>
      </c>
      <c r="J939" s="58">
        <v>7.6669999999999998</v>
      </c>
    </row>
    <row r="940" spans="1:10">
      <c r="A940" t="s">
        <v>351</v>
      </c>
      <c r="B940" t="s">
        <v>88</v>
      </c>
      <c r="C940" t="s">
        <v>89</v>
      </c>
      <c r="D940" t="s">
        <v>47</v>
      </c>
      <c r="E940" t="s">
        <v>41</v>
      </c>
      <c r="F940" s="58">
        <v>89.412000000000006</v>
      </c>
      <c r="G940" s="58">
        <v>146.68299999999999</v>
      </c>
      <c r="H940" s="58">
        <v>143.88800000000001</v>
      </c>
      <c r="I940" s="58">
        <v>149.608</v>
      </c>
      <c r="J940" s="58">
        <v>81.853999999999999</v>
      </c>
    </row>
    <row r="941" spans="1:10">
      <c r="A941" t="s">
        <v>351</v>
      </c>
      <c r="B941" t="s">
        <v>90</v>
      </c>
      <c r="C941" t="s">
        <v>91</v>
      </c>
      <c r="D941" t="s">
        <v>47</v>
      </c>
      <c r="E941" t="s">
        <v>41</v>
      </c>
      <c r="F941" s="58">
        <v>109.699</v>
      </c>
      <c r="G941" s="58">
        <v>119.962</v>
      </c>
      <c r="H941" s="58">
        <v>112.51</v>
      </c>
      <c r="I941" s="58">
        <v>118.81100000000001</v>
      </c>
      <c r="J941" s="58">
        <v>98.997</v>
      </c>
    </row>
    <row r="942" spans="1:10">
      <c r="A942" t="s">
        <v>351</v>
      </c>
      <c r="B942" t="s">
        <v>92</v>
      </c>
      <c r="C942" t="s">
        <v>93</v>
      </c>
      <c r="D942" t="s">
        <v>47</v>
      </c>
      <c r="E942" t="s">
        <v>41</v>
      </c>
      <c r="F942" s="58">
        <v>298.33800000000002</v>
      </c>
      <c r="G942" s="58">
        <v>449.04</v>
      </c>
      <c r="H942" s="58">
        <v>420.56799999999998</v>
      </c>
      <c r="I942" s="58">
        <v>414.20600000000002</v>
      </c>
      <c r="J942" s="58">
        <v>291.63099999999997</v>
      </c>
    </row>
    <row r="943" spans="1:10">
      <c r="A943" t="s">
        <v>351</v>
      </c>
      <c r="B943" t="s">
        <v>94</v>
      </c>
      <c r="C943" t="s">
        <v>95</v>
      </c>
      <c r="D943" t="s">
        <v>47</v>
      </c>
      <c r="E943" t="s">
        <v>41</v>
      </c>
      <c r="F943" s="58">
        <v>76.882999999999996</v>
      </c>
      <c r="G943" s="58">
        <v>77.509</v>
      </c>
      <c r="H943" s="58">
        <v>76.504000000000005</v>
      </c>
      <c r="I943" s="58">
        <v>75.561000000000007</v>
      </c>
      <c r="J943" s="58">
        <v>74.700999999999993</v>
      </c>
    </row>
    <row r="944" spans="1:10">
      <c r="A944" t="s">
        <v>351</v>
      </c>
      <c r="B944" t="s">
        <v>96</v>
      </c>
      <c r="C944" t="s">
        <v>97</v>
      </c>
      <c r="D944" t="s">
        <v>47</v>
      </c>
      <c r="E944" t="s">
        <v>41</v>
      </c>
      <c r="F944" s="58">
        <v>14.433</v>
      </c>
      <c r="G944" s="58">
        <v>14.534000000000001</v>
      </c>
      <c r="H944" s="58">
        <v>14.288</v>
      </c>
      <c r="I944" s="58">
        <v>14.045</v>
      </c>
      <c r="J944" s="58">
        <v>13.823</v>
      </c>
    </row>
    <row r="945" spans="1:10">
      <c r="A945" t="s">
        <v>351</v>
      </c>
      <c r="B945" t="s">
        <v>98</v>
      </c>
      <c r="C945" t="s">
        <v>99</v>
      </c>
      <c r="D945" t="s">
        <v>47</v>
      </c>
      <c r="E945" t="s">
        <v>41</v>
      </c>
      <c r="F945" s="58">
        <v>14.433</v>
      </c>
      <c r="G945" s="58">
        <v>14.534000000000001</v>
      </c>
      <c r="H945" s="58">
        <v>14.288</v>
      </c>
      <c r="I945" s="58">
        <v>14.045</v>
      </c>
      <c r="J945" s="58">
        <v>13.823</v>
      </c>
    </row>
    <row r="946" spans="1:10">
      <c r="A946" t="s">
        <v>351</v>
      </c>
      <c r="B946" t="s">
        <v>100</v>
      </c>
      <c r="C946" t="s">
        <v>101</v>
      </c>
      <c r="D946" t="s">
        <v>47</v>
      </c>
      <c r="E946" t="s">
        <v>41</v>
      </c>
      <c r="F946" s="58">
        <v>116.46</v>
      </c>
      <c r="G946" s="58">
        <v>119.79300000000001</v>
      </c>
      <c r="H946" s="58">
        <v>124.79</v>
      </c>
      <c r="I946" s="58">
        <v>128.733</v>
      </c>
      <c r="J946" s="58">
        <v>132.30500000000001</v>
      </c>
    </row>
    <row r="947" spans="1:10">
      <c r="A947" t="s">
        <v>351</v>
      </c>
      <c r="B947" t="s">
        <v>102</v>
      </c>
      <c r="C947" t="s">
        <v>103</v>
      </c>
      <c r="D947" t="s">
        <v>47</v>
      </c>
      <c r="E947" t="s">
        <v>41</v>
      </c>
      <c r="F947" s="58">
        <v>7.2990000000000004</v>
      </c>
      <c r="G947" s="58">
        <v>7.1950000000000003</v>
      </c>
      <c r="H947" s="58">
        <v>7.6280000000000001</v>
      </c>
      <c r="I947" s="58">
        <v>7.633</v>
      </c>
      <c r="J947" s="58">
        <v>8.14</v>
      </c>
    </row>
    <row r="948" spans="1:10">
      <c r="A948" t="s">
        <v>351</v>
      </c>
      <c r="B948" t="s">
        <v>104</v>
      </c>
      <c r="C948" t="s">
        <v>105</v>
      </c>
      <c r="D948" t="s">
        <v>47</v>
      </c>
      <c r="E948" t="s">
        <v>41</v>
      </c>
      <c r="F948" s="58">
        <v>6.0970000000000004</v>
      </c>
      <c r="G948" s="58">
        <v>6.133</v>
      </c>
      <c r="H948" s="58">
        <v>6.1040000000000001</v>
      </c>
      <c r="I948" s="58">
        <v>6.1619999999999999</v>
      </c>
      <c r="J948" s="58">
        <v>6.2249999999999996</v>
      </c>
    </row>
    <row r="949" spans="1:10">
      <c r="A949" t="s">
        <v>351</v>
      </c>
      <c r="B949" t="s">
        <v>106</v>
      </c>
      <c r="C949" t="s">
        <v>107</v>
      </c>
      <c r="D949" t="s">
        <v>47</v>
      </c>
      <c r="E949" t="s">
        <v>41</v>
      </c>
      <c r="F949" s="58">
        <v>10.798999999999999</v>
      </c>
      <c r="G949" s="58">
        <v>10.487</v>
      </c>
      <c r="H949" s="58">
        <v>10.422000000000001</v>
      </c>
      <c r="I949" s="58">
        <v>10.278</v>
      </c>
      <c r="J949" s="58">
        <v>10.484</v>
      </c>
    </row>
    <row r="950" spans="1:10">
      <c r="A950" t="s">
        <v>351</v>
      </c>
      <c r="B950" t="s">
        <v>108</v>
      </c>
      <c r="C950" t="s">
        <v>109</v>
      </c>
      <c r="D950" t="s">
        <v>47</v>
      </c>
      <c r="E950" t="s">
        <v>41</v>
      </c>
      <c r="F950" s="58">
        <v>7.3949999999999996</v>
      </c>
      <c r="G950" s="58">
        <v>7.44</v>
      </c>
      <c r="H950" s="58">
        <v>7.407</v>
      </c>
      <c r="I950" s="58">
        <v>7.4779999999999998</v>
      </c>
      <c r="J950" s="58">
        <v>7.5359999999999996</v>
      </c>
    </row>
    <row r="951" spans="1:10">
      <c r="A951" t="s">
        <v>351</v>
      </c>
      <c r="B951" t="s">
        <v>110</v>
      </c>
      <c r="C951" t="s">
        <v>111</v>
      </c>
      <c r="D951" t="s">
        <v>47</v>
      </c>
      <c r="E951" t="s">
        <v>41</v>
      </c>
      <c r="F951" s="58">
        <v>0</v>
      </c>
      <c r="G951" s="58">
        <v>0</v>
      </c>
      <c r="H951" s="58">
        <v>0</v>
      </c>
      <c r="I951" s="58">
        <v>0</v>
      </c>
      <c r="J951" s="58">
        <v>0</v>
      </c>
    </row>
    <row r="952" spans="1:10">
      <c r="A952" t="s">
        <v>351</v>
      </c>
      <c r="B952" t="s">
        <v>112</v>
      </c>
      <c r="C952" t="s">
        <v>113</v>
      </c>
      <c r="D952" t="s">
        <v>47</v>
      </c>
      <c r="E952" t="s">
        <v>41</v>
      </c>
      <c r="F952" s="58">
        <v>0</v>
      </c>
      <c r="G952" s="58">
        <v>0</v>
      </c>
      <c r="H952" s="58">
        <v>0</v>
      </c>
      <c r="I952" s="58">
        <v>0</v>
      </c>
      <c r="J952" s="58">
        <v>0</v>
      </c>
    </row>
    <row r="953" spans="1:10">
      <c r="A953" t="s">
        <v>351</v>
      </c>
      <c r="B953" t="s">
        <v>114</v>
      </c>
      <c r="C953" t="s">
        <v>57</v>
      </c>
      <c r="D953" t="s">
        <v>47</v>
      </c>
      <c r="E953" t="s">
        <v>41</v>
      </c>
      <c r="F953" s="58">
        <v>253.79900000000001</v>
      </c>
      <c r="G953" s="58">
        <v>257.625</v>
      </c>
      <c r="H953" s="58">
        <v>261.43099999999998</v>
      </c>
      <c r="I953" s="58">
        <v>263.93500000000012</v>
      </c>
      <c r="J953" s="58">
        <v>267.03699999999998</v>
      </c>
    </row>
    <row r="954" spans="1:10">
      <c r="A954" t="s">
        <v>351</v>
      </c>
      <c r="B954" t="s">
        <v>115</v>
      </c>
      <c r="C954" t="s">
        <v>116</v>
      </c>
      <c r="D954" t="s">
        <v>47</v>
      </c>
      <c r="E954" t="s">
        <v>41</v>
      </c>
      <c r="F954" s="58">
        <v>5.468</v>
      </c>
      <c r="G954" s="58">
        <v>5.58</v>
      </c>
      <c r="H954" s="58">
        <v>2.0779999999999998</v>
      </c>
      <c r="I954" s="58">
        <v>0.105</v>
      </c>
      <c r="J954" s="58">
        <v>3.9929999999999999</v>
      </c>
    </row>
    <row r="955" spans="1:10">
      <c r="A955" t="s">
        <v>351</v>
      </c>
      <c r="B955" t="s">
        <v>117</v>
      </c>
      <c r="C955" t="s">
        <v>118</v>
      </c>
      <c r="D955" t="s">
        <v>47</v>
      </c>
      <c r="E955" t="s">
        <v>41</v>
      </c>
      <c r="F955" s="58">
        <v>1.1919999999999999</v>
      </c>
      <c r="G955" s="58">
        <v>1.216</v>
      </c>
      <c r="H955" s="58">
        <v>0.45300000000000001</v>
      </c>
      <c r="I955" s="58">
        <v>2.3E-2</v>
      </c>
      <c r="J955" s="58">
        <v>0.871</v>
      </c>
    </row>
    <row r="956" spans="1:10">
      <c r="A956" t="s">
        <v>351</v>
      </c>
      <c r="B956" t="s">
        <v>119</v>
      </c>
      <c r="C956" t="s">
        <v>120</v>
      </c>
      <c r="D956" t="s">
        <v>47</v>
      </c>
      <c r="E956" t="s">
        <v>41</v>
      </c>
      <c r="F956" s="58">
        <v>1.1919999999999999</v>
      </c>
      <c r="G956" s="58">
        <v>1.216</v>
      </c>
      <c r="H956" s="58">
        <v>0.45300000000000001</v>
      </c>
      <c r="I956" s="58">
        <v>2.3E-2</v>
      </c>
      <c r="J956" s="58">
        <v>0.871</v>
      </c>
    </row>
    <row r="957" spans="1:10">
      <c r="A957" t="s">
        <v>351</v>
      </c>
      <c r="B957" t="s">
        <v>121</v>
      </c>
      <c r="C957" t="s">
        <v>122</v>
      </c>
      <c r="D957" t="s">
        <v>47</v>
      </c>
      <c r="E957" t="s">
        <v>41</v>
      </c>
      <c r="F957" s="58">
        <v>5.1749999999999998</v>
      </c>
      <c r="G957" s="58">
        <v>15.528</v>
      </c>
      <c r="H957" s="58">
        <v>6.6189999999999998</v>
      </c>
      <c r="I957" s="58">
        <v>6.7619999999999996</v>
      </c>
      <c r="J957" s="58">
        <v>17.713999999999999</v>
      </c>
    </row>
    <row r="958" spans="1:10">
      <c r="A958" t="s">
        <v>351</v>
      </c>
      <c r="B958" t="s">
        <v>123</v>
      </c>
      <c r="C958" t="s">
        <v>124</v>
      </c>
      <c r="D958" t="s">
        <v>47</v>
      </c>
      <c r="E958" t="s">
        <v>41</v>
      </c>
      <c r="F958" s="58">
        <v>0</v>
      </c>
      <c r="G958" s="58">
        <v>0</v>
      </c>
      <c r="H958" s="58">
        <v>0</v>
      </c>
      <c r="I958" s="58">
        <v>0</v>
      </c>
      <c r="J958" s="58">
        <v>0</v>
      </c>
    </row>
    <row r="959" spans="1:10">
      <c r="A959" t="s">
        <v>351</v>
      </c>
      <c r="B959" t="s">
        <v>125</v>
      </c>
      <c r="C959" t="s">
        <v>126</v>
      </c>
      <c r="D959" t="s">
        <v>47</v>
      </c>
      <c r="E959" t="s">
        <v>41</v>
      </c>
      <c r="F959" s="58">
        <v>0</v>
      </c>
      <c r="G959" s="58">
        <v>0</v>
      </c>
      <c r="H959" s="58">
        <v>0</v>
      </c>
      <c r="I959" s="58">
        <v>0</v>
      </c>
      <c r="J959" s="58">
        <v>0</v>
      </c>
    </row>
    <row r="960" spans="1:10">
      <c r="A960" t="s">
        <v>351</v>
      </c>
      <c r="B960" t="s">
        <v>127</v>
      </c>
      <c r="C960" t="s">
        <v>128</v>
      </c>
      <c r="D960" t="s">
        <v>47</v>
      </c>
      <c r="E960" t="s">
        <v>41</v>
      </c>
      <c r="F960" s="58">
        <v>8</v>
      </c>
      <c r="G960" s="58">
        <v>7.4279999999999999</v>
      </c>
      <c r="H960" s="58">
        <v>7.5129999999999999</v>
      </c>
      <c r="I960" s="58">
        <v>7.7649999999999997</v>
      </c>
      <c r="J960" s="58">
        <v>8.1969999999999992</v>
      </c>
    </row>
    <row r="961" spans="1:10">
      <c r="A961" t="s">
        <v>351</v>
      </c>
      <c r="B961" t="s">
        <v>129</v>
      </c>
      <c r="C961" t="s">
        <v>130</v>
      </c>
      <c r="D961" t="s">
        <v>47</v>
      </c>
      <c r="E961" t="s">
        <v>41</v>
      </c>
      <c r="F961" s="58">
        <v>0</v>
      </c>
      <c r="G961" s="58">
        <v>0</v>
      </c>
      <c r="H961" s="58">
        <v>0</v>
      </c>
      <c r="I961" s="58">
        <v>0</v>
      </c>
      <c r="J961" s="58">
        <v>0</v>
      </c>
    </row>
    <row r="962" spans="1:10">
      <c r="A962" t="s">
        <v>351</v>
      </c>
      <c r="B962" t="s">
        <v>131</v>
      </c>
      <c r="C962" t="s">
        <v>132</v>
      </c>
      <c r="D962" t="s">
        <v>47</v>
      </c>
      <c r="E962" t="s">
        <v>41</v>
      </c>
      <c r="F962" s="58">
        <v>0</v>
      </c>
      <c r="G962" s="58">
        <v>0</v>
      </c>
      <c r="H962" s="58">
        <v>0</v>
      </c>
      <c r="I962" s="58">
        <v>0</v>
      </c>
      <c r="J962" s="58">
        <v>0</v>
      </c>
    </row>
    <row r="963" spans="1:10">
      <c r="A963" t="s">
        <v>351</v>
      </c>
      <c r="B963" t="s">
        <v>133</v>
      </c>
      <c r="C963" t="s">
        <v>134</v>
      </c>
      <c r="D963" t="s">
        <v>47</v>
      </c>
      <c r="E963" t="s">
        <v>41</v>
      </c>
      <c r="F963" s="58">
        <v>0</v>
      </c>
      <c r="G963" s="58">
        <v>0</v>
      </c>
      <c r="H963" s="58">
        <v>0</v>
      </c>
      <c r="I963" s="58">
        <v>0</v>
      </c>
      <c r="J963" s="58">
        <v>0</v>
      </c>
    </row>
    <row r="964" spans="1:10">
      <c r="A964" t="s">
        <v>351</v>
      </c>
      <c r="B964" t="s">
        <v>135</v>
      </c>
      <c r="C964" t="s">
        <v>69</v>
      </c>
      <c r="D964" t="s">
        <v>47</v>
      </c>
      <c r="E964" t="s">
        <v>41</v>
      </c>
      <c r="F964" s="58">
        <v>21.027000000000001</v>
      </c>
      <c r="G964" s="58">
        <v>30.968</v>
      </c>
      <c r="H964" s="58">
        <v>17.116</v>
      </c>
      <c r="I964" s="58">
        <v>14.678000000000001</v>
      </c>
      <c r="J964" s="58">
        <v>31.646000000000001</v>
      </c>
    </row>
    <row r="965" spans="1:10">
      <c r="A965" t="s">
        <v>351</v>
      </c>
      <c r="B965" t="s">
        <v>136</v>
      </c>
      <c r="C965" t="s">
        <v>137</v>
      </c>
      <c r="D965" t="s">
        <v>47</v>
      </c>
      <c r="E965" t="s">
        <v>41</v>
      </c>
      <c r="F965" s="58">
        <v>75.841999999999999</v>
      </c>
      <c r="G965" s="58">
        <v>71.19</v>
      </c>
      <c r="H965" s="58">
        <v>73.545000000000002</v>
      </c>
      <c r="I965" s="58">
        <v>70.042000000000002</v>
      </c>
      <c r="J965" s="58">
        <v>69.372</v>
      </c>
    </row>
    <row r="966" spans="1:10">
      <c r="A966" t="s">
        <v>351</v>
      </c>
      <c r="B966" t="s">
        <v>138</v>
      </c>
      <c r="C966" t="s">
        <v>139</v>
      </c>
      <c r="D966" t="s">
        <v>47</v>
      </c>
      <c r="E966" t="s">
        <v>41</v>
      </c>
      <c r="F966" s="58">
        <v>16.532</v>
      </c>
      <c r="G966" s="58">
        <v>15.518000000000001</v>
      </c>
      <c r="H966" s="58">
        <v>16.030999999999999</v>
      </c>
      <c r="I966" s="58">
        <v>15.268000000000001</v>
      </c>
      <c r="J966" s="58">
        <v>15.122</v>
      </c>
    </row>
    <row r="967" spans="1:10">
      <c r="A967" t="s">
        <v>351</v>
      </c>
      <c r="B967" t="s">
        <v>140</v>
      </c>
      <c r="C967" t="s">
        <v>141</v>
      </c>
      <c r="D967" t="s">
        <v>47</v>
      </c>
      <c r="E967" t="s">
        <v>41</v>
      </c>
      <c r="F967" s="58">
        <v>16.532</v>
      </c>
      <c r="G967" s="58">
        <v>15.518000000000001</v>
      </c>
      <c r="H967" s="58">
        <v>16.030999999999999</v>
      </c>
      <c r="I967" s="58">
        <v>15.268000000000001</v>
      </c>
      <c r="J967" s="58">
        <v>15.122</v>
      </c>
    </row>
    <row r="968" spans="1:10">
      <c r="A968" t="s">
        <v>351</v>
      </c>
      <c r="B968" t="s">
        <v>142</v>
      </c>
      <c r="C968" t="s">
        <v>143</v>
      </c>
      <c r="D968" t="s">
        <v>47</v>
      </c>
      <c r="E968" t="s">
        <v>41</v>
      </c>
      <c r="F968" s="58">
        <v>75.397000000000006</v>
      </c>
      <c r="G968" s="58">
        <v>90.546999999999997</v>
      </c>
      <c r="H968" s="58">
        <v>96.203999999999994</v>
      </c>
      <c r="I968" s="58">
        <v>74.05</v>
      </c>
      <c r="J968" s="58">
        <v>66.201999999999998</v>
      </c>
    </row>
    <row r="969" spans="1:10">
      <c r="A969" t="s">
        <v>351</v>
      </c>
      <c r="B969" t="s">
        <v>144</v>
      </c>
      <c r="C969" t="s">
        <v>145</v>
      </c>
      <c r="D969" t="s">
        <v>47</v>
      </c>
      <c r="E969" t="s">
        <v>41</v>
      </c>
      <c r="F969" s="58">
        <v>0</v>
      </c>
      <c r="G969" s="58">
        <v>0</v>
      </c>
      <c r="H969" s="58">
        <v>0</v>
      </c>
      <c r="I969" s="58">
        <v>0</v>
      </c>
      <c r="J969" s="58">
        <v>0</v>
      </c>
    </row>
    <row r="970" spans="1:10">
      <c r="A970" t="s">
        <v>351</v>
      </c>
      <c r="B970" t="s">
        <v>146</v>
      </c>
      <c r="C970" t="s">
        <v>147</v>
      </c>
      <c r="D970" t="s">
        <v>47</v>
      </c>
      <c r="E970" t="s">
        <v>41</v>
      </c>
      <c r="F970" s="58">
        <v>15.388</v>
      </c>
      <c r="G970" s="58">
        <v>14.826000000000001</v>
      </c>
      <c r="H970" s="58">
        <v>14.688000000000001</v>
      </c>
      <c r="I970" s="58">
        <v>14.840999999999999</v>
      </c>
      <c r="J970" s="58">
        <v>15.003</v>
      </c>
    </row>
    <row r="971" spans="1:10">
      <c r="A971" t="s">
        <v>351</v>
      </c>
      <c r="B971" t="s">
        <v>148</v>
      </c>
      <c r="C971" t="s">
        <v>149</v>
      </c>
      <c r="D971" t="s">
        <v>47</v>
      </c>
      <c r="E971" t="s">
        <v>41</v>
      </c>
      <c r="F971" s="58">
        <v>16.120999999999999</v>
      </c>
      <c r="G971" s="58">
        <v>13.157</v>
      </c>
      <c r="H971" s="58">
        <v>10.682</v>
      </c>
      <c r="I971" s="58">
        <v>3.9470000000000001</v>
      </c>
      <c r="J971" s="58">
        <v>3.9910000000000001</v>
      </c>
    </row>
    <row r="972" spans="1:10">
      <c r="A972" t="s">
        <v>351</v>
      </c>
      <c r="B972" t="s">
        <v>150</v>
      </c>
      <c r="C972" t="s">
        <v>151</v>
      </c>
      <c r="D972" t="s">
        <v>47</v>
      </c>
      <c r="E972" t="s">
        <v>41</v>
      </c>
      <c r="F972" s="58">
        <v>0</v>
      </c>
      <c r="G972" s="58">
        <v>0</v>
      </c>
      <c r="H972" s="58">
        <v>0</v>
      </c>
      <c r="I972" s="58">
        <v>0</v>
      </c>
      <c r="J972" s="58">
        <v>0</v>
      </c>
    </row>
    <row r="973" spans="1:10">
      <c r="A973" t="s">
        <v>351</v>
      </c>
      <c r="B973" t="s">
        <v>152</v>
      </c>
      <c r="C973" t="s">
        <v>153</v>
      </c>
      <c r="D973" t="s">
        <v>47</v>
      </c>
      <c r="E973" t="s">
        <v>41</v>
      </c>
      <c r="F973" s="58">
        <v>0</v>
      </c>
      <c r="G973" s="58">
        <v>0</v>
      </c>
      <c r="H973" s="58">
        <v>0</v>
      </c>
      <c r="I973" s="58">
        <v>0</v>
      </c>
      <c r="J973" s="58">
        <v>0</v>
      </c>
    </row>
    <row r="974" spans="1:10">
      <c r="A974" t="s">
        <v>351</v>
      </c>
      <c r="B974" t="s">
        <v>154</v>
      </c>
      <c r="C974" t="s">
        <v>155</v>
      </c>
      <c r="D974" t="s">
        <v>47</v>
      </c>
      <c r="E974" t="s">
        <v>41</v>
      </c>
      <c r="F974" s="58">
        <v>0</v>
      </c>
      <c r="G974" s="58">
        <v>0</v>
      </c>
      <c r="H974" s="58">
        <v>0</v>
      </c>
      <c r="I974" s="58">
        <v>0</v>
      </c>
      <c r="J974" s="58">
        <v>0</v>
      </c>
    </row>
    <row r="975" spans="1:10">
      <c r="A975" t="s">
        <v>351</v>
      </c>
      <c r="B975" t="s">
        <v>156</v>
      </c>
      <c r="C975" t="s">
        <v>81</v>
      </c>
      <c r="D975" t="s">
        <v>47</v>
      </c>
      <c r="E975" t="s">
        <v>41</v>
      </c>
      <c r="F975" s="58">
        <v>215.81200000000001</v>
      </c>
      <c r="G975" s="58">
        <v>220.756</v>
      </c>
      <c r="H975" s="58">
        <v>227.18100000000001</v>
      </c>
      <c r="I975" s="58">
        <v>193.416</v>
      </c>
      <c r="J975" s="58">
        <v>184.81200000000001</v>
      </c>
    </row>
    <row r="976" spans="1:10">
      <c r="A976" t="s">
        <v>351</v>
      </c>
      <c r="B976" t="s">
        <v>157</v>
      </c>
      <c r="C976" t="s">
        <v>158</v>
      </c>
      <c r="D976" t="s">
        <v>47</v>
      </c>
      <c r="E976" t="s">
        <v>41</v>
      </c>
      <c r="F976" s="58">
        <v>113.39400000000001</v>
      </c>
      <c r="G976" s="58">
        <v>173.71299999999999</v>
      </c>
      <c r="H976" s="58">
        <v>74.262</v>
      </c>
      <c r="I976" s="58">
        <v>154.44800000000001</v>
      </c>
      <c r="J976" s="58">
        <v>110.131</v>
      </c>
    </row>
    <row r="977" spans="1:10">
      <c r="A977" t="s">
        <v>351</v>
      </c>
      <c r="B977" t="s">
        <v>159</v>
      </c>
      <c r="C977" t="s">
        <v>160</v>
      </c>
      <c r="D977" t="s">
        <v>47</v>
      </c>
      <c r="E977" t="s">
        <v>41</v>
      </c>
      <c r="F977" s="58">
        <v>24.716999999999999</v>
      </c>
      <c r="G977" s="58">
        <v>37.866</v>
      </c>
      <c r="H977" s="58">
        <v>16.187000000000001</v>
      </c>
      <c r="I977" s="58">
        <v>33.667999999999999</v>
      </c>
      <c r="J977" s="58">
        <v>24.007000000000001</v>
      </c>
    </row>
    <row r="978" spans="1:10">
      <c r="A978" t="s">
        <v>351</v>
      </c>
      <c r="B978" t="s">
        <v>161</v>
      </c>
      <c r="C978" t="s">
        <v>162</v>
      </c>
      <c r="D978" t="s">
        <v>47</v>
      </c>
      <c r="E978" t="s">
        <v>41</v>
      </c>
      <c r="F978" s="58">
        <v>24.716999999999999</v>
      </c>
      <c r="G978" s="58">
        <v>37.866</v>
      </c>
      <c r="H978" s="58">
        <v>16.187000000000001</v>
      </c>
      <c r="I978" s="58">
        <v>33.667999999999999</v>
      </c>
      <c r="J978" s="58">
        <v>24.007000000000001</v>
      </c>
    </row>
    <row r="979" spans="1:10">
      <c r="A979" t="s">
        <v>351</v>
      </c>
      <c r="B979" t="s">
        <v>163</v>
      </c>
      <c r="C979" t="s">
        <v>164</v>
      </c>
      <c r="D979" t="s">
        <v>47</v>
      </c>
      <c r="E979" t="s">
        <v>41</v>
      </c>
      <c r="F979" s="58">
        <v>223.096</v>
      </c>
      <c r="G979" s="58">
        <v>466.28699999999998</v>
      </c>
      <c r="H979" s="58">
        <v>378.98899999999998</v>
      </c>
      <c r="I979" s="58">
        <v>396.649</v>
      </c>
      <c r="J979" s="58">
        <v>151.31800000000001</v>
      </c>
    </row>
    <row r="980" spans="1:10">
      <c r="A980" t="s">
        <v>351</v>
      </c>
      <c r="B980" t="s">
        <v>165</v>
      </c>
      <c r="C980" t="s">
        <v>166</v>
      </c>
      <c r="D980" t="s">
        <v>47</v>
      </c>
      <c r="E980" t="s">
        <v>41</v>
      </c>
      <c r="F980" s="58">
        <v>0</v>
      </c>
      <c r="G980" s="58">
        <v>0</v>
      </c>
      <c r="H980" s="58">
        <v>0</v>
      </c>
      <c r="I980" s="58">
        <v>0</v>
      </c>
      <c r="J980" s="58">
        <v>0</v>
      </c>
    </row>
    <row r="981" spans="1:10">
      <c r="A981" t="s">
        <v>351</v>
      </c>
      <c r="B981" t="s">
        <v>167</v>
      </c>
      <c r="C981" t="s">
        <v>168</v>
      </c>
      <c r="D981" t="s">
        <v>47</v>
      </c>
      <c r="E981" t="s">
        <v>41</v>
      </c>
      <c r="F981" s="58">
        <v>0</v>
      </c>
      <c r="G981" s="58">
        <v>0</v>
      </c>
      <c r="H981" s="58">
        <v>0</v>
      </c>
      <c r="I981" s="58">
        <v>0</v>
      </c>
      <c r="J981" s="58">
        <v>0</v>
      </c>
    </row>
    <row r="982" spans="1:10">
      <c r="A982" t="s">
        <v>351</v>
      </c>
      <c r="B982" t="s">
        <v>169</v>
      </c>
      <c r="C982" t="s">
        <v>170</v>
      </c>
      <c r="D982" t="s">
        <v>47</v>
      </c>
      <c r="E982" t="s">
        <v>41</v>
      </c>
      <c r="F982" s="58">
        <v>61.901000000000003</v>
      </c>
      <c r="G982" s="58">
        <v>59.054000000000002</v>
      </c>
      <c r="H982" s="58">
        <v>32.677</v>
      </c>
      <c r="I982" s="58">
        <v>12.71</v>
      </c>
      <c r="J982" s="58">
        <v>12.731</v>
      </c>
    </row>
    <row r="983" spans="1:10">
      <c r="A983" t="s">
        <v>351</v>
      </c>
      <c r="B983" t="s">
        <v>171</v>
      </c>
      <c r="C983" t="s">
        <v>172</v>
      </c>
      <c r="D983" t="s">
        <v>47</v>
      </c>
      <c r="E983" t="s">
        <v>41</v>
      </c>
      <c r="F983" s="58">
        <v>0</v>
      </c>
      <c r="G983" s="58">
        <v>0</v>
      </c>
      <c r="H983" s="58">
        <v>0</v>
      </c>
      <c r="I983" s="58">
        <v>0</v>
      </c>
      <c r="J983" s="58">
        <v>0</v>
      </c>
    </row>
    <row r="984" spans="1:10">
      <c r="A984" t="s">
        <v>351</v>
      </c>
      <c r="B984" t="s">
        <v>173</v>
      </c>
      <c r="C984" t="s">
        <v>174</v>
      </c>
      <c r="D984" t="s">
        <v>47</v>
      </c>
      <c r="E984" t="s">
        <v>41</v>
      </c>
      <c r="F984" s="58">
        <v>0</v>
      </c>
      <c r="G984" s="58">
        <v>0</v>
      </c>
      <c r="H984" s="58">
        <v>0</v>
      </c>
      <c r="I984" s="58">
        <v>0</v>
      </c>
      <c r="J984" s="58">
        <v>0</v>
      </c>
    </row>
    <row r="985" spans="1:10">
      <c r="A985" t="s">
        <v>351</v>
      </c>
      <c r="B985" t="s">
        <v>175</v>
      </c>
      <c r="C985" t="s">
        <v>176</v>
      </c>
      <c r="D985" t="s">
        <v>47</v>
      </c>
      <c r="E985" t="s">
        <v>41</v>
      </c>
      <c r="F985" s="58">
        <v>0</v>
      </c>
      <c r="G985" s="58">
        <v>0</v>
      </c>
      <c r="H985" s="58">
        <v>0</v>
      </c>
      <c r="I985" s="58">
        <v>0</v>
      </c>
      <c r="J985" s="58">
        <v>0</v>
      </c>
    </row>
    <row r="986" spans="1:10">
      <c r="A986" t="s">
        <v>351</v>
      </c>
      <c r="B986" t="s">
        <v>177</v>
      </c>
      <c r="C986" t="s">
        <v>93</v>
      </c>
      <c r="D986" t="s">
        <v>47</v>
      </c>
      <c r="E986" t="s">
        <v>41</v>
      </c>
      <c r="F986" s="58">
        <v>447.82499999999999</v>
      </c>
      <c r="G986" s="58">
        <v>774.78599999999994</v>
      </c>
      <c r="H986" s="58">
        <v>518.30200000000002</v>
      </c>
      <c r="I986" s="58">
        <v>631.14300000000003</v>
      </c>
      <c r="J986" s="58">
        <v>322.19400000000002</v>
      </c>
    </row>
    <row r="987" spans="1:10">
      <c r="A987" t="s">
        <v>351</v>
      </c>
      <c r="B987" t="s">
        <v>178</v>
      </c>
      <c r="C987" t="s">
        <v>179</v>
      </c>
      <c r="D987" t="s">
        <v>47</v>
      </c>
      <c r="E987" t="s">
        <v>41</v>
      </c>
      <c r="F987" s="58">
        <v>0</v>
      </c>
      <c r="G987" s="58">
        <v>0</v>
      </c>
      <c r="H987" s="58">
        <v>0</v>
      </c>
      <c r="I987" s="58">
        <v>0</v>
      </c>
      <c r="J987" s="58">
        <v>0</v>
      </c>
    </row>
    <row r="988" spans="1:10">
      <c r="A988" t="s">
        <v>351</v>
      </c>
      <c r="B988" t="s">
        <v>180</v>
      </c>
      <c r="C988" t="s">
        <v>181</v>
      </c>
      <c r="D988" t="s">
        <v>47</v>
      </c>
      <c r="E988" t="s">
        <v>41</v>
      </c>
      <c r="F988" s="58">
        <v>0</v>
      </c>
      <c r="G988" s="58">
        <v>0</v>
      </c>
      <c r="H988" s="58">
        <v>0</v>
      </c>
      <c r="I988" s="58">
        <v>0</v>
      </c>
      <c r="J988" s="58">
        <v>0</v>
      </c>
    </row>
    <row r="989" spans="1:10">
      <c r="A989" t="s">
        <v>351</v>
      </c>
      <c r="B989" t="s">
        <v>182</v>
      </c>
      <c r="C989" t="s">
        <v>183</v>
      </c>
      <c r="D989" t="s">
        <v>47</v>
      </c>
      <c r="E989" t="s">
        <v>41</v>
      </c>
      <c r="F989" s="58">
        <v>0</v>
      </c>
      <c r="G989" s="58">
        <v>0</v>
      </c>
      <c r="H989" s="58">
        <v>0</v>
      </c>
      <c r="I989" s="58">
        <v>0</v>
      </c>
      <c r="J989" s="58">
        <v>0</v>
      </c>
    </row>
    <row r="990" spans="1:10">
      <c r="A990" t="s">
        <v>351</v>
      </c>
      <c r="B990" t="s">
        <v>184</v>
      </c>
      <c r="C990" t="s">
        <v>185</v>
      </c>
      <c r="D990" t="s">
        <v>47</v>
      </c>
      <c r="E990" t="s">
        <v>41</v>
      </c>
      <c r="F990" s="58">
        <v>0</v>
      </c>
      <c r="G990" s="58">
        <v>0</v>
      </c>
      <c r="H990" s="58">
        <v>0</v>
      </c>
      <c r="I990" s="58">
        <v>0</v>
      </c>
      <c r="J990" s="58">
        <v>0</v>
      </c>
    </row>
    <row r="991" spans="1:10">
      <c r="A991" t="s">
        <v>351</v>
      </c>
      <c r="B991" t="s">
        <v>186</v>
      </c>
      <c r="C991" t="s">
        <v>187</v>
      </c>
      <c r="D991" t="s">
        <v>47</v>
      </c>
      <c r="E991" t="s">
        <v>41</v>
      </c>
      <c r="F991" s="58">
        <v>0</v>
      </c>
      <c r="G991" s="58">
        <v>0</v>
      </c>
      <c r="H991" s="58">
        <v>0</v>
      </c>
      <c r="I991" s="58">
        <v>0</v>
      </c>
      <c r="J991" s="58">
        <v>0</v>
      </c>
    </row>
    <row r="992" spans="1:10">
      <c r="A992" t="s">
        <v>351</v>
      </c>
      <c r="B992" t="s">
        <v>188</v>
      </c>
      <c r="C992" t="s">
        <v>189</v>
      </c>
      <c r="D992" t="s">
        <v>47</v>
      </c>
      <c r="E992" t="s">
        <v>41</v>
      </c>
      <c r="F992" s="58">
        <v>0</v>
      </c>
      <c r="G992" s="58">
        <v>0</v>
      </c>
      <c r="H992" s="58">
        <v>0</v>
      </c>
      <c r="I992" s="58">
        <v>0</v>
      </c>
      <c r="J992" s="58">
        <v>0</v>
      </c>
    </row>
    <row r="993" spans="1:10">
      <c r="A993" t="s">
        <v>351</v>
      </c>
      <c r="B993" t="s">
        <v>190</v>
      </c>
      <c r="C993" t="s">
        <v>191</v>
      </c>
      <c r="D993" t="s">
        <v>47</v>
      </c>
      <c r="E993" t="s">
        <v>41</v>
      </c>
      <c r="F993" s="58">
        <v>0</v>
      </c>
      <c r="G993" s="58">
        <v>0</v>
      </c>
      <c r="H993" s="58">
        <v>0</v>
      </c>
      <c r="I993" s="58">
        <v>0</v>
      </c>
      <c r="J993" s="58">
        <v>0</v>
      </c>
    </row>
    <row r="994" spans="1:10">
      <c r="A994" t="s">
        <v>351</v>
      </c>
      <c r="B994" t="s">
        <v>192</v>
      </c>
      <c r="C994" t="s">
        <v>193</v>
      </c>
      <c r="D994" t="s">
        <v>47</v>
      </c>
      <c r="E994" t="s">
        <v>41</v>
      </c>
      <c r="F994" s="58">
        <v>0</v>
      </c>
      <c r="G994" s="58">
        <v>0</v>
      </c>
      <c r="H994" s="58">
        <v>0</v>
      </c>
      <c r="I994" s="58">
        <v>0</v>
      </c>
      <c r="J994" s="58">
        <v>0</v>
      </c>
    </row>
    <row r="995" spans="1:10">
      <c r="A995" t="s">
        <v>351</v>
      </c>
      <c r="B995" t="s">
        <v>194</v>
      </c>
      <c r="C995" t="s">
        <v>195</v>
      </c>
      <c r="D995" t="s">
        <v>47</v>
      </c>
      <c r="E995" t="s">
        <v>41</v>
      </c>
      <c r="F995" s="58">
        <v>0</v>
      </c>
      <c r="G995" s="58">
        <v>0</v>
      </c>
      <c r="H995" s="58">
        <v>0</v>
      </c>
      <c r="I995" s="58">
        <v>0</v>
      </c>
      <c r="J995" s="58">
        <v>0</v>
      </c>
    </row>
    <row r="996" spans="1:10">
      <c r="A996" t="s">
        <v>351</v>
      </c>
      <c r="B996" t="s">
        <v>196</v>
      </c>
      <c r="C996" t="s">
        <v>197</v>
      </c>
      <c r="D996" t="s">
        <v>47</v>
      </c>
      <c r="E996" t="s">
        <v>41</v>
      </c>
      <c r="F996" s="58">
        <v>0</v>
      </c>
      <c r="G996" s="58">
        <v>0</v>
      </c>
      <c r="H996" s="58">
        <v>0</v>
      </c>
      <c r="I996" s="58">
        <v>0</v>
      </c>
      <c r="J996" s="58">
        <v>0</v>
      </c>
    </row>
    <row r="997" spans="1:10">
      <c r="A997" t="s">
        <v>351</v>
      </c>
      <c r="B997" t="s">
        <v>198</v>
      </c>
      <c r="C997" t="s">
        <v>199</v>
      </c>
      <c r="D997" t="s">
        <v>47</v>
      </c>
      <c r="E997" t="s">
        <v>41</v>
      </c>
      <c r="F997" s="58">
        <v>0</v>
      </c>
      <c r="G997" s="58">
        <v>0</v>
      </c>
      <c r="H997" s="58">
        <v>0</v>
      </c>
      <c r="I997" s="58">
        <v>0</v>
      </c>
      <c r="J997" s="58">
        <v>0</v>
      </c>
    </row>
    <row r="998" spans="1:10">
      <c r="A998" t="s">
        <v>351</v>
      </c>
      <c r="B998" t="s">
        <v>200</v>
      </c>
      <c r="C998" t="s">
        <v>201</v>
      </c>
      <c r="D998" t="s">
        <v>47</v>
      </c>
      <c r="E998" t="s">
        <v>41</v>
      </c>
      <c r="F998" s="58">
        <v>0</v>
      </c>
      <c r="G998" s="58">
        <v>0</v>
      </c>
      <c r="H998" s="58">
        <v>0</v>
      </c>
      <c r="I998" s="58">
        <v>0</v>
      </c>
      <c r="J998" s="58">
        <v>0</v>
      </c>
    </row>
    <row r="999" spans="1:10">
      <c r="A999" t="s">
        <v>351</v>
      </c>
      <c r="B999" t="s">
        <v>202</v>
      </c>
      <c r="C999" t="s">
        <v>203</v>
      </c>
      <c r="D999" t="s">
        <v>47</v>
      </c>
      <c r="E999" t="s">
        <v>41</v>
      </c>
      <c r="F999" s="58">
        <v>0</v>
      </c>
      <c r="G999" s="58">
        <v>0</v>
      </c>
      <c r="H999" s="58">
        <v>0</v>
      </c>
      <c r="I999" s="58">
        <v>0</v>
      </c>
      <c r="J999" s="58">
        <v>0</v>
      </c>
    </row>
    <row r="1000" spans="1:10">
      <c r="A1000" t="s">
        <v>351</v>
      </c>
      <c r="B1000" t="s">
        <v>204</v>
      </c>
      <c r="C1000" t="s">
        <v>205</v>
      </c>
      <c r="D1000" t="s">
        <v>47</v>
      </c>
      <c r="E1000" t="s">
        <v>41</v>
      </c>
      <c r="F1000" s="58">
        <v>0</v>
      </c>
      <c r="G1000" s="58">
        <v>0</v>
      </c>
      <c r="H1000" s="58">
        <v>0</v>
      </c>
      <c r="I1000" s="58">
        <v>0</v>
      </c>
      <c r="J1000" s="58">
        <v>0</v>
      </c>
    </row>
    <row r="1001" spans="1:10">
      <c r="A1001" t="s">
        <v>351</v>
      </c>
      <c r="B1001" t="s">
        <v>206</v>
      </c>
      <c r="C1001" t="s">
        <v>207</v>
      </c>
      <c r="D1001" t="s">
        <v>47</v>
      </c>
      <c r="E1001" t="s">
        <v>41</v>
      </c>
      <c r="F1001" s="58">
        <v>0</v>
      </c>
      <c r="G1001" s="58">
        <v>0</v>
      </c>
      <c r="H1001" s="58">
        <v>0</v>
      </c>
      <c r="I1001" s="58">
        <v>0</v>
      </c>
      <c r="J1001" s="58">
        <v>0</v>
      </c>
    </row>
    <row r="1002" spans="1:10">
      <c r="A1002" t="s">
        <v>351</v>
      </c>
      <c r="B1002" t="s">
        <v>208</v>
      </c>
      <c r="C1002" t="s">
        <v>209</v>
      </c>
      <c r="D1002" t="s">
        <v>47</v>
      </c>
      <c r="E1002" t="s">
        <v>41</v>
      </c>
      <c r="F1002" s="58">
        <v>0</v>
      </c>
      <c r="G1002" s="58">
        <v>0</v>
      </c>
      <c r="H1002" s="58">
        <v>0</v>
      </c>
      <c r="I1002" s="58">
        <v>0</v>
      </c>
      <c r="J1002" s="58">
        <v>0</v>
      </c>
    </row>
    <row r="1003" spans="1:10">
      <c r="A1003" t="s">
        <v>351</v>
      </c>
      <c r="B1003" t="s">
        <v>210</v>
      </c>
      <c r="C1003" t="s">
        <v>211</v>
      </c>
      <c r="D1003" t="s">
        <v>47</v>
      </c>
      <c r="E1003" t="s">
        <v>41</v>
      </c>
      <c r="F1003" s="58">
        <v>0</v>
      </c>
      <c r="G1003" s="58">
        <v>0</v>
      </c>
      <c r="H1003" s="58">
        <v>0</v>
      </c>
      <c r="I1003" s="58">
        <v>0</v>
      </c>
      <c r="J1003" s="58">
        <v>0</v>
      </c>
    </row>
    <row r="1004" spans="1:10">
      <c r="A1004" t="s">
        <v>351</v>
      </c>
      <c r="B1004" t="s">
        <v>212</v>
      </c>
      <c r="C1004" t="s">
        <v>213</v>
      </c>
      <c r="D1004" t="s">
        <v>47</v>
      </c>
      <c r="E1004" t="s">
        <v>41</v>
      </c>
      <c r="F1004" s="58">
        <v>0</v>
      </c>
      <c r="G1004" s="58">
        <v>0</v>
      </c>
      <c r="H1004" s="58">
        <v>0</v>
      </c>
      <c r="I1004" s="58">
        <v>0</v>
      </c>
      <c r="J1004" s="58">
        <v>0</v>
      </c>
    </row>
    <row r="1005" spans="1:10">
      <c r="A1005" t="s">
        <v>351</v>
      </c>
      <c r="B1005" t="s">
        <v>214</v>
      </c>
      <c r="C1005" t="s">
        <v>215</v>
      </c>
      <c r="D1005" t="s">
        <v>47</v>
      </c>
      <c r="E1005" t="s">
        <v>41</v>
      </c>
      <c r="F1005" s="58">
        <v>0</v>
      </c>
      <c r="G1005" s="58">
        <v>0</v>
      </c>
      <c r="H1005" s="58">
        <v>0</v>
      </c>
      <c r="I1005" s="58">
        <v>0</v>
      </c>
      <c r="J1005" s="58">
        <v>0</v>
      </c>
    </row>
    <row r="1006" spans="1:10">
      <c r="A1006" t="s">
        <v>351</v>
      </c>
      <c r="B1006" t="s">
        <v>216</v>
      </c>
      <c r="C1006" t="s">
        <v>217</v>
      </c>
      <c r="D1006" t="s">
        <v>47</v>
      </c>
      <c r="E1006" t="s">
        <v>41</v>
      </c>
      <c r="F1006" s="58">
        <v>0</v>
      </c>
      <c r="G1006" s="58">
        <v>0</v>
      </c>
      <c r="H1006" s="58">
        <v>0</v>
      </c>
      <c r="I1006" s="58">
        <v>0</v>
      </c>
      <c r="J1006" s="58">
        <v>0</v>
      </c>
    </row>
    <row r="1007" spans="1:10">
      <c r="A1007" t="s">
        <v>351</v>
      </c>
      <c r="B1007" t="s">
        <v>218</v>
      </c>
      <c r="C1007" t="s">
        <v>219</v>
      </c>
      <c r="D1007" t="s">
        <v>47</v>
      </c>
      <c r="E1007" t="s">
        <v>41</v>
      </c>
      <c r="F1007" s="58">
        <v>0</v>
      </c>
      <c r="G1007" s="58">
        <v>0</v>
      </c>
      <c r="H1007" s="58">
        <v>0</v>
      </c>
      <c r="I1007" s="58">
        <v>0</v>
      </c>
      <c r="J1007" s="58">
        <v>0</v>
      </c>
    </row>
    <row r="1008" spans="1:10">
      <c r="A1008" t="s">
        <v>351</v>
      </c>
      <c r="B1008" t="s">
        <v>220</v>
      </c>
      <c r="C1008" t="s">
        <v>221</v>
      </c>
      <c r="D1008" t="s">
        <v>47</v>
      </c>
      <c r="E1008" t="s">
        <v>41</v>
      </c>
      <c r="F1008" s="58">
        <v>0</v>
      </c>
      <c r="G1008" s="58">
        <v>0</v>
      </c>
      <c r="H1008" s="58">
        <v>0</v>
      </c>
      <c r="I1008" s="58">
        <v>0</v>
      </c>
      <c r="J1008" s="58">
        <v>0</v>
      </c>
    </row>
    <row r="1009" spans="1:10">
      <c r="A1009" t="s">
        <v>351</v>
      </c>
      <c r="B1009" t="s">
        <v>222</v>
      </c>
      <c r="C1009" t="s">
        <v>223</v>
      </c>
      <c r="D1009" t="s">
        <v>47</v>
      </c>
      <c r="E1009" t="s">
        <v>41</v>
      </c>
      <c r="F1009" s="58">
        <v>0</v>
      </c>
      <c r="G1009" s="58">
        <v>0</v>
      </c>
      <c r="H1009" s="58">
        <v>0</v>
      </c>
      <c r="I1009" s="58">
        <v>0</v>
      </c>
      <c r="J1009" s="58">
        <v>0</v>
      </c>
    </row>
    <row r="1010" spans="1:10">
      <c r="A1010" t="s">
        <v>351</v>
      </c>
      <c r="B1010" t="s">
        <v>224</v>
      </c>
      <c r="C1010" t="s">
        <v>225</v>
      </c>
      <c r="D1010" t="s">
        <v>47</v>
      </c>
      <c r="E1010" t="s">
        <v>41</v>
      </c>
      <c r="F1010" s="58">
        <v>0</v>
      </c>
      <c r="G1010" s="58">
        <v>0</v>
      </c>
      <c r="H1010" s="58">
        <v>0</v>
      </c>
      <c r="I1010" s="58">
        <v>0</v>
      </c>
      <c r="J1010" s="58">
        <v>0</v>
      </c>
    </row>
    <row r="1011" spans="1:10">
      <c r="A1011" t="s">
        <v>351</v>
      </c>
      <c r="B1011" t="s">
        <v>226</v>
      </c>
      <c r="C1011" t="s">
        <v>227</v>
      </c>
      <c r="D1011" t="s">
        <v>47</v>
      </c>
      <c r="E1011" t="s">
        <v>41</v>
      </c>
      <c r="F1011" s="58">
        <v>0</v>
      </c>
      <c r="G1011" s="58">
        <v>0</v>
      </c>
      <c r="H1011" s="58">
        <v>0</v>
      </c>
      <c r="I1011" s="58">
        <v>0</v>
      </c>
      <c r="J1011" s="58">
        <v>0</v>
      </c>
    </row>
    <row r="1012" spans="1:10">
      <c r="A1012" t="s">
        <v>351</v>
      </c>
      <c r="B1012" t="s">
        <v>228</v>
      </c>
      <c r="C1012" t="s">
        <v>229</v>
      </c>
      <c r="D1012" t="s">
        <v>47</v>
      </c>
      <c r="E1012" t="s">
        <v>41</v>
      </c>
      <c r="F1012" s="58">
        <v>0</v>
      </c>
      <c r="G1012" s="58">
        <v>0</v>
      </c>
      <c r="H1012" s="58">
        <v>0</v>
      </c>
      <c r="I1012" s="58">
        <v>0</v>
      </c>
      <c r="J1012" s="58">
        <v>0</v>
      </c>
    </row>
    <row r="1013" spans="1:10">
      <c r="A1013" t="s">
        <v>351</v>
      </c>
      <c r="B1013" t="s">
        <v>230</v>
      </c>
      <c r="C1013" t="s">
        <v>231</v>
      </c>
      <c r="D1013" t="s">
        <v>47</v>
      </c>
      <c r="E1013" t="s">
        <v>41</v>
      </c>
      <c r="F1013" s="58">
        <v>0</v>
      </c>
      <c r="G1013" s="58">
        <v>0</v>
      </c>
      <c r="H1013" s="58">
        <v>0</v>
      </c>
      <c r="I1013" s="58">
        <v>0</v>
      </c>
      <c r="J1013" s="58">
        <v>0</v>
      </c>
    </row>
    <row r="1014" spans="1:10">
      <c r="A1014" t="s">
        <v>351</v>
      </c>
      <c r="B1014" t="s">
        <v>232</v>
      </c>
      <c r="C1014" t="s">
        <v>233</v>
      </c>
      <c r="D1014" t="s">
        <v>47</v>
      </c>
      <c r="E1014" t="s">
        <v>41</v>
      </c>
      <c r="F1014" s="58">
        <v>0</v>
      </c>
      <c r="G1014" s="58">
        <v>0</v>
      </c>
      <c r="H1014" s="58">
        <v>0</v>
      </c>
      <c r="I1014" s="58">
        <v>0</v>
      </c>
      <c r="J1014" s="58">
        <v>0</v>
      </c>
    </row>
    <row r="1015" spans="1:10">
      <c r="A1015" t="s">
        <v>351</v>
      </c>
      <c r="B1015" t="s">
        <v>234</v>
      </c>
      <c r="C1015" t="s">
        <v>235</v>
      </c>
      <c r="D1015" t="s">
        <v>47</v>
      </c>
      <c r="E1015" t="s">
        <v>41</v>
      </c>
      <c r="F1015" s="58">
        <v>0</v>
      </c>
      <c r="G1015" s="58">
        <v>0</v>
      </c>
      <c r="H1015" s="58">
        <v>0</v>
      </c>
      <c r="I1015" s="58">
        <v>0</v>
      </c>
      <c r="J1015" s="58">
        <v>0</v>
      </c>
    </row>
    <row r="1016" spans="1:10">
      <c r="A1016" t="s">
        <v>351</v>
      </c>
      <c r="B1016" t="s">
        <v>236</v>
      </c>
      <c r="C1016" t="s">
        <v>237</v>
      </c>
      <c r="D1016" t="s">
        <v>47</v>
      </c>
      <c r="E1016" t="s">
        <v>41</v>
      </c>
      <c r="F1016" s="58">
        <v>0</v>
      </c>
      <c r="G1016" s="58">
        <v>0</v>
      </c>
      <c r="H1016" s="58">
        <v>0</v>
      </c>
      <c r="I1016" s="58">
        <v>0</v>
      </c>
      <c r="J1016" s="58">
        <v>0</v>
      </c>
    </row>
    <row r="1017" spans="1:10">
      <c r="A1017" t="s">
        <v>351</v>
      </c>
      <c r="B1017" t="s">
        <v>238</v>
      </c>
      <c r="C1017" t="s">
        <v>239</v>
      </c>
      <c r="D1017" t="s">
        <v>47</v>
      </c>
      <c r="E1017" t="s">
        <v>41</v>
      </c>
      <c r="F1017" s="58">
        <v>0</v>
      </c>
      <c r="G1017" s="58">
        <v>0</v>
      </c>
      <c r="H1017" s="58">
        <v>0</v>
      </c>
      <c r="I1017" s="58">
        <v>0</v>
      </c>
      <c r="J1017" s="58">
        <v>0</v>
      </c>
    </row>
    <row r="1018" spans="1:10">
      <c r="A1018" t="s">
        <v>351</v>
      </c>
      <c r="B1018" t="s">
        <v>240</v>
      </c>
      <c r="C1018" t="s">
        <v>241</v>
      </c>
      <c r="D1018" t="s">
        <v>47</v>
      </c>
      <c r="E1018" t="s">
        <v>41</v>
      </c>
      <c r="F1018" s="58">
        <v>0</v>
      </c>
      <c r="G1018" s="58">
        <v>0</v>
      </c>
      <c r="H1018" s="58">
        <v>0</v>
      </c>
      <c r="I1018" s="58">
        <v>0</v>
      </c>
      <c r="J1018" s="58">
        <v>0</v>
      </c>
    </row>
    <row r="1019" spans="1:10">
      <c r="A1019" t="s">
        <v>351</v>
      </c>
      <c r="B1019" t="s">
        <v>242</v>
      </c>
      <c r="C1019" t="s">
        <v>243</v>
      </c>
      <c r="D1019" t="s">
        <v>47</v>
      </c>
      <c r="E1019" t="s">
        <v>41</v>
      </c>
      <c r="F1019" s="58">
        <v>0</v>
      </c>
      <c r="G1019" s="58">
        <v>0</v>
      </c>
      <c r="H1019" s="58">
        <v>0</v>
      </c>
      <c r="I1019" s="58">
        <v>0</v>
      </c>
      <c r="J1019" s="58">
        <v>0</v>
      </c>
    </row>
    <row r="1020" spans="1:10">
      <c r="A1020" t="s">
        <v>351</v>
      </c>
      <c r="B1020" t="s">
        <v>244</v>
      </c>
      <c r="C1020" t="s">
        <v>245</v>
      </c>
      <c r="D1020" t="s">
        <v>47</v>
      </c>
      <c r="E1020" t="s">
        <v>41</v>
      </c>
      <c r="F1020" s="58">
        <v>0</v>
      </c>
      <c r="G1020" s="58">
        <v>0</v>
      </c>
      <c r="H1020" s="58">
        <v>0</v>
      </c>
      <c r="I1020" s="58">
        <v>0</v>
      </c>
      <c r="J1020" s="58">
        <v>0</v>
      </c>
    </row>
    <row r="1021" spans="1:10">
      <c r="A1021" t="s">
        <v>351</v>
      </c>
      <c r="B1021" t="s">
        <v>246</v>
      </c>
      <c r="C1021" t="s">
        <v>247</v>
      </c>
      <c r="D1021" t="s">
        <v>47</v>
      </c>
      <c r="E1021" t="s">
        <v>41</v>
      </c>
      <c r="F1021" s="58">
        <v>0</v>
      </c>
      <c r="G1021" s="58">
        <v>0</v>
      </c>
      <c r="H1021" s="58">
        <v>0</v>
      </c>
      <c r="I1021" s="58">
        <v>0</v>
      </c>
      <c r="J1021" s="58">
        <v>0</v>
      </c>
    </row>
    <row r="1022" spans="1:10">
      <c r="A1022" t="s">
        <v>351</v>
      </c>
      <c r="B1022" t="s">
        <v>248</v>
      </c>
      <c r="C1022" t="s">
        <v>249</v>
      </c>
      <c r="D1022" t="s">
        <v>47</v>
      </c>
      <c r="E1022" t="s">
        <v>41</v>
      </c>
      <c r="F1022" s="58">
        <v>0</v>
      </c>
      <c r="G1022" s="58">
        <v>0</v>
      </c>
      <c r="H1022" s="58">
        <v>0</v>
      </c>
      <c r="I1022" s="58">
        <v>0</v>
      </c>
      <c r="J1022" s="58">
        <v>0</v>
      </c>
    </row>
    <row r="1023" spans="1:10">
      <c r="A1023" t="s">
        <v>351</v>
      </c>
      <c r="B1023" t="s">
        <v>250</v>
      </c>
      <c r="C1023" t="s">
        <v>251</v>
      </c>
      <c r="D1023" t="s">
        <v>47</v>
      </c>
      <c r="E1023" t="s">
        <v>41</v>
      </c>
      <c r="F1023" s="58">
        <v>0</v>
      </c>
      <c r="G1023" s="58">
        <v>0</v>
      </c>
      <c r="H1023" s="58">
        <v>0</v>
      </c>
      <c r="I1023" s="58">
        <v>0</v>
      </c>
      <c r="J1023" s="58">
        <v>0</v>
      </c>
    </row>
    <row r="1024" spans="1:10">
      <c r="A1024" t="s">
        <v>351</v>
      </c>
      <c r="B1024" t="s">
        <v>252</v>
      </c>
      <c r="C1024" t="s">
        <v>253</v>
      </c>
      <c r="D1024" t="s">
        <v>47</v>
      </c>
      <c r="E1024" t="s">
        <v>41</v>
      </c>
      <c r="F1024" s="58">
        <v>0</v>
      </c>
      <c r="G1024" s="58">
        <v>0</v>
      </c>
      <c r="H1024" s="58">
        <v>0</v>
      </c>
      <c r="I1024" s="58">
        <v>0</v>
      </c>
      <c r="J1024" s="58">
        <v>0</v>
      </c>
    </row>
    <row r="1025" spans="1:10">
      <c r="A1025" t="s">
        <v>351</v>
      </c>
      <c r="B1025" t="s">
        <v>254</v>
      </c>
      <c r="C1025" t="s">
        <v>255</v>
      </c>
      <c r="D1025" t="s">
        <v>47</v>
      </c>
      <c r="E1025" t="s">
        <v>41</v>
      </c>
      <c r="F1025" s="58">
        <v>0</v>
      </c>
      <c r="G1025" s="58">
        <v>0</v>
      </c>
      <c r="H1025" s="58">
        <v>0</v>
      </c>
      <c r="I1025" s="58">
        <v>0</v>
      </c>
      <c r="J1025" s="58">
        <v>0</v>
      </c>
    </row>
    <row r="1026" spans="1:10">
      <c r="A1026" t="s">
        <v>351</v>
      </c>
      <c r="B1026" t="s">
        <v>256</v>
      </c>
      <c r="C1026" t="s">
        <v>257</v>
      </c>
      <c r="D1026" t="s">
        <v>47</v>
      </c>
      <c r="E1026" t="s">
        <v>41</v>
      </c>
      <c r="F1026" s="58">
        <v>0</v>
      </c>
      <c r="G1026" s="58">
        <v>0</v>
      </c>
      <c r="H1026" s="58">
        <v>0</v>
      </c>
      <c r="I1026" s="58">
        <v>0</v>
      </c>
      <c r="J1026" s="58">
        <v>0</v>
      </c>
    </row>
    <row r="1027" spans="1:10">
      <c r="A1027" t="s">
        <v>351</v>
      </c>
      <c r="B1027" t="s">
        <v>258</v>
      </c>
      <c r="C1027" t="s">
        <v>259</v>
      </c>
      <c r="D1027" t="s">
        <v>47</v>
      </c>
      <c r="E1027" t="s">
        <v>41</v>
      </c>
      <c r="F1027" s="58">
        <v>0</v>
      </c>
      <c r="G1027" s="58">
        <v>0</v>
      </c>
      <c r="H1027" s="58">
        <v>0</v>
      </c>
      <c r="I1027" s="58">
        <v>0</v>
      </c>
      <c r="J1027" s="58">
        <v>0</v>
      </c>
    </row>
    <row r="1028" spans="1:10">
      <c r="A1028" t="s">
        <v>351</v>
      </c>
      <c r="B1028" t="s">
        <v>260</v>
      </c>
      <c r="C1028" t="s">
        <v>261</v>
      </c>
      <c r="D1028" t="s">
        <v>47</v>
      </c>
      <c r="E1028" t="s">
        <v>41</v>
      </c>
      <c r="F1028" s="58">
        <v>0</v>
      </c>
      <c r="G1028" s="58">
        <v>0</v>
      </c>
      <c r="H1028" s="58">
        <v>0</v>
      </c>
      <c r="I1028" s="58">
        <v>0</v>
      </c>
      <c r="J1028" s="58">
        <v>0</v>
      </c>
    </row>
    <row r="1029" spans="1:10">
      <c r="A1029" t="s">
        <v>351</v>
      </c>
      <c r="B1029" t="s">
        <v>262</v>
      </c>
      <c r="C1029" t="s">
        <v>263</v>
      </c>
      <c r="D1029" t="s">
        <v>47</v>
      </c>
      <c r="E1029" t="s">
        <v>41</v>
      </c>
      <c r="F1029" s="58">
        <v>0</v>
      </c>
      <c r="G1029" s="58">
        <v>0</v>
      </c>
      <c r="H1029" s="58">
        <v>0</v>
      </c>
      <c r="I1029" s="58">
        <v>0</v>
      </c>
      <c r="J1029" s="58">
        <v>0</v>
      </c>
    </row>
    <row r="1030" spans="1:10">
      <c r="A1030" t="s">
        <v>351</v>
      </c>
      <c r="B1030" t="s">
        <v>264</v>
      </c>
      <c r="C1030" t="s">
        <v>265</v>
      </c>
      <c r="D1030" t="s">
        <v>47</v>
      </c>
      <c r="E1030" t="s">
        <v>41</v>
      </c>
      <c r="F1030" s="58">
        <v>0</v>
      </c>
      <c r="G1030" s="58">
        <v>0</v>
      </c>
      <c r="H1030" s="58">
        <v>0</v>
      </c>
      <c r="I1030" s="58">
        <v>0</v>
      </c>
      <c r="J1030" s="58">
        <v>0</v>
      </c>
    </row>
    <row r="1031" spans="1:10">
      <c r="A1031" t="s">
        <v>351</v>
      </c>
      <c r="B1031" t="s">
        <v>266</v>
      </c>
      <c r="C1031" t="s">
        <v>267</v>
      </c>
      <c r="D1031" t="s">
        <v>47</v>
      </c>
      <c r="E1031" t="s">
        <v>41</v>
      </c>
      <c r="F1031" s="58">
        <v>0</v>
      </c>
      <c r="G1031" s="58">
        <v>0</v>
      </c>
      <c r="H1031" s="58">
        <v>0</v>
      </c>
      <c r="I1031" s="58">
        <v>0</v>
      </c>
      <c r="J1031" s="58">
        <v>0</v>
      </c>
    </row>
    <row r="1032" spans="1:10">
      <c r="A1032" t="s">
        <v>351</v>
      </c>
      <c r="B1032" t="s">
        <v>268</v>
      </c>
      <c r="C1032" t="s">
        <v>269</v>
      </c>
      <c r="D1032" t="s">
        <v>47</v>
      </c>
      <c r="E1032" t="s">
        <v>41</v>
      </c>
      <c r="F1032" s="58">
        <v>0</v>
      </c>
      <c r="G1032" s="58">
        <v>0</v>
      </c>
      <c r="H1032" s="58">
        <v>0</v>
      </c>
      <c r="I1032" s="58">
        <v>0</v>
      </c>
      <c r="J1032" s="58">
        <v>0</v>
      </c>
    </row>
    <row r="1033" spans="1:10">
      <c r="A1033" t="s">
        <v>351</v>
      </c>
      <c r="B1033" t="s">
        <v>270</v>
      </c>
      <c r="C1033" t="s">
        <v>271</v>
      </c>
      <c r="D1033" t="s">
        <v>47</v>
      </c>
      <c r="E1033" t="s">
        <v>41</v>
      </c>
      <c r="F1033" s="58">
        <v>0</v>
      </c>
      <c r="G1033" s="58">
        <v>0</v>
      </c>
      <c r="H1033" s="58">
        <v>0</v>
      </c>
      <c r="I1033" s="58">
        <v>0</v>
      </c>
      <c r="J1033" s="58">
        <v>0</v>
      </c>
    </row>
    <row r="1034" spans="1:10">
      <c r="A1034" t="s">
        <v>351</v>
      </c>
      <c r="B1034" t="s">
        <v>272</v>
      </c>
      <c r="C1034" t="s">
        <v>273</v>
      </c>
      <c r="D1034" t="s">
        <v>47</v>
      </c>
      <c r="E1034" t="s">
        <v>41</v>
      </c>
      <c r="F1034" s="58">
        <v>0</v>
      </c>
      <c r="G1034" s="58">
        <v>0</v>
      </c>
      <c r="H1034" s="58">
        <v>0</v>
      </c>
      <c r="I1034" s="58">
        <v>0</v>
      </c>
      <c r="J1034" s="58">
        <v>0</v>
      </c>
    </row>
    <row r="1035" spans="1:10">
      <c r="A1035" t="s">
        <v>351</v>
      </c>
      <c r="B1035" t="s">
        <v>274</v>
      </c>
      <c r="C1035" t="s">
        <v>275</v>
      </c>
      <c r="D1035" t="s">
        <v>47</v>
      </c>
      <c r="E1035" t="s">
        <v>41</v>
      </c>
      <c r="F1035" s="58">
        <v>0</v>
      </c>
      <c r="G1035" s="58">
        <v>0</v>
      </c>
      <c r="H1035" s="58">
        <v>0</v>
      </c>
      <c r="I1035" s="58">
        <v>0</v>
      </c>
      <c r="J1035" s="58">
        <v>0</v>
      </c>
    </row>
    <row r="1036" spans="1:10">
      <c r="A1036" t="s">
        <v>351</v>
      </c>
      <c r="B1036" t="s">
        <v>276</v>
      </c>
      <c r="C1036" t="s">
        <v>277</v>
      </c>
      <c r="D1036" t="s">
        <v>47</v>
      </c>
      <c r="E1036" t="s">
        <v>41</v>
      </c>
      <c r="F1036" s="58">
        <v>0</v>
      </c>
      <c r="G1036" s="58">
        <v>0</v>
      </c>
      <c r="H1036" s="58">
        <v>0</v>
      </c>
      <c r="I1036" s="58">
        <v>0</v>
      </c>
      <c r="J1036" s="58">
        <v>0</v>
      </c>
    </row>
    <row r="1037" spans="1:10">
      <c r="A1037" t="s">
        <v>351</v>
      </c>
      <c r="B1037" t="s">
        <v>278</v>
      </c>
      <c r="C1037" t="s">
        <v>279</v>
      </c>
      <c r="D1037" t="s">
        <v>47</v>
      </c>
      <c r="E1037" t="s">
        <v>41</v>
      </c>
      <c r="F1037" s="58">
        <v>0</v>
      </c>
      <c r="G1037" s="58">
        <v>0</v>
      </c>
      <c r="H1037" s="58">
        <v>0</v>
      </c>
      <c r="I1037" s="58">
        <v>0</v>
      </c>
      <c r="J1037" s="58">
        <v>0</v>
      </c>
    </row>
    <row r="1038" spans="1:10">
      <c r="A1038" t="s">
        <v>351</v>
      </c>
      <c r="B1038" t="s">
        <v>280</v>
      </c>
      <c r="C1038" t="s">
        <v>281</v>
      </c>
      <c r="D1038" t="s">
        <v>47</v>
      </c>
      <c r="E1038" t="s">
        <v>41</v>
      </c>
      <c r="F1038" s="58">
        <v>0</v>
      </c>
      <c r="G1038" s="58">
        <v>0</v>
      </c>
      <c r="H1038" s="58">
        <v>0</v>
      </c>
      <c r="I1038" s="58">
        <v>0</v>
      </c>
      <c r="J1038" s="58">
        <v>0</v>
      </c>
    </row>
    <row r="1039" spans="1:10">
      <c r="A1039" t="s">
        <v>351</v>
      </c>
      <c r="B1039" t="s">
        <v>282</v>
      </c>
      <c r="C1039" t="s">
        <v>283</v>
      </c>
      <c r="D1039" t="s">
        <v>47</v>
      </c>
      <c r="E1039" t="s">
        <v>41</v>
      </c>
      <c r="F1039" s="58">
        <v>0</v>
      </c>
      <c r="G1039" s="58">
        <v>0</v>
      </c>
      <c r="H1039" s="58">
        <v>0</v>
      </c>
      <c r="I1039" s="58">
        <v>0</v>
      </c>
      <c r="J1039" s="58">
        <v>0</v>
      </c>
    </row>
    <row r="1040" spans="1:10">
      <c r="A1040" t="s">
        <v>351</v>
      </c>
      <c r="B1040" t="s">
        <v>284</v>
      </c>
      <c r="C1040" t="s">
        <v>285</v>
      </c>
      <c r="D1040" t="s">
        <v>47</v>
      </c>
      <c r="E1040" t="s">
        <v>41</v>
      </c>
      <c r="F1040" s="58">
        <v>0</v>
      </c>
      <c r="G1040" s="58">
        <v>0</v>
      </c>
      <c r="H1040" s="58">
        <v>0</v>
      </c>
      <c r="I1040" s="58">
        <v>0</v>
      </c>
      <c r="J1040" s="58">
        <v>0</v>
      </c>
    </row>
    <row r="1041" spans="1:10">
      <c r="A1041" t="s">
        <v>351</v>
      </c>
      <c r="B1041" t="s">
        <v>286</v>
      </c>
      <c r="C1041" t="s">
        <v>287</v>
      </c>
      <c r="D1041" t="s">
        <v>47</v>
      </c>
      <c r="E1041" t="s">
        <v>41</v>
      </c>
      <c r="F1041" s="58">
        <v>0</v>
      </c>
      <c r="G1041" s="58">
        <v>0</v>
      </c>
      <c r="H1041" s="58">
        <v>0</v>
      </c>
      <c r="I1041" s="58">
        <v>0</v>
      </c>
      <c r="J1041" s="58">
        <v>0</v>
      </c>
    </row>
    <row r="1042" spans="1:10">
      <c r="A1042" t="s">
        <v>351</v>
      </c>
      <c r="B1042" t="s">
        <v>288</v>
      </c>
      <c r="C1042" t="s">
        <v>289</v>
      </c>
      <c r="D1042" t="s">
        <v>47</v>
      </c>
      <c r="E1042" t="s">
        <v>41</v>
      </c>
      <c r="F1042" s="58">
        <v>0</v>
      </c>
      <c r="G1042" s="58">
        <v>0</v>
      </c>
      <c r="H1042" s="58">
        <v>0</v>
      </c>
      <c r="I1042" s="58">
        <v>0</v>
      </c>
      <c r="J1042" s="58">
        <v>0</v>
      </c>
    </row>
    <row r="1043" spans="1:10">
      <c r="A1043" t="s">
        <v>351</v>
      </c>
      <c r="B1043" t="s">
        <v>290</v>
      </c>
      <c r="C1043" t="s">
        <v>291</v>
      </c>
      <c r="D1043" t="s">
        <v>47</v>
      </c>
      <c r="E1043" t="s">
        <v>41</v>
      </c>
      <c r="F1043" s="58">
        <v>0</v>
      </c>
      <c r="G1043" s="58">
        <v>0</v>
      </c>
      <c r="H1043" s="58">
        <v>0</v>
      </c>
      <c r="I1043" s="58">
        <v>0</v>
      </c>
      <c r="J1043" s="58">
        <v>0</v>
      </c>
    </row>
    <row r="1044" spans="1:10">
      <c r="A1044" t="s">
        <v>351</v>
      </c>
      <c r="B1044" t="s">
        <v>292</v>
      </c>
      <c r="C1044" t="s">
        <v>293</v>
      </c>
      <c r="D1044" t="s">
        <v>47</v>
      </c>
      <c r="E1044" t="s">
        <v>41</v>
      </c>
      <c r="F1044" s="58">
        <v>0</v>
      </c>
      <c r="G1044" s="58">
        <v>0</v>
      </c>
      <c r="H1044" s="58">
        <v>0</v>
      </c>
      <c r="I1044" s="58">
        <v>0</v>
      </c>
      <c r="J1044" s="58">
        <v>0</v>
      </c>
    </row>
    <row r="1045" spans="1:10">
      <c r="A1045" t="s">
        <v>351</v>
      </c>
      <c r="B1045" t="s">
        <v>294</v>
      </c>
      <c r="C1045" t="s">
        <v>295</v>
      </c>
      <c r="D1045" t="s">
        <v>47</v>
      </c>
      <c r="E1045" t="s">
        <v>41</v>
      </c>
      <c r="F1045" s="58">
        <v>0</v>
      </c>
      <c r="G1045" s="58">
        <v>0</v>
      </c>
      <c r="H1045" s="58">
        <v>0</v>
      </c>
      <c r="I1045" s="58">
        <v>0</v>
      </c>
      <c r="J1045" s="58">
        <v>0</v>
      </c>
    </row>
    <row r="1046" spans="1:10">
      <c r="A1046" t="s">
        <v>351</v>
      </c>
      <c r="B1046" t="s">
        <v>296</v>
      </c>
      <c r="C1046" t="s">
        <v>297</v>
      </c>
      <c r="D1046" t="s">
        <v>47</v>
      </c>
      <c r="E1046" t="s">
        <v>41</v>
      </c>
      <c r="F1046" s="58">
        <v>0</v>
      </c>
      <c r="G1046" s="58">
        <v>0</v>
      </c>
      <c r="H1046" s="58">
        <v>0</v>
      </c>
      <c r="I1046" s="58">
        <v>0</v>
      </c>
      <c r="J1046" s="58">
        <v>0</v>
      </c>
    </row>
    <row r="1047" spans="1:10">
      <c r="A1047" t="s">
        <v>351</v>
      </c>
      <c r="B1047" t="s">
        <v>298</v>
      </c>
      <c r="C1047" t="s">
        <v>299</v>
      </c>
      <c r="D1047" t="s">
        <v>47</v>
      </c>
      <c r="E1047" t="s">
        <v>41</v>
      </c>
      <c r="F1047" s="58">
        <v>0</v>
      </c>
      <c r="G1047" s="58">
        <v>0</v>
      </c>
      <c r="H1047" s="58">
        <v>0</v>
      </c>
      <c r="I1047" s="58">
        <v>0</v>
      </c>
      <c r="J1047" s="58">
        <v>0</v>
      </c>
    </row>
    <row r="1048" spans="1:10">
      <c r="A1048" t="s">
        <v>351</v>
      </c>
      <c r="B1048" t="s">
        <v>300</v>
      </c>
      <c r="C1048" t="s">
        <v>301</v>
      </c>
      <c r="D1048" t="s">
        <v>47</v>
      </c>
      <c r="E1048" t="s">
        <v>41</v>
      </c>
      <c r="F1048" s="58">
        <v>0</v>
      </c>
      <c r="G1048" s="58">
        <v>0</v>
      </c>
      <c r="H1048" s="58">
        <v>0</v>
      </c>
      <c r="I1048" s="58">
        <v>0</v>
      </c>
      <c r="J1048" s="58">
        <v>0</v>
      </c>
    </row>
    <row r="1049" spans="1:10">
      <c r="A1049" t="s">
        <v>351</v>
      </c>
      <c r="B1049" t="s">
        <v>302</v>
      </c>
      <c r="C1049" t="s">
        <v>303</v>
      </c>
      <c r="D1049" t="s">
        <v>47</v>
      </c>
      <c r="E1049" t="s">
        <v>41</v>
      </c>
      <c r="F1049" s="58">
        <v>0</v>
      </c>
      <c r="G1049" s="58">
        <v>0</v>
      </c>
      <c r="H1049" s="58">
        <v>0</v>
      </c>
      <c r="I1049" s="58">
        <v>0</v>
      </c>
      <c r="J1049" s="58">
        <v>0</v>
      </c>
    </row>
    <row r="1050" spans="1:10">
      <c r="A1050" t="s">
        <v>351</v>
      </c>
      <c r="B1050" t="s">
        <v>304</v>
      </c>
      <c r="C1050" t="s">
        <v>305</v>
      </c>
      <c r="D1050" t="s">
        <v>47</v>
      </c>
      <c r="E1050" t="s">
        <v>41</v>
      </c>
      <c r="F1050" s="58">
        <v>0</v>
      </c>
      <c r="G1050" s="58">
        <v>0</v>
      </c>
      <c r="H1050" s="58">
        <v>0</v>
      </c>
      <c r="I1050" s="58">
        <v>0</v>
      </c>
      <c r="J1050" s="58">
        <v>0</v>
      </c>
    </row>
    <row r="1051" spans="1:10">
      <c r="A1051" t="s">
        <v>351</v>
      </c>
      <c r="B1051" t="s">
        <v>306</v>
      </c>
      <c r="C1051" t="s">
        <v>307</v>
      </c>
      <c r="D1051" t="s">
        <v>47</v>
      </c>
      <c r="E1051" t="s">
        <v>41</v>
      </c>
      <c r="F1051" s="58">
        <v>0</v>
      </c>
      <c r="G1051" s="58">
        <v>0</v>
      </c>
      <c r="H1051" s="58">
        <v>0</v>
      </c>
      <c r="I1051" s="58">
        <v>0</v>
      </c>
      <c r="J1051" s="58">
        <v>0</v>
      </c>
    </row>
    <row r="1052" spans="1:10">
      <c r="A1052" t="s">
        <v>351</v>
      </c>
      <c r="B1052" t="s">
        <v>308</v>
      </c>
      <c r="C1052" t="s">
        <v>309</v>
      </c>
      <c r="D1052" t="s">
        <v>47</v>
      </c>
      <c r="E1052" t="s">
        <v>41</v>
      </c>
      <c r="F1052" s="58">
        <v>0</v>
      </c>
      <c r="G1052" s="58">
        <v>0</v>
      </c>
      <c r="H1052" s="58">
        <v>0</v>
      </c>
      <c r="I1052" s="58">
        <v>0</v>
      </c>
      <c r="J1052" s="58">
        <v>0</v>
      </c>
    </row>
    <row r="1053" spans="1:10">
      <c r="A1053" t="s">
        <v>351</v>
      </c>
      <c r="B1053" t="s">
        <v>310</v>
      </c>
      <c r="C1053" t="s">
        <v>311</v>
      </c>
      <c r="D1053" t="s">
        <v>47</v>
      </c>
      <c r="E1053" t="s">
        <v>41</v>
      </c>
      <c r="F1053" s="58">
        <v>5.6</v>
      </c>
      <c r="G1053" s="58">
        <v>5.6</v>
      </c>
      <c r="H1053" s="58">
        <v>5.6</v>
      </c>
      <c r="I1053" s="58">
        <v>5.6</v>
      </c>
      <c r="J1053" s="58">
        <v>5.6</v>
      </c>
    </row>
    <row r="1054" spans="1:10">
      <c r="A1054" t="s">
        <v>351</v>
      </c>
      <c r="B1054" t="s">
        <v>312</v>
      </c>
      <c r="C1054" t="s">
        <v>313</v>
      </c>
      <c r="D1054" t="s">
        <v>47</v>
      </c>
      <c r="E1054" t="s">
        <v>41</v>
      </c>
      <c r="F1054" s="58">
        <v>0</v>
      </c>
      <c r="G1054" s="58">
        <v>0</v>
      </c>
      <c r="H1054" s="58">
        <v>0</v>
      </c>
      <c r="I1054" s="58">
        <v>0</v>
      </c>
      <c r="J1054" s="58">
        <v>0</v>
      </c>
    </row>
    <row r="1055" spans="1:10">
      <c r="A1055" t="s">
        <v>351</v>
      </c>
      <c r="B1055" t="s">
        <v>314</v>
      </c>
      <c r="C1055" t="s">
        <v>315</v>
      </c>
      <c r="D1055" t="s">
        <v>47</v>
      </c>
      <c r="E1055" t="s">
        <v>41</v>
      </c>
      <c r="F1055" s="58">
        <v>5.6</v>
      </c>
      <c r="G1055" s="58">
        <v>5.6</v>
      </c>
      <c r="H1055" s="58">
        <v>5.6</v>
      </c>
      <c r="I1055" s="58">
        <v>5.6</v>
      </c>
      <c r="J1055" s="58">
        <v>5.6</v>
      </c>
    </row>
    <row r="1056" spans="1:10">
      <c r="A1056" t="s">
        <v>351</v>
      </c>
      <c r="B1056" t="s">
        <v>316</v>
      </c>
      <c r="C1056" t="s">
        <v>317</v>
      </c>
      <c r="D1056" t="s">
        <v>47</v>
      </c>
      <c r="E1056" t="s">
        <v>41</v>
      </c>
      <c r="F1056" s="56" t="s">
        <v>318</v>
      </c>
      <c r="G1056" s="56" t="s">
        <v>318</v>
      </c>
      <c r="H1056" s="56" t="s">
        <v>318</v>
      </c>
      <c r="I1056" s="56" t="s">
        <v>318</v>
      </c>
      <c r="J1056" s="56" t="s">
        <v>318</v>
      </c>
    </row>
    <row r="1057" spans="1:10">
      <c r="A1057" t="s">
        <v>351</v>
      </c>
      <c r="B1057" t="s">
        <v>319</v>
      </c>
      <c r="C1057" t="s">
        <v>320</v>
      </c>
      <c r="D1057" t="s">
        <v>47</v>
      </c>
      <c r="E1057" t="s">
        <v>41</v>
      </c>
      <c r="F1057" s="56" t="s">
        <v>318</v>
      </c>
      <c r="G1057" s="56" t="s">
        <v>318</v>
      </c>
      <c r="H1057" s="56" t="s">
        <v>318</v>
      </c>
      <c r="I1057" s="56" t="s">
        <v>318</v>
      </c>
      <c r="J1057" s="56" t="s">
        <v>318</v>
      </c>
    </row>
    <row r="1058" spans="1:10">
      <c r="A1058" t="s">
        <v>351</v>
      </c>
      <c r="B1058" t="s">
        <v>321</v>
      </c>
      <c r="C1058" t="s">
        <v>322</v>
      </c>
      <c r="D1058" t="s">
        <v>47</v>
      </c>
      <c r="E1058" t="s">
        <v>41</v>
      </c>
      <c r="F1058" s="58">
        <v>0</v>
      </c>
      <c r="G1058" s="58">
        <v>0</v>
      </c>
      <c r="H1058" s="58">
        <v>0</v>
      </c>
      <c r="I1058" s="58">
        <v>0</v>
      </c>
      <c r="J1058" s="58">
        <v>0</v>
      </c>
    </row>
    <row r="1059" spans="1:10">
      <c r="A1059" t="s">
        <v>351</v>
      </c>
      <c r="B1059" t="s">
        <v>323</v>
      </c>
      <c r="C1059" t="s">
        <v>324</v>
      </c>
      <c r="D1059" t="s">
        <v>47</v>
      </c>
      <c r="E1059" t="s">
        <v>41</v>
      </c>
      <c r="F1059" s="58">
        <v>9.6059999999999999</v>
      </c>
      <c r="G1059" s="58">
        <v>9.6059999999999999</v>
      </c>
      <c r="H1059" s="58">
        <v>9.6059999999999999</v>
      </c>
      <c r="I1059" s="58">
        <v>7.2839999999999998</v>
      </c>
      <c r="J1059" s="58">
        <v>7.2839999999999998</v>
      </c>
    </row>
    <row r="1060" spans="1:10">
      <c r="A1060" t="s">
        <v>351</v>
      </c>
      <c r="B1060" t="s">
        <v>325</v>
      </c>
      <c r="C1060" t="s">
        <v>326</v>
      </c>
      <c r="D1060" t="s">
        <v>47</v>
      </c>
      <c r="E1060" t="s">
        <v>41</v>
      </c>
      <c r="F1060" s="58">
        <v>2.0939999999999999</v>
      </c>
      <c r="G1060" s="58">
        <v>2.0939999999999999</v>
      </c>
      <c r="H1060" s="58">
        <v>2.0939999999999999</v>
      </c>
      <c r="I1060" s="58">
        <v>1.5880000000000001</v>
      </c>
      <c r="J1060" s="58">
        <v>1.5880000000000001</v>
      </c>
    </row>
    <row r="1061" spans="1:10">
      <c r="A1061" t="s">
        <v>351</v>
      </c>
      <c r="B1061" t="s">
        <v>327</v>
      </c>
      <c r="C1061" t="s">
        <v>328</v>
      </c>
      <c r="D1061" t="s">
        <v>47</v>
      </c>
      <c r="E1061" t="s">
        <v>41</v>
      </c>
      <c r="F1061" s="58">
        <v>2.0939999999999999</v>
      </c>
      <c r="G1061" s="58">
        <v>2.0939999999999999</v>
      </c>
      <c r="H1061" s="58">
        <v>2.0939999999999999</v>
      </c>
      <c r="I1061" s="58">
        <v>1.5880000000000001</v>
      </c>
      <c r="J1061" s="58">
        <v>1.5880000000000001</v>
      </c>
    </row>
    <row r="1062" spans="1:10">
      <c r="A1062" t="s">
        <v>351</v>
      </c>
      <c r="B1062" t="s">
        <v>329</v>
      </c>
      <c r="C1062" t="s">
        <v>330</v>
      </c>
      <c r="D1062" t="s">
        <v>47</v>
      </c>
      <c r="E1062" t="s">
        <v>41</v>
      </c>
      <c r="F1062" s="58">
        <v>0</v>
      </c>
      <c r="G1062" s="58">
        <v>0</v>
      </c>
      <c r="H1062" s="58">
        <v>0</v>
      </c>
      <c r="I1062" s="58">
        <v>0</v>
      </c>
      <c r="J1062" s="58">
        <v>0</v>
      </c>
    </row>
    <row r="1063" spans="1:10">
      <c r="A1063" t="s">
        <v>351</v>
      </c>
      <c r="B1063" t="s">
        <v>331</v>
      </c>
      <c r="C1063" t="s">
        <v>332</v>
      </c>
      <c r="D1063" t="s">
        <v>47</v>
      </c>
      <c r="E1063" t="s">
        <v>41</v>
      </c>
      <c r="F1063" s="58">
        <v>0</v>
      </c>
      <c r="G1063" s="58">
        <v>0</v>
      </c>
      <c r="H1063" s="58">
        <v>0</v>
      </c>
      <c r="I1063" s="58">
        <v>0</v>
      </c>
      <c r="J1063" s="58">
        <v>0</v>
      </c>
    </row>
    <row r="1064" spans="1:10">
      <c r="A1064" t="s">
        <v>351</v>
      </c>
      <c r="B1064" t="s">
        <v>333</v>
      </c>
      <c r="C1064" t="s">
        <v>334</v>
      </c>
      <c r="D1064" t="s">
        <v>47</v>
      </c>
      <c r="E1064" t="s">
        <v>41</v>
      </c>
      <c r="F1064" s="58">
        <v>13.794</v>
      </c>
      <c r="G1064" s="58">
        <v>13.794</v>
      </c>
      <c r="H1064" s="58">
        <v>13.794</v>
      </c>
      <c r="I1064" s="58">
        <v>10.46</v>
      </c>
      <c r="J1064" s="58">
        <v>10.46</v>
      </c>
    </row>
    <row r="1065" spans="1:10">
      <c r="A1065" t="s">
        <v>351</v>
      </c>
      <c r="B1065" t="s">
        <v>335</v>
      </c>
      <c r="C1065" t="s">
        <v>336</v>
      </c>
      <c r="D1065" t="s">
        <v>47</v>
      </c>
      <c r="E1065" t="s">
        <v>41</v>
      </c>
      <c r="F1065" s="58">
        <v>0</v>
      </c>
      <c r="G1065" s="58">
        <v>0</v>
      </c>
      <c r="H1065" s="58">
        <v>0</v>
      </c>
      <c r="I1065" s="58">
        <v>0</v>
      </c>
      <c r="J1065" s="58">
        <v>0</v>
      </c>
    </row>
    <row r="1066" spans="1:10">
      <c r="A1066" t="s">
        <v>351</v>
      </c>
      <c r="B1066" t="s">
        <v>337</v>
      </c>
      <c r="C1066" t="s">
        <v>338</v>
      </c>
      <c r="D1066" t="s">
        <v>47</v>
      </c>
      <c r="E1066" t="s">
        <v>41</v>
      </c>
      <c r="F1066" s="58">
        <v>0</v>
      </c>
      <c r="G1066" s="58">
        <v>0</v>
      </c>
      <c r="H1066" s="58">
        <v>0</v>
      </c>
      <c r="I1066" s="58">
        <v>0</v>
      </c>
      <c r="J1066" s="58">
        <v>0</v>
      </c>
    </row>
    <row r="1067" spans="1:10">
      <c r="A1067" t="s">
        <v>351</v>
      </c>
      <c r="B1067" t="s">
        <v>339</v>
      </c>
      <c r="C1067" t="s">
        <v>340</v>
      </c>
      <c r="D1067" t="s">
        <v>47</v>
      </c>
      <c r="E1067" t="s">
        <v>41</v>
      </c>
      <c r="F1067" s="58">
        <v>0</v>
      </c>
      <c r="G1067" s="58">
        <v>0</v>
      </c>
      <c r="H1067" s="58">
        <v>0</v>
      </c>
      <c r="I1067" s="58">
        <v>0</v>
      </c>
      <c r="J1067" s="58">
        <v>0</v>
      </c>
    </row>
    <row r="1068" spans="1:10">
      <c r="A1068" t="s">
        <v>351</v>
      </c>
      <c r="B1068" t="s">
        <v>341</v>
      </c>
      <c r="C1068" t="s">
        <v>342</v>
      </c>
      <c r="D1068" t="s">
        <v>47</v>
      </c>
      <c r="E1068" t="s">
        <v>41</v>
      </c>
      <c r="F1068" s="58">
        <v>0</v>
      </c>
      <c r="G1068" s="58">
        <v>0</v>
      </c>
      <c r="H1068" s="58">
        <v>0</v>
      </c>
      <c r="I1068" s="58">
        <v>0</v>
      </c>
      <c r="J1068" s="58">
        <v>0</v>
      </c>
    </row>
    <row r="1069" spans="1:10">
      <c r="A1069" t="s">
        <v>351</v>
      </c>
      <c r="B1069" t="s">
        <v>343</v>
      </c>
      <c r="C1069" t="s">
        <v>344</v>
      </c>
      <c r="D1069" t="s">
        <v>47</v>
      </c>
      <c r="E1069" t="s">
        <v>41</v>
      </c>
      <c r="F1069" s="58">
        <v>0</v>
      </c>
      <c r="G1069" s="58">
        <v>0</v>
      </c>
      <c r="H1069" s="58">
        <v>0</v>
      </c>
      <c r="I1069" s="58">
        <v>0</v>
      </c>
      <c r="J1069" s="58">
        <v>0</v>
      </c>
    </row>
    <row r="1070" spans="1:10">
      <c r="A1070" t="s">
        <v>351</v>
      </c>
      <c r="B1070" t="s">
        <v>345</v>
      </c>
      <c r="C1070" t="s">
        <v>346</v>
      </c>
      <c r="D1070" t="s">
        <v>47</v>
      </c>
      <c r="E1070" t="s">
        <v>41</v>
      </c>
      <c r="F1070" s="58">
        <v>0</v>
      </c>
      <c r="G1070" s="58">
        <v>0</v>
      </c>
      <c r="H1070" s="58">
        <v>0</v>
      </c>
      <c r="I1070" s="58">
        <v>0</v>
      </c>
      <c r="J1070" s="58">
        <v>0</v>
      </c>
    </row>
    <row r="1071" spans="1:10">
      <c r="A1071" t="s">
        <v>352</v>
      </c>
      <c r="B1071" t="s">
        <v>45</v>
      </c>
      <c r="C1071" t="s">
        <v>46</v>
      </c>
      <c r="D1071" t="s">
        <v>47</v>
      </c>
      <c r="E1071" t="s">
        <v>41</v>
      </c>
      <c r="F1071" s="58">
        <v>37.09051798647539</v>
      </c>
      <c r="G1071" s="58">
        <v>40.731159949403533</v>
      </c>
      <c r="H1071" s="58">
        <v>41.962251850625393</v>
      </c>
      <c r="I1071" s="58">
        <v>43.563500778739161</v>
      </c>
      <c r="J1071" s="58">
        <v>42.640007397023503</v>
      </c>
    </row>
    <row r="1072" spans="1:10">
      <c r="A1072" t="s">
        <v>352</v>
      </c>
      <c r="B1072" t="s">
        <v>48</v>
      </c>
      <c r="C1072" t="s">
        <v>49</v>
      </c>
      <c r="D1072" t="s">
        <v>47</v>
      </c>
      <c r="E1072" t="s">
        <v>41</v>
      </c>
      <c r="F1072" s="58">
        <v>13.2419973657003</v>
      </c>
      <c r="G1072" s="58">
        <v>14.066036104166299</v>
      </c>
      <c r="H1072" s="58">
        <v>14.015671331989649</v>
      </c>
      <c r="I1072" s="58">
        <v>13.96212912256777</v>
      </c>
      <c r="J1072" s="58">
        <v>14.634620168782609</v>
      </c>
    </row>
    <row r="1073" spans="1:10">
      <c r="A1073" t="s">
        <v>352</v>
      </c>
      <c r="B1073" t="s">
        <v>50</v>
      </c>
      <c r="C1073" t="s">
        <v>51</v>
      </c>
      <c r="D1073" t="s">
        <v>47</v>
      </c>
      <c r="E1073" t="s">
        <v>41</v>
      </c>
      <c r="F1073" s="58">
        <v>7.1511707744612227E-2</v>
      </c>
      <c r="G1073" s="58">
        <v>7.8855734693642515E-2</v>
      </c>
      <c r="H1073" s="58">
        <v>7.7945749642233622E-2</v>
      </c>
      <c r="I1073" s="58">
        <v>7.5788001429486607E-2</v>
      </c>
      <c r="J1073" s="58">
        <v>8.0571034293633242E-2</v>
      </c>
    </row>
    <row r="1074" spans="1:10">
      <c r="A1074" t="s">
        <v>352</v>
      </c>
      <c r="B1074" t="s">
        <v>52</v>
      </c>
      <c r="C1074" t="s">
        <v>53</v>
      </c>
      <c r="D1074" t="s">
        <v>47</v>
      </c>
      <c r="E1074" t="s">
        <v>41</v>
      </c>
      <c r="F1074" s="58">
        <v>127.3919823413047</v>
      </c>
      <c r="G1074" s="58">
        <v>134.10391868835649</v>
      </c>
      <c r="H1074" s="58">
        <v>134.20358154046119</v>
      </c>
      <c r="I1074" s="58">
        <v>135.62578216256469</v>
      </c>
      <c r="J1074" s="58">
        <v>142.44171522747371</v>
      </c>
    </row>
    <row r="1075" spans="1:10">
      <c r="A1075" t="s">
        <v>352</v>
      </c>
      <c r="B1075" t="s">
        <v>54</v>
      </c>
      <c r="C1075" t="s">
        <v>55</v>
      </c>
      <c r="D1075" t="s">
        <v>47</v>
      </c>
      <c r="E1075" t="s">
        <v>41</v>
      </c>
      <c r="F1075" s="58">
        <v>390.70929844283347</v>
      </c>
      <c r="G1075" s="58">
        <v>411.29224930051981</v>
      </c>
      <c r="H1075" s="58">
        <v>411.61654003880761</v>
      </c>
      <c r="I1075" s="58">
        <v>416.25568072415552</v>
      </c>
      <c r="J1075" s="58">
        <v>437.15963661170503</v>
      </c>
    </row>
    <row r="1076" spans="1:10">
      <c r="A1076" t="s">
        <v>352</v>
      </c>
      <c r="B1076" t="s">
        <v>56</v>
      </c>
      <c r="C1076" t="s">
        <v>57</v>
      </c>
      <c r="D1076" t="s">
        <v>47</v>
      </c>
      <c r="E1076" t="s">
        <v>41</v>
      </c>
      <c r="F1076" s="58">
        <v>568.50530784405851</v>
      </c>
      <c r="G1076" s="58">
        <v>600.27221977713975</v>
      </c>
      <c r="H1076" s="58">
        <v>601.87599051152608</v>
      </c>
      <c r="I1076" s="58">
        <v>609.48288078945666</v>
      </c>
      <c r="J1076" s="58">
        <v>636.95655043927854</v>
      </c>
    </row>
    <row r="1077" spans="1:10">
      <c r="A1077" t="s">
        <v>352</v>
      </c>
      <c r="B1077" t="s">
        <v>58</v>
      </c>
      <c r="C1077" t="s">
        <v>59</v>
      </c>
      <c r="D1077" t="s">
        <v>47</v>
      </c>
      <c r="E1077" t="s">
        <v>41</v>
      </c>
      <c r="F1077" s="58">
        <v>21.566511999999999</v>
      </c>
      <c r="G1077" s="58">
        <v>22.480303351</v>
      </c>
      <c r="H1077" s="58">
        <v>19.799285862962378</v>
      </c>
      <c r="I1077" s="58">
        <v>19.999914811672522</v>
      </c>
      <c r="J1077" s="58">
        <v>17.744306171401391</v>
      </c>
    </row>
    <row r="1078" spans="1:10">
      <c r="A1078" t="s">
        <v>352</v>
      </c>
      <c r="B1078" t="s">
        <v>60</v>
      </c>
      <c r="C1078" t="s">
        <v>61</v>
      </c>
      <c r="D1078" t="s">
        <v>47</v>
      </c>
      <c r="E1078" t="s">
        <v>41</v>
      </c>
      <c r="F1078" s="58">
        <v>0.50969600000000004</v>
      </c>
      <c r="G1078" s="58">
        <v>0.48460890225000008</v>
      </c>
      <c r="H1078" s="58">
        <v>0.44888509978812507</v>
      </c>
      <c r="I1078" s="58">
        <v>0.50186390045004214</v>
      </c>
      <c r="J1078" s="58">
        <v>0.4732075699464583</v>
      </c>
    </row>
    <row r="1079" spans="1:10">
      <c r="A1079" t="s">
        <v>352</v>
      </c>
      <c r="B1079" t="s">
        <v>62</v>
      </c>
      <c r="C1079" t="s">
        <v>63</v>
      </c>
      <c r="D1079" t="s">
        <v>47</v>
      </c>
      <c r="E1079" t="s">
        <v>41</v>
      </c>
      <c r="F1079" s="58">
        <v>0</v>
      </c>
      <c r="G1079" s="58">
        <v>0</v>
      </c>
      <c r="H1079" s="58">
        <v>0</v>
      </c>
      <c r="I1079" s="58">
        <v>0</v>
      </c>
      <c r="J1079" s="58">
        <v>0</v>
      </c>
    </row>
    <row r="1080" spans="1:10">
      <c r="A1080" t="s">
        <v>352</v>
      </c>
      <c r="B1080" t="s">
        <v>64</v>
      </c>
      <c r="C1080" t="s">
        <v>65</v>
      </c>
      <c r="D1080" t="s">
        <v>47</v>
      </c>
      <c r="E1080" t="s">
        <v>41</v>
      </c>
      <c r="F1080" s="58">
        <v>12.476601499999999</v>
      </c>
      <c r="G1080" s="58">
        <v>12.212342540750001</v>
      </c>
      <c r="H1080" s="58">
        <v>11.838727906500001</v>
      </c>
      <c r="I1080" s="58">
        <v>13.24684988115493</v>
      </c>
      <c r="J1080" s="58">
        <v>13.76408299526083</v>
      </c>
    </row>
    <row r="1081" spans="1:10">
      <c r="A1081" t="s">
        <v>352</v>
      </c>
      <c r="B1081" t="s">
        <v>66</v>
      </c>
      <c r="C1081" t="s">
        <v>67</v>
      </c>
      <c r="D1081" t="s">
        <v>47</v>
      </c>
      <c r="E1081" t="s">
        <v>41</v>
      </c>
      <c r="F1081" s="58">
        <v>23.020937499999999</v>
      </c>
      <c r="G1081" s="58">
        <v>20.38429552225</v>
      </c>
      <c r="H1081" s="58">
        <v>19.415513766660009</v>
      </c>
      <c r="I1081" s="58">
        <v>21.198102597482791</v>
      </c>
      <c r="J1081" s="58">
        <v>20.649057597663639</v>
      </c>
    </row>
    <row r="1082" spans="1:10">
      <c r="A1082" t="s">
        <v>352</v>
      </c>
      <c r="B1082" t="s">
        <v>68</v>
      </c>
      <c r="C1082" t="s">
        <v>69</v>
      </c>
      <c r="D1082" t="s">
        <v>47</v>
      </c>
      <c r="E1082" t="s">
        <v>41</v>
      </c>
      <c r="F1082" s="58">
        <v>57.573746999999997</v>
      </c>
      <c r="G1082" s="58">
        <v>55.561550316249999</v>
      </c>
      <c r="H1082" s="58">
        <v>51.502412635910517</v>
      </c>
      <c r="I1082" s="58">
        <v>54.946731190760289</v>
      </c>
      <c r="J1082" s="58">
        <v>52.630654334272322</v>
      </c>
    </row>
    <row r="1083" spans="1:10">
      <c r="A1083" t="s">
        <v>352</v>
      </c>
      <c r="B1083" t="s">
        <v>70</v>
      </c>
      <c r="C1083" t="s">
        <v>71</v>
      </c>
      <c r="D1083" t="s">
        <v>47</v>
      </c>
      <c r="E1083" t="s">
        <v>41</v>
      </c>
      <c r="F1083" s="58">
        <v>31.553047375938078</v>
      </c>
      <c r="G1083" s="58">
        <v>7.959238941623874</v>
      </c>
      <c r="H1083" s="58">
        <v>11.083832250994821</v>
      </c>
      <c r="I1083" s="58">
        <v>12.20573252741131</v>
      </c>
      <c r="J1083" s="58">
        <v>34.711709690987462</v>
      </c>
    </row>
    <row r="1084" spans="1:10">
      <c r="A1084" t="s">
        <v>352</v>
      </c>
      <c r="B1084" t="s">
        <v>72</v>
      </c>
      <c r="C1084" t="s">
        <v>73</v>
      </c>
      <c r="D1084" t="s">
        <v>47</v>
      </c>
      <c r="E1084" t="s">
        <v>41</v>
      </c>
      <c r="F1084" s="58">
        <v>15.09160339181609</v>
      </c>
      <c r="G1084" s="58">
        <v>13.10177592521085</v>
      </c>
      <c r="H1084" s="58">
        <v>14.81110079807921</v>
      </c>
      <c r="I1084" s="58">
        <v>13.250683186882259</v>
      </c>
      <c r="J1084" s="58">
        <v>15.062711630747209</v>
      </c>
    </row>
    <row r="1085" spans="1:10">
      <c r="A1085" t="s">
        <v>352</v>
      </c>
      <c r="B1085" t="s">
        <v>74</v>
      </c>
      <c r="C1085" t="s">
        <v>75</v>
      </c>
      <c r="D1085" t="s">
        <v>47</v>
      </c>
      <c r="E1085" t="s">
        <v>41</v>
      </c>
      <c r="F1085" s="58">
        <v>0</v>
      </c>
      <c r="G1085" s="58">
        <v>0</v>
      </c>
      <c r="H1085" s="58">
        <v>0</v>
      </c>
      <c r="I1085" s="58">
        <v>0</v>
      </c>
      <c r="J1085" s="58">
        <v>0</v>
      </c>
    </row>
    <row r="1086" spans="1:10">
      <c r="A1086" t="s">
        <v>352</v>
      </c>
      <c r="B1086" t="s">
        <v>76</v>
      </c>
      <c r="C1086" t="s">
        <v>77</v>
      </c>
      <c r="D1086" t="s">
        <v>47</v>
      </c>
      <c r="E1086" t="s">
        <v>41</v>
      </c>
      <c r="F1086" s="58">
        <v>165.8007075235171</v>
      </c>
      <c r="G1086" s="58">
        <v>143.9398890771628</v>
      </c>
      <c r="H1086" s="58">
        <v>162.71902512726649</v>
      </c>
      <c r="I1086" s="58">
        <v>145.575827201133</v>
      </c>
      <c r="J1086" s="58">
        <v>165.483294303566</v>
      </c>
    </row>
    <row r="1087" spans="1:10">
      <c r="A1087" t="s">
        <v>352</v>
      </c>
      <c r="B1087" t="s">
        <v>78</v>
      </c>
      <c r="C1087" t="s">
        <v>79</v>
      </c>
      <c r="D1087" t="s">
        <v>47</v>
      </c>
      <c r="E1087" t="s">
        <v>41</v>
      </c>
      <c r="F1087" s="58">
        <v>481.74924009682178</v>
      </c>
      <c r="G1087" s="58">
        <v>413.9021470563174</v>
      </c>
      <c r="H1087" s="58">
        <v>465.93007460783332</v>
      </c>
      <c r="I1087" s="58">
        <v>412.17208770526031</v>
      </c>
      <c r="J1087" s="58">
        <v>464.89215424506028</v>
      </c>
    </row>
    <row r="1088" spans="1:10">
      <c r="A1088" t="s">
        <v>352</v>
      </c>
      <c r="B1088" t="s">
        <v>80</v>
      </c>
      <c r="C1088" t="s">
        <v>81</v>
      </c>
      <c r="D1088" t="s">
        <v>47</v>
      </c>
      <c r="E1088" t="s">
        <v>41</v>
      </c>
      <c r="F1088" s="58">
        <v>694.19459838809303</v>
      </c>
      <c r="G1088" s="58">
        <v>578.90305100031492</v>
      </c>
      <c r="H1088" s="58">
        <v>654.54403278417385</v>
      </c>
      <c r="I1088" s="58">
        <v>583.20433062068685</v>
      </c>
      <c r="J1088" s="58">
        <v>680.14986987036093</v>
      </c>
    </row>
    <row r="1089" spans="1:10">
      <c r="A1089" t="s">
        <v>352</v>
      </c>
      <c r="B1089" t="s">
        <v>82</v>
      </c>
      <c r="C1089" t="s">
        <v>83</v>
      </c>
      <c r="D1089" t="s">
        <v>47</v>
      </c>
      <c r="E1089" t="s">
        <v>41</v>
      </c>
      <c r="F1089" s="58">
        <v>62.796140000000008</v>
      </c>
      <c r="G1089" s="58">
        <v>86.249483377750025</v>
      </c>
      <c r="H1089" s="58">
        <v>102.32409841719731</v>
      </c>
      <c r="I1089" s="58">
        <v>89.598911229075014</v>
      </c>
      <c r="J1089" s="58">
        <v>111.2037789374177</v>
      </c>
    </row>
    <row r="1090" spans="1:10">
      <c r="A1090" t="s">
        <v>352</v>
      </c>
      <c r="B1090" t="s">
        <v>84</v>
      </c>
      <c r="C1090" t="s">
        <v>85</v>
      </c>
      <c r="D1090" t="s">
        <v>47</v>
      </c>
      <c r="E1090" t="s">
        <v>41</v>
      </c>
      <c r="F1090" s="58">
        <v>66.608905000000007</v>
      </c>
      <c r="G1090" s="58">
        <v>78.587905825000021</v>
      </c>
      <c r="H1090" s="58">
        <v>77.454877328276268</v>
      </c>
      <c r="I1090" s="58">
        <v>121.40490421552239</v>
      </c>
      <c r="J1090" s="58">
        <v>456.83302370376549</v>
      </c>
    </row>
    <row r="1091" spans="1:10">
      <c r="A1091" t="s">
        <v>352</v>
      </c>
      <c r="B1091" t="s">
        <v>86</v>
      </c>
      <c r="C1091" t="s">
        <v>87</v>
      </c>
      <c r="D1091" t="s">
        <v>47</v>
      </c>
      <c r="E1091" t="s">
        <v>41</v>
      </c>
      <c r="F1091" s="58">
        <v>0</v>
      </c>
      <c r="G1091" s="58">
        <v>0</v>
      </c>
      <c r="H1091" s="58">
        <v>0</v>
      </c>
      <c r="I1091" s="58">
        <v>0</v>
      </c>
      <c r="J1091" s="58">
        <v>0</v>
      </c>
    </row>
    <row r="1092" spans="1:10">
      <c r="A1092" t="s">
        <v>352</v>
      </c>
      <c r="B1092" t="s">
        <v>88</v>
      </c>
      <c r="C1092" t="s">
        <v>89</v>
      </c>
      <c r="D1092" t="s">
        <v>47</v>
      </c>
      <c r="E1092" t="s">
        <v>41</v>
      </c>
      <c r="F1092" s="58">
        <v>137.18089549999999</v>
      </c>
      <c r="G1092" s="58">
        <v>156.60300194550001</v>
      </c>
      <c r="H1092" s="58">
        <v>175.45882662025991</v>
      </c>
      <c r="I1092" s="58">
        <v>208.41985473601801</v>
      </c>
      <c r="J1092" s="58">
        <v>237.23831330565741</v>
      </c>
    </row>
    <row r="1093" spans="1:10">
      <c r="A1093" t="s">
        <v>352</v>
      </c>
      <c r="B1093" t="s">
        <v>90</v>
      </c>
      <c r="C1093" t="s">
        <v>91</v>
      </c>
      <c r="D1093" t="s">
        <v>47</v>
      </c>
      <c r="E1093" t="s">
        <v>41</v>
      </c>
      <c r="F1093" s="58">
        <v>223.67192650000001</v>
      </c>
      <c r="G1093" s="58">
        <v>239.52662136424999</v>
      </c>
      <c r="H1093" s="58">
        <v>274.75221069339312</v>
      </c>
      <c r="I1093" s="58">
        <v>275.4289977180257</v>
      </c>
      <c r="J1093" s="58">
        <v>303.85889970266493</v>
      </c>
    </row>
    <row r="1094" spans="1:10">
      <c r="A1094" t="s">
        <v>352</v>
      </c>
      <c r="B1094" t="s">
        <v>92</v>
      </c>
      <c r="C1094" t="s">
        <v>93</v>
      </c>
      <c r="D1094" t="s">
        <v>47</v>
      </c>
      <c r="E1094" t="s">
        <v>41</v>
      </c>
      <c r="F1094" s="58">
        <v>490.25786699999998</v>
      </c>
      <c r="G1094" s="58">
        <v>560.96701251250011</v>
      </c>
      <c r="H1094" s="58">
        <v>629.99001305912657</v>
      </c>
      <c r="I1094" s="58">
        <v>694.85266789864113</v>
      </c>
      <c r="J1094" s="58">
        <v>1109.134015649505</v>
      </c>
    </row>
    <row r="1095" spans="1:10">
      <c r="A1095" t="s">
        <v>352</v>
      </c>
      <c r="B1095" t="s">
        <v>94</v>
      </c>
      <c r="C1095" t="s">
        <v>95</v>
      </c>
      <c r="D1095" t="s">
        <v>47</v>
      </c>
      <c r="E1095" t="s">
        <v>41</v>
      </c>
      <c r="F1095" s="58">
        <v>183.2258526809679</v>
      </c>
      <c r="G1095" s="58">
        <v>173.87003124953881</v>
      </c>
      <c r="H1095" s="58">
        <v>168.98638344507569</v>
      </c>
      <c r="I1095" s="58">
        <v>164.9484129269317</v>
      </c>
      <c r="J1095" s="58">
        <v>167.6015740276691</v>
      </c>
    </row>
    <row r="1096" spans="1:10">
      <c r="A1096" t="s">
        <v>352</v>
      </c>
      <c r="B1096" t="s">
        <v>96</v>
      </c>
      <c r="C1096" t="s">
        <v>97</v>
      </c>
      <c r="D1096" t="s">
        <v>47</v>
      </c>
      <c r="E1096" t="s">
        <v>41</v>
      </c>
      <c r="F1096" s="58">
        <v>30.861818945838611</v>
      </c>
      <c r="G1096" s="58">
        <v>29.31824160381278</v>
      </c>
      <c r="H1096" s="58">
        <v>28.50955257137225</v>
      </c>
      <c r="I1096" s="58">
        <v>27.789448406546938</v>
      </c>
      <c r="J1096" s="58">
        <v>28.235496702868009</v>
      </c>
    </row>
    <row r="1097" spans="1:10">
      <c r="A1097" t="s">
        <v>352</v>
      </c>
      <c r="B1097" t="s">
        <v>98</v>
      </c>
      <c r="C1097" t="s">
        <v>99</v>
      </c>
      <c r="D1097" t="s">
        <v>47</v>
      </c>
      <c r="E1097" t="s">
        <v>41</v>
      </c>
      <c r="F1097" s="58">
        <v>5.6121378806930409</v>
      </c>
      <c r="G1097" s="58">
        <v>5.3391146162032506</v>
      </c>
      <c r="H1097" s="58">
        <v>5.1894492352401986</v>
      </c>
      <c r="I1097" s="58">
        <v>5.048843325333598</v>
      </c>
      <c r="J1097" s="58">
        <v>5.1283528516694998</v>
      </c>
    </row>
    <row r="1098" spans="1:10">
      <c r="A1098" t="s">
        <v>352</v>
      </c>
      <c r="B1098" t="s">
        <v>100</v>
      </c>
      <c r="C1098" t="s">
        <v>101</v>
      </c>
      <c r="D1098" t="s">
        <v>47</v>
      </c>
      <c r="E1098" t="s">
        <v>41</v>
      </c>
      <c r="F1098" s="58">
        <v>245.36296163181311</v>
      </c>
      <c r="G1098" s="58">
        <v>232.89693390123321</v>
      </c>
      <c r="H1098" s="58">
        <v>226.4951294666842</v>
      </c>
      <c r="I1098" s="58">
        <v>220.93761448673001</v>
      </c>
      <c r="J1098" s="58">
        <v>224.5279588622187</v>
      </c>
    </row>
    <row r="1099" spans="1:10">
      <c r="A1099" t="s">
        <v>352</v>
      </c>
      <c r="B1099" t="s">
        <v>102</v>
      </c>
      <c r="C1099" t="s">
        <v>103</v>
      </c>
      <c r="D1099" t="s">
        <v>47</v>
      </c>
      <c r="E1099" t="s">
        <v>41</v>
      </c>
      <c r="F1099" s="58">
        <v>14.89505187841096</v>
      </c>
      <c r="G1099" s="58">
        <v>14.37753178060504</v>
      </c>
      <c r="H1099" s="58">
        <v>13.909920251300131</v>
      </c>
      <c r="I1099" s="58">
        <v>13.27605605672438</v>
      </c>
      <c r="J1099" s="58">
        <v>13.443804266947909</v>
      </c>
    </row>
    <row r="1100" spans="1:10">
      <c r="A1100" t="s">
        <v>352</v>
      </c>
      <c r="B1100" t="s">
        <v>104</v>
      </c>
      <c r="C1100" t="s">
        <v>105</v>
      </c>
      <c r="D1100" t="s">
        <v>47</v>
      </c>
      <c r="E1100" t="s">
        <v>41</v>
      </c>
      <c r="F1100" s="58">
        <v>6.7019939016056211</v>
      </c>
      <c r="G1100" s="58">
        <v>6.7924100659139599</v>
      </c>
      <c r="H1100" s="58">
        <v>6.9346136988011846</v>
      </c>
      <c r="I1100" s="58">
        <v>6.7164028801304489</v>
      </c>
      <c r="J1100" s="58">
        <v>6.7797746026212886</v>
      </c>
    </row>
    <row r="1101" spans="1:10">
      <c r="A1101" t="s">
        <v>352</v>
      </c>
      <c r="B1101" t="s">
        <v>106</v>
      </c>
      <c r="C1101" t="s">
        <v>107</v>
      </c>
      <c r="D1101" t="s">
        <v>47</v>
      </c>
      <c r="E1101" t="s">
        <v>41</v>
      </c>
      <c r="F1101" s="58">
        <v>87.377225804626647</v>
      </c>
      <c r="G1101" s="58">
        <v>86.652829745563494</v>
      </c>
      <c r="H1101" s="58">
        <v>89.486043560720944</v>
      </c>
      <c r="I1101" s="58">
        <v>89.388110794105273</v>
      </c>
      <c r="J1101" s="58">
        <v>90.649498611990907</v>
      </c>
    </row>
    <row r="1102" spans="1:10">
      <c r="A1102" t="s">
        <v>352</v>
      </c>
      <c r="B1102" t="s">
        <v>108</v>
      </c>
      <c r="C1102" t="s">
        <v>109</v>
      </c>
      <c r="D1102" t="s">
        <v>47</v>
      </c>
      <c r="E1102" t="s">
        <v>41</v>
      </c>
      <c r="F1102" s="58">
        <v>25.143215099535329</v>
      </c>
      <c r="G1102" s="58">
        <v>25.194762331512891</v>
      </c>
      <c r="H1102" s="58">
        <v>25.8776249242392</v>
      </c>
      <c r="I1102" s="58">
        <v>25.473543646702851</v>
      </c>
      <c r="J1102" s="58">
        <v>25.77767207054189</v>
      </c>
    </row>
    <row r="1103" spans="1:10">
      <c r="A1103" t="s">
        <v>352</v>
      </c>
      <c r="B1103" t="s">
        <v>110</v>
      </c>
      <c r="C1103" t="s">
        <v>111</v>
      </c>
      <c r="D1103" t="s">
        <v>47</v>
      </c>
      <c r="E1103" t="s">
        <v>41</v>
      </c>
      <c r="F1103" s="58">
        <v>0</v>
      </c>
      <c r="G1103" s="58">
        <v>0</v>
      </c>
      <c r="H1103" s="58">
        <v>0</v>
      </c>
      <c r="I1103" s="58">
        <v>0</v>
      </c>
      <c r="J1103" s="58">
        <v>0</v>
      </c>
    </row>
    <row r="1104" spans="1:10">
      <c r="A1104" t="s">
        <v>352</v>
      </c>
      <c r="B1104" t="s">
        <v>112</v>
      </c>
      <c r="C1104" t="s">
        <v>113</v>
      </c>
      <c r="D1104" t="s">
        <v>47</v>
      </c>
      <c r="E1104" t="s">
        <v>41</v>
      </c>
      <c r="F1104" s="58">
        <v>0</v>
      </c>
      <c r="G1104" s="58">
        <v>0</v>
      </c>
      <c r="H1104" s="58">
        <v>0</v>
      </c>
      <c r="I1104" s="58">
        <v>0</v>
      </c>
      <c r="J1104" s="58">
        <v>0</v>
      </c>
    </row>
    <row r="1105" spans="1:10">
      <c r="A1105" t="s">
        <v>352</v>
      </c>
      <c r="B1105" t="s">
        <v>114</v>
      </c>
      <c r="C1105" t="s">
        <v>57</v>
      </c>
      <c r="D1105" t="s">
        <v>47</v>
      </c>
      <c r="E1105" t="s">
        <v>41</v>
      </c>
      <c r="F1105" s="58">
        <v>599.18025782349127</v>
      </c>
      <c r="G1105" s="58">
        <v>574.44185529438346</v>
      </c>
      <c r="H1105" s="58">
        <v>565.38871715343384</v>
      </c>
      <c r="I1105" s="58">
        <v>553.57843252320527</v>
      </c>
      <c r="J1105" s="58">
        <v>562.14413199652722</v>
      </c>
    </row>
    <row r="1106" spans="1:10">
      <c r="A1106" t="s">
        <v>352</v>
      </c>
      <c r="B1106" t="s">
        <v>115</v>
      </c>
      <c r="C1106" t="s">
        <v>116</v>
      </c>
      <c r="D1106" t="s">
        <v>47</v>
      </c>
      <c r="E1106" t="s">
        <v>41</v>
      </c>
      <c r="F1106" s="58">
        <v>0</v>
      </c>
      <c r="G1106" s="58">
        <v>1.4865303749999999E-2</v>
      </c>
      <c r="H1106" s="58">
        <v>5.8207078873625008E-2</v>
      </c>
      <c r="I1106" s="58">
        <v>8.6426659960085514E-2</v>
      </c>
      <c r="J1106" s="58">
        <v>0.1114579813510253</v>
      </c>
    </row>
    <row r="1107" spans="1:10">
      <c r="A1107" t="s">
        <v>352</v>
      </c>
      <c r="B1107" t="s">
        <v>117</v>
      </c>
      <c r="C1107" t="s">
        <v>118</v>
      </c>
      <c r="D1107" t="s">
        <v>47</v>
      </c>
      <c r="E1107" t="s">
        <v>41</v>
      </c>
      <c r="F1107" s="58">
        <v>0</v>
      </c>
      <c r="G1107" s="58">
        <v>0</v>
      </c>
      <c r="H1107" s="58">
        <v>0</v>
      </c>
      <c r="I1107" s="58">
        <v>0</v>
      </c>
      <c r="J1107" s="58">
        <v>0</v>
      </c>
    </row>
    <row r="1108" spans="1:10">
      <c r="A1108" t="s">
        <v>352</v>
      </c>
      <c r="B1108" t="s">
        <v>119</v>
      </c>
      <c r="C1108" t="s">
        <v>120</v>
      </c>
      <c r="D1108" t="s">
        <v>47</v>
      </c>
      <c r="E1108" t="s">
        <v>41</v>
      </c>
      <c r="F1108" s="58">
        <v>0</v>
      </c>
      <c r="G1108" s="58">
        <v>0</v>
      </c>
      <c r="H1108" s="58">
        <v>0</v>
      </c>
      <c r="I1108" s="58">
        <v>0</v>
      </c>
      <c r="J1108" s="58">
        <v>0</v>
      </c>
    </row>
    <row r="1109" spans="1:10">
      <c r="A1109" t="s">
        <v>352</v>
      </c>
      <c r="B1109" t="s">
        <v>121</v>
      </c>
      <c r="C1109" t="s">
        <v>122</v>
      </c>
      <c r="D1109" t="s">
        <v>47</v>
      </c>
      <c r="E1109" t="s">
        <v>41</v>
      </c>
      <c r="F1109" s="58">
        <v>25.793405</v>
      </c>
      <c r="G1109" s="58">
        <v>29.360956946750012</v>
      </c>
      <c r="H1109" s="58">
        <v>23.597544399631129</v>
      </c>
      <c r="I1109" s="58">
        <v>22.000495565521319</v>
      </c>
      <c r="J1109" s="58">
        <v>32.896725425596053</v>
      </c>
    </row>
    <row r="1110" spans="1:10">
      <c r="A1110" t="s">
        <v>352</v>
      </c>
      <c r="B1110" t="s">
        <v>123</v>
      </c>
      <c r="C1110" t="s">
        <v>124</v>
      </c>
      <c r="D1110" t="s">
        <v>47</v>
      </c>
      <c r="E1110" t="s">
        <v>41</v>
      </c>
      <c r="F1110" s="58">
        <v>0</v>
      </c>
      <c r="G1110" s="58">
        <v>0</v>
      </c>
      <c r="H1110" s="58">
        <v>0</v>
      </c>
      <c r="I1110" s="58">
        <v>0</v>
      </c>
      <c r="J1110" s="58">
        <v>0</v>
      </c>
    </row>
    <row r="1111" spans="1:10">
      <c r="A1111" t="s">
        <v>352</v>
      </c>
      <c r="B1111" t="s">
        <v>125</v>
      </c>
      <c r="C1111" t="s">
        <v>126</v>
      </c>
      <c r="D1111" t="s">
        <v>47</v>
      </c>
      <c r="E1111" t="s">
        <v>41</v>
      </c>
      <c r="F1111" s="58">
        <v>0</v>
      </c>
      <c r="G1111" s="58">
        <v>0</v>
      </c>
      <c r="H1111" s="58">
        <v>0</v>
      </c>
      <c r="I1111" s="58">
        <v>0</v>
      </c>
      <c r="J1111" s="58">
        <v>0</v>
      </c>
    </row>
    <row r="1112" spans="1:10">
      <c r="A1112" t="s">
        <v>352</v>
      </c>
      <c r="B1112" t="s">
        <v>127</v>
      </c>
      <c r="C1112" t="s">
        <v>128</v>
      </c>
      <c r="D1112" t="s">
        <v>47</v>
      </c>
      <c r="E1112" t="s">
        <v>41</v>
      </c>
      <c r="F1112" s="58">
        <v>7.3169250000000003</v>
      </c>
      <c r="G1112" s="58">
        <v>7.2839988375000004</v>
      </c>
      <c r="H1112" s="58">
        <v>7.251220842731251</v>
      </c>
      <c r="I1112" s="58">
        <v>7.2185903489389611</v>
      </c>
      <c r="J1112" s="58">
        <v>7.1861066923687362</v>
      </c>
    </row>
    <row r="1113" spans="1:10">
      <c r="A1113" t="s">
        <v>352</v>
      </c>
      <c r="B1113" t="s">
        <v>129</v>
      </c>
      <c r="C1113" t="s">
        <v>130</v>
      </c>
      <c r="D1113" t="s">
        <v>47</v>
      </c>
      <c r="E1113" t="s">
        <v>41</v>
      </c>
      <c r="F1113" s="58">
        <v>0</v>
      </c>
      <c r="G1113" s="58">
        <v>0</v>
      </c>
      <c r="H1113" s="58">
        <v>0</v>
      </c>
      <c r="I1113" s="58">
        <v>0</v>
      </c>
      <c r="J1113" s="58">
        <v>0</v>
      </c>
    </row>
    <row r="1114" spans="1:10">
      <c r="A1114" t="s">
        <v>352</v>
      </c>
      <c r="B1114" t="s">
        <v>131</v>
      </c>
      <c r="C1114" t="s">
        <v>132</v>
      </c>
      <c r="D1114" t="s">
        <v>47</v>
      </c>
      <c r="E1114" t="s">
        <v>41</v>
      </c>
      <c r="F1114" s="58">
        <v>28.002419499999998</v>
      </c>
      <c r="G1114" s="58">
        <v>15.36180489525</v>
      </c>
      <c r="H1114" s="58">
        <v>19.293180244959501</v>
      </c>
      <c r="I1114" s="58">
        <v>18.759495817018109</v>
      </c>
      <c r="J1114" s="58">
        <v>15.130909819197081</v>
      </c>
    </row>
    <row r="1115" spans="1:10">
      <c r="A1115" t="s">
        <v>352</v>
      </c>
      <c r="B1115" t="s">
        <v>133</v>
      </c>
      <c r="C1115" t="s">
        <v>134</v>
      </c>
      <c r="D1115" t="s">
        <v>47</v>
      </c>
      <c r="E1115" t="s">
        <v>41</v>
      </c>
      <c r="F1115" s="58">
        <v>0</v>
      </c>
      <c r="G1115" s="58">
        <v>0</v>
      </c>
      <c r="H1115" s="58">
        <v>0</v>
      </c>
      <c r="I1115" s="58">
        <v>0</v>
      </c>
      <c r="J1115" s="58">
        <v>0</v>
      </c>
    </row>
    <row r="1116" spans="1:10">
      <c r="A1116" t="s">
        <v>352</v>
      </c>
      <c r="B1116" t="s">
        <v>135</v>
      </c>
      <c r="C1116" t="s">
        <v>69</v>
      </c>
      <c r="D1116" t="s">
        <v>47</v>
      </c>
      <c r="E1116" t="s">
        <v>41</v>
      </c>
      <c r="F1116" s="58">
        <v>61.112749499999993</v>
      </c>
      <c r="G1116" s="58">
        <v>52.021625983250019</v>
      </c>
      <c r="H1116" s="58">
        <v>50.200152566195513</v>
      </c>
      <c r="I1116" s="58">
        <v>48.065008391438482</v>
      </c>
      <c r="J1116" s="58">
        <v>55.325199918512887</v>
      </c>
    </row>
    <row r="1117" spans="1:10">
      <c r="A1117" t="s">
        <v>352</v>
      </c>
      <c r="B1117" t="s">
        <v>136</v>
      </c>
      <c r="C1117" t="s">
        <v>137</v>
      </c>
      <c r="D1117" t="s">
        <v>47</v>
      </c>
      <c r="E1117" t="s">
        <v>41</v>
      </c>
      <c r="F1117" s="58">
        <v>415.96337285040858</v>
      </c>
      <c r="G1117" s="58">
        <v>357.23019811625431</v>
      </c>
      <c r="H1117" s="58">
        <v>280.20487688019801</v>
      </c>
      <c r="I1117" s="58">
        <v>263.12233116040778</v>
      </c>
      <c r="J1117" s="58">
        <v>264.53584614012823</v>
      </c>
    </row>
    <row r="1118" spans="1:10">
      <c r="A1118" t="s">
        <v>352</v>
      </c>
      <c r="B1118" t="s">
        <v>138</v>
      </c>
      <c r="C1118" t="s">
        <v>139</v>
      </c>
      <c r="D1118" t="s">
        <v>47</v>
      </c>
      <c r="E1118" t="s">
        <v>41</v>
      </c>
      <c r="F1118" s="58">
        <v>4.6817344302588006</v>
      </c>
      <c r="G1118" s="58">
        <v>4.0142043085388988</v>
      </c>
      <c r="H1118" s="58">
        <v>3.1728216003647272</v>
      </c>
      <c r="I1118" s="58">
        <v>2.995260532968457</v>
      </c>
      <c r="J1118" s="58">
        <v>3.0209915860027881</v>
      </c>
    </row>
    <row r="1119" spans="1:10">
      <c r="A1119" t="s">
        <v>352</v>
      </c>
      <c r="B1119" t="s">
        <v>140</v>
      </c>
      <c r="C1119" t="s">
        <v>141</v>
      </c>
      <c r="D1119" t="s">
        <v>47</v>
      </c>
      <c r="E1119" t="s">
        <v>41</v>
      </c>
      <c r="F1119" s="58">
        <v>0.77433875720068102</v>
      </c>
      <c r="G1119" s="58">
        <v>0.66397928816092022</v>
      </c>
      <c r="H1119" s="58">
        <v>0.52487762680952454</v>
      </c>
      <c r="I1119" s="58">
        <v>0.49552232959911963</v>
      </c>
      <c r="J1119" s="58">
        <v>0.49977631793358801</v>
      </c>
    </row>
    <row r="1120" spans="1:10">
      <c r="A1120" t="s">
        <v>352</v>
      </c>
      <c r="B1120" t="s">
        <v>142</v>
      </c>
      <c r="C1120" t="s">
        <v>143</v>
      </c>
      <c r="D1120" t="s">
        <v>47</v>
      </c>
      <c r="E1120" t="s">
        <v>41</v>
      </c>
      <c r="F1120" s="58">
        <v>294.30668136828967</v>
      </c>
      <c r="G1120" s="58">
        <v>244.13246966644451</v>
      </c>
      <c r="H1120" s="58">
        <v>192.75232948022159</v>
      </c>
      <c r="I1120" s="58">
        <v>181.95227323993441</v>
      </c>
      <c r="J1120" s="58">
        <v>183.51430748452401</v>
      </c>
    </row>
    <row r="1121" spans="1:10">
      <c r="A1121" t="s">
        <v>352</v>
      </c>
      <c r="B1121" t="s">
        <v>144</v>
      </c>
      <c r="C1121" t="s">
        <v>145</v>
      </c>
      <c r="D1121" t="s">
        <v>47</v>
      </c>
      <c r="E1121" t="s">
        <v>41</v>
      </c>
      <c r="F1121" s="58">
        <v>5.8002903161099703E-3</v>
      </c>
      <c r="G1121" s="58">
        <v>4.9736276266735598E-3</v>
      </c>
      <c r="H1121" s="58">
        <v>3.9316676165507452E-3</v>
      </c>
      <c r="I1121" s="58">
        <v>3.7117777498061389E-3</v>
      </c>
      <c r="J1121" s="58">
        <v>3.7436428309632059E-3</v>
      </c>
    </row>
    <row r="1122" spans="1:10">
      <c r="A1122" t="s">
        <v>352</v>
      </c>
      <c r="B1122" t="s">
        <v>146</v>
      </c>
      <c r="C1122" t="s">
        <v>147</v>
      </c>
      <c r="D1122" t="s">
        <v>47</v>
      </c>
      <c r="E1122" t="s">
        <v>41</v>
      </c>
      <c r="F1122" s="58">
        <v>6.2053308243286969</v>
      </c>
      <c r="G1122" s="58">
        <v>6.3620167003885264</v>
      </c>
      <c r="H1122" s="58">
        <v>5.8066008982761028</v>
      </c>
      <c r="I1122" s="58">
        <v>9.2133247649645362</v>
      </c>
      <c r="J1122" s="58">
        <v>12.58826383724989</v>
      </c>
    </row>
    <row r="1123" spans="1:10">
      <c r="A1123" t="s">
        <v>352</v>
      </c>
      <c r="B1123" t="s">
        <v>148</v>
      </c>
      <c r="C1123" t="s">
        <v>149</v>
      </c>
      <c r="D1123" t="s">
        <v>47</v>
      </c>
      <c r="E1123" t="s">
        <v>41</v>
      </c>
      <c r="F1123" s="58">
        <v>87.622292090226779</v>
      </c>
      <c r="G1123" s="58">
        <v>89.834772937291461</v>
      </c>
      <c r="H1123" s="58">
        <v>81.99203142648939</v>
      </c>
      <c r="I1123" s="58">
        <v>130.09663086982579</v>
      </c>
      <c r="J1123" s="58">
        <v>177.75241354286291</v>
      </c>
    </row>
    <row r="1124" spans="1:10">
      <c r="A1124" t="s">
        <v>352</v>
      </c>
      <c r="B1124" t="s">
        <v>150</v>
      </c>
      <c r="C1124" t="s">
        <v>151</v>
      </c>
      <c r="D1124" t="s">
        <v>47</v>
      </c>
      <c r="E1124" t="s">
        <v>41</v>
      </c>
      <c r="F1124" s="58">
        <v>2.8790385474336389</v>
      </c>
      <c r="G1124" s="58">
        <v>2.9517348612620742</v>
      </c>
      <c r="H1124" s="58">
        <v>2.6940429590243831</v>
      </c>
      <c r="I1124" s="58">
        <v>4.2746338429470354</v>
      </c>
      <c r="J1124" s="58">
        <v>5.8404777857477193</v>
      </c>
    </row>
    <row r="1125" spans="1:10">
      <c r="A1125" t="s">
        <v>352</v>
      </c>
      <c r="B1125" t="s">
        <v>152</v>
      </c>
      <c r="C1125" t="s">
        <v>153</v>
      </c>
      <c r="D1125" t="s">
        <v>47</v>
      </c>
      <c r="E1125" t="s">
        <v>41</v>
      </c>
      <c r="F1125" s="58">
        <v>0</v>
      </c>
      <c r="G1125" s="58">
        <v>0</v>
      </c>
      <c r="H1125" s="58">
        <v>0</v>
      </c>
      <c r="I1125" s="58">
        <v>0</v>
      </c>
      <c r="J1125" s="58">
        <v>0</v>
      </c>
    </row>
    <row r="1126" spans="1:10">
      <c r="A1126" t="s">
        <v>352</v>
      </c>
      <c r="B1126" t="s">
        <v>154</v>
      </c>
      <c r="C1126" t="s">
        <v>155</v>
      </c>
      <c r="D1126" t="s">
        <v>47</v>
      </c>
      <c r="E1126" t="s">
        <v>41</v>
      </c>
      <c r="F1126" s="58">
        <v>0</v>
      </c>
      <c r="G1126" s="58">
        <v>0</v>
      </c>
      <c r="H1126" s="58">
        <v>0</v>
      </c>
      <c r="I1126" s="58">
        <v>0</v>
      </c>
      <c r="J1126" s="58">
        <v>0</v>
      </c>
    </row>
    <row r="1127" spans="1:10">
      <c r="A1127" t="s">
        <v>352</v>
      </c>
      <c r="B1127" t="s">
        <v>156</v>
      </c>
      <c r="C1127" t="s">
        <v>81</v>
      </c>
      <c r="D1127" t="s">
        <v>47</v>
      </c>
      <c r="E1127" t="s">
        <v>41</v>
      </c>
      <c r="F1127" s="58">
        <v>812.43858915846295</v>
      </c>
      <c r="G1127" s="58">
        <v>705.19434950596735</v>
      </c>
      <c r="H1127" s="58">
        <v>567.15151253900024</v>
      </c>
      <c r="I1127" s="58">
        <v>592.15368851839696</v>
      </c>
      <c r="J1127" s="58">
        <v>647.75582033728006</v>
      </c>
    </row>
    <row r="1128" spans="1:10">
      <c r="A1128" t="s">
        <v>352</v>
      </c>
      <c r="B1128" t="s">
        <v>157</v>
      </c>
      <c r="C1128" t="s">
        <v>158</v>
      </c>
      <c r="D1128" t="s">
        <v>47</v>
      </c>
      <c r="E1128" t="s">
        <v>41</v>
      </c>
      <c r="F1128" s="58">
        <v>44.822387499999998</v>
      </c>
      <c r="G1128" s="58">
        <v>97.941540287250021</v>
      </c>
      <c r="H1128" s="58">
        <v>190.22073375900649</v>
      </c>
      <c r="I1128" s="58">
        <v>225.92125337793539</v>
      </c>
      <c r="J1128" s="58">
        <v>259.47613598836853</v>
      </c>
    </row>
    <row r="1129" spans="1:10">
      <c r="A1129" t="s">
        <v>352</v>
      </c>
      <c r="B1129" t="s">
        <v>159</v>
      </c>
      <c r="C1129" t="s">
        <v>160</v>
      </c>
      <c r="D1129" t="s">
        <v>47</v>
      </c>
      <c r="E1129" t="s">
        <v>41</v>
      </c>
      <c r="F1129" s="58">
        <v>6.4339164999999996</v>
      </c>
      <c r="G1129" s="58">
        <v>6.0323402617500008</v>
      </c>
      <c r="H1129" s="58">
        <v>20.976252729000251</v>
      </c>
      <c r="I1129" s="58">
        <v>44.853472277012571</v>
      </c>
      <c r="J1129" s="58">
        <v>78.164309079565086</v>
      </c>
    </row>
    <row r="1130" spans="1:10">
      <c r="A1130" t="s">
        <v>352</v>
      </c>
      <c r="B1130" t="s">
        <v>161</v>
      </c>
      <c r="C1130" t="s">
        <v>162</v>
      </c>
      <c r="D1130" t="s">
        <v>47</v>
      </c>
      <c r="E1130" t="s">
        <v>41</v>
      </c>
      <c r="F1130" s="58">
        <v>0</v>
      </c>
      <c r="G1130" s="58">
        <v>0</v>
      </c>
      <c r="H1130" s="58">
        <v>0</v>
      </c>
      <c r="I1130" s="58">
        <v>0</v>
      </c>
      <c r="J1130" s="58">
        <v>0</v>
      </c>
    </row>
    <row r="1131" spans="1:10">
      <c r="A1131" t="s">
        <v>352</v>
      </c>
      <c r="B1131" t="s">
        <v>163</v>
      </c>
      <c r="C1131" t="s">
        <v>164</v>
      </c>
      <c r="D1131" t="s">
        <v>47</v>
      </c>
      <c r="E1131" t="s">
        <v>41</v>
      </c>
      <c r="F1131" s="58">
        <v>664.91834200000005</v>
      </c>
      <c r="G1131" s="58">
        <v>748.75048458375011</v>
      </c>
      <c r="H1131" s="58">
        <v>644.53783653489734</v>
      </c>
      <c r="I1131" s="58">
        <v>986.96201098896358</v>
      </c>
      <c r="J1131" s="58">
        <v>1614.1804379003161</v>
      </c>
    </row>
    <row r="1132" spans="1:10">
      <c r="A1132" t="s">
        <v>352</v>
      </c>
      <c r="B1132" t="s">
        <v>165</v>
      </c>
      <c r="C1132" t="s">
        <v>166</v>
      </c>
      <c r="D1132" t="s">
        <v>47</v>
      </c>
      <c r="E1132" t="s">
        <v>41</v>
      </c>
      <c r="F1132" s="58">
        <v>0</v>
      </c>
      <c r="G1132" s="58">
        <v>0</v>
      </c>
      <c r="H1132" s="58">
        <v>0</v>
      </c>
      <c r="I1132" s="58">
        <v>0</v>
      </c>
      <c r="J1132" s="58">
        <v>0</v>
      </c>
    </row>
    <row r="1133" spans="1:10">
      <c r="A1133" t="s">
        <v>352</v>
      </c>
      <c r="B1133" t="s">
        <v>167</v>
      </c>
      <c r="C1133" t="s">
        <v>168</v>
      </c>
      <c r="D1133" t="s">
        <v>47</v>
      </c>
      <c r="E1133" t="s">
        <v>41</v>
      </c>
      <c r="F1133" s="58">
        <v>0</v>
      </c>
      <c r="G1133" s="58">
        <v>0</v>
      </c>
      <c r="H1133" s="58">
        <v>0</v>
      </c>
      <c r="I1133" s="58">
        <v>0</v>
      </c>
      <c r="J1133" s="58">
        <v>0</v>
      </c>
    </row>
    <row r="1134" spans="1:10">
      <c r="A1134" t="s">
        <v>352</v>
      </c>
      <c r="B1134" t="s">
        <v>169</v>
      </c>
      <c r="C1134" t="s">
        <v>170</v>
      </c>
      <c r="D1134" t="s">
        <v>47</v>
      </c>
      <c r="E1134" t="s">
        <v>41</v>
      </c>
      <c r="F1134" s="58">
        <v>42.506854500000003</v>
      </c>
      <c r="G1134" s="58">
        <v>50.57572743850001</v>
      </c>
      <c r="H1134" s="58">
        <v>78.551932780945265</v>
      </c>
      <c r="I1134" s="58">
        <v>126.4834526093133</v>
      </c>
      <c r="J1134" s="58">
        <v>248.6246260320963</v>
      </c>
    </row>
    <row r="1135" spans="1:10">
      <c r="A1135" t="s">
        <v>352</v>
      </c>
      <c r="B1135" t="s">
        <v>171</v>
      </c>
      <c r="C1135" t="s">
        <v>172</v>
      </c>
      <c r="D1135" t="s">
        <v>47</v>
      </c>
      <c r="E1135" t="s">
        <v>41</v>
      </c>
      <c r="F1135" s="58">
        <v>0</v>
      </c>
      <c r="G1135" s="58">
        <v>0</v>
      </c>
      <c r="H1135" s="58">
        <v>0</v>
      </c>
      <c r="I1135" s="58">
        <v>0</v>
      </c>
      <c r="J1135" s="58">
        <v>0</v>
      </c>
    </row>
    <row r="1136" spans="1:10">
      <c r="A1136" t="s">
        <v>352</v>
      </c>
      <c r="B1136" t="s">
        <v>173</v>
      </c>
      <c r="C1136" t="s">
        <v>174</v>
      </c>
      <c r="D1136" t="s">
        <v>47</v>
      </c>
      <c r="E1136" t="s">
        <v>41</v>
      </c>
      <c r="F1136" s="58">
        <v>-76.672414500000016</v>
      </c>
      <c r="G1136" s="58">
        <v>13.797974940750001</v>
      </c>
      <c r="H1136" s="58">
        <v>13.31659577349475</v>
      </c>
      <c r="I1136" s="58">
        <v>3.0210046140593532</v>
      </c>
      <c r="J1136" s="58">
        <v>6.1106349424904218</v>
      </c>
    </row>
    <row r="1137" spans="1:10">
      <c r="A1137" t="s">
        <v>352</v>
      </c>
      <c r="B1137" t="s">
        <v>175</v>
      </c>
      <c r="C1137" t="s">
        <v>176</v>
      </c>
      <c r="D1137" t="s">
        <v>47</v>
      </c>
      <c r="E1137" t="s">
        <v>41</v>
      </c>
      <c r="F1137" s="58">
        <v>0</v>
      </c>
      <c r="G1137" s="58">
        <v>0</v>
      </c>
      <c r="H1137" s="58">
        <v>0</v>
      </c>
      <c r="I1137" s="58">
        <v>0</v>
      </c>
      <c r="J1137" s="58">
        <v>0</v>
      </c>
    </row>
    <row r="1138" spans="1:10">
      <c r="A1138" t="s">
        <v>352</v>
      </c>
      <c r="B1138" t="s">
        <v>177</v>
      </c>
      <c r="C1138" t="s">
        <v>93</v>
      </c>
      <c r="D1138" t="s">
        <v>47</v>
      </c>
      <c r="E1138" t="s">
        <v>41</v>
      </c>
      <c r="F1138" s="58">
        <v>682.00908600000002</v>
      </c>
      <c r="G1138" s="58">
        <v>917.09806751200017</v>
      </c>
      <c r="H1138" s="58">
        <v>947.60335157734403</v>
      </c>
      <c r="I1138" s="58">
        <v>1387.241193867284</v>
      </c>
      <c r="J1138" s="58">
        <v>2206.5561439428361</v>
      </c>
    </row>
    <row r="1139" spans="1:10">
      <c r="A1139" t="s">
        <v>352</v>
      </c>
      <c r="B1139" t="s">
        <v>178</v>
      </c>
      <c r="C1139" t="s">
        <v>179</v>
      </c>
      <c r="D1139" t="s">
        <v>47</v>
      </c>
      <c r="E1139" t="s">
        <v>41</v>
      </c>
      <c r="F1139" s="58">
        <v>0</v>
      </c>
      <c r="G1139" s="58">
        <v>19.155999999999999</v>
      </c>
      <c r="H1139" s="58">
        <v>44.697000000000003</v>
      </c>
      <c r="I1139" s="58">
        <v>47.116</v>
      </c>
      <c r="J1139" s="58">
        <v>22.812999999999999</v>
      </c>
    </row>
    <row r="1140" spans="1:10">
      <c r="A1140" t="s">
        <v>352</v>
      </c>
      <c r="B1140" t="s">
        <v>180</v>
      </c>
      <c r="C1140" t="s">
        <v>181</v>
      </c>
      <c r="D1140" t="s">
        <v>47</v>
      </c>
      <c r="E1140" t="s">
        <v>41</v>
      </c>
      <c r="F1140" s="58">
        <v>0</v>
      </c>
      <c r="G1140" s="58">
        <v>0</v>
      </c>
      <c r="H1140" s="58">
        <v>0</v>
      </c>
      <c r="I1140" s="58">
        <v>0</v>
      </c>
      <c r="J1140" s="58">
        <v>0</v>
      </c>
    </row>
    <row r="1141" spans="1:10">
      <c r="A1141" t="s">
        <v>352</v>
      </c>
      <c r="B1141" t="s">
        <v>182</v>
      </c>
      <c r="C1141" t="s">
        <v>183</v>
      </c>
      <c r="D1141" t="s">
        <v>47</v>
      </c>
      <c r="E1141" t="s">
        <v>41</v>
      </c>
      <c r="F1141" s="58">
        <v>0</v>
      </c>
      <c r="G1141" s="58">
        <v>0</v>
      </c>
      <c r="H1141" s="58">
        <v>0</v>
      </c>
      <c r="I1141" s="58">
        <v>0</v>
      </c>
      <c r="J1141" s="58">
        <v>0</v>
      </c>
    </row>
    <row r="1142" spans="1:10">
      <c r="A1142" t="s">
        <v>352</v>
      </c>
      <c r="B1142" t="s">
        <v>184</v>
      </c>
      <c r="C1142" t="s">
        <v>185</v>
      </c>
      <c r="D1142" t="s">
        <v>47</v>
      </c>
      <c r="E1142" t="s">
        <v>41</v>
      </c>
      <c r="F1142" s="58">
        <v>0</v>
      </c>
      <c r="G1142" s="58">
        <v>0</v>
      </c>
      <c r="H1142" s="58">
        <v>0</v>
      </c>
      <c r="I1142" s="58">
        <v>0</v>
      </c>
      <c r="J1142" s="58">
        <v>0</v>
      </c>
    </row>
    <row r="1143" spans="1:10">
      <c r="A1143" t="s">
        <v>352</v>
      </c>
      <c r="B1143" t="s">
        <v>186</v>
      </c>
      <c r="C1143" t="s">
        <v>187</v>
      </c>
      <c r="D1143" t="s">
        <v>47</v>
      </c>
      <c r="E1143" t="s">
        <v>41</v>
      </c>
      <c r="F1143" s="58">
        <v>0</v>
      </c>
      <c r="G1143" s="58">
        <v>0</v>
      </c>
      <c r="H1143" s="58">
        <v>0</v>
      </c>
      <c r="I1143" s="58">
        <v>0</v>
      </c>
      <c r="J1143" s="58">
        <v>0</v>
      </c>
    </row>
    <row r="1144" spans="1:10">
      <c r="A1144" t="s">
        <v>352</v>
      </c>
      <c r="B1144" t="s">
        <v>188</v>
      </c>
      <c r="C1144" t="s">
        <v>189</v>
      </c>
      <c r="D1144" t="s">
        <v>47</v>
      </c>
      <c r="E1144" t="s">
        <v>41</v>
      </c>
      <c r="F1144" s="58">
        <v>0</v>
      </c>
      <c r="G1144" s="58">
        <v>0</v>
      </c>
      <c r="H1144" s="58">
        <v>0</v>
      </c>
      <c r="I1144" s="58">
        <v>0</v>
      </c>
      <c r="J1144" s="58">
        <v>0</v>
      </c>
    </row>
    <row r="1145" spans="1:10">
      <c r="A1145" t="s">
        <v>352</v>
      </c>
      <c r="B1145" t="s">
        <v>190</v>
      </c>
      <c r="C1145" t="s">
        <v>191</v>
      </c>
      <c r="D1145" t="s">
        <v>47</v>
      </c>
      <c r="E1145" t="s">
        <v>41</v>
      </c>
      <c r="F1145" s="58">
        <v>0</v>
      </c>
      <c r="G1145" s="58">
        <v>0</v>
      </c>
      <c r="H1145" s="58">
        <v>0</v>
      </c>
      <c r="I1145" s="58">
        <v>0</v>
      </c>
      <c r="J1145" s="58">
        <v>0</v>
      </c>
    </row>
    <row r="1146" spans="1:10">
      <c r="A1146" t="s">
        <v>352</v>
      </c>
      <c r="B1146" t="s">
        <v>192</v>
      </c>
      <c r="C1146" t="s">
        <v>193</v>
      </c>
      <c r="D1146" t="s">
        <v>47</v>
      </c>
      <c r="E1146" t="s">
        <v>41</v>
      </c>
      <c r="F1146" s="58">
        <v>0</v>
      </c>
      <c r="G1146" s="58">
        <v>0</v>
      </c>
      <c r="H1146" s="58">
        <v>0</v>
      </c>
      <c r="I1146" s="58">
        <v>0</v>
      </c>
      <c r="J1146" s="58">
        <v>0</v>
      </c>
    </row>
    <row r="1147" spans="1:10">
      <c r="A1147" t="s">
        <v>352</v>
      </c>
      <c r="B1147" t="s">
        <v>194</v>
      </c>
      <c r="C1147" t="s">
        <v>195</v>
      </c>
      <c r="D1147" t="s">
        <v>47</v>
      </c>
      <c r="E1147" t="s">
        <v>41</v>
      </c>
      <c r="F1147" s="58">
        <v>0</v>
      </c>
      <c r="G1147" s="58">
        <v>0</v>
      </c>
      <c r="H1147" s="58">
        <v>0</v>
      </c>
      <c r="I1147" s="58">
        <v>0</v>
      </c>
      <c r="J1147" s="58">
        <v>0</v>
      </c>
    </row>
    <row r="1148" spans="1:10">
      <c r="A1148" t="s">
        <v>352</v>
      </c>
      <c r="B1148" t="s">
        <v>196</v>
      </c>
      <c r="C1148" t="s">
        <v>197</v>
      </c>
      <c r="D1148" t="s">
        <v>47</v>
      </c>
      <c r="E1148" t="s">
        <v>41</v>
      </c>
      <c r="F1148" s="58">
        <v>0</v>
      </c>
      <c r="G1148" s="58">
        <v>0</v>
      </c>
      <c r="H1148" s="58">
        <v>0</v>
      </c>
      <c r="I1148" s="58">
        <v>0</v>
      </c>
      <c r="J1148" s="58">
        <v>0</v>
      </c>
    </row>
    <row r="1149" spans="1:10">
      <c r="A1149" t="s">
        <v>352</v>
      </c>
      <c r="B1149" t="s">
        <v>198</v>
      </c>
      <c r="C1149" t="s">
        <v>199</v>
      </c>
      <c r="D1149" t="s">
        <v>47</v>
      </c>
      <c r="E1149" t="s">
        <v>41</v>
      </c>
      <c r="F1149" s="58">
        <v>0</v>
      </c>
      <c r="G1149" s="58">
        <v>19.155999999999999</v>
      </c>
      <c r="H1149" s="58">
        <v>44.697000000000003</v>
      </c>
      <c r="I1149" s="58">
        <v>47.116</v>
      </c>
      <c r="J1149" s="58">
        <v>22.812999999999999</v>
      </c>
    </row>
    <row r="1150" spans="1:10">
      <c r="A1150" t="s">
        <v>352</v>
      </c>
      <c r="B1150" t="s">
        <v>200</v>
      </c>
      <c r="C1150" t="s">
        <v>201</v>
      </c>
      <c r="D1150" t="s">
        <v>47</v>
      </c>
      <c r="E1150" t="s">
        <v>41</v>
      </c>
      <c r="F1150" s="58">
        <v>0</v>
      </c>
      <c r="G1150" s="58">
        <v>0</v>
      </c>
      <c r="H1150" s="58">
        <v>0</v>
      </c>
      <c r="I1150" s="58">
        <v>0</v>
      </c>
      <c r="J1150" s="58">
        <v>0</v>
      </c>
    </row>
    <row r="1151" spans="1:10">
      <c r="A1151" t="s">
        <v>352</v>
      </c>
      <c r="B1151" t="s">
        <v>202</v>
      </c>
      <c r="C1151" t="s">
        <v>203</v>
      </c>
      <c r="D1151" t="s">
        <v>47</v>
      </c>
      <c r="E1151" t="s">
        <v>41</v>
      </c>
      <c r="F1151" s="58">
        <v>0</v>
      </c>
      <c r="G1151" s="58">
        <v>0</v>
      </c>
      <c r="H1151" s="58">
        <v>0</v>
      </c>
      <c r="I1151" s="58">
        <v>0</v>
      </c>
      <c r="J1151" s="58">
        <v>0</v>
      </c>
    </row>
    <row r="1152" spans="1:10">
      <c r="A1152" t="s">
        <v>352</v>
      </c>
      <c r="B1152" t="s">
        <v>204</v>
      </c>
      <c r="C1152" t="s">
        <v>205</v>
      </c>
      <c r="D1152" t="s">
        <v>47</v>
      </c>
      <c r="E1152" t="s">
        <v>41</v>
      </c>
      <c r="F1152" s="58">
        <v>0</v>
      </c>
      <c r="G1152" s="58">
        <v>0</v>
      </c>
      <c r="H1152" s="58">
        <v>0</v>
      </c>
      <c r="I1152" s="58">
        <v>0</v>
      </c>
      <c r="J1152" s="58">
        <v>0</v>
      </c>
    </row>
    <row r="1153" spans="1:10">
      <c r="A1153" t="s">
        <v>352</v>
      </c>
      <c r="B1153" t="s">
        <v>206</v>
      </c>
      <c r="C1153" t="s">
        <v>207</v>
      </c>
      <c r="D1153" t="s">
        <v>47</v>
      </c>
      <c r="E1153" t="s">
        <v>41</v>
      </c>
      <c r="F1153" s="58">
        <v>0</v>
      </c>
      <c r="G1153" s="58">
        <v>0</v>
      </c>
      <c r="H1153" s="58">
        <v>0</v>
      </c>
      <c r="I1153" s="58">
        <v>0</v>
      </c>
      <c r="J1153" s="58">
        <v>0</v>
      </c>
    </row>
    <row r="1154" spans="1:10">
      <c r="A1154" t="s">
        <v>352</v>
      </c>
      <c r="B1154" t="s">
        <v>208</v>
      </c>
      <c r="C1154" t="s">
        <v>209</v>
      </c>
      <c r="D1154" t="s">
        <v>47</v>
      </c>
      <c r="E1154" t="s">
        <v>41</v>
      </c>
      <c r="F1154" s="58">
        <v>0</v>
      </c>
      <c r="G1154" s="58">
        <v>0</v>
      </c>
      <c r="H1154" s="58">
        <v>0</v>
      </c>
      <c r="I1154" s="58">
        <v>0</v>
      </c>
      <c r="J1154" s="58">
        <v>0</v>
      </c>
    </row>
    <row r="1155" spans="1:10">
      <c r="A1155" t="s">
        <v>352</v>
      </c>
      <c r="B1155" t="s">
        <v>210</v>
      </c>
      <c r="C1155" t="s">
        <v>211</v>
      </c>
      <c r="D1155" t="s">
        <v>47</v>
      </c>
      <c r="E1155" t="s">
        <v>41</v>
      </c>
      <c r="F1155" s="58">
        <v>0</v>
      </c>
      <c r="G1155" s="58">
        <v>0</v>
      </c>
      <c r="H1155" s="58">
        <v>0</v>
      </c>
      <c r="I1155" s="58">
        <v>0</v>
      </c>
      <c r="J1155" s="58">
        <v>0</v>
      </c>
    </row>
    <row r="1156" spans="1:10">
      <c r="A1156" t="s">
        <v>352</v>
      </c>
      <c r="B1156" t="s">
        <v>212</v>
      </c>
      <c r="C1156" t="s">
        <v>213</v>
      </c>
      <c r="D1156" t="s">
        <v>47</v>
      </c>
      <c r="E1156" t="s">
        <v>41</v>
      </c>
      <c r="F1156" s="58">
        <v>0</v>
      </c>
      <c r="G1156" s="58">
        <v>0</v>
      </c>
      <c r="H1156" s="58">
        <v>0</v>
      </c>
      <c r="I1156" s="58">
        <v>0</v>
      </c>
      <c r="J1156" s="58">
        <v>0</v>
      </c>
    </row>
    <row r="1157" spans="1:10">
      <c r="A1157" t="s">
        <v>352</v>
      </c>
      <c r="B1157" t="s">
        <v>214</v>
      </c>
      <c r="C1157" t="s">
        <v>215</v>
      </c>
      <c r="D1157" t="s">
        <v>47</v>
      </c>
      <c r="E1157" t="s">
        <v>41</v>
      </c>
      <c r="F1157" s="58">
        <v>0</v>
      </c>
      <c r="G1157" s="58">
        <v>0</v>
      </c>
      <c r="H1157" s="58">
        <v>0</v>
      </c>
      <c r="I1157" s="58">
        <v>0</v>
      </c>
      <c r="J1157" s="58">
        <v>0</v>
      </c>
    </row>
    <row r="1158" spans="1:10">
      <c r="A1158" t="s">
        <v>352</v>
      </c>
      <c r="B1158" t="s">
        <v>216</v>
      </c>
      <c r="C1158" t="s">
        <v>217</v>
      </c>
      <c r="D1158" t="s">
        <v>47</v>
      </c>
      <c r="E1158" t="s">
        <v>41</v>
      </c>
      <c r="F1158" s="58">
        <v>0</v>
      </c>
      <c r="G1158" s="58">
        <v>0</v>
      </c>
      <c r="H1158" s="58">
        <v>0</v>
      </c>
      <c r="I1158" s="58">
        <v>0</v>
      </c>
      <c r="J1158" s="58">
        <v>0</v>
      </c>
    </row>
    <row r="1159" spans="1:10">
      <c r="A1159" t="s">
        <v>352</v>
      </c>
      <c r="B1159" t="s">
        <v>218</v>
      </c>
      <c r="C1159" t="s">
        <v>219</v>
      </c>
      <c r="D1159" t="s">
        <v>47</v>
      </c>
      <c r="E1159" t="s">
        <v>41</v>
      </c>
      <c r="F1159" s="58">
        <v>0</v>
      </c>
      <c r="G1159" s="58">
        <v>0</v>
      </c>
      <c r="H1159" s="58">
        <v>0</v>
      </c>
      <c r="I1159" s="58">
        <v>0</v>
      </c>
      <c r="J1159" s="58">
        <v>0</v>
      </c>
    </row>
    <row r="1160" spans="1:10">
      <c r="A1160" t="s">
        <v>352</v>
      </c>
      <c r="B1160" t="s">
        <v>220</v>
      </c>
      <c r="C1160" t="s">
        <v>221</v>
      </c>
      <c r="D1160" t="s">
        <v>47</v>
      </c>
      <c r="E1160" t="s">
        <v>41</v>
      </c>
      <c r="F1160" s="58">
        <v>0</v>
      </c>
      <c r="G1160" s="58">
        <v>0</v>
      </c>
      <c r="H1160" s="58">
        <v>0</v>
      </c>
      <c r="I1160" s="58">
        <v>0</v>
      </c>
      <c r="J1160" s="58">
        <v>0</v>
      </c>
    </row>
    <row r="1161" spans="1:10">
      <c r="A1161" t="s">
        <v>352</v>
      </c>
      <c r="B1161" t="s">
        <v>222</v>
      </c>
      <c r="C1161" t="s">
        <v>223</v>
      </c>
      <c r="D1161" t="s">
        <v>47</v>
      </c>
      <c r="E1161" t="s">
        <v>41</v>
      </c>
      <c r="F1161" s="58">
        <v>0</v>
      </c>
      <c r="G1161" s="58">
        <v>19.155999999999999</v>
      </c>
      <c r="H1161" s="58">
        <v>44.697000000000003</v>
      </c>
      <c r="I1161" s="58">
        <v>47.116</v>
      </c>
      <c r="J1161" s="58">
        <v>22.812999999999999</v>
      </c>
    </row>
    <row r="1162" spans="1:10">
      <c r="A1162" t="s">
        <v>352</v>
      </c>
      <c r="B1162" t="s">
        <v>224</v>
      </c>
      <c r="C1162" t="s">
        <v>225</v>
      </c>
      <c r="D1162" t="s">
        <v>47</v>
      </c>
      <c r="E1162" t="s">
        <v>41</v>
      </c>
      <c r="F1162" s="58">
        <v>0</v>
      </c>
      <c r="G1162" s="58">
        <v>0</v>
      </c>
      <c r="H1162" s="58">
        <v>0</v>
      </c>
      <c r="I1162" s="58">
        <v>0</v>
      </c>
      <c r="J1162" s="58">
        <v>0</v>
      </c>
    </row>
    <row r="1163" spans="1:10">
      <c r="A1163" t="s">
        <v>352</v>
      </c>
      <c r="B1163" t="s">
        <v>226</v>
      </c>
      <c r="C1163" t="s">
        <v>227</v>
      </c>
      <c r="D1163" t="s">
        <v>47</v>
      </c>
      <c r="E1163" t="s">
        <v>41</v>
      </c>
      <c r="F1163" s="58">
        <v>0</v>
      </c>
      <c r="G1163" s="58">
        <v>0</v>
      </c>
      <c r="H1163" s="58">
        <v>0</v>
      </c>
      <c r="I1163" s="58">
        <v>0</v>
      </c>
      <c r="J1163" s="58">
        <v>0</v>
      </c>
    </row>
    <row r="1164" spans="1:10">
      <c r="A1164" t="s">
        <v>352</v>
      </c>
      <c r="B1164" t="s">
        <v>228</v>
      </c>
      <c r="C1164" t="s">
        <v>229</v>
      </c>
      <c r="D1164" t="s">
        <v>47</v>
      </c>
      <c r="E1164" t="s">
        <v>41</v>
      </c>
      <c r="F1164" s="58">
        <v>0</v>
      </c>
      <c r="G1164" s="58">
        <v>0</v>
      </c>
      <c r="H1164" s="58">
        <v>0</v>
      </c>
      <c r="I1164" s="58">
        <v>0</v>
      </c>
      <c r="J1164" s="58">
        <v>0</v>
      </c>
    </row>
    <row r="1165" spans="1:10">
      <c r="A1165" t="s">
        <v>352</v>
      </c>
      <c r="B1165" t="s">
        <v>230</v>
      </c>
      <c r="C1165" t="s">
        <v>231</v>
      </c>
      <c r="D1165" t="s">
        <v>47</v>
      </c>
      <c r="E1165" t="s">
        <v>41</v>
      </c>
      <c r="F1165" s="58">
        <v>0</v>
      </c>
      <c r="G1165" s="58">
        <v>0</v>
      </c>
      <c r="H1165" s="58">
        <v>0</v>
      </c>
      <c r="I1165" s="58">
        <v>0</v>
      </c>
      <c r="J1165" s="58">
        <v>0</v>
      </c>
    </row>
    <row r="1166" spans="1:10">
      <c r="A1166" t="s">
        <v>352</v>
      </c>
      <c r="B1166" t="s">
        <v>232</v>
      </c>
      <c r="C1166" t="s">
        <v>233</v>
      </c>
      <c r="D1166" t="s">
        <v>47</v>
      </c>
      <c r="E1166" t="s">
        <v>41</v>
      </c>
      <c r="F1166" s="58">
        <v>0</v>
      </c>
      <c r="G1166" s="58">
        <v>0</v>
      </c>
      <c r="H1166" s="58">
        <v>0</v>
      </c>
      <c r="I1166" s="58">
        <v>0</v>
      </c>
      <c r="J1166" s="58">
        <v>0</v>
      </c>
    </row>
    <row r="1167" spans="1:10">
      <c r="A1167" t="s">
        <v>352</v>
      </c>
      <c r="B1167" t="s">
        <v>234</v>
      </c>
      <c r="C1167" t="s">
        <v>235</v>
      </c>
      <c r="D1167" t="s">
        <v>47</v>
      </c>
      <c r="E1167" t="s">
        <v>41</v>
      </c>
      <c r="F1167" s="58">
        <v>0</v>
      </c>
      <c r="G1167" s="58">
        <v>0</v>
      </c>
      <c r="H1167" s="58">
        <v>0</v>
      </c>
      <c r="I1167" s="58">
        <v>0</v>
      </c>
      <c r="J1167" s="58">
        <v>0</v>
      </c>
    </row>
    <row r="1168" spans="1:10">
      <c r="A1168" t="s">
        <v>352</v>
      </c>
      <c r="B1168" t="s">
        <v>236</v>
      </c>
      <c r="C1168" t="s">
        <v>237</v>
      </c>
      <c r="D1168" t="s">
        <v>47</v>
      </c>
      <c r="E1168" t="s">
        <v>41</v>
      </c>
      <c r="F1168" s="58">
        <v>0</v>
      </c>
      <c r="G1168" s="58">
        <v>0</v>
      </c>
      <c r="H1168" s="58">
        <v>0</v>
      </c>
      <c r="I1168" s="58">
        <v>0</v>
      </c>
      <c r="J1168" s="58">
        <v>0</v>
      </c>
    </row>
    <row r="1169" spans="1:10">
      <c r="A1169" t="s">
        <v>352</v>
      </c>
      <c r="B1169" t="s">
        <v>238</v>
      </c>
      <c r="C1169" t="s">
        <v>239</v>
      </c>
      <c r="D1169" t="s">
        <v>47</v>
      </c>
      <c r="E1169" t="s">
        <v>41</v>
      </c>
      <c r="F1169" s="58">
        <v>0</v>
      </c>
      <c r="G1169" s="58">
        <v>0</v>
      </c>
      <c r="H1169" s="58">
        <v>0</v>
      </c>
      <c r="I1169" s="58">
        <v>0</v>
      </c>
      <c r="J1169" s="58">
        <v>0</v>
      </c>
    </row>
    <row r="1170" spans="1:10">
      <c r="A1170" t="s">
        <v>352</v>
      </c>
      <c r="B1170" t="s">
        <v>240</v>
      </c>
      <c r="C1170" t="s">
        <v>241</v>
      </c>
      <c r="D1170" t="s">
        <v>47</v>
      </c>
      <c r="E1170" t="s">
        <v>41</v>
      </c>
      <c r="F1170" s="58">
        <v>0</v>
      </c>
      <c r="G1170" s="58">
        <v>0</v>
      </c>
      <c r="H1170" s="58">
        <v>0</v>
      </c>
      <c r="I1170" s="58">
        <v>0</v>
      </c>
      <c r="J1170" s="58">
        <v>0</v>
      </c>
    </row>
    <row r="1171" spans="1:10">
      <c r="A1171" t="s">
        <v>352</v>
      </c>
      <c r="B1171" t="s">
        <v>242</v>
      </c>
      <c r="C1171" t="s">
        <v>243</v>
      </c>
      <c r="D1171" t="s">
        <v>47</v>
      </c>
      <c r="E1171" t="s">
        <v>41</v>
      </c>
      <c r="F1171" s="58">
        <v>0</v>
      </c>
      <c r="G1171" s="58">
        <v>19.155999999999999</v>
      </c>
      <c r="H1171" s="58">
        <v>44.697000000000003</v>
      </c>
      <c r="I1171" s="58">
        <v>47.116</v>
      </c>
      <c r="J1171" s="58">
        <v>22.812999999999999</v>
      </c>
    </row>
    <row r="1172" spans="1:10">
      <c r="A1172" t="s">
        <v>352</v>
      </c>
      <c r="B1172" t="s">
        <v>244</v>
      </c>
      <c r="C1172" t="s">
        <v>245</v>
      </c>
      <c r="D1172" t="s">
        <v>47</v>
      </c>
      <c r="E1172" t="s">
        <v>41</v>
      </c>
      <c r="F1172" s="58">
        <v>0</v>
      </c>
      <c r="G1172" s="58">
        <v>0</v>
      </c>
      <c r="H1172" s="58">
        <v>0</v>
      </c>
      <c r="I1172" s="58">
        <v>0</v>
      </c>
      <c r="J1172" s="58">
        <v>0</v>
      </c>
    </row>
    <row r="1173" spans="1:10">
      <c r="A1173" t="s">
        <v>352</v>
      </c>
      <c r="B1173" t="s">
        <v>246</v>
      </c>
      <c r="C1173" t="s">
        <v>247</v>
      </c>
      <c r="D1173" t="s">
        <v>47</v>
      </c>
      <c r="E1173" t="s">
        <v>41</v>
      </c>
      <c r="F1173" s="58">
        <v>0</v>
      </c>
      <c r="G1173" s="58">
        <v>0</v>
      </c>
      <c r="H1173" s="58">
        <v>0</v>
      </c>
      <c r="I1173" s="58">
        <v>0</v>
      </c>
      <c r="J1173" s="58">
        <v>0</v>
      </c>
    </row>
    <row r="1174" spans="1:10">
      <c r="A1174" t="s">
        <v>352</v>
      </c>
      <c r="B1174" t="s">
        <v>248</v>
      </c>
      <c r="C1174" t="s">
        <v>249</v>
      </c>
      <c r="D1174" t="s">
        <v>47</v>
      </c>
      <c r="E1174" t="s">
        <v>41</v>
      </c>
      <c r="F1174" s="58">
        <v>0</v>
      </c>
      <c r="G1174" s="58">
        <v>0</v>
      </c>
      <c r="H1174" s="58">
        <v>0</v>
      </c>
      <c r="I1174" s="58">
        <v>0</v>
      </c>
      <c r="J1174" s="58">
        <v>0</v>
      </c>
    </row>
    <row r="1175" spans="1:10">
      <c r="A1175" t="s">
        <v>352</v>
      </c>
      <c r="B1175" t="s">
        <v>250</v>
      </c>
      <c r="C1175" t="s">
        <v>251</v>
      </c>
      <c r="D1175" t="s">
        <v>47</v>
      </c>
      <c r="E1175" t="s">
        <v>41</v>
      </c>
      <c r="F1175" s="58">
        <v>0</v>
      </c>
      <c r="G1175" s="58">
        <v>0</v>
      </c>
      <c r="H1175" s="58">
        <v>0</v>
      </c>
      <c r="I1175" s="58">
        <v>0</v>
      </c>
      <c r="J1175" s="58">
        <v>0</v>
      </c>
    </row>
    <row r="1176" spans="1:10">
      <c r="A1176" t="s">
        <v>352</v>
      </c>
      <c r="B1176" t="s">
        <v>252</v>
      </c>
      <c r="C1176" t="s">
        <v>253</v>
      </c>
      <c r="D1176" t="s">
        <v>47</v>
      </c>
      <c r="E1176" t="s">
        <v>41</v>
      </c>
      <c r="F1176" s="58">
        <v>0</v>
      </c>
      <c r="G1176" s="58">
        <v>0</v>
      </c>
      <c r="H1176" s="58">
        <v>0</v>
      </c>
      <c r="I1176" s="58">
        <v>0</v>
      </c>
      <c r="J1176" s="58">
        <v>0</v>
      </c>
    </row>
    <row r="1177" spans="1:10">
      <c r="A1177" t="s">
        <v>352</v>
      </c>
      <c r="B1177" t="s">
        <v>254</v>
      </c>
      <c r="C1177" t="s">
        <v>255</v>
      </c>
      <c r="D1177" t="s">
        <v>47</v>
      </c>
      <c r="E1177" t="s">
        <v>41</v>
      </c>
      <c r="F1177" s="58">
        <v>0</v>
      </c>
      <c r="G1177" s="58">
        <v>0</v>
      </c>
      <c r="H1177" s="58">
        <v>0</v>
      </c>
      <c r="I1177" s="58">
        <v>0</v>
      </c>
      <c r="J1177" s="58">
        <v>0</v>
      </c>
    </row>
    <row r="1178" spans="1:10">
      <c r="A1178" t="s">
        <v>352</v>
      </c>
      <c r="B1178" t="s">
        <v>256</v>
      </c>
      <c r="C1178" t="s">
        <v>257</v>
      </c>
      <c r="D1178" t="s">
        <v>47</v>
      </c>
      <c r="E1178" t="s">
        <v>41</v>
      </c>
      <c r="F1178" s="58">
        <v>0</v>
      </c>
      <c r="G1178" s="58">
        <v>0</v>
      </c>
      <c r="H1178" s="58">
        <v>0</v>
      </c>
      <c r="I1178" s="58">
        <v>0</v>
      </c>
      <c r="J1178" s="58">
        <v>0</v>
      </c>
    </row>
    <row r="1179" spans="1:10">
      <c r="A1179" t="s">
        <v>352</v>
      </c>
      <c r="B1179" t="s">
        <v>258</v>
      </c>
      <c r="C1179" t="s">
        <v>259</v>
      </c>
      <c r="D1179" t="s">
        <v>47</v>
      </c>
      <c r="E1179" t="s">
        <v>41</v>
      </c>
      <c r="F1179" s="58">
        <v>0</v>
      </c>
      <c r="G1179" s="58">
        <v>0</v>
      </c>
      <c r="H1179" s="58">
        <v>0</v>
      </c>
      <c r="I1179" s="58">
        <v>0</v>
      </c>
      <c r="J1179" s="58">
        <v>0</v>
      </c>
    </row>
    <row r="1180" spans="1:10">
      <c r="A1180" t="s">
        <v>352</v>
      </c>
      <c r="B1180" t="s">
        <v>260</v>
      </c>
      <c r="C1180" t="s">
        <v>261</v>
      </c>
      <c r="D1180" t="s">
        <v>47</v>
      </c>
      <c r="E1180" t="s">
        <v>41</v>
      </c>
      <c r="F1180" s="58">
        <v>0</v>
      </c>
      <c r="G1180" s="58">
        <v>0</v>
      </c>
      <c r="H1180" s="58">
        <v>0</v>
      </c>
      <c r="I1180" s="58">
        <v>0</v>
      </c>
      <c r="J1180" s="58">
        <v>0</v>
      </c>
    </row>
    <row r="1181" spans="1:10">
      <c r="A1181" t="s">
        <v>352</v>
      </c>
      <c r="B1181" t="s">
        <v>262</v>
      </c>
      <c r="C1181" t="s">
        <v>263</v>
      </c>
      <c r="D1181" t="s">
        <v>47</v>
      </c>
      <c r="E1181" t="s">
        <v>41</v>
      </c>
      <c r="F1181" s="58">
        <v>0</v>
      </c>
      <c r="G1181" s="58">
        <v>0</v>
      </c>
      <c r="H1181" s="58">
        <v>0</v>
      </c>
      <c r="I1181" s="58">
        <v>0</v>
      </c>
      <c r="J1181" s="58">
        <v>0</v>
      </c>
    </row>
    <row r="1182" spans="1:10">
      <c r="A1182" t="s">
        <v>352</v>
      </c>
      <c r="B1182" t="s">
        <v>264</v>
      </c>
      <c r="C1182" t="s">
        <v>265</v>
      </c>
      <c r="D1182" t="s">
        <v>47</v>
      </c>
      <c r="E1182" t="s">
        <v>41</v>
      </c>
      <c r="F1182" s="58">
        <v>0</v>
      </c>
      <c r="G1182" s="58">
        <v>0</v>
      </c>
      <c r="H1182" s="58">
        <v>0</v>
      </c>
      <c r="I1182" s="58">
        <v>0</v>
      </c>
      <c r="J1182" s="58">
        <v>0</v>
      </c>
    </row>
    <row r="1183" spans="1:10">
      <c r="A1183" t="s">
        <v>352</v>
      </c>
      <c r="B1183" t="s">
        <v>266</v>
      </c>
      <c r="C1183" t="s">
        <v>267</v>
      </c>
      <c r="D1183" t="s">
        <v>47</v>
      </c>
      <c r="E1183" t="s">
        <v>41</v>
      </c>
      <c r="F1183" s="58">
        <v>0</v>
      </c>
      <c r="G1183" s="58">
        <v>0</v>
      </c>
      <c r="H1183" s="58">
        <v>0</v>
      </c>
      <c r="I1183" s="58">
        <v>0</v>
      </c>
      <c r="J1183" s="58">
        <v>0</v>
      </c>
    </row>
    <row r="1184" spans="1:10">
      <c r="A1184" t="s">
        <v>352</v>
      </c>
      <c r="B1184" t="s">
        <v>268</v>
      </c>
      <c r="C1184" t="s">
        <v>269</v>
      </c>
      <c r="D1184" t="s">
        <v>47</v>
      </c>
      <c r="E1184" t="s">
        <v>41</v>
      </c>
      <c r="F1184" s="58">
        <v>0</v>
      </c>
      <c r="G1184" s="58">
        <v>0</v>
      </c>
      <c r="H1184" s="58">
        <v>0</v>
      </c>
      <c r="I1184" s="58">
        <v>0</v>
      </c>
      <c r="J1184" s="58">
        <v>0</v>
      </c>
    </row>
    <row r="1185" spans="1:10">
      <c r="A1185" t="s">
        <v>352</v>
      </c>
      <c r="B1185" t="s">
        <v>270</v>
      </c>
      <c r="C1185" t="s">
        <v>271</v>
      </c>
      <c r="D1185" t="s">
        <v>47</v>
      </c>
      <c r="E1185" t="s">
        <v>41</v>
      </c>
      <c r="F1185" s="58">
        <v>0</v>
      </c>
      <c r="G1185" s="58">
        <v>0</v>
      </c>
      <c r="H1185" s="58">
        <v>0</v>
      </c>
      <c r="I1185" s="58">
        <v>0</v>
      </c>
      <c r="J1185" s="58">
        <v>0</v>
      </c>
    </row>
    <row r="1186" spans="1:10">
      <c r="A1186" t="s">
        <v>352</v>
      </c>
      <c r="B1186" t="s">
        <v>272</v>
      </c>
      <c r="C1186" t="s">
        <v>273</v>
      </c>
      <c r="D1186" t="s">
        <v>47</v>
      </c>
      <c r="E1186" t="s">
        <v>41</v>
      </c>
      <c r="F1186" s="58">
        <v>0</v>
      </c>
      <c r="G1186" s="58">
        <v>0</v>
      </c>
      <c r="H1186" s="58">
        <v>0</v>
      </c>
      <c r="I1186" s="58">
        <v>0</v>
      </c>
      <c r="J1186" s="58">
        <v>0</v>
      </c>
    </row>
    <row r="1187" spans="1:10">
      <c r="A1187" t="s">
        <v>352</v>
      </c>
      <c r="B1187" t="s">
        <v>274</v>
      </c>
      <c r="C1187" t="s">
        <v>275</v>
      </c>
      <c r="D1187" t="s">
        <v>47</v>
      </c>
      <c r="E1187" t="s">
        <v>41</v>
      </c>
      <c r="F1187" s="58">
        <v>0</v>
      </c>
      <c r="G1187" s="58">
        <v>0</v>
      </c>
      <c r="H1187" s="58">
        <v>0</v>
      </c>
      <c r="I1187" s="58">
        <v>0</v>
      </c>
      <c r="J1187" s="58">
        <v>0</v>
      </c>
    </row>
    <row r="1188" spans="1:10">
      <c r="A1188" t="s">
        <v>352</v>
      </c>
      <c r="B1188" t="s">
        <v>276</v>
      </c>
      <c r="C1188" t="s">
        <v>277</v>
      </c>
      <c r="D1188" t="s">
        <v>47</v>
      </c>
      <c r="E1188" t="s">
        <v>41</v>
      </c>
      <c r="F1188" s="58">
        <v>0</v>
      </c>
      <c r="G1188" s="58">
        <v>0</v>
      </c>
      <c r="H1188" s="58">
        <v>0</v>
      </c>
      <c r="I1188" s="58">
        <v>0</v>
      </c>
      <c r="J1188" s="58">
        <v>0</v>
      </c>
    </row>
    <row r="1189" spans="1:10">
      <c r="A1189" t="s">
        <v>352</v>
      </c>
      <c r="B1189" t="s">
        <v>278</v>
      </c>
      <c r="C1189" t="s">
        <v>279</v>
      </c>
      <c r="D1189" t="s">
        <v>47</v>
      </c>
      <c r="E1189" t="s">
        <v>41</v>
      </c>
      <c r="F1189" s="58">
        <v>0</v>
      </c>
      <c r="G1189" s="58">
        <v>0</v>
      </c>
      <c r="H1189" s="58">
        <v>0</v>
      </c>
      <c r="I1189" s="58">
        <v>0</v>
      </c>
      <c r="J1189" s="58">
        <v>0</v>
      </c>
    </row>
    <row r="1190" spans="1:10">
      <c r="A1190" t="s">
        <v>352</v>
      </c>
      <c r="B1190" t="s">
        <v>280</v>
      </c>
      <c r="C1190" t="s">
        <v>281</v>
      </c>
      <c r="D1190" t="s">
        <v>47</v>
      </c>
      <c r="E1190" t="s">
        <v>41</v>
      </c>
      <c r="F1190" s="58">
        <v>0</v>
      </c>
      <c r="G1190" s="58">
        <v>0</v>
      </c>
      <c r="H1190" s="58">
        <v>0</v>
      </c>
      <c r="I1190" s="58">
        <v>0</v>
      </c>
      <c r="J1190" s="58">
        <v>0</v>
      </c>
    </row>
    <row r="1191" spans="1:10">
      <c r="A1191" t="s">
        <v>352</v>
      </c>
      <c r="B1191" t="s">
        <v>282</v>
      </c>
      <c r="C1191" t="s">
        <v>283</v>
      </c>
      <c r="D1191" t="s">
        <v>47</v>
      </c>
      <c r="E1191" t="s">
        <v>41</v>
      </c>
      <c r="F1191" s="58">
        <v>0</v>
      </c>
      <c r="G1191" s="58">
        <v>0</v>
      </c>
      <c r="H1191" s="58">
        <v>0</v>
      </c>
      <c r="I1191" s="58">
        <v>0</v>
      </c>
      <c r="J1191" s="58">
        <v>0</v>
      </c>
    </row>
    <row r="1192" spans="1:10">
      <c r="A1192" t="s">
        <v>352</v>
      </c>
      <c r="B1192" t="s">
        <v>284</v>
      </c>
      <c r="C1192" t="s">
        <v>285</v>
      </c>
      <c r="D1192" t="s">
        <v>47</v>
      </c>
      <c r="E1192" t="s">
        <v>41</v>
      </c>
      <c r="F1192" s="58">
        <v>0</v>
      </c>
      <c r="G1192" s="58">
        <v>0</v>
      </c>
      <c r="H1192" s="58">
        <v>0</v>
      </c>
      <c r="I1192" s="58">
        <v>0</v>
      </c>
      <c r="J1192" s="58">
        <v>0</v>
      </c>
    </row>
    <row r="1193" spans="1:10">
      <c r="A1193" t="s">
        <v>352</v>
      </c>
      <c r="B1193" t="s">
        <v>286</v>
      </c>
      <c r="C1193" t="s">
        <v>287</v>
      </c>
      <c r="D1193" t="s">
        <v>47</v>
      </c>
      <c r="E1193" t="s">
        <v>41</v>
      </c>
      <c r="F1193" s="58">
        <v>0</v>
      </c>
      <c r="G1193" s="58">
        <v>0</v>
      </c>
      <c r="H1193" s="58">
        <v>0</v>
      </c>
      <c r="I1193" s="58">
        <v>0</v>
      </c>
      <c r="J1193" s="58">
        <v>0</v>
      </c>
    </row>
    <row r="1194" spans="1:10">
      <c r="A1194" t="s">
        <v>352</v>
      </c>
      <c r="B1194" t="s">
        <v>288</v>
      </c>
      <c r="C1194" t="s">
        <v>289</v>
      </c>
      <c r="D1194" t="s">
        <v>47</v>
      </c>
      <c r="E1194" t="s">
        <v>41</v>
      </c>
      <c r="F1194" s="58">
        <v>0</v>
      </c>
      <c r="G1194" s="58">
        <v>0</v>
      </c>
      <c r="H1194" s="58">
        <v>0</v>
      </c>
      <c r="I1194" s="58">
        <v>0</v>
      </c>
      <c r="J1194" s="58">
        <v>0</v>
      </c>
    </row>
    <row r="1195" spans="1:10">
      <c r="A1195" t="s">
        <v>352</v>
      </c>
      <c r="B1195" t="s">
        <v>290</v>
      </c>
      <c r="C1195" t="s">
        <v>291</v>
      </c>
      <c r="D1195" t="s">
        <v>47</v>
      </c>
      <c r="E1195" t="s">
        <v>41</v>
      </c>
      <c r="F1195" s="58">
        <v>0</v>
      </c>
      <c r="G1195" s="58">
        <v>0</v>
      </c>
      <c r="H1195" s="58">
        <v>0</v>
      </c>
      <c r="I1195" s="58">
        <v>0</v>
      </c>
      <c r="J1195" s="58">
        <v>0</v>
      </c>
    </row>
    <row r="1196" spans="1:10">
      <c r="A1196" t="s">
        <v>352</v>
      </c>
      <c r="B1196" t="s">
        <v>292</v>
      </c>
      <c r="C1196" t="s">
        <v>293</v>
      </c>
      <c r="D1196" t="s">
        <v>47</v>
      </c>
      <c r="E1196" t="s">
        <v>41</v>
      </c>
      <c r="F1196" s="58">
        <v>0</v>
      </c>
      <c r="G1196" s="58">
        <v>0</v>
      </c>
      <c r="H1196" s="58">
        <v>0</v>
      </c>
      <c r="I1196" s="58">
        <v>0</v>
      </c>
      <c r="J1196" s="58">
        <v>0</v>
      </c>
    </row>
    <row r="1197" spans="1:10">
      <c r="A1197" t="s">
        <v>352</v>
      </c>
      <c r="B1197" t="s">
        <v>294</v>
      </c>
      <c r="C1197" t="s">
        <v>295</v>
      </c>
      <c r="D1197" t="s">
        <v>47</v>
      </c>
      <c r="E1197" t="s">
        <v>41</v>
      </c>
      <c r="F1197" s="58">
        <v>0</v>
      </c>
      <c r="G1197" s="58">
        <v>0</v>
      </c>
      <c r="H1197" s="58">
        <v>0</v>
      </c>
      <c r="I1197" s="58">
        <v>0</v>
      </c>
      <c r="J1197" s="58">
        <v>0</v>
      </c>
    </row>
    <row r="1198" spans="1:10">
      <c r="A1198" t="s">
        <v>352</v>
      </c>
      <c r="B1198" t="s">
        <v>296</v>
      </c>
      <c r="C1198" t="s">
        <v>297</v>
      </c>
      <c r="D1198" t="s">
        <v>47</v>
      </c>
      <c r="E1198" t="s">
        <v>41</v>
      </c>
      <c r="F1198" s="58">
        <v>0</v>
      </c>
      <c r="G1198" s="58">
        <v>0</v>
      </c>
      <c r="H1198" s="58">
        <v>0</v>
      </c>
      <c r="I1198" s="58">
        <v>0</v>
      </c>
      <c r="J1198" s="58">
        <v>0</v>
      </c>
    </row>
    <row r="1199" spans="1:10">
      <c r="A1199" t="s">
        <v>352</v>
      </c>
      <c r="B1199" t="s">
        <v>298</v>
      </c>
      <c r="C1199" t="s">
        <v>299</v>
      </c>
      <c r="D1199" t="s">
        <v>47</v>
      </c>
      <c r="E1199" t="s">
        <v>41</v>
      </c>
      <c r="F1199" s="58">
        <v>0</v>
      </c>
      <c r="G1199" s="58">
        <v>0</v>
      </c>
      <c r="H1199" s="58">
        <v>0</v>
      </c>
      <c r="I1199" s="58">
        <v>0</v>
      </c>
      <c r="J1199" s="58">
        <v>0</v>
      </c>
    </row>
    <row r="1200" spans="1:10">
      <c r="A1200" t="s">
        <v>352</v>
      </c>
      <c r="B1200" t="s">
        <v>300</v>
      </c>
      <c r="C1200" t="s">
        <v>301</v>
      </c>
      <c r="D1200" t="s">
        <v>47</v>
      </c>
      <c r="E1200" t="s">
        <v>41</v>
      </c>
      <c r="F1200" s="58">
        <v>0</v>
      </c>
      <c r="G1200" s="58">
        <v>0</v>
      </c>
      <c r="H1200" s="58">
        <v>0</v>
      </c>
      <c r="I1200" s="58">
        <v>0</v>
      </c>
      <c r="J1200" s="58">
        <v>0</v>
      </c>
    </row>
    <row r="1201" spans="1:10">
      <c r="A1201" t="s">
        <v>352</v>
      </c>
      <c r="B1201" t="s">
        <v>302</v>
      </c>
      <c r="C1201" t="s">
        <v>303</v>
      </c>
      <c r="D1201" t="s">
        <v>47</v>
      </c>
      <c r="E1201" t="s">
        <v>41</v>
      </c>
      <c r="F1201" s="58">
        <v>0</v>
      </c>
      <c r="G1201" s="58">
        <v>0</v>
      </c>
      <c r="H1201" s="58">
        <v>0</v>
      </c>
      <c r="I1201" s="58">
        <v>0</v>
      </c>
      <c r="J1201" s="58">
        <v>0</v>
      </c>
    </row>
    <row r="1202" spans="1:10">
      <c r="A1202" t="s">
        <v>352</v>
      </c>
      <c r="B1202" t="s">
        <v>304</v>
      </c>
      <c r="C1202" t="s">
        <v>305</v>
      </c>
      <c r="D1202" t="s">
        <v>47</v>
      </c>
      <c r="E1202" t="s">
        <v>41</v>
      </c>
      <c r="F1202" s="58">
        <v>0</v>
      </c>
      <c r="G1202" s="58">
        <v>0</v>
      </c>
      <c r="H1202" s="58">
        <v>0</v>
      </c>
      <c r="I1202" s="58">
        <v>0</v>
      </c>
      <c r="J1202" s="58">
        <v>0</v>
      </c>
    </row>
    <row r="1203" spans="1:10">
      <c r="A1203" t="s">
        <v>352</v>
      </c>
      <c r="B1203" t="s">
        <v>306</v>
      </c>
      <c r="C1203" t="s">
        <v>307</v>
      </c>
      <c r="D1203" t="s">
        <v>47</v>
      </c>
      <c r="E1203" t="s">
        <v>41</v>
      </c>
      <c r="F1203" s="58">
        <v>0</v>
      </c>
      <c r="G1203" s="58">
        <v>0</v>
      </c>
      <c r="H1203" s="58">
        <v>0</v>
      </c>
      <c r="I1203" s="58">
        <v>0</v>
      </c>
      <c r="J1203" s="58">
        <v>0</v>
      </c>
    </row>
    <row r="1204" spans="1:10">
      <c r="A1204" t="s">
        <v>352</v>
      </c>
      <c r="B1204" t="s">
        <v>308</v>
      </c>
      <c r="C1204" t="s">
        <v>309</v>
      </c>
      <c r="D1204" t="s">
        <v>47</v>
      </c>
      <c r="E1204" t="s">
        <v>41</v>
      </c>
      <c r="F1204" s="58">
        <v>0</v>
      </c>
      <c r="G1204" s="58">
        <v>0</v>
      </c>
      <c r="H1204" s="58">
        <v>0</v>
      </c>
      <c r="I1204" s="58">
        <v>0</v>
      </c>
      <c r="J1204" s="58">
        <v>0</v>
      </c>
    </row>
    <row r="1205" spans="1:10">
      <c r="A1205" t="s">
        <v>352</v>
      </c>
      <c r="B1205" t="s">
        <v>310</v>
      </c>
      <c r="C1205" t="s">
        <v>311</v>
      </c>
      <c r="D1205" t="s">
        <v>47</v>
      </c>
      <c r="E1205" t="s">
        <v>41</v>
      </c>
      <c r="F1205" s="58">
        <v>37.81</v>
      </c>
      <c r="G1205" s="58">
        <v>37.457000000000001</v>
      </c>
      <c r="H1205" s="58">
        <v>37.497</v>
      </c>
      <c r="I1205" s="58">
        <v>37.279000000000003</v>
      </c>
      <c r="J1205" s="58">
        <v>36.938000000000002</v>
      </c>
    </row>
    <row r="1206" spans="1:10">
      <c r="A1206" t="s">
        <v>352</v>
      </c>
      <c r="B1206" t="s">
        <v>312</v>
      </c>
      <c r="C1206" t="s">
        <v>313</v>
      </c>
      <c r="D1206" t="s">
        <v>47</v>
      </c>
      <c r="E1206" t="s">
        <v>41</v>
      </c>
      <c r="F1206" s="58">
        <v>0.127</v>
      </c>
      <c r="G1206" s="58">
        <v>0.13100000000000001</v>
      </c>
      <c r="H1206" s="58">
        <v>0.13200000000000001</v>
      </c>
      <c r="I1206" s="58">
        <v>0.13800000000000001</v>
      </c>
      <c r="J1206" s="58">
        <v>0.14399999999999999</v>
      </c>
    </row>
    <row r="1207" spans="1:10">
      <c r="A1207" t="s">
        <v>352</v>
      </c>
      <c r="B1207" t="s">
        <v>314</v>
      </c>
      <c r="C1207" t="s">
        <v>315</v>
      </c>
      <c r="D1207" t="s">
        <v>47</v>
      </c>
      <c r="E1207" t="s">
        <v>41</v>
      </c>
      <c r="F1207" s="58">
        <v>37.936999999999998</v>
      </c>
      <c r="G1207" s="58">
        <v>37.588000000000001</v>
      </c>
      <c r="H1207" s="58">
        <v>37.628999999999998</v>
      </c>
      <c r="I1207" s="58">
        <v>37.417000000000002</v>
      </c>
      <c r="J1207" s="58">
        <v>37.082000000000001</v>
      </c>
    </row>
    <row r="1208" spans="1:10">
      <c r="A1208" t="s">
        <v>352</v>
      </c>
      <c r="B1208" t="s">
        <v>316</v>
      </c>
      <c r="C1208" t="s">
        <v>317</v>
      </c>
      <c r="D1208" t="s">
        <v>47</v>
      </c>
      <c r="E1208" t="s">
        <v>41</v>
      </c>
      <c r="F1208" s="56" t="s">
        <v>318</v>
      </c>
      <c r="G1208" s="56" t="s">
        <v>318</v>
      </c>
      <c r="H1208" s="56" t="s">
        <v>318</v>
      </c>
      <c r="I1208" s="56" t="s">
        <v>318</v>
      </c>
      <c r="J1208" s="56" t="s">
        <v>318</v>
      </c>
    </row>
    <row r="1209" spans="1:10">
      <c r="A1209" t="s">
        <v>352</v>
      </c>
      <c r="B1209" t="s">
        <v>319</v>
      </c>
      <c r="C1209" t="s">
        <v>320</v>
      </c>
      <c r="D1209" t="s">
        <v>47</v>
      </c>
      <c r="E1209" t="s">
        <v>41</v>
      </c>
      <c r="F1209" s="56" t="s">
        <v>318</v>
      </c>
      <c r="G1209" s="56" t="s">
        <v>318</v>
      </c>
      <c r="H1209" s="56" t="s">
        <v>318</v>
      </c>
      <c r="I1209" s="56" t="s">
        <v>318</v>
      </c>
      <c r="J1209" s="56" t="s">
        <v>318</v>
      </c>
    </row>
    <row r="1210" spans="1:10">
      <c r="A1210" t="s">
        <v>352</v>
      </c>
      <c r="B1210" t="s">
        <v>321</v>
      </c>
      <c r="C1210" t="s">
        <v>322</v>
      </c>
      <c r="D1210" t="s">
        <v>47</v>
      </c>
      <c r="E1210" t="s">
        <v>41</v>
      </c>
      <c r="F1210" s="58">
        <v>0</v>
      </c>
      <c r="G1210" s="58">
        <v>0</v>
      </c>
      <c r="H1210" s="58">
        <v>0</v>
      </c>
      <c r="I1210" s="58">
        <v>0</v>
      </c>
      <c r="J1210" s="58">
        <v>0</v>
      </c>
    </row>
    <row r="1211" spans="1:10">
      <c r="A1211" t="s">
        <v>352</v>
      </c>
      <c r="B1211" t="s">
        <v>323</v>
      </c>
      <c r="C1211" t="s">
        <v>324</v>
      </c>
      <c r="D1211" t="s">
        <v>47</v>
      </c>
      <c r="E1211" t="s">
        <v>41</v>
      </c>
      <c r="F1211" s="58">
        <v>24.97</v>
      </c>
      <c r="G1211" s="58">
        <v>24.867000000000001</v>
      </c>
      <c r="H1211" s="58">
        <v>24.777999999999999</v>
      </c>
      <c r="I1211" s="58">
        <v>24.695</v>
      </c>
      <c r="J1211" s="58">
        <v>24.613</v>
      </c>
    </row>
    <row r="1212" spans="1:10">
      <c r="A1212" t="s">
        <v>352</v>
      </c>
      <c r="B1212" t="s">
        <v>325</v>
      </c>
      <c r="C1212" t="s">
        <v>326</v>
      </c>
      <c r="D1212" t="s">
        <v>47</v>
      </c>
      <c r="E1212" t="s">
        <v>41</v>
      </c>
      <c r="F1212" s="58">
        <v>2E-3</v>
      </c>
      <c r="G1212" s="58">
        <v>2E-3</v>
      </c>
      <c r="H1212" s="58">
        <v>2E-3</v>
      </c>
      <c r="I1212" s="58">
        <v>2E-3</v>
      </c>
      <c r="J1212" s="58">
        <v>2E-3</v>
      </c>
    </row>
    <row r="1213" spans="1:10">
      <c r="A1213" t="s">
        <v>352</v>
      </c>
      <c r="B1213" t="s">
        <v>327</v>
      </c>
      <c r="C1213" t="s">
        <v>328</v>
      </c>
      <c r="D1213" t="s">
        <v>47</v>
      </c>
      <c r="E1213" t="s">
        <v>41</v>
      </c>
      <c r="F1213" s="58">
        <v>0</v>
      </c>
      <c r="G1213" s="58">
        <v>0</v>
      </c>
      <c r="H1213" s="58">
        <v>0</v>
      </c>
      <c r="I1213" s="58">
        <v>0</v>
      </c>
      <c r="J1213" s="58">
        <v>0</v>
      </c>
    </row>
    <row r="1214" spans="1:10">
      <c r="A1214" t="s">
        <v>352</v>
      </c>
      <c r="B1214" t="s">
        <v>329</v>
      </c>
      <c r="C1214" t="s">
        <v>330</v>
      </c>
      <c r="D1214" t="s">
        <v>47</v>
      </c>
      <c r="E1214" t="s">
        <v>41</v>
      </c>
      <c r="F1214" s="58">
        <v>0</v>
      </c>
      <c r="G1214" s="58">
        <v>0</v>
      </c>
      <c r="H1214" s="58">
        <v>0</v>
      </c>
      <c r="I1214" s="58">
        <v>0</v>
      </c>
      <c r="J1214" s="58">
        <v>0</v>
      </c>
    </row>
    <row r="1215" spans="1:10">
      <c r="A1215" t="s">
        <v>352</v>
      </c>
      <c r="B1215" t="s">
        <v>331</v>
      </c>
      <c r="C1215" t="s">
        <v>332</v>
      </c>
      <c r="D1215" t="s">
        <v>47</v>
      </c>
      <c r="E1215" t="s">
        <v>41</v>
      </c>
      <c r="F1215" s="58">
        <v>0</v>
      </c>
      <c r="G1215" s="58">
        <v>0</v>
      </c>
      <c r="H1215" s="58">
        <v>0</v>
      </c>
      <c r="I1215" s="58">
        <v>0</v>
      </c>
      <c r="J1215" s="58">
        <v>0</v>
      </c>
    </row>
    <row r="1216" spans="1:10">
      <c r="A1216" t="s">
        <v>352</v>
      </c>
      <c r="B1216" t="s">
        <v>333</v>
      </c>
      <c r="C1216" t="s">
        <v>334</v>
      </c>
      <c r="D1216" t="s">
        <v>47</v>
      </c>
      <c r="E1216" t="s">
        <v>41</v>
      </c>
      <c r="F1216" s="58">
        <v>24.972000000000001</v>
      </c>
      <c r="G1216" s="58">
        <v>24.869</v>
      </c>
      <c r="H1216" s="58">
        <v>24.78</v>
      </c>
      <c r="I1216" s="58">
        <v>24.696999999999999</v>
      </c>
      <c r="J1216" s="58">
        <v>24.614999999999998</v>
      </c>
    </row>
    <row r="1217" spans="1:10">
      <c r="A1217" t="s">
        <v>352</v>
      </c>
      <c r="B1217" t="s">
        <v>335</v>
      </c>
      <c r="C1217" t="s">
        <v>336</v>
      </c>
      <c r="D1217" t="s">
        <v>47</v>
      </c>
      <c r="E1217" t="s">
        <v>41</v>
      </c>
      <c r="F1217" s="58">
        <v>7.3999999999999996E-2</v>
      </c>
      <c r="G1217" s="58">
        <v>7.4999999999999997E-2</v>
      </c>
      <c r="H1217" s="58">
        <v>7.3999999999999996E-2</v>
      </c>
      <c r="I1217" s="58">
        <v>7.9000000000000001E-2</v>
      </c>
      <c r="J1217" s="58">
        <v>0.08</v>
      </c>
    </row>
    <row r="1218" spans="1:10">
      <c r="A1218" t="s">
        <v>352</v>
      </c>
      <c r="B1218" t="s">
        <v>337</v>
      </c>
      <c r="C1218" t="s">
        <v>338</v>
      </c>
      <c r="D1218" t="s">
        <v>47</v>
      </c>
      <c r="E1218" t="s">
        <v>41</v>
      </c>
      <c r="F1218" s="58">
        <v>0</v>
      </c>
      <c r="G1218" s="58">
        <v>0</v>
      </c>
      <c r="H1218" s="58">
        <v>0</v>
      </c>
      <c r="I1218" s="58">
        <v>0</v>
      </c>
      <c r="J1218" s="58">
        <v>0</v>
      </c>
    </row>
    <row r="1219" spans="1:10">
      <c r="A1219" t="s">
        <v>352</v>
      </c>
      <c r="B1219" t="s">
        <v>339</v>
      </c>
      <c r="C1219" t="s">
        <v>340</v>
      </c>
      <c r="D1219" t="s">
        <v>47</v>
      </c>
      <c r="E1219" t="s">
        <v>41</v>
      </c>
      <c r="F1219" s="58">
        <v>0</v>
      </c>
      <c r="G1219" s="58">
        <v>0</v>
      </c>
      <c r="H1219" s="58">
        <v>0</v>
      </c>
      <c r="I1219" s="58">
        <v>0</v>
      </c>
      <c r="J1219" s="58">
        <v>0</v>
      </c>
    </row>
    <row r="1220" spans="1:10">
      <c r="A1220" t="s">
        <v>352</v>
      </c>
      <c r="B1220" t="s">
        <v>341</v>
      </c>
      <c r="C1220" t="s">
        <v>342</v>
      </c>
      <c r="D1220" t="s">
        <v>47</v>
      </c>
      <c r="E1220" t="s">
        <v>41</v>
      </c>
      <c r="F1220" s="58">
        <v>0</v>
      </c>
      <c r="G1220" s="58">
        <v>0</v>
      </c>
      <c r="H1220" s="58">
        <v>0</v>
      </c>
      <c r="I1220" s="58">
        <v>0</v>
      </c>
      <c r="J1220" s="58">
        <v>0</v>
      </c>
    </row>
    <row r="1221" spans="1:10">
      <c r="A1221" t="s">
        <v>352</v>
      </c>
      <c r="B1221" t="s">
        <v>343</v>
      </c>
      <c r="C1221" t="s">
        <v>344</v>
      </c>
      <c r="D1221" t="s">
        <v>47</v>
      </c>
      <c r="E1221" t="s">
        <v>41</v>
      </c>
      <c r="F1221" s="58">
        <v>0</v>
      </c>
      <c r="G1221" s="58">
        <v>0</v>
      </c>
      <c r="H1221" s="58">
        <v>0</v>
      </c>
      <c r="I1221" s="58">
        <v>0</v>
      </c>
      <c r="J1221" s="58">
        <v>0</v>
      </c>
    </row>
    <row r="1222" spans="1:10">
      <c r="A1222" t="s">
        <v>352</v>
      </c>
      <c r="B1222" t="s">
        <v>345</v>
      </c>
      <c r="C1222" t="s">
        <v>346</v>
      </c>
      <c r="D1222" t="s">
        <v>47</v>
      </c>
      <c r="E1222" t="s">
        <v>41</v>
      </c>
      <c r="F1222" s="58">
        <v>7.3999999999999996E-2</v>
      </c>
      <c r="G1222" s="58">
        <v>7.4999999999999997E-2</v>
      </c>
      <c r="H1222" s="58">
        <v>7.3999999999999996E-2</v>
      </c>
      <c r="I1222" s="58">
        <v>7.9000000000000001E-2</v>
      </c>
      <c r="J1222" s="58">
        <v>0.08</v>
      </c>
    </row>
    <row r="1223" spans="1:10">
      <c r="A1223" t="s">
        <v>353</v>
      </c>
      <c r="B1223" t="s">
        <v>45</v>
      </c>
      <c r="C1223" t="s">
        <v>46</v>
      </c>
      <c r="D1223" t="s">
        <v>47</v>
      </c>
      <c r="E1223" t="s">
        <v>41</v>
      </c>
      <c r="F1223" s="58">
        <v>80.203332519121545</v>
      </c>
      <c r="G1223" s="58">
        <v>89.650007900403352</v>
      </c>
      <c r="H1223" s="58">
        <v>89.012140082194051</v>
      </c>
      <c r="I1223" s="58">
        <v>89.15511625365663</v>
      </c>
      <c r="J1223" s="58">
        <v>94.600867179031269</v>
      </c>
    </row>
    <row r="1224" spans="1:10">
      <c r="A1224" t="s">
        <v>353</v>
      </c>
      <c r="B1224" t="s">
        <v>48</v>
      </c>
      <c r="C1224" t="s">
        <v>49</v>
      </c>
      <c r="D1224" t="s">
        <v>47</v>
      </c>
      <c r="E1224" t="s">
        <v>41</v>
      </c>
      <c r="F1224" s="58">
        <v>19.538854504878071</v>
      </c>
      <c r="G1224" s="58">
        <v>20.5742567952401</v>
      </c>
      <c r="H1224" s="58">
        <v>20.219471447632142</v>
      </c>
      <c r="I1224" s="58">
        <v>20.163891081260349</v>
      </c>
      <c r="J1224" s="58">
        <v>20.854975633615961</v>
      </c>
    </row>
    <row r="1225" spans="1:10">
      <c r="A1225" t="s">
        <v>353</v>
      </c>
      <c r="B1225" t="s">
        <v>50</v>
      </c>
      <c r="C1225" t="s">
        <v>51</v>
      </c>
      <c r="D1225" t="s">
        <v>47</v>
      </c>
      <c r="E1225" t="s">
        <v>41</v>
      </c>
      <c r="F1225" s="58">
        <v>1.302378963370266</v>
      </c>
      <c r="G1225" s="58">
        <v>1.4560366790595021</v>
      </c>
      <c r="H1225" s="58">
        <v>1.436574573291771</v>
      </c>
      <c r="I1225" s="58">
        <v>1.4392731219289381</v>
      </c>
      <c r="J1225" s="58">
        <v>1.535788673743151</v>
      </c>
    </row>
    <row r="1226" spans="1:10">
      <c r="A1226" t="s">
        <v>353</v>
      </c>
      <c r="B1226" t="s">
        <v>52</v>
      </c>
      <c r="C1226" t="s">
        <v>53</v>
      </c>
      <c r="D1226" t="s">
        <v>47</v>
      </c>
      <c r="E1226" t="s">
        <v>41</v>
      </c>
      <c r="F1226" s="58">
        <v>116.1057911351356</v>
      </c>
      <c r="G1226" s="58">
        <v>119.9664628487826</v>
      </c>
      <c r="H1226" s="58">
        <v>117.8488969598864</v>
      </c>
      <c r="I1226" s="58">
        <v>118.00362332968901</v>
      </c>
      <c r="J1226" s="58">
        <v>120.13431791720831</v>
      </c>
    </row>
    <row r="1227" spans="1:10">
      <c r="A1227" t="s">
        <v>353</v>
      </c>
      <c r="B1227" t="s">
        <v>54</v>
      </c>
      <c r="C1227" t="s">
        <v>55</v>
      </c>
      <c r="D1227" t="s">
        <v>47</v>
      </c>
      <c r="E1227" t="s">
        <v>41</v>
      </c>
      <c r="F1227" s="58">
        <v>205.32806298421241</v>
      </c>
      <c r="G1227" s="58">
        <v>226.972889653409</v>
      </c>
      <c r="H1227" s="58">
        <v>225.90239065251731</v>
      </c>
      <c r="I1227" s="58">
        <v>225.85925031984749</v>
      </c>
      <c r="J1227" s="58">
        <v>237.18991350735729</v>
      </c>
    </row>
    <row r="1228" spans="1:10">
      <c r="A1228" t="s">
        <v>353</v>
      </c>
      <c r="B1228" t="s">
        <v>56</v>
      </c>
      <c r="C1228" t="s">
        <v>57</v>
      </c>
      <c r="D1228" t="s">
        <v>47</v>
      </c>
      <c r="E1228" t="s">
        <v>41</v>
      </c>
      <c r="F1228" s="58">
        <v>422.47842010671792</v>
      </c>
      <c r="G1228" s="58">
        <v>458.61965387689452</v>
      </c>
      <c r="H1228" s="58">
        <v>454.41947371552169</v>
      </c>
      <c r="I1228" s="58">
        <v>454.62115410638239</v>
      </c>
      <c r="J1228" s="58">
        <v>474.31586291095601</v>
      </c>
    </row>
    <row r="1229" spans="1:10">
      <c r="A1229" t="s">
        <v>353</v>
      </c>
      <c r="B1229" t="s">
        <v>58</v>
      </c>
      <c r="C1229" t="s">
        <v>59</v>
      </c>
      <c r="D1229" t="s">
        <v>47</v>
      </c>
      <c r="E1229" t="s">
        <v>41</v>
      </c>
      <c r="F1229" s="58">
        <v>7.3339383017882058</v>
      </c>
      <c r="G1229" s="58">
        <v>6.4112578602179342</v>
      </c>
      <c r="H1229" s="58">
        <v>9.7372744810215313</v>
      </c>
      <c r="I1229" s="58">
        <v>11.8496260726542</v>
      </c>
      <c r="J1229" s="58">
        <v>3.2637339654379729</v>
      </c>
    </row>
    <row r="1230" spans="1:10">
      <c r="A1230" t="s">
        <v>353</v>
      </c>
      <c r="B1230" t="s">
        <v>60</v>
      </c>
      <c r="C1230" t="s">
        <v>61</v>
      </c>
      <c r="D1230" t="s">
        <v>47</v>
      </c>
      <c r="E1230" t="s">
        <v>41</v>
      </c>
      <c r="F1230" s="58">
        <v>0</v>
      </c>
      <c r="G1230" s="58">
        <v>0</v>
      </c>
      <c r="H1230" s="58">
        <v>0</v>
      </c>
      <c r="I1230" s="58">
        <v>0</v>
      </c>
      <c r="J1230" s="58">
        <v>0</v>
      </c>
    </row>
    <row r="1231" spans="1:10">
      <c r="A1231" t="s">
        <v>353</v>
      </c>
      <c r="B1231" t="s">
        <v>62</v>
      </c>
      <c r="C1231" t="s">
        <v>63</v>
      </c>
      <c r="D1231" t="s">
        <v>47</v>
      </c>
      <c r="E1231" t="s">
        <v>41</v>
      </c>
      <c r="F1231" s="58">
        <v>0</v>
      </c>
      <c r="G1231" s="58">
        <v>0</v>
      </c>
      <c r="H1231" s="58">
        <v>0</v>
      </c>
      <c r="I1231" s="58">
        <v>0</v>
      </c>
      <c r="J1231" s="58">
        <v>0</v>
      </c>
    </row>
    <row r="1232" spans="1:10">
      <c r="A1232" t="s">
        <v>353</v>
      </c>
      <c r="B1232" t="s">
        <v>64</v>
      </c>
      <c r="C1232" t="s">
        <v>65</v>
      </c>
      <c r="D1232" t="s">
        <v>47</v>
      </c>
      <c r="E1232" t="s">
        <v>41</v>
      </c>
      <c r="F1232" s="58">
        <v>0.36741990579775802</v>
      </c>
      <c r="G1232" s="58">
        <v>0.93088820717380527</v>
      </c>
      <c r="H1232" s="58">
        <v>2.386845958790436</v>
      </c>
      <c r="I1232" s="58">
        <v>1.092162034056289</v>
      </c>
      <c r="J1232" s="58">
        <v>1.9506231722424561</v>
      </c>
    </row>
    <row r="1233" spans="1:10">
      <c r="A1233" t="s">
        <v>353</v>
      </c>
      <c r="B1233" t="s">
        <v>66</v>
      </c>
      <c r="C1233" t="s">
        <v>67</v>
      </c>
      <c r="D1233" t="s">
        <v>47</v>
      </c>
      <c r="E1233" t="s">
        <v>41</v>
      </c>
      <c r="F1233" s="58">
        <v>7.8935988272926974</v>
      </c>
      <c r="G1233" s="58">
        <v>8.7262495918339091</v>
      </c>
      <c r="H1233" s="58">
        <v>9.2618606642692036</v>
      </c>
      <c r="I1233" s="58">
        <v>9.8013027105625223</v>
      </c>
      <c r="J1233" s="58">
        <v>10.330698549559109</v>
      </c>
    </row>
    <row r="1234" spans="1:10">
      <c r="A1234" t="s">
        <v>353</v>
      </c>
      <c r="B1234" t="s">
        <v>68</v>
      </c>
      <c r="C1234" t="s">
        <v>69</v>
      </c>
      <c r="D1234" t="s">
        <v>47</v>
      </c>
      <c r="E1234" t="s">
        <v>41</v>
      </c>
      <c r="F1234" s="58">
        <v>15.594957034878661</v>
      </c>
      <c r="G1234" s="58">
        <v>16.068395659225651</v>
      </c>
      <c r="H1234" s="58">
        <v>21.385981104081171</v>
      </c>
      <c r="I1234" s="58">
        <v>22.743090817273011</v>
      </c>
      <c r="J1234" s="58">
        <v>15.54505568723954</v>
      </c>
    </row>
    <row r="1235" spans="1:10">
      <c r="A1235" t="s">
        <v>353</v>
      </c>
      <c r="B1235" t="s">
        <v>70</v>
      </c>
      <c r="C1235" t="s">
        <v>71</v>
      </c>
      <c r="D1235" t="s">
        <v>47</v>
      </c>
      <c r="E1235" t="s">
        <v>41</v>
      </c>
      <c r="F1235" s="58">
        <v>9.9470422689526838</v>
      </c>
      <c r="G1235" s="58">
        <v>9.9047353918805658</v>
      </c>
      <c r="H1235" s="58">
        <v>10.068839107089159</v>
      </c>
      <c r="I1235" s="58">
        <v>10.283824137798231</v>
      </c>
      <c r="J1235" s="58">
        <v>10.454149370493591</v>
      </c>
    </row>
    <row r="1236" spans="1:10">
      <c r="A1236" t="s">
        <v>353</v>
      </c>
      <c r="B1236" t="s">
        <v>72</v>
      </c>
      <c r="C1236" t="s">
        <v>73</v>
      </c>
      <c r="D1236" t="s">
        <v>47</v>
      </c>
      <c r="E1236" t="s">
        <v>41</v>
      </c>
      <c r="F1236" s="58">
        <v>0</v>
      </c>
      <c r="G1236" s="58">
        <v>0</v>
      </c>
      <c r="H1236" s="58">
        <v>0</v>
      </c>
      <c r="I1236" s="58">
        <v>0</v>
      </c>
      <c r="J1236" s="58">
        <v>0</v>
      </c>
    </row>
    <row r="1237" spans="1:10">
      <c r="A1237" t="s">
        <v>353</v>
      </c>
      <c r="B1237" t="s">
        <v>74</v>
      </c>
      <c r="C1237" t="s">
        <v>75</v>
      </c>
      <c r="D1237" t="s">
        <v>47</v>
      </c>
      <c r="E1237" t="s">
        <v>41</v>
      </c>
      <c r="F1237" s="58">
        <v>0</v>
      </c>
      <c r="G1237" s="58">
        <v>0</v>
      </c>
      <c r="H1237" s="58">
        <v>0</v>
      </c>
      <c r="I1237" s="58">
        <v>0</v>
      </c>
      <c r="J1237" s="58">
        <v>0</v>
      </c>
    </row>
    <row r="1238" spans="1:10">
      <c r="A1238" t="s">
        <v>353</v>
      </c>
      <c r="B1238" t="s">
        <v>76</v>
      </c>
      <c r="C1238" t="s">
        <v>77</v>
      </c>
      <c r="D1238" t="s">
        <v>47</v>
      </c>
      <c r="E1238" t="s">
        <v>41</v>
      </c>
      <c r="F1238" s="58">
        <v>74.49986777250146</v>
      </c>
      <c r="G1238" s="58">
        <v>74.003031765527581</v>
      </c>
      <c r="H1238" s="58">
        <v>74.846975028966241</v>
      </c>
      <c r="I1238" s="58">
        <v>75.796705546881029</v>
      </c>
      <c r="J1238" s="58">
        <v>76.661706514543596</v>
      </c>
    </row>
    <row r="1239" spans="1:10">
      <c r="A1239" t="s">
        <v>353</v>
      </c>
      <c r="B1239" t="s">
        <v>78</v>
      </c>
      <c r="C1239" t="s">
        <v>79</v>
      </c>
      <c r="D1239" t="s">
        <v>47</v>
      </c>
      <c r="E1239" t="s">
        <v>41</v>
      </c>
      <c r="F1239" s="58">
        <v>59.039327778102923</v>
      </c>
      <c r="G1239" s="58">
        <v>59.191986266623083</v>
      </c>
      <c r="H1239" s="58">
        <v>58.571559921650909</v>
      </c>
      <c r="I1239" s="58">
        <v>58.705485404761617</v>
      </c>
      <c r="J1239" s="58">
        <v>58.308855732811942</v>
      </c>
    </row>
    <row r="1240" spans="1:10">
      <c r="A1240" t="s">
        <v>353</v>
      </c>
      <c r="B1240" t="s">
        <v>80</v>
      </c>
      <c r="C1240" t="s">
        <v>81</v>
      </c>
      <c r="D1240" t="s">
        <v>47</v>
      </c>
      <c r="E1240" t="s">
        <v>41</v>
      </c>
      <c r="F1240" s="58">
        <v>143.48623781955709</v>
      </c>
      <c r="G1240" s="58">
        <v>143.09975342403121</v>
      </c>
      <c r="H1240" s="58">
        <v>143.48737405770629</v>
      </c>
      <c r="I1240" s="58">
        <v>144.78601508944089</v>
      </c>
      <c r="J1240" s="58">
        <v>145.42471161784911</v>
      </c>
    </row>
    <row r="1241" spans="1:10">
      <c r="A1241" t="s">
        <v>353</v>
      </c>
      <c r="B1241" t="s">
        <v>82</v>
      </c>
      <c r="C1241" t="s">
        <v>83</v>
      </c>
      <c r="D1241" t="s">
        <v>47</v>
      </c>
      <c r="E1241" t="s">
        <v>41</v>
      </c>
      <c r="F1241" s="58">
        <v>53.476048624220503</v>
      </c>
      <c r="G1241" s="58">
        <v>45.748763183001387</v>
      </c>
      <c r="H1241" s="58">
        <v>63.086601049299269</v>
      </c>
      <c r="I1241" s="58">
        <v>49.188970381780898</v>
      </c>
      <c r="J1241" s="58">
        <v>35.845571748331338</v>
      </c>
    </row>
    <row r="1242" spans="1:10">
      <c r="A1242" t="s">
        <v>353</v>
      </c>
      <c r="B1242" t="s">
        <v>84</v>
      </c>
      <c r="C1242" t="s">
        <v>85</v>
      </c>
      <c r="D1242" t="s">
        <v>47</v>
      </c>
      <c r="E1242" t="s">
        <v>41</v>
      </c>
      <c r="F1242" s="58">
        <v>0.48616551415935022</v>
      </c>
      <c r="G1242" s="58">
        <v>1.2103659192749689</v>
      </c>
      <c r="H1242" s="58">
        <v>1.686899052072901</v>
      </c>
      <c r="I1242" s="58">
        <v>1.440873375161096</v>
      </c>
      <c r="J1242" s="58">
        <v>0</v>
      </c>
    </row>
    <row r="1243" spans="1:10">
      <c r="A1243" t="s">
        <v>353</v>
      </c>
      <c r="B1243" t="s">
        <v>86</v>
      </c>
      <c r="C1243" t="s">
        <v>87</v>
      </c>
      <c r="D1243" t="s">
        <v>47</v>
      </c>
      <c r="E1243" t="s">
        <v>41</v>
      </c>
      <c r="F1243" s="58">
        <v>0</v>
      </c>
      <c r="G1243" s="58">
        <v>0</v>
      </c>
      <c r="H1243" s="58">
        <v>0</v>
      </c>
      <c r="I1243" s="58">
        <v>0</v>
      </c>
      <c r="J1243" s="58">
        <v>0</v>
      </c>
    </row>
    <row r="1244" spans="1:10">
      <c r="A1244" t="s">
        <v>353</v>
      </c>
      <c r="B1244" t="s">
        <v>88</v>
      </c>
      <c r="C1244" t="s">
        <v>89</v>
      </c>
      <c r="D1244" t="s">
        <v>47</v>
      </c>
      <c r="E1244" t="s">
        <v>41</v>
      </c>
      <c r="F1244" s="58">
        <v>14.096621939604971</v>
      </c>
      <c r="G1244" s="58">
        <v>20.788942614151811</v>
      </c>
      <c r="H1244" s="58">
        <v>50.042816744661259</v>
      </c>
      <c r="I1244" s="58">
        <v>42.949198814060999</v>
      </c>
      <c r="J1244" s="58">
        <v>17.045504496822609</v>
      </c>
    </row>
    <row r="1245" spans="1:10">
      <c r="A1245" t="s">
        <v>353</v>
      </c>
      <c r="B1245" t="s">
        <v>90</v>
      </c>
      <c r="C1245" t="s">
        <v>91</v>
      </c>
      <c r="D1245" t="s">
        <v>47</v>
      </c>
      <c r="E1245" t="s">
        <v>41</v>
      </c>
      <c r="F1245" s="58">
        <v>126.351209160705</v>
      </c>
      <c r="G1245" s="58">
        <v>132.46164434551699</v>
      </c>
      <c r="H1245" s="58">
        <v>147.97086302861709</v>
      </c>
      <c r="I1245" s="58">
        <v>106.3835518377164</v>
      </c>
      <c r="J1245" s="58">
        <v>105.1039667053054</v>
      </c>
    </row>
    <row r="1246" spans="1:10">
      <c r="A1246" t="s">
        <v>353</v>
      </c>
      <c r="B1246" t="s">
        <v>92</v>
      </c>
      <c r="C1246" t="s">
        <v>93</v>
      </c>
      <c r="D1246" t="s">
        <v>47</v>
      </c>
      <c r="E1246" t="s">
        <v>41</v>
      </c>
      <c r="F1246" s="58">
        <v>194.4100452386898</v>
      </c>
      <c r="G1246" s="58">
        <v>200.20971606194519</v>
      </c>
      <c r="H1246" s="58">
        <v>262.78717987465052</v>
      </c>
      <c r="I1246" s="58">
        <v>199.96259440871941</v>
      </c>
      <c r="J1246" s="58">
        <v>157.99504295045941</v>
      </c>
    </row>
    <row r="1247" spans="1:10">
      <c r="A1247" t="s">
        <v>353</v>
      </c>
      <c r="B1247" t="s">
        <v>94</v>
      </c>
      <c r="C1247" t="s">
        <v>95</v>
      </c>
      <c r="D1247" t="s">
        <v>47</v>
      </c>
      <c r="E1247" t="s">
        <v>41</v>
      </c>
      <c r="F1247" s="58">
        <v>84.440504887219006</v>
      </c>
      <c r="G1247" s="58">
        <v>84.723013145505575</v>
      </c>
      <c r="H1247" s="58">
        <v>83.78154251993314</v>
      </c>
      <c r="I1247" s="58">
        <v>84.18731039378325</v>
      </c>
      <c r="J1247" s="58">
        <v>83.909789675643808</v>
      </c>
    </row>
    <row r="1248" spans="1:10">
      <c r="A1248" t="s">
        <v>353</v>
      </c>
      <c r="B1248" t="s">
        <v>96</v>
      </c>
      <c r="C1248" t="s">
        <v>97</v>
      </c>
      <c r="D1248" t="s">
        <v>47</v>
      </c>
      <c r="E1248" t="s">
        <v>41</v>
      </c>
      <c r="F1248" s="58">
        <v>47.281822734473607</v>
      </c>
      <c r="G1248" s="58">
        <v>47.444715483198962</v>
      </c>
      <c r="H1248" s="58">
        <v>46.950223403663138</v>
      </c>
      <c r="I1248" s="58">
        <v>47.176929641005813</v>
      </c>
      <c r="J1248" s="58">
        <v>47.027072146700533</v>
      </c>
    </row>
    <row r="1249" spans="1:10">
      <c r="A1249" t="s">
        <v>353</v>
      </c>
      <c r="B1249" t="s">
        <v>98</v>
      </c>
      <c r="C1249" t="s">
        <v>99</v>
      </c>
      <c r="D1249" t="s">
        <v>47</v>
      </c>
      <c r="E1249" t="s">
        <v>41</v>
      </c>
      <c r="F1249" s="58">
        <v>18.144407595302159</v>
      </c>
      <c r="G1249" s="58">
        <v>18.205139109045081</v>
      </c>
      <c r="H1249" s="58">
        <v>18.013634429412921</v>
      </c>
      <c r="I1249" s="58">
        <v>18.099564450532348</v>
      </c>
      <c r="J1249" s="58">
        <v>18.041944098237732</v>
      </c>
    </row>
    <row r="1250" spans="1:10">
      <c r="A1250" t="s">
        <v>353</v>
      </c>
      <c r="B1250" t="s">
        <v>100</v>
      </c>
      <c r="C1250" t="s">
        <v>101</v>
      </c>
      <c r="D1250" t="s">
        <v>47</v>
      </c>
      <c r="E1250" t="s">
        <v>41</v>
      </c>
      <c r="F1250" s="58">
        <v>174.4318682354307</v>
      </c>
      <c r="G1250" s="58">
        <v>183.09500205557751</v>
      </c>
      <c r="H1250" s="58">
        <v>183.9036258130981</v>
      </c>
      <c r="I1250" s="58">
        <v>182.0261883461213</v>
      </c>
      <c r="J1250" s="58">
        <v>181.771011652504</v>
      </c>
    </row>
    <row r="1251" spans="1:10">
      <c r="A1251" t="s">
        <v>353</v>
      </c>
      <c r="B1251" t="s">
        <v>102</v>
      </c>
      <c r="C1251" t="s">
        <v>103</v>
      </c>
      <c r="D1251" t="s">
        <v>47</v>
      </c>
      <c r="E1251" t="s">
        <v>41</v>
      </c>
      <c r="F1251" s="58">
        <v>-4.6598420194228902</v>
      </c>
      <c r="G1251" s="58">
        <v>-3.7903873158802992</v>
      </c>
      <c r="H1251" s="58">
        <v>-4.4691726108906016</v>
      </c>
      <c r="I1251" s="58">
        <v>-5.8275579519434846</v>
      </c>
      <c r="J1251" s="58">
        <v>-5.6613484630589124</v>
      </c>
    </row>
    <row r="1252" spans="1:10">
      <c r="A1252" t="s">
        <v>353</v>
      </c>
      <c r="B1252" t="s">
        <v>104</v>
      </c>
      <c r="C1252" t="s">
        <v>105</v>
      </c>
      <c r="D1252" t="s">
        <v>47</v>
      </c>
      <c r="E1252" t="s">
        <v>41</v>
      </c>
      <c r="F1252" s="58">
        <v>9.0581849058502275</v>
      </c>
      <c r="G1252" s="58">
        <v>9.2273487357988646</v>
      </c>
      <c r="H1252" s="58">
        <v>9.1894539377922531</v>
      </c>
      <c r="I1252" s="58">
        <v>9.3112982506419755</v>
      </c>
      <c r="J1252" s="58">
        <v>10.360622405731791</v>
      </c>
    </row>
    <row r="1253" spans="1:10">
      <c r="A1253" t="s">
        <v>353</v>
      </c>
      <c r="B1253" t="s">
        <v>106</v>
      </c>
      <c r="C1253" t="s">
        <v>107</v>
      </c>
      <c r="D1253" t="s">
        <v>47</v>
      </c>
      <c r="E1253" t="s">
        <v>41</v>
      </c>
      <c r="F1253" s="58">
        <v>31.740903933004709</v>
      </c>
      <c r="G1253" s="58">
        <v>34.517486389517849</v>
      </c>
      <c r="H1253" s="58">
        <v>42.734988470684002</v>
      </c>
      <c r="I1253" s="58">
        <v>44.357092691720752</v>
      </c>
      <c r="J1253" s="58">
        <v>55.096404556079342</v>
      </c>
    </row>
    <row r="1254" spans="1:10">
      <c r="A1254" t="s">
        <v>353</v>
      </c>
      <c r="B1254" t="s">
        <v>108</v>
      </c>
      <c r="C1254" t="s">
        <v>109</v>
      </c>
      <c r="D1254" t="s">
        <v>47</v>
      </c>
      <c r="E1254" t="s">
        <v>41</v>
      </c>
      <c r="F1254" s="58">
        <v>10.01733419057949</v>
      </c>
      <c r="G1254" s="58">
        <v>10.519546356182</v>
      </c>
      <c r="H1254" s="58">
        <v>10.50819957576274</v>
      </c>
      <c r="I1254" s="58">
        <v>10.66883774198946</v>
      </c>
      <c r="J1254" s="58">
        <v>7.9585172631408208</v>
      </c>
    </row>
    <row r="1255" spans="1:10">
      <c r="A1255" t="s">
        <v>353</v>
      </c>
      <c r="B1255" t="s">
        <v>110</v>
      </c>
      <c r="C1255" t="s">
        <v>111</v>
      </c>
      <c r="D1255" t="s">
        <v>47</v>
      </c>
      <c r="E1255" t="s">
        <v>41</v>
      </c>
      <c r="F1255" s="56" t="s">
        <v>318</v>
      </c>
      <c r="G1255" s="56" t="s">
        <v>318</v>
      </c>
      <c r="H1255" s="56" t="s">
        <v>318</v>
      </c>
      <c r="I1255" s="56" t="s">
        <v>318</v>
      </c>
      <c r="J1255" s="56" t="s">
        <v>318</v>
      </c>
    </row>
    <row r="1256" spans="1:10">
      <c r="A1256" t="s">
        <v>353</v>
      </c>
      <c r="B1256" t="s">
        <v>112</v>
      </c>
      <c r="C1256" t="s">
        <v>113</v>
      </c>
      <c r="D1256" t="s">
        <v>47</v>
      </c>
      <c r="E1256" t="s">
        <v>41</v>
      </c>
      <c r="F1256" s="56" t="s">
        <v>318</v>
      </c>
      <c r="G1256" s="56" t="s">
        <v>318</v>
      </c>
      <c r="H1256" s="56" t="s">
        <v>318</v>
      </c>
      <c r="I1256" s="56" t="s">
        <v>318</v>
      </c>
      <c r="J1256" s="56" t="s">
        <v>318</v>
      </c>
    </row>
    <row r="1257" spans="1:10">
      <c r="A1257" t="s">
        <v>353</v>
      </c>
      <c r="B1257" t="s">
        <v>114</v>
      </c>
      <c r="C1257" t="s">
        <v>57</v>
      </c>
      <c r="D1257" t="s">
        <v>47</v>
      </c>
      <c r="E1257" t="s">
        <v>41</v>
      </c>
      <c r="F1257" s="58">
        <v>370.45518446243699</v>
      </c>
      <c r="G1257" s="58">
        <v>383.94186395894548</v>
      </c>
      <c r="H1257" s="58">
        <v>390.61249553945572</v>
      </c>
      <c r="I1257" s="58">
        <v>389.99966356385141</v>
      </c>
      <c r="J1257" s="58">
        <v>398.50401333497911</v>
      </c>
    </row>
    <row r="1258" spans="1:10">
      <c r="A1258" t="s">
        <v>353</v>
      </c>
      <c r="B1258" t="s">
        <v>115</v>
      </c>
      <c r="C1258" t="s">
        <v>116</v>
      </c>
      <c r="D1258" t="s">
        <v>47</v>
      </c>
      <c r="E1258" t="s">
        <v>41</v>
      </c>
      <c r="F1258" s="58">
        <v>7.5412126338458507E-2</v>
      </c>
      <c r="G1258" s="58">
        <v>0.44525410960652623</v>
      </c>
      <c r="H1258" s="58">
        <v>1.7278900954245511</v>
      </c>
      <c r="I1258" s="58">
        <v>3.806938120450043</v>
      </c>
      <c r="J1258" s="58">
        <v>8.2564414919965454</v>
      </c>
    </row>
    <row r="1259" spans="1:10">
      <c r="A1259" t="s">
        <v>353</v>
      </c>
      <c r="B1259" t="s">
        <v>117</v>
      </c>
      <c r="C1259" t="s">
        <v>118</v>
      </c>
      <c r="D1259" t="s">
        <v>47</v>
      </c>
      <c r="E1259" t="s">
        <v>41</v>
      </c>
      <c r="F1259" s="58">
        <v>7.3358254897593428E-2</v>
      </c>
      <c r="G1259" s="58">
        <v>0.43312748297430143</v>
      </c>
      <c r="H1259" s="58">
        <v>1.680830500472694</v>
      </c>
      <c r="I1259" s="58">
        <v>3.7032550410519032</v>
      </c>
      <c r="J1259" s="58">
        <v>8.0315748795968744</v>
      </c>
    </row>
    <row r="1260" spans="1:10">
      <c r="A1260" t="s">
        <v>353</v>
      </c>
      <c r="B1260" t="s">
        <v>119</v>
      </c>
      <c r="C1260" t="s">
        <v>120</v>
      </c>
      <c r="D1260" t="s">
        <v>47</v>
      </c>
      <c r="E1260" t="s">
        <v>41</v>
      </c>
      <c r="F1260" s="58">
        <v>2.8669916030909261E-2</v>
      </c>
      <c r="G1260" s="58">
        <v>0.16927513590511639</v>
      </c>
      <c r="H1260" s="58">
        <v>0.65690315804287502</v>
      </c>
      <c r="I1260" s="58">
        <v>1.447308298380507</v>
      </c>
      <c r="J1260" s="58">
        <v>3.138904786045511</v>
      </c>
    </row>
    <row r="1261" spans="1:10">
      <c r="A1261" t="s">
        <v>353</v>
      </c>
      <c r="B1261" t="s">
        <v>121</v>
      </c>
      <c r="C1261" t="s">
        <v>122</v>
      </c>
      <c r="D1261" t="s">
        <v>47</v>
      </c>
      <c r="E1261" t="s">
        <v>41</v>
      </c>
      <c r="F1261" s="58">
        <v>1.6096612684597109</v>
      </c>
      <c r="G1261" s="58">
        <v>7.1266956042528058</v>
      </c>
      <c r="H1261" s="58">
        <v>12.673720247224329</v>
      </c>
      <c r="I1261" s="58">
        <v>19.337951058559192</v>
      </c>
      <c r="J1261" s="58">
        <v>27.217096186373961</v>
      </c>
    </row>
    <row r="1262" spans="1:10">
      <c r="A1262" t="s">
        <v>353</v>
      </c>
      <c r="B1262" t="s">
        <v>123</v>
      </c>
      <c r="C1262" t="s">
        <v>124</v>
      </c>
      <c r="D1262" t="s">
        <v>47</v>
      </c>
      <c r="E1262" t="s">
        <v>41</v>
      </c>
      <c r="F1262" s="58">
        <v>0</v>
      </c>
      <c r="G1262" s="58">
        <v>0</v>
      </c>
      <c r="H1262" s="58">
        <v>0</v>
      </c>
      <c r="I1262" s="58">
        <v>0</v>
      </c>
      <c r="J1262" s="58">
        <v>0</v>
      </c>
    </row>
    <row r="1263" spans="1:10">
      <c r="A1263" t="s">
        <v>353</v>
      </c>
      <c r="B1263" t="s">
        <v>125</v>
      </c>
      <c r="C1263" t="s">
        <v>126</v>
      </c>
      <c r="D1263" t="s">
        <v>47</v>
      </c>
      <c r="E1263" t="s">
        <v>41</v>
      </c>
      <c r="F1263" s="58">
        <v>-8.2074193239051171E-2</v>
      </c>
      <c r="G1263" s="58">
        <v>-0.30598512061594102</v>
      </c>
      <c r="H1263" s="58">
        <v>-0.64906375083266776</v>
      </c>
      <c r="I1263" s="58">
        <v>-1.006020264089432</v>
      </c>
      <c r="J1263" s="58">
        <v>-1.215993080498577</v>
      </c>
    </row>
    <row r="1264" spans="1:10">
      <c r="A1264" t="s">
        <v>353</v>
      </c>
      <c r="B1264" t="s">
        <v>127</v>
      </c>
      <c r="C1264" t="s">
        <v>128</v>
      </c>
      <c r="D1264" t="s">
        <v>47</v>
      </c>
      <c r="E1264" t="s">
        <v>41</v>
      </c>
      <c r="F1264" s="58">
        <v>5.9676973804162934</v>
      </c>
      <c r="G1264" s="58">
        <v>4.18702614706483</v>
      </c>
      <c r="H1264" s="58">
        <v>4.5755480525630432</v>
      </c>
      <c r="I1264" s="58">
        <v>5.597195628014541</v>
      </c>
      <c r="J1264" s="58">
        <v>10.33158977964967</v>
      </c>
    </row>
    <row r="1265" spans="1:10">
      <c r="A1265" t="s">
        <v>353</v>
      </c>
      <c r="B1265" t="s">
        <v>129</v>
      </c>
      <c r="C1265" t="s">
        <v>130</v>
      </c>
      <c r="D1265" t="s">
        <v>47</v>
      </c>
      <c r="E1265" t="s">
        <v>41</v>
      </c>
      <c r="F1265" s="58">
        <v>5.5644326695805448</v>
      </c>
      <c r="G1265" s="58">
        <v>6.47614685178202</v>
      </c>
      <c r="H1265" s="58">
        <v>6.3970671092760867</v>
      </c>
      <c r="I1265" s="58">
        <v>6.4675773813717674</v>
      </c>
      <c r="J1265" s="58">
        <v>6.4246727215970374</v>
      </c>
    </row>
    <row r="1266" spans="1:10">
      <c r="A1266" t="s">
        <v>353</v>
      </c>
      <c r="B1266" t="s">
        <v>131</v>
      </c>
      <c r="C1266" t="s">
        <v>132</v>
      </c>
      <c r="D1266" t="s">
        <v>47</v>
      </c>
      <c r="E1266" t="s">
        <v>41</v>
      </c>
      <c r="F1266" s="56" t="s">
        <v>318</v>
      </c>
      <c r="G1266" s="56" t="s">
        <v>318</v>
      </c>
      <c r="H1266" s="56" t="s">
        <v>318</v>
      </c>
      <c r="I1266" s="56" t="s">
        <v>318</v>
      </c>
      <c r="J1266" s="56" t="s">
        <v>318</v>
      </c>
    </row>
    <row r="1267" spans="1:10">
      <c r="A1267" t="s">
        <v>353</v>
      </c>
      <c r="B1267" t="s">
        <v>133</v>
      </c>
      <c r="C1267" t="s">
        <v>134</v>
      </c>
      <c r="D1267" t="s">
        <v>47</v>
      </c>
      <c r="E1267" t="s">
        <v>41</v>
      </c>
      <c r="F1267" s="56" t="s">
        <v>318</v>
      </c>
      <c r="G1267" s="56" t="s">
        <v>318</v>
      </c>
      <c r="H1267" s="56" t="s">
        <v>318</v>
      </c>
      <c r="I1267" s="56" t="s">
        <v>318</v>
      </c>
      <c r="J1267" s="56" t="s">
        <v>318</v>
      </c>
    </row>
    <row r="1268" spans="1:10">
      <c r="A1268" t="s">
        <v>353</v>
      </c>
      <c r="B1268" t="s">
        <v>135</v>
      </c>
      <c r="C1268" t="s">
        <v>69</v>
      </c>
      <c r="D1268" t="s">
        <v>47</v>
      </c>
      <c r="E1268" t="s">
        <v>41</v>
      </c>
      <c r="F1268" s="58">
        <v>13.23715742248446</v>
      </c>
      <c r="G1268" s="58">
        <v>18.531540210969659</v>
      </c>
      <c r="H1268" s="58">
        <v>27.06289541217091</v>
      </c>
      <c r="I1268" s="58">
        <v>39.354205263738521</v>
      </c>
      <c r="J1268" s="58">
        <v>62.184286764761033</v>
      </c>
    </row>
    <row r="1269" spans="1:10">
      <c r="A1269" t="s">
        <v>353</v>
      </c>
      <c r="B1269" t="s">
        <v>136</v>
      </c>
      <c r="C1269" t="s">
        <v>137</v>
      </c>
      <c r="D1269" t="s">
        <v>47</v>
      </c>
      <c r="E1269" t="s">
        <v>41</v>
      </c>
      <c r="F1269" s="58">
        <v>6.7495834296957877</v>
      </c>
      <c r="G1269" s="58">
        <v>6.4100167649800097</v>
      </c>
      <c r="H1269" s="58">
        <v>6.3317629575146528</v>
      </c>
      <c r="I1269" s="58">
        <v>6.3601426051690284</v>
      </c>
      <c r="J1269" s="58">
        <v>6.3409311137618971</v>
      </c>
    </row>
    <row r="1270" spans="1:10">
      <c r="A1270" t="s">
        <v>353</v>
      </c>
      <c r="B1270" t="s">
        <v>138</v>
      </c>
      <c r="C1270" t="s">
        <v>139</v>
      </c>
      <c r="D1270" t="s">
        <v>47</v>
      </c>
      <c r="E1270" t="s">
        <v>41</v>
      </c>
      <c r="F1270" s="58">
        <v>6.6805381081332271</v>
      </c>
      <c r="G1270" s="58">
        <v>6.350990825917604</v>
      </c>
      <c r="H1270" s="58">
        <v>6.2740791827900946</v>
      </c>
      <c r="I1270" s="58">
        <v>6.3024557918449071</v>
      </c>
      <c r="J1270" s="58">
        <v>6.2834334506698779</v>
      </c>
    </row>
    <row r="1271" spans="1:10">
      <c r="A1271" t="s">
        <v>353</v>
      </c>
      <c r="B1271" t="s">
        <v>140</v>
      </c>
      <c r="C1271" t="s">
        <v>141</v>
      </c>
      <c r="D1271" t="s">
        <v>47</v>
      </c>
      <c r="E1271" t="s">
        <v>41</v>
      </c>
      <c r="F1271" s="58">
        <v>1.9410407179576949</v>
      </c>
      <c r="G1271" s="58">
        <v>1.8077463188298739</v>
      </c>
      <c r="H1271" s="58">
        <v>1.782292762453648</v>
      </c>
      <c r="I1271" s="58">
        <v>1.788889945418445</v>
      </c>
      <c r="J1271" s="58">
        <v>1.78340527489644</v>
      </c>
    </row>
    <row r="1272" spans="1:10">
      <c r="A1272" t="s">
        <v>353</v>
      </c>
      <c r="B1272" t="s">
        <v>142</v>
      </c>
      <c r="C1272" t="s">
        <v>143</v>
      </c>
      <c r="D1272" t="s">
        <v>47</v>
      </c>
      <c r="E1272" t="s">
        <v>41</v>
      </c>
      <c r="F1272" s="58">
        <v>140.39407479550371</v>
      </c>
      <c r="G1272" s="58">
        <v>151.6693086440616</v>
      </c>
      <c r="H1272" s="58">
        <v>146.51127645845469</v>
      </c>
      <c r="I1272" s="58">
        <v>112.8543354674697</v>
      </c>
      <c r="J1272" s="58">
        <v>113.86371439634129</v>
      </c>
    </row>
    <row r="1273" spans="1:10">
      <c r="A1273" t="s">
        <v>353</v>
      </c>
      <c r="B1273" t="s">
        <v>144</v>
      </c>
      <c r="C1273" t="s">
        <v>145</v>
      </c>
      <c r="D1273" t="s">
        <v>47</v>
      </c>
      <c r="E1273" t="s">
        <v>41</v>
      </c>
      <c r="F1273" s="58">
        <v>0</v>
      </c>
      <c r="G1273" s="58">
        <v>0</v>
      </c>
      <c r="H1273" s="58">
        <v>0</v>
      </c>
      <c r="I1273" s="58">
        <v>0</v>
      </c>
      <c r="J1273" s="58">
        <v>0</v>
      </c>
    </row>
    <row r="1274" spans="1:10">
      <c r="A1274" t="s">
        <v>353</v>
      </c>
      <c r="B1274" t="s">
        <v>146</v>
      </c>
      <c r="C1274" t="s">
        <v>147</v>
      </c>
      <c r="D1274" t="s">
        <v>47</v>
      </c>
      <c r="E1274" t="s">
        <v>41</v>
      </c>
      <c r="F1274" s="58">
        <v>2.5838415158405619</v>
      </c>
      <c r="G1274" s="58">
        <v>2.6104921853315211</v>
      </c>
      <c r="H1274" s="58">
        <v>2.5852296586634478</v>
      </c>
      <c r="I1274" s="58">
        <v>2.607574668587584</v>
      </c>
      <c r="J1274" s="58">
        <v>2.5949314115149789</v>
      </c>
    </row>
    <row r="1275" spans="1:10">
      <c r="A1275" t="s">
        <v>353</v>
      </c>
      <c r="B1275" t="s">
        <v>148</v>
      </c>
      <c r="C1275" t="s">
        <v>149</v>
      </c>
      <c r="D1275" t="s">
        <v>47</v>
      </c>
      <c r="E1275" t="s">
        <v>41</v>
      </c>
      <c r="F1275" s="58">
        <v>36.85023096857141</v>
      </c>
      <c r="G1275" s="58">
        <v>37.814995551952492</v>
      </c>
      <c r="H1275" s="58">
        <v>37.37556889926195</v>
      </c>
      <c r="I1275" s="58">
        <v>36.586759941305758</v>
      </c>
      <c r="J1275" s="58">
        <v>35.614228829409072</v>
      </c>
    </row>
    <row r="1276" spans="1:10">
      <c r="A1276" t="s">
        <v>353</v>
      </c>
      <c r="B1276" t="s">
        <v>150</v>
      </c>
      <c r="C1276" t="s">
        <v>151</v>
      </c>
      <c r="D1276" t="s">
        <v>47</v>
      </c>
      <c r="E1276" t="s">
        <v>41</v>
      </c>
      <c r="F1276" s="58">
        <v>0</v>
      </c>
      <c r="G1276" s="58">
        <v>0</v>
      </c>
      <c r="H1276" s="58">
        <v>0</v>
      </c>
      <c r="I1276" s="58">
        <v>0</v>
      </c>
      <c r="J1276" s="58">
        <v>0</v>
      </c>
    </row>
    <row r="1277" spans="1:10">
      <c r="A1277" t="s">
        <v>353</v>
      </c>
      <c r="B1277" t="s">
        <v>152</v>
      </c>
      <c r="C1277" t="s">
        <v>153</v>
      </c>
      <c r="D1277" t="s">
        <v>47</v>
      </c>
      <c r="E1277" t="s">
        <v>41</v>
      </c>
      <c r="F1277" s="56" t="s">
        <v>318</v>
      </c>
      <c r="G1277" s="56" t="s">
        <v>318</v>
      </c>
      <c r="H1277" s="56" t="s">
        <v>318</v>
      </c>
      <c r="I1277" s="56" t="s">
        <v>318</v>
      </c>
      <c r="J1277" s="56" t="s">
        <v>318</v>
      </c>
    </row>
    <row r="1278" spans="1:10">
      <c r="A1278" t="s">
        <v>353</v>
      </c>
      <c r="B1278" t="s">
        <v>154</v>
      </c>
      <c r="C1278" t="s">
        <v>155</v>
      </c>
      <c r="D1278" t="s">
        <v>47</v>
      </c>
      <c r="E1278" t="s">
        <v>41</v>
      </c>
      <c r="F1278" s="56" t="s">
        <v>318</v>
      </c>
      <c r="G1278" s="56" t="s">
        <v>318</v>
      </c>
      <c r="H1278" s="56" t="s">
        <v>318</v>
      </c>
      <c r="I1278" s="56" t="s">
        <v>318</v>
      </c>
      <c r="J1278" s="56" t="s">
        <v>318</v>
      </c>
    </row>
    <row r="1279" spans="1:10">
      <c r="A1279" t="s">
        <v>353</v>
      </c>
      <c r="B1279" t="s">
        <v>156</v>
      </c>
      <c r="C1279" t="s">
        <v>81</v>
      </c>
      <c r="D1279" t="s">
        <v>47</v>
      </c>
      <c r="E1279" t="s">
        <v>41</v>
      </c>
      <c r="F1279" s="58">
        <v>195.19930953570241</v>
      </c>
      <c r="G1279" s="58">
        <v>206.66355029107311</v>
      </c>
      <c r="H1279" s="58">
        <v>200.8602099191385</v>
      </c>
      <c r="I1279" s="58">
        <v>166.50015841979541</v>
      </c>
      <c r="J1279" s="58">
        <v>166.4806444765936</v>
      </c>
    </row>
    <row r="1280" spans="1:10">
      <c r="A1280" t="s">
        <v>353</v>
      </c>
      <c r="B1280" t="s">
        <v>157</v>
      </c>
      <c r="C1280" t="s">
        <v>158</v>
      </c>
      <c r="D1280" t="s">
        <v>47</v>
      </c>
      <c r="E1280" t="s">
        <v>41</v>
      </c>
      <c r="F1280" s="58">
        <v>199.7650382931939</v>
      </c>
      <c r="G1280" s="58">
        <v>275.96726692856993</v>
      </c>
      <c r="H1280" s="58">
        <v>354.42196931294558</v>
      </c>
      <c r="I1280" s="58">
        <v>291.6861189611592</v>
      </c>
      <c r="J1280" s="58">
        <v>109.2778159496979</v>
      </c>
    </row>
    <row r="1281" spans="1:10">
      <c r="A1281" t="s">
        <v>353</v>
      </c>
      <c r="B1281" t="s">
        <v>159</v>
      </c>
      <c r="C1281" t="s">
        <v>160</v>
      </c>
      <c r="D1281" t="s">
        <v>47</v>
      </c>
      <c r="E1281" t="s">
        <v>41</v>
      </c>
      <c r="F1281" s="58">
        <v>194.32783484336659</v>
      </c>
      <c r="G1281" s="58">
        <v>268.45121724692711</v>
      </c>
      <c r="H1281" s="58">
        <v>344.76918273695168</v>
      </c>
      <c r="I1281" s="58">
        <v>283.74196172121702</v>
      </c>
      <c r="J1281" s="58">
        <v>106.30160249177381</v>
      </c>
    </row>
    <row r="1282" spans="1:10">
      <c r="A1282" t="s">
        <v>353</v>
      </c>
      <c r="B1282" t="s">
        <v>161</v>
      </c>
      <c r="C1282" t="s">
        <v>162</v>
      </c>
      <c r="D1282" t="s">
        <v>47</v>
      </c>
      <c r="E1282" t="s">
        <v>41</v>
      </c>
      <c r="F1282" s="58">
        <v>75.947317929048666</v>
      </c>
      <c r="G1282" s="58">
        <v>104.91626153878509</v>
      </c>
      <c r="H1282" s="58">
        <v>134.74289339232749</v>
      </c>
      <c r="I1282" s="58">
        <v>110.8921992262337</v>
      </c>
      <c r="J1282" s="58">
        <v>41.544854381346923</v>
      </c>
    </row>
    <row r="1283" spans="1:10">
      <c r="A1283" t="s">
        <v>353</v>
      </c>
      <c r="B1283" t="s">
        <v>163</v>
      </c>
      <c r="C1283" t="s">
        <v>164</v>
      </c>
      <c r="D1283" t="s">
        <v>47</v>
      </c>
      <c r="E1283" t="s">
        <v>41</v>
      </c>
      <c r="F1283" s="58">
        <v>442.59866311971308</v>
      </c>
      <c r="G1283" s="58">
        <v>512.42246735423782</v>
      </c>
      <c r="H1283" s="58">
        <v>632.31482474208224</v>
      </c>
      <c r="I1283" s="58">
        <v>501.54077349403411</v>
      </c>
      <c r="J1283" s="58">
        <v>202.3218986000027</v>
      </c>
    </row>
    <row r="1284" spans="1:10">
      <c r="A1284" t="s">
        <v>353</v>
      </c>
      <c r="B1284" t="s">
        <v>165</v>
      </c>
      <c r="C1284" t="s">
        <v>166</v>
      </c>
      <c r="D1284" t="s">
        <v>47</v>
      </c>
      <c r="E1284" t="s">
        <v>41</v>
      </c>
      <c r="F1284" s="58">
        <v>0</v>
      </c>
      <c r="G1284" s="58">
        <v>0</v>
      </c>
      <c r="H1284" s="58">
        <v>0</v>
      </c>
      <c r="I1284" s="58">
        <v>0</v>
      </c>
      <c r="J1284" s="58">
        <v>0</v>
      </c>
    </row>
    <row r="1285" spans="1:10">
      <c r="A1285" t="s">
        <v>353</v>
      </c>
      <c r="B1285" t="s">
        <v>167</v>
      </c>
      <c r="C1285" t="s">
        <v>168</v>
      </c>
      <c r="D1285" t="s">
        <v>47</v>
      </c>
      <c r="E1285" t="s">
        <v>41</v>
      </c>
      <c r="F1285" s="58">
        <v>1.1499243960840499</v>
      </c>
      <c r="G1285" s="58">
        <v>1.378233203549746</v>
      </c>
      <c r="H1285" s="58">
        <v>2.4188637292713082</v>
      </c>
      <c r="I1285" s="58">
        <v>2.122150946278444</v>
      </c>
      <c r="J1285" s="58">
        <v>0.30579835185498311</v>
      </c>
    </row>
    <row r="1286" spans="1:10">
      <c r="A1286" t="s">
        <v>353</v>
      </c>
      <c r="B1286" t="s">
        <v>169</v>
      </c>
      <c r="C1286" t="s">
        <v>170</v>
      </c>
      <c r="D1286" t="s">
        <v>47</v>
      </c>
      <c r="E1286" t="s">
        <v>41</v>
      </c>
      <c r="F1286" s="58">
        <v>62.432180972374027</v>
      </c>
      <c r="G1286" s="58">
        <v>81.995567192891599</v>
      </c>
      <c r="H1286" s="58">
        <v>77.242658326683369</v>
      </c>
      <c r="I1286" s="58">
        <v>58.963412767389912</v>
      </c>
      <c r="J1286" s="58">
        <v>25.51862407491209</v>
      </c>
    </row>
    <row r="1287" spans="1:10">
      <c r="A1287" t="s">
        <v>353</v>
      </c>
      <c r="B1287" t="s">
        <v>171</v>
      </c>
      <c r="C1287" t="s">
        <v>172</v>
      </c>
      <c r="D1287" t="s">
        <v>47</v>
      </c>
      <c r="E1287" t="s">
        <v>41</v>
      </c>
      <c r="F1287" s="58">
        <v>0</v>
      </c>
      <c r="G1287" s="58">
        <v>0</v>
      </c>
      <c r="H1287" s="58">
        <v>0</v>
      </c>
      <c r="I1287" s="58">
        <v>0</v>
      </c>
      <c r="J1287" s="58">
        <v>0</v>
      </c>
    </row>
    <row r="1288" spans="1:10">
      <c r="A1288" t="s">
        <v>353</v>
      </c>
      <c r="B1288" t="s">
        <v>173</v>
      </c>
      <c r="C1288" t="s">
        <v>174</v>
      </c>
      <c r="D1288" t="s">
        <v>47</v>
      </c>
      <c r="E1288" t="s">
        <v>41</v>
      </c>
      <c r="F1288" s="56" t="s">
        <v>318</v>
      </c>
      <c r="G1288" s="56" t="s">
        <v>318</v>
      </c>
      <c r="H1288" s="56" t="s">
        <v>318</v>
      </c>
      <c r="I1288" s="56" t="s">
        <v>318</v>
      </c>
      <c r="J1288" s="56" t="s">
        <v>318</v>
      </c>
    </row>
    <row r="1289" spans="1:10">
      <c r="A1289" t="s">
        <v>353</v>
      </c>
      <c r="B1289" t="s">
        <v>175</v>
      </c>
      <c r="C1289" t="s">
        <v>176</v>
      </c>
      <c r="D1289" t="s">
        <v>47</v>
      </c>
      <c r="E1289" t="s">
        <v>41</v>
      </c>
      <c r="F1289" s="56" t="s">
        <v>318</v>
      </c>
      <c r="G1289" s="56" t="s">
        <v>318</v>
      </c>
      <c r="H1289" s="56" t="s">
        <v>318</v>
      </c>
      <c r="I1289" s="56" t="s">
        <v>318</v>
      </c>
      <c r="J1289" s="56" t="s">
        <v>318</v>
      </c>
    </row>
    <row r="1290" spans="1:10">
      <c r="A1290" t="s">
        <v>353</v>
      </c>
      <c r="B1290" t="s">
        <v>177</v>
      </c>
      <c r="C1290" t="s">
        <v>93</v>
      </c>
      <c r="D1290" t="s">
        <v>47</v>
      </c>
      <c r="E1290" t="s">
        <v>41</v>
      </c>
      <c r="F1290" s="58">
        <v>976.22095955378029</v>
      </c>
      <c r="G1290" s="58">
        <v>1245.1310134649609</v>
      </c>
      <c r="H1290" s="58">
        <v>1545.9103922402619</v>
      </c>
      <c r="I1290" s="58">
        <v>1248.9466171163119</v>
      </c>
      <c r="J1290" s="58">
        <v>485.27059384958841</v>
      </c>
    </row>
    <row r="1291" spans="1:10">
      <c r="A1291" t="s">
        <v>353</v>
      </c>
      <c r="B1291" t="s">
        <v>178</v>
      </c>
      <c r="C1291" t="s">
        <v>179</v>
      </c>
      <c r="D1291" t="s">
        <v>47</v>
      </c>
      <c r="E1291" t="s">
        <v>41</v>
      </c>
      <c r="F1291" s="58">
        <v>11.83993650160587</v>
      </c>
      <c r="G1291" s="58">
        <v>11.99740015620689</v>
      </c>
      <c r="H1291" s="58">
        <v>11.856524238768779</v>
      </c>
      <c r="I1291" s="58">
        <v>12.00469061455652</v>
      </c>
      <c r="J1291" s="58">
        <v>11.935463950735731</v>
      </c>
    </row>
    <row r="1292" spans="1:10">
      <c r="A1292" t="s">
        <v>353</v>
      </c>
      <c r="B1292" t="s">
        <v>180</v>
      </c>
      <c r="C1292" t="s">
        <v>181</v>
      </c>
      <c r="D1292" t="s">
        <v>47</v>
      </c>
      <c r="E1292" t="s">
        <v>41</v>
      </c>
      <c r="F1292" s="58">
        <v>11.517472348650371</v>
      </c>
      <c r="G1292" s="58">
        <v>11.67064743430549</v>
      </c>
      <c r="H1292" s="58">
        <v>11.5336083139129</v>
      </c>
      <c r="I1292" s="58">
        <v>11.677739334877719</v>
      </c>
      <c r="J1292" s="58">
        <v>11.61039807960687</v>
      </c>
    </row>
    <row r="1293" spans="1:10">
      <c r="A1293" t="s">
        <v>353</v>
      </c>
      <c r="B1293" t="s">
        <v>182</v>
      </c>
      <c r="C1293" t="s">
        <v>183</v>
      </c>
      <c r="D1293" t="s">
        <v>47</v>
      </c>
      <c r="E1293" t="s">
        <v>41</v>
      </c>
      <c r="F1293" s="58">
        <v>4.5012652711693377</v>
      </c>
      <c r="G1293" s="58">
        <v>4.5611292476214791</v>
      </c>
      <c r="H1293" s="58">
        <v>4.5075715385389792</v>
      </c>
      <c r="I1293" s="58">
        <v>4.563900908345814</v>
      </c>
      <c r="J1293" s="58">
        <v>4.5375825596238242</v>
      </c>
    </row>
    <row r="1294" spans="1:10">
      <c r="A1294" t="s">
        <v>353</v>
      </c>
      <c r="B1294" t="s">
        <v>184</v>
      </c>
      <c r="C1294" t="s">
        <v>185</v>
      </c>
      <c r="D1294" t="s">
        <v>47</v>
      </c>
      <c r="E1294" t="s">
        <v>41</v>
      </c>
      <c r="F1294" s="58">
        <v>0</v>
      </c>
      <c r="G1294" s="58">
        <v>0</v>
      </c>
      <c r="H1294" s="58">
        <v>0</v>
      </c>
      <c r="I1294" s="58">
        <v>0</v>
      </c>
      <c r="J1294" s="58">
        <v>0</v>
      </c>
    </row>
    <row r="1295" spans="1:10">
      <c r="A1295" t="s">
        <v>353</v>
      </c>
      <c r="B1295" t="s">
        <v>186</v>
      </c>
      <c r="C1295" t="s">
        <v>187</v>
      </c>
      <c r="D1295" t="s">
        <v>47</v>
      </c>
      <c r="E1295" t="s">
        <v>41</v>
      </c>
      <c r="F1295" s="58">
        <v>0</v>
      </c>
      <c r="G1295" s="58">
        <v>0</v>
      </c>
      <c r="H1295" s="58">
        <v>0</v>
      </c>
      <c r="I1295" s="58">
        <v>0</v>
      </c>
      <c r="J1295" s="58">
        <v>0</v>
      </c>
    </row>
    <row r="1296" spans="1:10">
      <c r="A1296" t="s">
        <v>353</v>
      </c>
      <c r="B1296" t="s">
        <v>188</v>
      </c>
      <c r="C1296" t="s">
        <v>189</v>
      </c>
      <c r="D1296" t="s">
        <v>47</v>
      </c>
      <c r="E1296" t="s">
        <v>41</v>
      </c>
      <c r="F1296" s="58">
        <v>0</v>
      </c>
      <c r="G1296" s="58">
        <v>0</v>
      </c>
      <c r="H1296" s="58">
        <v>0</v>
      </c>
      <c r="I1296" s="58">
        <v>0</v>
      </c>
      <c r="J1296" s="58">
        <v>0</v>
      </c>
    </row>
    <row r="1297" spans="1:10">
      <c r="A1297" t="s">
        <v>353</v>
      </c>
      <c r="B1297" t="s">
        <v>190</v>
      </c>
      <c r="C1297" t="s">
        <v>191</v>
      </c>
      <c r="D1297" t="s">
        <v>47</v>
      </c>
      <c r="E1297" t="s">
        <v>41</v>
      </c>
      <c r="F1297" s="58">
        <v>0</v>
      </c>
      <c r="G1297" s="58">
        <v>0</v>
      </c>
      <c r="H1297" s="58">
        <v>0</v>
      </c>
      <c r="I1297" s="58">
        <v>0</v>
      </c>
      <c r="J1297" s="58">
        <v>0</v>
      </c>
    </row>
    <row r="1298" spans="1:10">
      <c r="A1298" t="s">
        <v>353</v>
      </c>
      <c r="B1298" t="s">
        <v>192</v>
      </c>
      <c r="C1298" t="s">
        <v>193</v>
      </c>
      <c r="D1298" t="s">
        <v>47</v>
      </c>
      <c r="E1298" t="s">
        <v>41</v>
      </c>
      <c r="F1298" s="58">
        <v>0</v>
      </c>
      <c r="G1298" s="58">
        <v>0</v>
      </c>
      <c r="H1298" s="58">
        <v>0</v>
      </c>
      <c r="I1298" s="58">
        <v>0</v>
      </c>
      <c r="J1298" s="58">
        <v>0</v>
      </c>
    </row>
    <row r="1299" spans="1:10">
      <c r="A1299" t="s">
        <v>353</v>
      </c>
      <c r="B1299" t="s">
        <v>194</v>
      </c>
      <c r="C1299" t="s">
        <v>195</v>
      </c>
      <c r="D1299" t="s">
        <v>47</v>
      </c>
      <c r="E1299" t="s">
        <v>41</v>
      </c>
      <c r="F1299" s="56" t="s">
        <v>318</v>
      </c>
      <c r="G1299" s="56" t="s">
        <v>318</v>
      </c>
      <c r="H1299" s="56" t="s">
        <v>318</v>
      </c>
      <c r="I1299" s="56" t="s">
        <v>318</v>
      </c>
      <c r="J1299" s="56" t="s">
        <v>318</v>
      </c>
    </row>
    <row r="1300" spans="1:10">
      <c r="A1300" t="s">
        <v>353</v>
      </c>
      <c r="B1300" t="s">
        <v>196</v>
      </c>
      <c r="C1300" t="s">
        <v>197</v>
      </c>
      <c r="D1300" t="s">
        <v>47</v>
      </c>
      <c r="E1300" t="s">
        <v>41</v>
      </c>
      <c r="F1300" s="56" t="s">
        <v>318</v>
      </c>
      <c r="G1300" s="56" t="s">
        <v>318</v>
      </c>
      <c r="H1300" s="56" t="s">
        <v>318</v>
      </c>
      <c r="I1300" s="56" t="s">
        <v>318</v>
      </c>
      <c r="J1300" s="56" t="s">
        <v>318</v>
      </c>
    </row>
    <row r="1301" spans="1:10">
      <c r="A1301" t="s">
        <v>353</v>
      </c>
      <c r="B1301" t="s">
        <v>198</v>
      </c>
      <c r="C1301" t="s">
        <v>199</v>
      </c>
      <c r="D1301" t="s">
        <v>47</v>
      </c>
      <c r="E1301" t="s">
        <v>41</v>
      </c>
      <c r="F1301" s="58">
        <v>27.858674121425569</v>
      </c>
      <c r="G1301" s="58">
        <v>28.229176838133871</v>
      </c>
      <c r="H1301" s="58">
        <v>27.89770409122066</v>
      </c>
      <c r="I1301" s="58">
        <v>28.246330857780059</v>
      </c>
      <c r="J1301" s="58">
        <v>28.083444589966419</v>
      </c>
    </row>
    <row r="1302" spans="1:10">
      <c r="A1302" t="s">
        <v>353</v>
      </c>
      <c r="B1302" t="s">
        <v>200</v>
      </c>
      <c r="C1302" t="s">
        <v>201</v>
      </c>
      <c r="D1302" t="s">
        <v>47</v>
      </c>
      <c r="E1302" t="s">
        <v>41</v>
      </c>
      <c r="F1302" s="58">
        <v>0</v>
      </c>
      <c r="G1302" s="58">
        <v>0</v>
      </c>
      <c r="H1302" s="58">
        <v>0</v>
      </c>
      <c r="I1302" s="58">
        <v>0</v>
      </c>
      <c r="J1302" s="58">
        <v>0</v>
      </c>
    </row>
    <row r="1303" spans="1:10">
      <c r="A1303" t="s">
        <v>353</v>
      </c>
      <c r="B1303" t="s">
        <v>202</v>
      </c>
      <c r="C1303" t="s">
        <v>203</v>
      </c>
      <c r="D1303" t="s">
        <v>47</v>
      </c>
      <c r="E1303" t="s">
        <v>41</v>
      </c>
      <c r="F1303" s="58">
        <v>0</v>
      </c>
      <c r="G1303" s="58">
        <v>0</v>
      </c>
      <c r="H1303" s="58">
        <v>0</v>
      </c>
      <c r="I1303" s="58">
        <v>0</v>
      </c>
      <c r="J1303" s="58">
        <v>0</v>
      </c>
    </row>
    <row r="1304" spans="1:10">
      <c r="A1304" t="s">
        <v>353</v>
      </c>
      <c r="B1304" t="s">
        <v>204</v>
      </c>
      <c r="C1304" t="s">
        <v>205</v>
      </c>
      <c r="D1304" t="s">
        <v>47</v>
      </c>
      <c r="E1304" t="s">
        <v>41</v>
      </c>
      <c r="F1304" s="58">
        <v>0</v>
      </c>
      <c r="G1304" s="58">
        <v>0</v>
      </c>
      <c r="H1304" s="58">
        <v>0</v>
      </c>
      <c r="I1304" s="58">
        <v>0</v>
      </c>
      <c r="J1304" s="58">
        <v>0</v>
      </c>
    </row>
    <row r="1305" spans="1:10">
      <c r="A1305" t="s">
        <v>353</v>
      </c>
      <c r="B1305" t="s">
        <v>206</v>
      </c>
      <c r="C1305" t="s">
        <v>207</v>
      </c>
      <c r="D1305" t="s">
        <v>47</v>
      </c>
      <c r="E1305" t="s">
        <v>41</v>
      </c>
      <c r="F1305" s="58">
        <v>0</v>
      </c>
      <c r="G1305" s="58">
        <v>0</v>
      </c>
      <c r="H1305" s="58">
        <v>0</v>
      </c>
      <c r="I1305" s="58">
        <v>0</v>
      </c>
      <c r="J1305" s="58">
        <v>0</v>
      </c>
    </row>
    <row r="1306" spans="1:10">
      <c r="A1306" t="s">
        <v>353</v>
      </c>
      <c r="B1306" t="s">
        <v>208</v>
      </c>
      <c r="C1306" t="s">
        <v>209</v>
      </c>
      <c r="D1306" t="s">
        <v>47</v>
      </c>
      <c r="E1306" t="s">
        <v>41</v>
      </c>
      <c r="F1306" s="58">
        <v>0</v>
      </c>
      <c r="G1306" s="58">
        <v>0</v>
      </c>
      <c r="H1306" s="58">
        <v>0</v>
      </c>
      <c r="I1306" s="58">
        <v>0</v>
      </c>
      <c r="J1306" s="58">
        <v>0</v>
      </c>
    </row>
    <row r="1307" spans="1:10">
      <c r="A1307" t="s">
        <v>353</v>
      </c>
      <c r="B1307" t="s">
        <v>210</v>
      </c>
      <c r="C1307" t="s">
        <v>211</v>
      </c>
      <c r="D1307" t="s">
        <v>47</v>
      </c>
      <c r="E1307" t="s">
        <v>41</v>
      </c>
      <c r="F1307" s="58">
        <v>0</v>
      </c>
      <c r="G1307" s="58">
        <v>0</v>
      </c>
      <c r="H1307" s="58">
        <v>0</v>
      </c>
      <c r="I1307" s="58">
        <v>0</v>
      </c>
      <c r="J1307" s="58">
        <v>0</v>
      </c>
    </row>
    <row r="1308" spans="1:10">
      <c r="A1308" t="s">
        <v>353</v>
      </c>
      <c r="B1308" t="s">
        <v>212</v>
      </c>
      <c r="C1308" t="s">
        <v>213</v>
      </c>
      <c r="D1308" t="s">
        <v>47</v>
      </c>
      <c r="E1308" t="s">
        <v>41</v>
      </c>
      <c r="F1308" s="58">
        <v>0</v>
      </c>
      <c r="G1308" s="58">
        <v>0</v>
      </c>
      <c r="H1308" s="58">
        <v>0</v>
      </c>
      <c r="I1308" s="58">
        <v>0</v>
      </c>
      <c r="J1308" s="58">
        <v>0</v>
      </c>
    </row>
    <row r="1309" spans="1:10">
      <c r="A1309" t="s">
        <v>353</v>
      </c>
      <c r="B1309" t="s">
        <v>214</v>
      </c>
      <c r="C1309" t="s">
        <v>215</v>
      </c>
      <c r="D1309" t="s">
        <v>47</v>
      </c>
      <c r="E1309" t="s">
        <v>41</v>
      </c>
      <c r="F1309" s="58">
        <v>0</v>
      </c>
      <c r="G1309" s="58">
        <v>0</v>
      </c>
      <c r="H1309" s="58">
        <v>0</v>
      </c>
      <c r="I1309" s="58">
        <v>0</v>
      </c>
      <c r="J1309" s="58">
        <v>0</v>
      </c>
    </row>
    <row r="1310" spans="1:10">
      <c r="A1310" t="s">
        <v>353</v>
      </c>
      <c r="B1310" t="s">
        <v>216</v>
      </c>
      <c r="C1310" t="s">
        <v>217</v>
      </c>
      <c r="D1310" t="s">
        <v>47</v>
      </c>
      <c r="E1310" t="s">
        <v>41</v>
      </c>
      <c r="F1310" s="56" t="s">
        <v>318</v>
      </c>
      <c r="G1310" s="56" t="s">
        <v>318</v>
      </c>
      <c r="H1310" s="56" t="s">
        <v>318</v>
      </c>
      <c r="I1310" s="56" t="s">
        <v>318</v>
      </c>
      <c r="J1310" s="56" t="s">
        <v>318</v>
      </c>
    </row>
    <row r="1311" spans="1:10">
      <c r="A1311" t="s">
        <v>353</v>
      </c>
      <c r="B1311" t="s">
        <v>218</v>
      </c>
      <c r="C1311" t="s">
        <v>219</v>
      </c>
      <c r="D1311" t="s">
        <v>47</v>
      </c>
      <c r="E1311" t="s">
        <v>41</v>
      </c>
      <c r="F1311" s="56" t="s">
        <v>318</v>
      </c>
      <c r="G1311" s="56" t="s">
        <v>318</v>
      </c>
      <c r="H1311" s="56" t="s">
        <v>318</v>
      </c>
      <c r="I1311" s="56" t="s">
        <v>318</v>
      </c>
      <c r="J1311" s="56" t="s">
        <v>318</v>
      </c>
    </row>
    <row r="1312" spans="1:10">
      <c r="A1312" t="s">
        <v>353</v>
      </c>
      <c r="B1312" t="s">
        <v>220</v>
      </c>
      <c r="C1312" t="s">
        <v>221</v>
      </c>
      <c r="D1312" t="s">
        <v>47</v>
      </c>
      <c r="E1312" t="s">
        <v>41</v>
      </c>
      <c r="F1312" s="58">
        <v>0</v>
      </c>
      <c r="G1312" s="58">
        <v>0</v>
      </c>
      <c r="H1312" s="58">
        <v>0</v>
      </c>
      <c r="I1312" s="58">
        <v>0</v>
      </c>
      <c r="J1312" s="58">
        <v>0</v>
      </c>
    </row>
    <row r="1313" spans="1:10">
      <c r="A1313" t="s">
        <v>353</v>
      </c>
      <c r="B1313" t="s">
        <v>222</v>
      </c>
      <c r="C1313" t="s">
        <v>223</v>
      </c>
      <c r="D1313" t="s">
        <v>47</v>
      </c>
      <c r="E1313" t="s">
        <v>41</v>
      </c>
      <c r="F1313" s="58">
        <v>11.83993650160587</v>
      </c>
      <c r="G1313" s="58">
        <v>11.99740015620689</v>
      </c>
      <c r="H1313" s="58">
        <v>11.856524238768779</v>
      </c>
      <c r="I1313" s="58">
        <v>12.00469061455652</v>
      </c>
      <c r="J1313" s="58">
        <v>11.935463950735731</v>
      </c>
    </row>
    <row r="1314" spans="1:10">
      <c r="A1314" t="s">
        <v>353</v>
      </c>
      <c r="B1314" t="s">
        <v>224</v>
      </c>
      <c r="C1314" t="s">
        <v>225</v>
      </c>
      <c r="D1314" t="s">
        <v>47</v>
      </c>
      <c r="E1314" t="s">
        <v>41</v>
      </c>
      <c r="F1314" s="58">
        <v>11.517472348650371</v>
      </c>
      <c r="G1314" s="58">
        <v>11.67064743430549</v>
      </c>
      <c r="H1314" s="58">
        <v>11.5336083139129</v>
      </c>
      <c r="I1314" s="58">
        <v>11.677739334877719</v>
      </c>
      <c r="J1314" s="58">
        <v>11.61039807960687</v>
      </c>
    </row>
    <row r="1315" spans="1:10">
      <c r="A1315" t="s">
        <v>353</v>
      </c>
      <c r="B1315" t="s">
        <v>226</v>
      </c>
      <c r="C1315" t="s">
        <v>227</v>
      </c>
      <c r="D1315" t="s">
        <v>47</v>
      </c>
      <c r="E1315" t="s">
        <v>41</v>
      </c>
      <c r="F1315" s="58">
        <v>4.5012652711693377</v>
      </c>
      <c r="G1315" s="58">
        <v>4.5611292476214791</v>
      </c>
      <c r="H1315" s="58">
        <v>4.5075715385389792</v>
      </c>
      <c r="I1315" s="58">
        <v>4.563900908345814</v>
      </c>
      <c r="J1315" s="58">
        <v>4.5375825596238242</v>
      </c>
    </row>
    <row r="1316" spans="1:10">
      <c r="A1316" t="s">
        <v>353</v>
      </c>
      <c r="B1316" t="s">
        <v>228</v>
      </c>
      <c r="C1316" t="s">
        <v>229</v>
      </c>
      <c r="D1316" t="s">
        <v>47</v>
      </c>
      <c r="E1316" t="s">
        <v>41</v>
      </c>
      <c r="F1316" s="58">
        <v>0</v>
      </c>
      <c r="G1316" s="58">
        <v>0</v>
      </c>
      <c r="H1316" s="58">
        <v>0</v>
      </c>
      <c r="I1316" s="58">
        <v>0</v>
      </c>
      <c r="J1316" s="58">
        <v>0</v>
      </c>
    </row>
    <row r="1317" spans="1:10">
      <c r="A1317" t="s">
        <v>353</v>
      </c>
      <c r="B1317" t="s">
        <v>230</v>
      </c>
      <c r="C1317" t="s">
        <v>231</v>
      </c>
      <c r="D1317" t="s">
        <v>47</v>
      </c>
      <c r="E1317" t="s">
        <v>41</v>
      </c>
      <c r="F1317" s="58">
        <v>0</v>
      </c>
      <c r="G1317" s="58">
        <v>0</v>
      </c>
      <c r="H1317" s="58">
        <v>0</v>
      </c>
      <c r="I1317" s="58">
        <v>0</v>
      </c>
      <c r="J1317" s="58">
        <v>0</v>
      </c>
    </row>
    <row r="1318" spans="1:10">
      <c r="A1318" t="s">
        <v>353</v>
      </c>
      <c r="B1318" t="s">
        <v>232</v>
      </c>
      <c r="C1318" t="s">
        <v>233</v>
      </c>
      <c r="D1318" t="s">
        <v>47</v>
      </c>
      <c r="E1318" t="s">
        <v>41</v>
      </c>
      <c r="F1318" s="58">
        <v>0</v>
      </c>
      <c r="G1318" s="58">
        <v>0</v>
      </c>
      <c r="H1318" s="58">
        <v>0</v>
      </c>
      <c r="I1318" s="58">
        <v>0</v>
      </c>
      <c r="J1318" s="58">
        <v>0</v>
      </c>
    </row>
    <row r="1319" spans="1:10">
      <c r="A1319" t="s">
        <v>353</v>
      </c>
      <c r="B1319" t="s">
        <v>234</v>
      </c>
      <c r="C1319" t="s">
        <v>235</v>
      </c>
      <c r="D1319" t="s">
        <v>47</v>
      </c>
      <c r="E1319" t="s">
        <v>41</v>
      </c>
      <c r="F1319" s="58">
        <v>0</v>
      </c>
      <c r="G1319" s="58">
        <v>0</v>
      </c>
      <c r="H1319" s="58">
        <v>0</v>
      </c>
      <c r="I1319" s="58">
        <v>0</v>
      </c>
      <c r="J1319" s="58">
        <v>0</v>
      </c>
    </row>
    <row r="1320" spans="1:10">
      <c r="A1320" t="s">
        <v>353</v>
      </c>
      <c r="B1320" t="s">
        <v>236</v>
      </c>
      <c r="C1320" t="s">
        <v>237</v>
      </c>
      <c r="D1320" t="s">
        <v>47</v>
      </c>
      <c r="E1320" t="s">
        <v>41</v>
      </c>
      <c r="F1320" s="58">
        <v>0</v>
      </c>
      <c r="G1320" s="58">
        <v>0</v>
      </c>
      <c r="H1320" s="58">
        <v>0</v>
      </c>
      <c r="I1320" s="58">
        <v>0</v>
      </c>
      <c r="J1320" s="58">
        <v>0</v>
      </c>
    </row>
    <row r="1321" spans="1:10">
      <c r="A1321" t="s">
        <v>353</v>
      </c>
      <c r="B1321" t="s">
        <v>238</v>
      </c>
      <c r="C1321" t="s">
        <v>239</v>
      </c>
      <c r="D1321" t="s">
        <v>47</v>
      </c>
      <c r="E1321" t="s">
        <v>41</v>
      </c>
      <c r="F1321" s="58">
        <v>0</v>
      </c>
      <c r="G1321" s="58">
        <v>0</v>
      </c>
      <c r="H1321" s="58">
        <v>0</v>
      </c>
      <c r="I1321" s="58">
        <v>0</v>
      </c>
      <c r="J1321" s="58">
        <v>0</v>
      </c>
    </row>
    <row r="1322" spans="1:10">
      <c r="A1322" t="s">
        <v>353</v>
      </c>
      <c r="B1322" t="s">
        <v>240</v>
      </c>
      <c r="C1322" t="s">
        <v>241</v>
      </c>
      <c r="D1322" t="s">
        <v>47</v>
      </c>
      <c r="E1322" t="s">
        <v>41</v>
      </c>
      <c r="F1322" s="58">
        <v>0</v>
      </c>
      <c r="G1322" s="58">
        <v>0</v>
      </c>
      <c r="H1322" s="58">
        <v>0</v>
      </c>
      <c r="I1322" s="58">
        <v>0</v>
      </c>
      <c r="J1322" s="58">
        <v>0</v>
      </c>
    </row>
    <row r="1323" spans="1:10">
      <c r="A1323" t="s">
        <v>353</v>
      </c>
      <c r="B1323" t="s">
        <v>242</v>
      </c>
      <c r="C1323" t="s">
        <v>243</v>
      </c>
      <c r="D1323" t="s">
        <v>47</v>
      </c>
      <c r="E1323" t="s">
        <v>41</v>
      </c>
      <c r="F1323" s="58">
        <v>27.858674121425569</v>
      </c>
      <c r="G1323" s="58">
        <v>28.229176838133871</v>
      </c>
      <c r="H1323" s="58">
        <v>27.89770409122066</v>
      </c>
      <c r="I1323" s="58">
        <v>28.246330857780059</v>
      </c>
      <c r="J1323" s="58">
        <v>28.083444589966419</v>
      </c>
    </row>
    <row r="1324" spans="1:10">
      <c r="A1324" t="s">
        <v>353</v>
      </c>
      <c r="B1324" t="s">
        <v>244</v>
      </c>
      <c r="C1324" t="s">
        <v>245</v>
      </c>
      <c r="D1324" t="s">
        <v>47</v>
      </c>
      <c r="E1324" t="s">
        <v>41</v>
      </c>
      <c r="F1324" s="58">
        <v>0</v>
      </c>
      <c r="G1324" s="58">
        <v>0</v>
      </c>
      <c r="H1324" s="58">
        <v>0</v>
      </c>
      <c r="I1324" s="58">
        <v>0</v>
      </c>
      <c r="J1324" s="58">
        <v>0</v>
      </c>
    </row>
    <row r="1325" spans="1:10">
      <c r="A1325" t="s">
        <v>353</v>
      </c>
      <c r="B1325" t="s">
        <v>246</v>
      </c>
      <c r="C1325" t="s">
        <v>247</v>
      </c>
      <c r="D1325" t="s">
        <v>47</v>
      </c>
      <c r="E1325" t="s">
        <v>41</v>
      </c>
      <c r="F1325" s="58">
        <v>0</v>
      </c>
      <c r="G1325" s="58">
        <v>0</v>
      </c>
      <c r="H1325" s="58">
        <v>0</v>
      </c>
      <c r="I1325" s="58">
        <v>0</v>
      </c>
      <c r="J1325" s="58">
        <v>0</v>
      </c>
    </row>
    <row r="1326" spans="1:10">
      <c r="A1326" t="s">
        <v>353</v>
      </c>
      <c r="B1326" t="s">
        <v>248</v>
      </c>
      <c r="C1326" t="s">
        <v>249</v>
      </c>
      <c r="D1326" t="s">
        <v>47</v>
      </c>
      <c r="E1326" t="s">
        <v>41</v>
      </c>
      <c r="F1326" s="58">
        <v>0</v>
      </c>
      <c r="G1326" s="58">
        <v>0</v>
      </c>
      <c r="H1326" s="58">
        <v>0</v>
      </c>
      <c r="I1326" s="58">
        <v>0</v>
      </c>
      <c r="J1326" s="58">
        <v>0</v>
      </c>
    </row>
    <row r="1327" spans="1:10">
      <c r="A1327" t="s">
        <v>353</v>
      </c>
      <c r="B1327" t="s">
        <v>250</v>
      </c>
      <c r="C1327" t="s">
        <v>251</v>
      </c>
      <c r="D1327" t="s">
        <v>47</v>
      </c>
      <c r="E1327" t="s">
        <v>41</v>
      </c>
      <c r="F1327" s="58">
        <v>0</v>
      </c>
      <c r="G1327" s="58">
        <v>0</v>
      </c>
      <c r="H1327" s="58">
        <v>0</v>
      </c>
      <c r="I1327" s="58">
        <v>0</v>
      </c>
      <c r="J1327" s="58">
        <v>0</v>
      </c>
    </row>
    <row r="1328" spans="1:10">
      <c r="A1328" t="s">
        <v>353</v>
      </c>
      <c r="B1328" t="s">
        <v>252</v>
      </c>
      <c r="C1328" t="s">
        <v>253</v>
      </c>
      <c r="D1328" t="s">
        <v>47</v>
      </c>
      <c r="E1328" t="s">
        <v>41</v>
      </c>
      <c r="F1328" s="58">
        <v>0</v>
      </c>
      <c r="G1328" s="58">
        <v>0</v>
      </c>
      <c r="H1328" s="58">
        <v>0</v>
      </c>
      <c r="I1328" s="58">
        <v>0</v>
      </c>
      <c r="J1328" s="58">
        <v>0</v>
      </c>
    </row>
    <row r="1329" spans="1:10">
      <c r="A1329" t="s">
        <v>353</v>
      </c>
      <c r="B1329" t="s">
        <v>254</v>
      </c>
      <c r="C1329" t="s">
        <v>255</v>
      </c>
      <c r="D1329" t="s">
        <v>47</v>
      </c>
      <c r="E1329" t="s">
        <v>41</v>
      </c>
      <c r="F1329" s="58">
        <v>0</v>
      </c>
      <c r="G1329" s="58">
        <v>0</v>
      </c>
      <c r="H1329" s="58">
        <v>0</v>
      </c>
      <c r="I1329" s="58">
        <v>0</v>
      </c>
      <c r="J1329" s="58">
        <v>0</v>
      </c>
    </row>
    <row r="1330" spans="1:10">
      <c r="A1330" t="s">
        <v>353</v>
      </c>
      <c r="B1330" t="s">
        <v>256</v>
      </c>
      <c r="C1330" t="s">
        <v>257</v>
      </c>
      <c r="D1330" t="s">
        <v>47</v>
      </c>
      <c r="E1330" t="s">
        <v>41</v>
      </c>
      <c r="F1330" s="58">
        <v>0</v>
      </c>
      <c r="G1330" s="58">
        <v>0</v>
      </c>
      <c r="H1330" s="58">
        <v>0</v>
      </c>
      <c r="I1330" s="58">
        <v>0</v>
      </c>
      <c r="J1330" s="58">
        <v>0</v>
      </c>
    </row>
    <row r="1331" spans="1:10">
      <c r="A1331" t="s">
        <v>353</v>
      </c>
      <c r="B1331" t="s">
        <v>258</v>
      </c>
      <c r="C1331" t="s">
        <v>259</v>
      </c>
      <c r="D1331" t="s">
        <v>47</v>
      </c>
      <c r="E1331" t="s">
        <v>41</v>
      </c>
      <c r="F1331" s="58">
        <v>0</v>
      </c>
      <c r="G1331" s="58">
        <v>0</v>
      </c>
      <c r="H1331" s="58">
        <v>0</v>
      </c>
      <c r="I1331" s="58">
        <v>0</v>
      </c>
      <c r="J1331" s="58">
        <v>0</v>
      </c>
    </row>
    <row r="1332" spans="1:10">
      <c r="A1332" t="s">
        <v>353</v>
      </c>
      <c r="B1332" t="s">
        <v>260</v>
      </c>
      <c r="C1332" t="s">
        <v>261</v>
      </c>
      <c r="D1332" t="s">
        <v>47</v>
      </c>
      <c r="E1332" t="s">
        <v>41</v>
      </c>
      <c r="F1332" s="56" t="s">
        <v>318</v>
      </c>
      <c r="G1332" s="56" t="s">
        <v>318</v>
      </c>
      <c r="H1332" s="56" t="s">
        <v>318</v>
      </c>
      <c r="I1332" s="56" t="s">
        <v>318</v>
      </c>
      <c r="J1332" s="56" t="s">
        <v>318</v>
      </c>
    </row>
    <row r="1333" spans="1:10">
      <c r="A1333" t="s">
        <v>353</v>
      </c>
      <c r="B1333" t="s">
        <v>262</v>
      </c>
      <c r="C1333" t="s">
        <v>263</v>
      </c>
      <c r="D1333" t="s">
        <v>47</v>
      </c>
      <c r="E1333" t="s">
        <v>41</v>
      </c>
      <c r="F1333" s="56" t="s">
        <v>318</v>
      </c>
      <c r="G1333" s="56" t="s">
        <v>318</v>
      </c>
      <c r="H1333" s="56" t="s">
        <v>318</v>
      </c>
      <c r="I1333" s="56" t="s">
        <v>318</v>
      </c>
      <c r="J1333" s="56" t="s">
        <v>318</v>
      </c>
    </row>
    <row r="1334" spans="1:10">
      <c r="A1334" t="s">
        <v>353</v>
      </c>
      <c r="B1334" t="s">
        <v>264</v>
      </c>
      <c r="C1334" t="s">
        <v>265</v>
      </c>
      <c r="D1334" t="s">
        <v>47</v>
      </c>
      <c r="E1334" t="s">
        <v>41</v>
      </c>
      <c r="F1334" s="58">
        <v>0</v>
      </c>
      <c r="G1334" s="58">
        <v>0</v>
      </c>
      <c r="H1334" s="58">
        <v>0</v>
      </c>
      <c r="I1334" s="58">
        <v>0</v>
      </c>
      <c r="J1334" s="58">
        <v>0</v>
      </c>
    </row>
    <row r="1335" spans="1:10">
      <c r="A1335" t="s">
        <v>353</v>
      </c>
      <c r="B1335" t="s">
        <v>266</v>
      </c>
      <c r="C1335" t="s">
        <v>267</v>
      </c>
      <c r="D1335" t="s">
        <v>47</v>
      </c>
      <c r="E1335" t="s">
        <v>41</v>
      </c>
      <c r="F1335" s="58">
        <v>0</v>
      </c>
      <c r="G1335" s="58">
        <v>0</v>
      </c>
      <c r="H1335" s="58">
        <v>0</v>
      </c>
      <c r="I1335" s="58">
        <v>0</v>
      </c>
      <c r="J1335" s="58">
        <v>0</v>
      </c>
    </row>
    <row r="1336" spans="1:10">
      <c r="A1336" t="s">
        <v>353</v>
      </c>
      <c r="B1336" t="s">
        <v>268</v>
      </c>
      <c r="C1336" t="s">
        <v>269</v>
      </c>
      <c r="D1336" t="s">
        <v>47</v>
      </c>
      <c r="E1336" t="s">
        <v>41</v>
      </c>
      <c r="F1336" s="58">
        <v>0</v>
      </c>
      <c r="G1336" s="58">
        <v>0</v>
      </c>
      <c r="H1336" s="58">
        <v>0</v>
      </c>
      <c r="I1336" s="58">
        <v>0</v>
      </c>
      <c r="J1336" s="58">
        <v>0</v>
      </c>
    </row>
    <row r="1337" spans="1:10">
      <c r="A1337" t="s">
        <v>353</v>
      </c>
      <c r="B1337" t="s">
        <v>270</v>
      </c>
      <c r="C1337" t="s">
        <v>271</v>
      </c>
      <c r="D1337" t="s">
        <v>47</v>
      </c>
      <c r="E1337" t="s">
        <v>41</v>
      </c>
      <c r="F1337" s="58">
        <v>0</v>
      </c>
      <c r="G1337" s="58">
        <v>0</v>
      </c>
      <c r="H1337" s="58">
        <v>0</v>
      </c>
      <c r="I1337" s="58">
        <v>0</v>
      </c>
      <c r="J1337" s="58">
        <v>0</v>
      </c>
    </row>
    <row r="1338" spans="1:10">
      <c r="A1338" t="s">
        <v>353</v>
      </c>
      <c r="B1338" t="s">
        <v>272</v>
      </c>
      <c r="C1338" t="s">
        <v>273</v>
      </c>
      <c r="D1338" t="s">
        <v>47</v>
      </c>
      <c r="E1338" t="s">
        <v>41</v>
      </c>
      <c r="F1338" s="58">
        <v>0</v>
      </c>
      <c r="G1338" s="58">
        <v>0</v>
      </c>
      <c r="H1338" s="58">
        <v>0</v>
      </c>
      <c r="I1338" s="58">
        <v>0</v>
      </c>
      <c r="J1338" s="58">
        <v>0</v>
      </c>
    </row>
    <row r="1339" spans="1:10">
      <c r="A1339" t="s">
        <v>353</v>
      </c>
      <c r="B1339" t="s">
        <v>274</v>
      </c>
      <c r="C1339" t="s">
        <v>275</v>
      </c>
      <c r="D1339" t="s">
        <v>47</v>
      </c>
      <c r="E1339" t="s">
        <v>41</v>
      </c>
      <c r="F1339" s="58">
        <v>0</v>
      </c>
      <c r="G1339" s="58">
        <v>0</v>
      </c>
      <c r="H1339" s="58">
        <v>0</v>
      </c>
      <c r="I1339" s="58">
        <v>0</v>
      </c>
      <c r="J1339" s="58">
        <v>0</v>
      </c>
    </row>
    <row r="1340" spans="1:10">
      <c r="A1340" t="s">
        <v>353</v>
      </c>
      <c r="B1340" t="s">
        <v>276</v>
      </c>
      <c r="C1340" t="s">
        <v>277</v>
      </c>
      <c r="D1340" t="s">
        <v>47</v>
      </c>
      <c r="E1340" t="s">
        <v>41</v>
      </c>
      <c r="F1340" s="58">
        <v>0</v>
      </c>
      <c r="G1340" s="58">
        <v>0</v>
      </c>
      <c r="H1340" s="58">
        <v>0</v>
      </c>
      <c r="I1340" s="58">
        <v>0</v>
      </c>
      <c r="J1340" s="58">
        <v>0</v>
      </c>
    </row>
    <row r="1341" spans="1:10">
      <c r="A1341" t="s">
        <v>353</v>
      </c>
      <c r="B1341" t="s">
        <v>278</v>
      </c>
      <c r="C1341" t="s">
        <v>279</v>
      </c>
      <c r="D1341" t="s">
        <v>47</v>
      </c>
      <c r="E1341" t="s">
        <v>41</v>
      </c>
      <c r="F1341" s="58">
        <v>0</v>
      </c>
      <c r="G1341" s="58">
        <v>0</v>
      </c>
      <c r="H1341" s="58">
        <v>0</v>
      </c>
      <c r="I1341" s="58">
        <v>0</v>
      </c>
      <c r="J1341" s="58">
        <v>0</v>
      </c>
    </row>
    <row r="1342" spans="1:10">
      <c r="A1342" t="s">
        <v>353</v>
      </c>
      <c r="B1342" t="s">
        <v>280</v>
      </c>
      <c r="C1342" t="s">
        <v>281</v>
      </c>
      <c r="D1342" t="s">
        <v>47</v>
      </c>
      <c r="E1342" t="s">
        <v>41</v>
      </c>
      <c r="F1342" s="58">
        <v>0</v>
      </c>
      <c r="G1342" s="58">
        <v>0</v>
      </c>
      <c r="H1342" s="58">
        <v>0</v>
      </c>
      <c r="I1342" s="58">
        <v>0</v>
      </c>
      <c r="J1342" s="58">
        <v>0</v>
      </c>
    </row>
    <row r="1343" spans="1:10">
      <c r="A1343" t="s">
        <v>353</v>
      </c>
      <c r="B1343" t="s">
        <v>282</v>
      </c>
      <c r="C1343" t="s">
        <v>283</v>
      </c>
      <c r="D1343" t="s">
        <v>47</v>
      </c>
      <c r="E1343" t="s">
        <v>41</v>
      </c>
      <c r="F1343" s="56" t="s">
        <v>318</v>
      </c>
      <c r="G1343" s="56" t="s">
        <v>318</v>
      </c>
      <c r="H1343" s="56" t="s">
        <v>318</v>
      </c>
      <c r="I1343" s="56" t="s">
        <v>318</v>
      </c>
      <c r="J1343" s="56" t="s">
        <v>318</v>
      </c>
    </row>
    <row r="1344" spans="1:10">
      <c r="A1344" t="s">
        <v>353</v>
      </c>
      <c r="B1344" t="s">
        <v>284</v>
      </c>
      <c r="C1344" t="s">
        <v>285</v>
      </c>
      <c r="D1344" t="s">
        <v>47</v>
      </c>
      <c r="E1344" t="s">
        <v>41</v>
      </c>
      <c r="F1344" s="56" t="s">
        <v>318</v>
      </c>
      <c r="G1344" s="56" t="s">
        <v>318</v>
      </c>
      <c r="H1344" s="56" t="s">
        <v>318</v>
      </c>
      <c r="I1344" s="56" t="s">
        <v>318</v>
      </c>
      <c r="J1344" s="56" t="s">
        <v>318</v>
      </c>
    </row>
    <row r="1345" spans="1:10">
      <c r="A1345" t="s">
        <v>353</v>
      </c>
      <c r="B1345" t="s">
        <v>286</v>
      </c>
      <c r="C1345" t="s">
        <v>287</v>
      </c>
      <c r="D1345" t="s">
        <v>47</v>
      </c>
      <c r="E1345" t="s">
        <v>41</v>
      </c>
      <c r="F1345" s="58">
        <v>0</v>
      </c>
      <c r="G1345" s="58">
        <v>0</v>
      </c>
      <c r="H1345" s="58">
        <v>0</v>
      </c>
      <c r="I1345" s="58">
        <v>0</v>
      </c>
      <c r="J1345" s="58">
        <v>0</v>
      </c>
    </row>
    <row r="1346" spans="1:10">
      <c r="A1346" t="s">
        <v>353</v>
      </c>
      <c r="B1346" t="s">
        <v>288</v>
      </c>
      <c r="C1346" t="s">
        <v>289</v>
      </c>
      <c r="D1346" t="s">
        <v>47</v>
      </c>
      <c r="E1346" t="s">
        <v>41</v>
      </c>
      <c r="F1346" s="58">
        <v>0</v>
      </c>
      <c r="G1346" s="58">
        <v>0</v>
      </c>
      <c r="H1346" s="58">
        <v>0</v>
      </c>
      <c r="I1346" s="58">
        <v>0</v>
      </c>
      <c r="J1346" s="58">
        <v>0</v>
      </c>
    </row>
    <row r="1347" spans="1:10">
      <c r="A1347" t="s">
        <v>353</v>
      </c>
      <c r="B1347" t="s">
        <v>290</v>
      </c>
      <c r="C1347" t="s">
        <v>291</v>
      </c>
      <c r="D1347" t="s">
        <v>47</v>
      </c>
      <c r="E1347" t="s">
        <v>41</v>
      </c>
      <c r="F1347" s="58">
        <v>0</v>
      </c>
      <c r="G1347" s="58">
        <v>0</v>
      </c>
      <c r="H1347" s="58">
        <v>0</v>
      </c>
      <c r="I1347" s="58">
        <v>0</v>
      </c>
      <c r="J1347" s="58">
        <v>0</v>
      </c>
    </row>
    <row r="1348" spans="1:10">
      <c r="A1348" t="s">
        <v>353</v>
      </c>
      <c r="B1348" t="s">
        <v>292</v>
      </c>
      <c r="C1348" t="s">
        <v>293</v>
      </c>
      <c r="D1348" t="s">
        <v>47</v>
      </c>
      <c r="E1348" t="s">
        <v>41</v>
      </c>
      <c r="F1348" s="58">
        <v>0</v>
      </c>
      <c r="G1348" s="58">
        <v>0</v>
      </c>
      <c r="H1348" s="58">
        <v>0</v>
      </c>
      <c r="I1348" s="58">
        <v>0</v>
      </c>
      <c r="J1348" s="58">
        <v>0</v>
      </c>
    </row>
    <row r="1349" spans="1:10">
      <c r="A1349" t="s">
        <v>353</v>
      </c>
      <c r="B1349" t="s">
        <v>294</v>
      </c>
      <c r="C1349" t="s">
        <v>295</v>
      </c>
      <c r="D1349" t="s">
        <v>47</v>
      </c>
      <c r="E1349" t="s">
        <v>41</v>
      </c>
      <c r="F1349" s="58">
        <v>0</v>
      </c>
      <c r="G1349" s="58">
        <v>0</v>
      </c>
      <c r="H1349" s="58">
        <v>0</v>
      </c>
      <c r="I1349" s="58">
        <v>0</v>
      </c>
      <c r="J1349" s="58">
        <v>0</v>
      </c>
    </row>
    <row r="1350" spans="1:10">
      <c r="A1350" t="s">
        <v>353</v>
      </c>
      <c r="B1350" t="s">
        <v>296</v>
      </c>
      <c r="C1350" t="s">
        <v>297</v>
      </c>
      <c r="D1350" t="s">
        <v>47</v>
      </c>
      <c r="E1350" t="s">
        <v>41</v>
      </c>
      <c r="F1350" s="58">
        <v>0</v>
      </c>
      <c r="G1350" s="58">
        <v>0</v>
      </c>
      <c r="H1350" s="58">
        <v>0</v>
      </c>
      <c r="I1350" s="58">
        <v>0</v>
      </c>
      <c r="J1350" s="58">
        <v>0</v>
      </c>
    </row>
    <row r="1351" spans="1:10">
      <c r="A1351" t="s">
        <v>353</v>
      </c>
      <c r="B1351" t="s">
        <v>298</v>
      </c>
      <c r="C1351" t="s">
        <v>299</v>
      </c>
      <c r="D1351" t="s">
        <v>47</v>
      </c>
      <c r="E1351" t="s">
        <v>41</v>
      </c>
      <c r="F1351" s="58">
        <v>0</v>
      </c>
      <c r="G1351" s="58">
        <v>0</v>
      </c>
      <c r="H1351" s="58">
        <v>0</v>
      </c>
      <c r="I1351" s="58">
        <v>0</v>
      </c>
      <c r="J1351" s="58">
        <v>0</v>
      </c>
    </row>
    <row r="1352" spans="1:10">
      <c r="A1352" t="s">
        <v>353</v>
      </c>
      <c r="B1352" t="s">
        <v>300</v>
      </c>
      <c r="C1352" t="s">
        <v>301</v>
      </c>
      <c r="D1352" t="s">
        <v>47</v>
      </c>
      <c r="E1352" t="s">
        <v>41</v>
      </c>
      <c r="F1352" s="58">
        <v>0</v>
      </c>
      <c r="G1352" s="58">
        <v>0</v>
      </c>
      <c r="H1352" s="58">
        <v>0</v>
      </c>
      <c r="I1352" s="58">
        <v>0</v>
      </c>
      <c r="J1352" s="58">
        <v>0</v>
      </c>
    </row>
    <row r="1353" spans="1:10">
      <c r="A1353" t="s">
        <v>353</v>
      </c>
      <c r="B1353" t="s">
        <v>302</v>
      </c>
      <c r="C1353" t="s">
        <v>303</v>
      </c>
      <c r="D1353" t="s">
        <v>47</v>
      </c>
      <c r="E1353" t="s">
        <v>41</v>
      </c>
      <c r="F1353" s="58">
        <v>0</v>
      </c>
      <c r="G1353" s="58">
        <v>0</v>
      </c>
      <c r="H1353" s="58">
        <v>0</v>
      </c>
      <c r="I1353" s="58">
        <v>0</v>
      </c>
      <c r="J1353" s="58">
        <v>0</v>
      </c>
    </row>
    <row r="1354" spans="1:10">
      <c r="A1354" t="s">
        <v>353</v>
      </c>
      <c r="B1354" t="s">
        <v>304</v>
      </c>
      <c r="C1354" t="s">
        <v>305</v>
      </c>
      <c r="D1354" t="s">
        <v>47</v>
      </c>
      <c r="E1354" t="s">
        <v>41</v>
      </c>
      <c r="F1354" s="58">
        <v>0</v>
      </c>
      <c r="G1354" s="58">
        <v>0</v>
      </c>
      <c r="H1354" s="58">
        <v>0</v>
      </c>
      <c r="I1354" s="58">
        <v>0</v>
      </c>
      <c r="J1354" s="58">
        <v>0</v>
      </c>
    </row>
    <row r="1355" spans="1:10">
      <c r="A1355" t="s">
        <v>353</v>
      </c>
      <c r="B1355" t="s">
        <v>306</v>
      </c>
      <c r="C1355" t="s">
        <v>307</v>
      </c>
      <c r="D1355" t="s">
        <v>47</v>
      </c>
      <c r="E1355" t="s">
        <v>41</v>
      </c>
      <c r="F1355" s="58">
        <v>0</v>
      </c>
      <c r="G1355" s="58">
        <v>0</v>
      </c>
      <c r="H1355" s="58">
        <v>0</v>
      </c>
      <c r="I1355" s="58">
        <v>0</v>
      </c>
      <c r="J1355" s="58">
        <v>0</v>
      </c>
    </row>
    <row r="1356" spans="1:10">
      <c r="A1356" t="s">
        <v>353</v>
      </c>
      <c r="B1356" t="s">
        <v>308</v>
      </c>
      <c r="C1356" t="s">
        <v>309</v>
      </c>
      <c r="D1356" t="s">
        <v>47</v>
      </c>
      <c r="E1356" t="s">
        <v>41</v>
      </c>
      <c r="F1356" s="58">
        <v>0</v>
      </c>
      <c r="G1356" s="58">
        <v>0</v>
      </c>
      <c r="H1356" s="58">
        <v>0</v>
      </c>
      <c r="I1356" s="58">
        <v>0</v>
      </c>
      <c r="J1356" s="58">
        <v>0</v>
      </c>
    </row>
    <row r="1357" spans="1:10">
      <c r="A1357" t="s">
        <v>353</v>
      </c>
      <c r="B1357" t="s">
        <v>310</v>
      </c>
      <c r="C1357" t="s">
        <v>311</v>
      </c>
      <c r="D1357" t="s">
        <v>47</v>
      </c>
      <c r="E1357" t="s">
        <v>41</v>
      </c>
      <c r="F1357" s="58">
        <v>23.095058637256098</v>
      </c>
      <c r="G1357" s="58">
        <v>30.36971887326947</v>
      </c>
      <c r="H1357" s="58">
        <v>19.80953585853203</v>
      </c>
      <c r="I1357" s="58">
        <v>5.2671720288074937</v>
      </c>
      <c r="J1357" s="58">
        <v>1.5900896690739601</v>
      </c>
    </row>
    <row r="1358" spans="1:10">
      <c r="A1358" t="s">
        <v>353</v>
      </c>
      <c r="B1358" t="s">
        <v>312</v>
      </c>
      <c r="C1358" t="s">
        <v>313</v>
      </c>
      <c r="D1358" t="s">
        <v>47</v>
      </c>
      <c r="E1358" t="s">
        <v>41</v>
      </c>
      <c r="F1358" s="58">
        <v>0</v>
      </c>
      <c r="G1358" s="58">
        <v>0</v>
      </c>
      <c r="H1358" s="58">
        <v>0</v>
      </c>
      <c r="I1358" s="58">
        <v>0</v>
      </c>
      <c r="J1358" s="58">
        <v>0</v>
      </c>
    </row>
    <row r="1359" spans="1:10">
      <c r="A1359" t="s">
        <v>353</v>
      </c>
      <c r="B1359" t="s">
        <v>314</v>
      </c>
      <c r="C1359" t="s">
        <v>315</v>
      </c>
      <c r="D1359" t="s">
        <v>47</v>
      </c>
      <c r="E1359" t="s">
        <v>41</v>
      </c>
      <c r="F1359" s="58">
        <v>23.095058637256098</v>
      </c>
      <c r="G1359" s="58">
        <v>30.36971887326947</v>
      </c>
      <c r="H1359" s="58">
        <v>19.80953585853203</v>
      </c>
      <c r="I1359" s="58">
        <v>5.2671720288074937</v>
      </c>
      <c r="J1359" s="58">
        <v>1.5900896690739601</v>
      </c>
    </row>
    <row r="1360" spans="1:10">
      <c r="A1360" t="s">
        <v>353</v>
      </c>
      <c r="B1360" t="s">
        <v>316</v>
      </c>
      <c r="C1360" t="s">
        <v>317</v>
      </c>
      <c r="D1360" t="s">
        <v>47</v>
      </c>
      <c r="E1360" t="s">
        <v>41</v>
      </c>
      <c r="F1360" s="56" t="s">
        <v>318</v>
      </c>
      <c r="G1360" s="56" t="s">
        <v>318</v>
      </c>
      <c r="H1360" s="56" t="s">
        <v>318</v>
      </c>
      <c r="I1360" s="56" t="s">
        <v>318</v>
      </c>
      <c r="J1360" s="56" t="s">
        <v>318</v>
      </c>
    </row>
    <row r="1361" spans="1:10">
      <c r="A1361" t="s">
        <v>353</v>
      </c>
      <c r="B1361" t="s">
        <v>319</v>
      </c>
      <c r="C1361" t="s">
        <v>320</v>
      </c>
      <c r="D1361" t="s">
        <v>47</v>
      </c>
      <c r="E1361" t="s">
        <v>41</v>
      </c>
      <c r="F1361" s="56" t="s">
        <v>318</v>
      </c>
      <c r="G1361" s="56" t="s">
        <v>318</v>
      </c>
      <c r="H1361" s="56" t="s">
        <v>318</v>
      </c>
      <c r="I1361" s="56" t="s">
        <v>318</v>
      </c>
      <c r="J1361" s="56" t="s">
        <v>318</v>
      </c>
    </row>
    <row r="1362" spans="1:10">
      <c r="A1362" t="s">
        <v>353</v>
      </c>
      <c r="B1362" t="s">
        <v>321</v>
      </c>
      <c r="C1362" t="s">
        <v>322</v>
      </c>
      <c r="D1362" t="s">
        <v>47</v>
      </c>
      <c r="E1362" t="s">
        <v>41</v>
      </c>
      <c r="F1362" s="58">
        <v>0</v>
      </c>
      <c r="G1362" s="58">
        <v>0</v>
      </c>
      <c r="H1362" s="58">
        <v>0</v>
      </c>
      <c r="I1362" s="58">
        <v>0</v>
      </c>
      <c r="J1362" s="58">
        <v>0</v>
      </c>
    </row>
    <row r="1363" spans="1:10">
      <c r="A1363" t="s">
        <v>353</v>
      </c>
      <c r="B1363" t="s">
        <v>323</v>
      </c>
      <c r="C1363" t="s">
        <v>324</v>
      </c>
      <c r="D1363" t="s">
        <v>47</v>
      </c>
      <c r="E1363" t="s">
        <v>41</v>
      </c>
      <c r="F1363" s="58">
        <v>6.0955988671903478</v>
      </c>
      <c r="G1363" s="58">
        <v>8.5945923509713964</v>
      </c>
      <c r="H1363" s="58">
        <v>3.5642171613580378</v>
      </c>
      <c r="I1363" s="58">
        <v>10.866457403002469</v>
      </c>
      <c r="J1363" s="58">
        <v>8.3486657055110083</v>
      </c>
    </row>
    <row r="1364" spans="1:10">
      <c r="A1364" t="s">
        <v>353</v>
      </c>
      <c r="B1364" t="s">
        <v>325</v>
      </c>
      <c r="C1364" t="s">
        <v>326</v>
      </c>
      <c r="D1364" t="s">
        <v>47</v>
      </c>
      <c r="E1364" t="s">
        <v>41</v>
      </c>
      <c r="F1364" s="58">
        <v>5.929224874579976</v>
      </c>
      <c r="G1364" s="58">
        <v>8.3600105362154675</v>
      </c>
      <c r="H1364" s="58">
        <v>3.4669349988362659</v>
      </c>
      <c r="I1364" s="58">
        <v>10.56986703623817</v>
      </c>
      <c r="J1364" s="58">
        <v>8.1207962415488275</v>
      </c>
    </row>
    <row r="1365" spans="1:10">
      <c r="A1365" t="s">
        <v>353</v>
      </c>
      <c r="B1365" t="s">
        <v>327</v>
      </c>
      <c r="C1365" t="s">
        <v>328</v>
      </c>
      <c r="D1365" t="s">
        <v>47</v>
      </c>
      <c r="E1365" t="s">
        <v>41</v>
      </c>
      <c r="F1365" s="58">
        <v>2.317761828089318</v>
      </c>
      <c r="G1365" s="58">
        <v>3.2679673503928881</v>
      </c>
      <c r="H1365" s="58">
        <v>1.3552411606481389</v>
      </c>
      <c r="I1365" s="58">
        <v>4.1318106266475292</v>
      </c>
      <c r="J1365" s="58">
        <v>3.174457360024892</v>
      </c>
    </row>
    <row r="1366" spans="1:10">
      <c r="A1366" t="s">
        <v>353</v>
      </c>
      <c r="B1366" t="s">
        <v>329</v>
      </c>
      <c r="C1366" t="s">
        <v>330</v>
      </c>
      <c r="D1366" t="s">
        <v>47</v>
      </c>
      <c r="E1366" t="s">
        <v>41</v>
      </c>
      <c r="F1366" s="58">
        <v>0</v>
      </c>
      <c r="G1366" s="58">
        <v>0</v>
      </c>
      <c r="H1366" s="58">
        <v>0</v>
      </c>
      <c r="I1366" s="58">
        <v>0</v>
      </c>
      <c r="J1366" s="58">
        <v>0</v>
      </c>
    </row>
    <row r="1367" spans="1:10">
      <c r="A1367" t="s">
        <v>353</v>
      </c>
      <c r="B1367" t="s">
        <v>331</v>
      </c>
      <c r="C1367" t="s">
        <v>332</v>
      </c>
      <c r="D1367" t="s">
        <v>47</v>
      </c>
      <c r="E1367" t="s">
        <v>41</v>
      </c>
      <c r="F1367" s="58">
        <v>0</v>
      </c>
      <c r="G1367" s="58">
        <v>0</v>
      </c>
      <c r="H1367" s="58">
        <v>0</v>
      </c>
      <c r="I1367" s="58">
        <v>0</v>
      </c>
      <c r="J1367" s="58">
        <v>0</v>
      </c>
    </row>
    <row r="1368" spans="1:10">
      <c r="A1368" t="s">
        <v>353</v>
      </c>
      <c r="B1368" t="s">
        <v>333</v>
      </c>
      <c r="C1368" t="s">
        <v>334</v>
      </c>
      <c r="D1368" t="s">
        <v>47</v>
      </c>
      <c r="E1368" t="s">
        <v>41</v>
      </c>
      <c r="F1368" s="58">
        <v>14.34258556985964</v>
      </c>
      <c r="G1368" s="58">
        <v>20.222570237579749</v>
      </c>
      <c r="H1368" s="58">
        <v>8.3863933208424442</v>
      </c>
      <c r="I1368" s="58">
        <v>25.568135065888171</v>
      </c>
      <c r="J1368" s="58">
        <v>19.64391930708473</v>
      </c>
    </row>
    <row r="1369" spans="1:10">
      <c r="A1369" t="s">
        <v>353</v>
      </c>
      <c r="B1369" t="s">
        <v>335</v>
      </c>
      <c r="C1369" t="s">
        <v>336</v>
      </c>
      <c r="D1369" t="s">
        <v>47</v>
      </c>
      <c r="E1369" t="s">
        <v>41</v>
      </c>
      <c r="F1369" s="58">
        <v>0</v>
      </c>
      <c r="G1369" s="58">
        <v>0</v>
      </c>
      <c r="H1369" s="58">
        <v>0</v>
      </c>
      <c r="I1369" s="58">
        <v>0</v>
      </c>
      <c r="J1369" s="58">
        <v>0</v>
      </c>
    </row>
    <row r="1370" spans="1:10">
      <c r="A1370" t="s">
        <v>353</v>
      </c>
      <c r="B1370" t="s">
        <v>337</v>
      </c>
      <c r="C1370" t="s">
        <v>338</v>
      </c>
      <c r="D1370" t="s">
        <v>47</v>
      </c>
      <c r="E1370" t="s">
        <v>41</v>
      </c>
      <c r="F1370" s="58">
        <v>0</v>
      </c>
      <c r="G1370" s="58">
        <v>0</v>
      </c>
      <c r="H1370" s="58">
        <v>0</v>
      </c>
      <c r="I1370" s="58">
        <v>0</v>
      </c>
      <c r="J1370" s="58">
        <v>0</v>
      </c>
    </row>
    <row r="1371" spans="1:10">
      <c r="A1371" t="s">
        <v>353</v>
      </c>
      <c r="B1371" t="s">
        <v>339</v>
      </c>
      <c r="C1371" t="s">
        <v>340</v>
      </c>
      <c r="D1371" t="s">
        <v>47</v>
      </c>
      <c r="E1371" t="s">
        <v>41</v>
      </c>
      <c r="F1371" s="58">
        <v>0</v>
      </c>
      <c r="G1371" s="58">
        <v>0</v>
      </c>
      <c r="H1371" s="58">
        <v>0</v>
      </c>
      <c r="I1371" s="58">
        <v>0</v>
      </c>
      <c r="J1371" s="58">
        <v>0</v>
      </c>
    </row>
    <row r="1372" spans="1:10">
      <c r="A1372" t="s">
        <v>353</v>
      </c>
      <c r="B1372" t="s">
        <v>341</v>
      </c>
      <c r="C1372" t="s">
        <v>342</v>
      </c>
      <c r="D1372" t="s">
        <v>47</v>
      </c>
      <c r="E1372" t="s">
        <v>41</v>
      </c>
      <c r="F1372" s="58">
        <v>0</v>
      </c>
      <c r="G1372" s="58">
        <v>0</v>
      </c>
      <c r="H1372" s="58">
        <v>0</v>
      </c>
      <c r="I1372" s="58">
        <v>0</v>
      </c>
      <c r="J1372" s="58">
        <v>0</v>
      </c>
    </row>
    <row r="1373" spans="1:10">
      <c r="A1373" t="s">
        <v>353</v>
      </c>
      <c r="B1373" t="s">
        <v>343</v>
      </c>
      <c r="C1373" t="s">
        <v>344</v>
      </c>
      <c r="D1373" t="s">
        <v>47</v>
      </c>
      <c r="E1373" t="s">
        <v>41</v>
      </c>
      <c r="F1373" s="58">
        <v>0</v>
      </c>
      <c r="G1373" s="58">
        <v>0</v>
      </c>
      <c r="H1373" s="58">
        <v>0</v>
      </c>
      <c r="I1373" s="58">
        <v>0</v>
      </c>
      <c r="J1373" s="58">
        <v>0</v>
      </c>
    </row>
    <row r="1374" spans="1:10">
      <c r="A1374" t="s">
        <v>353</v>
      </c>
      <c r="B1374" t="s">
        <v>345</v>
      </c>
      <c r="C1374" t="s">
        <v>346</v>
      </c>
      <c r="D1374" t="s">
        <v>47</v>
      </c>
      <c r="E1374" t="s">
        <v>41</v>
      </c>
      <c r="F1374" s="58">
        <v>0</v>
      </c>
      <c r="G1374" s="58">
        <v>0</v>
      </c>
      <c r="H1374" s="58">
        <v>0</v>
      </c>
      <c r="I1374" s="58">
        <v>0</v>
      </c>
      <c r="J1374" s="58">
        <v>0</v>
      </c>
    </row>
    <row r="1375" spans="1:10">
      <c r="A1375" t="s">
        <v>354</v>
      </c>
      <c r="B1375" t="s">
        <v>45</v>
      </c>
      <c r="C1375" t="s">
        <v>46</v>
      </c>
      <c r="D1375" t="s">
        <v>47</v>
      </c>
      <c r="E1375" t="s">
        <v>41</v>
      </c>
      <c r="F1375" s="58">
        <v>11.76156819534453</v>
      </c>
      <c r="G1375" s="58">
        <v>11.77559638386562</v>
      </c>
      <c r="H1375" s="58">
        <v>11.40909355341163</v>
      </c>
      <c r="I1375" s="58">
        <v>11.20457642546144</v>
      </c>
      <c r="J1375" s="58">
        <v>11.969352078539711</v>
      </c>
    </row>
    <row r="1376" spans="1:10">
      <c r="A1376" t="s">
        <v>354</v>
      </c>
      <c r="B1376" t="s">
        <v>48</v>
      </c>
      <c r="C1376" t="s">
        <v>49</v>
      </c>
      <c r="D1376" t="s">
        <v>47</v>
      </c>
      <c r="E1376" t="s">
        <v>41</v>
      </c>
      <c r="F1376" s="58">
        <v>0</v>
      </c>
      <c r="G1376" s="58">
        <v>0</v>
      </c>
      <c r="H1376" s="58">
        <v>0</v>
      </c>
      <c r="I1376" s="58">
        <v>0</v>
      </c>
      <c r="J1376" s="58">
        <v>0</v>
      </c>
    </row>
    <row r="1377" spans="1:10">
      <c r="A1377" t="s">
        <v>354</v>
      </c>
      <c r="B1377" t="s">
        <v>50</v>
      </c>
      <c r="C1377" t="s">
        <v>51</v>
      </c>
      <c r="D1377" t="s">
        <v>47</v>
      </c>
      <c r="E1377" t="s">
        <v>41</v>
      </c>
      <c r="F1377" s="58">
        <v>0</v>
      </c>
      <c r="G1377" s="58">
        <v>0</v>
      </c>
      <c r="H1377" s="58">
        <v>0</v>
      </c>
      <c r="I1377" s="58">
        <v>0</v>
      </c>
      <c r="J1377" s="58">
        <v>0</v>
      </c>
    </row>
    <row r="1378" spans="1:10">
      <c r="A1378" t="s">
        <v>354</v>
      </c>
      <c r="B1378" t="s">
        <v>52</v>
      </c>
      <c r="C1378" t="s">
        <v>53</v>
      </c>
      <c r="D1378" t="s">
        <v>47</v>
      </c>
      <c r="E1378" t="s">
        <v>41</v>
      </c>
      <c r="F1378" s="58">
        <v>28.909217312482891</v>
      </c>
      <c r="G1378" s="58">
        <v>28.783669639204199</v>
      </c>
      <c r="H1378" s="58">
        <v>28.20812487549949</v>
      </c>
      <c r="I1378" s="58">
        <v>27.901844435619861</v>
      </c>
      <c r="J1378" s="58">
        <v>29.834923458668509</v>
      </c>
    </row>
    <row r="1379" spans="1:10">
      <c r="A1379" t="s">
        <v>354</v>
      </c>
      <c r="B1379" t="s">
        <v>54</v>
      </c>
      <c r="C1379" t="s">
        <v>55</v>
      </c>
      <c r="D1379" t="s">
        <v>47</v>
      </c>
      <c r="E1379" t="s">
        <v>41</v>
      </c>
      <c r="F1379" s="58">
        <v>57.125397290027522</v>
      </c>
      <c r="G1379" s="58">
        <v>59.222458731225657</v>
      </c>
      <c r="H1379" s="58">
        <v>58.74100702458189</v>
      </c>
      <c r="I1379" s="58">
        <v>58.481982977751521</v>
      </c>
      <c r="J1379" s="58">
        <v>60.463472279777953</v>
      </c>
    </row>
    <row r="1380" spans="1:10">
      <c r="A1380" t="s">
        <v>354</v>
      </c>
      <c r="B1380" t="s">
        <v>56</v>
      </c>
      <c r="C1380" t="s">
        <v>57</v>
      </c>
      <c r="D1380" t="s">
        <v>47</v>
      </c>
      <c r="E1380" t="s">
        <v>41</v>
      </c>
      <c r="F1380" s="58">
        <v>97.796182797854939</v>
      </c>
      <c r="G1380" s="58">
        <v>99.781724754295482</v>
      </c>
      <c r="H1380" s="58">
        <v>98.358225453493006</v>
      </c>
      <c r="I1380" s="58">
        <v>97.588403838832818</v>
      </c>
      <c r="J1380" s="58">
        <v>102.2677478169862</v>
      </c>
    </row>
    <row r="1381" spans="1:10">
      <c r="A1381" t="s">
        <v>354</v>
      </c>
      <c r="B1381" t="s">
        <v>58</v>
      </c>
      <c r="C1381" t="s">
        <v>59</v>
      </c>
      <c r="D1381" t="s">
        <v>47</v>
      </c>
      <c r="E1381" t="s">
        <v>41</v>
      </c>
      <c r="F1381" s="58">
        <v>9.9448934875632951</v>
      </c>
      <c r="G1381" s="58">
        <v>7.5426066962251088</v>
      </c>
      <c r="H1381" s="58">
        <v>4.0130114330130926</v>
      </c>
      <c r="I1381" s="58">
        <v>3.919560515174251</v>
      </c>
      <c r="J1381" s="58">
        <v>3.707801064000118</v>
      </c>
    </row>
    <row r="1382" spans="1:10">
      <c r="A1382" t="s">
        <v>354</v>
      </c>
      <c r="B1382" t="s">
        <v>60</v>
      </c>
      <c r="C1382" t="s">
        <v>61</v>
      </c>
      <c r="D1382" t="s">
        <v>47</v>
      </c>
      <c r="E1382" t="s">
        <v>41</v>
      </c>
      <c r="F1382" s="58">
        <v>0</v>
      </c>
      <c r="G1382" s="58">
        <v>0</v>
      </c>
      <c r="H1382" s="58">
        <v>0</v>
      </c>
      <c r="I1382" s="58">
        <v>0</v>
      </c>
      <c r="J1382" s="58">
        <v>0</v>
      </c>
    </row>
    <row r="1383" spans="1:10">
      <c r="A1383" t="s">
        <v>354</v>
      </c>
      <c r="B1383" t="s">
        <v>62</v>
      </c>
      <c r="C1383" t="s">
        <v>63</v>
      </c>
      <c r="D1383" t="s">
        <v>47</v>
      </c>
      <c r="E1383" t="s">
        <v>41</v>
      </c>
      <c r="F1383" s="58">
        <v>0</v>
      </c>
      <c r="G1383" s="58">
        <v>0</v>
      </c>
      <c r="H1383" s="58">
        <v>0</v>
      </c>
      <c r="I1383" s="58">
        <v>0</v>
      </c>
      <c r="J1383" s="58">
        <v>0</v>
      </c>
    </row>
    <row r="1384" spans="1:10">
      <c r="A1384" t="s">
        <v>354</v>
      </c>
      <c r="B1384" t="s">
        <v>64</v>
      </c>
      <c r="C1384" t="s">
        <v>65</v>
      </c>
      <c r="D1384" t="s">
        <v>47</v>
      </c>
      <c r="E1384" t="s">
        <v>41</v>
      </c>
      <c r="F1384" s="58">
        <v>1.0320487362942721</v>
      </c>
      <c r="G1384" s="58">
        <v>1.0499705670389119</v>
      </c>
      <c r="H1384" s="58">
        <v>1.050662456493481</v>
      </c>
      <c r="I1384" s="58">
        <v>1.056080893163206</v>
      </c>
      <c r="J1384" s="58">
        <v>1.0426203284309079</v>
      </c>
    </row>
    <row r="1385" spans="1:10">
      <c r="A1385" t="s">
        <v>354</v>
      </c>
      <c r="B1385" t="s">
        <v>66</v>
      </c>
      <c r="C1385" t="s">
        <v>67</v>
      </c>
      <c r="D1385" t="s">
        <v>47</v>
      </c>
      <c r="E1385" t="s">
        <v>41</v>
      </c>
      <c r="F1385" s="58">
        <v>5.0574414381398611</v>
      </c>
      <c r="G1385" s="58">
        <v>4.855442403002848</v>
      </c>
      <c r="H1385" s="58">
        <v>5.326612363574454</v>
      </c>
      <c r="I1385" s="58">
        <v>5.7907290753956087</v>
      </c>
      <c r="J1385" s="58">
        <v>6.2516699368989528</v>
      </c>
    </row>
    <row r="1386" spans="1:10">
      <c r="A1386" t="s">
        <v>354</v>
      </c>
      <c r="B1386" t="s">
        <v>68</v>
      </c>
      <c r="C1386" t="s">
        <v>69</v>
      </c>
      <c r="D1386" t="s">
        <v>47</v>
      </c>
      <c r="E1386" t="s">
        <v>41</v>
      </c>
      <c r="F1386" s="58">
        <v>16.034383661997431</v>
      </c>
      <c r="G1386" s="58">
        <v>13.44801966626687</v>
      </c>
      <c r="H1386" s="58">
        <v>10.39028625308103</v>
      </c>
      <c r="I1386" s="58">
        <v>10.76637048373307</v>
      </c>
      <c r="J1386" s="58">
        <v>11.00209132932998</v>
      </c>
    </row>
    <row r="1387" spans="1:10">
      <c r="A1387" t="s">
        <v>354</v>
      </c>
      <c r="B1387" t="s">
        <v>70</v>
      </c>
      <c r="C1387" t="s">
        <v>71</v>
      </c>
      <c r="D1387" t="s">
        <v>47</v>
      </c>
      <c r="E1387" t="s">
        <v>41</v>
      </c>
      <c r="F1387" s="58">
        <v>4.3152165605999988</v>
      </c>
      <c r="G1387" s="58">
        <v>4.2963287054206987</v>
      </c>
      <c r="H1387" s="58">
        <v>4.3108997519387273</v>
      </c>
      <c r="I1387" s="58">
        <v>4.3114251064476372</v>
      </c>
      <c r="J1387" s="58">
        <v>4.3177200195528842</v>
      </c>
    </row>
    <row r="1388" spans="1:10">
      <c r="A1388" t="s">
        <v>354</v>
      </c>
      <c r="B1388" t="s">
        <v>72</v>
      </c>
      <c r="C1388" t="s">
        <v>73</v>
      </c>
      <c r="D1388" t="s">
        <v>47</v>
      </c>
      <c r="E1388" t="s">
        <v>41</v>
      </c>
      <c r="F1388" s="58">
        <v>1.3232274E-2</v>
      </c>
      <c r="G1388" s="58">
        <v>1.323227399513591E-2</v>
      </c>
      <c r="H1388" s="58">
        <v>1.329843537166189E-2</v>
      </c>
      <c r="I1388" s="58">
        <v>1.3232274005056791E-2</v>
      </c>
      <c r="J1388" s="58">
        <v>1.3232273999242679E-2</v>
      </c>
    </row>
    <row r="1389" spans="1:10">
      <c r="A1389" t="s">
        <v>354</v>
      </c>
      <c r="B1389" t="s">
        <v>74</v>
      </c>
      <c r="C1389" t="s">
        <v>75</v>
      </c>
      <c r="D1389" t="s">
        <v>47</v>
      </c>
      <c r="E1389" t="s">
        <v>41</v>
      </c>
      <c r="F1389" s="58">
        <v>0</v>
      </c>
      <c r="G1389" s="58">
        <v>0</v>
      </c>
      <c r="H1389" s="58">
        <v>0</v>
      </c>
      <c r="I1389" s="58">
        <v>0</v>
      </c>
      <c r="J1389" s="58">
        <v>0</v>
      </c>
    </row>
    <row r="1390" spans="1:10">
      <c r="A1390" t="s">
        <v>354</v>
      </c>
      <c r="B1390" t="s">
        <v>76</v>
      </c>
      <c r="C1390" t="s">
        <v>77</v>
      </c>
      <c r="D1390" t="s">
        <v>47</v>
      </c>
      <c r="E1390" t="s">
        <v>41</v>
      </c>
      <c r="F1390" s="58">
        <v>27.699440386199981</v>
      </c>
      <c r="G1390" s="58">
        <v>29.313427567824579</v>
      </c>
      <c r="H1390" s="58">
        <v>30.176280648171101</v>
      </c>
      <c r="I1390" s="58">
        <v>29.348541299215722</v>
      </c>
      <c r="J1390" s="58">
        <v>30.192142792272019</v>
      </c>
    </row>
    <row r="1391" spans="1:10">
      <c r="A1391" t="s">
        <v>354</v>
      </c>
      <c r="B1391" t="s">
        <v>78</v>
      </c>
      <c r="C1391" t="s">
        <v>79</v>
      </c>
      <c r="D1391" t="s">
        <v>47</v>
      </c>
      <c r="E1391" t="s">
        <v>41</v>
      </c>
      <c r="F1391" s="58">
        <v>36.757220002799983</v>
      </c>
      <c r="G1391" s="58">
        <v>36.777563703880823</v>
      </c>
      <c r="H1391" s="58">
        <v>36.963826889219327</v>
      </c>
      <c r="I1391" s="58">
        <v>37.088854790773723</v>
      </c>
      <c r="J1391" s="58">
        <v>37.240787599468597</v>
      </c>
    </row>
    <row r="1392" spans="1:10">
      <c r="A1392" t="s">
        <v>354</v>
      </c>
      <c r="B1392" t="s">
        <v>80</v>
      </c>
      <c r="C1392" t="s">
        <v>81</v>
      </c>
      <c r="D1392" t="s">
        <v>47</v>
      </c>
      <c r="E1392" t="s">
        <v>41</v>
      </c>
      <c r="F1392" s="58">
        <v>68.78510922359996</v>
      </c>
      <c r="G1392" s="58">
        <v>70.40055225112124</v>
      </c>
      <c r="H1392" s="58">
        <v>71.464305724700807</v>
      </c>
      <c r="I1392" s="58">
        <v>70.76205347044214</v>
      </c>
      <c r="J1392" s="58">
        <v>71.763882685292742</v>
      </c>
    </row>
    <row r="1393" spans="1:10">
      <c r="A1393" t="s">
        <v>354</v>
      </c>
      <c r="B1393" t="s">
        <v>82</v>
      </c>
      <c r="C1393" t="s">
        <v>83</v>
      </c>
      <c r="D1393" t="s">
        <v>47</v>
      </c>
      <c r="E1393" t="s">
        <v>41</v>
      </c>
      <c r="F1393" s="58">
        <v>13.631064991371939</v>
      </c>
      <c r="G1393" s="58">
        <v>12.601312245005699</v>
      </c>
      <c r="H1393" s="58">
        <v>16.382341353744241</v>
      </c>
      <c r="I1393" s="58">
        <v>15.657360393723421</v>
      </c>
      <c r="J1393" s="58">
        <v>13.386048759367091</v>
      </c>
    </row>
    <row r="1394" spans="1:10">
      <c r="A1394" t="s">
        <v>354</v>
      </c>
      <c r="B1394" t="s">
        <v>84</v>
      </c>
      <c r="C1394" t="s">
        <v>85</v>
      </c>
      <c r="D1394" t="s">
        <v>47</v>
      </c>
      <c r="E1394" t="s">
        <v>41</v>
      </c>
      <c r="F1394" s="58">
        <v>0</v>
      </c>
      <c r="G1394" s="58">
        <v>0</v>
      </c>
      <c r="H1394" s="58">
        <v>0</v>
      </c>
      <c r="I1394" s="58">
        <v>0</v>
      </c>
      <c r="J1394" s="58">
        <v>0</v>
      </c>
    </row>
    <row r="1395" spans="1:10">
      <c r="A1395" t="s">
        <v>354</v>
      </c>
      <c r="B1395" t="s">
        <v>86</v>
      </c>
      <c r="C1395" t="s">
        <v>87</v>
      </c>
      <c r="D1395" t="s">
        <v>47</v>
      </c>
      <c r="E1395" t="s">
        <v>41</v>
      </c>
      <c r="F1395" s="58">
        <v>0</v>
      </c>
      <c r="G1395" s="58">
        <v>0</v>
      </c>
      <c r="H1395" s="58">
        <v>0</v>
      </c>
      <c r="I1395" s="58">
        <v>0</v>
      </c>
      <c r="J1395" s="58">
        <v>0</v>
      </c>
    </row>
    <row r="1396" spans="1:10">
      <c r="A1396" t="s">
        <v>354</v>
      </c>
      <c r="B1396" t="s">
        <v>88</v>
      </c>
      <c r="C1396" t="s">
        <v>89</v>
      </c>
      <c r="D1396" t="s">
        <v>47</v>
      </c>
      <c r="E1396" t="s">
        <v>41</v>
      </c>
      <c r="F1396" s="58">
        <v>4.0050306621394158</v>
      </c>
      <c r="G1396" s="58">
        <v>8.544874497885484</v>
      </c>
      <c r="H1396" s="58">
        <v>16.080043747091128</v>
      </c>
      <c r="I1396" s="58">
        <v>7.5146360749999639</v>
      </c>
      <c r="J1396" s="58">
        <v>4.7093303329948828</v>
      </c>
    </row>
    <row r="1397" spans="1:10">
      <c r="A1397" t="s">
        <v>354</v>
      </c>
      <c r="B1397" t="s">
        <v>90</v>
      </c>
      <c r="C1397" t="s">
        <v>91</v>
      </c>
      <c r="D1397" t="s">
        <v>47</v>
      </c>
      <c r="E1397" t="s">
        <v>41</v>
      </c>
      <c r="F1397" s="58">
        <v>23.40491498104635</v>
      </c>
      <c r="G1397" s="58">
        <v>24.184257103060521</v>
      </c>
      <c r="H1397" s="58">
        <v>24.153207252895701</v>
      </c>
      <c r="I1397" s="58">
        <v>16.889430182622519</v>
      </c>
      <c r="J1397" s="58">
        <v>15.70695341640794</v>
      </c>
    </row>
    <row r="1398" spans="1:10">
      <c r="A1398" t="s">
        <v>354</v>
      </c>
      <c r="B1398" t="s">
        <v>92</v>
      </c>
      <c r="C1398" t="s">
        <v>93</v>
      </c>
      <c r="D1398" t="s">
        <v>47</v>
      </c>
      <c r="E1398" t="s">
        <v>41</v>
      </c>
      <c r="F1398" s="58">
        <v>41.041010634557708</v>
      </c>
      <c r="G1398" s="58">
        <v>45.330443845951713</v>
      </c>
      <c r="H1398" s="58">
        <v>56.615592353731067</v>
      </c>
      <c r="I1398" s="58">
        <v>40.061426651345897</v>
      </c>
      <c r="J1398" s="58">
        <v>33.802332508769908</v>
      </c>
    </row>
    <row r="1399" spans="1:10">
      <c r="A1399" t="s">
        <v>354</v>
      </c>
      <c r="B1399" t="s">
        <v>94</v>
      </c>
      <c r="C1399" t="s">
        <v>95</v>
      </c>
      <c r="D1399" t="s">
        <v>47</v>
      </c>
      <c r="E1399" t="s">
        <v>41</v>
      </c>
      <c r="F1399" s="58">
        <v>33.40031296928538</v>
      </c>
      <c r="G1399" s="58">
        <v>32.906140802816651</v>
      </c>
      <c r="H1399" s="58">
        <v>32.393633391567853</v>
      </c>
      <c r="I1399" s="58">
        <v>32.037641287109068</v>
      </c>
      <c r="J1399" s="58">
        <v>32.485342988661181</v>
      </c>
    </row>
    <row r="1400" spans="1:10">
      <c r="A1400" t="s">
        <v>354</v>
      </c>
      <c r="B1400" t="s">
        <v>96</v>
      </c>
      <c r="C1400" t="s">
        <v>97</v>
      </c>
      <c r="D1400" t="s">
        <v>47</v>
      </c>
      <c r="E1400" t="s">
        <v>41</v>
      </c>
      <c r="F1400" s="58">
        <v>8.4393473730401798</v>
      </c>
      <c r="G1400" s="58">
        <v>8.2869722888666608</v>
      </c>
      <c r="H1400" s="58">
        <v>8.0895836466645523</v>
      </c>
      <c r="I1400" s="58">
        <v>7.9545670385572116</v>
      </c>
      <c r="J1400" s="58">
        <v>8.1652501922287897</v>
      </c>
    </row>
    <row r="1401" spans="1:10">
      <c r="A1401" t="s">
        <v>354</v>
      </c>
      <c r="B1401" t="s">
        <v>98</v>
      </c>
      <c r="C1401" t="s">
        <v>99</v>
      </c>
      <c r="D1401" t="s">
        <v>47</v>
      </c>
      <c r="E1401" t="s">
        <v>41</v>
      </c>
      <c r="F1401" s="58">
        <v>8.5138843000418536</v>
      </c>
      <c r="G1401" s="58">
        <v>8.355160254027771</v>
      </c>
      <c r="H1401" s="58">
        <v>8.1425498985136535</v>
      </c>
      <c r="I1401" s="58">
        <v>8.008904784955428</v>
      </c>
      <c r="J1401" s="58">
        <v>8.2283664033633226</v>
      </c>
    </row>
    <row r="1402" spans="1:10">
      <c r="A1402" t="s">
        <v>354</v>
      </c>
      <c r="B1402" t="s">
        <v>100</v>
      </c>
      <c r="C1402" t="s">
        <v>101</v>
      </c>
      <c r="D1402" t="s">
        <v>47</v>
      </c>
      <c r="E1402" t="s">
        <v>41</v>
      </c>
      <c r="F1402" s="58">
        <v>73.311517256664672</v>
      </c>
      <c r="G1402" s="58">
        <v>73.989168235895221</v>
      </c>
      <c r="H1402" s="58">
        <v>72.078283846773161</v>
      </c>
      <c r="I1402" s="58">
        <v>71.553685411698865</v>
      </c>
      <c r="J1402" s="58">
        <v>83.315930445746261</v>
      </c>
    </row>
    <row r="1403" spans="1:10">
      <c r="A1403" t="s">
        <v>354</v>
      </c>
      <c r="B1403" t="s">
        <v>102</v>
      </c>
      <c r="C1403" t="s">
        <v>103</v>
      </c>
      <c r="D1403" t="s">
        <v>47</v>
      </c>
      <c r="E1403" t="s">
        <v>41</v>
      </c>
      <c r="F1403" s="58">
        <v>2.3761388288274969</v>
      </c>
      <c r="G1403" s="58">
        <v>2.5910741065178051</v>
      </c>
      <c r="H1403" s="58">
        <v>2.5728437889160451</v>
      </c>
      <c r="I1403" s="58">
        <v>2.64062900373753</v>
      </c>
      <c r="J1403" s="58">
        <v>2.699240660235882</v>
      </c>
    </row>
    <row r="1404" spans="1:10">
      <c r="A1404" t="s">
        <v>354</v>
      </c>
      <c r="B1404" t="s">
        <v>104</v>
      </c>
      <c r="C1404" t="s">
        <v>105</v>
      </c>
      <c r="D1404" t="s">
        <v>47</v>
      </c>
      <c r="E1404" t="s">
        <v>41</v>
      </c>
      <c r="F1404" s="58">
        <v>10.59640929123408</v>
      </c>
      <c r="G1404" s="58">
        <v>10.480153378716061</v>
      </c>
      <c r="H1404" s="58">
        <v>10.386454350888579</v>
      </c>
      <c r="I1404" s="58">
        <v>10.296812163986131</v>
      </c>
      <c r="J1404" s="58">
        <v>10.22534580235429</v>
      </c>
    </row>
    <row r="1405" spans="1:10">
      <c r="A1405" t="s">
        <v>354</v>
      </c>
      <c r="B1405" t="s">
        <v>106</v>
      </c>
      <c r="C1405" t="s">
        <v>107</v>
      </c>
      <c r="D1405" t="s">
        <v>47</v>
      </c>
      <c r="E1405" t="s">
        <v>41</v>
      </c>
      <c r="F1405" s="58">
        <v>17.952612917996149</v>
      </c>
      <c r="G1405" s="58">
        <v>20.83326318743169</v>
      </c>
      <c r="H1405" s="58">
        <v>20.704939979717029</v>
      </c>
      <c r="I1405" s="58">
        <v>21.826634958835651</v>
      </c>
      <c r="J1405" s="58">
        <v>22.76476151516459</v>
      </c>
    </row>
    <row r="1406" spans="1:10">
      <c r="A1406" t="s">
        <v>354</v>
      </c>
      <c r="B1406" t="s">
        <v>108</v>
      </c>
      <c r="C1406" t="s">
        <v>109</v>
      </c>
      <c r="D1406" t="s">
        <v>47</v>
      </c>
      <c r="E1406" t="s">
        <v>41</v>
      </c>
      <c r="F1406" s="58">
        <v>6.0246043570744794</v>
      </c>
      <c r="G1406" s="58">
        <v>5.9923679398341676</v>
      </c>
      <c r="H1406" s="58">
        <v>5.9572260698647739</v>
      </c>
      <c r="I1406" s="58">
        <v>5.9244676117469668</v>
      </c>
      <c r="J1406" s="58">
        <v>5.9039853893082901</v>
      </c>
    </row>
    <row r="1407" spans="1:10">
      <c r="A1407" t="s">
        <v>354</v>
      </c>
      <c r="B1407" t="s">
        <v>110</v>
      </c>
      <c r="C1407" t="s">
        <v>111</v>
      </c>
      <c r="D1407" t="s">
        <v>47</v>
      </c>
      <c r="E1407" t="s">
        <v>41</v>
      </c>
      <c r="F1407" s="58">
        <v>0</v>
      </c>
      <c r="G1407" s="58">
        <v>0</v>
      </c>
      <c r="H1407" s="58">
        <v>0</v>
      </c>
      <c r="I1407" s="58">
        <v>0</v>
      </c>
      <c r="J1407" s="58">
        <v>0</v>
      </c>
    </row>
    <row r="1408" spans="1:10">
      <c r="A1408" t="s">
        <v>354</v>
      </c>
      <c r="B1408" t="s">
        <v>112</v>
      </c>
      <c r="C1408" t="s">
        <v>113</v>
      </c>
      <c r="D1408" t="s">
        <v>47</v>
      </c>
      <c r="E1408" t="s">
        <v>41</v>
      </c>
      <c r="F1408" s="58">
        <v>0</v>
      </c>
      <c r="G1408" s="58">
        <v>0</v>
      </c>
      <c r="H1408" s="58">
        <v>0</v>
      </c>
      <c r="I1408" s="58">
        <v>0</v>
      </c>
      <c r="J1408" s="58">
        <v>0</v>
      </c>
    </row>
    <row r="1409" spans="1:10">
      <c r="A1409" t="s">
        <v>354</v>
      </c>
      <c r="B1409" t="s">
        <v>114</v>
      </c>
      <c r="C1409" t="s">
        <v>57</v>
      </c>
      <c r="D1409" t="s">
        <v>47</v>
      </c>
      <c r="E1409" t="s">
        <v>41</v>
      </c>
      <c r="F1409" s="58">
        <v>160.61482729416429</v>
      </c>
      <c r="G1409" s="58">
        <v>163.43430019410599</v>
      </c>
      <c r="H1409" s="58">
        <v>160.32551497290561</v>
      </c>
      <c r="I1409" s="58">
        <v>160.2433422606268</v>
      </c>
      <c r="J1409" s="58">
        <v>173.78822339706261</v>
      </c>
    </row>
    <row r="1410" spans="1:10">
      <c r="A1410" t="s">
        <v>354</v>
      </c>
      <c r="B1410" t="s">
        <v>115</v>
      </c>
      <c r="C1410" t="s">
        <v>116</v>
      </c>
      <c r="D1410" t="s">
        <v>47</v>
      </c>
      <c r="E1410" t="s">
        <v>41</v>
      </c>
      <c r="F1410" s="58">
        <v>2.5164945303925159</v>
      </c>
      <c r="G1410" s="58">
        <v>4.9469690943179776</v>
      </c>
      <c r="H1410" s="58">
        <v>4.8419253187686673</v>
      </c>
      <c r="I1410" s="58">
        <v>7.4603549988783762</v>
      </c>
      <c r="J1410" s="58">
        <v>10.917914095682599</v>
      </c>
    </row>
    <row r="1411" spans="1:10">
      <c r="A1411" t="s">
        <v>354</v>
      </c>
      <c r="B1411" t="s">
        <v>117</v>
      </c>
      <c r="C1411" t="s">
        <v>118</v>
      </c>
      <c r="D1411" t="s">
        <v>47</v>
      </c>
      <c r="E1411" t="s">
        <v>41</v>
      </c>
      <c r="F1411" s="58">
        <v>1.8963128467954529E-2</v>
      </c>
      <c r="G1411" s="58">
        <v>2.2707433831863591E-2</v>
      </c>
      <c r="H1411" s="58">
        <v>2.8500330933026431E-2</v>
      </c>
      <c r="I1411" s="58">
        <v>7.7766643099349705E-2</v>
      </c>
      <c r="J1411" s="58">
        <v>2.435855522119958E-2</v>
      </c>
    </row>
    <row r="1412" spans="1:10">
      <c r="A1412" t="s">
        <v>354</v>
      </c>
      <c r="B1412" t="s">
        <v>119</v>
      </c>
      <c r="C1412" t="s">
        <v>120</v>
      </c>
      <c r="D1412" t="s">
        <v>47</v>
      </c>
      <c r="E1412" t="s">
        <v>41</v>
      </c>
      <c r="F1412" s="58">
        <v>0</v>
      </c>
      <c r="G1412" s="58">
        <v>0</v>
      </c>
      <c r="H1412" s="58">
        <v>0</v>
      </c>
      <c r="I1412" s="58">
        <v>0</v>
      </c>
      <c r="J1412" s="58">
        <v>0</v>
      </c>
    </row>
    <row r="1413" spans="1:10">
      <c r="A1413" t="s">
        <v>354</v>
      </c>
      <c r="B1413" t="s">
        <v>121</v>
      </c>
      <c r="C1413" t="s">
        <v>122</v>
      </c>
      <c r="D1413" t="s">
        <v>47</v>
      </c>
      <c r="E1413" t="s">
        <v>41</v>
      </c>
      <c r="F1413" s="58">
        <v>12.91966444355535</v>
      </c>
      <c r="G1413" s="58">
        <v>10.23969599560095</v>
      </c>
      <c r="H1413" s="58">
        <v>8.1913121056190494</v>
      </c>
      <c r="I1413" s="58">
        <v>9.5053229660508833</v>
      </c>
      <c r="J1413" s="58">
        <v>18.88862745631933</v>
      </c>
    </row>
    <row r="1414" spans="1:10">
      <c r="A1414" t="s">
        <v>354</v>
      </c>
      <c r="B1414" t="s">
        <v>123</v>
      </c>
      <c r="C1414" t="s">
        <v>124</v>
      </c>
      <c r="D1414" t="s">
        <v>47</v>
      </c>
      <c r="E1414" t="s">
        <v>41</v>
      </c>
      <c r="F1414" s="58">
        <v>0</v>
      </c>
      <c r="G1414" s="58">
        <v>0</v>
      </c>
      <c r="H1414" s="58">
        <v>0</v>
      </c>
      <c r="I1414" s="58">
        <v>0</v>
      </c>
      <c r="J1414" s="58">
        <v>0</v>
      </c>
    </row>
    <row r="1415" spans="1:10">
      <c r="A1415" t="s">
        <v>354</v>
      </c>
      <c r="B1415" t="s">
        <v>125</v>
      </c>
      <c r="C1415" t="s">
        <v>126</v>
      </c>
      <c r="D1415" t="s">
        <v>47</v>
      </c>
      <c r="E1415" t="s">
        <v>41</v>
      </c>
      <c r="F1415" s="58">
        <v>6.0123628780677681E-3</v>
      </c>
      <c r="G1415" s="58">
        <v>4.8884943889274234E-3</v>
      </c>
      <c r="H1415" s="58">
        <v>4.9061144624614264E-3</v>
      </c>
      <c r="I1415" s="58">
        <v>5.0098143203939046E-3</v>
      </c>
      <c r="J1415" s="58">
        <v>5.3354352044532056E-3</v>
      </c>
    </row>
    <row r="1416" spans="1:10">
      <c r="A1416" t="s">
        <v>354</v>
      </c>
      <c r="B1416" t="s">
        <v>127</v>
      </c>
      <c r="C1416" t="s">
        <v>128</v>
      </c>
      <c r="D1416" t="s">
        <v>47</v>
      </c>
      <c r="E1416" t="s">
        <v>41</v>
      </c>
      <c r="F1416" s="58">
        <v>1.1585625251135969</v>
      </c>
      <c r="G1416" s="58">
        <v>1.2220785058458741</v>
      </c>
      <c r="H1416" s="58">
        <v>2.1708610386843392</v>
      </c>
      <c r="I1416" s="58">
        <v>4.8522215948329661</v>
      </c>
      <c r="J1416" s="58">
        <v>9.0531596950887927</v>
      </c>
    </row>
    <row r="1417" spans="1:10">
      <c r="A1417" t="s">
        <v>354</v>
      </c>
      <c r="B1417" t="s">
        <v>129</v>
      </c>
      <c r="C1417" t="s">
        <v>130</v>
      </c>
      <c r="D1417" t="s">
        <v>47</v>
      </c>
      <c r="E1417" t="s">
        <v>41</v>
      </c>
      <c r="F1417" s="58">
        <v>5.6626350685127858E-3</v>
      </c>
      <c r="G1417" s="58">
        <v>4.6346102809001121E-3</v>
      </c>
      <c r="H1417" s="58">
        <v>4.8592966703743211E-3</v>
      </c>
      <c r="I1417" s="58">
        <v>5.0855147305044687E-3</v>
      </c>
      <c r="J1417" s="58">
        <v>5.6521814030162211E-3</v>
      </c>
    </row>
    <row r="1418" spans="1:10">
      <c r="A1418" t="s">
        <v>354</v>
      </c>
      <c r="B1418" t="s">
        <v>131</v>
      </c>
      <c r="C1418" t="s">
        <v>132</v>
      </c>
      <c r="D1418" t="s">
        <v>47</v>
      </c>
      <c r="E1418" t="s">
        <v>41</v>
      </c>
      <c r="F1418" s="58">
        <v>0</v>
      </c>
      <c r="G1418" s="58">
        <v>0</v>
      </c>
      <c r="H1418" s="58">
        <v>0</v>
      </c>
      <c r="I1418" s="58">
        <v>0</v>
      </c>
      <c r="J1418" s="58">
        <v>0</v>
      </c>
    </row>
    <row r="1419" spans="1:10">
      <c r="A1419" t="s">
        <v>354</v>
      </c>
      <c r="B1419" t="s">
        <v>133</v>
      </c>
      <c r="C1419" t="s">
        <v>134</v>
      </c>
      <c r="D1419" t="s">
        <v>47</v>
      </c>
      <c r="E1419" t="s">
        <v>41</v>
      </c>
      <c r="F1419" s="58">
        <v>0</v>
      </c>
      <c r="G1419" s="58">
        <v>0</v>
      </c>
      <c r="H1419" s="58">
        <v>0</v>
      </c>
      <c r="I1419" s="58">
        <v>0</v>
      </c>
      <c r="J1419" s="58">
        <v>0</v>
      </c>
    </row>
    <row r="1420" spans="1:10">
      <c r="A1420" t="s">
        <v>354</v>
      </c>
      <c r="B1420" t="s">
        <v>135</v>
      </c>
      <c r="C1420" t="s">
        <v>69</v>
      </c>
      <c r="D1420" t="s">
        <v>47</v>
      </c>
      <c r="E1420" t="s">
        <v>41</v>
      </c>
      <c r="F1420" s="58">
        <v>16.625359625476001</v>
      </c>
      <c r="G1420" s="58">
        <v>16.44097413426649</v>
      </c>
      <c r="H1420" s="58">
        <v>15.242364205137919</v>
      </c>
      <c r="I1420" s="58">
        <v>21.905761531912471</v>
      </c>
      <c r="J1420" s="58">
        <v>38.89504741891939</v>
      </c>
    </row>
    <row r="1421" spans="1:10">
      <c r="A1421" t="s">
        <v>354</v>
      </c>
      <c r="B1421" t="s">
        <v>136</v>
      </c>
      <c r="C1421" t="s">
        <v>137</v>
      </c>
      <c r="D1421" t="s">
        <v>47</v>
      </c>
      <c r="E1421" t="s">
        <v>41</v>
      </c>
      <c r="F1421" s="58">
        <v>51.452674719599983</v>
      </c>
      <c r="G1421" s="58">
        <v>50.742045632347569</v>
      </c>
      <c r="H1421" s="58">
        <v>49.132687170140059</v>
      </c>
      <c r="I1421" s="58">
        <v>47.385603208308687</v>
      </c>
      <c r="J1421" s="58">
        <v>47.404329393886911</v>
      </c>
    </row>
    <row r="1422" spans="1:10">
      <c r="A1422" t="s">
        <v>354</v>
      </c>
      <c r="B1422" t="s">
        <v>138</v>
      </c>
      <c r="C1422" t="s">
        <v>139</v>
      </c>
      <c r="D1422" t="s">
        <v>47</v>
      </c>
      <c r="E1422" t="s">
        <v>41</v>
      </c>
      <c r="F1422" s="58">
        <v>1.4431727309999991</v>
      </c>
      <c r="G1422" s="58">
        <v>1.4349515196725211</v>
      </c>
      <c r="H1422" s="58">
        <v>1.441294100580117</v>
      </c>
      <c r="I1422" s="58">
        <v>1.441522064950886</v>
      </c>
      <c r="J1422" s="58">
        <v>1.444262813317341</v>
      </c>
    </row>
    <row r="1423" spans="1:10">
      <c r="A1423" t="s">
        <v>354</v>
      </c>
      <c r="B1423" t="s">
        <v>140</v>
      </c>
      <c r="C1423" t="s">
        <v>141</v>
      </c>
      <c r="D1423" t="s">
        <v>47</v>
      </c>
      <c r="E1423" t="s">
        <v>41</v>
      </c>
      <c r="F1423" s="58">
        <v>0</v>
      </c>
      <c r="G1423" s="58">
        <v>0</v>
      </c>
      <c r="H1423" s="58">
        <v>0</v>
      </c>
      <c r="I1423" s="58">
        <v>0</v>
      </c>
      <c r="J1423" s="58">
        <v>0</v>
      </c>
    </row>
    <row r="1424" spans="1:10">
      <c r="A1424" t="s">
        <v>354</v>
      </c>
      <c r="B1424" t="s">
        <v>142</v>
      </c>
      <c r="C1424" t="s">
        <v>143</v>
      </c>
      <c r="D1424" t="s">
        <v>47</v>
      </c>
      <c r="E1424" t="s">
        <v>41</v>
      </c>
      <c r="F1424" s="58">
        <v>71.245463539799957</v>
      </c>
      <c r="G1424" s="58">
        <v>34.284514169997252</v>
      </c>
      <c r="H1424" s="58">
        <v>40.184914689221863</v>
      </c>
      <c r="I1424" s="58">
        <v>34.701325645861317</v>
      </c>
      <c r="J1424" s="58">
        <v>35.306487154579308</v>
      </c>
    </row>
    <row r="1425" spans="1:10">
      <c r="A1425" t="s">
        <v>354</v>
      </c>
      <c r="B1425" t="s">
        <v>144</v>
      </c>
      <c r="C1425" t="s">
        <v>145</v>
      </c>
      <c r="D1425" t="s">
        <v>47</v>
      </c>
      <c r="E1425" t="s">
        <v>41</v>
      </c>
      <c r="F1425" s="58">
        <v>0</v>
      </c>
      <c r="G1425" s="58">
        <v>0</v>
      </c>
      <c r="H1425" s="58">
        <v>0</v>
      </c>
      <c r="I1425" s="58">
        <v>0</v>
      </c>
      <c r="J1425" s="58">
        <v>0</v>
      </c>
    </row>
    <row r="1426" spans="1:10">
      <c r="A1426" t="s">
        <v>354</v>
      </c>
      <c r="B1426" t="s">
        <v>146</v>
      </c>
      <c r="C1426" t="s">
        <v>147</v>
      </c>
      <c r="D1426" t="s">
        <v>47</v>
      </c>
      <c r="E1426" t="s">
        <v>41</v>
      </c>
      <c r="F1426" s="58">
        <v>1.527756700799999</v>
      </c>
      <c r="G1426" s="58">
        <v>1.505232820846687</v>
      </c>
      <c r="H1426" s="58">
        <v>1.5226098955902789</v>
      </c>
      <c r="I1426" s="58">
        <v>1.523235760782113</v>
      </c>
      <c r="J1426" s="58">
        <v>1.5307419929123911</v>
      </c>
    </row>
    <row r="1427" spans="1:10">
      <c r="A1427" t="s">
        <v>354</v>
      </c>
      <c r="B1427" t="s">
        <v>148</v>
      </c>
      <c r="C1427" t="s">
        <v>149</v>
      </c>
      <c r="D1427" t="s">
        <v>47</v>
      </c>
      <c r="E1427" t="s">
        <v>41</v>
      </c>
      <c r="F1427" s="58">
        <v>8.5431104747999971</v>
      </c>
      <c r="G1427" s="58">
        <v>13.53713957802384</v>
      </c>
      <c r="H1427" s="58">
        <v>14.533160929816191</v>
      </c>
      <c r="I1427" s="58">
        <v>25.18375507202412</v>
      </c>
      <c r="J1427" s="58">
        <v>24.20366114621476</v>
      </c>
    </row>
    <row r="1428" spans="1:10">
      <c r="A1428" t="s">
        <v>354</v>
      </c>
      <c r="B1428" t="s">
        <v>150</v>
      </c>
      <c r="C1428" t="s">
        <v>151</v>
      </c>
      <c r="D1428" t="s">
        <v>47</v>
      </c>
      <c r="E1428" t="s">
        <v>41</v>
      </c>
      <c r="F1428" s="58">
        <v>0.48186719459999983</v>
      </c>
      <c r="G1428" s="58">
        <v>0.48154079142298878</v>
      </c>
      <c r="H1428" s="58">
        <v>0.48179258826020899</v>
      </c>
      <c r="I1428" s="58">
        <v>0.48180191418412349</v>
      </c>
      <c r="J1428" s="58">
        <v>0.48191071497241889</v>
      </c>
    </row>
    <row r="1429" spans="1:10">
      <c r="A1429" t="s">
        <v>354</v>
      </c>
      <c r="B1429" t="s">
        <v>152</v>
      </c>
      <c r="C1429" t="s">
        <v>153</v>
      </c>
      <c r="D1429" t="s">
        <v>47</v>
      </c>
      <c r="E1429" t="s">
        <v>41</v>
      </c>
      <c r="F1429" s="58">
        <v>0</v>
      </c>
      <c r="G1429" s="58">
        <v>0</v>
      </c>
      <c r="H1429" s="58">
        <v>0</v>
      </c>
      <c r="I1429" s="58">
        <v>0</v>
      </c>
      <c r="J1429" s="58">
        <v>0</v>
      </c>
    </row>
    <row r="1430" spans="1:10">
      <c r="A1430" t="s">
        <v>354</v>
      </c>
      <c r="B1430" t="s">
        <v>154</v>
      </c>
      <c r="C1430" t="s">
        <v>155</v>
      </c>
      <c r="D1430" t="s">
        <v>47</v>
      </c>
      <c r="E1430" t="s">
        <v>41</v>
      </c>
      <c r="F1430" s="58">
        <v>0</v>
      </c>
      <c r="G1430" s="58">
        <v>0</v>
      </c>
      <c r="H1430" s="58">
        <v>0</v>
      </c>
      <c r="I1430" s="58">
        <v>0</v>
      </c>
      <c r="J1430" s="58">
        <v>0</v>
      </c>
    </row>
    <row r="1431" spans="1:10">
      <c r="A1431" t="s">
        <v>354</v>
      </c>
      <c r="B1431" t="s">
        <v>156</v>
      </c>
      <c r="C1431" t="s">
        <v>81</v>
      </c>
      <c r="D1431" t="s">
        <v>47</v>
      </c>
      <c r="E1431" t="s">
        <v>41</v>
      </c>
      <c r="F1431" s="58">
        <v>134.69404536059989</v>
      </c>
      <c r="G1431" s="58">
        <v>101.9854245123109</v>
      </c>
      <c r="H1431" s="58">
        <v>107.2964593736087</v>
      </c>
      <c r="I1431" s="58">
        <v>110.7172436661113</v>
      </c>
      <c r="J1431" s="58">
        <v>110.3713932158831</v>
      </c>
    </row>
    <row r="1432" spans="1:10">
      <c r="A1432" t="s">
        <v>354</v>
      </c>
      <c r="B1432" t="s">
        <v>157</v>
      </c>
      <c r="C1432" t="s">
        <v>158</v>
      </c>
      <c r="D1432" t="s">
        <v>47</v>
      </c>
      <c r="E1432" t="s">
        <v>41</v>
      </c>
      <c r="F1432" s="58">
        <v>74.45928300134436</v>
      </c>
      <c r="G1432" s="58">
        <v>97.668395890931379</v>
      </c>
      <c r="H1432" s="58">
        <v>99.581047768785325</v>
      </c>
      <c r="I1432" s="58">
        <v>97.997714544446637</v>
      </c>
      <c r="J1432" s="58">
        <v>115.9347125709846</v>
      </c>
    </row>
    <row r="1433" spans="1:10">
      <c r="A1433" t="s">
        <v>354</v>
      </c>
      <c r="B1433" t="s">
        <v>159</v>
      </c>
      <c r="C1433" t="s">
        <v>160</v>
      </c>
      <c r="D1433" t="s">
        <v>47</v>
      </c>
      <c r="E1433" t="s">
        <v>41</v>
      </c>
      <c r="F1433" s="58">
        <v>8.2563347220236519E-2</v>
      </c>
      <c r="G1433" s="58">
        <v>0.1402146054526125</v>
      </c>
      <c r="H1433" s="58">
        <v>0.16891176625560289</v>
      </c>
      <c r="I1433" s="58">
        <v>0.1238691633747607</v>
      </c>
      <c r="J1433" s="58">
        <v>7.8187060873946404E-2</v>
      </c>
    </row>
    <row r="1434" spans="1:10">
      <c r="A1434" t="s">
        <v>354</v>
      </c>
      <c r="B1434" t="s">
        <v>161</v>
      </c>
      <c r="C1434" t="s">
        <v>162</v>
      </c>
      <c r="D1434" t="s">
        <v>47</v>
      </c>
      <c r="E1434" t="s">
        <v>41</v>
      </c>
      <c r="F1434" s="58">
        <v>0</v>
      </c>
      <c r="G1434" s="58">
        <v>0</v>
      </c>
      <c r="H1434" s="58">
        <v>0</v>
      </c>
      <c r="I1434" s="58">
        <v>0</v>
      </c>
      <c r="J1434" s="58">
        <v>0</v>
      </c>
    </row>
    <row r="1435" spans="1:10">
      <c r="A1435" t="s">
        <v>354</v>
      </c>
      <c r="B1435" t="s">
        <v>163</v>
      </c>
      <c r="C1435" t="s">
        <v>164</v>
      </c>
      <c r="D1435" t="s">
        <v>47</v>
      </c>
      <c r="E1435" t="s">
        <v>41</v>
      </c>
      <c r="F1435" s="58">
        <v>124.585029112993</v>
      </c>
      <c r="G1435" s="58">
        <v>152.80374400365071</v>
      </c>
      <c r="H1435" s="58">
        <v>166.69832541038599</v>
      </c>
      <c r="I1435" s="58">
        <v>370.15559313804852</v>
      </c>
      <c r="J1435" s="58">
        <v>615.3657876310391</v>
      </c>
    </row>
    <row r="1436" spans="1:10">
      <c r="A1436" t="s">
        <v>354</v>
      </c>
      <c r="B1436" t="s">
        <v>165</v>
      </c>
      <c r="C1436" t="s">
        <v>166</v>
      </c>
      <c r="D1436" t="s">
        <v>47</v>
      </c>
      <c r="E1436" t="s">
        <v>41</v>
      </c>
      <c r="F1436" s="58">
        <v>0</v>
      </c>
      <c r="G1436" s="58">
        <v>0</v>
      </c>
      <c r="H1436" s="58">
        <v>0</v>
      </c>
      <c r="I1436" s="58">
        <v>0</v>
      </c>
      <c r="J1436" s="58">
        <v>0</v>
      </c>
    </row>
    <row r="1437" spans="1:10">
      <c r="A1437" t="s">
        <v>354</v>
      </c>
      <c r="B1437" t="s">
        <v>167</v>
      </c>
      <c r="C1437" t="s">
        <v>168</v>
      </c>
      <c r="D1437" t="s">
        <v>47</v>
      </c>
      <c r="E1437" t="s">
        <v>41</v>
      </c>
      <c r="F1437" s="58">
        <v>2.901263096167389E-3</v>
      </c>
      <c r="G1437" s="58">
        <v>4.641472013549499E-3</v>
      </c>
      <c r="H1437" s="58">
        <v>8.8953804965503421E-3</v>
      </c>
      <c r="I1437" s="58">
        <v>8.8957687060694565E-3</v>
      </c>
      <c r="J1437" s="58">
        <v>2.1536810123025409E-2</v>
      </c>
    </row>
    <row r="1438" spans="1:10">
      <c r="A1438" t="s">
        <v>354</v>
      </c>
      <c r="B1438" t="s">
        <v>169</v>
      </c>
      <c r="C1438" t="s">
        <v>170</v>
      </c>
      <c r="D1438" t="s">
        <v>47</v>
      </c>
      <c r="E1438" t="s">
        <v>41</v>
      </c>
      <c r="F1438" s="58">
        <v>14.1379516122021</v>
      </c>
      <c r="G1438" s="58">
        <v>23.2856985089105</v>
      </c>
      <c r="H1438" s="58">
        <v>17.901139790170049</v>
      </c>
      <c r="I1438" s="58">
        <v>58.217608086397</v>
      </c>
      <c r="J1438" s="58">
        <v>75.211977782220316</v>
      </c>
    </row>
    <row r="1439" spans="1:10">
      <c r="A1439" t="s">
        <v>354</v>
      </c>
      <c r="B1439" t="s">
        <v>171</v>
      </c>
      <c r="C1439" t="s">
        <v>172</v>
      </c>
      <c r="D1439" t="s">
        <v>47</v>
      </c>
      <c r="E1439" t="s">
        <v>41</v>
      </c>
      <c r="F1439" s="58">
        <v>0.18755557624367949</v>
      </c>
      <c r="G1439" s="58">
        <v>0.20937302857826071</v>
      </c>
      <c r="H1439" s="58">
        <v>0.1763889578001813</v>
      </c>
      <c r="I1439" s="58">
        <v>0.1763887491841595</v>
      </c>
      <c r="J1439" s="58">
        <v>0.14124079955984101</v>
      </c>
    </row>
    <row r="1440" spans="1:10">
      <c r="A1440" t="s">
        <v>354</v>
      </c>
      <c r="B1440" t="s">
        <v>173</v>
      </c>
      <c r="C1440" t="s">
        <v>174</v>
      </c>
      <c r="D1440" t="s">
        <v>47</v>
      </c>
      <c r="E1440" t="s">
        <v>41</v>
      </c>
      <c r="F1440" s="58">
        <v>0</v>
      </c>
      <c r="G1440" s="58">
        <v>0</v>
      </c>
      <c r="H1440" s="58">
        <v>0</v>
      </c>
      <c r="I1440" s="58">
        <v>0</v>
      </c>
      <c r="J1440" s="58">
        <v>0</v>
      </c>
    </row>
    <row r="1441" spans="1:10">
      <c r="A1441" t="s">
        <v>354</v>
      </c>
      <c r="B1441" t="s">
        <v>175</v>
      </c>
      <c r="C1441" t="s">
        <v>176</v>
      </c>
      <c r="D1441" t="s">
        <v>47</v>
      </c>
      <c r="E1441" t="s">
        <v>41</v>
      </c>
      <c r="F1441" s="58">
        <v>0</v>
      </c>
      <c r="G1441" s="58">
        <v>0</v>
      </c>
      <c r="H1441" s="58">
        <v>0</v>
      </c>
      <c r="I1441" s="58">
        <v>0</v>
      </c>
      <c r="J1441" s="58">
        <v>0</v>
      </c>
    </row>
    <row r="1442" spans="1:10">
      <c r="A1442" t="s">
        <v>354</v>
      </c>
      <c r="B1442" t="s">
        <v>177</v>
      </c>
      <c r="C1442" t="s">
        <v>93</v>
      </c>
      <c r="D1442" t="s">
        <v>47</v>
      </c>
      <c r="E1442" t="s">
        <v>41</v>
      </c>
      <c r="F1442" s="58">
        <v>213.45528391309949</v>
      </c>
      <c r="G1442" s="58">
        <v>274.11206750953698</v>
      </c>
      <c r="H1442" s="58">
        <v>284.53470907389368</v>
      </c>
      <c r="I1442" s="58">
        <v>526.68006945015713</v>
      </c>
      <c r="J1442" s="58">
        <v>806.75344265480078</v>
      </c>
    </row>
    <row r="1443" spans="1:10">
      <c r="A1443" t="s">
        <v>354</v>
      </c>
      <c r="B1443" t="s">
        <v>178</v>
      </c>
      <c r="C1443" t="s">
        <v>179</v>
      </c>
      <c r="D1443" t="s">
        <v>47</v>
      </c>
      <c r="E1443" t="s">
        <v>41</v>
      </c>
      <c r="F1443" s="58">
        <v>0</v>
      </c>
      <c r="G1443" s="58">
        <v>0</v>
      </c>
      <c r="H1443" s="58">
        <v>0</v>
      </c>
      <c r="I1443" s="58">
        <v>0</v>
      </c>
      <c r="J1443" s="58">
        <v>0</v>
      </c>
    </row>
    <row r="1444" spans="1:10">
      <c r="A1444" t="s">
        <v>354</v>
      </c>
      <c r="B1444" t="s">
        <v>180</v>
      </c>
      <c r="C1444" t="s">
        <v>181</v>
      </c>
      <c r="D1444" t="s">
        <v>47</v>
      </c>
      <c r="E1444" t="s">
        <v>41</v>
      </c>
      <c r="F1444" s="58">
        <v>0</v>
      </c>
      <c r="G1444" s="58">
        <v>0</v>
      </c>
      <c r="H1444" s="58">
        <v>0</v>
      </c>
      <c r="I1444" s="58">
        <v>0</v>
      </c>
      <c r="J1444" s="58">
        <v>0</v>
      </c>
    </row>
    <row r="1445" spans="1:10">
      <c r="A1445" t="s">
        <v>354</v>
      </c>
      <c r="B1445" t="s">
        <v>182</v>
      </c>
      <c r="C1445" t="s">
        <v>183</v>
      </c>
      <c r="D1445" t="s">
        <v>47</v>
      </c>
      <c r="E1445" t="s">
        <v>41</v>
      </c>
      <c r="F1445" s="58">
        <v>0</v>
      </c>
      <c r="G1445" s="58">
        <v>0</v>
      </c>
      <c r="H1445" s="58">
        <v>0</v>
      </c>
      <c r="I1445" s="58">
        <v>0</v>
      </c>
      <c r="J1445" s="58">
        <v>0</v>
      </c>
    </row>
    <row r="1446" spans="1:10">
      <c r="A1446" t="s">
        <v>354</v>
      </c>
      <c r="B1446" t="s">
        <v>184</v>
      </c>
      <c r="C1446" t="s">
        <v>185</v>
      </c>
      <c r="D1446" t="s">
        <v>47</v>
      </c>
      <c r="E1446" t="s">
        <v>41</v>
      </c>
      <c r="F1446" s="58">
        <v>0</v>
      </c>
      <c r="G1446" s="58">
        <v>0</v>
      </c>
      <c r="H1446" s="58">
        <v>0</v>
      </c>
      <c r="I1446" s="58">
        <v>0</v>
      </c>
      <c r="J1446" s="58">
        <v>0</v>
      </c>
    </row>
    <row r="1447" spans="1:10">
      <c r="A1447" t="s">
        <v>354</v>
      </c>
      <c r="B1447" t="s">
        <v>186</v>
      </c>
      <c r="C1447" t="s">
        <v>187</v>
      </c>
      <c r="D1447" t="s">
        <v>47</v>
      </c>
      <c r="E1447" t="s">
        <v>41</v>
      </c>
      <c r="F1447" s="58">
        <v>0</v>
      </c>
      <c r="G1447" s="58">
        <v>0</v>
      </c>
      <c r="H1447" s="58">
        <v>0</v>
      </c>
      <c r="I1447" s="58">
        <v>0</v>
      </c>
      <c r="J1447" s="58">
        <v>0</v>
      </c>
    </row>
    <row r="1448" spans="1:10">
      <c r="A1448" t="s">
        <v>354</v>
      </c>
      <c r="B1448" t="s">
        <v>188</v>
      </c>
      <c r="C1448" t="s">
        <v>189</v>
      </c>
      <c r="D1448" t="s">
        <v>47</v>
      </c>
      <c r="E1448" t="s">
        <v>41</v>
      </c>
      <c r="F1448" s="58">
        <v>0</v>
      </c>
      <c r="G1448" s="58">
        <v>0</v>
      </c>
      <c r="H1448" s="58">
        <v>0</v>
      </c>
      <c r="I1448" s="58">
        <v>0</v>
      </c>
      <c r="J1448" s="58">
        <v>0</v>
      </c>
    </row>
    <row r="1449" spans="1:10">
      <c r="A1449" t="s">
        <v>354</v>
      </c>
      <c r="B1449" t="s">
        <v>190</v>
      </c>
      <c r="C1449" t="s">
        <v>191</v>
      </c>
      <c r="D1449" t="s">
        <v>47</v>
      </c>
      <c r="E1449" t="s">
        <v>41</v>
      </c>
      <c r="F1449" s="58">
        <v>0</v>
      </c>
      <c r="G1449" s="58">
        <v>0</v>
      </c>
      <c r="H1449" s="58">
        <v>0</v>
      </c>
      <c r="I1449" s="58">
        <v>0</v>
      </c>
      <c r="J1449" s="58">
        <v>0</v>
      </c>
    </row>
    <row r="1450" spans="1:10">
      <c r="A1450" t="s">
        <v>354</v>
      </c>
      <c r="B1450" t="s">
        <v>192</v>
      </c>
      <c r="C1450" t="s">
        <v>193</v>
      </c>
      <c r="D1450" t="s">
        <v>47</v>
      </c>
      <c r="E1450" t="s">
        <v>41</v>
      </c>
      <c r="F1450" s="58">
        <v>0</v>
      </c>
      <c r="G1450" s="58">
        <v>0</v>
      </c>
      <c r="H1450" s="58">
        <v>0</v>
      </c>
      <c r="I1450" s="58">
        <v>0</v>
      </c>
      <c r="J1450" s="58">
        <v>0</v>
      </c>
    </row>
    <row r="1451" spans="1:10">
      <c r="A1451" t="s">
        <v>354</v>
      </c>
      <c r="B1451" t="s">
        <v>194</v>
      </c>
      <c r="C1451" t="s">
        <v>195</v>
      </c>
      <c r="D1451" t="s">
        <v>47</v>
      </c>
      <c r="E1451" t="s">
        <v>41</v>
      </c>
      <c r="F1451" s="58">
        <v>0</v>
      </c>
      <c r="G1451" s="58">
        <v>0</v>
      </c>
      <c r="H1451" s="58">
        <v>0</v>
      </c>
      <c r="I1451" s="58">
        <v>0</v>
      </c>
      <c r="J1451" s="58">
        <v>0</v>
      </c>
    </row>
    <row r="1452" spans="1:10">
      <c r="A1452" t="s">
        <v>354</v>
      </c>
      <c r="B1452" t="s">
        <v>196</v>
      </c>
      <c r="C1452" t="s">
        <v>197</v>
      </c>
      <c r="D1452" t="s">
        <v>47</v>
      </c>
      <c r="E1452" t="s">
        <v>41</v>
      </c>
      <c r="F1452" s="58">
        <v>0</v>
      </c>
      <c r="G1452" s="58">
        <v>0</v>
      </c>
      <c r="H1452" s="58">
        <v>0</v>
      </c>
      <c r="I1452" s="58">
        <v>0</v>
      </c>
      <c r="J1452" s="58">
        <v>0</v>
      </c>
    </row>
    <row r="1453" spans="1:10">
      <c r="A1453" t="s">
        <v>354</v>
      </c>
      <c r="B1453" t="s">
        <v>198</v>
      </c>
      <c r="C1453" t="s">
        <v>199</v>
      </c>
      <c r="D1453" t="s">
        <v>47</v>
      </c>
      <c r="E1453" t="s">
        <v>41</v>
      </c>
      <c r="F1453" s="58">
        <v>0</v>
      </c>
      <c r="G1453" s="58">
        <v>0</v>
      </c>
      <c r="H1453" s="58">
        <v>0</v>
      </c>
      <c r="I1453" s="58">
        <v>0</v>
      </c>
      <c r="J1453" s="58">
        <v>0</v>
      </c>
    </row>
    <row r="1454" spans="1:10">
      <c r="A1454" t="s">
        <v>354</v>
      </c>
      <c r="B1454" t="s">
        <v>200</v>
      </c>
      <c r="C1454" t="s">
        <v>201</v>
      </c>
      <c r="D1454" t="s">
        <v>47</v>
      </c>
      <c r="E1454" t="s">
        <v>41</v>
      </c>
      <c r="F1454" s="58">
        <v>0</v>
      </c>
      <c r="G1454" s="58">
        <v>0</v>
      </c>
      <c r="H1454" s="58">
        <v>0</v>
      </c>
      <c r="I1454" s="58">
        <v>0</v>
      </c>
      <c r="J1454" s="58">
        <v>0</v>
      </c>
    </row>
    <row r="1455" spans="1:10">
      <c r="A1455" t="s">
        <v>354</v>
      </c>
      <c r="B1455" t="s">
        <v>202</v>
      </c>
      <c r="C1455" t="s">
        <v>203</v>
      </c>
      <c r="D1455" t="s">
        <v>47</v>
      </c>
      <c r="E1455" t="s">
        <v>41</v>
      </c>
      <c r="F1455" s="58">
        <v>0</v>
      </c>
      <c r="G1455" s="58">
        <v>0</v>
      </c>
      <c r="H1455" s="58">
        <v>0</v>
      </c>
      <c r="I1455" s="58">
        <v>0</v>
      </c>
      <c r="J1455" s="58">
        <v>0</v>
      </c>
    </row>
    <row r="1456" spans="1:10">
      <c r="A1456" t="s">
        <v>354</v>
      </c>
      <c r="B1456" t="s">
        <v>204</v>
      </c>
      <c r="C1456" t="s">
        <v>205</v>
      </c>
      <c r="D1456" t="s">
        <v>47</v>
      </c>
      <c r="E1456" t="s">
        <v>41</v>
      </c>
      <c r="F1456" s="58">
        <v>0</v>
      </c>
      <c r="G1456" s="58">
        <v>0</v>
      </c>
      <c r="H1456" s="58">
        <v>0</v>
      </c>
      <c r="I1456" s="58">
        <v>0</v>
      </c>
      <c r="J1456" s="58">
        <v>0</v>
      </c>
    </row>
    <row r="1457" spans="1:10">
      <c r="A1457" t="s">
        <v>354</v>
      </c>
      <c r="B1457" t="s">
        <v>206</v>
      </c>
      <c r="C1457" t="s">
        <v>207</v>
      </c>
      <c r="D1457" t="s">
        <v>47</v>
      </c>
      <c r="E1457" t="s">
        <v>41</v>
      </c>
      <c r="F1457" s="58">
        <v>0</v>
      </c>
      <c r="G1457" s="58">
        <v>0</v>
      </c>
      <c r="H1457" s="58">
        <v>0</v>
      </c>
      <c r="I1457" s="58">
        <v>0</v>
      </c>
      <c r="J1457" s="58">
        <v>0</v>
      </c>
    </row>
    <row r="1458" spans="1:10">
      <c r="A1458" t="s">
        <v>354</v>
      </c>
      <c r="B1458" t="s">
        <v>208</v>
      </c>
      <c r="C1458" t="s">
        <v>209</v>
      </c>
      <c r="D1458" t="s">
        <v>47</v>
      </c>
      <c r="E1458" t="s">
        <v>41</v>
      </c>
      <c r="F1458" s="58">
        <v>0</v>
      </c>
      <c r="G1458" s="58">
        <v>0</v>
      </c>
      <c r="H1458" s="58">
        <v>0</v>
      </c>
      <c r="I1458" s="58">
        <v>0</v>
      </c>
      <c r="J1458" s="58">
        <v>0</v>
      </c>
    </row>
    <row r="1459" spans="1:10">
      <c r="A1459" t="s">
        <v>354</v>
      </c>
      <c r="B1459" t="s">
        <v>210</v>
      </c>
      <c r="C1459" t="s">
        <v>211</v>
      </c>
      <c r="D1459" t="s">
        <v>47</v>
      </c>
      <c r="E1459" t="s">
        <v>41</v>
      </c>
      <c r="F1459" s="58">
        <v>0</v>
      </c>
      <c r="G1459" s="58">
        <v>0</v>
      </c>
      <c r="H1459" s="58">
        <v>0</v>
      </c>
      <c r="I1459" s="58">
        <v>0</v>
      </c>
      <c r="J1459" s="58">
        <v>0</v>
      </c>
    </row>
    <row r="1460" spans="1:10">
      <c r="A1460" t="s">
        <v>354</v>
      </c>
      <c r="B1460" t="s">
        <v>212</v>
      </c>
      <c r="C1460" t="s">
        <v>213</v>
      </c>
      <c r="D1460" t="s">
        <v>47</v>
      </c>
      <c r="E1460" t="s">
        <v>41</v>
      </c>
      <c r="F1460" s="58">
        <v>0</v>
      </c>
      <c r="G1460" s="58">
        <v>0</v>
      </c>
      <c r="H1460" s="58">
        <v>0</v>
      </c>
      <c r="I1460" s="58">
        <v>0</v>
      </c>
      <c r="J1460" s="58">
        <v>0</v>
      </c>
    </row>
    <row r="1461" spans="1:10">
      <c r="A1461" t="s">
        <v>354</v>
      </c>
      <c r="B1461" t="s">
        <v>214</v>
      </c>
      <c r="C1461" t="s">
        <v>215</v>
      </c>
      <c r="D1461" t="s">
        <v>47</v>
      </c>
      <c r="E1461" t="s">
        <v>41</v>
      </c>
      <c r="F1461" s="58">
        <v>0</v>
      </c>
      <c r="G1461" s="58">
        <v>0</v>
      </c>
      <c r="H1461" s="58">
        <v>0</v>
      </c>
      <c r="I1461" s="58">
        <v>0</v>
      </c>
      <c r="J1461" s="58">
        <v>0</v>
      </c>
    </row>
    <row r="1462" spans="1:10">
      <c r="A1462" t="s">
        <v>354</v>
      </c>
      <c r="B1462" t="s">
        <v>216</v>
      </c>
      <c r="C1462" t="s">
        <v>217</v>
      </c>
      <c r="D1462" t="s">
        <v>47</v>
      </c>
      <c r="E1462" t="s">
        <v>41</v>
      </c>
      <c r="F1462" s="58">
        <v>0</v>
      </c>
      <c r="G1462" s="58">
        <v>0</v>
      </c>
      <c r="H1462" s="58">
        <v>0</v>
      </c>
      <c r="I1462" s="58">
        <v>0</v>
      </c>
      <c r="J1462" s="58">
        <v>0</v>
      </c>
    </row>
    <row r="1463" spans="1:10">
      <c r="A1463" t="s">
        <v>354</v>
      </c>
      <c r="B1463" t="s">
        <v>218</v>
      </c>
      <c r="C1463" t="s">
        <v>219</v>
      </c>
      <c r="D1463" t="s">
        <v>47</v>
      </c>
      <c r="E1463" t="s">
        <v>41</v>
      </c>
      <c r="F1463" s="58">
        <v>0</v>
      </c>
      <c r="G1463" s="58">
        <v>0</v>
      </c>
      <c r="H1463" s="58">
        <v>0</v>
      </c>
      <c r="I1463" s="58">
        <v>0</v>
      </c>
      <c r="J1463" s="58">
        <v>0</v>
      </c>
    </row>
    <row r="1464" spans="1:10">
      <c r="A1464" t="s">
        <v>354</v>
      </c>
      <c r="B1464" t="s">
        <v>220</v>
      </c>
      <c r="C1464" t="s">
        <v>221</v>
      </c>
      <c r="D1464" t="s">
        <v>47</v>
      </c>
      <c r="E1464" t="s">
        <v>41</v>
      </c>
      <c r="F1464" s="58">
        <v>0</v>
      </c>
      <c r="G1464" s="58">
        <v>0</v>
      </c>
      <c r="H1464" s="58">
        <v>0</v>
      </c>
      <c r="I1464" s="58">
        <v>0</v>
      </c>
      <c r="J1464" s="58">
        <v>0</v>
      </c>
    </row>
    <row r="1465" spans="1:10">
      <c r="A1465" t="s">
        <v>354</v>
      </c>
      <c r="B1465" t="s">
        <v>222</v>
      </c>
      <c r="C1465" t="s">
        <v>223</v>
      </c>
      <c r="D1465" t="s">
        <v>47</v>
      </c>
      <c r="E1465" t="s">
        <v>41</v>
      </c>
      <c r="F1465" s="58">
        <v>0</v>
      </c>
      <c r="G1465" s="58">
        <v>0</v>
      </c>
      <c r="H1465" s="58">
        <v>0</v>
      </c>
      <c r="I1465" s="58">
        <v>0</v>
      </c>
      <c r="J1465" s="58">
        <v>0</v>
      </c>
    </row>
    <row r="1466" spans="1:10">
      <c r="A1466" t="s">
        <v>354</v>
      </c>
      <c r="B1466" t="s">
        <v>224</v>
      </c>
      <c r="C1466" t="s">
        <v>225</v>
      </c>
      <c r="D1466" t="s">
        <v>47</v>
      </c>
      <c r="E1466" t="s">
        <v>41</v>
      </c>
      <c r="F1466" s="58">
        <v>0</v>
      </c>
      <c r="G1466" s="58">
        <v>0</v>
      </c>
      <c r="H1466" s="58">
        <v>0</v>
      </c>
      <c r="I1466" s="58">
        <v>0</v>
      </c>
      <c r="J1466" s="58">
        <v>0</v>
      </c>
    </row>
    <row r="1467" spans="1:10">
      <c r="A1467" t="s">
        <v>354</v>
      </c>
      <c r="B1467" t="s">
        <v>226</v>
      </c>
      <c r="C1467" t="s">
        <v>227</v>
      </c>
      <c r="D1467" t="s">
        <v>47</v>
      </c>
      <c r="E1467" t="s">
        <v>41</v>
      </c>
      <c r="F1467" s="58">
        <v>0</v>
      </c>
      <c r="G1467" s="58">
        <v>0</v>
      </c>
      <c r="H1467" s="58">
        <v>0</v>
      </c>
      <c r="I1467" s="58">
        <v>0</v>
      </c>
      <c r="J1467" s="58">
        <v>0</v>
      </c>
    </row>
    <row r="1468" spans="1:10">
      <c r="A1468" t="s">
        <v>354</v>
      </c>
      <c r="B1468" t="s">
        <v>228</v>
      </c>
      <c r="C1468" t="s">
        <v>229</v>
      </c>
      <c r="D1468" t="s">
        <v>47</v>
      </c>
      <c r="E1468" t="s">
        <v>41</v>
      </c>
      <c r="F1468" s="58">
        <v>0</v>
      </c>
      <c r="G1468" s="58">
        <v>0</v>
      </c>
      <c r="H1468" s="58">
        <v>0</v>
      </c>
      <c r="I1468" s="58">
        <v>0</v>
      </c>
      <c r="J1468" s="58">
        <v>0</v>
      </c>
    </row>
    <row r="1469" spans="1:10">
      <c r="A1469" t="s">
        <v>354</v>
      </c>
      <c r="B1469" t="s">
        <v>230</v>
      </c>
      <c r="C1469" t="s">
        <v>231</v>
      </c>
      <c r="D1469" t="s">
        <v>47</v>
      </c>
      <c r="E1469" t="s">
        <v>41</v>
      </c>
      <c r="F1469" s="58">
        <v>0</v>
      </c>
      <c r="G1469" s="58">
        <v>0</v>
      </c>
      <c r="H1469" s="58">
        <v>0</v>
      </c>
      <c r="I1469" s="58">
        <v>0</v>
      </c>
      <c r="J1469" s="58">
        <v>0</v>
      </c>
    </row>
    <row r="1470" spans="1:10">
      <c r="A1470" t="s">
        <v>354</v>
      </c>
      <c r="B1470" t="s">
        <v>232</v>
      </c>
      <c r="C1470" t="s">
        <v>233</v>
      </c>
      <c r="D1470" t="s">
        <v>47</v>
      </c>
      <c r="E1470" t="s">
        <v>41</v>
      </c>
      <c r="F1470" s="58">
        <v>0</v>
      </c>
      <c r="G1470" s="58">
        <v>0</v>
      </c>
      <c r="H1470" s="58">
        <v>0</v>
      </c>
      <c r="I1470" s="58">
        <v>0</v>
      </c>
      <c r="J1470" s="58">
        <v>0</v>
      </c>
    </row>
    <row r="1471" spans="1:10">
      <c r="A1471" t="s">
        <v>354</v>
      </c>
      <c r="B1471" t="s">
        <v>234</v>
      </c>
      <c r="C1471" t="s">
        <v>235</v>
      </c>
      <c r="D1471" t="s">
        <v>47</v>
      </c>
      <c r="E1471" t="s">
        <v>41</v>
      </c>
      <c r="F1471" s="58">
        <v>0</v>
      </c>
      <c r="G1471" s="58">
        <v>0</v>
      </c>
      <c r="H1471" s="58">
        <v>0</v>
      </c>
      <c r="I1471" s="58">
        <v>0</v>
      </c>
      <c r="J1471" s="58">
        <v>0</v>
      </c>
    </row>
    <row r="1472" spans="1:10">
      <c r="A1472" t="s">
        <v>354</v>
      </c>
      <c r="B1472" t="s">
        <v>236</v>
      </c>
      <c r="C1472" t="s">
        <v>237</v>
      </c>
      <c r="D1472" t="s">
        <v>47</v>
      </c>
      <c r="E1472" t="s">
        <v>41</v>
      </c>
      <c r="F1472" s="58">
        <v>0</v>
      </c>
      <c r="G1472" s="58">
        <v>0</v>
      </c>
      <c r="H1472" s="58">
        <v>0</v>
      </c>
      <c r="I1472" s="58">
        <v>0</v>
      </c>
      <c r="J1472" s="58">
        <v>0</v>
      </c>
    </row>
    <row r="1473" spans="1:10">
      <c r="A1473" t="s">
        <v>354</v>
      </c>
      <c r="B1473" t="s">
        <v>238</v>
      </c>
      <c r="C1473" t="s">
        <v>239</v>
      </c>
      <c r="D1473" t="s">
        <v>47</v>
      </c>
      <c r="E1473" t="s">
        <v>41</v>
      </c>
      <c r="F1473" s="58">
        <v>0</v>
      </c>
      <c r="G1473" s="58">
        <v>0</v>
      </c>
      <c r="H1473" s="58">
        <v>0</v>
      </c>
      <c r="I1473" s="58">
        <v>0</v>
      </c>
      <c r="J1473" s="58">
        <v>0</v>
      </c>
    </row>
    <row r="1474" spans="1:10">
      <c r="A1474" t="s">
        <v>354</v>
      </c>
      <c r="B1474" t="s">
        <v>240</v>
      </c>
      <c r="C1474" t="s">
        <v>241</v>
      </c>
      <c r="D1474" t="s">
        <v>47</v>
      </c>
      <c r="E1474" t="s">
        <v>41</v>
      </c>
      <c r="F1474" s="58">
        <v>0</v>
      </c>
      <c r="G1474" s="58">
        <v>0</v>
      </c>
      <c r="H1474" s="58">
        <v>0</v>
      </c>
      <c r="I1474" s="58">
        <v>0</v>
      </c>
      <c r="J1474" s="58">
        <v>0</v>
      </c>
    </row>
    <row r="1475" spans="1:10">
      <c r="A1475" t="s">
        <v>354</v>
      </c>
      <c r="B1475" t="s">
        <v>242</v>
      </c>
      <c r="C1475" t="s">
        <v>243</v>
      </c>
      <c r="D1475" t="s">
        <v>47</v>
      </c>
      <c r="E1475" t="s">
        <v>41</v>
      </c>
      <c r="F1475" s="58">
        <v>0</v>
      </c>
      <c r="G1475" s="58">
        <v>0</v>
      </c>
      <c r="H1475" s="58">
        <v>0</v>
      </c>
      <c r="I1475" s="58">
        <v>0</v>
      </c>
      <c r="J1475" s="58">
        <v>0</v>
      </c>
    </row>
    <row r="1476" spans="1:10">
      <c r="A1476" t="s">
        <v>354</v>
      </c>
      <c r="B1476" t="s">
        <v>244</v>
      </c>
      <c r="C1476" t="s">
        <v>245</v>
      </c>
      <c r="D1476" t="s">
        <v>47</v>
      </c>
      <c r="E1476" t="s">
        <v>41</v>
      </c>
      <c r="F1476" s="58">
        <v>0</v>
      </c>
      <c r="G1476" s="58">
        <v>0</v>
      </c>
      <c r="H1476" s="58">
        <v>0</v>
      </c>
      <c r="I1476" s="58">
        <v>0</v>
      </c>
      <c r="J1476" s="58">
        <v>0</v>
      </c>
    </row>
    <row r="1477" spans="1:10">
      <c r="A1477" t="s">
        <v>354</v>
      </c>
      <c r="B1477" t="s">
        <v>246</v>
      </c>
      <c r="C1477" t="s">
        <v>247</v>
      </c>
      <c r="D1477" t="s">
        <v>47</v>
      </c>
      <c r="E1477" t="s">
        <v>41</v>
      </c>
      <c r="F1477" s="58">
        <v>0</v>
      </c>
      <c r="G1477" s="58">
        <v>0</v>
      </c>
      <c r="H1477" s="58">
        <v>0</v>
      </c>
      <c r="I1477" s="58">
        <v>0</v>
      </c>
      <c r="J1477" s="58">
        <v>0</v>
      </c>
    </row>
    <row r="1478" spans="1:10">
      <c r="A1478" t="s">
        <v>354</v>
      </c>
      <c r="B1478" t="s">
        <v>248</v>
      </c>
      <c r="C1478" t="s">
        <v>249</v>
      </c>
      <c r="D1478" t="s">
        <v>47</v>
      </c>
      <c r="E1478" t="s">
        <v>41</v>
      </c>
      <c r="F1478" s="58">
        <v>0</v>
      </c>
      <c r="G1478" s="58">
        <v>0</v>
      </c>
      <c r="H1478" s="58">
        <v>0</v>
      </c>
      <c r="I1478" s="58">
        <v>0</v>
      </c>
      <c r="J1478" s="58">
        <v>0</v>
      </c>
    </row>
    <row r="1479" spans="1:10">
      <c r="A1479" t="s">
        <v>354</v>
      </c>
      <c r="B1479" t="s">
        <v>250</v>
      </c>
      <c r="C1479" t="s">
        <v>251</v>
      </c>
      <c r="D1479" t="s">
        <v>47</v>
      </c>
      <c r="E1479" t="s">
        <v>41</v>
      </c>
      <c r="F1479" s="58">
        <v>0</v>
      </c>
      <c r="G1479" s="58">
        <v>0</v>
      </c>
      <c r="H1479" s="58">
        <v>0</v>
      </c>
      <c r="I1479" s="58">
        <v>0</v>
      </c>
      <c r="J1479" s="58">
        <v>0</v>
      </c>
    </row>
    <row r="1480" spans="1:10">
      <c r="A1480" t="s">
        <v>354</v>
      </c>
      <c r="B1480" t="s">
        <v>252</v>
      </c>
      <c r="C1480" t="s">
        <v>253</v>
      </c>
      <c r="D1480" t="s">
        <v>47</v>
      </c>
      <c r="E1480" t="s">
        <v>41</v>
      </c>
      <c r="F1480" s="58">
        <v>0</v>
      </c>
      <c r="G1480" s="58">
        <v>0</v>
      </c>
      <c r="H1480" s="58">
        <v>0</v>
      </c>
      <c r="I1480" s="58">
        <v>0</v>
      </c>
      <c r="J1480" s="58">
        <v>0</v>
      </c>
    </row>
    <row r="1481" spans="1:10">
      <c r="A1481" t="s">
        <v>354</v>
      </c>
      <c r="B1481" t="s">
        <v>254</v>
      </c>
      <c r="C1481" t="s">
        <v>255</v>
      </c>
      <c r="D1481" t="s">
        <v>47</v>
      </c>
      <c r="E1481" t="s">
        <v>41</v>
      </c>
      <c r="F1481" s="58">
        <v>0</v>
      </c>
      <c r="G1481" s="58">
        <v>0</v>
      </c>
      <c r="H1481" s="58">
        <v>0</v>
      </c>
      <c r="I1481" s="58">
        <v>0</v>
      </c>
      <c r="J1481" s="58">
        <v>0</v>
      </c>
    </row>
    <row r="1482" spans="1:10">
      <c r="A1482" t="s">
        <v>354</v>
      </c>
      <c r="B1482" t="s">
        <v>256</v>
      </c>
      <c r="C1482" t="s">
        <v>257</v>
      </c>
      <c r="D1482" t="s">
        <v>47</v>
      </c>
      <c r="E1482" t="s">
        <v>41</v>
      </c>
      <c r="F1482" s="58">
        <v>4.7665201134743604</v>
      </c>
      <c r="G1482" s="58">
        <v>5.5384886783484504</v>
      </c>
      <c r="H1482" s="58">
        <v>0.41966103307946889</v>
      </c>
      <c r="I1482" s="58">
        <v>0</v>
      </c>
      <c r="J1482" s="58">
        <v>0</v>
      </c>
    </row>
    <row r="1483" spans="1:10">
      <c r="A1483" t="s">
        <v>354</v>
      </c>
      <c r="B1483" t="s">
        <v>258</v>
      </c>
      <c r="C1483" t="s">
        <v>259</v>
      </c>
      <c r="D1483" t="s">
        <v>47</v>
      </c>
      <c r="E1483" t="s">
        <v>41</v>
      </c>
      <c r="F1483" s="58">
        <v>0</v>
      </c>
      <c r="G1483" s="58">
        <v>0</v>
      </c>
      <c r="H1483" s="58">
        <v>0</v>
      </c>
      <c r="I1483" s="58">
        <v>0</v>
      </c>
      <c r="J1483" s="58">
        <v>0</v>
      </c>
    </row>
    <row r="1484" spans="1:10">
      <c r="A1484" t="s">
        <v>354</v>
      </c>
      <c r="B1484" t="s">
        <v>260</v>
      </c>
      <c r="C1484" t="s">
        <v>261</v>
      </c>
      <c r="D1484" t="s">
        <v>47</v>
      </c>
      <c r="E1484" t="s">
        <v>41</v>
      </c>
      <c r="F1484" s="58">
        <v>0</v>
      </c>
      <c r="G1484" s="58">
        <v>0</v>
      </c>
      <c r="H1484" s="58">
        <v>0</v>
      </c>
      <c r="I1484" s="58">
        <v>0</v>
      </c>
      <c r="J1484" s="58">
        <v>0</v>
      </c>
    </row>
    <row r="1485" spans="1:10">
      <c r="A1485" t="s">
        <v>354</v>
      </c>
      <c r="B1485" t="s">
        <v>262</v>
      </c>
      <c r="C1485" t="s">
        <v>263</v>
      </c>
      <c r="D1485" t="s">
        <v>47</v>
      </c>
      <c r="E1485" t="s">
        <v>41</v>
      </c>
      <c r="F1485" s="58">
        <v>0</v>
      </c>
      <c r="G1485" s="58">
        <v>0</v>
      </c>
      <c r="H1485" s="58">
        <v>0</v>
      </c>
      <c r="I1485" s="58">
        <v>0</v>
      </c>
      <c r="J1485" s="58">
        <v>0</v>
      </c>
    </row>
    <row r="1486" spans="1:10">
      <c r="A1486" t="s">
        <v>354</v>
      </c>
      <c r="B1486" t="s">
        <v>264</v>
      </c>
      <c r="C1486" t="s">
        <v>265</v>
      </c>
      <c r="D1486" t="s">
        <v>47</v>
      </c>
      <c r="E1486" t="s">
        <v>41</v>
      </c>
      <c r="F1486" s="58">
        <v>4.7665201134743604</v>
      </c>
      <c r="G1486" s="58">
        <v>5.5384886783484504</v>
      </c>
      <c r="H1486" s="58">
        <v>0.41966103307946889</v>
      </c>
      <c r="I1486" s="58">
        <v>0</v>
      </c>
      <c r="J1486" s="58">
        <v>0</v>
      </c>
    </row>
    <row r="1487" spans="1:10">
      <c r="A1487" t="s">
        <v>354</v>
      </c>
      <c r="B1487" t="s">
        <v>266</v>
      </c>
      <c r="C1487" t="s">
        <v>267</v>
      </c>
      <c r="D1487" t="s">
        <v>47</v>
      </c>
      <c r="E1487" t="s">
        <v>41</v>
      </c>
      <c r="F1487" s="58">
        <v>0</v>
      </c>
      <c r="G1487" s="58">
        <v>0</v>
      </c>
      <c r="H1487" s="58">
        <v>0</v>
      </c>
      <c r="I1487" s="58">
        <v>0</v>
      </c>
      <c r="J1487" s="58">
        <v>0</v>
      </c>
    </row>
    <row r="1488" spans="1:10">
      <c r="A1488" t="s">
        <v>354</v>
      </c>
      <c r="B1488" t="s">
        <v>268</v>
      </c>
      <c r="C1488" t="s">
        <v>269</v>
      </c>
      <c r="D1488" t="s">
        <v>47</v>
      </c>
      <c r="E1488" t="s">
        <v>41</v>
      </c>
      <c r="F1488" s="58">
        <v>0</v>
      </c>
      <c r="G1488" s="58">
        <v>0</v>
      </c>
      <c r="H1488" s="58">
        <v>0</v>
      </c>
      <c r="I1488" s="58">
        <v>0</v>
      </c>
      <c r="J1488" s="58">
        <v>0</v>
      </c>
    </row>
    <row r="1489" spans="1:10">
      <c r="A1489" t="s">
        <v>354</v>
      </c>
      <c r="B1489" t="s">
        <v>270</v>
      </c>
      <c r="C1489" t="s">
        <v>271</v>
      </c>
      <c r="D1489" t="s">
        <v>47</v>
      </c>
      <c r="E1489" t="s">
        <v>41</v>
      </c>
      <c r="F1489" s="58">
        <v>0</v>
      </c>
      <c r="G1489" s="58">
        <v>0</v>
      </c>
      <c r="H1489" s="58">
        <v>0</v>
      </c>
      <c r="I1489" s="58">
        <v>0</v>
      </c>
      <c r="J1489" s="58">
        <v>0</v>
      </c>
    </row>
    <row r="1490" spans="1:10">
      <c r="A1490" t="s">
        <v>354</v>
      </c>
      <c r="B1490" t="s">
        <v>272</v>
      </c>
      <c r="C1490" t="s">
        <v>273</v>
      </c>
      <c r="D1490" t="s">
        <v>47</v>
      </c>
      <c r="E1490" t="s">
        <v>41</v>
      </c>
      <c r="F1490" s="58">
        <v>0</v>
      </c>
      <c r="G1490" s="58">
        <v>0</v>
      </c>
      <c r="H1490" s="58">
        <v>0</v>
      </c>
      <c r="I1490" s="58">
        <v>0</v>
      </c>
      <c r="J1490" s="58">
        <v>0</v>
      </c>
    </row>
    <row r="1491" spans="1:10">
      <c r="A1491" t="s">
        <v>354</v>
      </c>
      <c r="B1491" t="s">
        <v>274</v>
      </c>
      <c r="C1491" t="s">
        <v>275</v>
      </c>
      <c r="D1491" t="s">
        <v>47</v>
      </c>
      <c r="E1491" t="s">
        <v>41</v>
      </c>
      <c r="F1491" s="58">
        <v>0</v>
      </c>
      <c r="G1491" s="58">
        <v>0</v>
      </c>
      <c r="H1491" s="58">
        <v>0</v>
      </c>
      <c r="I1491" s="58">
        <v>0</v>
      </c>
      <c r="J1491" s="58">
        <v>0</v>
      </c>
    </row>
    <row r="1492" spans="1:10">
      <c r="A1492" t="s">
        <v>354</v>
      </c>
      <c r="B1492" t="s">
        <v>276</v>
      </c>
      <c r="C1492" t="s">
        <v>277</v>
      </c>
      <c r="D1492" t="s">
        <v>47</v>
      </c>
      <c r="E1492" t="s">
        <v>41</v>
      </c>
      <c r="F1492" s="58">
        <v>0</v>
      </c>
      <c r="G1492" s="58">
        <v>0</v>
      </c>
      <c r="H1492" s="58">
        <v>0</v>
      </c>
      <c r="I1492" s="58">
        <v>0</v>
      </c>
      <c r="J1492" s="58">
        <v>0</v>
      </c>
    </row>
    <row r="1493" spans="1:10">
      <c r="A1493" t="s">
        <v>354</v>
      </c>
      <c r="B1493" t="s">
        <v>278</v>
      </c>
      <c r="C1493" t="s">
        <v>279</v>
      </c>
      <c r="D1493" t="s">
        <v>47</v>
      </c>
      <c r="E1493" t="s">
        <v>41</v>
      </c>
      <c r="F1493" s="58">
        <v>0</v>
      </c>
      <c r="G1493" s="58">
        <v>0.64160042989578459</v>
      </c>
      <c r="H1493" s="58">
        <v>1.431600298663571</v>
      </c>
      <c r="I1493" s="58">
        <v>2.7466001298364899</v>
      </c>
      <c r="J1493" s="58">
        <v>5.3785995995244562</v>
      </c>
    </row>
    <row r="1494" spans="1:10">
      <c r="A1494" t="s">
        <v>354</v>
      </c>
      <c r="B1494" t="s">
        <v>280</v>
      </c>
      <c r="C1494" t="s">
        <v>281</v>
      </c>
      <c r="D1494" t="s">
        <v>47</v>
      </c>
      <c r="E1494" t="s">
        <v>41</v>
      </c>
      <c r="F1494" s="58">
        <v>0</v>
      </c>
      <c r="G1494" s="58">
        <v>0</v>
      </c>
      <c r="H1494" s="58">
        <v>0</v>
      </c>
      <c r="I1494" s="58">
        <v>0</v>
      </c>
      <c r="J1494" s="58">
        <v>0</v>
      </c>
    </row>
    <row r="1495" spans="1:10">
      <c r="A1495" t="s">
        <v>354</v>
      </c>
      <c r="B1495" t="s">
        <v>282</v>
      </c>
      <c r="C1495" t="s">
        <v>283</v>
      </c>
      <c r="D1495" t="s">
        <v>47</v>
      </c>
      <c r="E1495" t="s">
        <v>41</v>
      </c>
      <c r="F1495" s="58">
        <v>0</v>
      </c>
      <c r="G1495" s="58">
        <v>0</v>
      </c>
      <c r="H1495" s="58">
        <v>0</v>
      </c>
      <c r="I1495" s="58">
        <v>0</v>
      </c>
      <c r="J1495" s="58">
        <v>0</v>
      </c>
    </row>
    <row r="1496" spans="1:10">
      <c r="A1496" t="s">
        <v>354</v>
      </c>
      <c r="B1496" t="s">
        <v>284</v>
      </c>
      <c r="C1496" t="s">
        <v>285</v>
      </c>
      <c r="D1496" t="s">
        <v>47</v>
      </c>
      <c r="E1496" t="s">
        <v>41</v>
      </c>
      <c r="F1496" s="58">
        <v>0</v>
      </c>
      <c r="G1496" s="58">
        <v>0</v>
      </c>
      <c r="H1496" s="58">
        <v>0</v>
      </c>
      <c r="I1496" s="58">
        <v>0</v>
      </c>
      <c r="J1496" s="58">
        <v>0</v>
      </c>
    </row>
    <row r="1497" spans="1:10">
      <c r="A1497" t="s">
        <v>354</v>
      </c>
      <c r="B1497" t="s">
        <v>286</v>
      </c>
      <c r="C1497" t="s">
        <v>287</v>
      </c>
      <c r="D1497" t="s">
        <v>47</v>
      </c>
      <c r="E1497" t="s">
        <v>41</v>
      </c>
      <c r="F1497" s="58">
        <v>0</v>
      </c>
      <c r="G1497" s="58">
        <v>0.64160042989578459</v>
      </c>
      <c r="H1497" s="58">
        <v>1.431600298663571</v>
      </c>
      <c r="I1497" s="58">
        <v>2.7466001298364899</v>
      </c>
      <c r="J1497" s="58">
        <v>5.3785995995244562</v>
      </c>
    </row>
    <row r="1498" spans="1:10">
      <c r="A1498" t="s">
        <v>354</v>
      </c>
      <c r="B1498" t="s">
        <v>288</v>
      </c>
      <c r="C1498" t="s">
        <v>289</v>
      </c>
      <c r="D1498" t="s">
        <v>47</v>
      </c>
      <c r="E1498" t="s">
        <v>41</v>
      </c>
      <c r="F1498" s="58">
        <v>0</v>
      </c>
      <c r="G1498" s="58">
        <v>0</v>
      </c>
      <c r="H1498" s="58">
        <v>0</v>
      </c>
      <c r="I1498" s="58">
        <v>0</v>
      </c>
      <c r="J1498" s="58">
        <v>0</v>
      </c>
    </row>
    <row r="1499" spans="1:10">
      <c r="A1499" t="s">
        <v>354</v>
      </c>
      <c r="B1499" t="s">
        <v>290</v>
      </c>
      <c r="C1499" t="s">
        <v>291</v>
      </c>
      <c r="D1499" t="s">
        <v>47</v>
      </c>
      <c r="E1499" t="s">
        <v>41</v>
      </c>
      <c r="F1499" s="58">
        <v>0</v>
      </c>
      <c r="G1499" s="58">
        <v>0</v>
      </c>
      <c r="H1499" s="58">
        <v>0</v>
      </c>
      <c r="I1499" s="58">
        <v>0</v>
      </c>
      <c r="J1499" s="58">
        <v>0</v>
      </c>
    </row>
    <row r="1500" spans="1:10">
      <c r="A1500" t="s">
        <v>354</v>
      </c>
      <c r="B1500" t="s">
        <v>292</v>
      </c>
      <c r="C1500" t="s">
        <v>293</v>
      </c>
      <c r="D1500" t="s">
        <v>47</v>
      </c>
      <c r="E1500" t="s">
        <v>41</v>
      </c>
      <c r="F1500" s="58">
        <v>0</v>
      </c>
      <c r="G1500" s="58">
        <v>0</v>
      </c>
      <c r="H1500" s="58">
        <v>0</v>
      </c>
      <c r="I1500" s="58">
        <v>0</v>
      </c>
      <c r="J1500" s="58">
        <v>0</v>
      </c>
    </row>
    <row r="1501" spans="1:10">
      <c r="A1501" t="s">
        <v>354</v>
      </c>
      <c r="B1501" t="s">
        <v>294</v>
      </c>
      <c r="C1501" t="s">
        <v>295</v>
      </c>
      <c r="D1501" t="s">
        <v>47</v>
      </c>
      <c r="E1501" t="s">
        <v>41</v>
      </c>
      <c r="F1501" s="58">
        <v>0</v>
      </c>
      <c r="G1501" s="58">
        <v>0</v>
      </c>
      <c r="H1501" s="58">
        <v>0</v>
      </c>
      <c r="I1501" s="58">
        <v>0</v>
      </c>
      <c r="J1501" s="58">
        <v>0</v>
      </c>
    </row>
    <row r="1502" spans="1:10">
      <c r="A1502" t="s">
        <v>354</v>
      </c>
      <c r="B1502" t="s">
        <v>296</v>
      </c>
      <c r="C1502" t="s">
        <v>297</v>
      </c>
      <c r="D1502" t="s">
        <v>47</v>
      </c>
      <c r="E1502" t="s">
        <v>41</v>
      </c>
      <c r="F1502" s="58">
        <v>0</v>
      </c>
      <c r="G1502" s="58">
        <v>0</v>
      </c>
      <c r="H1502" s="58">
        <v>0</v>
      </c>
      <c r="I1502" s="58">
        <v>0</v>
      </c>
      <c r="J1502" s="58">
        <v>0</v>
      </c>
    </row>
    <row r="1503" spans="1:10">
      <c r="A1503" t="s">
        <v>354</v>
      </c>
      <c r="B1503" t="s">
        <v>298</v>
      </c>
      <c r="C1503" t="s">
        <v>299</v>
      </c>
      <c r="D1503" t="s">
        <v>47</v>
      </c>
      <c r="E1503" t="s">
        <v>41</v>
      </c>
      <c r="F1503" s="58">
        <v>0</v>
      </c>
      <c r="G1503" s="58">
        <v>0</v>
      </c>
      <c r="H1503" s="58">
        <v>0</v>
      </c>
      <c r="I1503" s="58">
        <v>0</v>
      </c>
      <c r="J1503" s="58">
        <v>0</v>
      </c>
    </row>
    <row r="1504" spans="1:10">
      <c r="A1504" t="s">
        <v>354</v>
      </c>
      <c r="B1504" t="s">
        <v>300</v>
      </c>
      <c r="C1504" t="s">
        <v>301</v>
      </c>
      <c r="D1504" t="s">
        <v>47</v>
      </c>
      <c r="E1504" t="s">
        <v>41</v>
      </c>
      <c r="F1504" s="58">
        <v>4.7665201134743604</v>
      </c>
      <c r="G1504" s="58">
        <v>6.1800891082442346</v>
      </c>
      <c r="H1504" s="58">
        <v>1.85126133174304</v>
      </c>
      <c r="I1504" s="58">
        <v>2.7466001298364899</v>
      </c>
      <c r="J1504" s="58">
        <v>5.3785995995244562</v>
      </c>
    </row>
    <row r="1505" spans="1:10">
      <c r="A1505" t="s">
        <v>354</v>
      </c>
      <c r="B1505" t="s">
        <v>302</v>
      </c>
      <c r="C1505" t="s">
        <v>303</v>
      </c>
      <c r="D1505" t="s">
        <v>47</v>
      </c>
      <c r="E1505" t="s">
        <v>41</v>
      </c>
      <c r="F1505" s="58">
        <v>0</v>
      </c>
      <c r="G1505" s="58">
        <v>0</v>
      </c>
      <c r="H1505" s="58">
        <v>0</v>
      </c>
      <c r="I1505" s="58">
        <v>0</v>
      </c>
      <c r="J1505" s="58">
        <v>0</v>
      </c>
    </row>
    <row r="1506" spans="1:10">
      <c r="A1506" t="s">
        <v>354</v>
      </c>
      <c r="B1506" t="s">
        <v>304</v>
      </c>
      <c r="C1506" t="s">
        <v>305</v>
      </c>
      <c r="D1506" t="s">
        <v>47</v>
      </c>
      <c r="E1506" t="s">
        <v>41</v>
      </c>
      <c r="F1506" s="58">
        <v>0</v>
      </c>
      <c r="G1506" s="58">
        <v>0</v>
      </c>
      <c r="H1506" s="58">
        <v>0</v>
      </c>
      <c r="I1506" s="58">
        <v>0</v>
      </c>
      <c r="J1506" s="58">
        <v>0</v>
      </c>
    </row>
    <row r="1507" spans="1:10">
      <c r="A1507" t="s">
        <v>354</v>
      </c>
      <c r="B1507" t="s">
        <v>306</v>
      </c>
      <c r="C1507" t="s">
        <v>307</v>
      </c>
      <c r="D1507" t="s">
        <v>47</v>
      </c>
      <c r="E1507" t="s">
        <v>41</v>
      </c>
      <c r="F1507" s="58">
        <v>0</v>
      </c>
      <c r="G1507" s="58">
        <v>0</v>
      </c>
      <c r="H1507" s="58">
        <v>0</v>
      </c>
      <c r="I1507" s="58">
        <v>0</v>
      </c>
      <c r="J1507" s="58">
        <v>0</v>
      </c>
    </row>
    <row r="1508" spans="1:10">
      <c r="A1508" t="s">
        <v>354</v>
      </c>
      <c r="B1508" t="s">
        <v>308</v>
      </c>
      <c r="C1508" t="s">
        <v>309</v>
      </c>
      <c r="D1508" t="s">
        <v>47</v>
      </c>
      <c r="E1508" t="s">
        <v>41</v>
      </c>
      <c r="F1508" s="58">
        <v>4.7665201134743604</v>
      </c>
      <c r="G1508" s="58">
        <v>6.1800891082442346</v>
      </c>
      <c r="H1508" s="58">
        <v>1.85126133174304</v>
      </c>
      <c r="I1508" s="58">
        <v>2.7466001298364899</v>
      </c>
      <c r="J1508" s="58">
        <v>5.3785995995244562</v>
      </c>
    </row>
    <row r="1509" spans="1:10">
      <c r="A1509" t="s">
        <v>354</v>
      </c>
      <c r="B1509" t="s">
        <v>310</v>
      </c>
      <c r="C1509" t="s">
        <v>311</v>
      </c>
      <c r="D1509" t="s">
        <v>47</v>
      </c>
      <c r="E1509" t="s">
        <v>41</v>
      </c>
      <c r="F1509" s="58">
        <v>1.0248018000000001</v>
      </c>
      <c r="G1509" s="58">
        <v>1.0248018000000001</v>
      </c>
      <c r="H1509" s="58">
        <v>1.27949976</v>
      </c>
      <c r="I1509" s="58">
        <v>2.2949757599999998</v>
      </c>
      <c r="J1509" s="58">
        <v>3.309622800000001</v>
      </c>
    </row>
    <row r="1510" spans="1:10">
      <c r="A1510" t="s">
        <v>354</v>
      </c>
      <c r="B1510" t="s">
        <v>312</v>
      </c>
      <c r="C1510" t="s">
        <v>313</v>
      </c>
      <c r="D1510" t="s">
        <v>47</v>
      </c>
      <c r="E1510" t="s">
        <v>41</v>
      </c>
      <c r="F1510" s="58">
        <v>1.1213000000000001E-2</v>
      </c>
      <c r="G1510" s="58">
        <v>2.2426000000000001E-2</v>
      </c>
      <c r="H1510" s="58">
        <v>3.3639000000000002E-2</v>
      </c>
      <c r="I1510" s="58">
        <v>4.4852000000000003E-2</v>
      </c>
      <c r="J1510" s="58">
        <v>5.6065999999999998E-2</v>
      </c>
    </row>
    <row r="1511" spans="1:10">
      <c r="A1511" t="s">
        <v>354</v>
      </c>
      <c r="B1511" t="s">
        <v>314</v>
      </c>
      <c r="C1511" t="s">
        <v>315</v>
      </c>
      <c r="D1511" t="s">
        <v>47</v>
      </c>
      <c r="E1511" t="s">
        <v>41</v>
      </c>
      <c r="F1511" s="58">
        <v>1.0360148</v>
      </c>
      <c r="G1511" s="58">
        <v>1.0472277999999999</v>
      </c>
      <c r="H1511" s="58">
        <v>1.31313876</v>
      </c>
      <c r="I1511" s="58">
        <v>2.3398277599999999</v>
      </c>
      <c r="J1511" s="58">
        <v>3.3656888</v>
      </c>
    </row>
    <row r="1512" spans="1:10">
      <c r="A1512" t="s">
        <v>354</v>
      </c>
      <c r="B1512" t="s">
        <v>316</v>
      </c>
      <c r="C1512" t="s">
        <v>317</v>
      </c>
      <c r="D1512" t="s">
        <v>47</v>
      </c>
      <c r="E1512" t="s">
        <v>41</v>
      </c>
      <c r="F1512" s="56" t="s">
        <v>318</v>
      </c>
      <c r="G1512" s="56" t="s">
        <v>318</v>
      </c>
      <c r="H1512" s="56" t="s">
        <v>318</v>
      </c>
      <c r="I1512" s="56" t="s">
        <v>318</v>
      </c>
      <c r="J1512" s="56" t="s">
        <v>318</v>
      </c>
    </row>
    <row r="1513" spans="1:10">
      <c r="A1513" t="s">
        <v>354</v>
      </c>
      <c r="B1513" t="s">
        <v>319</v>
      </c>
      <c r="C1513" t="s">
        <v>320</v>
      </c>
      <c r="D1513" t="s">
        <v>47</v>
      </c>
      <c r="E1513" t="s">
        <v>41</v>
      </c>
      <c r="F1513" s="56" t="s">
        <v>318</v>
      </c>
      <c r="G1513" s="56" t="s">
        <v>318</v>
      </c>
      <c r="H1513" s="56" t="s">
        <v>318</v>
      </c>
      <c r="I1513" s="56" t="s">
        <v>318</v>
      </c>
      <c r="J1513" s="56" t="s">
        <v>318</v>
      </c>
    </row>
    <row r="1514" spans="1:10">
      <c r="A1514" t="s">
        <v>354</v>
      </c>
      <c r="B1514" t="s">
        <v>321</v>
      </c>
      <c r="C1514" t="s">
        <v>322</v>
      </c>
      <c r="D1514" t="s">
        <v>47</v>
      </c>
      <c r="E1514" t="s">
        <v>41</v>
      </c>
      <c r="F1514" s="58">
        <v>0</v>
      </c>
      <c r="G1514" s="58">
        <v>0</v>
      </c>
      <c r="H1514" s="58">
        <v>0</v>
      </c>
      <c r="I1514" s="58">
        <v>0</v>
      </c>
      <c r="J1514" s="58">
        <v>0</v>
      </c>
    </row>
    <row r="1515" spans="1:10">
      <c r="A1515" t="s">
        <v>354</v>
      </c>
      <c r="B1515" t="s">
        <v>323</v>
      </c>
      <c r="C1515" t="s">
        <v>324</v>
      </c>
      <c r="D1515" t="s">
        <v>47</v>
      </c>
      <c r="E1515" t="s">
        <v>41</v>
      </c>
      <c r="F1515" s="58">
        <v>8.3780914800000001</v>
      </c>
      <c r="G1515" s="58">
        <v>13.59090282</v>
      </c>
      <c r="H1515" s="58">
        <v>3.4166622599999998</v>
      </c>
      <c r="I1515" s="58">
        <v>2.2176752400000002</v>
      </c>
      <c r="J1515" s="58">
        <v>0.84740436000000008</v>
      </c>
    </row>
    <row r="1516" spans="1:10">
      <c r="A1516" t="s">
        <v>354</v>
      </c>
      <c r="B1516" t="s">
        <v>325</v>
      </c>
      <c r="C1516" t="s">
        <v>326</v>
      </c>
      <c r="D1516" t="s">
        <v>47</v>
      </c>
      <c r="E1516" t="s">
        <v>41</v>
      </c>
      <c r="F1516" s="58">
        <v>0</v>
      </c>
      <c r="G1516" s="58">
        <v>0</v>
      </c>
      <c r="H1516" s="58">
        <v>0</v>
      </c>
      <c r="I1516" s="58">
        <v>0</v>
      </c>
      <c r="J1516" s="58">
        <v>0</v>
      </c>
    </row>
    <row r="1517" spans="1:10">
      <c r="A1517" t="s">
        <v>354</v>
      </c>
      <c r="B1517" t="s">
        <v>327</v>
      </c>
      <c r="C1517" t="s">
        <v>328</v>
      </c>
      <c r="D1517" t="s">
        <v>47</v>
      </c>
      <c r="E1517" t="s">
        <v>41</v>
      </c>
      <c r="F1517" s="58">
        <v>0</v>
      </c>
      <c r="G1517" s="58">
        <v>0</v>
      </c>
      <c r="H1517" s="58">
        <v>0</v>
      </c>
      <c r="I1517" s="58">
        <v>0</v>
      </c>
      <c r="J1517" s="58">
        <v>0</v>
      </c>
    </row>
    <row r="1518" spans="1:10">
      <c r="A1518" t="s">
        <v>354</v>
      </c>
      <c r="B1518" t="s">
        <v>329</v>
      </c>
      <c r="C1518" t="s">
        <v>330</v>
      </c>
      <c r="D1518" t="s">
        <v>47</v>
      </c>
      <c r="E1518" t="s">
        <v>41</v>
      </c>
      <c r="F1518" s="58">
        <v>0</v>
      </c>
      <c r="G1518" s="58">
        <v>0</v>
      </c>
      <c r="H1518" s="58">
        <v>0</v>
      </c>
      <c r="I1518" s="58">
        <v>0</v>
      </c>
      <c r="J1518" s="58">
        <v>0</v>
      </c>
    </row>
    <row r="1519" spans="1:10">
      <c r="A1519" t="s">
        <v>354</v>
      </c>
      <c r="B1519" t="s">
        <v>331</v>
      </c>
      <c r="C1519" t="s">
        <v>332</v>
      </c>
      <c r="D1519" t="s">
        <v>47</v>
      </c>
      <c r="E1519" t="s">
        <v>41</v>
      </c>
      <c r="F1519" s="58">
        <v>0</v>
      </c>
      <c r="G1519" s="58">
        <v>0</v>
      </c>
      <c r="H1519" s="58">
        <v>0</v>
      </c>
      <c r="I1519" s="58">
        <v>0</v>
      </c>
      <c r="J1519" s="58">
        <v>0</v>
      </c>
    </row>
    <row r="1520" spans="1:10">
      <c r="A1520" t="s">
        <v>354</v>
      </c>
      <c r="B1520" t="s">
        <v>333</v>
      </c>
      <c r="C1520" t="s">
        <v>334</v>
      </c>
      <c r="D1520" t="s">
        <v>47</v>
      </c>
      <c r="E1520" t="s">
        <v>41</v>
      </c>
      <c r="F1520" s="58">
        <v>8.3780914800000001</v>
      </c>
      <c r="G1520" s="58">
        <v>13.59090282</v>
      </c>
      <c r="H1520" s="58">
        <v>3.4166622599999998</v>
      </c>
      <c r="I1520" s="58">
        <v>2.2176752400000002</v>
      </c>
      <c r="J1520" s="58">
        <v>0.84740436000000008</v>
      </c>
    </row>
    <row r="1521" spans="1:10">
      <c r="A1521" t="s">
        <v>354</v>
      </c>
      <c r="B1521" t="s">
        <v>335</v>
      </c>
      <c r="C1521" t="s">
        <v>336</v>
      </c>
      <c r="D1521" t="s">
        <v>47</v>
      </c>
      <c r="E1521" t="s">
        <v>41</v>
      </c>
      <c r="F1521" s="58">
        <v>5.0000000000000001E-3</v>
      </c>
      <c r="G1521" s="58">
        <v>0.01</v>
      </c>
      <c r="H1521" s="58">
        <v>1.4999999999999999E-2</v>
      </c>
      <c r="I1521" s="58">
        <v>0.02</v>
      </c>
      <c r="J1521" s="58">
        <v>2.5000000000000001E-2</v>
      </c>
    </row>
    <row r="1522" spans="1:10">
      <c r="A1522" t="s">
        <v>354</v>
      </c>
      <c r="B1522" t="s">
        <v>337</v>
      </c>
      <c r="C1522" t="s">
        <v>338</v>
      </c>
      <c r="D1522" t="s">
        <v>47</v>
      </c>
      <c r="E1522" t="s">
        <v>41</v>
      </c>
      <c r="F1522" s="58">
        <v>0</v>
      </c>
      <c r="G1522" s="58">
        <v>0</v>
      </c>
      <c r="H1522" s="58">
        <v>0</v>
      </c>
      <c r="I1522" s="58">
        <v>0</v>
      </c>
      <c r="J1522" s="58">
        <v>0</v>
      </c>
    </row>
    <row r="1523" spans="1:10">
      <c r="A1523" t="s">
        <v>354</v>
      </c>
      <c r="B1523" t="s">
        <v>339</v>
      </c>
      <c r="C1523" t="s">
        <v>340</v>
      </c>
      <c r="D1523" t="s">
        <v>47</v>
      </c>
      <c r="E1523" t="s">
        <v>41</v>
      </c>
      <c r="F1523" s="58">
        <v>0</v>
      </c>
      <c r="G1523" s="58">
        <v>0</v>
      </c>
      <c r="H1523" s="58">
        <v>0</v>
      </c>
      <c r="I1523" s="58">
        <v>0</v>
      </c>
      <c r="J1523" s="58">
        <v>0</v>
      </c>
    </row>
    <row r="1524" spans="1:10">
      <c r="A1524" t="s">
        <v>354</v>
      </c>
      <c r="B1524" t="s">
        <v>341</v>
      </c>
      <c r="C1524" t="s">
        <v>342</v>
      </c>
      <c r="D1524" t="s">
        <v>47</v>
      </c>
      <c r="E1524" t="s">
        <v>41</v>
      </c>
      <c r="F1524" s="58">
        <v>0</v>
      </c>
      <c r="G1524" s="58">
        <v>0</v>
      </c>
      <c r="H1524" s="58">
        <v>0</v>
      </c>
      <c r="I1524" s="58">
        <v>0</v>
      </c>
      <c r="J1524" s="58">
        <v>0</v>
      </c>
    </row>
    <row r="1525" spans="1:10">
      <c r="A1525" t="s">
        <v>354</v>
      </c>
      <c r="B1525" t="s">
        <v>343</v>
      </c>
      <c r="C1525" t="s">
        <v>344</v>
      </c>
      <c r="D1525" t="s">
        <v>47</v>
      </c>
      <c r="E1525" t="s">
        <v>41</v>
      </c>
      <c r="F1525" s="58">
        <v>0</v>
      </c>
      <c r="G1525" s="58">
        <v>0</v>
      </c>
      <c r="H1525" s="58">
        <v>0</v>
      </c>
      <c r="I1525" s="58">
        <v>0</v>
      </c>
      <c r="J1525" s="58">
        <v>0</v>
      </c>
    </row>
    <row r="1526" spans="1:10">
      <c r="A1526" t="s">
        <v>354</v>
      </c>
      <c r="B1526" t="s">
        <v>345</v>
      </c>
      <c r="C1526" t="s">
        <v>346</v>
      </c>
      <c r="D1526" t="s">
        <v>47</v>
      </c>
      <c r="E1526" t="s">
        <v>41</v>
      </c>
      <c r="F1526" s="58">
        <v>5.0000000000000001E-3</v>
      </c>
      <c r="G1526" s="58">
        <v>0.01</v>
      </c>
      <c r="H1526" s="58">
        <v>1.4999999999999999E-2</v>
      </c>
      <c r="I1526" s="58">
        <v>0.02</v>
      </c>
      <c r="J1526" s="58">
        <v>2.5000000000000001E-2</v>
      </c>
    </row>
    <row r="1527" spans="1:10">
      <c r="A1527" t="s">
        <v>355</v>
      </c>
      <c r="B1527" t="s">
        <v>45</v>
      </c>
      <c r="C1527" t="s">
        <v>46</v>
      </c>
      <c r="D1527" t="s">
        <v>47</v>
      </c>
      <c r="E1527" t="s">
        <v>41</v>
      </c>
      <c r="F1527" s="58">
        <v>34.142000000000003</v>
      </c>
      <c r="G1527" s="58">
        <v>33.953000000000003</v>
      </c>
      <c r="H1527" s="58">
        <v>33.819000000000003</v>
      </c>
      <c r="I1527" s="58">
        <v>33.445999999999998</v>
      </c>
      <c r="J1527" s="58">
        <v>33.307000000000002</v>
      </c>
    </row>
    <row r="1528" spans="1:10">
      <c r="A1528" t="s">
        <v>355</v>
      </c>
      <c r="B1528" t="s">
        <v>48</v>
      </c>
      <c r="C1528" t="s">
        <v>49</v>
      </c>
      <c r="D1528" t="s">
        <v>47</v>
      </c>
      <c r="E1528" t="s">
        <v>41</v>
      </c>
      <c r="F1528" s="58">
        <v>12.714</v>
      </c>
      <c r="G1528" s="58">
        <v>12.622</v>
      </c>
      <c r="H1528" s="58">
        <v>12.542</v>
      </c>
      <c r="I1528" s="58">
        <v>12.413</v>
      </c>
      <c r="J1528" s="58">
        <v>12.332000000000001</v>
      </c>
    </row>
    <row r="1529" spans="1:10">
      <c r="A1529" t="s">
        <v>355</v>
      </c>
      <c r="B1529" t="s">
        <v>50</v>
      </c>
      <c r="C1529" t="s">
        <v>51</v>
      </c>
      <c r="D1529" t="s">
        <v>47</v>
      </c>
      <c r="E1529" t="s">
        <v>41</v>
      </c>
      <c r="F1529" s="58">
        <v>3.6269999999999998</v>
      </c>
      <c r="G1529" s="58">
        <v>3.589</v>
      </c>
      <c r="H1529" s="58">
        <v>3.5659999999999998</v>
      </c>
      <c r="I1529" s="58">
        <v>3.476</v>
      </c>
      <c r="J1529" s="58">
        <v>3.4510000000000001</v>
      </c>
    </row>
    <row r="1530" spans="1:10">
      <c r="A1530" t="s">
        <v>355</v>
      </c>
      <c r="B1530" t="s">
        <v>52</v>
      </c>
      <c r="C1530" t="s">
        <v>53</v>
      </c>
      <c r="D1530" t="s">
        <v>47</v>
      </c>
      <c r="E1530" t="s">
        <v>41</v>
      </c>
      <c r="F1530" s="58">
        <v>97.361000000000004</v>
      </c>
      <c r="G1530" s="58">
        <v>99.436000000000007</v>
      </c>
      <c r="H1530" s="58">
        <v>92.135000000000005</v>
      </c>
      <c r="I1530" s="58">
        <v>90.622</v>
      </c>
      <c r="J1530" s="58">
        <v>89.974000000000004</v>
      </c>
    </row>
    <row r="1531" spans="1:10">
      <c r="A1531" t="s">
        <v>355</v>
      </c>
      <c r="B1531" t="s">
        <v>54</v>
      </c>
      <c r="C1531" t="s">
        <v>55</v>
      </c>
      <c r="D1531" t="s">
        <v>47</v>
      </c>
      <c r="E1531" t="s">
        <v>41</v>
      </c>
      <c r="F1531" s="58">
        <v>144.435</v>
      </c>
      <c r="G1531" s="58">
        <v>142.99100000000001</v>
      </c>
      <c r="H1531" s="58">
        <v>142.19800000000001</v>
      </c>
      <c r="I1531" s="58">
        <v>138.52199999999999</v>
      </c>
      <c r="J1531" s="58">
        <v>137.59299999999999</v>
      </c>
    </row>
    <row r="1532" spans="1:10">
      <c r="A1532" t="s">
        <v>355</v>
      </c>
      <c r="B1532" t="s">
        <v>56</v>
      </c>
      <c r="C1532" t="s">
        <v>57</v>
      </c>
      <c r="D1532" t="s">
        <v>47</v>
      </c>
      <c r="E1532" t="s">
        <v>41</v>
      </c>
      <c r="F1532" s="58">
        <v>292.279</v>
      </c>
      <c r="G1532" s="58">
        <v>292.59100000000001</v>
      </c>
      <c r="H1532" s="58">
        <v>284.26</v>
      </c>
      <c r="I1532" s="58">
        <v>278.47899999999998</v>
      </c>
      <c r="J1532" s="58">
        <v>276.65699999999998</v>
      </c>
    </row>
    <row r="1533" spans="1:10">
      <c r="A1533" t="s">
        <v>355</v>
      </c>
      <c r="B1533" t="s">
        <v>58</v>
      </c>
      <c r="C1533" t="s">
        <v>59</v>
      </c>
      <c r="D1533" t="s">
        <v>47</v>
      </c>
      <c r="E1533" t="s">
        <v>41</v>
      </c>
      <c r="F1533" s="58">
        <v>10.808999999999999</v>
      </c>
      <c r="G1533" s="58">
        <v>10.702999999999999</v>
      </c>
      <c r="H1533" s="58">
        <v>8.6969999999999992</v>
      </c>
      <c r="I1533" s="58">
        <v>7.2060000000000004</v>
      </c>
      <c r="J1533" s="58">
        <v>7.6050000000000004</v>
      </c>
    </row>
    <row r="1534" spans="1:10">
      <c r="A1534" t="s">
        <v>355</v>
      </c>
      <c r="B1534" t="s">
        <v>60</v>
      </c>
      <c r="C1534" t="s">
        <v>61</v>
      </c>
      <c r="D1534" t="s">
        <v>47</v>
      </c>
      <c r="E1534" t="s">
        <v>41</v>
      </c>
      <c r="F1534" s="58">
        <v>0</v>
      </c>
      <c r="G1534" s="58">
        <v>0</v>
      </c>
      <c r="H1534" s="58">
        <v>0</v>
      </c>
      <c r="I1534" s="58">
        <v>0</v>
      </c>
      <c r="J1534" s="58">
        <v>0</v>
      </c>
    </row>
    <row r="1535" spans="1:10">
      <c r="A1535" t="s">
        <v>355</v>
      </c>
      <c r="B1535" t="s">
        <v>62</v>
      </c>
      <c r="C1535" t="s">
        <v>63</v>
      </c>
      <c r="D1535" t="s">
        <v>47</v>
      </c>
      <c r="E1535" t="s">
        <v>41</v>
      </c>
      <c r="F1535" s="58">
        <v>0.69199999999999995</v>
      </c>
      <c r="G1535" s="58">
        <v>0.68700000000000006</v>
      </c>
      <c r="H1535" s="58">
        <v>0.27400000000000002</v>
      </c>
      <c r="I1535" s="58">
        <v>0.27200000000000002</v>
      </c>
      <c r="J1535" s="58">
        <v>0.33100000000000002</v>
      </c>
    </row>
    <row r="1536" spans="1:10">
      <c r="A1536" t="s">
        <v>355</v>
      </c>
      <c r="B1536" t="s">
        <v>64</v>
      </c>
      <c r="C1536" t="s">
        <v>65</v>
      </c>
      <c r="D1536" t="s">
        <v>47</v>
      </c>
      <c r="E1536" t="s">
        <v>41</v>
      </c>
      <c r="F1536" s="58">
        <v>7.3449999999999998</v>
      </c>
      <c r="G1536" s="58">
        <v>9.2420000000000009</v>
      </c>
      <c r="H1536" s="58">
        <v>11.581</v>
      </c>
      <c r="I1536" s="58">
        <v>15.428000000000001</v>
      </c>
      <c r="J1536" s="58">
        <v>17.193999999999999</v>
      </c>
    </row>
    <row r="1537" spans="1:10">
      <c r="A1537" t="s">
        <v>355</v>
      </c>
      <c r="B1537" t="s">
        <v>66</v>
      </c>
      <c r="C1537" t="s">
        <v>67</v>
      </c>
      <c r="D1537" t="s">
        <v>47</v>
      </c>
      <c r="E1537" t="s">
        <v>41</v>
      </c>
      <c r="F1537" s="58">
        <v>6.1529999999999996</v>
      </c>
      <c r="G1537" s="58">
        <v>7.29</v>
      </c>
      <c r="H1537" s="58">
        <v>7.7409999999999997</v>
      </c>
      <c r="I1537" s="58">
        <v>8.4480000000000004</v>
      </c>
      <c r="J1537" s="58">
        <v>8.5739999999999998</v>
      </c>
    </row>
    <row r="1538" spans="1:10">
      <c r="A1538" t="s">
        <v>355</v>
      </c>
      <c r="B1538" t="s">
        <v>68</v>
      </c>
      <c r="C1538" t="s">
        <v>69</v>
      </c>
      <c r="D1538" t="s">
        <v>47</v>
      </c>
      <c r="E1538" t="s">
        <v>41</v>
      </c>
      <c r="F1538" s="58">
        <v>24.998999999999999</v>
      </c>
      <c r="G1538" s="58">
        <v>27.922000000000001</v>
      </c>
      <c r="H1538" s="58">
        <v>28.292999999999999</v>
      </c>
      <c r="I1538" s="58">
        <v>31.353999999999999</v>
      </c>
      <c r="J1538" s="58">
        <v>33.704000000000001</v>
      </c>
    </row>
    <row r="1539" spans="1:10">
      <c r="A1539" t="s">
        <v>355</v>
      </c>
      <c r="B1539" t="s">
        <v>70</v>
      </c>
      <c r="C1539" t="s">
        <v>71</v>
      </c>
      <c r="D1539" t="s">
        <v>47</v>
      </c>
      <c r="E1539" t="s">
        <v>41</v>
      </c>
      <c r="F1539" s="58">
        <v>11.036</v>
      </c>
      <c r="G1539" s="58">
        <v>19.177</v>
      </c>
      <c r="H1539" s="58">
        <v>15.461</v>
      </c>
      <c r="I1539" s="58">
        <v>12.561999999999999</v>
      </c>
      <c r="J1539" s="58">
        <v>12.97</v>
      </c>
    </row>
    <row r="1540" spans="1:10">
      <c r="A1540" t="s">
        <v>355</v>
      </c>
      <c r="B1540" t="s">
        <v>72</v>
      </c>
      <c r="C1540" t="s">
        <v>73</v>
      </c>
      <c r="D1540" t="s">
        <v>47</v>
      </c>
      <c r="E1540" t="s">
        <v>41</v>
      </c>
      <c r="F1540" s="58">
        <v>0.81499999999999995</v>
      </c>
      <c r="G1540" s="58">
        <v>0.98599999999999999</v>
      </c>
      <c r="H1540" s="58">
        <v>1.0049999999999999</v>
      </c>
      <c r="I1540" s="58">
        <v>0.88</v>
      </c>
      <c r="J1540" s="58">
        <v>0.64200000000000002</v>
      </c>
    </row>
    <row r="1541" spans="1:10">
      <c r="A1541" t="s">
        <v>355</v>
      </c>
      <c r="B1541" t="s">
        <v>74</v>
      </c>
      <c r="C1541" t="s">
        <v>75</v>
      </c>
      <c r="D1541" t="s">
        <v>47</v>
      </c>
      <c r="E1541" t="s">
        <v>41</v>
      </c>
      <c r="F1541" s="58">
        <v>0.72</v>
      </c>
      <c r="G1541" s="58">
        <v>1.002</v>
      </c>
      <c r="H1541" s="58">
        <v>0.84899999999999998</v>
      </c>
      <c r="I1541" s="58">
        <v>0.86599999999999999</v>
      </c>
      <c r="J1541" s="58">
        <v>0.88700000000000001</v>
      </c>
    </row>
    <row r="1542" spans="1:10">
      <c r="A1542" t="s">
        <v>355</v>
      </c>
      <c r="B1542" t="s">
        <v>76</v>
      </c>
      <c r="C1542" t="s">
        <v>77</v>
      </c>
      <c r="D1542" t="s">
        <v>47</v>
      </c>
      <c r="E1542" t="s">
        <v>41</v>
      </c>
      <c r="F1542" s="58">
        <v>55.072000000000003</v>
      </c>
      <c r="G1542" s="58">
        <v>60.462000000000003</v>
      </c>
      <c r="H1542" s="58">
        <v>75.085999999999999</v>
      </c>
      <c r="I1542" s="58">
        <v>55.817999999999998</v>
      </c>
      <c r="J1542" s="58">
        <v>92.22</v>
      </c>
    </row>
    <row r="1543" spans="1:10">
      <c r="A1543" t="s">
        <v>355</v>
      </c>
      <c r="B1543" t="s">
        <v>78</v>
      </c>
      <c r="C1543" t="s">
        <v>79</v>
      </c>
      <c r="D1543" t="s">
        <v>47</v>
      </c>
      <c r="E1543" t="s">
        <v>41</v>
      </c>
      <c r="F1543" s="58">
        <v>129.56399999999999</v>
      </c>
      <c r="G1543" s="58">
        <v>142.11099999999999</v>
      </c>
      <c r="H1543" s="58">
        <v>143.19200000000001</v>
      </c>
      <c r="I1543" s="58">
        <v>137.04</v>
      </c>
      <c r="J1543" s="58">
        <v>109.544</v>
      </c>
    </row>
    <row r="1544" spans="1:10">
      <c r="A1544" t="s">
        <v>355</v>
      </c>
      <c r="B1544" t="s">
        <v>80</v>
      </c>
      <c r="C1544" t="s">
        <v>81</v>
      </c>
      <c r="D1544" t="s">
        <v>47</v>
      </c>
      <c r="E1544" t="s">
        <v>41</v>
      </c>
      <c r="F1544" s="58">
        <v>197.20699999999999</v>
      </c>
      <c r="G1544" s="58">
        <v>223.738</v>
      </c>
      <c r="H1544" s="58">
        <v>235.59299999999999</v>
      </c>
      <c r="I1544" s="58">
        <v>207.166</v>
      </c>
      <c r="J1544" s="58">
        <v>216.26300000000001</v>
      </c>
    </row>
    <row r="1545" spans="1:10">
      <c r="A1545" t="s">
        <v>355</v>
      </c>
      <c r="B1545" t="s">
        <v>82</v>
      </c>
      <c r="C1545" t="s">
        <v>83</v>
      </c>
      <c r="D1545" t="s">
        <v>47</v>
      </c>
      <c r="E1545" t="s">
        <v>41</v>
      </c>
      <c r="F1545" s="58">
        <v>6.8040000000000003</v>
      </c>
      <c r="G1545" s="58">
        <v>8.9369999999999994</v>
      </c>
      <c r="H1545" s="58">
        <v>12.35</v>
      </c>
      <c r="I1545" s="58">
        <v>11.391999999999999</v>
      </c>
      <c r="J1545" s="58">
        <v>7.5510000000000002</v>
      </c>
    </row>
    <row r="1546" spans="1:10">
      <c r="A1546" t="s">
        <v>355</v>
      </c>
      <c r="B1546" t="s">
        <v>84</v>
      </c>
      <c r="C1546" t="s">
        <v>85</v>
      </c>
      <c r="D1546" t="s">
        <v>47</v>
      </c>
      <c r="E1546" t="s">
        <v>41</v>
      </c>
      <c r="F1546" s="58">
        <v>0</v>
      </c>
      <c r="G1546" s="58">
        <v>0</v>
      </c>
      <c r="H1546" s="58">
        <v>0</v>
      </c>
      <c r="I1546" s="58">
        <v>0</v>
      </c>
      <c r="J1546" s="58">
        <v>0</v>
      </c>
    </row>
    <row r="1547" spans="1:10">
      <c r="A1547" t="s">
        <v>355</v>
      </c>
      <c r="B1547" t="s">
        <v>86</v>
      </c>
      <c r="C1547" t="s">
        <v>87</v>
      </c>
      <c r="D1547" t="s">
        <v>47</v>
      </c>
      <c r="E1547" t="s">
        <v>41</v>
      </c>
      <c r="F1547" s="58">
        <v>0.16800000000000001</v>
      </c>
      <c r="G1547" s="58">
        <v>0.253</v>
      </c>
      <c r="H1547" s="58">
        <v>1.2789999999999999</v>
      </c>
      <c r="I1547" s="58">
        <v>1.5669999999999999</v>
      </c>
      <c r="J1547" s="58">
        <v>0.91200000000000003</v>
      </c>
    </row>
    <row r="1548" spans="1:10">
      <c r="A1548" t="s">
        <v>355</v>
      </c>
      <c r="B1548" t="s">
        <v>88</v>
      </c>
      <c r="C1548" t="s">
        <v>89</v>
      </c>
      <c r="D1548" t="s">
        <v>47</v>
      </c>
      <c r="E1548" t="s">
        <v>41</v>
      </c>
      <c r="F1548" s="58">
        <v>14.425000000000001</v>
      </c>
      <c r="G1548" s="58">
        <v>39.371000000000002</v>
      </c>
      <c r="H1548" s="58">
        <v>38.634</v>
      </c>
      <c r="I1548" s="58">
        <v>18.652000000000001</v>
      </c>
      <c r="J1548" s="58">
        <v>12.523</v>
      </c>
    </row>
    <row r="1549" spans="1:10">
      <c r="A1549" t="s">
        <v>355</v>
      </c>
      <c r="B1549" t="s">
        <v>90</v>
      </c>
      <c r="C1549" t="s">
        <v>91</v>
      </c>
      <c r="D1549" t="s">
        <v>47</v>
      </c>
      <c r="E1549" t="s">
        <v>41</v>
      </c>
      <c r="F1549" s="58">
        <v>45.417999999999999</v>
      </c>
      <c r="G1549" s="58">
        <v>49.718000000000004</v>
      </c>
      <c r="H1549" s="58">
        <v>48.241999999999997</v>
      </c>
      <c r="I1549" s="58">
        <v>36.526000000000003</v>
      </c>
      <c r="J1549" s="58">
        <v>23.922000000000001</v>
      </c>
    </row>
    <row r="1550" spans="1:10">
      <c r="A1550" t="s">
        <v>355</v>
      </c>
      <c r="B1550" t="s">
        <v>92</v>
      </c>
      <c r="C1550" t="s">
        <v>93</v>
      </c>
      <c r="D1550" t="s">
        <v>47</v>
      </c>
      <c r="E1550" t="s">
        <v>41</v>
      </c>
      <c r="F1550" s="58">
        <v>66.814999999999998</v>
      </c>
      <c r="G1550" s="58">
        <v>98.278999999999996</v>
      </c>
      <c r="H1550" s="58">
        <v>100.505</v>
      </c>
      <c r="I1550" s="58">
        <v>68.137</v>
      </c>
      <c r="J1550" s="58">
        <v>44.908000000000001</v>
      </c>
    </row>
    <row r="1551" spans="1:10">
      <c r="A1551" t="s">
        <v>355</v>
      </c>
      <c r="B1551" t="s">
        <v>94</v>
      </c>
      <c r="C1551" t="s">
        <v>95</v>
      </c>
      <c r="D1551" t="s">
        <v>47</v>
      </c>
      <c r="E1551" t="s">
        <v>41</v>
      </c>
      <c r="F1551" s="58">
        <v>17.567</v>
      </c>
      <c r="G1551" s="58">
        <v>21.370999999999999</v>
      </c>
      <c r="H1551" s="58">
        <v>18.559999999999999</v>
      </c>
      <c r="I1551" s="58">
        <v>27.975999999999999</v>
      </c>
      <c r="J1551" s="58">
        <v>29.686</v>
      </c>
    </row>
    <row r="1552" spans="1:10">
      <c r="A1552" t="s">
        <v>355</v>
      </c>
      <c r="B1552" t="s">
        <v>96</v>
      </c>
      <c r="C1552" t="s">
        <v>97</v>
      </c>
      <c r="D1552" t="s">
        <v>47</v>
      </c>
      <c r="E1552" t="s">
        <v>41</v>
      </c>
      <c r="F1552" s="58">
        <v>25.911999999999999</v>
      </c>
      <c r="G1552" s="58">
        <v>26.048999999999999</v>
      </c>
      <c r="H1552" s="58">
        <v>24.693999999999999</v>
      </c>
      <c r="I1552" s="58">
        <v>24.224</v>
      </c>
      <c r="J1552" s="58">
        <v>24.498000000000001</v>
      </c>
    </row>
    <row r="1553" spans="1:10">
      <c r="A1553" t="s">
        <v>355</v>
      </c>
      <c r="B1553" t="s">
        <v>98</v>
      </c>
      <c r="C1553" t="s">
        <v>99</v>
      </c>
      <c r="D1553" t="s">
        <v>47</v>
      </c>
      <c r="E1553" t="s">
        <v>41</v>
      </c>
      <c r="F1553" s="58">
        <v>20.899000000000001</v>
      </c>
      <c r="G1553" s="58">
        <v>21.469000000000001</v>
      </c>
      <c r="H1553" s="58">
        <v>21.524000000000001</v>
      </c>
      <c r="I1553" s="58">
        <v>20.806999999999999</v>
      </c>
      <c r="J1553" s="58">
        <v>20.754000000000001</v>
      </c>
    </row>
    <row r="1554" spans="1:10">
      <c r="A1554" t="s">
        <v>355</v>
      </c>
      <c r="B1554" t="s">
        <v>100</v>
      </c>
      <c r="C1554" t="s">
        <v>101</v>
      </c>
      <c r="D1554" t="s">
        <v>47</v>
      </c>
      <c r="E1554" t="s">
        <v>41</v>
      </c>
      <c r="F1554" s="58">
        <v>155.595</v>
      </c>
      <c r="G1554" s="58">
        <v>165.68600000000001</v>
      </c>
      <c r="H1554" s="58">
        <v>166.239</v>
      </c>
      <c r="I1554" s="58">
        <v>165.03100000000001</v>
      </c>
      <c r="J1554" s="58">
        <v>167.63800000000001</v>
      </c>
    </row>
    <row r="1555" spans="1:10">
      <c r="A1555" t="s">
        <v>355</v>
      </c>
      <c r="B1555" t="s">
        <v>102</v>
      </c>
      <c r="C1555" t="s">
        <v>103</v>
      </c>
      <c r="D1555" t="s">
        <v>47</v>
      </c>
      <c r="E1555" t="s">
        <v>41</v>
      </c>
      <c r="F1555" s="58">
        <v>-6.1440000000000001</v>
      </c>
      <c r="G1555" s="58">
        <v>-6.1079999999999997</v>
      </c>
      <c r="H1555" s="58">
        <v>-6.0659999999999998</v>
      </c>
      <c r="I1555" s="58">
        <v>-6.8170000000000002</v>
      </c>
      <c r="J1555" s="58">
        <v>-6.7709999999999999</v>
      </c>
    </row>
    <row r="1556" spans="1:10">
      <c r="A1556" t="s">
        <v>355</v>
      </c>
      <c r="B1556" t="s">
        <v>104</v>
      </c>
      <c r="C1556" t="s">
        <v>105</v>
      </c>
      <c r="D1556" t="s">
        <v>47</v>
      </c>
      <c r="E1556" t="s">
        <v>41</v>
      </c>
      <c r="F1556" s="58">
        <v>10.595000000000001</v>
      </c>
      <c r="G1556" s="58">
        <v>10.515000000000001</v>
      </c>
      <c r="H1556" s="58">
        <v>10.442</v>
      </c>
      <c r="I1556" s="58">
        <v>10.342000000000001</v>
      </c>
      <c r="J1556" s="58">
        <v>10.268000000000001</v>
      </c>
    </row>
    <row r="1557" spans="1:10">
      <c r="A1557" t="s">
        <v>355</v>
      </c>
      <c r="B1557" t="s">
        <v>106</v>
      </c>
      <c r="C1557" t="s">
        <v>107</v>
      </c>
      <c r="D1557" t="s">
        <v>47</v>
      </c>
      <c r="E1557" t="s">
        <v>41</v>
      </c>
      <c r="F1557" s="58">
        <v>25.495000000000001</v>
      </c>
      <c r="G1557" s="58">
        <v>25.213000000000001</v>
      </c>
      <c r="H1557" s="58">
        <v>25.035</v>
      </c>
      <c r="I1557" s="58">
        <v>24.917999999999999</v>
      </c>
      <c r="J1557" s="58">
        <v>24.725000000000001</v>
      </c>
    </row>
    <row r="1558" spans="1:10">
      <c r="A1558" t="s">
        <v>355</v>
      </c>
      <c r="B1558" t="s">
        <v>108</v>
      </c>
      <c r="C1558" t="s">
        <v>109</v>
      </c>
      <c r="D1558" t="s">
        <v>47</v>
      </c>
      <c r="E1558" t="s">
        <v>41</v>
      </c>
      <c r="F1558" s="58">
        <v>9.1609999999999996</v>
      </c>
      <c r="G1558" s="58">
        <v>9.0950000000000006</v>
      </c>
      <c r="H1558" s="58">
        <v>9.0310000000000006</v>
      </c>
      <c r="I1558" s="58">
        <v>8.9600000000000009</v>
      </c>
      <c r="J1558" s="58">
        <v>8.8970000000000002</v>
      </c>
    </row>
    <row r="1559" spans="1:10">
      <c r="A1559" t="s">
        <v>355</v>
      </c>
      <c r="B1559" t="s">
        <v>110</v>
      </c>
      <c r="C1559" t="s">
        <v>111</v>
      </c>
      <c r="D1559" t="s">
        <v>47</v>
      </c>
      <c r="E1559" t="s">
        <v>41</v>
      </c>
      <c r="F1559" s="58">
        <v>0</v>
      </c>
      <c r="G1559" s="58">
        <v>0</v>
      </c>
      <c r="H1559" s="58">
        <v>0</v>
      </c>
      <c r="I1559" s="58">
        <v>0</v>
      </c>
      <c r="J1559" s="58">
        <v>0</v>
      </c>
    </row>
    <row r="1560" spans="1:10">
      <c r="A1560" t="s">
        <v>355</v>
      </c>
      <c r="B1560" t="s">
        <v>112</v>
      </c>
      <c r="C1560" t="s">
        <v>113</v>
      </c>
      <c r="D1560" t="s">
        <v>47</v>
      </c>
      <c r="E1560" t="s">
        <v>41</v>
      </c>
      <c r="F1560" s="58">
        <v>0</v>
      </c>
      <c r="G1560" s="58">
        <v>0</v>
      </c>
      <c r="H1560" s="58">
        <v>0</v>
      </c>
      <c r="I1560" s="58">
        <v>0</v>
      </c>
      <c r="J1560" s="58">
        <v>0</v>
      </c>
    </row>
    <row r="1561" spans="1:10">
      <c r="A1561" t="s">
        <v>355</v>
      </c>
      <c r="B1561" t="s">
        <v>114</v>
      </c>
      <c r="C1561" t="s">
        <v>57</v>
      </c>
      <c r="D1561" t="s">
        <v>47</v>
      </c>
      <c r="E1561" t="s">
        <v>41</v>
      </c>
      <c r="F1561" s="58">
        <v>259.08</v>
      </c>
      <c r="G1561" s="58">
        <v>273.29000000000008</v>
      </c>
      <c r="H1561" s="58">
        <v>269.459</v>
      </c>
      <c r="I1561" s="58">
        <v>275.44099999999997</v>
      </c>
      <c r="J1561" s="58">
        <v>279.69500000000011</v>
      </c>
    </row>
    <row r="1562" spans="1:10">
      <c r="A1562" t="s">
        <v>355</v>
      </c>
      <c r="B1562" t="s">
        <v>115</v>
      </c>
      <c r="C1562" t="s">
        <v>116</v>
      </c>
      <c r="D1562" t="s">
        <v>47</v>
      </c>
      <c r="E1562" t="s">
        <v>41</v>
      </c>
      <c r="F1562" s="58">
        <v>2.23</v>
      </c>
      <c r="G1562" s="58">
        <v>2.16</v>
      </c>
      <c r="H1562" s="58">
        <v>1.034</v>
      </c>
      <c r="I1562" s="58">
        <v>2.8679999999999999</v>
      </c>
      <c r="J1562" s="58">
        <v>6.2009999999999996</v>
      </c>
    </row>
    <row r="1563" spans="1:10">
      <c r="A1563" t="s">
        <v>355</v>
      </c>
      <c r="B1563" t="s">
        <v>117</v>
      </c>
      <c r="C1563" t="s">
        <v>118</v>
      </c>
      <c r="D1563" t="s">
        <v>47</v>
      </c>
      <c r="E1563" t="s">
        <v>41</v>
      </c>
      <c r="F1563" s="58">
        <v>1.07</v>
      </c>
      <c r="G1563" s="58">
        <v>1.006</v>
      </c>
      <c r="H1563" s="58">
        <v>0.72299999999999998</v>
      </c>
      <c r="I1563" s="58">
        <v>2.0459999999999998</v>
      </c>
      <c r="J1563" s="58">
        <v>4.4580000000000002</v>
      </c>
    </row>
    <row r="1564" spans="1:10">
      <c r="A1564" t="s">
        <v>355</v>
      </c>
      <c r="B1564" t="s">
        <v>119</v>
      </c>
      <c r="C1564" t="s">
        <v>120</v>
      </c>
      <c r="D1564" t="s">
        <v>47</v>
      </c>
      <c r="E1564" t="s">
        <v>41</v>
      </c>
      <c r="F1564" s="58">
        <v>0.95</v>
      </c>
      <c r="G1564" s="58">
        <v>0.89300000000000002</v>
      </c>
      <c r="H1564" s="58">
        <v>0.64200000000000002</v>
      </c>
      <c r="I1564" s="58">
        <v>1.8160000000000001</v>
      </c>
      <c r="J1564" s="58">
        <v>3.96</v>
      </c>
    </row>
    <row r="1565" spans="1:10">
      <c r="A1565" t="s">
        <v>355</v>
      </c>
      <c r="B1565" t="s">
        <v>121</v>
      </c>
      <c r="C1565" t="s">
        <v>122</v>
      </c>
      <c r="D1565" t="s">
        <v>47</v>
      </c>
      <c r="E1565" t="s">
        <v>41</v>
      </c>
      <c r="F1565" s="58">
        <v>2.15</v>
      </c>
      <c r="G1565" s="58">
        <v>3.1829999999999998</v>
      </c>
      <c r="H1565" s="58">
        <v>4.2949999999999999</v>
      </c>
      <c r="I1565" s="58">
        <v>5.2539999999999996</v>
      </c>
      <c r="J1565" s="58">
        <v>11.484</v>
      </c>
    </row>
    <row r="1566" spans="1:10">
      <c r="A1566" t="s">
        <v>355</v>
      </c>
      <c r="B1566" t="s">
        <v>123</v>
      </c>
      <c r="C1566" t="s">
        <v>124</v>
      </c>
      <c r="D1566" t="s">
        <v>47</v>
      </c>
      <c r="E1566" t="s">
        <v>41</v>
      </c>
      <c r="F1566" s="58">
        <v>0</v>
      </c>
      <c r="G1566" s="58">
        <v>0</v>
      </c>
      <c r="H1566" s="58">
        <v>0</v>
      </c>
      <c r="I1566" s="58">
        <v>0</v>
      </c>
      <c r="J1566" s="58">
        <v>0</v>
      </c>
    </row>
    <row r="1567" spans="1:10">
      <c r="A1567" t="s">
        <v>355</v>
      </c>
      <c r="B1567" t="s">
        <v>125</v>
      </c>
      <c r="C1567" t="s">
        <v>126</v>
      </c>
      <c r="D1567" t="s">
        <v>47</v>
      </c>
      <c r="E1567" t="s">
        <v>41</v>
      </c>
      <c r="F1567" s="58">
        <v>0</v>
      </c>
      <c r="G1567" s="58">
        <v>0</v>
      </c>
      <c r="H1567" s="58">
        <v>0</v>
      </c>
      <c r="I1567" s="58">
        <v>0</v>
      </c>
      <c r="J1567" s="58">
        <v>0</v>
      </c>
    </row>
    <row r="1568" spans="1:10">
      <c r="A1568" t="s">
        <v>355</v>
      </c>
      <c r="B1568" t="s">
        <v>127</v>
      </c>
      <c r="C1568" t="s">
        <v>128</v>
      </c>
      <c r="D1568" t="s">
        <v>47</v>
      </c>
      <c r="E1568" t="s">
        <v>41</v>
      </c>
      <c r="F1568" s="58">
        <v>0</v>
      </c>
      <c r="G1568" s="58">
        <v>0</v>
      </c>
      <c r="H1568" s="58">
        <v>0</v>
      </c>
      <c r="I1568" s="58">
        <v>0</v>
      </c>
      <c r="J1568" s="58">
        <v>3.7999999999999999E-2</v>
      </c>
    </row>
    <row r="1569" spans="1:10">
      <c r="A1569" t="s">
        <v>355</v>
      </c>
      <c r="B1569" t="s">
        <v>129</v>
      </c>
      <c r="C1569" t="s">
        <v>130</v>
      </c>
      <c r="D1569" t="s">
        <v>47</v>
      </c>
      <c r="E1569" t="s">
        <v>41</v>
      </c>
      <c r="F1569" s="58">
        <v>0.39700000000000002</v>
      </c>
      <c r="G1569" s="58">
        <v>0.59199999999999997</v>
      </c>
      <c r="H1569" s="58">
        <v>0.53900000000000003</v>
      </c>
      <c r="I1569" s="58">
        <v>0.38900000000000001</v>
      </c>
      <c r="J1569" s="58">
        <v>0.51100000000000001</v>
      </c>
    </row>
    <row r="1570" spans="1:10">
      <c r="A1570" t="s">
        <v>355</v>
      </c>
      <c r="B1570" t="s">
        <v>131</v>
      </c>
      <c r="C1570" t="s">
        <v>132</v>
      </c>
      <c r="D1570" t="s">
        <v>47</v>
      </c>
      <c r="E1570" t="s">
        <v>41</v>
      </c>
      <c r="F1570" s="58">
        <v>0</v>
      </c>
      <c r="G1570" s="58">
        <v>0</v>
      </c>
      <c r="H1570" s="58">
        <v>0</v>
      </c>
      <c r="I1570" s="58">
        <v>0</v>
      </c>
      <c r="J1570" s="58">
        <v>0</v>
      </c>
    </row>
    <row r="1571" spans="1:10">
      <c r="A1571" t="s">
        <v>355</v>
      </c>
      <c r="B1571" t="s">
        <v>133</v>
      </c>
      <c r="C1571" t="s">
        <v>134</v>
      </c>
      <c r="D1571" t="s">
        <v>47</v>
      </c>
      <c r="E1571" t="s">
        <v>41</v>
      </c>
      <c r="F1571" s="58">
        <v>0</v>
      </c>
      <c r="G1571" s="58">
        <v>0</v>
      </c>
      <c r="H1571" s="58">
        <v>0</v>
      </c>
      <c r="I1571" s="58">
        <v>0</v>
      </c>
      <c r="J1571" s="58">
        <v>0</v>
      </c>
    </row>
    <row r="1572" spans="1:10">
      <c r="A1572" t="s">
        <v>355</v>
      </c>
      <c r="B1572" t="s">
        <v>135</v>
      </c>
      <c r="C1572" t="s">
        <v>69</v>
      </c>
      <c r="D1572" t="s">
        <v>47</v>
      </c>
      <c r="E1572" t="s">
        <v>41</v>
      </c>
      <c r="F1572" s="58">
        <v>6.7970000000000006</v>
      </c>
      <c r="G1572" s="58">
        <v>7.8339999999999996</v>
      </c>
      <c r="H1572" s="58">
        <v>7.2329999999999997</v>
      </c>
      <c r="I1572" s="58">
        <v>12.372999999999999</v>
      </c>
      <c r="J1572" s="58">
        <v>26.652000000000001</v>
      </c>
    </row>
    <row r="1573" spans="1:10">
      <c r="A1573" t="s">
        <v>355</v>
      </c>
      <c r="B1573" t="s">
        <v>136</v>
      </c>
      <c r="C1573" t="s">
        <v>137</v>
      </c>
      <c r="D1573" t="s">
        <v>47</v>
      </c>
      <c r="E1573" t="s">
        <v>41</v>
      </c>
      <c r="F1573" s="58">
        <v>40.85</v>
      </c>
      <c r="G1573" s="58">
        <v>38.731000000000002</v>
      </c>
      <c r="H1573" s="58">
        <v>41.826999999999998</v>
      </c>
      <c r="I1573" s="58">
        <v>32.944000000000003</v>
      </c>
      <c r="J1573" s="58">
        <v>49.57</v>
      </c>
    </row>
    <row r="1574" spans="1:10">
      <c r="A1574" t="s">
        <v>355</v>
      </c>
      <c r="B1574" t="s">
        <v>138</v>
      </c>
      <c r="C1574" t="s">
        <v>139</v>
      </c>
      <c r="D1574" t="s">
        <v>47</v>
      </c>
      <c r="E1574" t="s">
        <v>41</v>
      </c>
      <c r="F1574" s="58">
        <v>25.56</v>
      </c>
      <c r="G1574" s="58">
        <v>24.422000000000001</v>
      </c>
      <c r="H1574" s="58">
        <v>25.582999999999998</v>
      </c>
      <c r="I1574" s="58">
        <v>17.381</v>
      </c>
      <c r="J1574" s="58">
        <v>29.457000000000001</v>
      </c>
    </row>
    <row r="1575" spans="1:10">
      <c r="A1575" t="s">
        <v>355</v>
      </c>
      <c r="B1575" t="s">
        <v>140</v>
      </c>
      <c r="C1575" t="s">
        <v>141</v>
      </c>
      <c r="D1575" t="s">
        <v>47</v>
      </c>
      <c r="E1575" t="s">
        <v>41</v>
      </c>
      <c r="F1575" s="58">
        <v>20.411999999999999</v>
      </c>
      <c r="G1575" s="58">
        <v>19.077999999999999</v>
      </c>
      <c r="H1575" s="58">
        <v>21.123999999999999</v>
      </c>
      <c r="I1575" s="58">
        <v>15.444000000000001</v>
      </c>
      <c r="J1575" s="58">
        <v>26.172999999999998</v>
      </c>
    </row>
    <row r="1576" spans="1:10">
      <c r="A1576" t="s">
        <v>355</v>
      </c>
      <c r="B1576" t="s">
        <v>142</v>
      </c>
      <c r="C1576" t="s">
        <v>143</v>
      </c>
      <c r="D1576" t="s">
        <v>47</v>
      </c>
      <c r="E1576" t="s">
        <v>41</v>
      </c>
      <c r="F1576" s="58">
        <v>36.857999999999997</v>
      </c>
      <c r="G1576" s="58">
        <v>45.884</v>
      </c>
      <c r="H1576" s="58">
        <v>78.218000000000004</v>
      </c>
      <c r="I1576" s="58">
        <v>39.366</v>
      </c>
      <c r="J1576" s="58">
        <v>43.548999999999999</v>
      </c>
    </row>
    <row r="1577" spans="1:10">
      <c r="A1577" t="s">
        <v>355</v>
      </c>
      <c r="B1577" t="s">
        <v>144</v>
      </c>
      <c r="C1577" t="s">
        <v>145</v>
      </c>
      <c r="D1577" t="s">
        <v>47</v>
      </c>
      <c r="E1577" t="s">
        <v>41</v>
      </c>
      <c r="F1577" s="58">
        <v>0.14499999999999999</v>
      </c>
      <c r="G1577" s="58">
        <v>0.14399999999999999</v>
      </c>
      <c r="H1577" s="58">
        <v>0.14099999999999999</v>
      </c>
      <c r="I1577" s="58">
        <v>0.13100000000000001</v>
      </c>
      <c r="J1577" s="58">
        <v>0.13</v>
      </c>
    </row>
    <row r="1578" spans="1:10">
      <c r="A1578" t="s">
        <v>355</v>
      </c>
      <c r="B1578" t="s">
        <v>146</v>
      </c>
      <c r="C1578" t="s">
        <v>147</v>
      </c>
      <c r="D1578" t="s">
        <v>47</v>
      </c>
      <c r="E1578" t="s">
        <v>41</v>
      </c>
      <c r="F1578" s="58">
        <v>5.8999999999999997E-2</v>
      </c>
      <c r="G1578" s="58">
        <v>5.8999999999999997E-2</v>
      </c>
      <c r="H1578" s="58">
        <v>5.8000000000000003E-2</v>
      </c>
      <c r="I1578" s="58">
        <v>5.8000000000000003E-2</v>
      </c>
      <c r="J1578" s="58">
        <v>5.7000000000000002E-2</v>
      </c>
    </row>
    <row r="1579" spans="1:10">
      <c r="A1579" t="s">
        <v>355</v>
      </c>
      <c r="B1579" t="s">
        <v>148</v>
      </c>
      <c r="C1579" t="s">
        <v>149</v>
      </c>
      <c r="D1579" t="s">
        <v>47</v>
      </c>
      <c r="E1579" t="s">
        <v>41</v>
      </c>
      <c r="F1579" s="58">
        <v>19.643000000000001</v>
      </c>
      <c r="G1579" s="58">
        <v>22.367999999999999</v>
      </c>
      <c r="H1579" s="58">
        <v>22.056999999999999</v>
      </c>
      <c r="I1579" s="58">
        <v>18.835000000000001</v>
      </c>
      <c r="J1579" s="58">
        <v>12.863</v>
      </c>
    </row>
    <row r="1580" spans="1:10">
      <c r="A1580" t="s">
        <v>355</v>
      </c>
      <c r="B1580" t="s">
        <v>150</v>
      </c>
      <c r="C1580" t="s">
        <v>151</v>
      </c>
      <c r="D1580" t="s">
        <v>47</v>
      </c>
      <c r="E1580" t="s">
        <v>41</v>
      </c>
      <c r="F1580" s="58">
        <v>3.9980000000000002</v>
      </c>
      <c r="G1580" s="58">
        <v>5.0270000000000001</v>
      </c>
      <c r="H1580" s="58">
        <v>5.1509999999999998</v>
      </c>
      <c r="I1580" s="58">
        <v>4.4059999999999997</v>
      </c>
      <c r="J1580" s="58">
        <v>2.9889999999999999</v>
      </c>
    </row>
    <row r="1581" spans="1:10">
      <c r="A1581" t="s">
        <v>355</v>
      </c>
      <c r="B1581" t="s">
        <v>152</v>
      </c>
      <c r="C1581" t="s">
        <v>153</v>
      </c>
      <c r="D1581" t="s">
        <v>47</v>
      </c>
      <c r="E1581" t="s">
        <v>41</v>
      </c>
      <c r="F1581" s="58">
        <v>0</v>
      </c>
      <c r="G1581" s="58">
        <v>0</v>
      </c>
      <c r="H1581" s="58">
        <v>0</v>
      </c>
      <c r="I1581" s="58">
        <v>0</v>
      </c>
      <c r="J1581" s="58">
        <v>0</v>
      </c>
    </row>
    <row r="1582" spans="1:10">
      <c r="A1582" t="s">
        <v>355</v>
      </c>
      <c r="B1582" t="s">
        <v>154</v>
      </c>
      <c r="C1582" t="s">
        <v>155</v>
      </c>
      <c r="D1582" t="s">
        <v>47</v>
      </c>
      <c r="E1582" t="s">
        <v>41</v>
      </c>
      <c r="F1582" s="58">
        <v>0</v>
      </c>
      <c r="G1582" s="58">
        <v>0</v>
      </c>
      <c r="H1582" s="58">
        <v>0</v>
      </c>
      <c r="I1582" s="58">
        <v>0</v>
      </c>
      <c r="J1582" s="58">
        <v>0</v>
      </c>
    </row>
    <row r="1583" spans="1:10">
      <c r="A1583" t="s">
        <v>355</v>
      </c>
      <c r="B1583" t="s">
        <v>156</v>
      </c>
      <c r="C1583" t="s">
        <v>81</v>
      </c>
      <c r="D1583" t="s">
        <v>47</v>
      </c>
      <c r="E1583" t="s">
        <v>41</v>
      </c>
      <c r="F1583" s="58">
        <v>147.52500000000001</v>
      </c>
      <c r="G1583" s="58">
        <v>155.71299999999999</v>
      </c>
      <c r="H1583" s="58">
        <v>194.15899999999999</v>
      </c>
      <c r="I1583" s="58">
        <v>128.565</v>
      </c>
      <c r="J1583" s="58">
        <v>164.78800000000001</v>
      </c>
    </row>
    <row r="1584" spans="1:10">
      <c r="A1584" t="s">
        <v>355</v>
      </c>
      <c r="B1584" t="s">
        <v>157</v>
      </c>
      <c r="C1584" t="s">
        <v>158</v>
      </c>
      <c r="D1584" t="s">
        <v>47</v>
      </c>
      <c r="E1584" t="s">
        <v>41</v>
      </c>
      <c r="F1584" s="58">
        <v>107.057</v>
      </c>
      <c r="G1584" s="58">
        <v>166.79599999999999</v>
      </c>
      <c r="H1584" s="58">
        <v>155.25700000000001</v>
      </c>
      <c r="I1584" s="58">
        <v>134.81100000000001</v>
      </c>
      <c r="J1584" s="58">
        <v>79.421000000000006</v>
      </c>
    </row>
    <row r="1585" spans="1:10">
      <c r="A1585" t="s">
        <v>355</v>
      </c>
      <c r="B1585" t="s">
        <v>159</v>
      </c>
      <c r="C1585" t="s">
        <v>160</v>
      </c>
      <c r="D1585" t="s">
        <v>47</v>
      </c>
      <c r="E1585" t="s">
        <v>41</v>
      </c>
      <c r="F1585" s="58">
        <v>65.191999999999993</v>
      </c>
      <c r="G1585" s="58">
        <v>119.833</v>
      </c>
      <c r="H1585" s="58">
        <v>111.8</v>
      </c>
      <c r="I1585" s="58">
        <v>97.721999999999994</v>
      </c>
      <c r="J1585" s="58">
        <v>57.57</v>
      </c>
    </row>
    <row r="1586" spans="1:10">
      <c r="A1586" t="s">
        <v>355</v>
      </c>
      <c r="B1586" t="s">
        <v>161</v>
      </c>
      <c r="C1586" t="s">
        <v>162</v>
      </c>
      <c r="D1586" t="s">
        <v>47</v>
      </c>
      <c r="E1586" t="s">
        <v>41</v>
      </c>
      <c r="F1586" s="58">
        <v>57.923000000000002</v>
      </c>
      <c r="G1586" s="58">
        <v>106.473</v>
      </c>
      <c r="H1586" s="58">
        <v>99.334999999999994</v>
      </c>
      <c r="I1586" s="58">
        <v>86.825999999999993</v>
      </c>
      <c r="J1586" s="58">
        <v>51.152000000000001</v>
      </c>
    </row>
    <row r="1587" spans="1:10">
      <c r="A1587" t="s">
        <v>355</v>
      </c>
      <c r="B1587" t="s">
        <v>163</v>
      </c>
      <c r="C1587" t="s">
        <v>164</v>
      </c>
      <c r="D1587" t="s">
        <v>47</v>
      </c>
      <c r="E1587" t="s">
        <v>41</v>
      </c>
      <c r="F1587" s="58">
        <v>173.52600000000001</v>
      </c>
      <c r="G1587" s="58">
        <v>157.95400000000001</v>
      </c>
      <c r="H1587" s="58">
        <v>105.81</v>
      </c>
      <c r="I1587" s="58">
        <v>116.214</v>
      </c>
      <c r="J1587" s="58">
        <v>88.602999999999994</v>
      </c>
    </row>
    <row r="1588" spans="1:10">
      <c r="A1588" t="s">
        <v>355</v>
      </c>
      <c r="B1588" t="s">
        <v>165</v>
      </c>
      <c r="C1588" t="s">
        <v>166</v>
      </c>
      <c r="D1588" t="s">
        <v>47</v>
      </c>
      <c r="E1588" t="s">
        <v>41</v>
      </c>
      <c r="F1588" s="58">
        <v>0</v>
      </c>
      <c r="G1588" s="58">
        <v>0</v>
      </c>
      <c r="H1588" s="58">
        <v>0</v>
      </c>
      <c r="I1588" s="58">
        <v>0</v>
      </c>
      <c r="J1588" s="58">
        <v>0</v>
      </c>
    </row>
    <row r="1589" spans="1:10">
      <c r="A1589" t="s">
        <v>355</v>
      </c>
      <c r="B1589" t="s">
        <v>167</v>
      </c>
      <c r="C1589" t="s">
        <v>168</v>
      </c>
      <c r="D1589" t="s">
        <v>47</v>
      </c>
      <c r="E1589" t="s">
        <v>41</v>
      </c>
      <c r="F1589" s="58">
        <v>0</v>
      </c>
      <c r="G1589" s="58">
        <v>0</v>
      </c>
      <c r="H1589" s="58">
        <v>0</v>
      </c>
      <c r="I1589" s="58">
        <v>0</v>
      </c>
      <c r="J1589" s="58">
        <v>0</v>
      </c>
    </row>
    <row r="1590" spans="1:10">
      <c r="A1590" t="s">
        <v>355</v>
      </c>
      <c r="B1590" t="s">
        <v>169</v>
      </c>
      <c r="C1590" t="s">
        <v>170</v>
      </c>
      <c r="D1590" t="s">
        <v>47</v>
      </c>
      <c r="E1590" t="s">
        <v>41</v>
      </c>
      <c r="F1590" s="58">
        <v>0</v>
      </c>
      <c r="G1590" s="58">
        <v>0</v>
      </c>
      <c r="H1590" s="58">
        <v>1.9610000000000001</v>
      </c>
      <c r="I1590" s="58">
        <v>2.3130000000000002</v>
      </c>
      <c r="J1590" s="58">
        <v>1.137</v>
      </c>
    </row>
    <row r="1591" spans="1:10">
      <c r="A1591" t="s">
        <v>355</v>
      </c>
      <c r="B1591" t="s">
        <v>171</v>
      </c>
      <c r="C1591" t="s">
        <v>172</v>
      </c>
      <c r="D1591" t="s">
        <v>47</v>
      </c>
      <c r="E1591" t="s">
        <v>41</v>
      </c>
      <c r="F1591" s="58">
        <v>44.567</v>
      </c>
      <c r="G1591" s="58">
        <v>28.509</v>
      </c>
      <c r="H1591" s="58">
        <v>16.259</v>
      </c>
      <c r="I1591" s="58">
        <v>14.545999999999999</v>
      </c>
      <c r="J1591" s="58">
        <v>12.474</v>
      </c>
    </row>
    <row r="1592" spans="1:10">
      <c r="A1592" t="s">
        <v>355</v>
      </c>
      <c r="B1592" t="s">
        <v>173</v>
      </c>
      <c r="C1592" t="s">
        <v>174</v>
      </c>
      <c r="D1592" t="s">
        <v>47</v>
      </c>
      <c r="E1592" t="s">
        <v>41</v>
      </c>
      <c r="F1592" s="58">
        <v>0</v>
      </c>
      <c r="G1592" s="58">
        <v>0</v>
      </c>
      <c r="H1592" s="58">
        <v>0</v>
      </c>
      <c r="I1592" s="58">
        <v>0</v>
      </c>
      <c r="J1592" s="58">
        <v>0</v>
      </c>
    </row>
    <row r="1593" spans="1:10">
      <c r="A1593" t="s">
        <v>355</v>
      </c>
      <c r="B1593" t="s">
        <v>175</v>
      </c>
      <c r="C1593" t="s">
        <v>176</v>
      </c>
      <c r="D1593" t="s">
        <v>47</v>
      </c>
      <c r="E1593" t="s">
        <v>41</v>
      </c>
      <c r="F1593" s="58">
        <v>0</v>
      </c>
      <c r="G1593" s="58">
        <v>0</v>
      </c>
      <c r="H1593" s="58">
        <v>0</v>
      </c>
      <c r="I1593" s="58">
        <v>0</v>
      </c>
      <c r="J1593" s="58">
        <v>0</v>
      </c>
    </row>
    <row r="1594" spans="1:10">
      <c r="A1594" t="s">
        <v>355</v>
      </c>
      <c r="B1594" t="s">
        <v>177</v>
      </c>
      <c r="C1594" t="s">
        <v>93</v>
      </c>
      <c r="D1594" t="s">
        <v>47</v>
      </c>
      <c r="E1594" t="s">
        <v>41</v>
      </c>
      <c r="F1594" s="58">
        <v>448.26499999999999</v>
      </c>
      <c r="G1594" s="58">
        <v>579.56500000000005</v>
      </c>
      <c r="H1594" s="58">
        <v>490.42200000000003</v>
      </c>
      <c r="I1594" s="58">
        <v>452.43200000000002</v>
      </c>
      <c r="J1594" s="58">
        <v>290.35700000000003</v>
      </c>
    </row>
    <row r="1595" spans="1:10">
      <c r="A1595" t="s">
        <v>355</v>
      </c>
      <c r="B1595" t="s">
        <v>178</v>
      </c>
      <c r="C1595" t="s">
        <v>179</v>
      </c>
      <c r="D1595" t="s">
        <v>47</v>
      </c>
      <c r="E1595" t="s">
        <v>41</v>
      </c>
      <c r="F1595" s="58">
        <v>0</v>
      </c>
      <c r="G1595" s="58">
        <v>0</v>
      </c>
      <c r="H1595" s="58">
        <v>0</v>
      </c>
      <c r="I1595" s="58">
        <v>0</v>
      </c>
      <c r="J1595" s="58">
        <v>0</v>
      </c>
    </row>
    <row r="1596" spans="1:10">
      <c r="A1596" t="s">
        <v>355</v>
      </c>
      <c r="B1596" t="s">
        <v>180</v>
      </c>
      <c r="C1596" t="s">
        <v>181</v>
      </c>
      <c r="D1596" t="s">
        <v>47</v>
      </c>
      <c r="E1596" t="s">
        <v>41</v>
      </c>
      <c r="F1596" s="58">
        <v>0</v>
      </c>
      <c r="G1596" s="58">
        <v>0</v>
      </c>
      <c r="H1596" s="58">
        <v>0</v>
      </c>
      <c r="I1596" s="58">
        <v>0</v>
      </c>
      <c r="J1596" s="58">
        <v>0</v>
      </c>
    </row>
    <row r="1597" spans="1:10">
      <c r="A1597" t="s">
        <v>355</v>
      </c>
      <c r="B1597" t="s">
        <v>182</v>
      </c>
      <c r="C1597" t="s">
        <v>183</v>
      </c>
      <c r="D1597" t="s">
        <v>47</v>
      </c>
      <c r="E1597" t="s">
        <v>41</v>
      </c>
      <c r="F1597" s="58">
        <v>0</v>
      </c>
      <c r="G1597" s="58">
        <v>0</v>
      </c>
      <c r="H1597" s="58">
        <v>0</v>
      </c>
      <c r="I1597" s="58">
        <v>0</v>
      </c>
      <c r="J1597" s="58">
        <v>0</v>
      </c>
    </row>
    <row r="1598" spans="1:10">
      <c r="A1598" t="s">
        <v>355</v>
      </c>
      <c r="B1598" t="s">
        <v>184</v>
      </c>
      <c r="C1598" t="s">
        <v>185</v>
      </c>
      <c r="D1598" t="s">
        <v>47</v>
      </c>
      <c r="E1598" t="s">
        <v>41</v>
      </c>
      <c r="F1598" s="58">
        <v>0</v>
      </c>
      <c r="G1598" s="58">
        <v>0</v>
      </c>
      <c r="H1598" s="58">
        <v>0</v>
      </c>
      <c r="I1598" s="58">
        <v>0</v>
      </c>
      <c r="J1598" s="58">
        <v>0</v>
      </c>
    </row>
    <row r="1599" spans="1:10">
      <c r="A1599" t="s">
        <v>355</v>
      </c>
      <c r="B1599" t="s">
        <v>186</v>
      </c>
      <c r="C1599" t="s">
        <v>187</v>
      </c>
      <c r="D1599" t="s">
        <v>47</v>
      </c>
      <c r="E1599" t="s">
        <v>41</v>
      </c>
      <c r="F1599" s="58">
        <v>0</v>
      </c>
      <c r="G1599" s="58">
        <v>0</v>
      </c>
      <c r="H1599" s="58">
        <v>0</v>
      </c>
      <c r="I1599" s="58">
        <v>0</v>
      </c>
      <c r="J1599" s="58">
        <v>0</v>
      </c>
    </row>
    <row r="1600" spans="1:10">
      <c r="A1600" t="s">
        <v>355</v>
      </c>
      <c r="B1600" t="s">
        <v>188</v>
      </c>
      <c r="C1600" t="s">
        <v>189</v>
      </c>
      <c r="D1600" t="s">
        <v>47</v>
      </c>
      <c r="E1600" t="s">
        <v>41</v>
      </c>
      <c r="F1600" s="58">
        <v>0</v>
      </c>
      <c r="G1600" s="58">
        <v>0</v>
      </c>
      <c r="H1600" s="58">
        <v>0</v>
      </c>
      <c r="I1600" s="58">
        <v>0</v>
      </c>
      <c r="J1600" s="58">
        <v>0</v>
      </c>
    </row>
    <row r="1601" spans="1:10">
      <c r="A1601" t="s">
        <v>355</v>
      </c>
      <c r="B1601" t="s">
        <v>190</v>
      </c>
      <c r="C1601" t="s">
        <v>191</v>
      </c>
      <c r="D1601" t="s">
        <v>47</v>
      </c>
      <c r="E1601" t="s">
        <v>41</v>
      </c>
      <c r="F1601" s="58">
        <v>0</v>
      </c>
      <c r="G1601" s="58">
        <v>0</v>
      </c>
      <c r="H1601" s="58">
        <v>0</v>
      </c>
      <c r="I1601" s="58">
        <v>0</v>
      </c>
      <c r="J1601" s="58">
        <v>0</v>
      </c>
    </row>
    <row r="1602" spans="1:10">
      <c r="A1602" t="s">
        <v>355</v>
      </c>
      <c r="B1602" t="s">
        <v>192</v>
      </c>
      <c r="C1602" t="s">
        <v>193</v>
      </c>
      <c r="D1602" t="s">
        <v>47</v>
      </c>
      <c r="E1602" t="s">
        <v>41</v>
      </c>
      <c r="F1602" s="58">
        <v>0</v>
      </c>
      <c r="G1602" s="58">
        <v>0</v>
      </c>
      <c r="H1602" s="58">
        <v>0</v>
      </c>
      <c r="I1602" s="58">
        <v>0</v>
      </c>
      <c r="J1602" s="58">
        <v>0</v>
      </c>
    </row>
    <row r="1603" spans="1:10">
      <c r="A1603" t="s">
        <v>355</v>
      </c>
      <c r="B1603" t="s">
        <v>194</v>
      </c>
      <c r="C1603" t="s">
        <v>195</v>
      </c>
      <c r="D1603" t="s">
        <v>47</v>
      </c>
      <c r="E1603" t="s">
        <v>41</v>
      </c>
      <c r="F1603" s="56" t="s">
        <v>318</v>
      </c>
      <c r="G1603" s="56" t="s">
        <v>318</v>
      </c>
      <c r="H1603" s="56" t="s">
        <v>318</v>
      </c>
      <c r="I1603" s="56" t="s">
        <v>318</v>
      </c>
      <c r="J1603" s="56" t="s">
        <v>318</v>
      </c>
    </row>
    <row r="1604" spans="1:10">
      <c r="A1604" t="s">
        <v>355</v>
      </c>
      <c r="B1604" t="s">
        <v>196</v>
      </c>
      <c r="C1604" t="s">
        <v>197</v>
      </c>
      <c r="D1604" t="s">
        <v>47</v>
      </c>
      <c r="E1604" t="s">
        <v>41</v>
      </c>
      <c r="F1604" s="56" t="s">
        <v>318</v>
      </c>
      <c r="G1604" s="56" t="s">
        <v>318</v>
      </c>
      <c r="H1604" s="56" t="s">
        <v>318</v>
      </c>
      <c r="I1604" s="56" t="s">
        <v>318</v>
      </c>
      <c r="J1604" s="56" t="s">
        <v>318</v>
      </c>
    </row>
    <row r="1605" spans="1:10">
      <c r="A1605" t="s">
        <v>355</v>
      </c>
      <c r="B1605" t="s">
        <v>198</v>
      </c>
      <c r="C1605" t="s">
        <v>199</v>
      </c>
      <c r="D1605" t="s">
        <v>47</v>
      </c>
      <c r="E1605" t="s">
        <v>41</v>
      </c>
      <c r="F1605" s="58">
        <v>0</v>
      </c>
      <c r="G1605" s="58">
        <v>0</v>
      </c>
      <c r="H1605" s="58">
        <v>0</v>
      </c>
      <c r="I1605" s="58">
        <v>0</v>
      </c>
      <c r="J1605" s="58">
        <v>0</v>
      </c>
    </row>
    <row r="1606" spans="1:10">
      <c r="A1606" t="s">
        <v>355</v>
      </c>
      <c r="B1606" t="s">
        <v>200</v>
      </c>
      <c r="C1606" t="s">
        <v>201</v>
      </c>
      <c r="D1606" t="s">
        <v>47</v>
      </c>
      <c r="E1606" t="s">
        <v>41</v>
      </c>
      <c r="F1606" s="58">
        <v>0</v>
      </c>
      <c r="G1606" s="58">
        <v>0</v>
      </c>
      <c r="H1606" s="58">
        <v>0</v>
      </c>
      <c r="I1606" s="58">
        <v>0</v>
      </c>
      <c r="J1606" s="58">
        <v>0</v>
      </c>
    </row>
    <row r="1607" spans="1:10">
      <c r="A1607" t="s">
        <v>355</v>
      </c>
      <c r="B1607" t="s">
        <v>202</v>
      </c>
      <c r="C1607" t="s">
        <v>203</v>
      </c>
      <c r="D1607" t="s">
        <v>47</v>
      </c>
      <c r="E1607" t="s">
        <v>41</v>
      </c>
      <c r="F1607" s="58">
        <v>0</v>
      </c>
      <c r="G1607" s="58">
        <v>0</v>
      </c>
      <c r="H1607" s="58">
        <v>0</v>
      </c>
      <c r="I1607" s="58">
        <v>0</v>
      </c>
      <c r="J1607" s="58">
        <v>0</v>
      </c>
    </row>
    <row r="1608" spans="1:10">
      <c r="A1608" t="s">
        <v>355</v>
      </c>
      <c r="B1608" t="s">
        <v>204</v>
      </c>
      <c r="C1608" t="s">
        <v>205</v>
      </c>
      <c r="D1608" t="s">
        <v>47</v>
      </c>
      <c r="E1608" t="s">
        <v>41</v>
      </c>
      <c r="F1608" s="58">
        <v>0</v>
      </c>
      <c r="G1608" s="58">
        <v>0</v>
      </c>
      <c r="H1608" s="58">
        <v>0</v>
      </c>
      <c r="I1608" s="58">
        <v>0</v>
      </c>
      <c r="J1608" s="58">
        <v>0</v>
      </c>
    </row>
    <row r="1609" spans="1:10">
      <c r="A1609" t="s">
        <v>355</v>
      </c>
      <c r="B1609" t="s">
        <v>206</v>
      </c>
      <c r="C1609" t="s">
        <v>207</v>
      </c>
      <c r="D1609" t="s">
        <v>47</v>
      </c>
      <c r="E1609" t="s">
        <v>41</v>
      </c>
      <c r="F1609" s="58">
        <v>0</v>
      </c>
      <c r="G1609" s="58">
        <v>0</v>
      </c>
      <c r="H1609" s="58">
        <v>0</v>
      </c>
      <c r="I1609" s="58">
        <v>0</v>
      </c>
      <c r="J1609" s="58">
        <v>0</v>
      </c>
    </row>
    <row r="1610" spans="1:10">
      <c r="A1610" t="s">
        <v>355</v>
      </c>
      <c r="B1610" t="s">
        <v>208</v>
      </c>
      <c r="C1610" t="s">
        <v>209</v>
      </c>
      <c r="D1610" t="s">
        <v>47</v>
      </c>
      <c r="E1610" t="s">
        <v>41</v>
      </c>
      <c r="F1610" s="58">
        <v>0</v>
      </c>
      <c r="G1610" s="58">
        <v>0</v>
      </c>
      <c r="H1610" s="58">
        <v>0</v>
      </c>
      <c r="I1610" s="58">
        <v>0</v>
      </c>
      <c r="J1610" s="58">
        <v>0</v>
      </c>
    </row>
    <row r="1611" spans="1:10">
      <c r="A1611" t="s">
        <v>355</v>
      </c>
      <c r="B1611" t="s">
        <v>210</v>
      </c>
      <c r="C1611" t="s">
        <v>211</v>
      </c>
      <c r="D1611" t="s">
        <v>47</v>
      </c>
      <c r="E1611" t="s">
        <v>41</v>
      </c>
      <c r="F1611" s="58">
        <v>0</v>
      </c>
      <c r="G1611" s="58">
        <v>0</v>
      </c>
      <c r="H1611" s="58">
        <v>0</v>
      </c>
      <c r="I1611" s="58">
        <v>0</v>
      </c>
      <c r="J1611" s="58">
        <v>0</v>
      </c>
    </row>
    <row r="1612" spans="1:10">
      <c r="A1612" t="s">
        <v>355</v>
      </c>
      <c r="B1612" t="s">
        <v>212</v>
      </c>
      <c r="C1612" t="s">
        <v>213</v>
      </c>
      <c r="D1612" t="s">
        <v>47</v>
      </c>
      <c r="E1612" t="s">
        <v>41</v>
      </c>
      <c r="F1612" s="58">
        <v>0</v>
      </c>
      <c r="G1612" s="58">
        <v>0</v>
      </c>
      <c r="H1612" s="58">
        <v>0</v>
      </c>
      <c r="I1612" s="58">
        <v>0</v>
      </c>
      <c r="J1612" s="58">
        <v>0</v>
      </c>
    </row>
    <row r="1613" spans="1:10">
      <c r="A1613" t="s">
        <v>355</v>
      </c>
      <c r="B1613" t="s">
        <v>214</v>
      </c>
      <c r="C1613" t="s">
        <v>215</v>
      </c>
      <c r="D1613" t="s">
        <v>47</v>
      </c>
      <c r="E1613" t="s">
        <v>41</v>
      </c>
      <c r="F1613" s="58">
        <v>0</v>
      </c>
      <c r="G1613" s="58">
        <v>0</v>
      </c>
      <c r="H1613" s="58">
        <v>0</v>
      </c>
      <c r="I1613" s="58">
        <v>0</v>
      </c>
      <c r="J1613" s="58">
        <v>0</v>
      </c>
    </row>
    <row r="1614" spans="1:10">
      <c r="A1614" t="s">
        <v>355</v>
      </c>
      <c r="B1614" t="s">
        <v>216</v>
      </c>
      <c r="C1614" t="s">
        <v>217</v>
      </c>
      <c r="D1614" t="s">
        <v>47</v>
      </c>
      <c r="E1614" t="s">
        <v>41</v>
      </c>
      <c r="F1614" s="56" t="s">
        <v>318</v>
      </c>
      <c r="G1614" s="56" t="s">
        <v>318</v>
      </c>
      <c r="H1614" s="56" t="s">
        <v>318</v>
      </c>
      <c r="I1614" s="56" t="s">
        <v>318</v>
      </c>
      <c r="J1614" s="56" t="s">
        <v>318</v>
      </c>
    </row>
    <row r="1615" spans="1:10">
      <c r="A1615" t="s">
        <v>355</v>
      </c>
      <c r="B1615" t="s">
        <v>218</v>
      </c>
      <c r="C1615" t="s">
        <v>219</v>
      </c>
      <c r="D1615" t="s">
        <v>47</v>
      </c>
      <c r="E1615" t="s">
        <v>41</v>
      </c>
      <c r="F1615" s="56" t="s">
        <v>318</v>
      </c>
      <c r="G1615" s="56" t="s">
        <v>318</v>
      </c>
      <c r="H1615" s="56" t="s">
        <v>318</v>
      </c>
      <c r="I1615" s="56" t="s">
        <v>318</v>
      </c>
      <c r="J1615" s="56" t="s">
        <v>318</v>
      </c>
    </row>
    <row r="1616" spans="1:10">
      <c r="A1616" t="s">
        <v>355</v>
      </c>
      <c r="B1616" t="s">
        <v>220</v>
      </c>
      <c r="C1616" t="s">
        <v>221</v>
      </c>
      <c r="D1616" t="s">
        <v>47</v>
      </c>
      <c r="E1616" t="s">
        <v>41</v>
      </c>
      <c r="F1616" s="58">
        <v>0</v>
      </c>
      <c r="G1616" s="58">
        <v>0</v>
      </c>
      <c r="H1616" s="58">
        <v>0</v>
      </c>
      <c r="I1616" s="58">
        <v>0</v>
      </c>
      <c r="J1616" s="58">
        <v>0</v>
      </c>
    </row>
    <row r="1617" spans="1:10">
      <c r="A1617" t="s">
        <v>355</v>
      </c>
      <c r="B1617" t="s">
        <v>222</v>
      </c>
      <c r="C1617" t="s">
        <v>223</v>
      </c>
      <c r="D1617" t="s">
        <v>47</v>
      </c>
      <c r="E1617" t="s">
        <v>41</v>
      </c>
      <c r="F1617" s="58">
        <v>0</v>
      </c>
      <c r="G1617" s="58">
        <v>0</v>
      </c>
      <c r="H1617" s="58">
        <v>0</v>
      </c>
      <c r="I1617" s="58">
        <v>0</v>
      </c>
      <c r="J1617" s="58">
        <v>0</v>
      </c>
    </row>
    <row r="1618" spans="1:10">
      <c r="A1618" t="s">
        <v>355</v>
      </c>
      <c r="B1618" t="s">
        <v>224</v>
      </c>
      <c r="C1618" t="s">
        <v>225</v>
      </c>
      <c r="D1618" t="s">
        <v>47</v>
      </c>
      <c r="E1618" t="s">
        <v>41</v>
      </c>
      <c r="F1618" s="58">
        <v>0</v>
      </c>
      <c r="G1618" s="58">
        <v>0</v>
      </c>
      <c r="H1618" s="58">
        <v>0</v>
      </c>
      <c r="I1618" s="58">
        <v>0</v>
      </c>
      <c r="J1618" s="58">
        <v>0</v>
      </c>
    </row>
    <row r="1619" spans="1:10">
      <c r="A1619" t="s">
        <v>355</v>
      </c>
      <c r="B1619" t="s">
        <v>226</v>
      </c>
      <c r="C1619" t="s">
        <v>227</v>
      </c>
      <c r="D1619" t="s">
        <v>47</v>
      </c>
      <c r="E1619" t="s">
        <v>41</v>
      </c>
      <c r="F1619" s="58">
        <v>0</v>
      </c>
      <c r="G1619" s="58">
        <v>0</v>
      </c>
      <c r="H1619" s="58">
        <v>0</v>
      </c>
      <c r="I1619" s="58">
        <v>0</v>
      </c>
      <c r="J1619" s="58">
        <v>0</v>
      </c>
    </row>
    <row r="1620" spans="1:10">
      <c r="A1620" t="s">
        <v>355</v>
      </c>
      <c r="B1620" t="s">
        <v>228</v>
      </c>
      <c r="C1620" t="s">
        <v>229</v>
      </c>
      <c r="D1620" t="s">
        <v>47</v>
      </c>
      <c r="E1620" t="s">
        <v>41</v>
      </c>
      <c r="F1620" s="58">
        <v>0</v>
      </c>
      <c r="G1620" s="58">
        <v>0</v>
      </c>
      <c r="H1620" s="58">
        <v>0</v>
      </c>
      <c r="I1620" s="58">
        <v>0</v>
      </c>
      <c r="J1620" s="58">
        <v>0</v>
      </c>
    </row>
    <row r="1621" spans="1:10">
      <c r="A1621" t="s">
        <v>355</v>
      </c>
      <c r="B1621" t="s">
        <v>230</v>
      </c>
      <c r="C1621" t="s">
        <v>231</v>
      </c>
      <c r="D1621" t="s">
        <v>47</v>
      </c>
      <c r="E1621" t="s">
        <v>41</v>
      </c>
      <c r="F1621" s="58">
        <v>0</v>
      </c>
      <c r="G1621" s="58">
        <v>0</v>
      </c>
      <c r="H1621" s="58">
        <v>0</v>
      </c>
      <c r="I1621" s="58">
        <v>0</v>
      </c>
      <c r="J1621" s="58">
        <v>0</v>
      </c>
    </row>
    <row r="1622" spans="1:10">
      <c r="A1622" t="s">
        <v>355</v>
      </c>
      <c r="B1622" t="s">
        <v>232</v>
      </c>
      <c r="C1622" t="s">
        <v>233</v>
      </c>
      <c r="D1622" t="s">
        <v>47</v>
      </c>
      <c r="E1622" t="s">
        <v>41</v>
      </c>
      <c r="F1622" s="58">
        <v>0</v>
      </c>
      <c r="G1622" s="58">
        <v>0</v>
      </c>
      <c r="H1622" s="58">
        <v>0</v>
      </c>
      <c r="I1622" s="58">
        <v>0</v>
      </c>
      <c r="J1622" s="58">
        <v>0</v>
      </c>
    </row>
    <row r="1623" spans="1:10">
      <c r="A1623" t="s">
        <v>355</v>
      </c>
      <c r="B1623" t="s">
        <v>234</v>
      </c>
      <c r="C1623" t="s">
        <v>235</v>
      </c>
      <c r="D1623" t="s">
        <v>47</v>
      </c>
      <c r="E1623" t="s">
        <v>41</v>
      </c>
      <c r="F1623" s="58">
        <v>0</v>
      </c>
      <c r="G1623" s="58">
        <v>0</v>
      </c>
      <c r="H1623" s="58">
        <v>0</v>
      </c>
      <c r="I1623" s="58">
        <v>0</v>
      </c>
      <c r="J1623" s="58">
        <v>0</v>
      </c>
    </row>
    <row r="1624" spans="1:10">
      <c r="A1624" t="s">
        <v>355</v>
      </c>
      <c r="B1624" t="s">
        <v>236</v>
      </c>
      <c r="C1624" t="s">
        <v>237</v>
      </c>
      <c r="D1624" t="s">
        <v>47</v>
      </c>
      <c r="E1624" t="s">
        <v>41</v>
      </c>
      <c r="F1624" s="58">
        <v>0</v>
      </c>
      <c r="G1624" s="58">
        <v>0</v>
      </c>
      <c r="H1624" s="58">
        <v>0</v>
      </c>
      <c r="I1624" s="58">
        <v>0</v>
      </c>
      <c r="J1624" s="58">
        <v>0</v>
      </c>
    </row>
    <row r="1625" spans="1:10">
      <c r="A1625" t="s">
        <v>355</v>
      </c>
      <c r="B1625" t="s">
        <v>238</v>
      </c>
      <c r="C1625" t="s">
        <v>239</v>
      </c>
      <c r="D1625" t="s">
        <v>47</v>
      </c>
      <c r="E1625" t="s">
        <v>41</v>
      </c>
      <c r="F1625" s="58">
        <v>0</v>
      </c>
      <c r="G1625" s="58">
        <v>0</v>
      </c>
      <c r="H1625" s="58">
        <v>0</v>
      </c>
      <c r="I1625" s="58">
        <v>0</v>
      </c>
      <c r="J1625" s="58">
        <v>0</v>
      </c>
    </row>
    <row r="1626" spans="1:10">
      <c r="A1626" t="s">
        <v>355</v>
      </c>
      <c r="B1626" t="s">
        <v>240</v>
      </c>
      <c r="C1626" t="s">
        <v>241</v>
      </c>
      <c r="D1626" t="s">
        <v>47</v>
      </c>
      <c r="E1626" t="s">
        <v>41</v>
      </c>
      <c r="F1626" s="58">
        <v>0</v>
      </c>
      <c r="G1626" s="58">
        <v>0</v>
      </c>
      <c r="H1626" s="58">
        <v>0</v>
      </c>
      <c r="I1626" s="58">
        <v>0</v>
      </c>
      <c r="J1626" s="58">
        <v>0</v>
      </c>
    </row>
    <row r="1627" spans="1:10">
      <c r="A1627" t="s">
        <v>355</v>
      </c>
      <c r="B1627" t="s">
        <v>242</v>
      </c>
      <c r="C1627" t="s">
        <v>243</v>
      </c>
      <c r="D1627" t="s">
        <v>47</v>
      </c>
      <c r="E1627" t="s">
        <v>41</v>
      </c>
      <c r="F1627" s="58">
        <v>0</v>
      </c>
      <c r="G1627" s="58">
        <v>0</v>
      </c>
      <c r="H1627" s="58">
        <v>0</v>
      </c>
      <c r="I1627" s="58">
        <v>0</v>
      </c>
      <c r="J1627" s="58">
        <v>0</v>
      </c>
    </row>
    <row r="1628" spans="1:10">
      <c r="A1628" t="s">
        <v>355</v>
      </c>
      <c r="B1628" t="s">
        <v>244</v>
      </c>
      <c r="C1628" t="s">
        <v>245</v>
      </c>
      <c r="D1628" t="s">
        <v>47</v>
      </c>
      <c r="E1628" t="s">
        <v>41</v>
      </c>
      <c r="F1628" s="58">
        <v>0</v>
      </c>
      <c r="G1628" s="58">
        <v>0</v>
      </c>
      <c r="H1628" s="58">
        <v>0</v>
      </c>
      <c r="I1628" s="58">
        <v>0</v>
      </c>
      <c r="J1628" s="58">
        <v>0</v>
      </c>
    </row>
    <row r="1629" spans="1:10">
      <c r="A1629" t="s">
        <v>355</v>
      </c>
      <c r="B1629" t="s">
        <v>246</v>
      </c>
      <c r="C1629" t="s">
        <v>247</v>
      </c>
      <c r="D1629" t="s">
        <v>47</v>
      </c>
      <c r="E1629" t="s">
        <v>41</v>
      </c>
      <c r="F1629" s="58">
        <v>0</v>
      </c>
      <c r="G1629" s="58">
        <v>0</v>
      </c>
      <c r="H1629" s="58">
        <v>0</v>
      </c>
      <c r="I1629" s="58">
        <v>0</v>
      </c>
      <c r="J1629" s="58">
        <v>0</v>
      </c>
    </row>
    <row r="1630" spans="1:10">
      <c r="A1630" t="s">
        <v>355</v>
      </c>
      <c r="B1630" t="s">
        <v>248</v>
      </c>
      <c r="C1630" t="s">
        <v>249</v>
      </c>
      <c r="D1630" t="s">
        <v>47</v>
      </c>
      <c r="E1630" t="s">
        <v>41</v>
      </c>
      <c r="F1630" s="58">
        <v>0</v>
      </c>
      <c r="G1630" s="58">
        <v>0</v>
      </c>
      <c r="H1630" s="58">
        <v>0</v>
      </c>
      <c r="I1630" s="58">
        <v>0</v>
      </c>
      <c r="J1630" s="58">
        <v>0</v>
      </c>
    </row>
    <row r="1631" spans="1:10">
      <c r="A1631" t="s">
        <v>355</v>
      </c>
      <c r="B1631" t="s">
        <v>250</v>
      </c>
      <c r="C1631" t="s">
        <v>251</v>
      </c>
      <c r="D1631" t="s">
        <v>47</v>
      </c>
      <c r="E1631" t="s">
        <v>41</v>
      </c>
      <c r="F1631" s="58">
        <v>0</v>
      </c>
      <c r="G1631" s="58">
        <v>0</v>
      </c>
      <c r="H1631" s="58">
        <v>0</v>
      </c>
      <c r="I1631" s="58">
        <v>0</v>
      </c>
      <c r="J1631" s="58">
        <v>0</v>
      </c>
    </row>
    <row r="1632" spans="1:10">
      <c r="A1632" t="s">
        <v>355</v>
      </c>
      <c r="B1632" t="s">
        <v>252</v>
      </c>
      <c r="C1632" t="s">
        <v>253</v>
      </c>
      <c r="D1632" t="s">
        <v>47</v>
      </c>
      <c r="E1632" t="s">
        <v>41</v>
      </c>
      <c r="F1632" s="58">
        <v>0</v>
      </c>
      <c r="G1632" s="58">
        <v>0</v>
      </c>
      <c r="H1632" s="58">
        <v>0</v>
      </c>
      <c r="I1632" s="58">
        <v>0</v>
      </c>
      <c r="J1632" s="58">
        <v>0</v>
      </c>
    </row>
    <row r="1633" spans="1:10">
      <c r="A1633" t="s">
        <v>355</v>
      </c>
      <c r="B1633" t="s">
        <v>254</v>
      </c>
      <c r="C1633" t="s">
        <v>255</v>
      </c>
      <c r="D1633" t="s">
        <v>47</v>
      </c>
      <c r="E1633" t="s">
        <v>41</v>
      </c>
      <c r="F1633" s="58">
        <v>0</v>
      </c>
      <c r="G1633" s="58">
        <v>0</v>
      </c>
      <c r="H1633" s="58">
        <v>0</v>
      </c>
      <c r="I1633" s="58">
        <v>0</v>
      </c>
      <c r="J1633" s="58">
        <v>0</v>
      </c>
    </row>
    <row r="1634" spans="1:10">
      <c r="A1634" t="s">
        <v>355</v>
      </c>
      <c r="B1634" t="s">
        <v>256</v>
      </c>
      <c r="C1634" t="s">
        <v>257</v>
      </c>
      <c r="D1634" t="s">
        <v>47</v>
      </c>
      <c r="E1634" t="s">
        <v>41</v>
      </c>
      <c r="F1634" s="58">
        <v>0</v>
      </c>
      <c r="G1634" s="58">
        <v>0</v>
      </c>
      <c r="H1634" s="58">
        <v>0</v>
      </c>
      <c r="I1634" s="58">
        <v>0</v>
      </c>
      <c r="J1634" s="58">
        <v>0</v>
      </c>
    </row>
    <row r="1635" spans="1:10">
      <c r="A1635" t="s">
        <v>355</v>
      </c>
      <c r="B1635" t="s">
        <v>258</v>
      </c>
      <c r="C1635" t="s">
        <v>259</v>
      </c>
      <c r="D1635" t="s">
        <v>47</v>
      </c>
      <c r="E1635" t="s">
        <v>41</v>
      </c>
      <c r="F1635" s="58">
        <v>0</v>
      </c>
      <c r="G1635" s="58">
        <v>0</v>
      </c>
      <c r="H1635" s="58">
        <v>0</v>
      </c>
      <c r="I1635" s="58">
        <v>0</v>
      </c>
      <c r="J1635" s="58">
        <v>0</v>
      </c>
    </row>
    <row r="1636" spans="1:10">
      <c r="A1636" t="s">
        <v>355</v>
      </c>
      <c r="B1636" t="s">
        <v>260</v>
      </c>
      <c r="C1636" t="s">
        <v>261</v>
      </c>
      <c r="D1636" t="s">
        <v>47</v>
      </c>
      <c r="E1636" t="s">
        <v>41</v>
      </c>
      <c r="F1636" s="56" t="s">
        <v>318</v>
      </c>
      <c r="G1636" s="56" t="s">
        <v>318</v>
      </c>
      <c r="H1636" s="56" t="s">
        <v>318</v>
      </c>
      <c r="I1636" s="56" t="s">
        <v>318</v>
      </c>
      <c r="J1636" s="56" t="s">
        <v>318</v>
      </c>
    </row>
    <row r="1637" spans="1:10">
      <c r="A1637" t="s">
        <v>355</v>
      </c>
      <c r="B1637" t="s">
        <v>262</v>
      </c>
      <c r="C1637" t="s">
        <v>263</v>
      </c>
      <c r="D1637" t="s">
        <v>47</v>
      </c>
      <c r="E1637" t="s">
        <v>41</v>
      </c>
      <c r="F1637" s="56" t="s">
        <v>318</v>
      </c>
      <c r="G1637" s="56" t="s">
        <v>318</v>
      </c>
      <c r="H1637" s="56" t="s">
        <v>318</v>
      </c>
      <c r="I1637" s="56" t="s">
        <v>318</v>
      </c>
      <c r="J1637" s="56" t="s">
        <v>318</v>
      </c>
    </row>
    <row r="1638" spans="1:10">
      <c r="A1638" t="s">
        <v>355</v>
      </c>
      <c r="B1638" t="s">
        <v>264</v>
      </c>
      <c r="C1638" t="s">
        <v>265</v>
      </c>
      <c r="D1638" t="s">
        <v>47</v>
      </c>
      <c r="E1638" t="s">
        <v>41</v>
      </c>
      <c r="F1638" s="58">
        <v>0</v>
      </c>
      <c r="G1638" s="58">
        <v>0</v>
      </c>
      <c r="H1638" s="58">
        <v>0</v>
      </c>
      <c r="I1638" s="58">
        <v>0</v>
      </c>
      <c r="J1638" s="58">
        <v>0</v>
      </c>
    </row>
    <row r="1639" spans="1:10">
      <c r="A1639" t="s">
        <v>355</v>
      </c>
      <c r="B1639" t="s">
        <v>266</v>
      </c>
      <c r="C1639" t="s">
        <v>267</v>
      </c>
      <c r="D1639" t="s">
        <v>47</v>
      </c>
      <c r="E1639" t="s">
        <v>41</v>
      </c>
      <c r="F1639" s="58">
        <v>0</v>
      </c>
      <c r="G1639" s="58">
        <v>0</v>
      </c>
      <c r="H1639" s="58">
        <v>0</v>
      </c>
      <c r="I1639" s="58">
        <v>0</v>
      </c>
      <c r="J1639" s="58">
        <v>0</v>
      </c>
    </row>
    <row r="1640" spans="1:10">
      <c r="A1640" t="s">
        <v>355</v>
      </c>
      <c r="B1640" t="s">
        <v>268</v>
      </c>
      <c r="C1640" t="s">
        <v>269</v>
      </c>
      <c r="D1640" t="s">
        <v>47</v>
      </c>
      <c r="E1640" t="s">
        <v>41</v>
      </c>
      <c r="F1640" s="58">
        <v>0</v>
      </c>
      <c r="G1640" s="58">
        <v>0</v>
      </c>
      <c r="H1640" s="58">
        <v>0</v>
      </c>
      <c r="I1640" s="58">
        <v>0</v>
      </c>
      <c r="J1640" s="58">
        <v>0</v>
      </c>
    </row>
    <row r="1641" spans="1:10">
      <c r="A1641" t="s">
        <v>355</v>
      </c>
      <c r="B1641" t="s">
        <v>270</v>
      </c>
      <c r="C1641" t="s">
        <v>271</v>
      </c>
      <c r="D1641" t="s">
        <v>47</v>
      </c>
      <c r="E1641" t="s">
        <v>41</v>
      </c>
      <c r="F1641" s="58">
        <v>0</v>
      </c>
      <c r="G1641" s="58">
        <v>0</v>
      </c>
      <c r="H1641" s="58">
        <v>0</v>
      </c>
      <c r="I1641" s="58">
        <v>0</v>
      </c>
      <c r="J1641" s="58">
        <v>0</v>
      </c>
    </row>
    <row r="1642" spans="1:10">
      <c r="A1642" t="s">
        <v>355</v>
      </c>
      <c r="B1642" t="s">
        <v>272</v>
      </c>
      <c r="C1642" t="s">
        <v>273</v>
      </c>
      <c r="D1642" t="s">
        <v>47</v>
      </c>
      <c r="E1642" t="s">
        <v>41</v>
      </c>
      <c r="F1642" s="58">
        <v>0</v>
      </c>
      <c r="G1642" s="58">
        <v>0</v>
      </c>
      <c r="H1642" s="58">
        <v>0</v>
      </c>
      <c r="I1642" s="58">
        <v>0</v>
      </c>
      <c r="J1642" s="58">
        <v>0</v>
      </c>
    </row>
    <row r="1643" spans="1:10">
      <c r="A1643" t="s">
        <v>355</v>
      </c>
      <c r="B1643" t="s">
        <v>274</v>
      </c>
      <c r="C1643" t="s">
        <v>275</v>
      </c>
      <c r="D1643" t="s">
        <v>47</v>
      </c>
      <c r="E1643" t="s">
        <v>41</v>
      </c>
      <c r="F1643" s="58">
        <v>0</v>
      </c>
      <c r="G1643" s="58">
        <v>0</v>
      </c>
      <c r="H1643" s="58">
        <v>0</v>
      </c>
      <c r="I1643" s="58">
        <v>0</v>
      </c>
      <c r="J1643" s="58">
        <v>0</v>
      </c>
    </row>
    <row r="1644" spans="1:10">
      <c r="A1644" t="s">
        <v>355</v>
      </c>
      <c r="B1644" t="s">
        <v>276</v>
      </c>
      <c r="C1644" t="s">
        <v>277</v>
      </c>
      <c r="D1644" t="s">
        <v>47</v>
      </c>
      <c r="E1644" t="s">
        <v>41</v>
      </c>
      <c r="F1644" s="58">
        <v>0</v>
      </c>
      <c r="G1644" s="58">
        <v>0</v>
      </c>
      <c r="H1644" s="58">
        <v>0</v>
      </c>
      <c r="I1644" s="58">
        <v>0</v>
      </c>
      <c r="J1644" s="58">
        <v>0</v>
      </c>
    </row>
    <row r="1645" spans="1:10">
      <c r="A1645" t="s">
        <v>355</v>
      </c>
      <c r="B1645" t="s">
        <v>278</v>
      </c>
      <c r="C1645" t="s">
        <v>279</v>
      </c>
      <c r="D1645" t="s">
        <v>47</v>
      </c>
      <c r="E1645" t="s">
        <v>41</v>
      </c>
      <c r="F1645" s="58">
        <v>0</v>
      </c>
      <c r="G1645" s="58">
        <v>0</v>
      </c>
      <c r="H1645" s="58">
        <v>0</v>
      </c>
      <c r="I1645" s="58">
        <v>0</v>
      </c>
      <c r="J1645" s="58">
        <v>0</v>
      </c>
    </row>
    <row r="1646" spans="1:10">
      <c r="A1646" t="s">
        <v>355</v>
      </c>
      <c r="B1646" t="s">
        <v>280</v>
      </c>
      <c r="C1646" t="s">
        <v>281</v>
      </c>
      <c r="D1646" t="s">
        <v>47</v>
      </c>
      <c r="E1646" t="s">
        <v>41</v>
      </c>
      <c r="F1646" s="58">
        <v>0</v>
      </c>
      <c r="G1646" s="58">
        <v>0</v>
      </c>
      <c r="H1646" s="58">
        <v>0</v>
      </c>
      <c r="I1646" s="58">
        <v>0</v>
      </c>
      <c r="J1646" s="58">
        <v>0</v>
      </c>
    </row>
    <row r="1647" spans="1:10">
      <c r="A1647" t="s">
        <v>355</v>
      </c>
      <c r="B1647" t="s">
        <v>282</v>
      </c>
      <c r="C1647" t="s">
        <v>283</v>
      </c>
      <c r="D1647" t="s">
        <v>47</v>
      </c>
      <c r="E1647" t="s">
        <v>41</v>
      </c>
      <c r="F1647" s="56" t="s">
        <v>318</v>
      </c>
      <c r="G1647" s="56" t="s">
        <v>318</v>
      </c>
      <c r="H1647" s="56" t="s">
        <v>318</v>
      </c>
      <c r="I1647" s="56" t="s">
        <v>318</v>
      </c>
      <c r="J1647" s="56" t="s">
        <v>318</v>
      </c>
    </row>
    <row r="1648" spans="1:10">
      <c r="A1648" t="s">
        <v>355</v>
      </c>
      <c r="B1648" t="s">
        <v>284</v>
      </c>
      <c r="C1648" t="s">
        <v>285</v>
      </c>
      <c r="D1648" t="s">
        <v>47</v>
      </c>
      <c r="E1648" t="s">
        <v>41</v>
      </c>
      <c r="F1648" s="56" t="s">
        <v>318</v>
      </c>
      <c r="G1648" s="56" t="s">
        <v>318</v>
      </c>
      <c r="H1648" s="56" t="s">
        <v>318</v>
      </c>
      <c r="I1648" s="56" t="s">
        <v>318</v>
      </c>
      <c r="J1648" s="56" t="s">
        <v>318</v>
      </c>
    </row>
    <row r="1649" spans="1:10">
      <c r="A1649" t="s">
        <v>355</v>
      </c>
      <c r="B1649" t="s">
        <v>286</v>
      </c>
      <c r="C1649" t="s">
        <v>287</v>
      </c>
      <c r="D1649" t="s">
        <v>47</v>
      </c>
      <c r="E1649" t="s">
        <v>41</v>
      </c>
      <c r="F1649" s="58">
        <v>0</v>
      </c>
      <c r="G1649" s="58">
        <v>0</v>
      </c>
      <c r="H1649" s="58">
        <v>0</v>
      </c>
      <c r="I1649" s="58">
        <v>0</v>
      </c>
      <c r="J1649" s="58">
        <v>0</v>
      </c>
    </row>
    <row r="1650" spans="1:10">
      <c r="A1650" t="s">
        <v>355</v>
      </c>
      <c r="B1650" t="s">
        <v>288</v>
      </c>
      <c r="C1650" t="s">
        <v>289</v>
      </c>
      <c r="D1650" t="s">
        <v>47</v>
      </c>
      <c r="E1650" t="s">
        <v>41</v>
      </c>
      <c r="F1650" s="58">
        <v>0</v>
      </c>
      <c r="G1650" s="58">
        <v>0</v>
      </c>
      <c r="H1650" s="58">
        <v>0</v>
      </c>
      <c r="I1650" s="58">
        <v>0</v>
      </c>
      <c r="J1650" s="58">
        <v>0</v>
      </c>
    </row>
    <row r="1651" spans="1:10">
      <c r="A1651" t="s">
        <v>355</v>
      </c>
      <c r="B1651" t="s">
        <v>290</v>
      </c>
      <c r="C1651" t="s">
        <v>291</v>
      </c>
      <c r="D1651" t="s">
        <v>47</v>
      </c>
      <c r="E1651" t="s">
        <v>41</v>
      </c>
      <c r="F1651" s="58">
        <v>0</v>
      </c>
      <c r="G1651" s="58">
        <v>0</v>
      </c>
      <c r="H1651" s="58">
        <v>0</v>
      </c>
      <c r="I1651" s="58">
        <v>0</v>
      </c>
      <c r="J1651" s="58">
        <v>0</v>
      </c>
    </row>
    <row r="1652" spans="1:10">
      <c r="A1652" t="s">
        <v>355</v>
      </c>
      <c r="B1652" t="s">
        <v>292</v>
      </c>
      <c r="C1652" t="s">
        <v>293</v>
      </c>
      <c r="D1652" t="s">
        <v>47</v>
      </c>
      <c r="E1652" t="s">
        <v>41</v>
      </c>
      <c r="F1652" s="58">
        <v>0</v>
      </c>
      <c r="G1652" s="58">
        <v>0</v>
      </c>
      <c r="H1652" s="58">
        <v>0</v>
      </c>
      <c r="I1652" s="58">
        <v>0</v>
      </c>
      <c r="J1652" s="58">
        <v>0</v>
      </c>
    </row>
    <row r="1653" spans="1:10">
      <c r="A1653" t="s">
        <v>355</v>
      </c>
      <c r="B1653" t="s">
        <v>294</v>
      </c>
      <c r="C1653" t="s">
        <v>295</v>
      </c>
      <c r="D1653" t="s">
        <v>47</v>
      </c>
      <c r="E1653" t="s">
        <v>41</v>
      </c>
      <c r="F1653" s="58">
        <v>0</v>
      </c>
      <c r="G1653" s="58">
        <v>0</v>
      </c>
      <c r="H1653" s="58">
        <v>0</v>
      </c>
      <c r="I1653" s="58">
        <v>0</v>
      </c>
      <c r="J1653" s="58">
        <v>0</v>
      </c>
    </row>
    <row r="1654" spans="1:10">
      <c r="A1654" t="s">
        <v>355</v>
      </c>
      <c r="B1654" t="s">
        <v>296</v>
      </c>
      <c r="C1654" t="s">
        <v>297</v>
      </c>
      <c r="D1654" t="s">
        <v>47</v>
      </c>
      <c r="E1654" t="s">
        <v>41</v>
      </c>
      <c r="F1654" s="58">
        <v>0</v>
      </c>
      <c r="G1654" s="58">
        <v>0</v>
      </c>
      <c r="H1654" s="58">
        <v>0</v>
      </c>
      <c r="I1654" s="58">
        <v>0</v>
      </c>
      <c r="J1654" s="58">
        <v>0</v>
      </c>
    </row>
    <row r="1655" spans="1:10">
      <c r="A1655" t="s">
        <v>355</v>
      </c>
      <c r="B1655" t="s">
        <v>298</v>
      </c>
      <c r="C1655" t="s">
        <v>299</v>
      </c>
      <c r="D1655" t="s">
        <v>47</v>
      </c>
      <c r="E1655" t="s">
        <v>41</v>
      </c>
      <c r="F1655" s="58">
        <v>0</v>
      </c>
      <c r="G1655" s="58">
        <v>0</v>
      </c>
      <c r="H1655" s="58">
        <v>0</v>
      </c>
      <c r="I1655" s="58">
        <v>0</v>
      </c>
      <c r="J1655" s="58">
        <v>0</v>
      </c>
    </row>
    <row r="1656" spans="1:10">
      <c r="A1656" t="s">
        <v>355</v>
      </c>
      <c r="B1656" t="s">
        <v>300</v>
      </c>
      <c r="C1656" t="s">
        <v>301</v>
      </c>
      <c r="D1656" t="s">
        <v>47</v>
      </c>
      <c r="E1656" t="s">
        <v>41</v>
      </c>
      <c r="F1656" s="58">
        <v>0</v>
      </c>
      <c r="G1656" s="58">
        <v>0</v>
      </c>
      <c r="H1656" s="58">
        <v>0</v>
      </c>
      <c r="I1656" s="58">
        <v>0</v>
      </c>
      <c r="J1656" s="58">
        <v>0</v>
      </c>
    </row>
    <row r="1657" spans="1:10">
      <c r="A1657" t="s">
        <v>355</v>
      </c>
      <c r="B1657" t="s">
        <v>302</v>
      </c>
      <c r="C1657" t="s">
        <v>303</v>
      </c>
      <c r="D1657" t="s">
        <v>47</v>
      </c>
      <c r="E1657" t="s">
        <v>41</v>
      </c>
      <c r="F1657" s="58">
        <v>0</v>
      </c>
      <c r="G1657" s="58">
        <v>0</v>
      </c>
      <c r="H1657" s="58">
        <v>0</v>
      </c>
      <c r="I1657" s="58">
        <v>0</v>
      </c>
      <c r="J1657" s="58">
        <v>0</v>
      </c>
    </row>
    <row r="1658" spans="1:10">
      <c r="A1658" t="s">
        <v>355</v>
      </c>
      <c r="B1658" t="s">
        <v>304</v>
      </c>
      <c r="C1658" t="s">
        <v>305</v>
      </c>
      <c r="D1658" t="s">
        <v>47</v>
      </c>
      <c r="E1658" t="s">
        <v>41</v>
      </c>
      <c r="F1658" s="58">
        <v>0</v>
      </c>
      <c r="G1658" s="58">
        <v>0</v>
      </c>
      <c r="H1658" s="58">
        <v>0</v>
      </c>
      <c r="I1658" s="58">
        <v>0</v>
      </c>
      <c r="J1658" s="58">
        <v>0</v>
      </c>
    </row>
    <row r="1659" spans="1:10">
      <c r="A1659" t="s">
        <v>355</v>
      </c>
      <c r="B1659" t="s">
        <v>306</v>
      </c>
      <c r="C1659" t="s">
        <v>307</v>
      </c>
      <c r="D1659" t="s">
        <v>47</v>
      </c>
      <c r="E1659" t="s">
        <v>41</v>
      </c>
      <c r="F1659" s="58">
        <v>0</v>
      </c>
      <c r="G1659" s="58">
        <v>0</v>
      </c>
      <c r="H1659" s="58">
        <v>0</v>
      </c>
      <c r="I1659" s="58">
        <v>0</v>
      </c>
      <c r="J1659" s="58">
        <v>0</v>
      </c>
    </row>
    <row r="1660" spans="1:10">
      <c r="A1660" t="s">
        <v>355</v>
      </c>
      <c r="B1660" t="s">
        <v>308</v>
      </c>
      <c r="C1660" t="s">
        <v>309</v>
      </c>
      <c r="D1660" t="s">
        <v>47</v>
      </c>
      <c r="E1660" t="s">
        <v>41</v>
      </c>
      <c r="F1660" s="58">
        <v>0</v>
      </c>
      <c r="G1660" s="58">
        <v>0</v>
      </c>
      <c r="H1660" s="58">
        <v>0</v>
      </c>
      <c r="I1660" s="58">
        <v>0</v>
      </c>
      <c r="J1660" s="58">
        <v>0</v>
      </c>
    </row>
    <row r="1661" spans="1:10">
      <c r="A1661" t="s">
        <v>355</v>
      </c>
      <c r="B1661" t="s">
        <v>310</v>
      </c>
      <c r="C1661" t="s">
        <v>311</v>
      </c>
      <c r="D1661" t="s">
        <v>47</v>
      </c>
      <c r="E1661" t="s">
        <v>41</v>
      </c>
      <c r="F1661" s="58">
        <v>7.4872199999999998</v>
      </c>
      <c r="G1661" s="58">
        <v>7.4348094599999994</v>
      </c>
      <c r="H1661" s="58">
        <v>7.3827657937799991</v>
      </c>
      <c r="I1661" s="58">
        <v>7.3310864332235388</v>
      </c>
      <c r="J1661" s="58">
        <v>7.2797688281909743</v>
      </c>
    </row>
    <row r="1662" spans="1:10">
      <c r="A1662" t="s">
        <v>355</v>
      </c>
      <c r="B1662" t="s">
        <v>312</v>
      </c>
      <c r="C1662" t="s">
        <v>313</v>
      </c>
      <c r="D1662" t="s">
        <v>47</v>
      </c>
      <c r="E1662" t="s">
        <v>41</v>
      </c>
      <c r="F1662" s="58">
        <v>0</v>
      </c>
      <c r="G1662" s="58">
        <v>0</v>
      </c>
      <c r="H1662" s="58">
        <v>0</v>
      </c>
      <c r="I1662" s="58">
        <v>0</v>
      </c>
      <c r="J1662" s="58">
        <v>0</v>
      </c>
    </row>
    <row r="1663" spans="1:10">
      <c r="A1663" t="s">
        <v>355</v>
      </c>
      <c r="B1663" t="s">
        <v>314</v>
      </c>
      <c r="C1663" t="s">
        <v>315</v>
      </c>
      <c r="D1663" t="s">
        <v>47</v>
      </c>
      <c r="E1663" t="s">
        <v>41</v>
      </c>
      <c r="F1663" s="58">
        <v>7.4872199999999998</v>
      </c>
      <c r="G1663" s="58">
        <v>7.4348094599999994</v>
      </c>
      <c r="H1663" s="58">
        <v>7.3827657937799991</v>
      </c>
      <c r="I1663" s="58">
        <v>7.3310864332235388</v>
      </c>
      <c r="J1663" s="58">
        <v>7.2797688281909743</v>
      </c>
    </row>
    <row r="1664" spans="1:10">
      <c r="A1664" t="s">
        <v>355</v>
      </c>
      <c r="B1664" t="s">
        <v>316</v>
      </c>
      <c r="C1664" t="s">
        <v>317</v>
      </c>
      <c r="D1664" t="s">
        <v>47</v>
      </c>
      <c r="E1664" t="s">
        <v>41</v>
      </c>
      <c r="F1664" s="56" t="s">
        <v>318</v>
      </c>
      <c r="G1664" s="56" t="s">
        <v>318</v>
      </c>
      <c r="H1664" s="56" t="s">
        <v>318</v>
      </c>
      <c r="I1664" s="56" t="s">
        <v>318</v>
      </c>
      <c r="J1664" s="56" t="s">
        <v>318</v>
      </c>
    </row>
    <row r="1665" spans="1:10">
      <c r="A1665" t="s">
        <v>355</v>
      </c>
      <c r="B1665" t="s">
        <v>319</v>
      </c>
      <c r="C1665" t="s">
        <v>320</v>
      </c>
      <c r="D1665" t="s">
        <v>47</v>
      </c>
      <c r="E1665" t="s">
        <v>41</v>
      </c>
      <c r="F1665" s="56" t="s">
        <v>318</v>
      </c>
      <c r="G1665" s="56" t="s">
        <v>318</v>
      </c>
      <c r="H1665" s="56" t="s">
        <v>318</v>
      </c>
      <c r="I1665" s="56" t="s">
        <v>318</v>
      </c>
      <c r="J1665" s="56" t="s">
        <v>318</v>
      </c>
    </row>
    <row r="1666" spans="1:10">
      <c r="A1666" t="s">
        <v>355</v>
      </c>
      <c r="B1666" t="s">
        <v>321</v>
      </c>
      <c r="C1666" t="s">
        <v>322</v>
      </c>
      <c r="D1666" t="s">
        <v>47</v>
      </c>
      <c r="E1666" t="s">
        <v>41</v>
      </c>
      <c r="F1666" s="58">
        <v>0</v>
      </c>
      <c r="G1666" s="58">
        <v>0</v>
      </c>
      <c r="H1666" s="58">
        <v>0</v>
      </c>
      <c r="I1666" s="58">
        <v>0</v>
      </c>
      <c r="J1666" s="58">
        <v>0</v>
      </c>
    </row>
    <row r="1667" spans="1:10">
      <c r="A1667" t="s">
        <v>355</v>
      </c>
      <c r="B1667" t="s">
        <v>323</v>
      </c>
      <c r="C1667" t="s">
        <v>324</v>
      </c>
      <c r="D1667" t="s">
        <v>47</v>
      </c>
      <c r="E1667" t="s">
        <v>41</v>
      </c>
      <c r="F1667" s="58">
        <v>2.774236607435042</v>
      </c>
      <c r="G1667" s="58">
        <v>3.5255255377160228</v>
      </c>
      <c r="H1667" s="58">
        <v>3.7079049130509052</v>
      </c>
      <c r="I1667" s="58">
        <v>3.3473145129623401</v>
      </c>
      <c r="J1667" s="58">
        <v>2.7033154223460651</v>
      </c>
    </row>
    <row r="1668" spans="1:10">
      <c r="A1668" t="s">
        <v>355</v>
      </c>
      <c r="B1668" t="s">
        <v>325</v>
      </c>
      <c r="C1668" t="s">
        <v>326</v>
      </c>
      <c r="D1668" t="s">
        <v>47</v>
      </c>
      <c r="E1668" t="s">
        <v>41</v>
      </c>
      <c r="F1668" s="58">
        <v>2.0110156902950882</v>
      </c>
      <c r="G1668" s="58">
        <v>2.555617337714394</v>
      </c>
      <c r="H1668" s="58">
        <v>2.6878222781299721</v>
      </c>
      <c r="I1668" s="58">
        <v>2.4264339919237932</v>
      </c>
      <c r="J1668" s="58">
        <v>1.959605649923615</v>
      </c>
    </row>
    <row r="1669" spans="1:10">
      <c r="A1669" t="s">
        <v>355</v>
      </c>
      <c r="B1669" t="s">
        <v>327</v>
      </c>
      <c r="C1669" t="s">
        <v>328</v>
      </c>
      <c r="D1669" t="s">
        <v>47</v>
      </c>
      <c r="E1669" t="s">
        <v>41</v>
      </c>
      <c r="F1669" s="58">
        <v>1.786815325966826</v>
      </c>
      <c r="G1669" s="58">
        <v>2.2707014412525832</v>
      </c>
      <c r="H1669" s="58">
        <v>2.388167363991565</v>
      </c>
      <c r="I1669" s="58">
        <v>2.155920247235918</v>
      </c>
      <c r="J1669" s="58">
        <v>1.741136792235026</v>
      </c>
    </row>
    <row r="1670" spans="1:10">
      <c r="A1670" t="s">
        <v>355</v>
      </c>
      <c r="B1670" t="s">
        <v>329</v>
      </c>
      <c r="C1670" t="s">
        <v>330</v>
      </c>
      <c r="D1670" t="s">
        <v>47</v>
      </c>
      <c r="E1670" t="s">
        <v>41</v>
      </c>
      <c r="F1670" s="58">
        <v>0</v>
      </c>
      <c r="G1670" s="58">
        <v>0</v>
      </c>
      <c r="H1670" s="58">
        <v>0</v>
      </c>
      <c r="I1670" s="58">
        <v>0</v>
      </c>
      <c r="J1670" s="58">
        <v>0</v>
      </c>
    </row>
    <row r="1671" spans="1:10">
      <c r="A1671" t="s">
        <v>355</v>
      </c>
      <c r="B1671" t="s">
        <v>331</v>
      </c>
      <c r="C1671" t="s">
        <v>332</v>
      </c>
      <c r="D1671" t="s">
        <v>47</v>
      </c>
      <c r="E1671" t="s">
        <v>41</v>
      </c>
      <c r="F1671" s="58">
        <v>0</v>
      </c>
      <c r="G1671" s="58">
        <v>0</v>
      </c>
      <c r="H1671" s="58">
        <v>0</v>
      </c>
      <c r="I1671" s="58">
        <v>0</v>
      </c>
      <c r="J1671" s="58">
        <v>0</v>
      </c>
    </row>
    <row r="1672" spans="1:10">
      <c r="A1672" t="s">
        <v>355</v>
      </c>
      <c r="B1672" t="s">
        <v>333</v>
      </c>
      <c r="C1672" t="s">
        <v>334</v>
      </c>
      <c r="D1672" t="s">
        <v>47</v>
      </c>
      <c r="E1672" t="s">
        <v>41</v>
      </c>
      <c r="F1672" s="58">
        <v>6.572067623696956</v>
      </c>
      <c r="G1672" s="58">
        <v>8.3518443166829996</v>
      </c>
      <c r="H1672" s="58">
        <v>8.7838945551724414</v>
      </c>
      <c r="I1672" s="58">
        <v>7.9296687521220512</v>
      </c>
      <c r="J1672" s="58">
        <v>6.4040578645047059</v>
      </c>
    </row>
    <row r="1673" spans="1:10">
      <c r="A1673" t="s">
        <v>355</v>
      </c>
      <c r="B1673" t="s">
        <v>335</v>
      </c>
      <c r="C1673" t="s">
        <v>336</v>
      </c>
      <c r="D1673" t="s">
        <v>47</v>
      </c>
      <c r="E1673" t="s">
        <v>41</v>
      </c>
      <c r="F1673" s="58">
        <v>0</v>
      </c>
      <c r="G1673" s="58">
        <v>0</v>
      </c>
      <c r="H1673" s="58">
        <v>0</v>
      </c>
      <c r="I1673" s="58">
        <v>0</v>
      </c>
      <c r="J1673" s="58">
        <v>0</v>
      </c>
    </row>
    <row r="1674" spans="1:10">
      <c r="A1674" t="s">
        <v>355</v>
      </c>
      <c r="B1674" t="s">
        <v>337</v>
      </c>
      <c r="C1674" t="s">
        <v>338</v>
      </c>
      <c r="D1674" t="s">
        <v>47</v>
      </c>
      <c r="E1674" t="s">
        <v>41</v>
      </c>
      <c r="F1674" s="58">
        <v>0</v>
      </c>
      <c r="G1674" s="58">
        <v>0</v>
      </c>
      <c r="H1674" s="58">
        <v>0</v>
      </c>
      <c r="I1674" s="58">
        <v>0</v>
      </c>
      <c r="J1674" s="58">
        <v>0</v>
      </c>
    </row>
    <row r="1675" spans="1:10">
      <c r="A1675" t="s">
        <v>355</v>
      </c>
      <c r="B1675" t="s">
        <v>339</v>
      </c>
      <c r="C1675" t="s">
        <v>340</v>
      </c>
      <c r="D1675" t="s">
        <v>47</v>
      </c>
      <c r="E1675" t="s">
        <v>41</v>
      </c>
      <c r="F1675" s="58">
        <v>0</v>
      </c>
      <c r="G1675" s="58">
        <v>0</v>
      </c>
      <c r="H1675" s="58">
        <v>0</v>
      </c>
      <c r="I1675" s="58">
        <v>0</v>
      </c>
      <c r="J1675" s="58">
        <v>0</v>
      </c>
    </row>
    <row r="1676" spans="1:10">
      <c r="A1676" t="s">
        <v>355</v>
      </c>
      <c r="B1676" t="s">
        <v>341</v>
      </c>
      <c r="C1676" t="s">
        <v>342</v>
      </c>
      <c r="D1676" t="s">
        <v>47</v>
      </c>
      <c r="E1676" t="s">
        <v>41</v>
      </c>
      <c r="F1676" s="58">
        <v>0</v>
      </c>
      <c r="G1676" s="58">
        <v>0</v>
      </c>
      <c r="H1676" s="58">
        <v>0</v>
      </c>
      <c r="I1676" s="58">
        <v>0</v>
      </c>
      <c r="J1676" s="58">
        <v>0</v>
      </c>
    </row>
    <row r="1677" spans="1:10">
      <c r="A1677" t="s">
        <v>355</v>
      </c>
      <c r="B1677" t="s">
        <v>343</v>
      </c>
      <c r="C1677" t="s">
        <v>344</v>
      </c>
      <c r="D1677" t="s">
        <v>47</v>
      </c>
      <c r="E1677" t="s">
        <v>41</v>
      </c>
      <c r="F1677" s="58">
        <v>0</v>
      </c>
      <c r="G1677" s="58">
        <v>0</v>
      </c>
      <c r="H1677" s="58">
        <v>0</v>
      </c>
      <c r="I1677" s="58">
        <v>0</v>
      </c>
      <c r="J1677" s="58">
        <v>0</v>
      </c>
    </row>
    <row r="1678" spans="1:10">
      <c r="A1678" t="s">
        <v>355</v>
      </c>
      <c r="B1678" t="s">
        <v>345</v>
      </c>
      <c r="C1678" t="s">
        <v>346</v>
      </c>
      <c r="D1678" t="s">
        <v>47</v>
      </c>
      <c r="E1678" t="s">
        <v>41</v>
      </c>
      <c r="F1678" s="58">
        <v>0</v>
      </c>
      <c r="G1678" s="58">
        <v>0</v>
      </c>
      <c r="H1678" s="58">
        <v>0</v>
      </c>
      <c r="I1678" s="58">
        <v>0</v>
      </c>
      <c r="J1678" s="58">
        <v>0</v>
      </c>
    </row>
    <row r="1679" spans="1:10">
      <c r="A1679" t="s">
        <v>356</v>
      </c>
      <c r="B1679" t="s">
        <v>45</v>
      </c>
      <c r="C1679" t="s">
        <v>46</v>
      </c>
      <c r="D1679" t="s">
        <v>47</v>
      </c>
      <c r="E1679" t="s">
        <v>41</v>
      </c>
      <c r="F1679" s="58">
        <v>21.321000000000002</v>
      </c>
      <c r="G1679" s="58">
        <v>22.527999999999999</v>
      </c>
      <c r="H1679" s="58">
        <v>22.323</v>
      </c>
      <c r="I1679" s="58">
        <v>22.701000000000001</v>
      </c>
      <c r="J1679" s="58">
        <v>23.265000000000001</v>
      </c>
    </row>
    <row r="1680" spans="1:10">
      <c r="A1680" t="s">
        <v>356</v>
      </c>
      <c r="B1680" t="s">
        <v>48</v>
      </c>
      <c r="C1680" t="s">
        <v>49</v>
      </c>
      <c r="D1680" t="s">
        <v>47</v>
      </c>
      <c r="E1680" t="s">
        <v>41</v>
      </c>
      <c r="F1680" s="58">
        <v>8.6549999999999994</v>
      </c>
      <c r="G1680" s="58">
        <v>8.8119999999999994</v>
      </c>
      <c r="H1680" s="58">
        <v>8.6929999999999996</v>
      </c>
      <c r="I1680" s="58">
        <v>8.9499999999999993</v>
      </c>
      <c r="J1680" s="58">
        <v>9.3130000000000006</v>
      </c>
    </row>
    <row r="1681" spans="1:10">
      <c r="A1681" t="s">
        <v>356</v>
      </c>
      <c r="B1681" t="s">
        <v>50</v>
      </c>
      <c r="C1681" t="s">
        <v>51</v>
      </c>
      <c r="D1681" t="s">
        <v>47</v>
      </c>
      <c r="E1681" t="s">
        <v>41</v>
      </c>
      <c r="F1681" s="58">
        <v>1.4770000000000001</v>
      </c>
      <c r="G1681" s="58">
        <v>1.478</v>
      </c>
      <c r="H1681" s="58">
        <v>1.4810000000000001</v>
      </c>
      <c r="I1681" s="58">
        <v>1.4810000000000001</v>
      </c>
      <c r="J1681" s="58">
        <v>1.4830000000000001</v>
      </c>
    </row>
    <row r="1682" spans="1:10">
      <c r="A1682" t="s">
        <v>356</v>
      </c>
      <c r="B1682" t="s">
        <v>52</v>
      </c>
      <c r="C1682" t="s">
        <v>53</v>
      </c>
      <c r="D1682" t="s">
        <v>47</v>
      </c>
      <c r="E1682" t="s">
        <v>41</v>
      </c>
      <c r="F1682" s="58">
        <v>31.699000000000002</v>
      </c>
      <c r="G1682" s="58">
        <v>32.479999999999997</v>
      </c>
      <c r="H1682" s="58">
        <v>32.906999999999996</v>
      </c>
      <c r="I1682" s="58">
        <v>33.152000000000001</v>
      </c>
      <c r="J1682" s="58">
        <v>33.606000000000002</v>
      </c>
    </row>
    <row r="1683" spans="1:10">
      <c r="A1683" t="s">
        <v>356</v>
      </c>
      <c r="B1683" t="s">
        <v>54</v>
      </c>
      <c r="C1683" t="s">
        <v>55</v>
      </c>
      <c r="D1683" t="s">
        <v>47</v>
      </c>
      <c r="E1683" t="s">
        <v>41</v>
      </c>
      <c r="F1683" s="58">
        <v>135.422</v>
      </c>
      <c r="G1683" s="58">
        <v>141.35599999999999</v>
      </c>
      <c r="H1683" s="58">
        <v>139.60400000000001</v>
      </c>
      <c r="I1683" s="58">
        <v>140.922</v>
      </c>
      <c r="J1683" s="58">
        <v>143.14400000000001</v>
      </c>
    </row>
    <row r="1684" spans="1:10">
      <c r="A1684" t="s">
        <v>356</v>
      </c>
      <c r="B1684" t="s">
        <v>56</v>
      </c>
      <c r="C1684" t="s">
        <v>57</v>
      </c>
      <c r="D1684" t="s">
        <v>47</v>
      </c>
      <c r="E1684" t="s">
        <v>41</v>
      </c>
      <c r="F1684" s="58">
        <v>198.57400000000001</v>
      </c>
      <c r="G1684" s="58">
        <v>206.654</v>
      </c>
      <c r="H1684" s="58">
        <v>205.00800000000001</v>
      </c>
      <c r="I1684" s="58">
        <v>207.20599999999999</v>
      </c>
      <c r="J1684" s="58">
        <v>210.81100000000001</v>
      </c>
    </row>
    <row r="1685" spans="1:10">
      <c r="A1685" t="s">
        <v>356</v>
      </c>
      <c r="B1685" t="s">
        <v>58</v>
      </c>
      <c r="C1685" t="s">
        <v>59</v>
      </c>
      <c r="D1685" t="s">
        <v>47</v>
      </c>
      <c r="E1685" t="s">
        <v>41</v>
      </c>
      <c r="F1685" s="58">
        <v>3.601</v>
      </c>
      <c r="G1685" s="58">
        <v>5.3410000000000002</v>
      </c>
      <c r="H1685" s="58">
        <v>6.5549999999999997</v>
      </c>
      <c r="I1685" s="58">
        <v>6.5220000000000002</v>
      </c>
      <c r="J1685" s="58">
        <v>6.8319999999999999</v>
      </c>
    </row>
    <row r="1686" spans="1:10">
      <c r="A1686" t="s">
        <v>356</v>
      </c>
      <c r="B1686" t="s">
        <v>60</v>
      </c>
      <c r="C1686" t="s">
        <v>61</v>
      </c>
      <c r="D1686" t="s">
        <v>47</v>
      </c>
      <c r="E1686" t="s">
        <v>41</v>
      </c>
      <c r="F1686" s="58">
        <v>1.0999999999999999E-2</v>
      </c>
      <c r="G1686" s="58">
        <v>2.5999999999999999E-2</v>
      </c>
      <c r="H1686" s="58">
        <v>6.3E-2</v>
      </c>
      <c r="I1686" s="58">
        <v>6.4000000000000001E-2</v>
      </c>
      <c r="J1686" s="58">
        <v>7.0999999999999994E-2</v>
      </c>
    </row>
    <row r="1687" spans="1:10">
      <c r="A1687" t="s">
        <v>356</v>
      </c>
      <c r="B1687" t="s">
        <v>62</v>
      </c>
      <c r="C1687" t="s">
        <v>63</v>
      </c>
      <c r="D1687" t="s">
        <v>47</v>
      </c>
      <c r="E1687" t="s">
        <v>41</v>
      </c>
      <c r="F1687" s="58">
        <v>3.2000000000000001E-2</v>
      </c>
      <c r="G1687" s="58">
        <v>7.9000000000000001E-2</v>
      </c>
      <c r="H1687" s="58">
        <v>0.189</v>
      </c>
      <c r="I1687" s="58">
        <v>0.19</v>
      </c>
      <c r="J1687" s="58">
        <v>0.21199999999999999</v>
      </c>
    </row>
    <row r="1688" spans="1:10">
      <c r="A1688" t="s">
        <v>356</v>
      </c>
      <c r="B1688" t="s">
        <v>64</v>
      </c>
      <c r="C1688" t="s">
        <v>65</v>
      </c>
      <c r="D1688" t="s">
        <v>47</v>
      </c>
      <c r="E1688" t="s">
        <v>41</v>
      </c>
      <c r="F1688" s="58">
        <v>0.73</v>
      </c>
      <c r="G1688" s="58">
        <v>0.9</v>
      </c>
      <c r="H1688" s="58">
        <v>1.5660000000000001</v>
      </c>
      <c r="I1688" s="58">
        <v>2.1520000000000001</v>
      </c>
      <c r="J1688" s="58">
        <v>3.8220000000000001</v>
      </c>
    </row>
    <row r="1689" spans="1:10">
      <c r="A1689" t="s">
        <v>356</v>
      </c>
      <c r="B1689" t="s">
        <v>66</v>
      </c>
      <c r="C1689" t="s">
        <v>67</v>
      </c>
      <c r="D1689" t="s">
        <v>47</v>
      </c>
      <c r="E1689" t="s">
        <v>41</v>
      </c>
      <c r="F1689" s="58">
        <v>7.8390000000000004</v>
      </c>
      <c r="G1689" s="58">
        <v>6.7809999999999997</v>
      </c>
      <c r="H1689" s="58">
        <v>5.8250000000000002</v>
      </c>
      <c r="I1689" s="58">
        <v>4.84</v>
      </c>
      <c r="J1689" s="58">
        <v>5.0439999999999996</v>
      </c>
    </row>
    <row r="1690" spans="1:10">
      <c r="A1690" t="s">
        <v>356</v>
      </c>
      <c r="B1690" t="s">
        <v>68</v>
      </c>
      <c r="C1690" t="s">
        <v>69</v>
      </c>
      <c r="D1690" t="s">
        <v>47</v>
      </c>
      <c r="E1690" t="s">
        <v>41</v>
      </c>
      <c r="F1690" s="58">
        <v>12.212999999999999</v>
      </c>
      <c r="G1690" s="58">
        <v>13.127000000000001</v>
      </c>
      <c r="H1690" s="58">
        <v>14.198</v>
      </c>
      <c r="I1690" s="58">
        <v>13.768000000000001</v>
      </c>
      <c r="J1690" s="58">
        <v>15.981</v>
      </c>
    </row>
    <row r="1691" spans="1:10">
      <c r="A1691" t="s">
        <v>356</v>
      </c>
      <c r="B1691" t="s">
        <v>70</v>
      </c>
      <c r="C1691" t="s">
        <v>71</v>
      </c>
      <c r="D1691" t="s">
        <v>47</v>
      </c>
      <c r="E1691" t="s">
        <v>41</v>
      </c>
      <c r="F1691" s="58">
        <v>4.5730000000000004</v>
      </c>
      <c r="G1691" s="58">
        <v>4.7949999999999999</v>
      </c>
      <c r="H1691" s="58">
        <v>4.9690000000000003</v>
      </c>
      <c r="I1691" s="58">
        <v>4.6719999999999997</v>
      </c>
      <c r="J1691" s="58">
        <v>4.3419999999999996</v>
      </c>
    </row>
    <row r="1692" spans="1:10">
      <c r="A1692" t="s">
        <v>356</v>
      </c>
      <c r="B1692" t="s">
        <v>72</v>
      </c>
      <c r="C1692" t="s">
        <v>73</v>
      </c>
      <c r="D1692" t="s">
        <v>47</v>
      </c>
      <c r="E1692" t="s">
        <v>41</v>
      </c>
      <c r="F1692" s="58">
        <v>4.7789999999999999</v>
      </c>
      <c r="G1692" s="58">
        <v>4.226</v>
      </c>
      <c r="H1692" s="58">
        <v>4.3</v>
      </c>
      <c r="I1692" s="58">
        <v>4.1020000000000003</v>
      </c>
      <c r="J1692" s="58">
        <v>3.706</v>
      </c>
    </row>
    <row r="1693" spans="1:10">
      <c r="A1693" t="s">
        <v>356</v>
      </c>
      <c r="B1693" t="s">
        <v>74</v>
      </c>
      <c r="C1693" t="s">
        <v>75</v>
      </c>
      <c r="D1693" t="s">
        <v>47</v>
      </c>
      <c r="E1693" t="s">
        <v>41</v>
      </c>
      <c r="F1693" s="58">
        <v>0.122</v>
      </c>
      <c r="G1693" s="58">
        <v>0.125</v>
      </c>
      <c r="H1693" s="58">
        <v>0.23300000000000001</v>
      </c>
      <c r="I1693" s="58">
        <v>0.214</v>
      </c>
      <c r="J1693" s="58">
        <v>0.23499999999999999</v>
      </c>
    </row>
    <row r="1694" spans="1:10">
      <c r="A1694" t="s">
        <v>356</v>
      </c>
      <c r="B1694" t="s">
        <v>76</v>
      </c>
      <c r="C1694" t="s">
        <v>77</v>
      </c>
      <c r="D1694" t="s">
        <v>47</v>
      </c>
      <c r="E1694" t="s">
        <v>41</v>
      </c>
      <c r="F1694" s="58">
        <v>12.194000000000001</v>
      </c>
      <c r="G1694" s="58">
        <v>16.271999999999998</v>
      </c>
      <c r="H1694" s="58">
        <v>15.433999999999999</v>
      </c>
      <c r="I1694" s="58">
        <v>16.109000000000002</v>
      </c>
      <c r="J1694" s="58">
        <v>12.484999999999999</v>
      </c>
    </row>
    <row r="1695" spans="1:10">
      <c r="A1695" t="s">
        <v>356</v>
      </c>
      <c r="B1695" t="s">
        <v>78</v>
      </c>
      <c r="C1695" t="s">
        <v>79</v>
      </c>
      <c r="D1695" t="s">
        <v>47</v>
      </c>
      <c r="E1695" t="s">
        <v>41</v>
      </c>
      <c r="F1695" s="58">
        <v>54.655999999999999</v>
      </c>
      <c r="G1695" s="58">
        <v>58.75</v>
      </c>
      <c r="H1695" s="58">
        <v>60.923999999999999</v>
      </c>
      <c r="I1695" s="58">
        <v>55.146000000000001</v>
      </c>
      <c r="J1695" s="58">
        <v>52.08</v>
      </c>
    </row>
    <row r="1696" spans="1:10">
      <c r="A1696" t="s">
        <v>356</v>
      </c>
      <c r="B1696" t="s">
        <v>80</v>
      </c>
      <c r="C1696" t="s">
        <v>81</v>
      </c>
      <c r="D1696" t="s">
        <v>47</v>
      </c>
      <c r="E1696" t="s">
        <v>41</v>
      </c>
      <c r="F1696" s="58">
        <v>76.323999999999998</v>
      </c>
      <c r="G1696" s="58">
        <v>84.168000000000006</v>
      </c>
      <c r="H1696" s="58">
        <v>85.86</v>
      </c>
      <c r="I1696" s="58">
        <v>80.242999999999995</v>
      </c>
      <c r="J1696" s="58">
        <v>72.847999999999999</v>
      </c>
    </row>
    <row r="1697" spans="1:10">
      <c r="A1697" t="s">
        <v>356</v>
      </c>
      <c r="B1697" t="s">
        <v>82</v>
      </c>
      <c r="C1697" t="s">
        <v>83</v>
      </c>
      <c r="D1697" t="s">
        <v>47</v>
      </c>
      <c r="E1697" t="s">
        <v>41</v>
      </c>
      <c r="F1697" s="58">
        <v>25.992999999999999</v>
      </c>
      <c r="G1697" s="58">
        <v>23.437000000000001</v>
      </c>
      <c r="H1697" s="58">
        <v>22.856999999999999</v>
      </c>
      <c r="I1697" s="58">
        <v>12.226000000000001</v>
      </c>
      <c r="J1697" s="58">
        <v>8.8510000000000009</v>
      </c>
    </row>
    <row r="1698" spans="1:10">
      <c r="A1698" t="s">
        <v>356</v>
      </c>
      <c r="B1698" t="s">
        <v>84</v>
      </c>
      <c r="C1698" t="s">
        <v>85</v>
      </c>
      <c r="D1698" t="s">
        <v>47</v>
      </c>
      <c r="E1698" t="s">
        <v>41</v>
      </c>
      <c r="F1698" s="58">
        <v>0.35699999999999998</v>
      </c>
      <c r="G1698" s="58">
        <v>0.28799999999999998</v>
      </c>
      <c r="H1698" s="58">
        <v>1.518</v>
      </c>
      <c r="I1698" s="58">
        <v>2.726</v>
      </c>
      <c r="J1698" s="58">
        <v>2.7290000000000001</v>
      </c>
    </row>
    <row r="1699" spans="1:10">
      <c r="A1699" t="s">
        <v>356</v>
      </c>
      <c r="B1699" t="s">
        <v>86</v>
      </c>
      <c r="C1699" t="s">
        <v>87</v>
      </c>
      <c r="D1699" t="s">
        <v>47</v>
      </c>
      <c r="E1699" t="s">
        <v>41</v>
      </c>
      <c r="F1699" s="58">
        <v>0.57399999999999995</v>
      </c>
      <c r="G1699" s="58">
        <v>0.40200000000000002</v>
      </c>
      <c r="H1699" s="58">
        <v>0.38100000000000001</v>
      </c>
      <c r="I1699" s="58">
        <v>0.28499999999999998</v>
      </c>
      <c r="J1699" s="58">
        <v>0.28599999999999998</v>
      </c>
    </row>
    <row r="1700" spans="1:10">
      <c r="A1700" t="s">
        <v>356</v>
      </c>
      <c r="B1700" t="s">
        <v>88</v>
      </c>
      <c r="C1700" t="s">
        <v>89</v>
      </c>
      <c r="D1700" t="s">
        <v>47</v>
      </c>
      <c r="E1700" t="s">
        <v>41</v>
      </c>
      <c r="F1700" s="58">
        <v>67.114000000000004</v>
      </c>
      <c r="G1700" s="58">
        <v>81.2</v>
      </c>
      <c r="H1700" s="58">
        <v>72.581999999999994</v>
      </c>
      <c r="I1700" s="58">
        <v>59.573999999999998</v>
      </c>
      <c r="J1700" s="58">
        <v>20.25</v>
      </c>
    </row>
    <row r="1701" spans="1:10">
      <c r="A1701" t="s">
        <v>356</v>
      </c>
      <c r="B1701" t="s">
        <v>90</v>
      </c>
      <c r="C1701" t="s">
        <v>91</v>
      </c>
      <c r="D1701" t="s">
        <v>47</v>
      </c>
      <c r="E1701" t="s">
        <v>41</v>
      </c>
      <c r="F1701" s="58">
        <v>37.816000000000003</v>
      </c>
      <c r="G1701" s="58">
        <v>46.66</v>
      </c>
      <c r="H1701" s="58">
        <v>55.662999999999997</v>
      </c>
      <c r="I1701" s="58">
        <v>54.353999999999999</v>
      </c>
      <c r="J1701" s="58">
        <v>31.756</v>
      </c>
    </row>
    <row r="1702" spans="1:10">
      <c r="A1702" t="s">
        <v>356</v>
      </c>
      <c r="B1702" t="s">
        <v>92</v>
      </c>
      <c r="C1702" t="s">
        <v>93</v>
      </c>
      <c r="D1702" t="s">
        <v>47</v>
      </c>
      <c r="E1702" t="s">
        <v>41</v>
      </c>
      <c r="F1702" s="58">
        <v>131.85400000000001</v>
      </c>
      <c r="G1702" s="58">
        <v>151.98699999999999</v>
      </c>
      <c r="H1702" s="58">
        <v>153.001</v>
      </c>
      <c r="I1702" s="58">
        <v>129.16499999999999</v>
      </c>
      <c r="J1702" s="58">
        <v>63.872</v>
      </c>
    </row>
    <row r="1703" spans="1:10">
      <c r="A1703" t="s">
        <v>356</v>
      </c>
      <c r="B1703" t="s">
        <v>94</v>
      </c>
      <c r="C1703" t="s">
        <v>95</v>
      </c>
      <c r="D1703" t="s">
        <v>47</v>
      </c>
      <c r="E1703" t="s">
        <v>41</v>
      </c>
      <c r="F1703" s="56" t="s">
        <v>318</v>
      </c>
      <c r="G1703" s="56" t="s">
        <v>318</v>
      </c>
      <c r="H1703" s="56" t="s">
        <v>318</v>
      </c>
      <c r="I1703" s="56" t="s">
        <v>318</v>
      </c>
      <c r="J1703" s="56" t="s">
        <v>318</v>
      </c>
    </row>
    <row r="1704" spans="1:10">
      <c r="A1704" t="s">
        <v>356</v>
      </c>
      <c r="B1704" t="s">
        <v>96</v>
      </c>
      <c r="C1704" t="s">
        <v>97</v>
      </c>
      <c r="D1704" t="s">
        <v>47</v>
      </c>
      <c r="E1704" t="s">
        <v>41</v>
      </c>
      <c r="F1704" s="56" t="s">
        <v>318</v>
      </c>
      <c r="G1704" s="56" t="s">
        <v>318</v>
      </c>
      <c r="H1704" s="56" t="s">
        <v>318</v>
      </c>
      <c r="I1704" s="56" t="s">
        <v>318</v>
      </c>
      <c r="J1704" s="56" t="s">
        <v>318</v>
      </c>
    </row>
    <row r="1705" spans="1:10">
      <c r="A1705" t="s">
        <v>356</v>
      </c>
      <c r="B1705" t="s">
        <v>98</v>
      </c>
      <c r="C1705" t="s">
        <v>99</v>
      </c>
      <c r="D1705" t="s">
        <v>47</v>
      </c>
      <c r="E1705" t="s">
        <v>41</v>
      </c>
      <c r="F1705" s="56" t="s">
        <v>318</v>
      </c>
      <c r="G1705" s="56" t="s">
        <v>318</v>
      </c>
      <c r="H1705" s="56" t="s">
        <v>318</v>
      </c>
      <c r="I1705" s="56" t="s">
        <v>318</v>
      </c>
      <c r="J1705" s="56" t="s">
        <v>318</v>
      </c>
    </row>
    <row r="1706" spans="1:10">
      <c r="A1706" t="s">
        <v>356</v>
      </c>
      <c r="B1706" t="s">
        <v>100</v>
      </c>
      <c r="C1706" t="s">
        <v>101</v>
      </c>
      <c r="D1706" t="s">
        <v>47</v>
      </c>
      <c r="E1706" t="s">
        <v>41</v>
      </c>
      <c r="F1706" s="56" t="s">
        <v>318</v>
      </c>
      <c r="G1706" s="56" t="s">
        <v>318</v>
      </c>
      <c r="H1706" s="56" t="s">
        <v>318</v>
      </c>
      <c r="I1706" s="56" t="s">
        <v>318</v>
      </c>
      <c r="J1706" s="56" t="s">
        <v>318</v>
      </c>
    </row>
    <row r="1707" spans="1:10">
      <c r="A1707" t="s">
        <v>356</v>
      </c>
      <c r="B1707" t="s">
        <v>102</v>
      </c>
      <c r="C1707" t="s">
        <v>103</v>
      </c>
      <c r="D1707" t="s">
        <v>47</v>
      </c>
      <c r="E1707" t="s">
        <v>41</v>
      </c>
      <c r="F1707" s="56" t="s">
        <v>318</v>
      </c>
      <c r="G1707" s="56" t="s">
        <v>318</v>
      </c>
      <c r="H1707" s="56" t="s">
        <v>318</v>
      </c>
      <c r="I1707" s="56" t="s">
        <v>318</v>
      </c>
      <c r="J1707" s="56" t="s">
        <v>318</v>
      </c>
    </row>
    <row r="1708" spans="1:10">
      <c r="A1708" t="s">
        <v>356</v>
      </c>
      <c r="B1708" t="s">
        <v>104</v>
      </c>
      <c r="C1708" t="s">
        <v>105</v>
      </c>
      <c r="D1708" t="s">
        <v>47</v>
      </c>
      <c r="E1708" t="s">
        <v>41</v>
      </c>
      <c r="F1708" s="56" t="s">
        <v>318</v>
      </c>
      <c r="G1708" s="56" t="s">
        <v>318</v>
      </c>
      <c r="H1708" s="56" t="s">
        <v>318</v>
      </c>
      <c r="I1708" s="56" t="s">
        <v>318</v>
      </c>
      <c r="J1708" s="56" t="s">
        <v>318</v>
      </c>
    </row>
    <row r="1709" spans="1:10">
      <c r="A1709" t="s">
        <v>356</v>
      </c>
      <c r="B1709" t="s">
        <v>106</v>
      </c>
      <c r="C1709" t="s">
        <v>107</v>
      </c>
      <c r="D1709" t="s">
        <v>47</v>
      </c>
      <c r="E1709" t="s">
        <v>41</v>
      </c>
      <c r="F1709" s="56" t="s">
        <v>318</v>
      </c>
      <c r="G1709" s="56" t="s">
        <v>318</v>
      </c>
      <c r="H1709" s="56" t="s">
        <v>318</v>
      </c>
      <c r="I1709" s="56" t="s">
        <v>318</v>
      </c>
      <c r="J1709" s="56" t="s">
        <v>318</v>
      </c>
    </row>
    <row r="1710" spans="1:10">
      <c r="A1710" t="s">
        <v>356</v>
      </c>
      <c r="B1710" t="s">
        <v>108</v>
      </c>
      <c r="C1710" t="s">
        <v>109</v>
      </c>
      <c r="D1710" t="s">
        <v>47</v>
      </c>
      <c r="E1710" t="s">
        <v>41</v>
      </c>
      <c r="F1710" s="56" t="s">
        <v>318</v>
      </c>
      <c r="G1710" s="56" t="s">
        <v>318</v>
      </c>
      <c r="H1710" s="56" t="s">
        <v>318</v>
      </c>
      <c r="I1710" s="56" t="s">
        <v>318</v>
      </c>
      <c r="J1710" s="56" t="s">
        <v>318</v>
      </c>
    </row>
    <row r="1711" spans="1:10">
      <c r="A1711" t="s">
        <v>356</v>
      </c>
      <c r="B1711" t="s">
        <v>110</v>
      </c>
      <c r="C1711" t="s">
        <v>111</v>
      </c>
      <c r="D1711" t="s">
        <v>47</v>
      </c>
      <c r="E1711" t="s">
        <v>41</v>
      </c>
      <c r="F1711" s="56" t="s">
        <v>318</v>
      </c>
      <c r="G1711" s="56" t="s">
        <v>318</v>
      </c>
      <c r="H1711" s="56" t="s">
        <v>318</v>
      </c>
      <c r="I1711" s="56" t="s">
        <v>318</v>
      </c>
      <c r="J1711" s="56" t="s">
        <v>318</v>
      </c>
    </row>
    <row r="1712" spans="1:10">
      <c r="A1712" t="s">
        <v>356</v>
      </c>
      <c r="B1712" t="s">
        <v>112</v>
      </c>
      <c r="C1712" t="s">
        <v>113</v>
      </c>
      <c r="D1712" t="s">
        <v>47</v>
      </c>
      <c r="E1712" t="s">
        <v>41</v>
      </c>
      <c r="F1712" s="56" t="s">
        <v>318</v>
      </c>
      <c r="G1712" s="56" t="s">
        <v>318</v>
      </c>
      <c r="H1712" s="56" t="s">
        <v>318</v>
      </c>
      <c r="I1712" s="56" t="s">
        <v>318</v>
      </c>
      <c r="J1712" s="56" t="s">
        <v>318</v>
      </c>
    </row>
    <row r="1713" spans="1:10">
      <c r="A1713" t="s">
        <v>356</v>
      </c>
      <c r="B1713" t="s">
        <v>114</v>
      </c>
      <c r="C1713" t="s">
        <v>57</v>
      </c>
      <c r="D1713" t="s">
        <v>47</v>
      </c>
      <c r="E1713" t="s">
        <v>41</v>
      </c>
      <c r="F1713" s="58">
        <v>0</v>
      </c>
      <c r="G1713" s="58">
        <v>0</v>
      </c>
      <c r="H1713" s="58">
        <v>0</v>
      </c>
      <c r="I1713" s="58">
        <v>0</v>
      </c>
      <c r="J1713" s="58">
        <v>0</v>
      </c>
    </row>
    <row r="1714" spans="1:10">
      <c r="A1714" t="s">
        <v>356</v>
      </c>
      <c r="B1714" t="s">
        <v>115</v>
      </c>
      <c r="C1714" t="s">
        <v>116</v>
      </c>
      <c r="D1714" t="s">
        <v>47</v>
      </c>
      <c r="E1714" t="s">
        <v>41</v>
      </c>
      <c r="F1714" s="56" t="s">
        <v>318</v>
      </c>
      <c r="G1714" s="56" t="s">
        <v>318</v>
      </c>
      <c r="H1714" s="56" t="s">
        <v>318</v>
      </c>
      <c r="I1714" s="56" t="s">
        <v>318</v>
      </c>
      <c r="J1714" s="56" t="s">
        <v>318</v>
      </c>
    </row>
    <row r="1715" spans="1:10">
      <c r="A1715" t="s">
        <v>356</v>
      </c>
      <c r="B1715" t="s">
        <v>117</v>
      </c>
      <c r="C1715" t="s">
        <v>118</v>
      </c>
      <c r="D1715" t="s">
        <v>47</v>
      </c>
      <c r="E1715" t="s">
        <v>41</v>
      </c>
      <c r="F1715" s="56" t="s">
        <v>318</v>
      </c>
      <c r="G1715" s="56" t="s">
        <v>318</v>
      </c>
      <c r="H1715" s="56" t="s">
        <v>318</v>
      </c>
      <c r="I1715" s="56" t="s">
        <v>318</v>
      </c>
      <c r="J1715" s="56" t="s">
        <v>318</v>
      </c>
    </row>
    <row r="1716" spans="1:10">
      <c r="A1716" t="s">
        <v>356</v>
      </c>
      <c r="B1716" t="s">
        <v>119</v>
      </c>
      <c r="C1716" t="s">
        <v>120</v>
      </c>
      <c r="D1716" t="s">
        <v>47</v>
      </c>
      <c r="E1716" t="s">
        <v>41</v>
      </c>
      <c r="F1716" s="56" t="s">
        <v>318</v>
      </c>
      <c r="G1716" s="56" t="s">
        <v>318</v>
      </c>
      <c r="H1716" s="56" t="s">
        <v>318</v>
      </c>
      <c r="I1716" s="56" t="s">
        <v>318</v>
      </c>
      <c r="J1716" s="56" t="s">
        <v>318</v>
      </c>
    </row>
    <row r="1717" spans="1:10">
      <c r="A1717" t="s">
        <v>356</v>
      </c>
      <c r="B1717" t="s">
        <v>121</v>
      </c>
      <c r="C1717" t="s">
        <v>122</v>
      </c>
      <c r="D1717" t="s">
        <v>47</v>
      </c>
      <c r="E1717" t="s">
        <v>41</v>
      </c>
      <c r="F1717" s="56" t="s">
        <v>318</v>
      </c>
      <c r="G1717" s="56" t="s">
        <v>318</v>
      </c>
      <c r="H1717" s="56" t="s">
        <v>318</v>
      </c>
      <c r="I1717" s="56" t="s">
        <v>318</v>
      </c>
      <c r="J1717" s="56" t="s">
        <v>318</v>
      </c>
    </row>
    <row r="1718" spans="1:10">
      <c r="A1718" t="s">
        <v>356</v>
      </c>
      <c r="B1718" t="s">
        <v>123</v>
      </c>
      <c r="C1718" t="s">
        <v>124</v>
      </c>
      <c r="D1718" t="s">
        <v>47</v>
      </c>
      <c r="E1718" t="s">
        <v>41</v>
      </c>
      <c r="F1718" s="56" t="s">
        <v>318</v>
      </c>
      <c r="G1718" s="56" t="s">
        <v>318</v>
      </c>
      <c r="H1718" s="56" t="s">
        <v>318</v>
      </c>
      <c r="I1718" s="56" t="s">
        <v>318</v>
      </c>
      <c r="J1718" s="56" t="s">
        <v>318</v>
      </c>
    </row>
    <row r="1719" spans="1:10">
      <c r="A1719" t="s">
        <v>356</v>
      </c>
      <c r="B1719" t="s">
        <v>125</v>
      </c>
      <c r="C1719" t="s">
        <v>126</v>
      </c>
      <c r="D1719" t="s">
        <v>47</v>
      </c>
      <c r="E1719" t="s">
        <v>41</v>
      </c>
      <c r="F1719" s="56" t="s">
        <v>318</v>
      </c>
      <c r="G1719" s="56" t="s">
        <v>318</v>
      </c>
      <c r="H1719" s="56" t="s">
        <v>318</v>
      </c>
      <c r="I1719" s="56" t="s">
        <v>318</v>
      </c>
      <c r="J1719" s="56" t="s">
        <v>318</v>
      </c>
    </row>
    <row r="1720" spans="1:10">
      <c r="A1720" t="s">
        <v>356</v>
      </c>
      <c r="B1720" t="s">
        <v>127</v>
      </c>
      <c r="C1720" t="s">
        <v>128</v>
      </c>
      <c r="D1720" t="s">
        <v>47</v>
      </c>
      <c r="E1720" t="s">
        <v>41</v>
      </c>
      <c r="F1720" s="56" t="s">
        <v>318</v>
      </c>
      <c r="G1720" s="56" t="s">
        <v>318</v>
      </c>
      <c r="H1720" s="56" t="s">
        <v>318</v>
      </c>
      <c r="I1720" s="56" t="s">
        <v>318</v>
      </c>
      <c r="J1720" s="56" t="s">
        <v>318</v>
      </c>
    </row>
    <row r="1721" spans="1:10">
      <c r="A1721" t="s">
        <v>356</v>
      </c>
      <c r="B1721" t="s">
        <v>129</v>
      </c>
      <c r="C1721" t="s">
        <v>130</v>
      </c>
      <c r="D1721" t="s">
        <v>47</v>
      </c>
      <c r="E1721" t="s">
        <v>41</v>
      </c>
      <c r="F1721" s="56" t="s">
        <v>318</v>
      </c>
      <c r="G1721" s="56" t="s">
        <v>318</v>
      </c>
      <c r="H1721" s="56" t="s">
        <v>318</v>
      </c>
      <c r="I1721" s="56" t="s">
        <v>318</v>
      </c>
      <c r="J1721" s="56" t="s">
        <v>318</v>
      </c>
    </row>
    <row r="1722" spans="1:10">
      <c r="A1722" t="s">
        <v>356</v>
      </c>
      <c r="B1722" t="s">
        <v>131</v>
      </c>
      <c r="C1722" t="s">
        <v>132</v>
      </c>
      <c r="D1722" t="s">
        <v>47</v>
      </c>
      <c r="E1722" t="s">
        <v>41</v>
      </c>
      <c r="F1722" s="56" t="s">
        <v>318</v>
      </c>
      <c r="G1722" s="56" t="s">
        <v>318</v>
      </c>
      <c r="H1722" s="56" t="s">
        <v>318</v>
      </c>
      <c r="I1722" s="56" t="s">
        <v>318</v>
      </c>
      <c r="J1722" s="56" t="s">
        <v>318</v>
      </c>
    </row>
    <row r="1723" spans="1:10">
      <c r="A1723" t="s">
        <v>356</v>
      </c>
      <c r="B1723" t="s">
        <v>133</v>
      </c>
      <c r="C1723" t="s">
        <v>134</v>
      </c>
      <c r="D1723" t="s">
        <v>47</v>
      </c>
      <c r="E1723" t="s">
        <v>41</v>
      </c>
      <c r="F1723" s="56" t="s">
        <v>318</v>
      </c>
      <c r="G1723" s="56" t="s">
        <v>318</v>
      </c>
      <c r="H1723" s="56" t="s">
        <v>318</v>
      </c>
      <c r="I1723" s="56" t="s">
        <v>318</v>
      </c>
      <c r="J1723" s="56" t="s">
        <v>318</v>
      </c>
    </row>
    <row r="1724" spans="1:10">
      <c r="A1724" t="s">
        <v>356</v>
      </c>
      <c r="B1724" t="s">
        <v>135</v>
      </c>
      <c r="C1724" t="s">
        <v>69</v>
      </c>
      <c r="D1724" t="s">
        <v>47</v>
      </c>
      <c r="E1724" t="s">
        <v>41</v>
      </c>
      <c r="F1724" s="58">
        <v>0</v>
      </c>
      <c r="G1724" s="58">
        <v>0</v>
      </c>
      <c r="H1724" s="58">
        <v>0</v>
      </c>
      <c r="I1724" s="58">
        <v>0</v>
      </c>
      <c r="J1724" s="58">
        <v>0</v>
      </c>
    </row>
    <row r="1725" spans="1:10">
      <c r="A1725" t="s">
        <v>356</v>
      </c>
      <c r="B1725" t="s">
        <v>136</v>
      </c>
      <c r="C1725" t="s">
        <v>137</v>
      </c>
      <c r="D1725" t="s">
        <v>47</v>
      </c>
      <c r="E1725" t="s">
        <v>41</v>
      </c>
      <c r="F1725" s="56" t="s">
        <v>318</v>
      </c>
      <c r="G1725" s="56" t="s">
        <v>318</v>
      </c>
      <c r="H1725" s="56" t="s">
        <v>318</v>
      </c>
      <c r="I1725" s="56" t="s">
        <v>318</v>
      </c>
      <c r="J1725" s="56" t="s">
        <v>318</v>
      </c>
    </row>
    <row r="1726" spans="1:10">
      <c r="A1726" t="s">
        <v>356</v>
      </c>
      <c r="B1726" t="s">
        <v>138</v>
      </c>
      <c r="C1726" t="s">
        <v>139</v>
      </c>
      <c r="D1726" t="s">
        <v>47</v>
      </c>
      <c r="E1726" t="s">
        <v>41</v>
      </c>
      <c r="F1726" s="56" t="s">
        <v>318</v>
      </c>
      <c r="G1726" s="56" t="s">
        <v>318</v>
      </c>
      <c r="H1726" s="56" t="s">
        <v>318</v>
      </c>
      <c r="I1726" s="56" t="s">
        <v>318</v>
      </c>
      <c r="J1726" s="56" t="s">
        <v>318</v>
      </c>
    </row>
    <row r="1727" spans="1:10">
      <c r="A1727" t="s">
        <v>356</v>
      </c>
      <c r="B1727" t="s">
        <v>140</v>
      </c>
      <c r="C1727" t="s">
        <v>141</v>
      </c>
      <c r="D1727" t="s">
        <v>47</v>
      </c>
      <c r="E1727" t="s">
        <v>41</v>
      </c>
      <c r="F1727" s="56" t="s">
        <v>318</v>
      </c>
      <c r="G1727" s="56" t="s">
        <v>318</v>
      </c>
      <c r="H1727" s="56" t="s">
        <v>318</v>
      </c>
      <c r="I1727" s="56" t="s">
        <v>318</v>
      </c>
      <c r="J1727" s="56" t="s">
        <v>318</v>
      </c>
    </row>
    <row r="1728" spans="1:10">
      <c r="A1728" t="s">
        <v>356</v>
      </c>
      <c r="B1728" t="s">
        <v>142</v>
      </c>
      <c r="C1728" t="s">
        <v>143</v>
      </c>
      <c r="D1728" t="s">
        <v>47</v>
      </c>
      <c r="E1728" t="s">
        <v>41</v>
      </c>
      <c r="F1728" s="56" t="s">
        <v>318</v>
      </c>
      <c r="G1728" s="56" t="s">
        <v>318</v>
      </c>
      <c r="H1728" s="56" t="s">
        <v>318</v>
      </c>
      <c r="I1728" s="56" t="s">
        <v>318</v>
      </c>
      <c r="J1728" s="56" t="s">
        <v>318</v>
      </c>
    </row>
    <row r="1729" spans="1:10">
      <c r="A1729" t="s">
        <v>356</v>
      </c>
      <c r="B1729" t="s">
        <v>144</v>
      </c>
      <c r="C1729" t="s">
        <v>145</v>
      </c>
      <c r="D1729" t="s">
        <v>47</v>
      </c>
      <c r="E1729" t="s">
        <v>41</v>
      </c>
      <c r="F1729" s="56" t="s">
        <v>318</v>
      </c>
      <c r="G1729" s="56" t="s">
        <v>318</v>
      </c>
      <c r="H1729" s="56" t="s">
        <v>318</v>
      </c>
      <c r="I1729" s="56" t="s">
        <v>318</v>
      </c>
      <c r="J1729" s="56" t="s">
        <v>318</v>
      </c>
    </row>
    <row r="1730" spans="1:10">
      <c r="A1730" t="s">
        <v>356</v>
      </c>
      <c r="B1730" t="s">
        <v>146</v>
      </c>
      <c r="C1730" t="s">
        <v>147</v>
      </c>
      <c r="D1730" t="s">
        <v>47</v>
      </c>
      <c r="E1730" t="s">
        <v>41</v>
      </c>
      <c r="F1730" s="56" t="s">
        <v>318</v>
      </c>
      <c r="G1730" s="56" t="s">
        <v>318</v>
      </c>
      <c r="H1730" s="56" t="s">
        <v>318</v>
      </c>
      <c r="I1730" s="56" t="s">
        <v>318</v>
      </c>
      <c r="J1730" s="56" t="s">
        <v>318</v>
      </c>
    </row>
    <row r="1731" spans="1:10">
      <c r="A1731" t="s">
        <v>356</v>
      </c>
      <c r="B1731" t="s">
        <v>148</v>
      </c>
      <c r="C1731" t="s">
        <v>149</v>
      </c>
      <c r="D1731" t="s">
        <v>47</v>
      </c>
      <c r="E1731" t="s">
        <v>41</v>
      </c>
      <c r="F1731" s="56" t="s">
        <v>318</v>
      </c>
      <c r="G1731" s="56" t="s">
        <v>318</v>
      </c>
      <c r="H1731" s="56" t="s">
        <v>318</v>
      </c>
      <c r="I1731" s="56" t="s">
        <v>318</v>
      </c>
      <c r="J1731" s="56" t="s">
        <v>318</v>
      </c>
    </row>
    <row r="1732" spans="1:10">
      <c r="A1732" t="s">
        <v>356</v>
      </c>
      <c r="B1732" t="s">
        <v>150</v>
      </c>
      <c r="C1732" t="s">
        <v>151</v>
      </c>
      <c r="D1732" t="s">
        <v>47</v>
      </c>
      <c r="E1732" t="s">
        <v>41</v>
      </c>
      <c r="F1732" s="56" t="s">
        <v>318</v>
      </c>
      <c r="G1732" s="56" t="s">
        <v>318</v>
      </c>
      <c r="H1732" s="56" t="s">
        <v>318</v>
      </c>
      <c r="I1732" s="56" t="s">
        <v>318</v>
      </c>
      <c r="J1732" s="56" t="s">
        <v>318</v>
      </c>
    </row>
    <row r="1733" spans="1:10">
      <c r="A1733" t="s">
        <v>356</v>
      </c>
      <c r="B1733" t="s">
        <v>152</v>
      </c>
      <c r="C1733" t="s">
        <v>153</v>
      </c>
      <c r="D1733" t="s">
        <v>47</v>
      </c>
      <c r="E1733" t="s">
        <v>41</v>
      </c>
      <c r="F1733" s="56" t="s">
        <v>318</v>
      </c>
      <c r="G1733" s="56" t="s">
        <v>318</v>
      </c>
      <c r="H1733" s="56" t="s">
        <v>318</v>
      </c>
      <c r="I1733" s="56" t="s">
        <v>318</v>
      </c>
      <c r="J1733" s="56" t="s">
        <v>318</v>
      </c>
    </row>
    <row r="1734" spans="1:10">
      <c r="A1734" t="s">
        <v>356</v>
      </c>
      <c r="B1734" t="s">
        <v>154</v>
      </c>
      <c r="C1734" t="s">
        <v>155</v>
      </c>
      <c r="D1734" t="s">
        <v>47</v>
      </c>
      <c r="E1734" t="s">
        <v>41</v>
      </c>
      <c r="F1734" s="56" t="s">
        <v>318</v>
      </c>
      <c r="G1734" s="56" t="s">
        <v>318</v>
      </c>
      <c r="H1734" s="56" t="s">
        <v>318</v>
      </c>
      <c r="I1734" s="56" t="s">
        <v>318</v>
      </c>
      <c r="J1734" s="56" t="s">
        <v>318</v>
      </c>
    </row>
    <row r="1735" spans="1:10">
      <c r="A1735" t="s">
        <v>356</v>
      </c>
      <c r="B1735" t="s">
        <v>156</v>
      </c>
      <c r="C1735" t="s">
        <v>81</v>
      </c>
      <c r="D1735" t="s">
        <v>47</v>
      </c>
      <c r="E1735" t="s">
        <v>41</v>
      </c>
      <c r="F1735" s="58">
        <v>0</v>
      </c>
      <c r="G1735" s="58">
        <v>0</v>
      </c>
      <c r="H1735" s="58">
        <v>0</v>
      </c>
      <c r="I1735" s="58">
        <v>0</v>
      </c>
      <c r="J1735" s="58">
        <v>0</v>
      </c>
    </row>
    <row r="1736" spans="1:10">
      <c r="A1736" t="s">
        <v>356</v>
      </c>
      <c r="B1736" t="s">
        <v>157</v>
      </c>
      <c r="C1736" t="s">
        <v>158</v>
      </c>
      <c r="D1736" t="s">
        <v>47</v>
      </c>
      <c r="E1736" t="s">
        <v>41</v>
      </c>
      <c r="F1736" s="56" t="s">
        <v>318</v>
      </c>
      <c r="G1736" s="56" t="s">
        <v>318</v>
      </c>
      <c r="H1736" s="56" t="s">
        <v>318</v>
      </c>
      <c r="I1736" s="56" t="s">
        <v>318</v>
      </c>
      <c r="J1736" s="56" t="s">
        <v>318</v>
      </c>
    </row>
    <row r="1737" spans="1:10">
      <c r="A1737" t="s">
        <v>356</v>
      </c>
      <c r="B1737" t="s">
        <v>159</v>
      </c>
      <c r="C1737" t="s">
        <v>160</v>
      </c>
      <c r="D1737" t="s">
        <v>47</v>
      </c>
      <c r="E1737" t="s">
        <v>41</v>
      </c>
      <c r="F1737" s="56" t="s">
        <v>318</v>
      </c>
      <c r="G1737" s="56" t="s">
        <v>318</v>
      </c>
      <c r="H1737" s="56" t="s">
        <v>318</v>
      </c>
      <c r="I1737" s="56" t="s">
        <v>318</v>
      </c>
      <c r="J1737" s="56" t="s">
        <v>318</v>
      </c>
    </row>
    <row r="1738" spans="1:10">
      <c r="A1738" t="s">
        <v>356</v>
      </c>
      <c r="B1738" t="s">
        <v>161</v>
      </c>
      <c r="C1738" t="s">
        <v>162</v>
      </c>
      <c r="D1738" t="s">
        <v>47</v>
      </c>
      <c r="E1738" t="s">
        <v>41</v>
      </c>
      <c r="F1738" s="56" t="s">
        <v>318</v>
      </c>
      <c r="G1738" s="56" t="s">
        <v>318</v>
      </c>
      <c r="H1738" s="56" t="s">
        <v>318</v>
      </c>
      <c r="I1738" s="56" t="s">
        <v>318</v>
      </c>
      <c r="J1738" s="56" t="s">
        <v>318</v>
      </c>
    </row>
    <row r="1739" spans="1:10">
      <c r="A1739" t="s">
        <v>356</v>
      </c>
      <c r="B1739" t="s">
        <v>163</v>
      </c>
      <c r="C1739" t="s">
        <v>164</v>
      </c>
      <c r="D1739" t="s">
        <v>47</v>
      </c>
      <c r="E1739" t="s">
        <v>41</v>
      </c>
      <c r="F1739" s="56" t="s">
        <v>318</v>
      </c>
      <c r="G1739" s="56" t="s">
        <v>318</v>
      </c>
      <c r="H1739" s="56" t="s">
        <v>318</v>
      </c>
      <c r="I1739" s="56" t="s">
        <v>318</v>
      </c>
      <c r="J1739" s="56" t="s">
        <v>318</v>
      </c>
    </row>
    <row r="1740" spans="1:10">
      <c r="A1740" t="s">
        <v>356</v>
      </c>
      <c r="B1740" t="s">
        <v>165</v>
      </c>
      <c r="C1740" t="s">
        <v>166</v>
      </c>
      <c r="D1740" t="s">
        <v>47</v>
      </c>
      <c r="E1740" t="s">
        <v>41</v>
      </c>
      <c r="F1740" s="56" t="s">
        <v>318</v>
      </c>
      <c r="G1740" s="56" t="s">
        <v>318</v>
      </c>
      <c r="H1740" s="56" t="s">
        <v>318</v>
      </c>
      <c r="I1740" s="56" t="s">
        <v>318</v>
      </c>
      <c r="J1740" s="56" t="s">
        <v>318</v>
      </c>
    </row>
    <row r="1741" spans="1:10">
      <c r="A1741" t="s">
        <v>356</v>
      </c>
      <c r="B1741" t="s">
        <v>167</v>
      </c>
      <c r="C1741" t="s">
        <v>168</v>
      </c>
      <c r="D1741" t="s">
        <v>47</v>
      </c>
      <c r="E1741" t="s">
        <v>41</v>
      </c>
      <c r="F1741" s="56" t="s">
        <v>318</v>
      </c>
      <c r="G1741" s="56" t="s">
        <v>318</v>
      </c>
      <c r="H1741" s="56" t="s">
        <v>318</v>
      </c>
      <c r="I1741" s="56" t="s">
        <v>318</v>
      </c>
      <c r="J1741" s="56" t="s">
        <v>318</v>
      </c>
    </row>
    <row r="1742" spans="1:10">
      <c r="A1742" t="s">
        <v>356</v>
      </c>
      <c r="B1742" t="s">
        <v>169</v>
      </c>
      <c r="C1742" t="s">
        <v>170</v>
      </c>
      <c r="D1742" t="s">
        <v>47</v>
      </c>
      <c r="E1742" t="s">
        <v>41</v>
      </c>
      <c r="F1742" s="56" t="s">
        <v>318</v>
      </c>
      <c r="G1742" s="56" t="s">
        <v>318</v>
      </c>
      <c r="H1742" s="56" t="s">
        <v>318</v>
      </c>
      <c r="I1742" s="56" t="s">
        <v>318</v>
      </c>
      <c r="J1742" s="56" t="s">
        <v>318</v>
      </c>
    </row>
    <row r="1743" spans="1:10">
      <c r="A1743" t="s">
        <v>356</v>
      </c>
      <c r="B1743" t="s">
        <v>171</v>
      </c>
      <c r="C1743" t="s">
        <v>172</v>
      </c>
      <c r="D1743" t="s">
        <v>47</v>
      </c>
      <c r="E1743" t="s">
        <v>41</v>
      </c>
      <c r="F1743" s="56" t="s">
        <v>318</v>
      </c>
      <c r="G1743" s="56" t="s">
        <v>318</v>
      </c>
      <c r="H1743" s="56" t="s">
        <v>318</v>
      </c>
      <c r="I1743" s="56" t="s">
        <v>318</v>
      </c>
      <c r="J1743" s="56" t="s">
        <v>318</v>
      </c>
    </row>
    <row r="1744" spans="1:10">
      <c r="A1744" t="s">
        <v>356</v>
      </c>
      <c r="B1744" t="s">
        <v>173</v>
      </c>
      <c r="C1744" t="s">
        <v>174</v>
      </c>
      <c r="D1744" t="s">
        <v>47</v>
      </c>
      <c r="E1744" t="s">
        <v>41</v>
      </c>
      <c r="F1744" s="56" t="s">
        <v>318</v>
      </c>
      <c r="G1744" s="56" t="s">
        <v>318</v>
      </c>
      <c r="H1744" s="56" t="s">
        <v>318</v>
      </c>
      <c r="I1744" s="56" t="s">
        <v>318</v>
      </c>
      <c r="J1744" s="56" t="s">
        <v>318</v>
      </c>
    </row>
    <row r="1745" spans="1:10">
      <c r="A1745" t="s">
        <v>356</v>
      </c>
      <c r="B1745" t="s">
        <v>175</v>
      </c>
      <c r="C1745" t="s">
        <v>176</v>
      </c>
      <c r="D1745" t="s">
        <v>47</v>
      </c>
      <c r="E1745" t="s">
        <v>41</v>
      </c>
      <c r="F1745" s="56" t="s">
        <v>318</v>
      </c>
      <c r="G1745" s="56" t="s">
        <v>318</v>
      </c>
      <c r="H1745" s="56" t="s">
        <v>318</v>
      </c>
      <c r="I1745" s="56" t="s">
        <v>318</v>
      </c>
      <c r="J1745" s="56" t="s">
        <v>318</v>
      </c>
    </row>
    <row r="1746" spans="1:10">
      <c r="A1746" t="s">
        <v>356</v>
      </c>
      <c r="B1746" t="s">
        <v>177</v>
      </c>
      <c r="C1746" t="s">
        <v>93</v>
      </c>
      <c r="D1746" t="s">
        <v>47</v>
      </c>
      <c r="E1746" t="s">
        <v>41</v>
      </c>
      <c r="F1746" s="58">
        <v>0</v>
      </c>
      <c r="G1746" s="58">
        <v>0</v>
      </c>
      <c r="H1746" s="58">
        <v>0</v>
      </c>
      <c r="I1746" s="58">
        <v>0</v>
      </c>
      <c r="J1746" s="58">
        <v>0</v>
      </c>
    </row>
    <row r="1747" spans="1:10">
      <c r="A1747" t="s">
        <v>356</v>
      </c>
      <c r="B1747" t="s">
        <v>178</v>
      </c>
      <c r="C1747" t="s">
        <v>179</v>
      </c>
      <c r="D1747" t="s">
        <v>47</v>
      </c>
      <c r="E1747" t="s">
        <v>41</v>
      </c>
      <c r="F1747" s="56" t="s">
        <v>318</v>
      </c>
      <c r="G1747" s="56" t="s">
        <v>318</v>
      </c>
      <c r="H1747" s="56" t="s">
        <v>318</v>
      </c>
      <c r="I1747" s="56" t="s">
        <v>318</v>
      </c>
      <c r="J1747" s="56" t="s">
        <v>318</v>
      </c>
    </row>
    <row r="1748" spans="1:10">
      <c r="A1748" t="s">
        <v>356</v>
      </c>
      <c r="B1748" t="s">
        <v>180</v>
      </c>
      <c r="C1748" t="s">
        <v>181</v>
      </c>
      <c r="D1748" t="s">
        <v>47</v>
      </c>
      <c r="E1748" t="s">
        <v>41</v>
      </c>
      <c r="F1748" s="56" t="s">
        <v>318</v>
      </c>
      <c r="G1748" s="56" t="s">
        <v>318</v>
      </c>
      <c r="H1748" s="56" t="s">
        <v>318</v>
      </c>
      <c r="I1748" s="56" t="s">
        <v>318</v>
      </c>
      <c r="J1748" s="56" t="s">
        <v>318</v>
      </c>
    </row>
    <row r="1749" spans="1:10">
      <c r="A1749" t="s">
        <v>356</v>
      </c>
      <c r="B1749" t="s">
        <v>182</v>
      </c>
      <c r="C1749" t="s">
        <v>183</v>
      </c>
      <c r="D1749" t="s">
        <v>47</v>
      </c>
      <c r="E1749" t="s">
        <v>41</v>
      </c>
      <c r="F1749" s="56" t="s">
        <v>318</v>
      </c>
      <c r="G1749" s="56" t="s">
        <v>318</v>
      </c>
      <c r="H1749" s="56" t="s">
        <v>318</v>
      </c>
      <c r="I1749" s="56" t="s">
        <v>318</v>
      </c>
      <c r="J1749" s="56" t="s">
        <v>318</v>
      </c>
    </row>
    <row r="1750" spans="1:10">
      <c r="A1750" t="s">
        <v>356</v>
      </c>
      <c r="B1750" t="s">
        <v>184</v>
      </c>
      <c r="C1750" t="s">
        <v>185</v>
      </c>
      <c r="D1750" t="s">
        <v>47</v>
      </c>
      <c r="E1750" t="s">
        <v>41</v>
      </c>
      <c r="F1750" s="56" t="s">
        <v>318</v>
      </c>
      <c r="G1750" s="56" t="s">
        <v>318</v>
      </c>
      <c r="H1750" s="56" t="s">
        <v>318</v>
      </c>
      <c r="I1750" s="56" t="s">
        <v>318</v>
      </c>
      <c r="J1750" s="56" t="s">
        <v>318</v>
      </c>
    </row>
    <row r="1751" spans="1:10">
      <c r="A1751" t="s">
        <v>356</v>
      </c>
      <c r="B1751" t="s">
        <v>186</v>
      </c>
      <c r="C1751" t="s">
        <v>187</v>
      </c>
      <c r="D1751" t="s">
        <v>47</v>
      </c>
      <c r="E1751" t="s">
        <v>41</v>
      </c>
      <c r="F1751" s="56" t="s">
        <v>318</v>
      </c>
      <c r="G1751" s="56" t="s">
        <v>318</v>
      </c>
      <c r="H1751" s="56" t="s">
        <v>318</v>
      </c>
      <c r="I1751" s="56" t="s">
        <v>318</v>
      </c>
      <c r="J1751" s="56" t="s">
        <v>318</v>
      </c>
    </row>
    <row r="1752" spans="1:10">
      <c r="A1752" t="s">
        <v>356</v>
      </c>
      <c r="B1752" t="s">
        <v>188</v>
      </c>
      <c r="C1752" t="s">
        <v>189</v>
      </c>
      <c r="D1752" t="s">
        <v>47</v>
      </c>
      <c r="E1752" t="s">
        <v>41</v>
      </c>
      <c r="F1752" s="56" t="s">
        <v>318</v>
      </c>
      <c r="G1752" s="56" t="s">
        <v>318</v>
      </c>
      <c r="H1752" s="56" t="s">
        <v>318</v>
      </c>
      <c r="I1752" s="56" t="s">
        <v>318</v>
      </c>
      <c r="J1752" s="56" t="s">
        <v>318</v>
      </c>
    </row>
    <row r="1753" spans="1:10">
      <c r="A1753" t="s">
        <v>356</v>
      </c>
      <c r="B1753" t="s">
        <v>190</v>
      </c>
      <c r="C1753" t="s">
        <v>191</v>
      </c>
      <c r="D1753" t="s">
        <v>47</v>
      </c>
      <c r="E1753" t="s">
        <v>41</v>
      </c>
      <c r="F1753" s="56" t="s">
        <v>318</v>
      </c>
      <c r="G1753" s="56" t="s">
        <v>318</v>
      </c>
      <c r="H1753" s="56" t="s">
        <v>318</v>
      </c>
      <c r="I1753" s="56" t="s">
        <v>318</v>
      </c>
      <c r="J1753" s="56" t="s">
        <v>318</v>
      </c>
    </row>
    <row r="1754" spans="1:10">
      <c r="A1754" t="s">
        <v>356</v>
      </c>
      <c r="B1754" t="s">
        <v>192</v>
      </c>
      <c r="C1754" t="s">
        <v>193</v>
      </c>
      <c r="D1754" t="s">
        <v>47</v>
      </c>
      <c r="E1754" t="s">
        <v>41</v>
      </c>
      <c r="F1754" s="56" t="s">
        <v>318</v>
      </c>
      <c r="G1754" s="56" t="s">
        <v>318</v>
      </c>
      <c r="H1754" s="56" t="s">
        <v>318</v>
      </c>
      <c r="I1754" s="56" t="s">
        <v>318</v>
      </c>
      <c r="J1754" s="56" t="s">
        <v>318</v>
      </c>
    </row>
    <row r="1755" spans="1:10">
      <c r="A1755" t="s">
        <v>356</v>
      </c>
      <c r="B1755" t="s">
        <v>194</v>
      </c>
      <c r="C1755" t="s">
        <v>195</v>
      </c>
      <c r="D1755" t="s">
        <v>47</v>
      </c>
      <c r="E1755" t="s">
        <v>41</v>
      </c>
      <c r="F1755" s="56" t="s">
        <v>318</v>
      </c>
      <c r="G1755" s="56" t="s">
        <v>318</v>
      </c>
      <c r="H1755" s="56" t="s">
        <v>318</v>
      </c>
      <c r="I1755" s="56" t="s">
        <v>318</v>
      </c>
      <c r="J1755" s="56" t="s">
        <v>318</v>
      </c>
    </row>
    <row r="1756" spans="1:10">
      <c r="A1756" t="s">
        <v>356</v>
      </c>
      <c r="B1756" t="s">
        <v>196</v>
      </c>
      <c r="C1756" t="s">
        <v>197</v>
      </c>
      <c r="D1756" t="s">
        <v>47</v>
      </c>
      <c r="E1756" t="s">
        <v>41</v>
      </c>
      <c r="F1756" s="56" t="s">
        <v>318</v>
      </c>
      <c r="G1756" s="56" t="s">
        <v>318</v>
      </c>
      <c r="H1756" s="56" t="s">
        <v>318</v>
      </c>
      <c r="I1756" s="56" t="s">
        <v>318</v>
      </c>
      <c r="J1756" s="56" t="s">
        <v>318</v>
      </c>
    </row>
    <row r="1757" spans="1:10">
      <c r="A1757" t="s">
        <v>356</v>
      </c>
      <c r="B1757" t="s">
        <v>198</v>
      </c>
      <c r="C1757" t="s">
        <v>199</v>
      </c>
      <c r="D1757" t="s">
        <v>47</v>
      </c>
      <c r="E1757" t="s">
        <v>41</v>
      </c>
      <c r="F1757" s="58">
        <v>0</v>
      </c>
      <c r="G1757" s="58">
        <v>0</v>
      </c>
      <c r="H1757" s="58">
        <v>0</v>
      </c>
      <c r="I1757" s="58">
        <v>0</v>
      </c>
      <c r="J1757" s="58">
        <v>0</v>
      </c>
    </row>
    <row r="1758" spans="1:10">
      <c r="A1758" t="s">
        <v>356</v>
      </c>
      <c r="B1758" t="s">
        <v>200</v>
      </c>
      <c r="C1758" t="s">
        <v>201</v>
      </c>
      <c r="D1758" t="s">
        <v>47</v>
      </c>
      <c r="E1758" t="s">
        <v>41</v>
      </c>
      <c r="F1758" s="56" t="s">
        <v>318</v>
      </c>
      <c r="G1758" s="56" t="s">
        <v>318</v>
      </c>
      <c r="H1758" s="56" t="s">
        <v>318</v>
      </c>
      <c r="I1758" s="56" t="s">
        <v>318</v>
      </c>
      <c r="J1758" s="56" t="s">
        <v>318</v>
      </c>
    </row>
    <row r="1759" spans="1:10">
      <c r="A1759" t="s">
        <v>356</v>
      </c>
      <c r="B1759" t="s">
        <v>202</v>
      </c>
      <c r="C1759" t="s">
        <v>203</v>
      </c>
      <c r="D1759" t="s">
        <v>47</v>
      </c>
      <c r="E1759" t="s">
        <v>41</v>
      </c>
      <c r="F1759" s="56" t="s">
        <v>318</v>
      </c>
      <c r="G1759" s="56" t="s">
        <v>318</v>
      </c>
      <c r="H1759" s="56" t="s">
        <v>318</v>
      </c>
      <c r="I1759" s="56" t="s">
        <v>318</v>
      </c>
      <c r="J1759" s="56" t="s">
        <v>318</v>
      </c>
    </row>
    <row r="1760" spans="1:10">
      <c r="A1760" t="s">
        <v>356</v>
      </c>
      <c r="B1760" t="s">
        <v>204</v>
      </c>
      <c r="C1760" t="s">
        <v>205</v>
      </c>
      <c r="D1760" t="s">
        <v>47</v>
      </c>
      <c r="E1760" t="s">
        <v>41</v>
      </c>
      <c r="F1760" s="56" t="s">
        <v>318</v>
      </c>
      <c r="G1760" s="56" t="s">
        <v>318</v>
      </c>
      <c r="H1760" s="56" t="s">
        <v>318</v>
      </c>
      <c r="I1760" s="56" t="s">
        <v>318</v>
      </c>
      <c r="J1760" s="56" t="s">
        <v>318</v>
      </c>
    </row>
    <row r="1761" spans="1:10">
      <c r="A1761" t="s">
        <v>356</v>
      </c>
      <c r="B1761" t="s">
        <v>206</v>
      </c>
      <c r="C1761" t="s">
        <v>207</v>
      </c>
      <c r="D1761" t="s">
        <v>47</v>
      </c>
      <c r="E1761" t="s">
        <v>41</v>
      </c>
      <c r="F1761" s="56" t="s">
        <v>318</v>
      </c>
      <c r="G1761" s="56" t="s">
        <v>318</v>
      </c>
      <c r="H1761" s="56" t="s">
        <v>318</v>
      </c>
      <c r="I1761" s="56" t="s">
        <v>318</v>
      </c>
      <c r="J1761" s="56" t="s">
        <v>318</v>
      </c>
    </row>
    <row r="1762" spans="1:10">
      <c r="A1762" t="s">
        <v>356</v>
      </c>
      <c r="B1762" t="s">
        <v>208</v>
      </c>
      <c r="C1762" t="s">
        <v>209</v>
      </c>
      <c r="D1762" t="s">
        <v>47</v>
      </c>
      <c r="E1762" t="s">
        <v>41</v>
      </c>
      <c r="F1762" s="56" t="s">
        <v>318</v>
      </c>
      <c r="G1762" s="56" t="s">
        <v>318</v>
      </c>
      <c r="H1762" s="56" t="s">
        <v>318</v>
      </c>
      <c r="I1762" s="56" t="s">
        <v>318</v>
      </c>
      <c r="J1762" s="56" t="s">
        <v>318</v>
      </c>
    </row>
    <row r="1763" spans="1:10">
      <c r="A1763" t="s">
        <v>356</v>
      </c>
      <c r="B1763" t="s">
        <v>210</v>
      </c>
      <c r="C1763" t="s">
        <v>211</v>
      </c>
      <c r="D1763" t="s">
        <v>47</v>
      </c>
      <c r="E1763" t="s">
        <v>41</v>
      </c>
      <c r="F1763" s="56" t="s">
        <v>318</v>
      </c>
      <c r="G1763" s="56" t="s">
        <v>318</v>
      </c>
      <c r="H1763" s="56" t="s">
        <v>318</v>
      </c>
      <c r="I1763" s="56" t="s">
        <v>318</v>
      </c>
      <c r="J1763" s="56" t="s">
        <v>318</v>
      </c>
    </row>
    <row r="1764" spans="1:10">
      <c r="A1764" t="s">
        <v>356</v>
      </c>
      <c r="B1764" t="s">
        <v>212</v>
      </c>
      <c r="C1764" t="s">
        <v>213</v>
      </c>
      <c r="D1764" t="s">
        <v>47</v>
      </c>
      <c r="E1764" t="s">
        <v>41</v>
      </c>
      <c r="F1764" s="56" t="s">
        <v>318</v>
      </c>
      <c r="G1764" s="56" t="s">
        <v>318</v>
      </c>
      <c r="H1764" s="56" t="s">
        <v>318</v>
      </c>
      <c r="I1764" s="56" t="s">
        <v>318</v>
      </c>
      <c r="J1764" s="56" t="s">
        <v>318</v>
      </c>
    </row>
    <row r="1765" spans="1:10">
      <c r="A1765" t="s">
        <v>356</v>
      </c>
      <c r="B1765" t="s">
        <v>214</v>
      </c>
      <c r="C1765" t="s">
        <v>215</v>
      </c>
      <c r="D1765" t="s">
        <v>47</v>
      </c>
      <c r="E1765" t="s">
        <v>41</v>
      </c>
      <c r="F1765" s="56" t="s">
        <v>318</v>
      </c>
      <c r="G1765" s="56" t="s">
        <v>318</v>
      </c>
      <c r="H1765" s="56" t="s">
        <v>318</v>
      </c>
      <c r="I1765" s="56" t="s">
        <v>318</v>
      </c>
      <c r="J1765" s="56" t="s">
        <v>318</v>
      </c>
    </row>
    <row r="1766" spans="1:10">
      <c r="A1766" t="s">
        <v>356</v>
      </c>
      <c r="B1766" t="s">
        <v>216</v>
      </c>
      <c r="C1766" t="s">
        <v>217</v>
      </c>
      <c r="D1766" t="s">
        <v>47</v>
      </c>
      <c r="E1766" t="s">
        <v>41</v>
      </c>
      <c r="F1766" s="56" t="s">
        <v>318</v>
      </c>
      <c r="G1766" s="56" t="s">
        <v>318</v>
      </c>
      <c r="H1766" s="56" t="s">
        <v>318</v>
      </c>
      <c r="I1766" s="56" t="s">
        <v>318</v>
      </c>
      <c r="J1766" s="56" t="s">
        <v>318</v>
      </c>
    </row>
    <row r="1767" spans="1:10">
      <c r="A1767" t="s">
        <v>356</v>
      </c>
      <c r="B1767" t="s">
        <v>218</v>
      </c>
      <c r="C1767" t="s">
        <v>219</v>
      </c>
      <c r="D1767" t="s">
        <v>47</v>
      </c>
      <c r="E1767" t="s">
        <v>41</v>
      </c>
      <c r="F1767" s="56" t="s">
        <v>318</v>
      </c>
      <c r="G1767" s="56" t="s">
        <v>318</v>
      </c>
      <c r="H1767" s="56" t="s">
        <v>318</v>
      </c>
      <c r="I1767" s="56" t="s">
        <v>318</v>
      </c>
      <c r="J1767" s="56" t="s">
        <v>318</v>
      </c>
    </row>
    <row r="1768" spans="1:10">
      <c r="A1768" t="s">
        <v>356</v>
      </c>
      <c r="B1768" t="s">
        <v>220</v>
      </c>
      <c r="C1768" t="s">
        <v>221</v>
      </c>
      <c r="D1768" t="s">
        <v>47</v>
      </c>
      <c r="E1768" t="s">
        <v>41</v>
      </c>
      <c r="F1768" s="58">
        <v>0</v>
      </c>
      <c r="G1768" s="58">
        <v>0</v>
      </c>
      <c r="H1768" s="58">
        <v>0</v>
      </c>
      <c r="I1768" s="58">
        <v>0</v>
      </c>
      <c r="J1768" s="58">
        <v>0</v>
      </c>
    </row>
    <row r="1769" spans="1:10">
      <c r="A1769" t="s">
        <v>356</v>
      </c>
      <c r="B1769" t="s">
        <v>222</v>
      </c>
      <c r="C1769" t="s">
        <v>223</v>
      </c>
      <c r="D1769" t="s">
        <v>47</v>
      </c>
      <c r="E1769" t="s">
        <v>41</v>
      </c>
      <c r="F1769" s="58">
        <v>0</v>
      </c>
      <c r="G1769" s="58">
        <v>0</v>
      </c>
      <c r="H1769" s="58">
        <v>0</v>
      </c>
      <c r="I1769" s="58">
        <v>0</v>
      </c>
      <c r="J1769" s="58">
        <v>0</v>
      </c>
    </row>
    <row r="1770" spans="1:10">
      <c r="A1770" t="s">
        <v>356</v>
      </c>
      <c r="B1770" t="s">
        <v>224</v>
      </c>
      <c r="C1770" t="s">
        <v>225</v>
      </c>
      <c r="D1770" t="s">
        <v>47</v>
      </c>
      <c r="E1770" t="s">
        <v>41</v>
      </c>
      <c r="F1770" s="58">
        <v>0</v>
      </c>
      <c r="G1770" s="58">
        <v>0</v>
      </c>
      <c r="H1770" s="58">
        <v>0</v>
      </c>
      <c r="I1770" s="58">
        <v>0</v>
      </c>
      <c r="J1770" s="58">
        <v>0</v>
      </c>
    </row>
    <row r="1771" spans="1:10">
      <c r="A1771" t="s">
        <v>356</v>
      </c>
      <c r="B1771" t="s">
        <v>226</v>
      </c>
      <c r="C1771" t="s">
        <v>227</v>
      </c>
      <c r="D1771" t="s">
        <v>47</v>
      </c>
      <c r="E1771" t="s">
        <v>41</v>
      </c>
      <c r="F1771" s="58">
        <v>0</v>
      </c>
      <c r="G1771" s="58">
        <v>0</v>
      </c>
      <c r="H1771" s="58">
        <v>0</v>
      </c>
      <c r="I1771" s="58">
        <v>0</v>
      </c>
      <c r="J1771" s="58">
        <v>0</v>
      </c>
    </row>
    <row r="1772" spans="1:10">
      <c r="A1772" t="s">
        <v>356</v>
      </c>
      <c r="B1772" t="s">
        <v>228</v>
      </c>
      <c r="C1772" t="s">
        <v>229</v>
      </c>
      <c r="D1772" t="s">
        <v>47</v>
      </c>
      <c r="E1772" t="s">
        <v>41</v>
      </c>
      <c r="F1772" s="58">
        <v>0</v>
      </c>
      <c r="G1772" s="58">
        <v>0</v>
      </c>
      <c r="H1772" s="58">
        <v>0</v>
      </c>
      <c r="I1772" s="58">
        <v>0</v>
      </c>
      <c r="J1772" s="58">
        <v>0</v>
      </c>
    </row>
    <row r="1773" spans="1:10">
      <c r="A1773" t="s">
        <v>356</v>
      </c>
      <c r="B1773" t="s">
        <v>230</v>
      </c>
      <c r="C1773" t="s">
        <v>231</v>
      </c>
      <c r="D1773" t="s">
        <v>47</v>
      </c>
      <c r="E1773" t="s">
        <v>41</v>
      </c>
      <c r="F1773" s="58">
        <v>0</v>
      </c>
      <c r="G1773" s="58">
        <v>0</v>
      </c>
      <c r="H1773" s="58">
        <v>0</v>
      </c>
      <c r="I1773" s="58">
        <v>0</v>
      </c>
      <c r="J1773" s="58">
        <v>0</v>
      </c>
    </row>
    <row r="1774" spans="1:10">
      <c r="A1774" t="s">
        <v>356</v>
      </c>
      <c r="B1774" t="s">
        <v>232</v>
      </c>
      <c r="C1774" t="s">
        <v>233</v>
      </c>
      <c r="D1774" t="s">
        <v>47</v>
      </c>
      <c r="E1774" t="s">
        <v>41</v>
      </c>
      <c r="F1774" s="58">
        <v>0</v>
      </c>
      <c r="G1774" s="58">
        <v>0</v>
      </c>
      <c r="H1774" s="58">
        <v>0</v>
      </c>
      <c r="I1774" s="58">
        <v>0</v>
      </c>
      <c r="J1774" s="58">
        <v>0</v>
      </c>
    </row>
    <row r="1775" spans="1:10">
      <c r="A1775" t="s">
        <v>356</v>
      </c>
      <c r="B1775" t="s">
        <v>234</v>
      </c>
      <c r="C1775" t="s">
        <v>235</v>
      </c>
      <c r="D1775" t="s">
        <v>47</v>
      </c>
      <c r="E1775" t="s">
        <v>41</v>
      </c>
      <c r="F1775" s="58">
        <v>0</v>
      </c>
      <c r="G1775" s="58">
        <v>0</v>
      </c>
      <c r="H1775" s="58">
        <v>0</v>
      </c>
      <c r="I1775" s="58">
        <v>0</v>
      </c>
      <c r="J1775" s="58">
        <v>0</v>
      </c>
    </row>
    <row r="1776" spans="1:10">
      <c r="A1776" t="s">
        <v>356</v>
      </c>
      <c r="B1776" t="s">
        <v>236</v>
      </c>
      <c r="C1776" t="s">
        <v>237</v>
      </c>
      <c r="D1776" t="s">
        <v>47</v>
      </c>
      <c r="E1776" t="s">
        <v>41</v>
      </c>
      <c r="F1776" s="58">
        <v>0</v>
      </c>
      <c r="G1776" s="58">
        <v>0</v>
      </c>
      <c r="H1776" s="58">
        <v>0</v>
      </c>
      <c r="I1776" s="58">
        <v>0</v>
      </c>
      <c r="J1776" s="58">
        <v>0</v>
      </c>
    </row>
    <row r="1777" spans="1:10">
      <c r="A1777" t="s">
        <v>356</v>
      </c>
      <c r="B1777" t="s">
        <v>238</v>
      </c>
      <c r="C1777" t="s">
        <v>239</v>
      </c>
      <c r="D1777" t="s">
        <v>47</v>
      </c>
      <c r="E1777" t="s">
        <v>41</v>
      </c>
      <c r="F1777" s="58">
        <v>0</v>
      </c>
      <c r="G1777" s="58">
        <v>0</v>
      </c>
      <c r="H1777" s="58">
        <v>0</v>
      </c>
      <c r="I1777" s="58">
        <v>0</v>
      </c>
      <c r="J1777" s="58">
        <v>0</v>
      </c>
    </row>
    <row r="1778" spans="1:10">
      <c r="A1778" t="s">
        <v>356</v>
      </c>
      <c r="B1778" t="s">
        <v>240</v>
      </c>
      <c r="C1778" t="s">
        <v>241</v>
      </c>
      <c r="D1778" t="s">
        <v>47</v>
      </c>
      <c r="E1778" t="s">
        <v>41</v>
      </c>
      <c r="F1778" s="58">
        <v>0</v>
      </c>
      <c r="G1778" s="58">
        <v>0</v>
      </c>
      <c r="H1778" s="58">
        <v>0</v>
      </c>
      <c r="I1778" s="58">
        <v>0</v>
      </c>
      <c r="J1778" s="58">
        <v>0</v>
      </c>
    </row>
    <row r="1779" spans="1:10">
      <c r="A1779" t="s">
        <v>356</v>
      </c>
      <c r="B1779" t="s">
        <v>242</v>
      </c>
      <c r="C1779" t="s">
        <v>243</v>
      </c>
      <c r="D1779" t="s">
        <v>47</v>
      </c>
      <c r="E1779" t="s">
        <v>41</v>
      </c>
      <c r="F1779" s="58">
        <v>0</v>
      </c>
      <c r="G1779" s="58">
        <v>0</v>
      </c>
      <c r="H1779" s="58">
        <v>0</v>
      </c>
      <c r="I1779" s="58">
        <v>0</v>
      </c>
      <c r="J1779" s="58">
        <v>0</v>
      </c>
    </row>
    <row r="1780" spans="1:10">
      <c r="A1780" t="s">
        <v>356</v>
      </c>
      <c r="B1780" t="s">
        <v>244</v>
      </c>
      <c r="C1780" t="s">
        <v>245</v>
      </c>
      <c r="D1780" t="s">
        <v>47</v>
      </c>
      <c r="E1780" t="s">
        <v>41</v>
      </c>
      <c r="F1780" s="56" t="s">
        <v>318</v>
      </c>
      <c r="G1780" s="56" t="s">
        <v>318</v>
      </c>
      <c r="H1780" s="56" t="s">
        <v>318</v>
      </c>
      <c r="I1780" s="56" t="s">
        <v>318</v>
      </c>
      <c r="J1780" s="56" t="s">
        <v>318</v>
      </c>
    </row>
    <row r="1781" spans="1:10">
      <c r="A1781" t="s">
        <v>356</v>
      </c>
      <c r="B1781" t="s">
        <v>246</v>
      </c>
      <c r="C1781" t="s">
        <v>247</v>
      </c>
      <c r="D1781" t="s">
        <v>47</v>
      </c>
      <c r="E1781" t="s">
        <v>41</v>
      </c>
      <c r="F1781" s="56" t="s">
        <v>318</v>
      </c>
      <c r="G1781" s="56" t="s">
        <v>318</v>
      </c>
      <c r="H1781" s="56" t="s">
        <v>318</v>
      </c>
      <c r="I1781" s="56" t="s">
        <v>318</v>
      </c>
      <c r="J1781" s="56" t="s">
        <v>318</v>
      </c>
    </row>
    <row r="1782" spans="1:10">
      <c r="A1782" t="s">
        <v>356</v>
      </c>
      <c r="B1782" t="s">
        <v>248</v>
      </c>
      <c r="C1782" t="s">
        <v>249</v>
      </c>
      <c r="D1782" t="s">
        <v>47</v>
      </c>
      <c r="E1782" t="s">
        <v>41</v>
      </c>
      <c r="F1782" s="56" t="s">
        <v>318</v>
      </c>
      <c r="G1782" s="56" t="s">
        <v>318</v>
      </c>
      <c r="H1782" s="56" t="s">
        <v>318</v>
      </c>
      <c r="I1782" s="56" t="s">
        <v>318</v>
      </c>
      <c r="J1782" s="56" t="s">
        <v>318</v>
      </c>
    </row>
    <row r="1783" spans="1:10">
      <c r="A1783" t="s">
        <v>356</v>
      </c>
      <c r="B1783" t="s">
        <v>250</v>
      </c>
      <c r="C1783" t="s">
        <v>251</v>
      </c>
      <c r="D1783" t="s">
        <v>47</v>
      </c>
      <c r="E1783" t="s">
        <v>41</v>
      </c>
      <c r="F1783" s="56" t="s">
        <v>318</v>
      </c>
      <c r="G1783" s="56" t="s">
        <v>318</v>
      </c>
      <c r="H1783" s="56" t="s">
        <v>318</v>
      </c>
      <c r="I1783" s="56" t="s">
        <v>318</v>
      </c>
      <c r="J1783" s="56" t="s">
        <v>318</v>
      </c>
    </row>
    <row r="1784" spans="1:10">
      <c r="A1784" t="s">
        <v>356</v>
      </c>
      <c r="B1784" t="s">
        <v>252</v>
      </c>
      <c r="C1784" t="s">
        <v>253</v>
      </c>
      <c r="D1784" t="s">
        <v>47</v>
      </c>
      <c r="E1784" t="s">
        <v>41</v>
      </c>
      <c r="F1784" s="56" t="s">
        <v>318</v>
      </c>
      <c r="G1784" s="56" t="s">
        <v>318</v>
      </c>
      <c r="H1784" s="56" t="s">
        <v>318</v>
      </c>
      <c r="I1784" s="56" t="s">
        <v>318</v>
      </c>
      <c r="J1784" s="56" t="s">
        <v>318</v>
      </c>
    </row>
    <row r="1785" spans="1:10">
      <c r="A1785" t="s">
        <v>356</v>
      </c>
      <c r="B1785" t="s">
        <v>254</v>
      </c>
      <c r="C1785" t="s">
        <v>255</v>
      </c>
      <c r="D1785" t="s">
        <v>47</v>
      </c>
      <c r="E1785" t="s">
        <v>41</v>
      </c>
      <c r="F1785" s="56" t="s">
        <v>318</v>
      </c>
      <c r="G1785" s="56" t="s">
        <v>318</v>
      </c>
      <c r="H1785" s="56" t="s">
        <v>318</v>
      </c>
      <c r="I1785" s="56" t="s">
        <v>318</v>
      </c>
      <c r="J1785" s="56" t="s">
        <v>318</v>
      </c>
    </row>
    <row r="1786" spans="1:10">
      <c r="A1786" t="s">
        <v>356</v>
      </c>
      <c r="B1786" t="s">
        <v>256</v>
      </c>
      <c r="C1786" t="s">
        <v>257</v>
      </c>
      <c r="D1786" t="s">
        <v>47</v>
      </c>
      <c r="E1786" t="s">
        <v>41</v>
      </c>
      <c r="F1786" s="56" t="s">
        <v>318</v>
      </c>
      <c r="G1786" s="56" t="s">
        <v>318</v>
      </c>
      <c r="H1786" s="56" t="s">
        <v>318</v>
      </c>
      <c r="I1786" s="56" t="s">
        <v>318</v>
      </c>
      <c r="J1786" s="56" t="s">
        <v>318</v>
      </c>
    </row>
    <row r="1787" spans="1:10">
      <c r="A1787" t="s">
        <v>356</v>
      </c>
      <c r="B1787" t="s">
        <v>258</v>
      </c>
      <c r="C1787" t="s">
        <v>259</v>
      </c>
      <c r="D1787" t="s">
        <v>47</v>
      </c>
      <c r="E1787" t="s">
        <v>41</v>
      </c>
      <c r="F1787" s="56" t="s">
        <v>318</v>
      </c>
      <c r="G1787" s="56" t="s">
        <v>318</v>
      </c>
      <c r="H1787" s="56" t="s">
        <v>318</v>
      </c>
      <c r="I1787" s="56" t="s">
        <v>318</v>
      </c>
      <c r="J1787" s="56" t="s">
        <v>318</v>
      </c>
    </row>
    <row r="1788" spans="1:10">
      <c r="A1788" t="s">
        <v>356</v>
      </c>
      <c r="B1788" t="s">
        <v>260</v>
      </c>
      <c r="C1788" t="s">
        <v>261</v>
      </c>
      <c r="D1788" t="s">
        <v>47</v>
      </c>
      <c r="E1788" t="s">
        <v>41</v>
      </c>
      <c r="F1788" s="56" t="s">
        <v>318</v>
      </c>
      <c r="G1788" s="56" t="s">
        <v>318</v>
      </c>
      <c r="H1788" s="56" t="s">
        <v>318</v>
      </c>
      <c r="I1788" s="56" t="s">
        <v>318</v>
      </c>
      <c r="J1788" s="56" t="s">
        <v>318</v>
      </c>
    </row>
    <row r="1789" spans="1:10">
      <c r="A1789" t="s">
        <v>356</v>
      </c>
      <c r="B1789" t="s">
        <v>262</v>
      </c>
      <c r="C1789" t="s">
        <v>263</v>
      </c>
      <c r="D1789" t="s">
        <v>47</v>
      </c>
      <c r="E1789" t="s">
        <v>41</v>
      </c>
      <c r="F1789" s="56" t="s">
        <v>318</v>
      </c>
      <c r="G1789" s="56" t="s">
        <v>318</v>
      </c>
      <c r="H1789" s="56" t="s">
        <v>318</v>
      </c>
      <c r="I1789" s="56" t="s">
        <v>318</v>
      </c>
      <c r="J1789" s="56" t="s">
        <v>318</v>
      </c>
    </row>
    <row r="1790" spans="1:10">
      <c r="A1790" t="s">
        <v>356</v>
      </c>
      <c r="B1790" t="s">
        <v>264</v>
      </c>
      <c r="C1790" t="s">
        <v>265</v>
      </c>
      <c r="D1790" t="s">
        <v>47</v>
      </c>
      <c r="E1790" t="s">
        <v>41</v>
      </c>
      <c r="F1790" s="58">
        <v>0</v>
      </c>
      <c r="G1790" s="58">
        <v>0</v>
      </c>
      <c r="H1790" s="58">
        <v>0</v>
      </c>
      <c r="I1790" s="58">
        <v>0</v>
      </c>
      <c r="J1790" s="58">
        <v>0</v>
      </c>
    </row>
    <row r="1791" spans="1:10">
      <c r="A1791" t="s">
        <v>356</v>
      </c>
      <c r="B1791" t="s">
        <v>266</v>
      </c>
      <c r="C1791" t="s">
        <v>267</v>
      </c>
      <c r="D1791" t="s">
        <v>47</v>
      </c>
      <c r="E1791" t="s">
        <v>41</v>
      </c>
      <c r="F1791" s="56" t="s">
        <v>318</v>
      </c>
      <c r="G1791" s="56" t="s">
        <v>318</v>
      </c>
      <c r="H1791" s="56" t="s">
        <v>318</v>
      </c>
      <c r="I1791" s="56" t="s">
        <v>318</v>
      </c>
      <c r="J1791" s="56" t="s">
        <v>318</v>
      </c>
    </row>
    <row r="1792" spans="1:10">
      <c r="A1792" t="s">
        <v>356</v>
      </c>
      <c r="B1792" t="s">
        <v>268</v>
      </c>
      <c r="C1792" t="s">
        <v>269</v>
      </c>
      <c r="D1792" t="s">
        <v>47</v>
      </c>
      <c r="E1792" t="s">
        <v>41</v>
      </c>
      <c r="F1792" s="56" t="s">
        <v>318</v>
      </c>
      <c r="G1792" s="56" t="s">
        <v>318</v>
      </c>
      <c r="H1792" s="56" t="s">
        <v>318</v>
      </c>
      <c r="I1792" s="56" t="s">
        <v>318</v>
      </c>
      <c r="J1792" s="56" t="s">
        <v>318</v>
      </c>
    </row>
    <row r="1793" spans="1:10">
      <c r="A1793" t="s">
        <v>356</v>
      </c>
      <c r="B1793" t="s">
        <v>270</v>
      </c>
      <c r="C1793" t="s">
        <v>271</v>
      </c>
      <c r="D1793" t="s">
        <v>47</v>
      </c>
      <c r="E1793" t="s">
        <v>41</v>
      </c>
      <c r="F1793" s="56" t="s">
        <v>318</v>
      </c>
      <c r="G1793" s="56" t="s">
        <v>318</v>
      </c>
      <c r="H1793" s="56" t="s">
        <v>318</v>
      </c>
      <c r="I1793" s="56" t="s">
        <v>318</v>
      </c>
      <c r="J1793" s="56" t="s">
        <v>318</v>
      </c>
    </row>
    <row r="1794" spans="1:10">
      <c r="A1794" t="s">
        <v>356</v>
      </c>
      <c r="B1794" t="s">
        <v>272</v>
      </c>
      <c r="C1794" t="s">
        <v>273</v>
      </c>
      <c r="D1794" t="s">
        <v>47</v>
      </c>
      <c r="E1794" t="s">
        <v>41</v>
      </c>
      <c r="F1794" s="56" t="s">
        <v>318</v>
      </c>
      <c r="G1794" s="56" t="s">
        <v>318</v>
      </c>
      <c r="H1794" s="56" t="s">
        <v>318</v>
      </c>
      <c r="I1794" s="56" t="s">
        <v>318</v>
      </c>
      <c r="J1794" s="56" t="s">
        <v>318</v>
      </c>
    </row>
    <row r="1795" spans="1:10">
      <c r="A1795" t="s">
        <v>356</v>
      </c>
      <c r="B1795" t="s">
        <v>274</v>
      </c>
      <c r="C1795" t="s">
        <v>275</v>
      </c>
      <c r="D1795" t="s">
        <v>47</v>
      </c>
      <c r="E1795" t="s">
        <v>41</v>
      </c>
      <c r="F1795" s="56" t="s">
        <v>318</v>
      </c>
      <c r="G1795" s="56" t="s">
        <v>318</v>
      </c>
      <c r="H1795" s="56" t="s">
        <v>318</v>
      </c>
      <c r="I1795" s="56" t="s">
        <v>318</v>
      </c>
      <c r="J1795" s="56" t="s">
        <v>318</v>
      </c>
    </row>
    <row r="1796" spans="1:10">
      <c r="A1796" t="s">
        <v>356</v>
      </c>
      <c r="B1796" t="s">
        <v>276</v>
      </c>
      <c r="C1796" t="s">
        <v>277</v>
      </c>
      <c r="D1796" t="s">
        <v>47</v>
      </c>
      <c r="E1796" t="s">
        <v>41</v>
      </c>
      <c r="F1796" s="56" t="s">
        <v>318</v>
      </c>
      <c r="G1796" s="56" t="s">
        <v>318</v>
      </c>
      <c r="H1796" s="56" t="s">
        <v>318</v>
      </c>
      <c r="I1796" s="56" t="s">
        <v>318</v>
      </c>
      <c r="J1796" s="56" t="s">
        <v>318</v>
      </c>
    </row>
    <row r="1797" spans="1:10">
      <c r="A1797" t="s">
        <v>356</v>
      </c>
      <c r="B1797" t="s">
        <v>278</v>
      </c>
      <c r="C1797" t="s">
        <v>279</v>
      </c>
      <c r="D1797" t="s">
        <v>47</v>
      </c>
      <c r="E1797" t="s">
        <v>41</v>
      </c>
      <c r="F1797" s="56" t="s">
        <v>318</v>
      </c>
      <c r="G1797" s="56" t="s">
        <v>318</v>
      </c>
      <c r="H1797" s="56" t="s">
        <v>318</v>
      </c>
      <c r="I1797" s="56" t="s">
        <v>318</v>
      </c>
      <c r="J1797" s="56" t="s">
        <v>318</v>
      </c>
    </row>
    <row r="1798" spans="1:10">
      <c r="A1798" t="s">
        <v>356</v>
      </c>
      <c r="B1798" t="s">
        <v>280</v>
      </c>
      <c r="C1798" t="s">
        <v>281</v>
      </c>
      <c r="D1798" t="s">
        <v>47</v>
      </c>
      <c r="E1798" t="s">
        <v>41</v>
      </c>
      <c r="F1798" s="56" t="s">
        <v>318</v>
      </c>
      <c r="G1798" s="56" t="s">
        <v>318</v>
      </c>
      <c r="H1798" s="56" t="s">
        <v>318</v>
      </c>
      <c r="I1798" s="56" t="s">
        <v>318</v>
      </c>
      <c r="J1798" s="56" t="s">
        <v>318</v>
      </c>
    </row>
    <row r="1799" spans="1:10">
      <c r="A1799" t="s">
        <v>356</v>
      </c>
      <c r="B1799" t="s">
        <v>282</v>
      </c>
      <c r="C1799" t="s">
        <v>283</v>
      </c>
      <c r="D1799" t="s">
        <v>47</v>
      </c>
      <c r="E1799" t="s">
        <v>41</v>
      </c>
      <c r="F1799" s="56" t="s">
        <v>318</v>
      </c>
      <c r="G1799" s="56" t="s">
        <v>318</v>
      </c>
      <c r="H1799" s="56" t="s">
        <v>318</v>
      </c>
      <c r="I1799" s="56" t="s">
        <v>318</v>
      </c>
      <c r="J1799" s="56" t="s">
        <v>318</v>
      </c>
    </row>
    <row r="1800" spans="1:10">
      <c r="A1800" t="s">
        <v>356</v>
      </c>
      <c r="B1800" t="s">
        <v>284</v>
      </c>
      <c r="C1800" t="s">
        <v>285</v>
      </c>
      <c r="D1800" t="s">
        <v>47</v>
      </c>
      <c r="E1800" t="s">
        <v>41</v>
      </c>
      <c r="F1800" s="56" t="s">
        <v>318</v>
      </c>
      <c r="G1800" s="56" t="s">
        <v>318</v>
      </c>
      <c r="H1800" s="56" t="s">
        <v>318</v>
      </c>
      <c r="I1800" s="56" t="s">
        <v>318</v>
      </c>
      <c r="J1800" s="56" t="s">
        <v>318</v>
      </c>
    </row>
    <row r="1801" spans="1:10">
      <c r="A1801" t="s">
        <v>356</v>
      </c>
      <c r="B1801" t="s">
        <v>286</v>
      </c>
      <c r="C1801" t="s">
        <v>287</v>
      </c>
      <c r="D1801" t="s">
        <v>47</v>
      </c>
      <c r="E1801" t="s">
        <v>41</v>
      </c>
      <c r="F1801" s="58">
        <v>0</v>
      </c>
      <c r="G1801" s="58">
        <v>0</v>
      </c>
      <c r="H1801" s="58">
        <v>0</v>
      </c>
      <c r="I1801" s="58">
        <v>0</v>
      </c>
      <c r="J1801" s="58">
        <v>0</v>
      </c>
    </row>
    <row r="1802" spans="1:10">
      <c r="A1802" t="s">
        <v>356</v>
      </c>
      <c r="B1802" t="s">
        <v>288</v>
      </c>
      <c r="C1802" t="s">
        <v>289</v>
      </c>
      <c r="D1802" t="s">
        <v>47</v>
      </c>
      <c r="E1802" t="s">
        <v>41</v>
      </c>
      <c r="F1802" s="58">
        <v>0</v>
      </c>
      <c r="G1802" s="58">
        <v>0</v>
      </c>
      <c r="H1802" s="58">
        <v>0</v>
      </c>
      <c r="I1802" s="58">
        <v>0</v>
      </c>
      <c r="J1802" s="58">
        <v>0</v>
      </c>
    </row>
    <row r="1803" spans="1:10">
      <c r="A1803" t="s">
        <v>356</v>
      </c>
      <c r="B1803" t="s">
        <v>290</v>
      </c>
      <c r="C1803" t="s">
        <v>291</v>
      </c>
      <c r="D1803" t="s">
        <v>47</v>
      </c>
      <c r="E1803" t="s">
        <v>41</v>
      </c>
      <c r="F1803" s="58">
        <v>0</v>
      </c>
      <c r="G1803" s="58">
        <v>0</v>
      </c>
      <c r="H1803" s="58">
        <v>0</v>
      </c>
      <c r="I1803" s="58">
        <v>0</v>
      </c>
      <c r="J1803" s="58">
        <v>0</v>
      </c>
    </row>
    <row r="1804" spans="1:10">
      <c r="A1804" t="s">
        <v>356</v>
      </c>
      <c r="B1804" t="s">
        <v>292</v>
      </c>
      <c r="C1804" t="s">
        <v>293</v>
      </c>
      <c r="D1804" t="s">
        <v>47</v>
      </c>
      <c r="E1804" t="s">
        <v>41</v>
      </c>
      <c r="F1804" s="58">
        <v>0</v>
      </c>
      <c r="G1804" s="58">
        <v>0</v>
      </c>
      <c r="H1804" s="58">
        <v>0</v>
      </c>
      <c r="I1804" s="58">
        <v>0</v>
      </c>
      <c r="J1804" s="58">
        <v>0</v>
      </c>
    </row>
    <row r="1805" spans="1:10">
      <c r="A1805" t="s">
        <v>356</v>
      </c>
      <c r="B1805" t="s">
        <v>294</v>
      </c>
      <c r="C1805" t="s">
        <v>295</v>
      </c>
      <c r="D1805" t="s">
        <v>47</v>
      </c>
      <c r="E1805" t="s">
        <v>41</v>
      </c>
      <c r="F1805" s="58">
        <v>0</v>
      </c>
      <c r="G1805" s="58">
        <v>0</v>
      </c>
      <c r="H1805" s="58">
        <v>0</v>
      </c>
      <c r="I1805" s="58">
        <v>0</v>
      </c>
      <c r="J1805" s="58">
        <v>0</v>
      </c>
    </row>
    <row r="1806" spans="1:10">
      <c r="A1806" t="s">
        <v>356</v>
      </c>
      <c r="B1806" t="s">
        <v>296</v>
      </c>
      <c r="C1806" t="s">
        <v>297</v>
      </c>
      <c r="D1806" t="s">
        <v>47</v>
      </c>
      <c r="E1806" t="s">
        <v>41</v>
      </c>
      <c r="F1806" s="58">
        <v>0</v>
      </c>
      <c r="G1806" s="58">
        <v>0</v>
      </c>
      <c r="H1806" s="58">
        <v>0</v>
      </c>
      <c r="I1806" s="58">
        <v>0</v>
      </c>
      <c r="J1806" s="58">
        <v>0</v>
      </c>
    </row>
    <row r="1807" spans="1:10">
      <c r="A1807" t="s">
        <v>356</v>
      </c>
      <c r="B1807" t="s">
        <v>298</v>
      </c>
      <c r="C1807" t="s">
        <v>299</v>
      </c>
      <c r="D1807" t="s">
        <v>47</v>
      </c>
      <c r="E1807" t="s">
        <v>41</v>
      </c>
      <c r="F1807" s="58">
        <v>0</v>
      </c>
      <c r="G1807" s="58">
        <v>0</v>
      </c>
      <c r="H1807" s="58">
        <v>0</v>
      </c>
      <c r="I1807" s="58">
        <v>0</v>
      </c>
      <c r="J1807" s="58">
        <v>0</v>
      </c>
    </row>
    <row r="1808" spans="1:10">
      <c r="A1808" t="s">
        <v>356</v>
      </c>
      <c r="B1808" t="s">
        <v>300</v>
      </c>
      <c r="C1808" t="s">
        <v>301</v>
      </c>
      <c r="D1808" t="s">
        <v>47</v>
      </c>
      <c r="E1808" t="s">
        <v>41</v>
      </c>
      <c r="F1808" s="58">
        <v>0</v>
      </c>
      <c r="G1808" s="58">
        <v>0</v>
      </c>
      <c r="H1808" s="58">
        <v>0</v>
      </c>
      <c r="I1808" s="58">
        <v>0</v>
      </c>
      <c r="J1808" s="58">
        <v>0</v>
      </c>
    </row>
    <row r="1809" spans="1:10">
      <c r="A1809" t="s">
        <v>356</v>
      </c>
      <c r="B1809" t="s">
        <v>302</v>
      </c>
      <c r="C1809" t="s">
        <v>303</v>
      </c>
      <c r="D1809" t="s">
        <v>47</v>
      </c>
      <c r="E1809" t="s">
        <v>41</v>
      </c>
      <c r="F1809" s="58">
        <v>0</v>
      </c>
      <c r="G1809" s="58">
        <v>0</v>
      </c>
      <c r="H1809" s="58">
        <v>0</v>
      </c>
      <c r="I1809" s="58">
        <v>0</v>
      </c>
      <c r="J1809" s="58">
        <v>0</v>
      </c>
    </row>
    <row r="1810" spans="1:10">
      <c r="A1810" t="s">
        <v>356</v>
      </c>
      <c r="B1810" t="s">
        <v>304</v>
      </c>
      <c r="C1810" t="s">
        <v>305</v>
      </c>
      <c r="D1810" t="s">
        <v>47</v>
      </c>
      <c r="E1810" t="s">
        <v>41</v>
      </c>
      <c r="F1810" s="58">
        <v>0</v>
      </c>
      <c r="G1810" s="58">
        <v>0</v>
      </c>
      <c r="H1810" s="58">
        <v>0</v>
      </c>
      <c r="I1810" s="58">
        <v>0</v>
      </c>
      <c r="J1810" s="58">
        <v>0</v>
      </c>
    </row>
    <row r="1811" spans="1:10">
      <c r="A1811" t="s">
        <v>356</v>
      </c>
      <c r="B1811" t="s">
        <v>306</v>
      </c>
      <c r="C1811" t="s">
        <v>307</v>
      </c>
      <c r="D1811" t="s">
        <v>47</v>
      </c>
      <c r="E1811" t="s">
        <v>41</v>
      </c>
      <c r="F1811" s="58">
        <v>0</v>
      </c>
      <c r="G1811" s="58">
        <v>0</v>
      </c>
      <c r="H1811" s="58">
        <v>0</v>
      </c>
      <c r="I1811" s="58">
        <v>0</v>
      </c>
      <c r="J1811" s="58">
        <v>0</v>
      </c>
    </row>
    <row r="1812" spans="1:10">
      <c r="A1812" t="s">
        <v>356</v>
      </c>
      <c r="B1812" t="s">
        <v>308</v>
      </c>
      <c r="C1812" t="s">
        <v>309</v>
      </c>
      <c r="D1812" t="s">
        <v>47</v>
      </c>
      <c r="E1812" t="s">
        <v>41</v>
      </c>
      <c r="F1812" s="58">
        <v>0</v>
      </c>
      <c r="G1812" s="58">
        <v>0</v>
      </c>
      <c r="H1812" s="58">
        <v>0</v>
      </c>
      <c r="I1812" s="58">
        <v>0</v>
      </c>
      <c r="J1812" s="58">
        <v>0</v>
      </c>
    </row>
    <row r="1813" spans="1:10">
      <c r="A1813" t="s">
        <v>356</v>
      </c>
      <c r="B1813" t="s">
        <v>310</v>
      </c>
      <c r="C1813" t="s">
        <v>311</v>
      </c>
      <c r="D1813" t="s">
        <v>47</v>
      </c>
      <c r="E1813" t="s">
        <v>41</v>
      </c>
      <c r="F1813" s="58">
        <v>5.1050000000000004</v>
      </c>
      <c r="G1813" s="58">
        <v>5.109</v>
      </c>
      <c r="H1813" s="58">
        <v>5.5949999999999998</v>
      </c>
      <c r="I1813" s="58">
        <v>6.0739999999999998</v>
      </c>
      <c r="J1813" s="58">
        <v>6.7480000000000002</v>
      </c>
    </row>
    <row r="1814" spans="1:10">
      <c r="A1814" t="s">
        <v>356</v>
      </c>
      <c r="B1814" t="s">
        <v>312</v>
      </c>
      <c r="C1814" t="s">
        <v>313</v>
      </c>
      <c r="D1814" t="s">
        <v>47</v>
      </c>
      <c r="E1814" t="s">
        <v>41</v>
      </c>
      <c r="F1814" s="58">
        <v>0</v>
      </c>
      <c r="G1814" s="58">
        <v>0</v>
      </c>
      <c r="H1814" s="58">
        <v>0</v>
      </c>
      <c r="I1814" s="58">
        <v>0</v>
      </c>
      <c r="J1814" s="58">
        <v>0</v>
      </c>
    </row>
    <row r="1815" spans="1:10">
      <c r="A1815" t="s">
        <v>356</v>
      </c>
      <c r="B1815" t="s">
        <v>314</v>
      </c>
      <c r="C1815" t="s">
        <v>315</v>
      </c>
      <c r="D1815" t="s">
        <v>47</v>
      </c>
      <c r="E1815" t="s">
        <v>41</v>
      </c>
      <c r="F1815" s="58">
        <v>5.1050000000000004</v>
      </c>
      <c r="G1815" s="58">
        <v>5.109</v>
      </c>
      <c r="H1815" s="58">
        <v>5.5949999999999998</v>
      </c>
      <c r="I1815" s="58">
        <v>6.0739999999999998</v>
      </c>
      <c r="J1815" s="58">
        <v>6.7480000000000002</v>
      </c>
    </row>
    <row r="1816" spans="1:10">
      <c r="A1816" t="s">
        <v>356</v>
      </c>
      <c r="B1816" t="s">
        <v>316</v>
      </c>
      <c r="C1816" t="s">
        <v>317</v>
      </c>
      <c r="D1816" t="s">
        <v>47</v>
      </c>
      <c r="E1816" t="s">
        <v>41</v>
      </c>
      <c r="F1816" s="56" t="s">
        <v>318</v>
      </c>
      <c r="G1816" s="56" t="s">
        <v>318</v>
      </c>
      <c r="H1816" s="56" t="s">
        <v>318</v>
      </c>
      <c r="I1816" s="56" t="s">
        <v>318</v>
      </c>
      <c r="J1816" s="56" t="s">
        <v>318</v>
      </c>
    </row>
    <row r="1817" spans="1:10">
      <c r="A1817" t="s">
        <v>356</v>
      </c>
      <c r="B1817" t="s">
        <v>319</v>
      </c>
      <c r="C1817" t="s">
        <v>320</v>
      </c>
      <c r="D1817" t="s">
        <v>47</v>
      </c>
      <c r="E1817" t="s">
        <v>41</v>
      </c>
      <c r="F1817" s="56" t="s">
        <v>318</v>
      </c>
      <c r="G1817" s="56" t="s">
        <v>318</v>
      </c>
      <c r="H1817" s="56" t="s">
        <v>318</v>
      </c>
      <c r="I1817" s="56" t="s">
        <v>318</v>
      </c>
      <c r="J1817" s="56" t="s">
        <v>318</v>
      </c>
    </row>
    <row r="1818" spans="1:10">
      <c r="A1818" t="s">
        <v>356</v>
      </c>
      <c r="B1818" t="s">
        <v>321</v>
      </c>
      <c r="C1818" t="s">
        <v>322</v>
      </c>
      <c r="D1818" t="s">
        <v>47</v>
      </c>
      <c r="E1818" t="s">
        <v>41</v>
      </c>
      <c r="F1818" s="58">
        <v>0</v>
      </c>
      <c r="G1818" s="58">
        <v>0</v>
      </c>
      <c r="H1818" s="58">
        <v>0</v>
      </c>
      <c r="I1818" s="58">
        <v>0</v>
      </c>
      <c r="J1818" s="58">
        <v>0</v>
      </c>
    </row>
    <row r="1819" spans="1:10">
      <c r="A1819" t="s">
        <v>356</v>
      </c>
      <c r="B1819" t="s">
        <v>323</v>
      </c>
      <c r="C1819" t="s">
        <v>324</v>
      </c>
      <c r="D1819" t="s">
        <v>47</v>
      </c>
      <c r="E1819" t="s">
        <v>41</v>
      </c>
      <c r="F1819" s="56" t="s">
        <v>318</v>
      </c>
      <c r="G1819" s="56" t="s">
        <v>318</v>
      </c>
      <c r="H1819" s="56" t="s">
        <v>318</v>
      </c>
      <c r="I1819" s="56" t="s">
        <v>318</v>
      </c>
      <c r="J1819" s="56" t="s">
        <v>318</v>
      </c>
    </row>
    <row r="1820" spans="1:10">
      <c r="A1820" t="s">
        <v>356</v>
      </c>
      <c r="B1820" t="s">
        <v>325</v>
      </c>
      <c r="C1820" t="s">
        <v>326</v>
      </c>
      <c r="D1820" t="s">
        <v>47</v>
      </c>
      <c r="E1820" t="s">
        <v>41</v>
      </c>
      <c r="F1820" s="56" t="s">
        <v>318</v>
      </c>
      <c r="G1820" s="56" t="s">
        <v>318</v>
      </c>
      <c r="H1820" s="56" t="s">
        <v>318</v>
      </c>
      <c r="I1820" s="56" t="s">
        <v>318</v>
      </c>
      <c r="J1820" s="56" t="s">
        <v>318</v>
      </c>
    </row>
    <row r="1821" spans="1:10">
      <c r="A1821" t="s">
        <v>356</v>
      </c>
      <c r="B1821" t="s">
        <v>327</v>
      </c>
      <c r="C1821" t="s">
        <v>328</v>
      </c>
      <c r="D1821" t="s">
        <v>47</v>
      </c>
      <c r="E1821" t="s">
        <v>41</v>
      </c>
      <c r="F1821" s="56" t="s">
        <v>318</v>
      </c>
      <c r="G1821" s="56" t="s">
        <v>318</v>
      </c>
      <c r="H1821" s="56" t="s">
        <v>318</v>
      </c>
      <c r="I1821" s="56" t="s">
        <v>318</v>
      </c>
      <c r="J1821" s="56" t="s">
        <v>318</v>
      </c>
    </row>
    <row r="1822" spans="1:10">
      <c r="A1822" t="s">
        <v>356</v>
      </c>
      <c r="B1822" t="s">
        <v>329</v>
      </c>
      <c r="C1822" t="s">
        <v>330</v>
      </c>
      <c r="D1822" t="s">
        <v>47</v>
      </c>
      <c r="E1822" t="s">
        <v>41</v>
      </c>
      <c r="F1822" s="56" t="s">
        <v>318</v>
      </c>
      <c r="G1822" s="56" t="s">
        <v>318</v>
      </c>
      <c r="H1822" s="56" t="s">
        <v>318</v>
      </c>
      <c r="I1822" s="56" t="s">
        <v>318</v>
      </c>
      <c r="J1822" s="56" t="s">
        <v>318</v>
      </c>
    </row>
    <row r="1823" spans="1:10">
      <c r="A1823" t="s">
        <v>356</v>
      </c>
      <c r="B1823" t="s">
        <v>331</v>
      </c>
      <c r="C1823" t="s">
        <v>332</v>
      </c>
      <c r="D1823" t="s">
        <v>47</v>
      </c>
      <c r="E1823" t="s">
        <v>41</v>
      </c>
      <c r="F1823" s="56" t="s">
        <v>318</v>
      </c>
      <c r="G1823" s="56" t="s">
        <v>318</v>
      </c>
      <c r="H1823" s="56" t="s">
        <v>318</v>
      </c>
      <c r="I1823" s="56" t="s">
        <v>318</v>
      </c>
      <c r="J1823" s="56" t="s">
        <v>318</v>
      </c>
    </row>
    <row r="1824" spans="1:10">
      <c r="A1824" t="s">
        <v>356</v>
      </c>
      <c r="B1824" t="s">
        <v>333</v>
      </c>
      <c r="C1824" t="s">
        <v>334</v>
      </c>
      <c r="D1824" t="s">
        <v>47</v>
      </c>
      <c r="E1824" t="s">
        <v>41</v>
      </c>
      <c r="F1824" s="58">
        <v>0</v>
      </c>
      <c r="G1824" s="58">
        <v>0</v>
      </c>
      <c r="H1824" s="58">
        <v>0</v>
      </c>
      <c r="I1824" s="58">
        <v>0</v>
      </c>
      <c r="J1824" s="58">
        <v>0</v>
      </c>
    </row>
    <row r="1825" spans="1:10">
      <c r="A1825" t="s">
        <v>356</v>
      </c>
      <c r="B1825" t="s">
        <v>335</v>
      </c>
      <c r="C1825" t="s">
        <v>336</v>
      </c>
      <c r="D1825" t="s">
        <v>47</v>
      </c>
      <c r="E1825" t="s">
        <v>41</v>
      </c>
      <c r="F1825" s="56" t="s">
        <v>318</v>
      </c>
      <c r="G1825" s="56" t="s">
        <v>318</v>
      </c>
      <c r="H1825" s="56" t="s">
        <v>318</v>
      </c>
      <c r="I1825" s="56" t="s">
        <v>318</v>
      </c>
      <c r="J1825" s="56" t="s">
        <v>318</v>
      </c>
    </row>
    <row r="1826" spans="1:10">
      <c r="A1826" t="s">
        <v>356</v>
      </c>
      <c r="B1826" t="s">
        <v>337</v>
      </c>
      <c r="C1826" t="s">
        <v>338</v>
      </c>
      <c r="D1826" t="s">
        <v>47</v>
      </c>
      <c r="E1826" t="s">
        <v>41</v>
      </c>
      <c r="F1826" s="56" t="s">
        <v>318</v>
      </c>
      <c r="G1826" s="56" t="s">
        <v>318</v>
      </c>
      <c r="H1826" s="56" t="s">
        <v>318</v>
      </c>
      <c r="I1826" s="56" t="s">
        <v>318</v>
      </c>
      <c r="J1826" s="56" t="s">
        <v>318</v>
      </c>
    </row>
    <row r="1827" spans="1:10">
      <c r="A1827" t="s">
        <v>356</v>
      </c>
      <c r="B1827" t="s">
        <v>339</v>
      </c>
      <c r="C1827" t="s">
        <v>340</v>
      </c>
      <c r="D1827" t="s">
        <v>47</v>
      </c>
      <c r="E1827" t="s">
        <v>41</v>
      </c>
      <c r="F1827" s="56" t="s">
        <v>318</v>
      </c>
      <c r="G1827" s="56" t="s">
        <v>318</v>
      </c>
      <c r="H1827" s="56" t="s">
        <v>318</v>
      </c>
      <c r="I1827" s="56" t="s">
        <v>318</v>
      </c>
      <c r="J1827" s="56" t="s">
        <v>318</v>
      </c>
    </row>
    <row r="1828" spans="1:10">
      <c r="A1828" t="s">
        <v>356</v>
      </c>
      <c r="B1828" t="s">
        <v>341</v>
      </c>
      <c r="C1828" t="s">
        <v>342</v>
      </c>
      <c r="D1828" t="s">
        <v>47</v>
      </c>
      <c r="E1828" t="s">
        <v>41</v>
      </c>
      <c r="F1828" s="56" t="s">
        <v>318</v>
      </c>
      <c r="G1828" s="56" t="s">
        <v>318</v>
      </c>
      <c r="H1828" s="56" t="s">
        <v>318</v>
      </c>
      <c r="I1828" s="56" t="s">
        <v>318</v>
      </c>
      <c r="J1828" s="56" t="s">
        <v>318</v>
      </c>
    </row>
    <row r="1829" spans="1:10">
      <c r="A1829" t="s">
        <v>356</v>
      </c>
      <c r="B1829" t="s">
        <v>343</v>
      </c>
      <c r="C1829" t="s">
        <v>344</v>
      </c>
      <c r="D1829" t="s">
        <v>47</v>
      </c>
      <c r="E1829" t="s">
        <v>41</v>
      </c>
      <c r="F1829" s="56" t="s">
        <v>318</v>
      </c>
      <c r="G1829" s="56" t="s">
        <v>318</v>
      </c>
      <c r="H1829" s="56" t="s">
        <v>318</v>
      </c>
      <c r="I1829" s="56" t="s">
        <v>318</v>
      </c>
      <c r="J1829" s="56" t="s">
        <v>318</v>
      </c>
    </row>
    <row r="1830" spans="1:10">
      <c r="A1830" t="s">
        <v>356</v>
      </c>
      <c r="B1830" t="s">
        <v>345</v>
      </c>
      <c r="C1830" t="s">
        <v>346</v>
      </c>
      <c r="D1830" t="s">
        <v>47</v>
      </c>
      <c r="E1830" t="s">
        <v>41</v>
      </c>
      <c r="F1830" s="58">
        <v>0</v>
      </c>
      <c r="G1830" s="58">
        <v>0</v>
      </c>
      <c r="H1830" s="58">
        <v>0</v>
      </c>
      <c r="I1830" s="58">
        <v>0</v>
      </c>
      <c r="J1830" s="58">
        <v>0</v>
      </c>
    </row>
    <row r="1831" spans="1:10">
      <c r="A1831" t="s">
        <v>357</v>
      </c>
      <c r="B1831" t="s">
        <v>45</v>
      </c>
      <c r="C1831" t="s">
        <v>46</v>
      </c>
      <c r="D1831" t="s">
        <v>47</v>
      </c>
      <c r="E1831" t="s">
        <v>41</v>
      </c>
      <c r="F1831" s="58">
        <v>12.43450747278828</v>
      </c>
      <c r="G1831" s="58">
        <v>13.430288672764931</v>
      </c>
      <c r="H1831" s="58">
        <v>14.26199161138207</v>
      </c>
      <c r="I1831" s="58">
        <v>15.149671859939531</v>
      </c>
      <c r="J1831" s="58">
        <v>15.51500850659597</v>
      </c>
    </row>
    <row r="1832" spans="1:10">
      <c r="A1832" t="s">
        <v>357</v>
      </c>
      <c r="B1832" t="s">
        <v>48</v>
      </c>
      <c r="C1832" t="s">
        <v>49</v>
      </c>
      <c r="D1832" t="s">
        <v>47</v>
      </c>
      <c r="E1832" t="s">
        <v>41</v>
      </c>
      <c r="F1832" s="58">
        <v>0.77731893474470304</v>
      </c>
      <c r="G1832" s="58">
        <v>0.89736586880309122</v>
      </c>
      <c r="H1832" s="58">
        <v>1.009645462748336</v>
      </c>
      <c r="I1832" s="58">
        <v>1.1284846272110161</v>
      </c>
      <c r="J1832" s="58">
        <v>1.174065766587997</v>
      </c>
    </row>
    <row r="1833" spans="1:10">
      <c r="A1833" t="s">
        <v>357</v>
      </c>
      <c r="B1833" t="s">
        <v>50</v>
      </c>
      <c r="C1833" t="s">
        <v>51</v>
      </c>
      <c r="D1833" t="s">
        <v>47</v>
      </c>
      <c r="E1833" t="s">
        <v>41</v>
      </c>
      <c r="F1833" s="58">
        <v>4.55000000000002E-2</v>
      </c>
      <c r="G1833" s="58">
        <v>4.2999999999999997E-2</v>
      </c>
      <c r="H1833" s="58">
        <v>4.1500000000000002E-2</v>
      </c>
      <c r="I1833" s="58">
        <v>3.95E-2</v>
      </c>
      <c r="J1833" s="58">
        <v>3.7999999999999999E-2</v>
      </c>
    </row>
    <row r="1834" spans="1:10">
      <c r="A1834" t="s">
        <v>357</v>
      </c>
      <c r="B1834" t="s">
        <v>52</v>
      </c>
      <c r="C1834" t="s">
        <v>53</v>
      </c>
      <c r="D1834" t="s">
        <v>47</v>
      </c>
      <c r="E1834" t="s">
        <v>41</v>
      </c>
      <c r="F1834" s="58">
        <v>15.91380790556909</v>
      </c>
      <c r="G1834" s="58">
        <v>15.703072061264329</v>
      </c>
      <c r="H1834" s="58">
        <v>15.56674323176863</v>
      </c>
      <c r="I1834" s="58">
        <v>15.49224248225787</v>
      </c>
      <c r="J1834" s="58">
        <v>15.58257780515676</v>
      </c>
    </row>
    <row r="1835" spans="1:10">
      <c r="A1835" t="s">
        <v>357</v>
      </c>
      <c r="B1835" t="s">
        <v>54</v>
      </c>
      <c r="C1835" t="s">
        <v>55</v>
      </c>
      <c r="D1835" t="s">
        <v>47</v>
      </c>
      <c r="E1835" t="s">
        <v>41</v>
      </c>
      <c r="F1835" s="58">
        <v>24.999606331697571</v>
      </c>
      <c r="G1835" s="58">
        <v>27.085196426195331</v>
      </c>
      <c r="H1835" s="58">
        <v>29.085634414821751</v>
      </c>
      <c r="I1835" s="58">
        <v>31.25692400679397</v>
      </c>
      <c r="J1835" s="58">
        <v>31.78922888478904</v>
      </c>
    </row>
    <row r="1836" spans="1:10">
      <c r="A1836" t="s">
        <v>357</v>
      </c>
      <c r="B1836" t="s">
        <v>56</v>
      </c>
      <c r="C1836" t="s">
        <v>57</v>
      </c>
      <c r="D1836" t="s">
        <v>47</v>
      </c>
      <c r="E1836" t="s">
        <v>41</v>
      </c>
      <c r="F1836" s="58">
        <v>54.170740644799643</v>
      </c>
      <c r="G1836" s="58">
        <v>57.158923029027683</v>
      </c>
      <c r="H1836" s="58">
        <v>59.96551472072079</v>
      </c>
      <c r="I1836" s="58">
        <v>63.066822976202388</v>
      </c>
      <c r="J1836" s="58">
        <v>64.098880963129773</v>
      </c>
    </row>
    <row r="1837" spans="1:10">
      <c r="A1837" t="s">
        <v>357</v>
      </c>
      <c r="B1837" t="s">
        <v>58</v>
      </c>
      <c r="C1837" t="s">
        <v>59</v>
      </c>
      <c r="D1837" t="s">
        <v>47</v>
      </c>
      <c r="E1837" t="s">
        <v>41</v>
      </c>
      <c r="F1837" s="58">
        <v>0</v>
      </c>
      <c r="G1837" s="58">
        <v>0</v>
      </c>
      <c r="H1837" s="58">
        <v>0</v>
      </c>
      <c r="I1837" s="58">
        <v>0</v>
      </c>
      <c r="J1837" s="58">
        <v>0</v>
      </c>
    </row>
    <row r="1838" spans="1:10">
      <c r="A1838" t="s">
        <v>357</v>
      </c>
      <c r="B1838" t="s">
        <v>60</v>
      </c>
      <c r="C1838" t="s">
        <v>61</v>
      </c>
      <c r="D1838" t="s">
        <v>47</v>
      </c>
      <c r="E1838" t="s">
        <v>41</v>
      </c>
      <c r="F1838" s="58">
        <v>0</v>
      </c>
      <c r="G1838" s="58">
        <v>0</v>
      </c>
      <c r="H1838" s="58">
        <v>0</v>
      </c>
      <c r="I1838" s="58">
        <v>0</v>
      </c>
      <c r="J1838" s="58">
        <v>0</v>
      </c>
    </row>
    <row r="1839" spans="1:10">
      <c r="A1839" t="s">
        <v>357</v>
      </c>
      <c r="B1839" t="s">
        <v>62</v>
      </c>
      <c r="C1839" t="s">
        <v>63</v>
      </c>
      <c r="D1839" t="s">
        <v>47</v>
      </c>
      <c r="E1839" t="s">
        <v>41</v>
      </c>
      <c r="F1839" s="58">
        <v>0</v>
      </c>
      <c r="G1839" s="58">
        <v>0</v>
      </c>
      <c r="H1839" s="58">
        <v>2.093905242E-2</v>
      </c>
      <c r="I1839" s="58">
        <v>4.0662029103300003E-2</v>
      </c>
      <c r="J1839" s="58">
        <v>4.0255408812267003E-2</v>
      </c>
    </row>
    <row r="1840" spans="1:10">
      <c r="A1840" t="s">
        <v>357</v>
      </c>
      <c r="B1840" t="s">
        <v>64</v>
      </c>
      <c r="C1840" t="s">
        <v>65</v>
      </c>
      <c r="D1840" t="s">
        <v>47</v>
      </c>
      <c r="E1840" t="s">
        <v>41</v>
      </c>
      <c r="F1840" s="58">
        <v>0.13089780000000001</v>
      </c>
      <c r="G1840" s="58">
        <v>0.233714646</v>
      </c>
      <c r="H1840" s="58">
        <v>0.38842039268999989</v>
      </c>
      <c r="I1840" s="58">
        <v>0.53402894281934998</v>
      </c>
      <c r="J1840" s="58">
        <v>0.52868865339115645</v>
      </c>
    </row>
    <row r="1841" spans="1:10">
      <c r="A1841" t="s">
        <v>357</v>
      </c>
      <c r="B1841" t="s">
        <v>66</v>
      </c>
      <c r="C1841" t="s">
        <v>67</v>
      </c>
      <c r="D1841" t="s">
        <v>47</v>
      </c>
      <c r="E1841" t="s">
        <v>41</v>
      </c>
      <c r="F1841" s="58">
        <v>0.98830908000000006</v>
      </c>
      <c r="G1841" s="58">
        <v>0.97842598920000001</v>
      </c>
      <c r="H1841" s="58">
        <v>1.0000503079380001</v>
      </c>
      <c r="I1841" s="58">
        <v>1.0199483556698701</v>
      </c>
      <c r="J1841" s="58">
        <v>1.0097488721131711</v>
      </c>
    </row>
    <row r="1842" spans="1:10">
      <c r="A1842" t="s">
        <v>357</v>
      </c>
      <c r="B1842" t="s">
        <v>68</v>
      </c>
      <c r="C1842" t="s">
        <v>69</v>
      </c>
      <c r="D1842" t="s">
        <v>47</v>
      </c>
      <c r="E1842" t="s">
        <v>41</v>
      </c>
      <c r="F1842" s="58">
        <v>1.1192068799999999</v>
      </c>
      <c r="G1842" s="58">
        <v>1.2121406351999999</v>
      </c>
      <c r="H1842" s="58">
        <v>1.4094097530480001</v>
      </c>
      <c r="I1842" s="58">
        <v>1.5946393275925199</v>
      </c>
      <c r="J1842" s="58">
        <v>1.578692934316595</v>
      </c>
    </row>
    <row r="1843" spans="1:10">
      <c r="A1843" t="s">
        <v>357</v>
      </c>
      <c r="B1843" t="s">
        <v>70</v>
      </c>
      <c r="C1843" t="s">
        <v>71</v>
      </c>
      <c r="D1843" t="s">
        <v>47</v>
      </c>
      <c r="E1843" t="s">
        <v>41</v>
      </c>
      <c r="F1843" s="58">
        <v>3.1892309063400091</v>
      </c>
      <c r="G1843" s="58">
        <v>2.6998514336018991</v>
      </c>
      <c r="H1843" s="58">
        <v>2.3321720174087179</v>
      </c>
      <c r="I1843" s="58">
        <v>1.954740954914769</v>
      </c>
      <c r="J1843" s="58">
        <v>1.7683354197954191</v>
      </c>
    </row>
    <row r="1844" spans="1:10">
      <c r="A1844" t="s">
        <v>357</v>
      </c>
      <c r="B1844" t="s">
        <v>72</v>
      </c>
      <c r="C1844" t="s">
        <v>73</v>
      </c>
      <c r="D1844" t="s">
        <v>47</v>
      </c>
      <c r="E1844" t="s">
        <v>41</v>
      </c>
      <c r="F1844" s="58">
        <v>0.42739066893743088</v>
      </c>
      <c r="G1844" s="58">
        <v>0.35556200707679542</v>
      </c>
      <c r="H1844" s="58">
        <v>0.32934874346092619</v>
      </c>
      <c r="I1844" s="58">
        <v>0.41001960455214531</v>
      </c>
      <c r="J1844" s="58">
        <v>0.40417790508442392</v>
      </c>
    </row>
    <row r="1845" spans="1:10">
      <c r="A1845" t="s">
        <v>357</v>
      </c>
      <c r="B1845" t="s">
        <v>74</v>
      </c>
      <c r="C1845" t="s">
        <v>75</v>
      </c>
      <c r="D1845" t="s">
        <v>47</v>
      </c>
      <c r="E1845" t="s">
        <v>41</v>
      </c>
      <c r="F1845" s="58">
        <v>0.60451113787332356</v>
      </c>
      <c r="G1845" s="58">
        <v>0.95862054512777761</v>
      </c>
      <c r="H1845" s="58">
        <v>1.0331829876609191</v>
      </c>
      <c r="I1845" s="58">
        <v>0.41604171295717418</v>
      </c>
      <c r="J1845" s="58">
        <v>0.41009141647629621</v>
      </c>
    </row>
    <row r="1846" spans="1:10">
      <c r="A1846" t="s">
        <v>357</v>
      </c>
      <c r="B1846" t="s">
        <v>76</v>
      </c>
      <c r="C1846" t="s">
        <v>77</v>
      </c>
      <c r="D1846" t="s">
        <v>47</v>
      </c>
      <c r="E1846" t="s">
        <v>41</v>
      </c>
      <c r="F1846" s="58">
        <v>11.508619186683379</v>
      </c>
      <c r="G1846" s="58">
        <v>12.99263132674924</v>
      </c>
      <c r="H1846" s="58">
        <v>13.123807760624519</v>
      </c>
      <c r="I1846" s="58">
        <v>9.8087812145741236</v>
      </c>
      <c r="J1846" s="58">
        <v>9.6684944247521862</v>
      </c>
    </row>
    <row r="1847" spans="1:10">
      <c r="A1847" t="s">
        <v>357</v>
      </c>
      <c r="B1847" t="s">
        <v>78</v>
      </c>
      <c r="C1847" t="s">
        <v>79</v>
      </c>
      <c r="D1847" t="s">
        <v>47</v>
      </c>
      <c r="E1847" t="s">
        <v>41</v>
      </c>
      <c r="F1847" s="58">
        <v>21.029247520773321</v>
      </c>
      <c r="G1847" s="58">
        <v>18.069972910032629</v>
      </c>
      <c r="H1847" s="58">
        <v>16.89326495883175</v>
      </c>
      <c r="I1847" s="58">
        <v>19.842502997893501</v>
      </c>
      <c r="J1847" s="58">
        <v>19.532758502269171</v>
      </c>
    </row>
    <row r="1848" spans="1:10">
      <c r="A1848" t="s">
        <v>357</v>
      </c>
      <c r="B1848" t="s">
        <v>80</v>
      </c>
      <c r="C1848" t="s">
        <v>81</v>
      </c>
      <c r="D1848" t="s">
        <v>47</v>
      </c>
      <c r="E1848" t="s">
        <v>41</v>
      </c>
      <c r="F1848" s="58">
        <v>36.758999420607473</v>
      </c>
      <c r="G1848" s="58">
        <v>35.076638222588343</v>
      </c>
      <c r="H1848" s="58">
        <v>33.711776467986837</v>
      </c>
      <c r="I1848" s="58">
        <v>32.432086484891713</v>
      </c>
      <c r="J1848" s="58">
        <v>31.7838576683775</v>
      </c>
    </row>
    <row r="1849" spans="1:10">
      <c r="A1849" t="s">
        <v>357</v>
      </c>
      <c r="B1849" t="s">
        <v>82</v>
      </c>
      <c r="C1849" t="s">
        <v>83</v>
      </c>
      <c r="D1849" t="s">
        <v>47</v>
      </c>
      <c r="E1849" t="s">
        <v>41</v>
      </c>
      <c r="F1849" s="58">
        <v>2.7152206092000002</v>
      </c>
      <c r="G1849" s="58">
        <v>2.6880684031080002</v>
      </c>
      <c r="H1849" s="58">
        <v>0.74002337200440005</v>
      </c>
      <c r="I1849" s="58">
        <v>0.73262313828435599</v>
      </c>
      <c r="J1849" s="58">
        <v>0.72529690690151249</v>
      </c>
    </row>
    <row r="1850" spans="1:10">
      <c r="A1850" t="s">
        <v>357</v>
      </c>
      <c r="B1850" t="s">
        <v>84</v>
      </c>
      <c r="C1850" t="s">
        <v>85</v>
      </c>
      <c r="D1850" t="s">
        <v>47</v>
      </c>
      <c r="E1850" t="s">
        <v>41</v>
      </c>
      <c r="F1850" s="58">
        <v>0.35139155039999997</v>
      </c>
      <c r="G1850" s="58">
        <v>0.34787763489599999</v>
      </c>
      <c r="H1850" s="58">
        <v>0.1214879358033</v>
      </c>
      <c r="I1850" s="58">
        <v>0.12027305644526699</v>
      </c>
      <c r="J1850" s="58">
        <v>0.1190703258808143</v>
      </c>
    </row>
    <row r="1851" spans="1:10">
      <c r="A1851" t="s">
        <v>357</v>
      </c>
      <c r="B1851" t="s">
        <v>86</v>
      </c>
      <c r="C1851" t="s">
        <v>87</v>
      </c>
      <c r="D1851" t="s">
        <v>47</v>
      </c>
      <c r="E1851" t="s">
        <v>41</v>
      </c>
      <c r="F1851" s="58">
        <v>0.8552835324000001</v>
      </c>
      <c r="G1851" s="58">
        <v>1.3455838572659999</v>
      </c>
      <c r="H1851" s="58">
        <v>2.0049820931151001</v>
      </c>
      <c r="I1851" s="58">
        <v>2.0889553101664502</v>
      </c>
      <c r="J1851" s="58">
        <v>2.0680657570647858</v>
      </c>
    </row>
    <row r="1852" spans="1:10">
      <c r="A1852" t="s">
        <v>357</v>
      </c>
      <c r="B1852" t="s">
        <v>88</v>
      </c>
      <c r="C1852" t="s">
        <v>89</v>
      </c>
      <c r="D1852" t="s">
        <v>47</v>
      </c>
      <c r="E1852" t="s">
        <v>41</v>
      </c>
      <c r="F1852" s="58">
        <v>10.298987325000001</v>
      </c>
      <c r="G1852" s="58">
        <v>15.525338001525</v>
      </c>
      <c r="H1852" s="58">
        <v>18.5538678815754</v>
      </c>
      <c r="I1852" s="58">
        <v>15.95561898409464</v>
      </c>
      <c r="J1852" s="58">
        <v>15.600637191969399</v>
      </c>
    </row>
    <row r="1853" spans="1:10">
      <c r="A1853" t="s">
        <v>357</v>
      </c>
      <c r="B1853" t="s">
        <v>90</v>
      </c>
      <c r="C1853" t="s">
        <v>91</v>
      </c>
      <c r="D1853" t="s">
        <v>47</v>
      </c>
      <c r="E1853" t="s">
        <v>41</v>
      </c>
      <c r="F1853" s="58">
        <v>16.374375962999999</v>
      </c>
      <c r="G1853" s="58">
        <v>18.058746350204999</v>
      </c>
      <c r="H1853" s="58">
        <v>18.822995445889799</v>
      </c>
      <c r="I1853" s="58">
        <v>19.132221037974119</v>
      </c>
      <c r="J1853" s="58">
        <v>21.885494015632091</v>
      </c>
    </row>
    <row r="1854" spans="1:10">
      <c r="A1854" t="s">
        <v>357</v>
      </c>
      <c r="B1854" t="s">
        <v>92</v>
      </c>
      <c r="C1854" t="s">
        <v>93</v>
      </c>
      <c r="D1854" t="s">
        <v>47</v>
      </c>
      <c r="E1854" t="s">
        <v>41</v>
      </c>
      <c r="F1854" s="58">
        <v>30.595258980000001</v>
      </c>
      <c r="G1854" s="58">
        <v>37.965614246999998</v>
      </c>
      <c r="H1854" s="58">
        <v>40.243356728387987</v>
      </c>
      <c r="I1854" s="58">
        <v>38.029691526964832</v>
      </c>
      <c r="J1854" s="58">
        <v>40.398564197448607</v>
      </c>
    </row>
    <row r="1855" spans="1:10">
      <c r="A1855" t="s">
        <v>357</v>
      </c>
      <c r="B1855" t="s">
        <v>94</v>
      </c>
      <c r="C1855" t="s">
        <v>95</v>
      </c>
      <c r="D1855" t="s">
        <v>47</v>
      </c>
      <c r="E1855" t="s">
        <v>41</v>
      </c>
      <c r="F1855" s="56" t="s">
        <v>318</v>
      </c>
      <c r="G1855" s="56" t="s">
        <v>318</v>
      </c>
      <c r="H1855" s="56" t="s">
        <v>318</v>
      </c>
      <c r="I1855" s="56" t="s">
        <v>318</v>
      </c>
      <c r="J1855" s="56" t="s">
        <v>318</v>
      </c>
    </row>
    <row r="1856" spans="1:10">
      <c r="A1856" t="s">
        <v>357</v>
      </c>
      <c r="B1856" t="s">
        <v>96</v>
      </c>
      <c r="C1856" t="s">
        <v>97</v>
      </c>
      <c r="D1856" t="s">
        <v>47</v>
      </c>
      <c r="E1856" t="s">
        <v>41</v>
      </c>
      <c r="F1856" s="56" t="s">
        <v>318</v>
      </c>
      <c r="G1856" s="56" t="s">
        <v>318</v>
      </c>
      <c r="H1856" s="56" t="s">
        <v>318</v>
      </c>
      <c r="I1856" s="56" t="s">
        <v>318</v>
      </c>
      <c r="J1856" s="56" t="s">
        <v>318</v>
      </c>
    </row>
    <row r="1857" spans="1:10">
      <c r="A1857" t="s">
        <v>357</v>
      </c>
      <c r="B1857" t="s">
        <v>98</v>
      </c>
      <c r="C1857" t="s">
        <v>99</v>
      </c>
      <c r="D1857" t="s">
        <v>47</v>
      </c>
      <c r="E1857" t="s">
        <v>41</v>
      </c>
      <c r="F1857" s="56" t="s">
        <v>318</v>
      </c>
      <c r="G1857" s="56" t="s">
        <v>318</v>
      </c>
      <c r="H1857" s="56" t="s">
        <v>318</v>
      </c>
      <c r="I1857" s="56" t="s">
        <v>318</v>
      </c>
      <c r="J1857" s="56" t="s">
        <v>318</v>
      </c>
    </row>
    <row r="1858" spans="1:10">
      <c r="A1858" t="s">
        <v>357</v>
      </c>
      <c r="B1858" t="s">
        <v>100</v>
      </c>
      <c r="C1858" t="s">
        <v>101</v>
      </c>
      <c r="D1858" t="s">
        <v>47</v>
      </c>
      <c r="E1858" t="s">
        <v>41</v>
      </c>
      <c r="F1858" s="56" t="s">
        <v>318</v>
      </c>
      <c r="G1858" s="56" t="s">
        <v>318</v>
      </c>
      <c r="H1858" s="56" t="s">
        <v>318</v>
      </c>
      <c r="I1858" s="56" t="s">
        <v>318</v>
      </c>
      <c r="J1858" s="56" t="s">
        <v>318</v>
      </c>
    </row>
    <row r="1859" spans="1:10">
      <c r="A1859" t="s">
        <v>357</v>
      </c>
      <c r="B1859" t="s">
        <v>102</v>
      </c>
      <c r="C1859" t="s">
        <v>103</v>
      </c>
      <c r="D1859" t="s">
        <v>47</v>
      </c>
      <c r="E1859" t="s">
        <v>41</v>
      </c>
      <c r="F1859" s="56" t="s">
        <v>318</v>
      </c>
      <c r="G1859" s="56" t="s">
        <v>318</v>
      </c>
      <c r="H1859" s="56" t="s">
        <v>318</v>
      </c>
      <c r="I1859" s="56" t="s">
        <v>318</v>
      </c>
      <c r="J1859" s="56" t="s">
        <v>318</v>
      </c>
    </row>
    <row r="1860" spans="1:10">
      <c r="A1860" t="s">
        <v>357</v>
      </c>
      <c r="B1860" t="s">
        <v>104</v>
      </c>
      <c r="C1860" t="s">
        <v>105</v>
      </c>
      <c r="D1860" t="s">
        <v>47</v>
      </c>
      <c r="E1860" t="s">
        <v>41</v>
      </c>
      <c r="F1860" s="56" t="s">
        <v>318</v>
      </c>
      <c r="G1860" s="56" t="s">
        <v>318</v>
      </c>
      <c r="H1860" s="56" t="s">
        <v>318</v>
      </c>
      <c r="I1860" s="56" t="s">
        <v>318</v>
      </c>
      <c r="J1860" s="56" t="s">
        <v>318</v>
      </c>
    </row>
    <row r="1861" spans="1:10">
      <c r="A1861" t="s">
        <v>357</v>
      </c>
      <c r="B1861" t="s">
        <v>106</v>
      </c>
      <c r="C1861" t="s">
        <v>107</v>
      </c>
      <c r="D1861" t="s">
        <v>47</v>
      </c>
      <c r="E1861" t="s">
        <v>41</v>
      </c>
      <c r="F1861" s="56" t="s">
        <v>318</v>
      </c>
      <c r="G1861" s="56" t="s">
        <v>318</v>
      </c>
      <c r="H1861" s="56" t="s">
        <v>318</v>
      </c>
      <c r="I1861" s="56" t="s">
        <v>318</v>
      </c>
      <c r="J1861" s="56" t="s">
        <v>318</v>
      </c>
    </row>
    <row r="1862" spans="1:10">
      <c r="A1862" t="s">
        <v>357</v>
      </c>
      <c r="B1862" t="s">
        <v>108</v>
      </c>
      <c r="C1862" t="s">
        <v>109</v>
      </c>
      <c r="D1862" t="s">
        <v>47</v>
      </c>
      <c r="E1862" t="s">
        <v>41</v>
      </c>
      <c r="F1862" s="56" t="s">
        <v>318</v>
      </c>
      <c r="G1862" s="56" t="s">
        <v>318</v>
      </c>
      <c r="H1862" s="56" t="s">
        <v>318</v>
      </c>
      <c r="I1862" s="56" t="s">
        <v>318</v>
      </c>
      <c r="J1862" s="56" t="s">
        <v>318</v>
      </c>
    </row>
    <row r="1863" spans="1:10">
      <c r="A1863" t="s">
        <v>357</v>
      </c>
      <c r="B1863" t="s">
        <v>110</v>
      </c>
      <c r="C1863" t="s">
        <v>111</v>
      </c>
      <c r="D1863" t="s">
        <v>47</v>
      </c>
      <c r="E1863" t="s">
        <v>41</v>
      </c>
      <c r="F1863" s="56" t="s">
        <v>318</v>
      </c>
      <c r="G1863" s="56" t="s">
        <v>318</v>
      </c>
      <c r="H1863" s="56" t="s">
        <v>318</v>
      </c>
      <c r="I1863" s="56" t="s">
        <v>318</v>
      </c>
      <c r="J1863" s="56" t="s">
        <v>318</v>
      </c>
    </row>
    <row r="1864" spans="1:10">
      <c r="A1864" t="s">
        <v>357</v>
      </c>
      <c r="B1864" t="s">
        <v>112</v>
      </c>
      <c r="C1864" t="s">
        <v>113</v>
      </c>
      <c r="D1864" t="s">
        <v>47</v>
      </c>
      <c r="E1864" t="s">
        <v>41</v>
      </c>
      <c r="F1864" s="56" t="s">
        <v>318</v>
      </c>
      <c r="G1864" s="56" t="s">
        <v>318</v>
      </c>
      <c r="H1864" s="56" t="s">
        <v>318</v>
      </c>
      <c r="I1864" s="56" t="s">
        <v>318</v>
      </c>
      <c r="J1864" s="56" t="s">
        <v>318</v>
      </c>
    </row>
    <row r="1865" spans="1:10">
      <c r="A1865" t="s">
        <v>357</v>
      </c>
      <c r="B1865" t="s">
        <v>114</v>
      </c>
      <c r="C1865" t="s">
        <v>57</v>
      </c>
      <c r="D1865" t="s">
        <v>47</v>
      </c>
      <c r="E1865" t="s">
        <v>41</v>
      </c>
      <c r="F1865" s="58">
        <v>0</v>
      </c>
      <c r="G1865" s="58">
        <v>0</v>
      </c>
      <c r="H1865" s="58">
        <v>0</v>
      </c>
      <c r="I1865" s="58">
        <v>0</v>
      </c>
      <c r="J1865" s="58">
        <v>0</v>
      </c>
    </row>
    <row r="1866" spans="1:10">
      <c r="A1866" t="s">
        <v>357</v>
      </c>
      <c r="B1866" t="s">
        <v>115</v>
      </c>
      <c r="C1866" t="s">
        <v>116</v>
      </c>
      <c r="D1866" t="s">
        <v>47</v>
      </c>
      <c r="E1866" t="s">
        <v>41</v>
      </c>
      <c r="F1866" s="56" t="s">
        <v>318</v>
      </c>
      <c r="G1866" s="56" t="s">
        <v>318</v>
      </c>
      <c r="H1866" s="56" t="s">
        <v>318</v>
      </c>
      <c r="I1866" s="56" t="s">
        <v>318</v>
      </c>
      <c r="J1866" s="56" t="s">
        <v>318</v>
      </c>
    </row>
    <row r="1867" spans="1:10">
      <c r="A1867" t="s">
        <v>357</v>
      </c>
      <c r="B1867" t="s">
        <v>117</v>
      </c>
      <c r="C1867" t="s">
        <v>118</v>
      </c>
      <c r="D1867" t="s">
        <v>47</v>
      </c>
      <c r="E1867" t="s">
        <v>41</v>
      </c>
      <c r="F1867" s="56" t="s">
        <v>318</v>
      </c>
      <c r="G1867" s="56" t="s">
        <v>318</v>
      </c>
      <c r="H1867" s="56" t="s">
        <v>318</v>
      </c>
      <c r="I1867" s="56" t="s">
        <v>318</v>
      </c>
      <c r="J1867" s="56" t="s">
        <v>318</v>
      </c>
    </row>
    <row r="1868" spans="1:10">
      <c r="A1868" t="s">
        <v>357</v>
      </c>
      <c r="B1868" t="s">
        <v>119</v>
      </c>
      <c r="C1868" t="s">
        <v>120</v>
      </c>
      <c r="D1868" t="s">
        <v>47</v>
      </c>
      <c r="E1868" t="s">
        <v>41</v>
      </c>
      <c r="F1868" s="56" t="s">
        <v>318</v>
      </c>
      <c r="G1868" s="56" t="s">
        <v>318</v>
      </c>
      <c r="H1868" s="56" t="s">
        <v>318</v>
      </c>
      <c r="I1868" s="56" t="s">
        <v>318</v>
      </c>
      <c r="J1868" s="56" t="s">
        <v>318</v>
      </c>
    </row>
    <row r="1869" spans="1:10">
      <c r="A1869" t="s">
        <v>357</v>
      </c>
      <c r="B1869" t="s">
        <v>121</v>
      </c>
      <c r="C1869" t="s">
        <v>122</v>
      </c>
      <c r="D1869" t="s">
        <v>47</v>
      </c>
      <c r="E1869" t="s">
        <v>41</v>
      </c>
      <c r="F1869" s="56" t="s">
        <v>318</v>
      </c>
      <c r="G1869" s="56" t="s">
        <v>318</v>
      </c>
      <c r="H1869" s="56" t="s">
        <v>318</v>
      </c>
      <c r="I1869" s="56" t="s">
        <v>318</v>
      </c>
      <c r="J1869" s="56" t="s">
        <v>318</v>
      </c>
    </row>
    <row r="1870" spans="1:10">
      <c r="A1870" t="s">
        <v>357</v>
      </c>
      <c r="B1870" t="s">
        <v>123</v>
      </c>
      <c r="C1870" t="s">
        <v>124</v>
      </c>
      <c r="D1870" t="s">
        <v>47</v>
      </c>
      <c r="E1870" t="s">
        <v>41</v>
      </c>
      <c r="F1870" s="56" t="s">
        <v>318</v>
      </c>
      <c r="G1870" s="56" t="s">
        <v>318</v>
      </c>
      <c r="H1870" s="56" t="s">
        <v>318</v>
      </c>
      <c r="I1870" s="56" t="s">
        <v>318</v>
      </c>
      <c r="J1870" s="56" t="s">
        <v>318</v>
      </c>
    </row>
    <row r="1871" spans="1:10">
      <c r="A1871" t="s">
        <v>357</v>
      </c>
      <c r="B1871" t="s">
        <v>125</v>
      </c>
      <c r="C1871" t="s">
        <v>126</v>
      </c>
      <c r="D1871" t="s">
        <v>47</v>
      </c>
      <c r="E1871" t="s">
        <v>41</v>
      </c>
      <c r="F1871" s="56" t="s">
        <v>318</v>
      </c>
      <c r="G1871" s="56" t="s">
        <v>318</v>
      </c>
      <c r="H1871" s="56" t="s">
        <v>318</v>
      </c>
      <c r="I1871" s="56" t="s">
        <v>318</v>
      </c>
      <c r="J1871" s="56" t="s">
        <v>318</v>
      </c>
    </row>
    <row r="1872" spans="1:10">
      <c r="A1872" t="s">
        <v>357</v>
      </c>
      <c r="B1872" t="s">
        <v>127</v>
      </c>
      <c r="C1872" t="s">
        <v>128</v>
      </c>
      <c r="D1872" t="s">
        <v>47</v>
      </c>
      <c r="E1872" t="s">
        <v>41</v>
      </c>
      <c r="F1872" s="56" t="s">
        <v>318</v>
      </c>
      <c r="G1872" s="56" t="s">
        <v>318</v>
      </c>
      <c r="H1872" s="56" t="s">
        <v>318</v>
      </c>
      <c r="I1872" s="56" t="s">
        <v>318</v>
      </c>
      <c r="J1872" s="56" t="s">
        <v>318</v>
      </c>
    </row>
    <row r="1873" spans="1:10">
      <c r="A1873" t="s">
        <v>357</v>
      </c>
      <c r="B1873" t="s">
        <v>129</v>
      </c>
      <c r="C1873" t="s">
        <v>130</v>
      </c>
      <c r="D1873" t="s">
        <v>47</v>
      </c>
      <c r="E1873" t="s">
        <v>41</v>
      </c>
      <c r="F1873" s="56" t="s">
        <v>318</v>
      </c>
      <c r="G1873" s="56" t="s">
        <v>318</v>
      </c>
      <c r="H1873" s="56" t="s">
        <v>318</v>
      </c>
      <c r="I1873" s="56" t="s">
        <v>318</v>
      </c>
      <c r="J1873" s="56" t="s">
        <v>318</v>
      </c>
    </row>
    <row r="1874" spans="1:10">
      <c r="A1874" t="s">
        <v>357</v>
      </c>
      <c r="B1874" t="s">
        <v>131</v>
      </c>
      <c r="C1874" t="s">
        <v>132</v>
      </c>
      <c r="D1874" t="s">
        <v>47</v>
      </c>
      <c r="E1874" t="s">
        <v>41</v>
      </c>
      <c r="F1874" s="56" t="s">
        <v>318</v>
      </c>
      <c r="G1874" s="56" t="s">
        <v>318</v>
      </c>
      <c r="H1874" s="56" t="s">
        <v>318</v>
      </c>
      <c r="I1874" s="56" t="s">
        <v>318</v>
      </c>
      <c r="J1874" s="56" t="s">
        <v>318</v>
      </c>
    </row>
    <row r="1875" spans="1:10">
      <c r="A1875" t="s">
        <v>357</v>
      </c>
      <c r="B1875" t="s">
        <v>133</v>
      </c>
      <c r="C1875" t="s">
        <v>134</v>
      </c>
      <c r="D1875" t="s">
        <v>47</v>
      </c>
      <c r="E1875" t="s">
        <v>41</v>
      </c>
      <c r="F1875" s="56" t="s">
        <v>318</v>
      </c>
      <c r="G1875" s="56" t="s">
        <v>318</v>
      </c>
      <c r="H1875" s="56" t="s">
        <v>318</v>
      </c>
      <c r="I1875" s="56" t="s">
        <v>318</v>
      </c>
      <c r="J1875" s="56" t="s">
        <v>318</v>
      </c>
    </row>
    <row r="1876" spans="1:10">
      <c r="A1876" t="s">
        <v>357</v>
      </c>
      <c r="B1876" t="s">
        <v>135</v>
      </c>
      <c r="C1876" t="s">
        <v>69</v>
      </c>
      <c r="D1876" t="s">
        <v>47</v>
      </c>
      <c r="E1876" t="s">
        <v>41</v>
      </c>
      <c r="F1876" s="58">
        <v>0</v>
      </c>
      <c r="G1876" s="58">
        <v>0</v>
      </c>
      <c r="H1876" s="58">
        <v>0</v>
      </c>
      <c r="I1876" s="58">
        <v>0</v>
      </c>
      <c r="J1876" s="58">
        <v>0</v>
      </c>
    </row>
    <row r="1877" spans="1:10">
      <c r="A1877" t="s">
        <v>357</v>
      </c>
      <c r="B1877" t="s">
        <v>136</v>
      </c>
      <c r="C1877" t="s">
        <v>137</v>
      </c>
      <c r="D1877" t="s">
        <v>47</v>
      </c>
      <c r="E1877" t="s">
        <v>41</v>
      </c>
      <c r="F1877" s="56" t="s">
        <v>318</v>
      </c>
      <c r="G1877" s="56" t="s">
        <v>318</v>
      </c>
      <c r="H1877" s="56" t="s">
        <v>318</v>
      </c>
      <c r="I1877" s="56" t="s">
        <v>318</v>
      </c>
      <c r="J1877" s="56" t="s">
        <v>318</v>
      </c>
    </row>
    <row r="1878" spans="1:10">
      <c r="A1878" t="s">
        <v>357</v>
      </c>
      <c r="B1878" t="s">
        <v>138</v>
      </c>
      <c r="C1878" t="s">
        <v>139</v>
      </c>
      <c r="D1878" t="s">
        <v>47</v>
      </c>
      <c r="E1878" t="s">
        <v>41</v>
      </c>
      <c r="F1878" s="56" t="s">
        <v>318</v>
      </c>
      <c r="G1878" s="56" t="s">
        <v>318</v>
      </c>
      <c r="H1878" s="56" t="s">
        <v>318</v>
      </c>
      <c r="I1878" s="56" t="s">
        <v>318</v>
      </c>
      <c r="J1878" s="56" t="s">
        <v>318</v>
      </c>
    </row>
    <row r="1879" spans="1:10">
      <c r="A1879" t="s">
        <v>357</v>
      </c>
      <c r="B1879" t="s">
        <v>140</v>
      </c>
      <c r="C1879" t="s">
        <v>141</v>
      </c>
      <c r="D1879" t="s">
        <v>47</v>
      </c>
      <c r="E1879" t="s">
        <v>41</v>
      </c>
      <c r="F1879" s="56" t="s">
        <v>318</v>
      </c>
      <c r="G1879" s="56" t="s">
        <v>318</v>
      </c>
      <c r="H1879" s="56" t="s">
        <v>318</v>
      </c>
      <c r="I1879" s="56" t="s">
        <v>318</v>
      </c>
      <c r="J1879" s="56" t="s">
        <v>318</v>
      </c>
    </row>
    <row r="1880" spans="1:10">
      <c r="A1880" t="s">
        <v>357</v>
      </c>
      <c r="B1880" t="s">
        <v>142</v>
      </c>
      <c r="C1880" t="s">
        <v>143</v>
      </c>
      <c r="D1880" t="s">
        <v>47</v>
      </c>
      <c r="E1880" t="s">
        <v>41</v>
      </c>
      <c r="F1880" s="56" t="s">
        <v>318</v>
      </c>
      <c r="G1880" s="56" t="s">
        <v>318</v>
      </c>
      <c r="H1880" s="56" t="s">
        <v>318</v>
      </c>
      <c r="I1880" s="56" t="s">
        <v>318</v>
      </c>
      <c r="J1880" s="56" t="s">
        <v>318</v>
      </c>
    </row>
    <row r="1881" spans="1:10">
      <c r="A1881" t="s">
        <v>357</v>
      </c>
      <c r="B1881" t="s">
        <v>144</v>
      </c>
      <c r="C1881" t="s">
        <v>145</v>
      </c>
      <c r="D1881" t="s">
        <v>47</v>
      </c>
      <c r="E1881" t="s">
        <v>41</v>
      </c>
      <c r="F1881" s="56" t="s">
        <v>318</v>
      </c>
      <c r="G1881" s="56" t="s">
        <v>318</v>
      </c>
      <c r="H1881" s="56" t="s">
        <v>318</v>
      </c>
      <c r="I1881" s="56" t="s">
        <v>318</v>
      </c>
      <c r="J1881" s="56" t="s">
        <v>318</v>
      </c>
    </row>
    <row r="1882" spans="1:10">
      <c r="A1882" t="s">
        <v>357</v>
      </c>
      <c r="B1882" t="s">
        <v>146</v>
      </c>
      <c r="C1882" t="s">
        <v>147</v>
      </c>
      <c r="D1882" t="s">
        <v>47</v>
      </c>
      <c r="E1882" t="s">
        <v>41</v>
      </c>
      <c r="F1882" s="56" t="s">
        <v>318</v>
      </c>
      <c r="G1882" s="56" t="s">
        <v>318</v>
      </c>
      <c r="H1882" s="56" t="s">
        <v>318</v>
      </c>
      <c r="I1882" s="56" t="s">
        <v>318</v>
      </c>
      <c r="J1882" s="56" t="s">
        <v>318</v>
      </c>
    </row>
    <row r="1883" spans="1:10">
      <c r="A1883" t="s">
        <v>357</v>
      </c>
      <c r="B1883" t="s">
        <v>148</v>
      </c>
      <c r="C1883" t="s">
        <v>149</v>
      </c>
      <c r="D1883" t="s">
        <v>47</v>
      </c>
      <c r="E1883" t="s">
        <v>41</v>
      </c>
      <c r="F1883" s="56" t="s">
        <v>318</v>
      </c>
      <c r="G1883" s="56" t="s">
        <v>318</v>
      </c>
      <c r="H1883" s="56" t="s">
        <v>318</v>
      </c>
      <c r="I1883" s="56" t="s">
        <v>318</v>
      </c>
      <c r="J1883" s="56" t="s">
        <v>318</v>
      </c>
    </row>
    <row r="1884" spans="1:10">
      <c r="A1884" t="s">
        <v>357</v>
      </c>
      <c r="B1884" t="s">
        <v>150</v>
      </c>
      <c r="C1884" t="s">
        <v>151</v>
      </c>
      <c r="D1884" t="s">
        <v>47</v>
      </c>
      <c r="E1884" t="s">
        <v>41</v>
      </c>
      <c r="F1884" s="56" t="s">
        <v>318</v>
      </c>
      <c r="G1884" s="56" t="s">
        <v>318</v>
      </c>
      <c r="H1884" s="56" t="s">
        <v>318</v>
      </c>
      <c r="I1884" s="56" t="s">
        <v>318</v>
      </c>
      <c r="J1884" s="56" t="s">
        <v>318</v>
      </c>
    </row>
    <row r="1885" spans="1:10">
      <c r="A1885" t="s">
        <v>357</v>
      </c>
      <c r="B1885" t="s">
        <v>152</v>
      </c>
      <c r="C1885" t="s">
        <v>153</v>
      </c>
      <c r="D1885" t="s">
        <v>47</v>
      </c>
      <c r="E1885" t="s">
        <v>41</v>
      </c>
      <c r="F1885" s="56" t="s">
        <v>318</v>
      </c>
      <c r="G1885" s="56" t="s">
        <v>318</v>
      </c>
      <c r="H1885" s="56" t="s">
        <v>318</v>
      </c>
      <c r="I1885" s="56" t="s">
        <v>318</v>
      </c>
      <c r="J1885" s="56" t="s">
        <v>318</v>
      </c>
    </row>
    <row r="1886" spans="1:10">
      <c r="A1886" t="s">
        <v>357</v>
      </c>
      <c r="B1886" t="s">
        <v>154</v>
      </c>
      <c r="C1886" t="s">
        <v>155</v>
      </c>
      <c r="D1886" t="s">
        <v>47</v>
      </c>
      <c r="E1886" t="s">
        <v>41</v>
      </c>
      <c r="F1886" s="56" t="s">
        <v>318</v>
      </c>
      <c r="G1886" s="56" t="s">
        <v>318</v>
      </c>
      <c r="H1886" s="56" t="s">
        <v>318</v>
      </c>
      <c r="I1886" s="56" t="s">
        <v>318</v>
      </c>
      <c r="J1886" s="56" t="s">
        <v>318</v>
      </c>
    </row>
    <row r="1887" spans="1:10">
      <c r="A1887" t="s">
        <v>357</v>
      </c>
      <c r="B1887" t="s">
        <v>156</v>
      </c>
      <c r="C1887" t="s">
        <v>81</v>
      </c>
      <c r="D1887" t="s">
        <v>47</v>
      </c>
      <c r="E1887" t="s">
        <v>41</v>
      </c>
      <c r="F1887" s="58">
        <v>0</v>
      </c>
      <c r="G1887" s="58">
        <v>0</v>
      </c>
      <c r="H1887" s="58">
        <v>0</v>
      </c>
      <c r="I1887" s="58">
        <v>0</v>
      </c>
      <c r="J1887" s="58">
        <v>0</v>
      </c>
    </row>
    <row r="1888" spans="1:10">
      <c r="A1888" t="s">
        <v>357</v>
      </c>
      <c r="B1888" t="s">
        <v>157</v>
      </c>
      <c r="C1888" t="s">
        <v>158</v>
      </c>
      <c r="D1888" t="s">
        <v>47</v>
      </c>
      <c r="E1888" t="s">
        <v>41</v>
      </c>
      <c r="F1888" s="56" t="s">
        <v>318</v>
      </c>
      <c r="G1888" s="56" t="s">
        <v>318</v>
      </c>
      <c r="H1888" s="56" t="s">
        <v>318</v>
      </c>
      <c r="I1888" s="56" t="s">
        <v>318</v>
      </c>
      <c r="J1888" s="56" t="s">
        <v>318</v>
      </c>
    </row>
    <row r="1889" spans="1:10">
      <c r="A1889" t="s">
        <v>357</v>
      </c>
      <c r="B1889" t="s">
        <v>159</v>
      </c>
      <c r="C1889" t="s">
        <v>160</v>
      </c>
      <c r="D1889" t="s">
        <v>47</v>
      </c>
      <c r="E1889" t="s">
        <v>41</v>
      </c>
      <c r="F1889" s="56" t="s">
        <v>318</v>
      </c>
      <c r="G1889" s="56" t="s">
        <v>318</v>
      </c>
      <c r="H1889" s="56" t="s">
        <v>318</v>
      </c>
      <c r="I1889" s="56" t="s">
        <v>318</v>
      </c>
      <c r="J1889" s="56" t="s">
        <v>318</v>
      </c>
    </row>
    <row r="1890" spans="1:10">
      <c r="A1890" t="s">
        <v>357</v>
      </c>
      <c r="B1890" t="s">
        <v>161</v>
      </c>
      <c r="C1890" t="s">
        <v>162</v>
      </c>
      <c r="D1890" t="s">
        <v>47</v>
      </c>
      <c r="E1890" t="s">
        <v>41</v>
      </c>
      <c r="F1890" s="56" t="s">
        <v>318</v>
      </c>
      <c r="G1890" s="56" t="s">
        <v>318</v>
      </c>
      <c r="H1890" s="56" t="s">
        <v>318</v>
      </c>
      <c r="I1890" s="56" t="s">
        <v>318</v>
      </c>
      <c r="J1890" s="56" t="s">
        <v>318</v>
      </c>
    </row>
    <row r="1891" spans="1:10">
      <c r="A1891" t="s">
        <v>357</v>
      </c>
      <c r="B1891" t="s">
        <v>163</v>
      </c>
      <c r="C1891" t="s">
        <v>164</v>
      </c>
      <c r="D1891" t="s">
        <v>47</v>
      </c>
      <c r="E1891" t="s">
        <v>41</v>
      </c>
      <c r="F1891" s="56" t="s">
        <v>318</v>
      </c>
      <c r="G1891" s="56" t="s">
        <v>318</v>
      </c>
      <c r="H1891" s="56" t="s">
        <v>318</v>
      </c>
      <c r="I1891" s="56" t="s">
        <v>318</v>
      </c>
      <c r="J1891" s="56" t="s">
        <v>318</v>
      </c>
    </row>
    <row r="1892" spans="1:10">
      <c r="A1892" t="s">
        <v>357</v>
      </c>
      <c r="B1892" t="s">
        <v>165</v>
      </c>
      <c r="C1892" t="s">
        <v>166</v>
      </c>
      <c r="D1892" t="s">
        <v>47</v>
      </c>
      <c r="E1892" t="s">
        <v>41</v>
      </c>
      <c r="F1892" s="56" t="s">
        <v>318</v>
      </c>
      <c r="G1892" s="56" t="s">
        <v>318</v>
      </c>
      <c r="H1892" s="56" t="s">
        <v>318</v>
      </c>
      <c r="I1892" s="56" t="s">
        <v>318</v>
      </c>
      <c r="J1892" s="56" t="s">
        <v>318</v>
      </c>
    </row>
    <row r="1893" spans="1:10">
      <c r="A1893" t="s">
        <v>357</v>
      </c>
      <c r="B1893" t="s">
        <v>167</v>
      </c>
      <c r="C1893" t="s">
        <v>168</v>
      </c>
      <c r="D1893" t="s">
        <v>47</v>
      </c>
      <c r="E1893" t="s">
        <v>41</v>
      </c>
      <c r="F1893" s="56" t="s">
        <v>318</v>
      </c>
      <c r="G1893" s="56" t="s">
        <v>318</v>
      </c>
      <c r="H1893" s="56" t="s">
        <v>318</v>
      </c>
      <c r="I1893" s="56" t="s">
        <v>318</v>
      </c>
      <c r="J1893" s="56" t="s">
        <v>318</v>
      </c>
    </row>
    <row r="1894" spans="1:10">
      <c r="A1894" t="s">
        <v>357</v>
      </c>
      <c r="B1894" t="s">
        <v>169</v>
      </c>
      <c r="C1894" t="s">
        <v>170</v>
      </c>
      <c r="D1894" t="s">
        <v>47</v>
      </c>
      <c r="E1894" t="s">
        <v>41</v>
      </c>
      <c r="F1894" s="56" t="s">
        <v>318</v>
      </c>
      <c r="G1894" s="56" t="s">
        <v>318</v>
      </c>
      <c r="H1894" s="56" t="s">
        <v>318</v>
      </c>
      <c r="I1894" s="56" t="s">
        <v>318</v>
      </c>
      <c r="J1894" s="56" t="s">
        <v>318</v>
      </c>
    </row>
    <row r="1895" spans="1:10">
      <c r="A1895" t="s">
        <v>357</v>
      </c>
      <c r="B1895" t="s">
        <v>171</v>
      </c>
      <c r="C1895" t="s">
        <v>172</v>
      </c>
      <c r="D1895" t="s">
        <v>47</v>
      </c>
      <c r="E1895" t="s">
        <v>41</v>
      </c>
      <c r="F1895" s="56" t="s">
        <v>318</v>
      </c>
      <c r="G1895" s="56" t="s">
        <v>318</v>
      </c>
      <c r="H1895" s="56" t="s">
        <v>318</v>
      </c>
      <c r="I1895" s="56" t="s">
        <v>318</v>
      </c>
      <c r="J1895" s="56" t="s">
        <v>318</v>
      </c>
    </row>
    <row r="1896" spans="1:10">
      <c r="A1896" t="s">
        <v>357</v>
      </c>
      <c r="B1896" t="s">
        <v>173</v>
      </c>
      <c r="C1896" t="s">
        <v>174</v>
      </c>
      <c r="D1896" t="s">
        <v>47</v>
      </c>
      <c r="E1896" t="s">
        <v>41</v>
      </c>
      <c r="F1896" s="56" t="s">
        <v>318</v>
      </c>
      <c r="G1896" s="56" t="s">
        <v>318</v>
      </c>
      <c r="H1896" s="56" t="s">
        <v>318</v>
      </c>
      <c r="I1896" s="56" t="s">
        <v>318</v>
      </c>
      <c r="J1896" s="56" t="s">
        <v>318</v>
      </c>
    </row>
    <row r="1897" spans="1:10">
      <c r="A1897" t="s">
        <v>357</v>
      </c>
      <c r="B1897" t="s">
        <v>175</v>
      </c>
      <c r="C1897" t="s">
        <v>176</v>
      </c>
      <c r="D1897" t="s">
        <v>47</v>
      </c>
      <c r="E1897" t="s">
        <v>41</v>
      </c>
      <c r="F1897" s="56" t="s">
        <v>318</v>
      </c>
      <c r="G1897" s="56" t="s">
        <v>318</v>
      </c>
      <c r="H1897" s="56" t="s">
        <v>318</v>
      </c>
      <c r="I1897" s="56" t="s">
        <v>318</v>
      </c>
      <c r="J1897" s="56" t="s">
        <v>318</v>
      </c>
    </row>
    <row r="1898" spans="1:10">
      <c r="A1898" t="s">
        <v>357</v>
      </c>
      <c r="B1898" t="s">
        <v>177</v>
      </c>
      <c r="C1898" t="s">
        <v>93</v>
      </c>
      <c r="D1898" t="s">
        <v>47</v>
      </c>
      <c r="E1898" t="s">
        <v>41</v>
      </c>
      <c r="F1898" s="58">
        <v>0</v>
      </c>
      <c r="G1898" s="58">
        <v>0</v>
      </c>
      <c r="H1898" s="58">
        <v>0</v>
      </c>
      <c r="I1898" s="58">
        <v>0</v>
      </c>
      <c r="J1898" s="58">
        <v>0</v>
      </c>
    </row>
    <row r="1899" spans="1:10">
      <c r="A1899" t="s">
        <v>357</v>
      </c>
      <c r="B1899" t="s">
        <v>178</v>
      </c>
      <c r="C1899" t="s">
        <v>179</v>
      </c>
      <c r="D1899" t="s">
        <v>47</v>
      </c>
      <c r="E1899" t="s">
        <v>41</v>
      </c>
      <c r="F1899" s="56" t="s">
        <v>318</v>
      </c>
      <c r="G1899" s="56" t="s">
        <v>318</v>
      </c>
      <c r="H1899" s="56" t="s">
        <v>318</v>
      </c>
      <c r="I1899" s="56" t="s">
        <v>318</v>
      </c>
      <c r="J1899" s="56" t="s">
        <v>318</v>
      </c>
    </row>
    <row r="1900" spans="1:10">
      <c r="A1900" t="s">
        <v>357</v>
      </c>
      <c r="B1900" t="s">
        <v>180</v>
      </c>
      <c r="C1900" t="s">
        <v>181</v>
      </c>
      <c r="D1900" t="s">
        <v>47</v>
      </c>
      <c r="E1900" t="s">
        <v>41</v>
      </c>
      <c r="F1900" s="56" t="s">
        <v>318</v>
      </c>
      <c r="G1900" s="56" t="s">
        <v>318</v>
      </c>
      <c r="H1900" s="56" t="s">
        <v>318</v>
      </c>
      <c r="I1900" s="56" t="s">
        <v>318</v>
      </c>
      <c r="J1900" s="56" t="s">
        <v>318</v>
      </c>
    </row>
    <row r="1901" spans="1:10">
      <c r="A1901" t="s">
        <v>357</v>
      </c>
      <c r="B1901" t="s">
        <v>182</v>
      </c>
      <c r="C1901" t="s">
        <v>183</v>
      </c>
      <c r="D1901" t="s">
        <v>47</v>
      </c>
      <c r="E1901" t="s">
        <v>41</v>
      </c>
      <c r="F1901" s="56" t="s">
        <v>318</v>
      </c>
      <c r="G1901" s="56" t="s">
        <v>318</v>
      </c>
      <c r="H1901" s="56" t="s">
        <v>318</v>
      </c>
      <c r="I1901" s="56" t="s">
        <v>318</v>
      </c>
      <c r="J1901" s="56" t="s">
        <v>318</v>
      </c>
    </row>
    <row r="1902" spans="1:10">
      <c r="A1902" t="s">
        <v>357</v>
      </c>
      <c r="B1902" t="s">
        <v>184</v>
      </c>
      <c r="C1902" t="s">
        <v>185</v>
      </c>
      <c r="D1902" t="s">
        <v>47</v>
      </c>
      <c r="E1902" t="s">
        <v>41</v>
      </c>
      <c r="F1902" s="56" t="s">
        <v>318</v>
      </c>
      <c r="G1902" s="56" t="s">
        <v>318</v>
      </c>
      <c r="H1902" s="56" t="s">
        <v>318</v>
      </c>
      <c r="I1902" s="56" t="s">
        <v>318</v>
      </c>
      <c r="J1902" s="56" t="s">
        <v>318</v>
      </c>
    </row>
    <row r="1903" spans="1:10">
      <c r="A1903" t="s">
        <v>357</v>
      </c>
      <c r="B1903" t="s">
        <v>186</v>
      </c>
      <c r="C1903" t="s">
        <v>187</v>
      </c>
      <c r="D1903" t="s">
        <v>47</v>
      </c>
      <c r="E1903" t="s">
        <v>41</v>
      </c>
      <c r="F1903" s="56" t="s">
        <v>318</v>
      </c>
      <c r="G1903" s="56" t="s">
        <v>318</v>
      </c>
      <c r="H1903" s="56" t="s">
        <v>318</v>
      </c>
      <c r="I1903" s="56" t="s">
        <v>318</v>
      </c>
      <c r="J1903" s="56" t="s">
        <v>318</v>
      </c>
    </row>
    <row r="1904" spans="1:10">
      <c r="A1904" t="s">
        <v>357</v>
      </c>
      <c r="B1904" t="s">
        <v>188</v>
      </c>
      <c r="C1904" t="s">
        <v>189</v>
      </c>
      <c r="D1904" t="s">
        <v>47</v>
      </c>
      <c r="E1904" t="s">
        <v>41</v>
      </c>
      <c r="F1904" s="56" t="s">
        <v>318</v>
      </c>
      <c r="G1904" s="56" t="s">
        <v>318</v>
      </c>
      <c r="H1904" s="56" t="s">
        <v>318</v>
      </c>
      <c r="I1904" s="56" t="s">
        <v>318</v>
      </c>
      <c r="J1904" s="56" t="s">
        <v>318</v>
      </c>
    </row>
    <row r="1905" spans="1:10">
      <c r="A1905" t="s">
        <v>357</v>
      </c>
      <c r="B1905" t="s">
        <v>190</v>
      </c>
      <c r="C1905" t="s">
        <v>191</v>
      </c>
      <c r="D1905" t="s">
        <v>47</v>
      </c>
      <c r="E1905" t="s">
        <v>41</v>
      </c>
      <c r="F1905" s="56" t="s">
        <v>318</v>
      </c>
      <c r="G1905" s="56" t="s">
        <v>318</v>
      </c>
      <c r="H1905" s="56" t="s">
        <v>318</v>
      </c>
      <c r="I1905" s="56" t="s">
        <v>318</v>
      </c>
      <c r="J1905" s="56" t="s">
        <v>318</v>
      </c>
    </row>
    <row r="1906" spans="1:10">
      <c r="A1906" t="s">
        <v>357</v>
      </c>
      <c r="B1906" t="s">
        <v>192</v>
      </c>
      <c r="C1906" t="s">
        <v>193</v>
      </c>
      <c r="D1906" t="s">
        <v>47</v>
      </c>
      <c r="E1906" t="s">
        <v>41</v>
      </c>
      <c r="F1906" s="56" t="s">
        <v>318</v>
      </c>
      <c r="G1906" s="56" t="s">
        <v>318</v>
      </c>
      <c r="H1906" s="56" t="s">
        <v>318</v>
      </c>
      <c r="I1906" s="56" t="s">
        <v>318</v>
      </c>
      <c r="J1906" s="56" t="s">
        <v>318</v>
      </c>
    </row>
    <row r="1907" spans="1:10">
      <c r="A1907" t="s">
        <v>357</v>
      </c>
      <c r="B1907" t="s">
        <v>194</v>
      </c>
      <c r="C1907" t="s">
        <v>195</v>
      </c>
      <c r="D1907" t="s">
        <v>47</v>
      </c>
      <c r="E1907" t="s">
        <v>41</v>
      </c>
      <c r="F1907" s="56" t="s">
        <v>318</v>
      </c>
      <c r="G1907" s="56" t="s">
        <v>318</v>
      </c>
      <c r="H1907" s="56" t="s">
        <v>318</v>
      </c>
      <c r="I1907" s="56" t="s">
        <v>318</v>
      </c>
      <c r="J1907" s="56" t="s">
        <v>318</v>
      </c>
    </row>
    <row r="1908" spans="1:10">
      <c r="A1908" t="s">
        <v>357</v>
      </c>
      <c r="B1908" t="s">
        <v>196</v>
      </c>
      <c r="C1908" t="s">
        <v>197</v>
      </c>
      <c r="D1908" t="s">
        <v>47</v>
      </c>
      <c r="E1908" t="s">
        <v>41</v>
      </c>
      <c r="F1908" s="56" t="s">
        <v>318</v>
      </c>
      <c r="G1908" s="56" t="s">
        <v>318</v>
      </c>
      <c r="H1908" s="56" t="s">
        <v>318</v>
      </c>
      <c r="I1908" s="56" t="s">
        <v>318</v>
      </c>
      <c r="J1908" s="56" t="s">
        <v>318</v>
      </c>
    </row>
    <row r="1909" spans="1:10">
      <c r="A1909" t="s">
        <v>357</v>
      </c>
      <c r="B1909" t="s">
        <v>198</v>
      </c>
      <c r="C1909" t="s">
        <v>199</v>
      </c>
      <c r="D1909" t="s">
        <v>47</v>
      </c>
      <c r="E1909" t="s">
        <v>41</v>
      </c>
      <c r="F1909" s="58">
        <v>0</v>
      </c>
      <c r="G1909" s="58">
        <v>0</v>
      </c>
      <c r="H1909" s="58">
        <v>0</v>
      </c>
      <c r="I1909" s="58">
        <v>0</v>
      </c>
      <c r="J1909" s="58">
        <v>0</v>
      </c>
    </row>
    <row r="1910" spans="1:10">
      <c r="A1910" t="s">
        <v>357</v>
      </c>
      <c r="B1910" t="s">
        <v>200</v>
      </c>
      <c r="C1910" t="s">
        <v>201</v>
      </c>
      <c r="D1910" t="s">
        <v>47</v>
      </c>
      <c r="E1910" t="s">
        <v>41</v>
      </c>
      <c r="F1910" s="56" t="s">
        <v>318</v>
      </c>
      <c r="G1910" s="56" t="s">
        <v>318</v>
      </c>
      <c r="H1910" s="56" t="s">
        <v>318</v>
      </c>
      <c r="I1910" s="56" t="s">
        <v>318</v>
      </c>
      <c r="J1910" s="56" t="s">
        <v>318</v>
      </c>
    </row>
    <row r="1911" spans="1:10">
      <c r="A1911" t="s">
        <v>357</v>
      </c>
      <c r="B1911" t="s">
        <v>202</v>
      </c>
      <c r="C1911" t="s">
        <v>203</v>
      </c>
      <c r="D1911" t="s">
        <v>47</v>
      </c>
      <c r="E1911" t="s">
        <v>41</v>
      </c>
      <c r="F1911" s="56" t="s">
        <v>318</v>
      </c>
      <c r="G1911" s="56" t="s">
        <v>318</v>
      </c>
      <c r="H1911" s="56" t="s">
        <v>318</v>
      </c>
      <c r="I1911" s="56" t="s">
        <v>318</v>
      </c>
      <c r="J1911" s="56" t="s">
        <v>318</v>
      </c>
    </row>
    <row r="1912" spans="1:10">
      <c r="A1912" t="s">
        <v>357</v>
      </c>
      <c r="B1912" t="s">
        <v>204</v>
      </c>
      <c r="C1912" t="s">
        <v>205</v>
      </c>
      <c r="D1912" t="s">
        <v>47</v>
      </c>
      <c r="E1912" t="s">
        <v>41</v>
      </c>
      <c r="F1912" s="56" t="s">
        <v>318</v>
      </c>
      <c r="G1912" s="56" t="s">
        <v>318</v>
      </c>
      <c r="H1912" s="56" t="s">
        <v>318</v>
      </c>
      <c r="I1912" s="56" t="s">
        <v>318</v>
      </c>
      <c r="J1912" s="56" t="s">
        <v>318</v>
      </c>
    </row>
    <row r="1913" spans="1:10">
      <c r="A1913" t="s">
        <v>357</v>
      </c>
      <c r="B1913" t="s">
        <v>206</v>
      </c>
      <c r="C1913" t="s">
        <v>207</v>
      </c>
      <c r="D1913" t="s">
        <v>47</v>
      </c>
      <c r="E1913" t="s">
        <v>41</v>
      </c>
      <c r="F1913" s="56" t="s">
        <v>318</v>
      </c>
      <c r="G1913" s="56" t="s">
        <v>318</v>
      </c>
      <c r="H1913" s="56" t="s">
        <v>318</v>
      </c>
      <c r="I1913" s="56" t="s">
        <v>318</v>
      </c>
      <c r="J1913" s="56" t="s">
        <v>318</v>
      </c>
    </row>
    <row r="1914" spans="1:10">
      <c r="A1914" t="s">
        <v>357</v>
      </c>
      <c r="B1914" t="s">
        <v>208</v>
      </c>
      <c r="C1914" t="s">
        <v>209</v>
      </c>
      <c r="D1914" t="s">
        <v>47</v>
      </c>
      <c r="E1914" t="s">
        <v>41</v>
      </c>
      <c r="F1914" s="56" t="s">
        <v>318</v>
      </c>
      <c r="G1914" s="56" t="s">
        <v>318</v>
      </c>
      <c r="H1914" s="56" t="s">
        <v>318</v>
      </c>
      <c r="I1914" s="56" t="s">
        <v>318</v>
      </c>
      <c r="J1914" s="56" t="s">
        <v>318</v>
      </c>
    </row>
    <row r="1915" spans="1:10">
      <c r="A1915" t="s">
        <v>357</v>
      </c>
      <c r="B1915" t="s">
        <v>210</v>
      </c>
      <c r="C1915" t="s">
        <v>211</v>
      </c>
      <c r="D1915" t="s">
        <v>47</v>
      </c>
      <c r="E1915" t="s">
        <v>41</v>
      </c>
      <c r="F1915" s="56" t="s">
        <v>318</v>
      </c>
      <c r="G1915" s="56" t="s">
        <v>318</v>
      </c>
      <c r="H1915" s="56" t="s">
        <v>318</v>
      </c>
      <c r="I1915" s="56" t="s">
        <v>318</v>
      </c>
      <c r="J1915" s="56" t="s">
        <v>318</v>
      </c>
    </row>
    <row r="1916" spans="1:10">
      <c r="A1916" t="s">
        <v>357</v>
      </c>
      <c r="B1916" t="s">
        <v>212</v>
      </c>
      <c r="C1916" t="s">
        <v>213</v>
      </c>
      <c r="D1916" t="s">
        <v>47</v>
      </c>
      <c r="E1916" t="s">
        <v>41</v>
      </c>
      <c r="F1916" s="56" t="s">
        <v>318</v>
      </c>
      <c r="G1916" s="56" t="s">
        <v>318</v>
      </c>
      <c r="H1916" s="56" t="s">
        <v>318</v>
      </c>
      <c r="I1916" s="56" t="s">
        <v>318</v>
      </c>
      <c r="J1916" s="56" t="s">
        <v>318</v>
      </c>
    </row>
    <row r="1917" spans="1:10">
      <c r="A1917" t="s">
        <v>357</v>
      </c>
      <c r="B1917" t="s">
        <v>214</v>
      </c>
      <c r="C1917" t="s">
        <v>215</v>
      </c>
      <c r="D1917" t="s">
        <v>47</v>
      </c>
      <c r="E1917" t="s">
        <v>41</v>
      </c>
      <c r="F1917" s="56" t="s">
        <v>318</v>
      </c>
      <c r="G1917" s="56" t="s">
        <v>318</v>
      </c>
      <c r="H1917" s="56" t="s">
        <v>318</v>
      </c>
      <c r="I1917" s="56" t="s">
        <v>318</v>
      </c>
      <c r="J1917" s="56" t="s">
        <v>318</v>
      </c>
    </row>
    <row r="1918" spans="1:10">
      <c r="A1918" t="s">
        <v>357</v>
      </c>
      <c r="B1918" t="s">
        <v>216</v>
      </c>
      <c r="C1918" t="s">
        <v>217</v>
      </c>
      <c r="D1918" t="s">
        <v>47</v>
      </c>
      <c r="E1918" t="s">
        <v>41</v>
      </c>
      <c r="F1918" s="56" t="s">
        <v>318</v>
      </c>
      <c r="G1918" s="56" t="s">
        <v>318</v>
      </c>
      <c r="H1918" s="56" t="s">
        <v>318</v>
      </c>
      <c r="I1918" s="56" t="s">
        <v>318</v>
      </c>
      <c r="J1918" s="56" t="s">
        <v>318</v>
      </c>
    </row>
    <row r="1919" spans="1:10">
      <c r="A1919" t="s">
        <v>357</v>
      </c>
      <c r="B1919" t="s">
        <v>218</v>
      </c>
      <c r="C1919" t="s">
        <v>219</v>
      </c>
      <c r="D1919" t="s">
        <v>47</v>
      </c>
      <c r="E1919" t="s">
        <v>41</v>
      </c>
      <c r="F1919" s="56" t="s">
        <v>318</v>
      </c>
      <c r="G1919" s="56" t="s">
        <v>318</v>
      </c>
      <c r="H1919" s="56" t="s">
        <v>318</v>
      </c>
      <c r="I1919" s="56" t="s">
        <v>318</v>
      </c>
      <c r="J1919" s="56" t="s">
        <v>318</v>
      </c>
    </row>
    <row r="1920" spans="1:10">
      <c r="A1920" t="s">
        <v>357</v>
      </c>
      <c r="B1920" t="s">
        <v>220</v>
      </c>
      <c r="C1920" t="s">
        <v>221</v>
      </c>
      <c r="D1920" t="s">
        <v>47</v>
      </c>
      <c r="E1920" t="s">
        <v>41</v>
      </c>
      <c r="F1920" s="58">
        <v>0</v>
      </c>
      <c r="G1920" s="58">
        <v>0</v>
      </c>
      <c r="H1920" s="58">
        <v>0</v>
      </c>
      <c r="I1920" s="58">
        <v>0</v>
      </c>
      <c r="J1920" s="58">
        <v>0</v>
      </c>
    </row>
    <row r="1921" spans="1:10">
      <c r="A1921" t="s">
        <v>357</v>
      </c>
      <c r="B1921" t="s">
        <v>222</v>
      </c>
      <c r="C1921" t="s">
        <v>223</v>
      </c>
      <c r="D1921" t="s">
        <v>47</v>
      </c>
      <c r="E1921" t="s">
        <v>41</v>
      </c>
      <c r="F1921" s="58">
        <v>0</v>
      </c>
      <c r="G1921" s="58">
        <v>0</v>
      </c>
      <c r="H1921" s="58">
        <v>0</v>
      </c>
      <c r="I1921" s="58">
        <v>0</v>
      </c>
      <c r="J1921" s="58">
        <v>0</v>
      </c>
    </row>
    <row r="1922" spans="1:10">
      <c r="A1922" t="s">
        <v>357</v>
      </c>
      <c r="B1922" t="s">
        <v>224</v>
      </c>
      <c r="C1922" t="s">
        <v>225</v>
      </c>
      <c r="D1922" t="s">
        <v>47</v>
      </c>
      <c r="E1922" t="s">
        <v>41</v>
      </c>
      <c r="F1922" s="58">
        <v>0</v>
      </c>
      <c r="G1922" s="58">
        <v>0</v>
      </c>
      <c r="H1922" s="58">
        <v>0</v>
      </c>
      <c r="I1922" s="58">
        <v>0</v>
      </c>
      <c r="J1922" s="58">
        <v>0</v>
      </c>
    </row>
    <row r="1923" spans="1:10">
      <c r="A1923" t="s">
        <v>357</v>
      </c>
      <c r="B1923" t="s">
        <v>226</v>
      </c>
      <c r="C1923" t="s">
        <v>227</v>
      </c>
      <c r="D1923" t="s">
        <v>47</v>
      </c>
      <c r="E1923" t="s">
        <v>41</v>
      </c>
      <c r="F1923" s="58">
        <v>0</v>
      </c>
      <c r="G1923" s="58">
        <v>0</v>
      </c>
      <c r="H1923" s="58">
        <v>0</v>
      </c>
      <c r="I1923" s="58">
        <v>0</v>
      </c>
      <c r="J1923" s="58">
        <v>0</v>
      </c>
    </row>
    <row r="1924" spans="1:10">
      <c r="A1924" t="s">
        <v>357</v>
      </c>
      <c r="B1924" t="s">
        <v>228</v>
      </c>
      <c r="C1924" t="s">
        <v>229</v>
      </c>
      <c r="D1924" t="s">
        <v>47</v>
      </c>
      <c r="E1924" t="s">
        <v>41</v>
      </c>
      <c r="F1924" s="58">
        <v>0</v>
      </c>
      <c r="G1924" s="58">
        <v>0</v>
      </c>
      <c r="H1924" s="58">
        <v>0</v>
      </c>
      <c r="I1924" s="58">
        <v>0</v>
      </c>
      <c r="J1924" s="58">
        <v>0</v>
      </c>
    </row>
    <row r="1925" spans="1:10">
      <c r="A1925" t="s">
        <v>357</v>
      </c>
      <c r="B1925" t="s">
        <v>230</v>
      </c>
      <c r="C1925" t="s">
        <v>231</v>
      </c>
      <c r="D1925" t="s">
        <v>47</v>
      </c>
      <c r="E1925" t="s">
        <v>41</v>
      </c>
      <c r="F1925" s="58">
        <v>0</v>
      </c>
      <c r="G1925" s="58">
        <v>0</v>
      </c>
      <c r="H1925" s="58">
        <v>0</v>
      </c>
      <c r="I1925" s="58">
        <v>0</v>
      </c>
      <c r="J1925" s="58">
        <v>0</v>
      </c>
    </row>
    <row r="1926" spans="1:10">
      <c r="A1926" t="s">
        <v>357</v>
      </c>
      <c r="B1926" t="s">
        <v>232</v>
      </c>
      <c r="C1926" t="s">
        <v>233</v>
      </c>
      <c r="D1926" t="s">
        <v>47</v>
      </c>
      <c r="E1926" t="s">
        <v>41</v>
      </c>
      <c r="F1926" s="58">
        <v>0</v>
      </c>
      <c r="G1926" s="58">
        <v>0</v>
      </c>
      <c r="H1926" s="58">
        <v>0</v>
      </c>
      <c r="I1926" s="58">
        <v>0</v>
      </c>
      <c r="J1926" s="58">
        <v>0</v>
      </c>
    </row>
    <row r="1927" spans="1:10">
      <c r="A1927" t="s">
        <v>357</v>
      </c>
      <c r="B1927" t="s">
        <v>234</v>
      </c>
      <c r="C1927" t="s">
        <v>235</v>
      </c>
      <c r="D1927" t="s">
        <v>47</v>
      </c>
      <c r="E1927" t="s">
        <v>41</v>
      </c>
      <c r="F1927" s="58">
        <v>0</v>
      </c>
      <c r="G1927" s="58">
        <v>0</v>
      </c>
      <c r="H1927" s="58">
        <v>0</v>
      </c>
      <c r="I1927" s="58">
        <v>0</v>
      </c>
      <c r="J1927" s="58">
        <v>0</v>
      </c>
    </row>
    <row r="1928" spans="1:10">
      <c r="A1928" t="s">
        <v>357</v>
      </c>
      <c r="B1928" t="s">
        <v>236</v>
      </c>
      <c r="C1928" t="s">
        <v>237</v>
      </c>
      <c r="D1928" t="s">
        <v>47</v>
      </c>
      <c r="E1928" t="s">
        <v>41</v>
      </c>
      <c r="F1928" s="58">
        <v>0</v>
      </c>
      <c r="G1928" s="58">
        <v>0</v>
      </c>
      <c r="H1928" s="58">
        <v>0</v>
      </c>
      <c r="I1928" s="58">
        <v>0</v>
      </c>
      <c r="J1928" s="58">
        <v>0</v>
      </c>
    </row>
    <row r="1929" spans="1:10">
      <c r="A1929" t="s">
        <v>357</v>
      </c>
      <c r="B1929" t="s">
        <v>238</v>
      </c>
      <c r="C1929" t="s">
        <v>239</v>
      </c>
      <c r="D1929" t="s">
        <v>47</v>
      </c>
      <c r="E1929" t="s">
        <v>41</v>
      </c>
      <c r="F1929" s="58">
        <v>0</v>
      </c>
      <c r="G1929" s="58">
        <v>0</v>
      </c>
      <c r="H1929" s="58">
        <v>0</v>
      </c>
      <c r="I1929" s="58">
        <v>0</v>
      </c>
      <c r="J1929" s="58">
        <v>0</v>
      </c>
    </row>
    <row r="1930" spans="1:10">
      <c r="A1930" t="s">
        <v>357</v>
      </c>
      <c r="B1930" t="s">
        <v>240</v>
      </c>
      <c r="C1930" t="s">
        <v>241</v>
      </c>
      <c r="D1930" t="s">
        <v>47</v>
      </c>
      <c r="E1930" t="s">
        <v>41</v>
      </c>
      <c r="F1930" s="58">
        <v>0</v>
      </c>
      <c r="G1930" s="58">
        <v>0</v>
      </c>
      <c r="H1930" s="58">
        <v>0</v>
      </c>
      <c r="I1930" s="58">
        <v>0</v>
      </c>
      <c r="J1930" s="58">
        <v>0</v>
      </c>
    </row>
    <row r="1931" spans="1:10">
      <c r="A1931" t="s">
        <v>357</v>
      </c>
      <c r="B1931" t="s">
        <v>242</v>
      </c>
      <c r="C1931" t="s">
        <v>243</v>
      </c>
      <c r="D1931" t="s">
        <v>47</v>
      </c>
      <c r="E1931" t="s">
        <v>41</v>
      </c>
      <c r="F1931" s="58">
        <v>0</v>
      </c>
      <c r="G1931" s="58">
        <v>0</v>
      </c>
      <c r="H1931" s="58">
        <v>0</v>
      </c>
      <c r="I1931" s="58">
        <v>0</v>
      </c>
      <c r="J1931" s="58">
        <v>0</v>
      </c>
    </row>
    <row r="1932" spans="1:10">
      <c r="A1932" t="s">
        <v>357</v>
      </c>
      <c r="B1932" t="s">
        <v>244</v>
      </c>
      <c r="C1932" t="s">
        <v>245</v>
      </c>
      <c r="D1932" t="s">
        <v>47</v>
      </c>
      <c r="E1932" t="s">
        <v>41</v>
      </c>
      <c r="F1932" s="56" t="s">
        <v>318</v>
      </c>
      <c r="G1932" s="56" t="s">
        <v>318</v>
      </c>
      <c r="H1932" s="56" t="s">
        <v>318</v>
      </c>
      <c r="I1932" s="56" t="s">
        <v>318</v>
      </c>
      <c r="J1932" s="56" t="s">
        <v>318</v>
      </c>
    </row>
    <row r="1933" spans="1:10">
      <c r="A1933" t="s">
        <v>357</v>
      </c>
      <c r="B1933" t="s">
        <v>246</v>
      </c>
      <c r="C1933" t="s">
        <v>247</v>
      </c>
      <c r="D1933" t="s">
        <v>47</v>
      </c>
      <c r="E1933" t="s">
        <v>41</v>
      </c>
      <c r="F1933" s="56" t="s">
        <v>318</v>
      </c>
      <c r="G1933" s="56" t="s">
        <v>318</v>
      </c>
      <c r="H1933" s="56" t="s">
        <v>318</v>
      </c>
      <c r="I1933" s="56" t="s">
        <v>318</v>
      </c>
      <c r="J1933" s="56" t="s">
        <v>318</v>
      </c>
    </row>
    <row r="1934" spans="1:10">
      <c r="A1934" t="s">
        <v>357</v>
      </c>
      <c r="B1934" t="s">
        <v>248</v>
      </c>
      <c r="C1934" t="s">
        <v>249</v>
      </c>
      <c r="D1934" t="s">
        <v>47</v>
      </c>
      <c r="E1934" t="s">
        <v>41</v>
      </c>
      <c r="F1934" s="56" t="s">
        <v>318</v>
      </c>
      <c r="G1934" s="56" t="s">
        <v>318</v>
      </c>
      <c r="H1934" s="56" t="s">
        <v>318</v>
      </c>
      <c r="I1934" s="56" t="s">
        <v>318</v>
      </c>
      <c r="J1934" s="56" t="s">
        <v>318</v>
      </c>
    </row>
    <row r="1935" spans="1:10">
      <c r="A1935" t="s">
        <v>357</v>
      </c>
      <c r="B1935" t="s">
        <v>250</v>
      </c>
      <c r="C1935" t="s">
        <v>251</v>
      </c>
      <c r="D1935" t="s">
        <v>47</v>
      </c>
      <c r="E1935" t="s">
        <v>41</v>
      </c>
      <c r="F1935" s="56" t="s">
        <v>318</v>
      </c>
      <c r="G1935" s="56" t="s">
        <v>318</v>
      </c>
      <c r="H1935" s="56" t="s">
        <v>318</v>
      </c>
      <c r="I1935" s="56" t="s">
        <v>318</v>
      </c>
      <c r="J1935" s="56" t="s">
        <v>318</v>
      </c>
    </row>
    <row r="1936" spans="1:10">
      <c r="A1936" t="s">
        <v>357</v>
      </c>
      <c r="B1936" t="s">
        <v>252</v>
      </c>
      <c r="C1936" t="s">
        <v>253</v>
      </c>
      <c r="D1936" t="s">
        <v>47</v>
      </c>
      <c r="E1936" t="s">
        <v>41</v>
      </c>
      <c r="F1936" s="56" t="s">
        <v>318</v>
      </c>
      <c r="G1936" s="56" t="s">
        <v>318</v>
      </c>
      <c r="H1936" s="56" t="s">
        <v>318</v>
      </c>
      <c r="I1936" s="56" t="s">
        <v>318</v>
      </c>
      <c r="J1936" s="56" t="s">
        <v>318</v>
      </c>
    </row>
    <row r="1937" spans="1:10">
      <c r="A1937" t="s">
        <v>357</v>
      </c>
      <c r="B1937" t="s">
        <v>254</v>
      </c>
      <c r="C1937" t="s">
        <v>255</v>
      </c>
      <c r="D1937" t="s">
        <v>47</v>
      </c>
      <c r="E1937" t="s">
        <v>41</v>
      </c>
      <c r="F1937" s="56" t="s">
        <v>318</v>
      </c>
      <c r="G1937" s="56" t="s">
        <v>318</v>
      </c>
      <c r="H1937" s="56" t="s">
        <v>318</v>
      </c>
      <c r="I1937" s="56" t="s">
        <v>318</v>
      </c>
      <c r="J1937" s="56" t="s">
        <v>318</v>
      </c>
    </row>
    <row r="1938" spans="1:10">
      <c r="A1938" t="s">
        <v>357</v>
      </c>
      <c r="B1938" t="s">
        <v>256</v>
      </c>
      <c r="C1938" t="s">
        <v>257</v>
      </c>
      <c r="D1938" t="s">
        <v>47</v>
      </c>
      <c r="E1938" t="s">
        <v>41</v>
      </c>
      <c r="F1938" s="56" t="s">
        <v>318</v>
      </c>
      <c r="G1938" s="56" t="s">
        <v>318</v>
      </c>
      <c r="H1938" s="56" t="s">
        <v>318</v>
      </c>
      <c r="I1938" s="56" t="s">
        <v>318</v>
      </c>
      <c r="J1938" s="56" t="s">
        <v>318</v>
      </c>
    </row>
    <row r="1939" spans="1:10">
      <c r="A1939" t="s">
        <v>357</v>
      </c>
      <c r="B1939" t="s">
        <v>258</v>
      </c>
      <c r="C1939" t="s">
        <v>259</v>
      </c>
      <c r="D1939" t="s">
        <v>47</v>
      </c>
      <c r="E1939" t="s">
        <v>41</v>
      </c>
      <c r="F1939" s="56" t="s">
        <v>318</v>
      </c>
      <c r="G1939" s="56" t="s">
        <v>318</v>
      </c>
      <c r="H1939" s="56" t="s">
        <v>318</v>
      </c>
      <c r="I1939" s="56" t="s">
        <v>318</v>
      </c>
      <c r="J1939" s="56" t="s">
        <v>318</v>
      </c>
    </row>
    <row r="1940" spans="1:10">
      <c r="A1940" t="s">
        <v>357</v>
      </c>
      <c r="B1940" t="s">
        <v>260</v>
      </c>
      <c r="C1940" t="s">
        <v>261</v>
      </c>
      <c r="D1940" t="s">
        <v>47</v>
      </c>
      <c r="E1940" t="s">
        <v>41</v>
      </c>
      <c r="F1940" s="56" t="s">
        <v>318</v>
      </c>
      <c r="G1940" s="56" t="s">
        <v>318</v>
      </c>
      <c r="H1940" s="56" t="s">
        <v>318</v>
      </c>
      <c r="I1940" s="56" t="s">
        <v>318</v>
      </c>
      <c r="J1940" s="56" t="s">
        <v>318</v>
      </c>
    </row>
    <row r="1941" spans="1:10">
      <c r="A1941" t="s">
        <v>357</v>
      </c>
      <c r="B1941" t="s">
        <v>262</v>
      </c>
      <c r="C1941" t="s">
        <v>263</v>
      </c>
      <c r="D1941" t="s">
        <v>47</v>
      </c>
      <c r="E1941" t="s">
        <v>41</v>
      </c>
      <c r="F1941" s="56" t="s">
        <v>318</v>
      </c>
      <c r="G1941" s="56" t="s">
        <v>318</v>
      </c>
      <c r="H1941" s="56" t="s">
        <v>318</v>
      </c>
      <c r="I1941" s="56" t="s">
        <v>318</v>
      </c>
      <c r="J1941" s="56" t="s">
        <v>318</v>
      </c>
    </row>
    <row r="1942" spans="1:10">
      <c r="A1942" t="s">
        <v>357</v>
      </c>
      <c r="B1942" t="s">
        <v>264</v>
      </c>
      <c r="C1942" t="s">
        <v>265</v>
      </c>
      <c r="D1942" t="s">
        <v>47</v>
      </c>
      <c r="E1942" t="s">
        <v>41</v>
      </c>
      <c r="F1942" s="58">
        <v>0</v>
      </c>
      <c r="G1942" s="58">
        <v>0</v>
      </c>
      <c r="H1942" s="58">
        <v>0</v>
      </c>
      <c r="I1942" s="58">
        <v>0</v>
      </c>
      <c r="J1942" s="58">
        <v>0</v>
      </c>
    </row>
    <row r="1943" spans="1:10">
      <c r="A1943" t="s">
        <v>357</v>
      </c>
      <c r="B1943" t="s">
        <v>266</v>
      </c>
      <c r="C1943" t="s">
        <v>267</v>
      </c>
      <c r="D1943" t="s">
        <v>47</v>
      </c>
      <c r="E1943" t="s">
        <v>41</v>
      </c>
      <c r="F1943" s="56" t="s">
        <v>318</v>
      </c>
      <c r="G1943" s="56" t="s">
        <v>318</v>
      </c>
      <c r="H1943" s="56" t="s">
        <v>318</v>
      </c>
      <c r="I1943" s="56" t="s">
        <v>318</v>
      </c>
      <c r="J1943" s="56" t="s">
        <v>318</v>
      </c>
    </row>
    <row r="1944" spans="1:10">
      <c r="A1944" t="s">
        <v>357</v>
      </c>
      <c r="B1944" t="s">
        <v>268</v>
      </c>
      <c r="C1944" t="s">
        <v>269</v>
      </c>
      <c r="D1944" t="s">
        <v>47</v>
      </c>
      <c r="E1944" t="s">
        <v>41</v>
      </c>
      <c r="F1944" s="56" t="s">
        <v>318</v>
      </c>
      <c r="G1944" s="56" t="s">
        <v>318</v>
      </c>
      <c r="H1944" s="56" t="s">
        <v>318</v>
      </c>
      <c r="I1944" s="56" t="s">
        <v>318</v>
      </c>
      <c r="J1944" s="56" t="s">
        <v>318</v>
      </c>
    </row>
    <row r="1945" spans="1:10">
      <c r="A1945" t="s">
        <v>357</v>
      </c>
      <c r="B1945" t="s">
        <v>270</v>
      </c>
      <c r="C1945" t="s">
        <v>271</v>
      </c>
      <c r="D1945" t="s">
        <v>47</v>
      </c>
      <c r="E1945" t="s">
        <v>41</v>
      </c>
      <c r="F1945" s="56" t="s">
        <v>318</v>
      </c>
      <c r="G1945" s="56" t="s">
        <v>318</v>
      </c>
      <c r="H1945" s="56" t="s">
        <v>318</v>
      </c>
      <c r="I1945" s="56" t="s">
        <v>318</v>
      </c>
      <c r="J1945" s="56" t="s">
        <v>318</v>
      </c>
    </row>
    <row r="1946" spans="1:10">
      <c r="A1946" t="s">
        <v>357</v>
      </c>
      <c r="B1946" t="s">
        <v>272</v>
      </c>
      <c r="C1946" t="s">
        <v>273</v>
      </c>
      <c r="D1946" t="s">
        <v>47</v>
      </c>
      <c r="E1946" t="s">
        <v>41</v>
      </c>
      <c r="F1946" s="56" t="s">
        <v>318</v>
      </c>
      <c r="G1946" s="56" t="s">
        <v>318</v>
      </c>
      <c r="H1946" s="56" t="s">
        <v>318</v>
      </c>
      <c r="I1946" s="56" t="s">
        <v>318</v>
      </c>
      <c r="J1946" s="56" t="s">
        <v>318</v>
      </c>
    </row>
    <row r="1947" spans="1:10">
      <c r="A1947" t="s">
        <v>357</v>
      </c>
      <c r="B1947" t="s">
        <v>274</v>
      </c>
      <c r="C1947" t="s">
        <v>275</v>
      </c>
      <c r="D1947" t="s">
        <v>47</v>
      </c>
      <c r="E1947" t="s">
        <v>41</v>
      </c>
      <c r="F1947" s="56" t="s">
        <v>318</v>
      </c>
      <c r="G1947" s="56" t="s">
        <v>318</v>
      </c>
      <c r="H1947" s="56" t="s">
        <v>318</v>
      </c>
      <c r="I1947" s="56" t="s">
        <v>318</v>
      </c>
      <c r="J1947" s="56" t="s">
        <v>318</v>
      </c>
    </row>
    <row r="1948" spans="1:10">
      <c r="A1948" t="s">
        <v>357</v>
      </c>
      <c r="B1948" t="s">
        <v>276</v>
      </c>
      <c r="C1948" t="s">
        <v>277</v>
      </c>
      <c r="D1948" t="s">
        <v>47</v>
      </c>
      <c r="E1948" t="s">
        <v>41</v>
      </c>
      <c r="F1948" s="56" t="s">
        <v>318</v>
      </c>
      <c r="G1948" s="56" t="s">
        <v>318</v>
      </c>
      <c r="H1948" s="56" t="s">
        <v>318</v>
      </c>
      <c r="I1948" s="56" t="s">
        <v>318</v>
      </c>
      <c r="J1948" s="56" t="s">
        <v>318</v>
      </c>
    </row>
    <row r="1949" spans="1:10">
      <c r="A1949" t="s">
        <v>357</v>
      </c>
      <c r="B1949" t="s">
        <v>278</v>
      </c>
      <c r="C1949" t="s">
        <v>279</v>
      </c>
      <c r="D1949" t="s">
        <v>47</v>
      </c>
      <c r="E1949" t="s">
        <v>41</v>
      </c>
      <c r="F1949" s="56" t="s">
        <v>318</v>
      </c>
      <c r="G1949" s="56" t="s">
        <v>318</v>
      </c>
      <c r="H1949" s="56" t="s">
        <v>318</v>
      </c>
      <c r="I1949" s="56" t="s">
        <v>318</v>
      </c>
      <c r="J1949" s="56" t="s">
        <v>318</v>
      </c>
    </row>
    <row r="1950" spans="1:10">
      <c r="A1950" t="s">
        <v>357</v>
      </c>
      <c r="B1950" t="s">
        <v>280</v>
      </c>
      <c r="C1950" t="s">
        <v>281</v>
      </c>
      <c r="D1950" t="s">
        <v>47</v>
      </c>
      <c r="E1950" t="s">
        <v>41</v>
      </c>
      <c r="F1950" s="56" t="s">
        <v>318</v>
      </c>
      <c r="G1950" s="56" t="s">
        <v>318</v>
      </c>
      <c r="H1950" s="56" t="s">
        <v>318</v>
      </c>
      <c r="I1950" s="56" t="s">
        <v>318</v>
      </c>
      <c r="J1950" s="56" t="s">
        <v>318</v>
      </c>
    </row>
    <row r="1951" spans="1:10">
      <c r="A1951" t="s">
        <v>357</v>
      </c>
      <c r="B1951" t="s">
        <v>282</v>
      </c>
      <c r="C1951" t="s">
        <v>283</v>
      </c>
      <c r="D1951" t="s">
        <v>47</v>
      </c>
      <c r="E1951" t="s">
        <v>41</v>
      </c>
      <c r="F1951" s="56" t="s">
        <v>318</v>
      </c>
      <c r="G1951" s="56" t="s">
        <v>318</v>
      </c>
      <c r="H1951" s="56" t="s">
        <v>318</v>
      </c>
      <c r="I1951" s="56" t="s">
        <v>318</v>
      </c>
      <c r="J1951" s="56" t="s">
        <v>318</v>
      </c>
    </row>
    <row r="1952" spans="1:10">
      <c r="A1952" t="s">
        <v>357</v>
      </c>
      <c r="B1952" t="s">
        <v>284</v>
      </c>
      <c r="C1952" t="s">
        <v>285</v>
      </c>
      <c r="D1952" t="s">
        <v>47</v>
      </c>
      <c r="E1952" t="s">
        <v>41</v>
      </c>
      <c r="F1952" s="56" t="s">
        <v>318</v>
      </c>
      <c r="G1952" s="56" t="s">
        <v>318</v>
      </c>
      <c r="H1952" s="56" t="s">
        <v>318</v>
      </c>
      <c r="I1952" s="56" t="s">
        <v>318</v>
      </c>
      <c r="J1952" s="56" t="s">
        <v>318</v>
      </c>
    </row>
    <row r="1953" spans="1:10">
      <c r="A1953" t="s">
        <v>357</v>
      </c>
      <c r="B1953" t="s">
        <v>286</v>
      </c>
      <c r="C1953" t="s">
        <v>287</v>
      </c>
      <c r="D1953" t="s">
        <v>47</v>
      </c>
      <c r="E1953" t="s">
        <v>41</v>
      </c>
      <c r="F1953" s="58">
        <v>0</v>
      </c>
      <c r="G1953" s="58">
        <v>0</v>
      </c>
      <c r="H1953" s="58">
        <v>0</v>
      </c>
      <c r="I1953" s="58">
        <v>0</v>
      </c>
      <c r="J1953" s="58">
        <v>0</v>
      </c>
    </row>
    <row r="1954" spans="1:10">
      <c r="A1954" t="s">
        <v>357</v>
      </c>
      <c r="B1954" t="s">
        <v>288</v>
      </c>
      <c r="C1954" t="s">
        <v>289</v>
      </c>
      <c r="D1954" t="s">
        <v>47</v>
      </c>
      <c r="E1954" t="s">
        <v>41</v>
      </c>
      <c r="F1954" s="58">
        <v>0</v>
      </c>
      <c r="G1954" s="58">
        <v>0</v>
      </c>
      <c r="H1954" s="58">
        <v>0</v>
      </c>
      <c r="I1954" s="58">
        <v>0</v>
      </c>
      <c r="J1954" s="58">
        <v>0</v>
      </c>
    </row>
    <row r="1955" spans="1:10">
      <c r="A1955" t="s">
        <v>357</v>
      </c>
      <c r="B1955" t="s">
        <v>290</v>
      </c>
      <c r="C1955" t="s">
        <v>291</v>
      </c>
      <c r="D1955" t="s">
        <v>47</v>
      </c>
      <c r="E1955" t="s">
        <v>41</v>
      </c>
      <c r="F1955" s="58">
        <v>0</v>
      </c>
      <c r="G1955" s="58">
        <v>0</v>
      </c>
      <c r="H1955" s="58">
        <v>0</v>
      </c>
      <c r="I1955" s="58">
        <v>0</v>
      </c>
      <c r="J1955" s="58">
        <v>0</v>
      </c>
    </row>
    <row r="1956" spans="1:10">
      <c r="A1956" t="s">
        <v>357</v>
      </c>
      <c r="B1956" t="s">
        <v>292</v>
      </c>
      <c r="C1956" t="s">
        <v>293</v>
      </c>
      <c r="D1956" t="s">
        <v>47</v>
      </c>
      <c r="E1956" t="s">
        <v>41</v>
      </c>
      <c r="F1956" s="58">
        <v>0</v>
      </c>
      <c r="G1956" s="58">
        <v>0</v>
      </c>
      <c r="H1956" s="58">
        <v>0</v>
      </c>
      <c r="I1956" s="58">
        <v>0</v>
      </c>
      <c r="J1956" s="58">
        <v>0</v>
      </c>
    </row>
    <row r="1957" spans="1:10">
      <c r="A1957" t="s">
        <v>357</v>
      </c>
      <c r="B1957" t="s">
        <v>294</v>
      </c>
      <c r="C1957" t="s">
        <v>295</v>
      </c>
      <c r="D1957" t="s">
        <v>47</v>
      </c>
      <c r="E1957" t="s">
        <v>41</v>
      </c>
      <c r="F1957" s="58">
        <v>0</v>
      </c>
      <c r="G1957" s="58">
        <v>0</v>
      </c>
      <c r="H1957" s="58">
        <v>0</v>
      </c>
      <c r="I1957" s="58">
        <v>0</v>
      </c>
      <c r="J1957" s="58">
        <v>0</v>
      </c>
    </row>
    <row r="1958" spans="1:10">
      <c r="A1958" t="s">
        <v>357</v>
      </c>
      <c r="B1958" t="s">
        <v>296</v>
      </c>
      <c r="C1958" t="s">
        <v>297</v>
      </c>
      <c r="D1958" t="s">
        <v>47</v>
      </c>
      <c r="E1958" t="s">
        <v>41</v>
      </c>
      <c r="F1958" s="58">
        <v>0</v>
      </c>
      <c r="G1958" s="58">
        <v>0</v>
      </c>
      <c r="H1958" s="58">
        <v>0</v>
      </c>
      <c r="I1958" s="58">
        <v>0</v>
      </c>
      <c r="J1958" s="58">
        <v>0</v>
      </c>
    </row>
    <row r="1959" spans="1:10">
      <c r="A1959" t="s">
        <v>357</v>
      </c>
      <c r="B1959" t="s">
        <v>298</v>
      </c>
      <c r="C1959" t="s">
        <v>299</v>
      </c>
      <c r="D1959" t="s">
        <v>47</v>
      </c>
      <c r="E1959" t="s">
        <v>41</v>
      </c>
      <c r="F1959" s="58">
        <v>0</v>
      </c>
      <c r="G1959" s="58">
        <v>0</v>
      </c>
      <c r="H1959" s="58">
        <v>0</v>
      </c>
      <c r="I1959" s="58">
        <v>0</v>
      </c>
      <c r="J1959" s="58">
        <v>0</v>
      </c>
    </row>
    <row r="1960" spans="1:10">
      <c r="A1960" t="s">
        <v>357</v>
      </c>
      <c r="B1960" t="s">
        <v>300</v>
      </c>
      <c r="C1960" t="s">
        <v>301</v>
      </c>
      <c r="D1960" t="s">
        <v>47</v>
      </c>
      <c r="E1960" t="s">
        <v>41</v>
      </c>
      <c r="F1960" s="58">
        <v>0</v>
      </c>
      <c r="G1960" s="58">
        <v>0</v>
      </c>
      <c r="H1960" s="58">
        <v>0</v>
      </c>
      <c r="I1960" s="58">
        <v>0</v>
      </c>
      <c r="J1960" s="58">
        <v>0</v>
      </c>
    </row>
    <row r="1961" spans="1:10">
      <c r="A1961" t="s">
        <v>357</v>
      </c>
      <c r="B1961" t="s">
        <v>302</v>
      </c>
      <c r="C1961" t="s">
        <v>303</v>
      </c>
      <c r="D1961" t="s">
        <v>47</v>
      </c>
      <c r="E1961" t="s">
        <v>41</v>
      </c>
      <c r="F1961" s="58">
        <v>0</v>
      </c>
      <c r="G1961" s="58">
        <v>0</v>
      </c>
      <c r="H1961" s="58">
        <v>0</v>
      </c>
      <c r="I1961" s="58">
        <v>0</v>
      </c>
      <c r="J1961" s="58">
        <v>0</v>
      </c>
    </row>
    <row r="1962" spans="1:10">
      <c r="A1962" t="s">
        <v>357</v>
      </c>
      <c r="B1962" t="s">
        <v>304</v>
      </c>
      <c r="C1962" t="s">
        <v>305</v>
      </c>
      <c r="D1962" t="s">
        <v>47</v>
      </c>
      <c r="E1962" t="s">
        <v>41</v>
      </c>
      <c r="F1962" s="58">
        <v>0</v>
      </c>
      <c r="G1962" s="58">
        <v>0</v>
      </c>
      <c r="H1962" s="58">
        <v>0</v>
      </c>
      <c r="I1962" s="58">
        <v>0</v>
      </c>
      <c r="J1962" s="58">
        <v>0</v>
      </c>
    </row>
    <row r="1963" spans="1:10">
      <c r="A1963" t="s">
        <v>357</v>
      </c>
      <c r="B1963" t="s">
        <v>306</v>
      </c>
      <c r="C1963" t="s">
        <v>307</v>
      </c>
      <c r="D1963" t="s">
        <v>47</v>
      </c>
      <c r="E1963" t="s">
        <v>41</v>
      </c>
      <c r="F1963" s="58">
        <v>0</v>
      </c>
      <c r="G1963" s="58">
        <v>0</v>
      </c>
      <c r="H1963" s="58">
        <v>0</v>
      </c>
      <c r="I1963" s="58">
        <v>0</v>
      </c>
      <c r="J1963" s="58">
        <v>0</v>
      </c>
    </row>
    <row r="1964" spans="1:10">
      <c r="A1964" t="s">
        <v>357</v>
      </c>
      <c r="B1964" t="s">
        <v>308</v>
      </c>
      <c r="C1964" t="s">
        <v>309</v>
      </c>
      <c r="D1964" t="s">
        <v>47</v>
      </c>
      <c r="E1964" t="s">
        <v>41</v>
      </c>
      <c r="F1964" s="58">
        <v>0</v>
      </c>
      <c r="G1964" s="58">
        <v>0</v>
      </c>
      <c r="H1964" s="58">
        <v>0</v>
      </c>
      <c r="I1964" s="58">
        <v>0</v>
      </c>
      <c r="J1964" s="58">
        <v>0</v>
      </c>
    </row>
    <row r="1965" spans="1:10">
      <c r="A1965" t="s">
        <v>357</v>
      </c>
      <c r="B1965" t="s">
        <v>310</v>
      </c>
      <c r="C1965" t="s">
        <v>311</v>
      </c>
      <c r="D1965" t="s">
        <v>47</v>
      </c>
      <c r="E1965" t="s">
        <v>41</v>
      </c>
      <c r="F1965" s="58">
        <v>1.5680000000000001</v>
      </c>
      <c r="G1965" s="58">
        <v>0.65</v>
      </c>
      <c r="H1965" s="58">
        <v>0.65</v>
      </c>
      <c r="I1965" s="58">
        <v>0.65</v>
      </c>
      <c r="J1965" s="58">
        <v>0.65</v>
      </c>
    </row>
    <row r="1966" spans="1:10">
      <c r="A1966" t="s">
        <v>357</v>
      </c>
      <c r="B1966" t="s">
        <v>312</v>
      </c>
      <c r="C1966" t="s">
        <v>313</v>
      </c>
      <c r="D1966" t="s">
        <v>47</v>
      </c>
      <c r="E1966" t="s">
        <v>41</v>
      </c>
      <c r="F1966" s="58">
        <v>0</v>
      </c>
      <c r="G1966" s="58">
        <v>0</v>
      </c>
      <c r="H1966" s="58">
        <v>0</v>
      </c>
      <c r="I1966" s="58">
        <v>0</v>
      </c>
      <c r="J1966" s="58">
        <v>0</v>
      </c>
    </row>
    <row r="1967" spans="1:10">
      <c r="A1967" t="s">
        <v>357</v>
      </c>
      <c r="B1967" t="s">
        <v>314</v>
      </c>
      <c r="C1967" t="s">
        <v>315</v>
      </c>
      <c r="D1967" t="s">
        <v>47</v>
      </c>
      <c r="E1967" t="s">
        <v>41</v>
      </c>
      <c r="F1967" s="58">
        <v>1.5680000000000001</v>
      </c>
      <c r="G1967" s="58">
        <v>0.65</v>
      </c>
      <c r="H1967" s="58">
        <v>0.65</v>
      </c>
      <c r="I1967" s="58">
        <v>0.65</v>
      </c>
      <c r="J1967" s="58">
        <v>0.65</v>
      </c>
    </row>
    <row r="1968" spans="1:10">
      <c r="A1968" t="s">
        <v>357</v>
      </c>
      <c r="B1968" t="s">
        <v>316</v>
      </c>
      <c r="C1968" t="s">
        <v>317</v>
      </c>
      <c r="D1968" t="s">
        <v>47</v>
      </c>
      <c r="E1968" t="s">
        <v>41</v>
      </c>
      <c r="F1968" s="56" t="s">
        <v>318</v>
      </c>
      <c r="G1968" s="56" t="s">
        <v>318</v>
      </c>
      <c r="H1968" s="56" t="s">
        <v>318</v>
      </c>
      <c r="I1968" s="56" t="s">
        <v>318</v>
      </c>
      <c r="J1968" s="56" t="s">
        <v>318</v>
      </c>
    </row>
    <row r="1969" spans="1:10">
      <c r="A1969" t="s">
        <v>357</v>
      </c>
      <c r="B1969" t="s">
        <v>319</v>
      </c>
      <c r="C1969" t="s">
        <v>320</v>
      </c>
      <c r="D1969" t="s">
        <v>47</v>
      </c>
      <c r="E1969" t="s">
        <v>41</v>
      </c>
      <c r="F1969" s="56" t="s">
        <v>318</v>
      </c>
      <c r="G1969" s="56" t="s">
        <v>318</v>
      </c>
      <c r="H1969" s="56" t="s">
        <v>318</v>
      </c>
      <c r="I1969" s="56" t="s">
        <v>318</v>
      </c>
      <c r="J1969" s="56" t="s">
        <v>318</v>
      </c>
    </row>
    <row r="1970" spans="1:10">
      <c r="A1970" t="s">
        <v>357</v>
      </c>
      <c r="B1970" t="s">
        <v>321</v>
      </c>
      <c r="C1970" t="s">
        <v>322</v>
      </c>
      <c r="D1970" t="s">
        <v>47</v>
      </c>
      <c r="E1970" t="s">
        <v>41</v>
      </c>
      <c r="F1970" s="58">
        <v>0</v>
      </c>
      <c r="G1970" s="58">
        <v>0</v>
      </c>
      <c r="H1970" s="58">
        <v>0</v>
      </c>
      <c r="I1970" s="58">
        <v>0</v>
      </c>
      <c r="J1970" s="58">
        <v>0</v>
      </c>
    </row>
    <row r="1971" spans="1:10">
      <c r="A1971" t="s">
        <v>357</v>
      </c>
      <c r="B1971" t="s">
        <v>323</v>
      </c>
      <c r="C1971" t="s">
        <v>324</v>
      </c>
      <c r="D1971" t="s">
        <v>47</v>
      </c>
      <c r="E1971" t="s">
        <v>41</v>
      </c>
      <c r="F1971" s="56" t="s">
        <v>318</v>
      </c>
      <c r="G1971" s="56" t="s">
        <v>318</v>
      </c>
      <c r="H1971" s="56" t="s">
        <v>318</v>
      </c>
      <c r="I1971" s="56" t="s">
        <v>318</v>
      </c>
      <c r="J1971" s="56" t="s">
        <v>318</v>
      </c>
    </row>
    <row r="1972" spans="1:10">
      <c r="A1972" t="s">
        <v>357</v>
      </c>
      <c r="B1972" t="s">
        <v>325</v>
      </c>
      <c r="C1972" t="s">
        <v>326</v>
      </c>
      <c r="D1972" t="s">
        <v>47</v>
      </c>
      <c r="E1972" t="s">
        <v>41</v>
      </c>
      <c r="F1972" s="56" t="s">
        <v>318</v>
      </c>
      <c r="G1972" s="56" t="s">
        <v>318</v>
      </c>
      <c r="H1972" s="56" t="s">
        <v>318</v>
      </c>
      <c r="I1972" s="56" t="s">
        <v>318</v>
      </c>
      <c r="J1972" s="56" t="s">
        <v>318</v>
      </c>
    </row>
    <row r="1973" spans="1:10">
      <c r="A1973" t="s">
        <v>357</v>
      </c>
      <c r="B1973" t="s">
        <v>327</v>
      </c>
      <c r="C1973" t="s">
        <v>328</v>
      </c>
      <c r="D1973" t="s">
        <v>47</v>
      </c>
      <c r="E1973" t="s">
        <v>41</v>
      </c>
      <c r="F1973" s="56" t="s">
        <v>318</v>
      </c>
      <c r="G1973" s="56" t="s">
        <v>318</v>
      </c>
      <c r="H1973" s="56" t="s">
        <v>318</v>
      </c>
      <c r="I1973" s="56" t="s">
        <v>318</v>
      </c>
      <c r="J1973" s="56" t="s">
        <v>318</v>
      </c>
    </row>
    <row r="1974" spans="1:10">
      <c r="A1974" t="s">
        <v>357</v>
      </c>
      <c r="B1974" t="s">
        <v>329</v>
      </c>
      <c r="C1974" t="s">
        <v>330</v>
      </c>
      <c r="D1974" t="s">
        <v>47</v>
      </c>
      <c r="E1974" t="s">
        <v>41</v>
      </c>
      <c r="F1974" s="56" t="s">
        <v>318</v>
      </c>
      <c r="G1974" s="56" t="s">
        <v>318</v>
      </c>
      <c r="H1974" s="56" t="s">
        <v>318</v>
      </c>
      <c r="I1974" s="56" t="s">
        <v>318</v>
      </c>
      <c r="J1974" s="56" t="s">
        <v>318</v>
      </c>
    </row>
    <row r="1975" spans="1:10">
      <c r="A1975" t="s">
        <v>357</v>
      </c>
      <c r="B1975" t="s">
        <v>331</v>
      </c>
      <c r="C1975" t="s">
        <v>332</v>
      </c>
      <c r="D1975" t="s">
        <v>47</v>
      </c>
      <c r="E1975" t="s">
        <v>41</v>
      </c>
      <c r="F1975" s="56" t="s">
        <v>318</v>
      </c>
      <c r="G1975" s="56" t="s">
        <v>318</v>
      </c>
      <c r="H1975" s="56" t="s">
        <v>318</v>
      </c>
      <c r="I1975" s="56" t="s">
        <v>318</v>
      </c>
      <c r="J1975" s="56" t="s">
        <v>318</v>
      </c>
    </row>
    <row r="1976" spans="1:10">
      <c r="A1976" t="s">
        <v>357</v>
      </c>
      <c r="B1976" t="s">
        <v>333</v>
      </c>
      <c r="C1976" t="s">
        <v>334</v>
      </c>
      <c r="D1976" t="s">
        <v>47</v>
      </c>
      <c r="E1976" t="s">
        <v>41</v>
      </c>
      <c r="F1976" s="58">
        <v>0</v>
      </c>
      <c r="G1976" s="58">
        <v>0</v>
      </c>
      <c r="H1976" s="58">
        <v>0</v>
      </c>
      <c r="I1976" s="58">
        <v>0</v>
      </c>
      <c r="J1976" s="58">
        <v>0</v>
      </c>
    </row>
    <row r="1977" spans="1:10">
      <c r="A1977" t="s">
        <v>357</v>
      </c>
      <c r="B1977" t="s">
        <v>335</v>
      </c>
      <c r="C1977" t="s">
        <v>336</v>
      </c>
      <c r="D1977" t="s">
        <v>47</v>
      </c>
      <c r="E1977" t="s">
        <v>41</v>
      </c>
      <c r="F1977" s="56" t="s">
        <v>318</v>
      </c>
      <c r="G1977" s="56" t="s">
        <v>318</v>
      </c>
      <c r="H1977" s="56" t="s">
        <v>318</v>
      </c>
      <c r="I1977" s="56" t="s">
        <v>318</v>
      </c>
      <c r="J1977" s="56" t="s">
        <v>318</v>
      </c>
    </row>
    <row r="1978" spans="1:10">
      <c r="A1978" t="s">
        <v>357</v>
      </c>
      <c r="B1978" t="s">
        <v>337</v>
      </c>
      <c r="C1978" t="s">
        <v>338</v>
      </c>
      <c r="D1978" t="s">
        <v>47</v>
      </c>
      <c r="E1978" t="s">
        <v>41</v>
      </c>
      <c r="F1978" s="56" t="s">
        <v>318</v>
      </c>
      <c r="G1978" s="56" t="s">
        <v>318</v>
      </c>
      <c r="H1978" s="56" t="s">
        <v>318</v>
      </c>
      <c r="I1978" s="56" t="s">
        <v>318</v>
      </c>
      <c r="J1978" s="56" t="s">
        <v>318</v>
      </c>
    </row>
    <row r="1979" spans="1:10">
      <c r="A1979" t="s">
        <v>357</v>
      </c>
      <c r="B1979" t="s">
        <v>339</v>
      </c>
      <c r="C1979" t="s">
        <v>340</v>
      </c>
      <c r="D1979" t="s">
        <v>47</v>
      </c>
      <c r="E1979" t="s">
        <v>41</v>
      </c>
      <c r="F1979" s="56" t="s">
        <v>318</v>
      </c>
      <c r="G1979" s="56" t="s">
        <v>318</v>
      </c>
      <c r="H1979" s="56" t="s">
        <v>318</v>
      </c>
      <c r="I1979" s="56" t="s">
        <v>318</v>
      </c>
      <c r="J1979" s="56" t="s">
        <v>318</v>
      </c>
    </row>
    <row r="1980" spans="1:10">
      <c r="A1980" t="s">
        <v>357</v>
      </c>
      <c r="B1980" t="s">
        <v>341</v>
      </c>
      <c r="C1980" t="s">
        <v>342</v>
      </c>
      <c r="D1980" t="s">
        <v>47</v>
      </c>
      <c r="E1980" t="s">
        <v>41</v>
      </c>
      <c r="F1980" s="56" t="s">
        <v>318</v>
      </c>
      <c r="G1980" s="56" t="s">
        <v>318</v>
      </c>
      <c r="H1980" s="56" t="s">
        <v>318</v>
      </c>
      <c r="I1980" s="56" t="s">
        <v>318</v>
      </c>
      <c r="J1980" s="56" t="s">
        <v>318</v>
      </c>
    </row>
    <row r="1981" spans="1:10">
      <c r="A1981" t="s">
        <v>357</v>
      </c>
      <c r="B1981" t="s">
        <v>343</v>
      </c>
      <c r="C1981" t="s">
        <v>344</v>
      </c>
      <c r="D1981" t="s">
        <v>47</v>
      </c>
      <c r="E1981" t="s">
        <v>41</v>
      </c>
      <c r="F1981" s="56" t="s">
        <v>318</v>
      </c>
      <c r="G1981" s="56" t="s">
        <v>318</v>
      </c>
      <c r="H1981" s="56" t="s">
        <v>318</v>
      </c>
      <c r="I1981" s="56" t="s">
        <v>318</v>
      </c>
      <c r="J1981" s="56" t="s">
        <v>318</v>
      </c>
    </row>
    <row r="1982" spans="1:10">
      <c r="A1982" t="s">
        <v>357</v>
      </c>
      <c r="B1982" t="s">
        <v>345</v>
      </c>
      <c r="C1982" t="s">
        <v>346</v>
      </c>
      <c r="D1982" t="s">
        <v>47</v>
      </c>
      <c r="E1982" t="s">
        <v>41</v>
      </c>
      <c r="F1982" s="58">
        <v>0</v>
      </c>
      <c r="G1982" s="58">
        <v>0</v>
      </c>
      <c r="H1982" s="58">
        <v>0</v>
      </c>
      <c r="I1982" s="58">
        <v>0</v>
      </c>
      <c r="J1982" s="58">
        <v>0</v>
      </c>
    </row>
    <row r="1983" spans="1:10">
      <c r="A1983" t="s">
        <v>358</v>
      </c>
      <c r="B1983" t="s">
        <v>45</v>
      </c>
      <c r="C1983" t="s">
        <v>46</v>
      </c>
      <c r="D1983" t="s">
        <v>47</v>
      </c>
      <c r="E1983" t="s">
        <v>41</v>
      </c>
      <c r="F1983" s="58">
        <v>6.8143670600000004</v>
      </c>
      <c r="G1983" s="58">
        <v>6.623342192</v>
      </c>
      <c r="H1983" s="58">
        <v>6.4350671569999998</v>
      </c>
      <c r="I1983" s="58">
        <v>6.323036256</v>
      </c>
      <c r="J1983" s="58">
        <v>6.08764796</v>
      </c>
    </row>
    <row r="1984" spans="1:10">
      <c r="A1984" t="s">
        <v>358</v>
      </c>
      <c r="B1984" t="s">
        <v>48</v>
      </c>
      <c r="C1984" t="s">
        <v>49</v>
      </c>
      <c r="D1984" t="s">
        <v>47</v>
      </c>
      <c r="E1984" t="s">
        <v>41</v>
      </c>
      <c r="F1984" s="58">
        <v>0</v>
      </c>
      <c r="G1984" s="58">
        <v>0</v>
      </c>
      <c r="H1984" s="58">
        <v>0</v>
      </c>
      <c r="I1984" s="58">
        <v>0</v>
      </c>
      <c r="J1984" s="58">
        <v>0</v>
      </c>
    </row>
    <row r="1985" spans="1:10">
      <c r="A1985" t="s">
        <v>358</v>
      </c>
      <c r="B1985" t="s">
        <v>50</v>
      </c>
      <c r="C1985" t="s">
        <v>51</v>
      </c>
      <c r="D1985" t="s">
        <v>47</v>
      </c>
      <c r="E1985" t="s">
        <v>41</v>
      </c>
      <c r="F1985" s="58">
        <v>2.8198190000000001E-2</v>
      </c>
      <c r="G1985" s="58">
        <v>2.7215027999999999E-2</v>
      </c>
      <c r="H1985" s="58">
        <v>2.7314982000000002E-2</v>
      </c>
      <c r="I1985" s="58">
        <v>2.7428543999999999E-2</v>
      </c>
      <c r="J1985" s="58">
        <v>2.5534319999999999E-2</v>
      </c>
    </row>
    <row r="1986" spans="1:10">
      <c r="A1986" t="s">
        <v>358</v>
      </c>
      <c r="B1986" t="s">
        <v>52</v>
      </c>
      <c r="C1986" t="s">
        <v>53</v>
      </c>
      <c r="D1986" t="s">
        <v>47</v>
      </c>
      <c r="E1986" t="s">
        <v>41</v>
      </c>
      <c r="F1986" s="58">
        <v>5.71104118492</v>
      </c>
      <c r="G1986" s="58">
        <v>5.2597389360000006</v>
      </c>
      <c r="H1986" s="58">
        <v>5.0647808900000006</v>
      </c>
      <c r="I1986" s="58">
        <v>4.6888495680000002</v>
      </c>
      <c r="J1986" s="58">
        <v>4.1465400900000002</v>
      </c>
    </row>
    <row r="1987" spans="1:10">
      <c r="A1987" t="s">
        <v>358</v>
      </c>
      <c r="B1987" t="s">
        <v>54</v>
      </c>
      <c r="C1987" t="s">
        <v>55</v>
      </c>
      <c r="D1987" t="s">
        <v>47</v>
      </c>
      <c r="E1987" t="s">
        <v>41</v>
      </c>
      <c r="F1987" s="58">
        <v>14.01329313984</v>
      </c>
      <c r="G1987" s="58">
        <v>13.648868816</v>
      </c>
      <c r="H1987" s="58">
        <v>13.181267958999999</v>
      </c>
      <c r="I1987" s="58">
        <v>12.638925904000001</v>
      </c>
      <c r="J1987" s="58">
        <v>12.242826148000001</v>
      </c>
    </row>
    <row r="1988" spans="1:10">
      <c r="A1988" t="s">
        <v>358</v>
      </c>
      <c r="B1988" t="s">
        <v>56</v>
      </c>
      <c r="C1988" t="s">
        <v>57</v>
      </c>
      <c r="D1988" t="s">
        <v>47</v>
      </c>
      <c r="E1988" t="s">
        <v>41</v>
      </c>
      <c r="F1988" s="58">
        <v>26.566899574760001</v>
      </c>
      <c r="G1988" s="58">
        <v>25.559164972000001</v>
      </c>
      <c r="H1988" s="58">
        <v>24.708430988</v>
      </c>
      <c r="I1988" s="58">
        <v>23.678240272</v>
      </c>
      <c r="J1988" s="58">
        <v>22.502548518000001</v>
      </c>
    </row>
    <row r="1989" spans="1:10">
      <c r="A1989" t="s">
        <v>358</v>
      </c>
      <c r="B1989" t="s">
        <v>58</v>
      </c>
      <c r="C1989" t="s">
        <v>59</v>
      </c>
      <c r="D1989" t="s">
        <v>47</v>
      </c>
      <c r="E1989" t="s">
        <v>41</v>
      </c>
      <c r="F1989" s="58">
        <v>0.34431304000000001</v>
      </c>
      <c r="G1989" s="58">
        <v>0.46695436800000001</v>
      </c>
      <c r="H1989" s="58">
        <v>0.57048053799999998</v>
      </c>
      <c r="I1989" s="58">
        <v>0.58433731200000005</v>
      </c>
      <c r="J1989" s="58">
        <v>0.62978352000000004</v>
      </c>
    </row>
    <row r="1990" spans="1:10">
      <c r="A1990" t="s">
        <v>358</v>
      </c>
      <c r="B1990" t="s">
        <v>60</v>
      </c>
      <c r="C1990" t="s">
        <v>61</v>
      </c>
      <c r="D1990" t="s">
        <v>47</v>
      </c>
      <c r="E1990" t="s">
        <v>41</v>
      </c>
      <c r="F1990" s="58">
        <v>0</v>
      </c>
      <c r="G1990" s="58">
        <v>0</v>
      </c>
      <c r="H1990" s="58">
        <v>0</v>
      </c>
      <c r="I1990" s="58">
        <v>0</v>
      </c>
      <c r="J1990" s="58">
        <v>0</v>
      </c>
    </row>
    <row r="1991" spans="1:10">
      <c r="A1991" t="s">
        <v>358</v>
      </c>
      <c r="B1991" t="s">
        <v>62</v>
      </c>
      <c r="C1991" t="s">
        <v>63</v>
      </c>
      <c r="D1991" t="s">
        <v>47</v>
      </c>
      <c r="E1991" t="s">
        <v>41</v>
      </c>
      <c r="F1991" s="58">
        <v>0</v>
      </c>
      <c r="G1991" s="58">
        <v>0</v>
      </c>
      <c r="H1991" s="58">
        <v>0</v>
      </c>
      <c r="I1991" s="58">
        <v>0</v>
      </c>
      <c r="J1991" s="58">
        <v>0</v>
      </c>
    </row>
    <row r="1992" spans="1:10">
      <c r="A1992" t="s">
        <v>358</v>
      </c>
      <c r="B1992" t="s">
        <v>64</v>
      </c>
      <c r="C1992" t="s">
        <v>65</v>
      </c>
      <c r="D1992" t="s">
        <v>47</v>
      </c>
      <c r="E1992" t="s">
        <v>41</v>
      </c>
      <c r="F1992" s="58">
        <v>0</v>
      </c>
      <c r="G1992" s="58">
        <v>0.25953043199999998</v>
      </c>
      <c r="H1992" s="58">
        <v>0.259673918</v>
      </c>
      <c r="I1992" s="58">
        <v>0.48594374400000001</v>
      </c>
      <c r="J1992" s="58">
        <v>1.367451945</v>
      </c>
    </row>
    <row r="1993" spans="1:10">
      <c r="A1993" t="s">
        <v>358</v>
      </c>
      <c r="B1993" t="s">
        <v>66</v>
      </c>
      <c r="C1993" t="s">
        <v>67</v>
      </c>
      <c r="D1993" t="s">
        <v>47</v>
      </c>
      <c r="E1993" t="s">
        <v>41</v>
      </c>
      <c r="F1993" s="58">
        <v>0.51824344999999994</v>
      </c>
      <c r="G1993" s="58">
        <v>0.54878828800000001</v>
      </c>
      <c r="H1993" s="58">
        <v>0.574228128</v>
      </c>
      <c r="I1993" s="58">
        <v>0.52208831999999994</v>
      </c>
      <c r="J1993" s="58">
        <v>0.46170717</v>
      </c>
    </row>
    <row r="1994" spans="1:10">
      <c r="A1994" t="s">
        <v>358</v>
      </c>
      <c r="B1994" t="s">
        <v>68</v>
      </c>
      <c r="C1994" t="s">
        <v>69</v>
      </c>
      <c r="D1994" t="s">
        <v>47</v>
      </c>
      <c r="E1994" t="s">
        <v>41</v>
      </c>
      <c r="F1994" s="58">
        <v>0.86255649000000001</v>
      </c>
      <c r="G1994" s="58">
        <v>1.2752730880000001</v>
      </c>
      <c r="H1994" s="58">
        <v>1.4043825839999999</v>
      </c>
      <c r="I1994" s="58">
        <v>1.5923693759999999</v>
      </c>
      <c r="J1994" s="58">
        <v>2.4589426350000001</v>
      </c>
    </row>
    <row r="1995" spans="1:10">
      <c r="A1995" t="s">
        <v>358</v>
      </c>
      <c r="B1995" t="s">
        <v>70</v>
      </c>
      <c r="C1995" t="s">
        <v>71</v>
      </c>
      <c r="D1995" t="s">
        <v>47</v>
      </c>
      <c r="E1995" t="s">
        <v>41</v>
      </c>
      <c r="F1995" s="58">
        <v>0.82847599999999999</v>
      </c>
      <c r="G1995" s="58">
        <v>1.3094059</v>
      </c>
      <c r="H1995" s="58">
        <v>1.2974089</v>
      </c>
      <c r="I1995" s="58">
        <v>0.88798400000000011</v>
      </c>
      <c r="J1995" s="58">
        <v>0.9621869999999999</v>
      </c>
    </row>
    <row r="1996" spans="1:10">
      <c r="A1996" t="s">
        <v>358</v>
      </c>
      <c r="B1996" t="s">
        <v>72</v>
      </c>
      <c r="C1996" t="s">
        <v>73</v>
      </c>
      <c r="D1996" t="s">
        <v>47</v>
      </c>
      <c r="E1996" t="s">
        <v>41</v>
      </c>
      <c r="F1996" s="58">
        <v>0</v>
      </c>
      <c r="G1996" s="58">
        <v>0</v>
      </c>
      <c r="H1996" s="58">
        <v>0</v>
      </c>
      <c r="I1996" s="58">
        <v>0</v>
      </c>
      <c r="J1996" s="58">
        <v>0</v>
      </c>
    </row>
    <row r="1997" spans="1:10">
      <c r="A1997" t="s">
        <v>358</v>
      </c>
      <c r="B1997" t="s">
        <v>74</v>
      </c>
      <c r="C1997" t="s">
        <v>75</v>
      </c>
      <c r="D1997" t="s">
        <v>47</v>
      </c>
      <c r="E1997" t="s">
        <v>41</v>
      </c>
      <c r="F1997" s="58">
        <v>0</v>
      </c>
      <c r="G1997" s="58">
        <v>0</v>
      </c>
      <c r="H1997" s="58">
        <v>0</v>
      </c>
      <c r="I1997" s="58">
        <v>0</v>
      </c>
      <c r="J1997" s="58">
        <v>0</v>
      </c>
    </row>
    <row r="1998" spans="1:10">
      <c r="A1998" t="s">
        <v>358</v>
      </c>
      <c r="B1998" t="s">
        <v>76</v>
      </c>
      <c r="C1998" t="s">
        <v>77</v>
      </c>
      <c r="D1998" t="s">
        <v>47</v>
      </c>
      <c r="E1998" t="s">
        <v>41</v>
      </c>
      <c r="F1998" s="58">
        <v>7.1223169999999998</v>
      </c>
      <c r="G1998" s="58">
        <v>8.7581868000000007</v>
      </c>
      <c r="H1998" s="58">
        <v>6.0724187000000001</v>
      </c>
      <c r="I1998" s="58">
        <v>9.2746068000000008</v>
      </c>
      <c r="J1998" s="58">
        <v>7.7108996000000003</v>
      </c>
    </row>
    <row r="1999" spans="1:10">
      <c r="A1999" t="s">
        <v>358</v>
      </c>
      <c r="B1999" t="s">
        <v>78</v>
      </c>
      <c r="C1999" t="s">
        <v>79</v>
      </c>
      <c r="D1999" t="s">
        <v>47</v>
      </c>
      <c r="E1999" t="s">
        <v>41</v>
      </c>
      <c r="F1999" s="58">
        <v>6.6808350027799994</v>
      </c>
      <c r="G1999" s="58">
        <v>8.1644327626384285</v>
      </c>
      <c r="H1999" s="58">
        <v>6.4146578250044293</v>
      </c>
      <c r="I1999" s="58">
        <v>5.6940331794931431</v>
      </c>
      <c r="J1999" s="58">
        <v>6.0236732531162849</v>
      </c>
    </row>
    <row r="2000" spans="1:10">
      <c r="A2000" t="s">
        <v>358</v>
      </c>
      <c r="B2000" t="s">
        <v>80</v>
      </c>
      <c r="C2000" t="s">
        <v>81</v>
      </c>
      <c r="D2000" t="s">
        <v>47</v>
      </c>
      <c r="E2000" t="s">
        <v>41</v>
      </c>
      <c r="F2000" s="58">
        <v>14.631628002779999</v>
      </c>
      <c r="G2000" s="58">
        <v>18.232025462638429</v>
      </c>
      <c r="H2000" s="58">
        <v>13.78448542500443</v>
      </c>
      <c r="I2000" s="58">
        <v>15.85662397949314</v>
      </c>
      <c r="J2000" s="58">
        <v>14.69675985311628</v>
      </c>
    </row>
    <row r="2001" spans="1:10">
      <c r="A2001" t="s">
        <v>358</v>
      </c>
      <c r="B2001" t="s">
        <v>82</v>
      </c>
      <c r="C2001" t="s">
        <v>83</v>
      </c>
      <c r="D2001" t="s">
        <v>47</v>
      </c>
      <c r="E2001" t="s">
        <v>41</v>
      </c>
      <c r="F2001" s="58">
        <v>2.0414599999999998</v>
      </c>
      <c r="G2001" s="58">
        <v>1.586576</v>
      </c>
      <c r="H2001" s="58">
        <v>1.1612662</v>
      </c>
      <c r="I2001" s="58">
        <v>0.26645039999999998</v>
      </c>
      <c r="J2001" s="58">
        <v>0.16280900000000001</v>
      </c>
    </row>
    <row r="2002" spans="1:10">
      <c r="A2002" t="s">
        <v>358</v>
      </c>
      <c r="B2002" t="s">
        <v>84</v>
      </c>
      <c r="C2002" t="s">
        <v>85</v>
      </c>
      <c r="D2002" t="s">
        <v>47</v>
      </c>
      <c r="E2002" t="s">
        <v>41</v>
      </c>
      <c r="F2002" s="58">
        <v>0</v>
      </c>
      <c r="G2002" s="58">
        <v>0</v>
      </c>
      <c r="H2002" s="58">
        <v>0</v>
      </c>
      <c r="I2002" s="58">
        <v>0</v>
      </c>
      <c r="J2002" s="58">
        <v>0</v>
      </c>
    </row>
    <row r="2003" spans="1:10">
      <c r="A2003" t="s">
        <v>358</v>
      </c>
      <c r="B2003" t="s">
        <v>86</v>
      </c>
      <c r="C2003" t="s">
        <v>87</v>
      </c>
      <c r="D2003" t="s">
        <v>47</v>
      </c>
      <c r="E2003" t="s">
        <v>41</v>
      </c>
      <c r="F2003" s="58">
        <v>0</v>
      </c>
      <c r="G2003" s="58">
        <v>0</v>
      </c>
      <c r="H2003" s="58">
        <v>0</v>
      </c>
      <c r="I2003" s="58">
        <v>0</v>
      </c>
      <c r="J2003" s="58">
        <v>0</v>
      </c>
    </row>
    <row r="2004" spans="1:10">
      <c r="A2004" t="s">
        <v>358</v>
      </c>
      <c r="B2004" t="s">
        <v>88</v>
      </c>
      <c r="C2004" t="s">
        <v>89</v>
      </c>
      <c r="D2004" t="s">
        <v>47</v>
      </c>
      <c r="E2004" t="s">
        <v>41</v>
      </c>
      <c r="F2004" s="58">
        <v>8.734674</v>
      </c>
      <c r="G2004" s="58">
        <v>17.519139200000001</v>
      </c>
      <c r="H2004" s="58">
        <v>17.437487600000001</v>
      </c>
      <c r="I2004" s="58">
        <v>5.197713600000001</v>
      </c>
      <c r="J2004" s="58">
        <v>2.0102123000000001</v>
      </c>
    </row>
    <row r="2005" spans="1:10">
      <c r="A2005" t="s">
        <v>358</v>
      </c>
      <c r="B2005" t="s">
        <v>90</v>
      </c>
      <c r="C2005" t="s">
        <v>91</v>
      </c>
      <c r="D2005" t="s">
        <v>47</v>
      </c>
      <c r="E2005" t="s">
        <v>41</v>
      </c>
      <c r="F2005" s="58">
        <v>3.9869744498630779</v>
      </c>
      <c r="G2005" s="58">
        <v>7.6717806556452057</v>
      </c>
      <c r="H2005" s="58">
        <v>10.84395358656386</v>
      </c>
      <c r="I2005" s="58">
        <v>13.937619049266409</v>
      </c>
      <c r="J2005" s="58">
        <v>15.943985918286961</v>
      </c>
    </row>
    <row r="2006" spans="1:10">
      <c r="A2006" t="s">
        <v>358</v>
      </c>
      <c r="B2006" t="s">
        <v>92</v>
      </c>
      <c r="C2006" t="s">
        <v>93</v>
      </c>
      <c r="D2006" t="s">
        <v>47</v>
      </c>
      <c r="E2006" t="s">
        <v>41</v>
      </c>
      <c r="F2006" s="58">
        <v>14.763108449863079</v>
      </c>
      <c r="G2006" s="58">
        <v>26.77749585564521</v>
      </c>
      <c r="H2006" s="58">
        <v>29.44270738656386</v>
      </c>
      <c r="I2006" s="58">
        <v>19.40178304926641</v>
      </c>
      <c r="J2006" s="58">
        <v>18.117007218286961</v>
      </c>
    </row>
    <row r="2007" spans="1:10">
      <c r="A2007" t="s">
        <v>358</v>
      </c>
      <c r="B2007" t="s">
        <v>94</v>
      </c>
      <c r="C2007" t="s">
        <v>95</v>
      </c>
      <c r="D2007" t="s">
        <v>47</v>
      </c>
      <c r="E2007" t="s">
        <v>41</v>
      </c>
      <c r="F2007" s="56" t="s">
        <v>318</v>
      </c>
      <c r="G2007" s="56" t="s">
        <v>318</v>
      </c>
      <c r="H2007" s="56" t="s">
        <v>318</v>
      </c>
      <c r="I2007" s="56" t="s">
        <v>318</v>
      </c>
      <c r="J2007" s="56" t="s">
        <v>318</v>
      </c>
    </row>
    <row r="2008" spans="1:10">
      <c r="A2008" t="s">
        <v>358</v>
      </c>
      <c r="B2008" t="s">
        <v>96</v>
      </c>
      <c r="C2008" t="s">
        <v>97</v>
      </c>
      <c r="D2008" t="s">
        <v>47</v>
      </c>
      <c r="E2008" t="s">
        <v>41</v>
      </c>
      <c r="F2008" s="56" t="s">
        <v>318</v>
      </c>
      <c r="G2008" s="56" t="s">
        <v>318</v>
      </c>
      <c r="H2008" s="56" t="s">
        <v>318</v>
      </c>
      <c r="I2008" s="56" t="s">
        <v>318</v>
      </c>
      <c r="J2008" s="56" t="s">
        <v>318</v>
      </c>
    </row>
    <row r="2009" spans="1:10">
      <c r="A2009" t="s">
        <v>358</v>
      </c>
      <c r="B2009" t="s">
        <v>98</v>
      </c>
      <c r="C2009" t="s">
        <v>99</v>
      </c>
      <c r="D2009" t="s">
        <v>47</v>
      </c>
      <c r="E2009" t="s">
        <v>41</v>
      </c>
      <c r="F2009" s="56" t="s">
        <v>318</v>
      </c>
      <c r="G2009" s="56" t="s">
        <v>318</v>
      </c>
      <c r="H2009" s="56" t="s">
        <v>318</v>
      </c>
      <c r="I2009" s="56" t="s">
        <v>318</v>
      </c>
      <c r="J2009" s="56" t="s">
        <v>318</v>
      </c>
    </row>
    <row r="2010" spans="1:10">
      <c r="A2010" t="s">
        <v>358</v>
      </c>
      <c r="B2010" t="s">
        <v>100</v>
      </c>
      <c r="C2010" t="s">
        <v>101</v>
      </c>
      <c r="D2010" t="s">
        <v>47</v>
      </c>
      <c r="E2010" t="s">
        <v>41</v>
      </c>
      <c r="F2010" s="56" t="s">
        <v>318</v>
      </c>
      <c r="G2010" s="56" t="s">
        <v>318</v>
      </c>
      <c r="H2010" s="56" t="s">
        <v>318</v>
      </c>
      <c r="I2010" s="56" t="s">
        <v>318</v>
      </c>
      <c r="J2010" s="56" t="s">
        <v>318</v>
      </c>
    </row>
    <row r="2011" spans="1:10">
      <c r="A2011" t="s">
        <v>358</v>
      </c>
      <c r="B2011" t="s">
        <v>102</v>
      </c>
      <c r="C2011" t="s">
        <v>103</v>
      </c>
      <c r="D2011" t="s">
        <v>47</v>
      </c>
      <c r="E2011" t="s">
        <v>41</v>
      </c>
      <c r="F2011" s="56" t="s">
        <v>318</v>
      </c>
      <c r="G2011" s="56" t="s">
        <v>318</v>
      </c>
      <c r="H2011" s="56" t="s">
        <v>318</v>
      </c>
      <c r="I2011" s="56" t="s">
        <v>318</v>
      </c>
      <c r="J2011" s="56" t="s">
        <v>318</v>
      </c>
    </row>
    <row r="2012" spans="1:10">
      <c r="A2012" t="s">
        <v>358</v>
      </c>
      <c r="B2012" t="s">
        <v>104</v>
      </c>
      <c r="C2012" t="s">
        <v>105</v>
      </c>
      <c r="D2012" t="s">
        <v>47</v>
      </c>
      <c r="E2012" t="s">
        <v>41</v>
      </c>
      <c r="F2012" s="56" t="s">
        <v>318</v>
      </c>
      <c r="G2012" s="56" t="s">
        <v>318</v>
      </c>
      <c r="H2012" s="56" t="s">
        <v>318</v>
      </c>
      <c r="I2012" s="56" t="s">
        <v>318</v>
      </c>
      <c r="J2012" s="56" t="s">
        <v>318</v>
      </c>
    </row>
    <row r="2013" spans="1:10">
      <c r="A2013" t="s">
        <v>358</v>
      </c>
      <c r="B2013" t="s">
        <v>106</v>
      </c>
      <c r="C2013" t="s">
        <v>107</v>
      </c>
      <c r="D2013" t="s">
        <v>47</v>
      </c>
      <c r="E2013" t="s">
        <v>41</v>
      </c>
      <c r="F2013" s="56" t="s">
        <v>318</v>
      </c>
      <c r="G2013" s="56" t="s">
        <v>318</v>
      </c>
      <c r="H2013" s="56" t="s">
        <v>318</v>
      </c>
      <c r="I2013" s="56" t="s">
        <v>318</v>
      </c>
      <c r="J2013" s="56" t="s">
        <v>318</v>
      </c>
    </row>
    <row r="2014" spans="1:10">
      <c r="A2014" t="s">
        <v>358</v>
      </c>
      <c r="B2014" t="s">
        <v>108</v>
      </c>
      <c r="C2014" t="s">
        <v>109</v>
      </c>
      <c r="D2014" t="s">
        <v>47</v>
      </c>
      <c r="E2014" t="s">
        <v>41</v>
      </c>
      <c r="F2014" s="56" t="s">
        <v>318</v>
      </c>
      <c r="G2014" s="56" t="s">
        <v>318</v>
      </c>
      <c r="H2014" s="56" t="s">
        <v>318</v>
      </c>
      <c r="I2014" s="56" t="s">
        <v>318</v>
      </c>
      <c r="J2014" s="56" t="s">
        <v>318</v>
      </c>
    </row>
    <row r="2015" spans="1:10">
      <c r="A2015" t="s">
        <v>358</v>
      </c>
      <c r="B2015" t="s">
        <v>110</v>
      </c>
      <c r="C2015" t="s">
        <v>111</v>
      </c>
      <c r="D2015" t="s">
        <v>47</v>
      </c>
      <c r="E2015" t="s">
        <v>41</v>
      </c>
      <c r="F2015" s="56" t="s">
        <v>318</v>
      </c>
      <c r="G2015" s="56" t="s">
        <v>318</v>
      </c>
      <c r="H2015" s="56" t="s">
        <v>318</v>
      </c>
      <c r="I2015" s="56" t="s">
        <v>318</v>
      </c>
      <c r="J2015" s="56" t="s">
        <v>318</v>
      </c>
    </row>
    <row r="2016" spans="1:10">
      <c r="A2016" t="s">
        <v>358</v>
      </c>
      <c r="B2016" t="s">
        <v>112</v>
      </c>
      <c r="C2016" t="s">
        <v>113</v>
      </c>
      <c r="D2016" t="s">
        <v>47</v>
      </c>
      <c r="E2016" t="s">
        <v>41</v>
      </c>
      <c r="F2016" s="56" t="s">
        <v>318</v>
      </c>
      <c r="G2016" s="56" t="s">
        <v>318</v>
      </c>
      <c r="H2016" s="56" t="s">
        <v>318</v>
      </c>
      <c r="I2016" s="56" t="s">
        <v>318</v>
      </c>
      <c r="J2016" s="56" t="s">
        <v>318</v>
      </c>
    </row>
    <row r="2017" spans="1:10">
      <c r="A2017" t="s">
        <v>358</v>
      </c>
      <c r="B2017" t="s">
        <v>114</v>
      </c>
      <c r="C2017" t="s">
        <v>57</v>
      </c>
      <c r="D2017" t="s">
        <v>47</v>
      </c>
      <c r="E2017" t="s">
        <v>41</v>
      </c>
      <c r="F2017" s="58">
        <v>0</v>
      </c>
      <c r="G2017" s="58">
        <v>0</v>
      </c>
      <c r="H2017" s="58">
        <v>0</v>
      </c>
      <c r="I2017" s="58">
        <v>0</v>
      </c>
      <c r="J2017" s="58">
        <v>0</v>
      </c>
    </row>
    <row r="2018" spans="1:10">
      <c r="A2018" t="s">
        <v>358</v>
      </c>
      <c r="B2018" t="s">
        <v>115</v>
      </c>
      <c r="C2018" t="s">
        <v>116</v>
      </c>
      <c r="D2018" t="s">
        <v>47</v>
      </c>
      <c r="E2018" t="s">
        <v>41</v>
      </c>
      <c r="F2018" s="56" t="s">
        <v>318</v>
      </c>
      <c r="G2018" s="56" t="s">
        <v>318</v>
      </c>
      <c r="H2018" s="56" t="s">
        <v>318</v>
      </c>
      <c r="I2018" s="56" t="s">
        <v>318</v>
      </c>
      <c r="J2018" s="56" t="s">
        <v>318</v>
      </c>
    </row>
    <row r="2019" spans="1:10">
      <c r="A2019" t="s">
        <v>358</v>
      </c>
      <c r="B2019" t="s">
        <v>117</v>
      </c>
      <c r="C2019" t="s">
        <v>118</v>
      </c>
      <c r="D2019" t="s">
        <v>47</v>
      </c>
      <c r="E2019" t="s">
        <v>41</v>
      </c>
      <c r="F2019" s="56" t="s">
        <v>318</v>
      </c>
      <c r="G2019" s="56" t="s">
        <v>318</v>
      </c>
      <c r="H2019" s="56" t="s">
        <v>318</v>
      </c>
      <c r="I2019" s="56" t="s">
        <v>318</v>
      </c>
      <c r="J2019" s="56" t="s">
        <v>318</v>
      </c>
    </row>
    <row r="2020" spans="1:10">
      <c r="A2020" t="s">
        <v>358</v>
      </c>
      <c r="B2020" t="s">
        <v>119</v>
      </c>
      <c r="C2020" t="s">
        <v>120</v>
      </c>
      <c r="D2020" t="s">
        <v>47</v>
      </c>
      <c r="E2020" t="s">
        <v>41</v>
      </c>
      <c r="F2020" s="56" t="s">
        <v>318</v>
      </c>
      <c r="G2020" s="56" t="s">
        <v>318</v>
      </c>
      <c r="H2020" s="56" t="s">
        <v>318</v>
      </c>
      <c r="I2020" s="56" t="s">
        <v>318</v>
      </c>
      <c r="J2020" s="56" t="s">
        <v>318</v>
      </c>
    </row>
    <row r="2021" spans="1:10">
      <c r="A2021" t="s">
        <v>358</v>
      </c>
      <c r="B2021" t="s">
        <v>121</v>
      </c>
      <c r="C2021" t="s">
        <v>122</v>
      </c>
      <c r="D2021" t="s">
        <v>47</v>
      </c>
      <c r="E2021" t="s">
        <v>41</v>
      </c>
      <c r="F2021" s="56" t="s">
        <v>318</v>
      </c>
      <c r="G2021" s="56" t="s">
        <v>318</v>
      </c>
      <c r="H2021" s="56" t="s">
        <v>318</v>
      </c>
      <c r="I2021" s="56" t="s">
        <v>318</v>
      </c>
      <c r="J2021" s="56" t="s">
        <v>318</v>
      </c>
    </row>
    <row r="2022" spans="1:10">
      <c r="A2022" t="s">
        <v>358</v>
      </c>
      <c r="B2022" t="s">
        <v>123</v>
      </c>
      <c r="C2022" t="s">
        <v>124</v>
      </c>
      <c r="D2022" t="s">
        <v>47</v>
      </c>
      <c r="E2022" t="s">
        <v>41</v>
      </c>
      <c r="F2022" s="56" t="s">
        <v>318</v>
      </c>
      <c r="G2022" s="56" t="s">
        <v>318</v>
      </c>
      <c r="H2022" s="56" t="s">
        <v>318</v>
      </c>
      <c r="I2022" s="56" t="s">
        <v>318</v>
      </c>
      <c r="J2022" s="56" t="s">
        <v>318</v>
      </c>
    </row>
    <row r="2023" spans="1:10">
      <c r="A2023" t="s">
        <v>358</v>
      </c>
      <c r="B2023" t="s">
        <v>125</v>
      </c>
      <c r="C2023" t="s">
        <v>126</v>
      </c>
      <c r="D2023" t="s">
        <v>47</v>
      </c>
      <c r="E2023" t="s">
        <v>41</v>
      </c>
      <c r="F2023" s="56" t="s">
        <v>318</v>
      </c>
      <c r="G2023" s="56" t="s">
        <v>318</v>
      </c>
      <c r="H2023" s="56" t="s">
        <v>318</v>
      </c>
      <c r="I2023" s="56" t="s">
        <v>318</v>
      </c>
      <c r="J2023" s="56" t="s">
        <v>318</v>
      </c>
    </row>
    <row r="2024" spans="1:10">
      <c r="A2024" t="s">
        <v>358</v>
      </c>
      <c r="B2024" t="s">
        <v>127</v>
      </c>
      <c r="C2024" t="s">
        <v>128</v>
      </c>
      <c r="D2024" t="s">
        <v>47</v>
      </c>
      <c r="E2024" t="s">
        <v>41</v>
      </c>
      <c r="F2024" s="56" t="s">
        <v>318</v>
      </c>
      <c r="G2024" s="56" t="s">
        <v>318</v>
      </c>
      <c r="H2024" s="56" t="s">
        <v>318</v>
      </c>
      <c r="I2024" s="56" t="s">
        <v>318</v>
      </c>
      <c r="J2024" s="56" t="s">
        <v>318</v>
      </c>
    </row>
    <row r="2025" spans="1:10">
      <c r="A2025" t="s">
        <v>358</v>
      </c>
      <c r="B2025" t="s">
        <v>129</v>
      </c>
      <c r="C2025" t="s">
        <v>130</v>
      </c>
      <c r="D2025" t="s">
        <v>47</v>
      </c>
      <c r="E2025" t="s">
        <v>41</v>
      </c>
      <c r="F2025" s="56" t="s">
        <v>318</v>
      </c>
      <c r="G2025" s="56" t="s">
        <v>318</v>
      </c>
      <c r="H2025" s="56" t="s">
        <v>318</v>
      </c>
      <c r="I2025" s="56" t="s">
        <v>318</v>
      </c>
      <c r="J2025" s="56" t="s">
        <v>318</v>
      </c>
    </row>
    <row r="2026" spans="1:10">
      <c r="A2026" t="s">
        <v>358</v>
      </c>
      <c r="B2026" t="s">
        <v>131</v>
      </c>
      <c r="C2026" t="s">
        <v>132</v>
      </c>
      <c r="D2026" t="s">
        <v>47</v>
      </c>
      <c r="E2026" t="s">
        <v>41</v>
      </c>
      <c r="F2026" s="56" t="s">
        <v>318</v>
      </c>
      <c r="G2026" s="56" t="s">
        <v>318</v>
      </c>
      <c r="H2026" s="56" t="s">
        <v>318</v>
      </c>
      <c r="I2026" s="56" t="s">
        <v>318</v>
      </c>
      <c r="J2026" s="56" t="s">
        <v>318</v>
      </c>
    </row>
    <row r="2027" spans="1:10">
      <c r="A2027" t="s">
        <v>358</v>
      </c>
      <c r="B2027" t="s">
        <v>133</v>
      </c>
      <c r="C2027" t="s">
        <v>134</v>
      </c>
      <c r="D2027" t="s">
        <v>47</v>
      </c>
      <c r="E2027" t="s">
        <v>41</v>
      </c>
      <c r="F2027" s="56" t="s">
        <v>318</v>
      </c>
      <c r="G2027" s="56" t="s">
        <v>318</v>
      </c>
      <c r="H2027" s="56" t="s">
        <v>318</v>
      </c>
      <c r="I2027" s="56" t="s">
        <v>318</v>
      </c>
      <c r="J2027" s="56" t="s">
        <v>318</v>
      </c>
    </row>
    <row r="2028" spans="1:10">
      <c r="A2028" t="s">
        <v>358</v>
      </c>
      <c r="B2028" t="s">
        <v>135</v>
      </c>
      <c r="C2028" t="s">
        <v>69</v>
      </c>
      <c r="D2028" t="s">
        <v>47</v>
      </c>
      <c r="E2028" t="s">
        <v>41</v>
      </c>
      <c r="F2028" s="58">
        <v>0</v>
      </c>
      <c r="G2028" s="58">
        <v>0</v>
      </c>
      <c r="H2028" s="58">
        <v>0</v>
      </c>
      <c r="I2028" s="58">
        <v>0</v>
      </c>
      <c r="J2028" s="58">
        <v>0</v>
      </c>
    </row>
    <row r="2029" spans="1:10">
      <c r="A2029" t="s">
        <v>358</v>
      </c>
      <c r="B2029" t="s">
        <v>136</v>
      </c>
      <c r="C2029" t="s">
        <v>137</v>
      </c>
      <c r="D2029" t="s">
        <v>47</v>
      </c>
      <c r="E2029" t="s">
        <v>41</v>
      </c>
      <c r="F2029" s="56" t="s">
        <v>318</v>
      </c>
      <c r="G2029" s="56" t="s">
        <v>318</v>
      </c>
      <c r="H2029" s="56" t="s">
        <v>318</v>
      </c>
      <c r="I2029" s="56" t="s">
        <v>318</v>
      </c>
      <c r="J2029" s="56" t="s">
        <v>318</v>
      </c>
    </row>
    <row r="2030" spans="1:10">
      <c r="A2030" t="s">
        <v>358</v>
      </c>
      <c r="B2030" t="s">
        <v>138</v>
      </c>
      <c r="C2030" t="s">
        <v>139</v>
      </c>
      <c r="D2030" t="s">
        <v>47</v>
      </c>
      <c r="E2030" t="s">
        <v>41</v>
      </c>
      <c r="F2030" s="56" t="s">
        <v>318</v>
      </c>
      <c r="G2030" s="56" t="s">
        <v>318</v>
      </c>
      <c r="H2030" s="56" t="s">
        <v>318</v>
      </c>
      <c r="I2030" s="56" t="s">
        <v>318</v>
      </c>
      <c r="J2030" s="56" t="s">
        <v>318</v>
      </c>
    </row>
    <row r="2031" spans="1:10">
      <c r="A2031" t="s">
        <v>358</v>
      </c>
      <c r="B2031" t="s">
        <v>140</v>
      </c>
      <c r="C2031" t="s">
        <v>141</v>
      </c>
      <c r="D2031" t="s">
        <v>47</v>
      </c>
      <c r="E2031" t="s">
        <v>41</v>
      </c>
      <c r="F2031" s="56" t="s">
        <v>318</v>
      </c>
      <c r="G2031" s="56" t="s">
        <v>318</v>
      </c>
      <c r="H2031" s="56" t="s">
        <v>318</v>
      </c>
      <c r="I2031" s="56" t="s">
        <v>318</v>
      </c>
      <c r="J2031" s="56" t="s">
        <v>318</v>
      </c>
    </row>
    <row r="2032" spans="1:10">
      <c r="A2032" t="s">
        <v>358</v>
      </c>
      <c r="B2032" t="s">
        <v>142</v>
      </c>
      <c r="C2032" t="s">
        <v>143</v>
      </c>
      <c r="D2032" t="s">
        <v>47</v>
      </c>
      <c r="E2032" t="s">
        <v>41</v>
      </c>
      <c r="F2032" s="56" t="s">
        <v>318</v>
      </c>
      <c r="G2032" s="56" t="s">
        <v>318</v>
      </c>
      <c r="H2032" s="56" t="s">
        <v>318</v>
      </c>
      <c r="I2032" s="56" t="s">
        <v>318</v>
      </c>
      <c r="J2032" s="56" t="s">
        <v>318</v>
      </c>
    </row>
    <row r="2033" spans="1:10">
      <c r="A2033" t="s">
        <v>358</v>
      </c>
      <c r="B2033" t="s">
        <v>144</v>
      </c>
      <c r="C2033" t="s">
        <v>145</v>
      </c>
      <c r="D2033" t="s">
        <v>47</v>
      </c>
      <c r="E2033" t="s">
        <v>41</v>
      </c>
      <c r="F2033" s="56" t="s">
        <v>318</v>
      </c>
      <c r="G2033" s="56" t="s">
        <v>318</v>
      </c>
      <c r="H2033" s="56" t="s">
        <v>318</v>
      </c>
      <c r="I2033" s="56" t="s">
        <v>318</v>
      </c>
      <c r="J2033" s="56" t="s">
        <v>318</v>
      </c>
    </row>
    <row r="2034" spans="1:10">
      <c r="A2034" t="s">
        <v>358</v>
      </c>
      <c r="B2034" t="s">
        <v>146</v>
      </c>
      <c r="C2034" t="s">
        <v>147</v>
      </c>
      <c r="D2034" t="s">
        <v>47</v>
      </c>
      <c r="E2034" t="s">
        <v>41</v>
      </c>
      <c r="F2034" s="56" t="s">
        <v>318</v>
      </c>
      <c r="G2034" s="56" t="s">
        <v>318</v>
      </c>
      <c r="H2034" s="56" t="s">
        <v>318</v>
      </c>
      <c r="I2034" s="56" t="s">
        <v>318</v>
      </c>
      <c r="J2034" s="56" t="s">
        <v>318</v>
      </c>
    </row>
    <row r="2035" spans="1:10">
      <c r="A2035" t="s">
        <v>358</v>
      </c>
      <c r="B2035" t="s">
        <v>148</v>
      </c>
      <c r="C2035" t="s">
        <v>149</v>
      </c>
      <c r="D2035" t="s">
        <v>47</v>
      </c>
      <c r="E2035" t="s">
        <v>41</v>
      </c>
      <c r="F2035" s="56" t="s">
        <v>318</v>
      </c>
      <c r="G2035" s="56" t="s">
        <v>318</v>
      </c>
      <c r="H2035" s="56" t="s">
        <v>318</v>
      </c>
      <c r="I2035" s="56" t="s">
        <v>318</v>
      </c>
      <c r="J2035" s="56" t="s">
        <v>318</v>
      </c>
    </row>
    <row r="2036" spans="1:10">
      <c r="A2036" t="s">
        <v>358</v>
      </c>
      <c r="B2036" t="s">
        <v>150</v>
      </c>
      <c r="C2036" t="s">
        <v>151</v>
      </c>
      <c r="D2036" t="s">
        <v>47</v>
      </c>
      <c r="E2036" t="s">
        <v>41</v>
      </c>
      <c r="F2036" s="56" t="s">
        <v>318</v>
      </c>
      <c r="G2036" s="56" t="s">
        <v>318</v>
      </c>
      <c r="H2036" s="56" t="s">
        <v>318</v>
      </c>
      <c r="I2036" s="56" t="s">
        <v>318</v>
      </c>
      <c r="J2036" s="56" t="s">
        <v>318</v>
      </c>
    </row>
    <row r="2037" spans="1:10">
      <c r="A2037" t="s">
        <v>358</v>
      </c>
      <c r="B2037" t="s">
        <v>152</v>
      </c>
      <c r="C2037" t="s">
        <v>153</v>
      </c>
      <c r="D2037" t="s">
        <v>47</v>
      </c>
      <c r="E2037" t="s">
        <v>41</v>
      </c>
      <c r="F2037" s="56" t="s">
        <v>318</v>
      </c>
      <c r="G2037" s="56" t="s">
        <v>318</v>
      </c>
      <c r="H2037" s="56" t="s">
        <v>318</v>
      </c>
      <c r="I2037" s="56" t="s">
        <v>318</v>
      </c>
      <c r="J2037" s="56" t="s">
        <v>318</v>
      </c>
    </row>
    <row r="2038" spans="1:10">
      <c r="A2038" t="s">
        <v>358</v>
      </c>
      <c r="B2038" t="s">
        <v>154</v>
      </c>
      <c r="C2038" t="s">
        <v>155</v>
      </c>
      <c r="D2038" t="s">
        <v>47</v>
      </c>
      <c r="E2038" t="s">
        <v>41</v>
      </c>
      <c r="F2038" s="56" t="s">
        <v>318</v>
      </c>
      <c r="G2038" s="56" t="s">
        <v>318</v>
      </c>
      <c r="H2038" s="56" t="s">
        <v>318</v>
      </c>
      <c r="I2038" s="56" t="s">
        <v>318</v>
      </c>
      <c r="J2038" s="56" t="s">
        <v>318</v>
      </c>
    </row>
    <row r="2039" spans="1:10">
      <c r="A2039" t="s">
        <v>358</v>
      </c>
      <c r="B2039" t="s">
        <v>156</v>
      </c>
      <c r="C2039" t="s">
        <v>81</v>
      </c>
      <c r="D2039" t="s">
        <v>47</v>
      </c>
      <c r="E2039" t="s">
        <v>41</v>
      </c>
      <c r="F2039" s="58">
        <v>0</v>
      </c>
      <c r="G2039" s="58">
        <v>0</v>
      </c>
      <c r="H2039" s="58">
        <v>0</v>
      </c>
      <c r="I2039" s="58">
        <v>0</v>
      </c>
      <c r="J2039" s="58">
        <v>0</v>
      </c>
    </row>
    <row r="2040" spans="1:10">
      <c r="A2040" t="s">
        <v>358</v>
      </c>
      <c r="B2040" t="s">
        <v>157</v>
      </c>
      <c r="C2040" t="s">
        <v>158</v>
      </c>
      <c r="D2040" t="s">
        <v>47</v>
      </c>
      <c r="E2040" t="s">
        <v>41</v>
      </c>
      <c r="F2040" s="56" t="s">
        <v>318</v>
      </c>
      <c r="G2040" s="56" t="s">
        <v>318</v>
      </c>
      <c r="H2040" s="56" t="s">
        <v>318</v>
      </c>
      <c r="I2040" s="56" t="s">
        <v>318</v>
      </c>
      <c r="J2040" s="56" t="s">
        <v>318</v>
      </c>
    </row>
    <row r="2041" spans="1:10">
      <c r="A2041" t="s">
        <v>358</v>
      </c>
      <c r="B2041" t="s">
        <v>159</v>
      </c>
      <c r="C2041" t="s">
        <v>160</v>
      </c>
      <c r="D2041" t="s">
        <v>47</v>
      </c>
      <c r="E2041" t="s">
        <v>41</v>
      </c>
      <c r="F2041" s="56" t="s">
        <v>318</v>
      </c>
      <c r="G2041" s="56" t="s">
        <v>318</v>
      </c>
      <c r="H2041" s="56" t="s">
        <v>318</v>
      </c>
      <c r="I2041" s="56" t="s">
        <v>318</v>
      </c>
      <c r="J2041" s="56" t="s">
        <v>318</v>
      </c>
    </row>
    <row r="2042" spans="1:10">
      <c r="A2042" t="s">
        <v>358</v>
      </c>
      <c r="B2042" t="s">
        <v>161</v>
      </c>
      <c r="C2042" t="s">
        <v>162</v>
      </c>
      <c r="D2042" t="s">
        <v>47</v>
      </c>
      <c r="E2042" t="s">
        <v>41</v>
      </c>
      <c r="F2042" s="56" t="s">
        <v>318</v>
      </c>
      <c r="G2042" s="56" t="s">
        <v>318</v>
      </c>
      <c r="H2042" s="56" t="s">
        <v>318</v>
      </c>
      <c r="I2042" s="56" t="s">
        <v>318</v>
      </c>
      <c r="J2042" s="56" t="s">
        <v>318</v>
      </c>
    </row>
    <row r="2043" spans="1:10">
      <c r="A2043" t="s">
        <v>358</v>
      </c>
      <c r="B2043" t="s">
        <v>163</v>
      </c>
      <c r="C2043" t="s">
        <v>164</v>
      </c>
      <c r="D2043" t="s">
        <v>47</v>
      </c>
      <c r="E2043" t="s">
        <v>41</v>
      </c>
      <c r="F2043" s="56" t="s">
        <v>318</v>
      </c>
      <c r="G2043" s="56" t="s">
        <v>318</v>
      </c>
      <c r="H2043" s="56" t="s">
        <v>318</v>
      </c>
      <c r="I2043" s="56" t="s">
        <v>318</v>
      </c>
      <c r="J2043" s="56" t="s">
        <v>318</v>
      </c>
    </row>
    <row r="2044" spans="1:10">
      <c r="A2044" t="s">
        <v>358</v>
      </c>
      <c r="B2044" t="s">
        <v>165</v>
      </c>
      <c r="C2044" t="s">
        <v>166</v>
      </c>
      <c r="D2044" t="s">
        <v>47</v>
      </c>
      <c r="E2044" t="s">
        <v>41</v>
      </c>
      <c r="F2044" s="56" t="s">
        <v>318</v>
      </c>
      <c r="G2044" s="56" t="s">
        <v>318</v>
      </c>
      <c r="H2044" s="56" t="s">
        <v>318</v>
      </c>
      <c r="I2044" s="56" t="s">
        <v>318</v>
      </c>
      <c r="J2044" s="56" t="s">
        <v>318</v>
      </c>
    </row>
    <row r="2045" spans="1:10">
      <c r="A2045" t="s">
        <v>358</v>
      </c>
      <c r="B2045" t="s">
        <v>167</v>
      </c>
      <c r="C2045" t="s">
        <v>168</v>
      </c>
      <c r="D2045" t="s">
        <v>47</v>
      </c>
      <c r="E2045" t="s">
        <v>41</v>
      </c>
      <c r="F2045" s="56" t="s">
        <v>318</v>
      </c>
      <c r="G2045" s="56" t="s">
        <v>318</v>
      </c>
      <c r="H2045" s="56" t="s">
        <v>318</v>
      </c>
      <c r="I2045" s="56" t="s">
        <v>318</v>
      </c>
      <c r="J2045" s="56" t="s">
        <v>318</v>
      </c>
    </row>
    <row r="2046" spans="1:10">
      <c r="A2046" t="s">
        <v>358</v>
      </c>
      <c r="B2046" t="s">
        <v>169</v>
      </c>
      <c r="C2046" t="s">
        <v>170</v>
      </c>
      <c r="D2046" t="s">
        <v>47</v>
      </c>
      <c r="E2046" t="s">
        <v>41</v>
      </c>
      <c r="F2046" s="56" t="s">
        <v>318</v>
      </c>
      <c r="G2046" s="56" t="s">
        <v>318</v>
      </c>
      <c r="H2046" s="56" t="s">
        <v>318</v>
      </c>
      <c r="I2046" s="56" t="s">
        <v>318</v>
      </c>
      <c r="J2046" s="56" t="s">
        <v>318</v>
      </c>
    </row>
    <row r="2047" spans="1:10">
      <c r="A2047" t="s">
        <v>358</v>
      </c>
      <c r="B2047" t="s">
        <v>171</v>
      </c>
      <c r="C2047" t="s">
        <v>172</v>
      </c>
      <c r="D2047" t="s">
        <v>47</v>
      </c>
      <c r="E2047" t="s">
        <v>41</v>
      </c>
      <c r="F2047" s="56" t="s">
        <v>318</v>
      </c>
      <c r="G2047" s="56" t="s">
        <v>318</v>
      </c>
      <c r="H2047" s="56" t="s">
        <v>318</v>
      </c>
      <c r="I2047" s="56" t="s">
        <v>318</v>
      </c>
      <c r="J2047" s="56" t="s">
        <v>318</v>
      </c>
    </row>
    <row r="2048" spans="1:10">
      <c r="A2048" t="s">
        <v>358</v>
      </c>
      <c r="B2048" t="s">
        <v>173</v>
      </c>
      <c r="C2048" t="s">
        <v>174</v>
      </c>
      <c r="D2048" t="s">
        <v>47</v>
      </c>
      <c r="E2048" t="s">
        <v>41</v>
      </c>
      <c r="F2048" s="56" t="s">
        <v>318</v>
      </c>
      <c r="G2048" s="56" t="s">
        <v>318</v>
      </c>
      <c r="H2048" s="56" t="s">
        <v>318</v>
      </c>
      <c r="I2048" s="56" t="s">
        <v>318</v>
      </c>
      <c r="J2048" s="56" t="s">
        <v>318</v>
      </c>
    </row>
    <row r="2049" spans="1:10">
      <c r="A2049" t="s">
        <v>358</v>
      </c>
      <c r="B2049" t="s">
        <v>175</v>
      </c>
      <c r="C2049" t="s">
        <v>176</v>
      </c>
      <c r="D2049" t="s">
        <v>47</v>
      </c>
      <c r="E2049" t="s">
        <v>41</v>
      </c>
      <c r="F2049" s="56" t="s">
        <v>318</v>
      </c>
      <c r="G2049" s="56" t="s">
        <v>318</v>
      </c>
      <c r="H2049" s="56" t="s">
        <v>318</v>
      </c>
      <c r="I2049" s="56" t="s">
        <v>318</v>
      </c>
      <c r="J2049" s="56" t="s">
        <v>318</v>
      </c>
    </row>
    <row r="2050" spans="1:10">
      <c r="A2050" t="s">
        <v>358</v>
      </c>
      <c r="B2050" t="s">
        <v>177</v>
      </c>
      <c r="C2050" t="s">
        <v>93</v>
      </c>
      <c r="D2050" t="s">
        <v>47</v>
      </c>
      <c r="E2050" t="s">
        <v>41</v>
      </c>
      <c r="F2050" s="58">
        <v>0</v>
      </c>
      <c r="G2050" s="58">
        <v>0</v>
      </c>
      <c r="H2050" s="58">
        <v>0</v>
      </c>
      <c r="I2050" s="58">
        <v>0</v>
      </c>
      <c r="J2050" s="58">
        <v>0</v>
      </c>
    </row>
    <row r="2051" spans="1:10">
      <c r="A2051" t="s">
        <v>358</v>
      </c>
      <c r="B2051" t="s">
        <v>178</v>
      </c>
      <c r="C2051" t="s">
        <v>179</v>
      </c>
      <c r="D2051" t="s">
        <v>47</v>
      </c>
      <c r="E2051" t="s">
        <v>41</v>
      </c>
      <c r="F2051" s="56" t="s">
        <v>318</v>
      </c>
      <c r="G2051" s="56" t="s">
        <v>318</v>
      </c>
      <c r="H2051" s="56" t="s">
        <v>318</v>
      </c>
      <c r="I2051" s="56" t="s">
        <v>318</v>
      </c>
      <c r="J2051" s="56" t="s">
        <v>318</v>
      </c>
    </row>
    <row r="2052" spans="1:10">
      <c r="A2052" t="s">
        <v>358</v>
      </c>
      <c r="B2052" t="s">
        <v>180</v>
      </c>
      <c r="C2052" t="s">
        <v>181</v>
      </c>
      <c r="D2052" t="s">
        <v>47</v>
      </c>
      <c r="E2052" t="s">
        <v>41</v>
      </c>
      <c r="F2052" s="56" t="s">
        <v>318</v>
      </c>
      <c r="G2052" s="56" t="s">
        <v>318</v>
      </c>
      <c r="H2052" s="56" t="s">
        <v>318</v>
      </c>
      <c r="I2052" s="56" t="s">
        <v>318</v>
      </c>
      <c r="J2052" s="56" t="s">
        <v>318</v>
      </c>
    </row>
    <row r="2053" spans="1:10">
      <c r="A2053" t="s">
        <v>358</v>
      </c>
      <c r="B2053" t="s">
        <v>182</v>
      </c>
      <c r="C2053" t="s">
        <v>183</v>
      </c>
      <c r="D2053" t="s">
        <v>47</v>
      </c>
      <c r="E2053" t="s">
        <v>41</v>
      </c>
      <c r="F2053" s="56" t="s">
        <v>318</v>
      </c>
      <c r="G2053" s="56" t="s">
        <v>318</v>
      </c>
      <c r="H2053" s="56" t="s">
        <v>318</v>
      </c>
      <c r="I2053" s="56" t="s">
        <v>318</v>
      </c>
      <c r="J2053" s="56" t="s">
        <v>318</v>
      </c>
    </row>
    <row r="2054" spans="1:10">
      <c r="A2054" t="s">
        <v>358</v>
      </c>
      <c r="B2054" t="s">
        <v>184</v>
      </c>
      <c r="C2054" t="s">
        <v>185</v>
      </c>
      <c r="D2054" t="s">
        <v>47</v>
      </c>
      <c r="E2054" t="s">
        <v>41</v>
      </c>
      <c r="F2054" s="56" t="s">
        <v>318</v>
      </c>
      <c r="G2054" s="56" t="s">
        <v>318</v>
      </c>
      <c r="H2054" s="56" t="s">
        <v>318</v>
      </c>
      <c r="I2054" s="56" t="s">
        <v>318</v>
      </c>
      <c r="J2054" s="56" t="s">
        <v>318</v>
      </c>
    </row>
    <row r="2055" spans="1:10">
      <c r="A2055" t="s">
        <v>358</v>
      </c>
      <c r="B2055" t="s">
        <v>186</v>
      </c>
      <c r="C2055" t="s">
        <v>187</v>
      </c>
      <c r="D2055" t="s">
        <v>47</v>
      </c>
      <c r="E2055" t="s">
        <v>41</v>
      </c>
      <c r="F2055" s="56" t="s">
        <v>318</v>
      </c>
      <c r="G2055" s="56" t="s">
        <v>318</v>
      </c>
      <c r="H2055" s="56" t="s">
        <v>318</v>
      </c>
      <c r="I2055" s="56" t="s">
        <v>318</v>
      </c>
      <c r="J2055" s="56" t="s">
        <v>318</v>
      </c>
    </row>
    <row r="2056" spans="1:10">
      <c r="A2056" t="s">
        <v>358</v>
      </c>
      <c r="B2056" t="s">
        <v>188</v>
      </c>
      <c r="C2056" t="s">
        <v>189</v>
      </c>
      <c r="D2056" t="s">
        <v>47</v>
      </c>
      <c r="E2056" t="s">
        <v>41</v>
      </c>
      <c r="F2056" s="56" t="s">
        <v>318</v>
      </c>
      <c r="G2056" s="56" t="s">
        <v>318</v>
      </c>
      <c r="H2056" s="56" t="s">
        <v>318</v>
      </c>
      <c r="I2056" s="56" t="s">
        <v>318</v>
      </c>
      <c r="J2056" s="56" t="s">
        <v>318</v>
      </c>
    </row>
    <row r="2057" spans="1:10">
      <c r="A2057" t="s">
        <v>358</v>
      </c>
      <c r="B2057" t="s">
        <v>190</v>
      </c>
      <c r="C2057" t="s">
        <v>191</v>
      </c>
      <c r="D2057" t="s">
        <v>47</v>
      </c>
      <c r="E2057" t="s">
        <v>41</v>
      </c>
      <c r="F2057" s="56" t="s">
        <v>318</v>
      </c>
      <c r="G2057" s="56" t="s">
        <v>318</v>
      </c>
      <c r="H2057" s="56" t="s">
        <v>318</v>
      </c>
      <c r="I2057" s="56" t="s">
        <v>318</v>
      </c>
      <c r="J2057" s="56" t="s">
        <v>318</v>
      </c>
    </row>
    <row r="2058" spans="1:10">
      <c r="A2058" t="s">
        <v>358</v>
      </c>
      <c r="B2058" t="s">
        <v>192</v>
      </c>
      <c r="C2058" t="s">
        <v>193</v>
      </c>
      <c r="D2058" t="s">
        <v>47</v>
      </c>
      <c r="E2058" t="s">
        <v>41</v>
      </c>
      <c r="F2058" s="56" t="s">
        <v>318</v>
      </c>
      <c r="G2058" s="56" t="s">
        <v>318</v>
      </c>
      <c r="H2058" s="56" t="s">
        <v>318</v>
      </c>
      <c r="I2058" s="56" t="s">
        <v>318</v>
      </c>
      <c r="J2058" s="56" t="s">
        <v>318</v>
      </c>
    </row>
    <row r="2059" spans="1:10">
      <c r="A2059" t="s">
        <v>358</v>
      </c>
      <c r="B2059" t="s">
        <v>194</v>
      </c>
      <c r="C2059" t="s">
        <v>195</v>
      </c>
      <c r="D2059" t="s">
        <v>47</v>
      </c>
      <c r="E2059" t="s">
        <v>41</v>
      </c>
      <c r="F2059" s="56" t="s">
        <v>318</v>
      </c>
      <c r="G2059" s="56" t="s">
        <v>318</v>
      </c>
      <c r="H2059" s="56" t="s">
        <v>318</v>
      </c>
      <c r="I2059" s="56" t="s">
        <v>318</v>
      </c>
      <c r="J2059" s="56" t="s">
        <v>318</v>
      </c>
    </row>
    <row r="2060" spans="1:10">
      <c r="A2060" t="s">
        <v>358</v>
      </c>
      <c r="B2060" t="s">
        <v>196</v>
      </c>
      <c r="C2060" t="s">
        <v>197</v>
      </c>
      <c r="D2060" t="s">
        <v>47</v>
      </c>
      <c r="E2060" t="s">
        <v>41</v>
      </c>
      <c r="F2060" s="56" t="s">
        <v>318</v>
      </c>
      <c r="G2060" s="56" t="s">
        <v>318</v>
      </c>
      <c r="H2060" s="56" t="s">
        <v>318</v>
      </c>
      <c r="I2060" s="56" t="s">
        <v>318</v>
      </c>
      <c r="J2060" s="56" t="s">
        <v>318</v>
      </c>
    </row>
    <row r="2061" spans="1:10">
      <c r="A2061" t="s">
        <v>358</v>
      </c>
      <c r="B2061" t="s">
        <v>198</v>
      </c>
      <c r="C2061" t="s">
        <v>199</v>
      </c>
      <c r="D2061" t="s">
        <v>47</v>
      </c>
      <c r="E2061" t="s">
        <v>41</v>
      </c>
      <c r="F2061" s="58">
        <v>0</v>
      </c>
      <c r="G2061" s="58">
        <v>0</v>
      </c>
      <c r="H2061" s="58">
        <v>0</v>
      </c>
      <c r="I2061" s="58">
        <v>0</v>
      </c>
      <c r="J2061" s="58">
        <v>0</v>
      </c>
    </row>
    <row r="2062" spans="1:10">
      <c r="A2062" t="s">
        <v>358</v>
      </c>
      <c r="B2062" t="s">
        <v>200</v>
      </c>
      <c r="C2062" t="s">
        <v>201</v>
      </c>
      <c r="D2062" t="s">
        <v>47</v>
      </c>
      <c r="E2062" t="s">
        <v>41</v>
      </c>
      <c r="F2062" s="56" t="s">
        <v>318</v>
      </c>
      <c r="G2062" s="56" t="s">
        <v>318</v>
      </c>
      <c r="H2062" s="56" t="s">
        <v>318</v>
      </c>
      <c r="I2062" s="56" t="s">
        <v>318</v>
      </c>
      <c r="J2062" s="56" t="s">
        <v>318</v>
      </c>
    </row>
    <row r="2063" spans="1:10">
      <c r="A2063" t="s">
        <v>358</v>
      </c>
      <c r="B2063" t="s">
        <v>202</v>
      </c>
      <c r="C2063" t="s">
        <v>203</v>
      </c>
      <c r="D2063" t="s">
        <v>47</v>
      </c>
      <c r="E2063" t="s">
        <v>41</v>
      </c>
      <c r="F2063" s="56" t="s">
        <v>318</v>
      </c>
      <c r="G2063" s="56" t="s">
        <v>318</v>
      </c>
      <c r="H2063" s="56" t="s">
        <v>318</v>
      </c>
      <c r="I2063" s="56" t="s">
        <v>318</v>
      </c>
      <c r="J2063" s="56" t="s">
        <v>318</v>
      </c>
    </row>
    <row r="2064" spans="1:10">
      <c r="A2064" t="s">
        <v>358</v>
      </c>
      <c r="B2064" t="s">
        <v>204</v>
      </c>
      <c r="C2064" t="s">
        <v>205</v>
      </c>
      <c r="D2064" t="s">
        <v>47</v>
      </c>
      <c r="E2064" t="s">
        <v>41</v>
      </c>
      <c r="F2064" s="56" t="s">
        <v>318</v>
      </c>
      <c r="G2064" s="56" t="s">
        <v>318</v>
      </c>
      <c r="H2064" s="56" t="s">
        <v>318</v>
      </c>
      <c r="I2064" s="56" t="s">
        <v>318</v>
      </c>
      <c r="J2064" s="56" t="s">
        <v>318</v>
      </c>
    </row>
    <row r="2065" spans="1:10">
      <c r="A2065" t="s">
        <v>358</v>
      </c>
      <c r="B2065" t="s">
        <v>206</v>
      </c>
      <c r="C2065" t="s">
        <v>207</v>
      </c>
      <c r="D2065" t="s">
        <v>47</v>
      </c>
      <c r="E2065" t="s">
        <v>41</v>
      </c>
      <c r="F2065" s="56" t="s">
        <v>318</v>
      </c>
      <c r="G2065" s="56" t="s">
        <v>318</v>
      </c>
      <c r="H2065" s="56" t="s">
        <v>318</v>
      </c>
      <c r="I2065" s="56" t="s">
        <v>318</v>
      </c>
      <c r="J2065" s="56" t="s">
        <v>318</v>
      </c>
    </row>
    <row r="2066" spans="1:10">
      <c r="A2066" t="s">
        <v>358</v>
      </c>
      <c r="B2066" t="s">
        <v>208</v>
      </c>
      <c r="C2066" t="s">
        <v>209</v>
      </c>
      <c r="D2066" t="s">
        <v>47</v>
      </c>
      <c r="E2066" t="s">
        <v>41</v>
      </c>
      <c r="F2066" s="56" t="s">
        <v>318</v>
      </c>
      <c r="G2066" s="56" t="s">
        <v>318</v>
      </c>
      <c r="H2066" s="56" t="s">
        <v>318</v>
      </c>
      <c r="I2066" s="56" t="s">
        <v>318</v>
      </c>
      <c r="J2066" s="56" t="s">
        <v>318</v>
      </c>
    </row>
    <row r="2067" spans="1:10">
      <c r="A2067" t="s">
        <v>358</v>
      </c>
      <c r="B2067" t="s">
        <v>210</v>
      </c>
      <c r="C2067" t="s">
        <v>211</v>
      </c>
      <c r="D2067" t="s">
        <v>47</v>
      </c>
      <c r="E2067" t="s">
        <v>41</v>
      </c>
      <c r="F2067" s="56" t="s">
        <v>318</v>
      </c>
      <c r="G2067" s="56" t="s">
        <v>318</v>
      </c>
      <c r="H2067" s="56" t="s">
        <v>318</v>
      </c>
      <c r="I2067" s="56" t="s">
        <v>318</v>
      </c>
      <c r="J2067" s="56" t="s">
        <v>318</v>
      </c>
    </row>
    <row r="2068" spans="1:10">
      <c r="A2068" t="s">
        <v>358</v>
      </c>
      <c r="B2068" t="s">
        <v>212</v>
      </c>
      <c r="C2068" t="s">
        <v>213</v>
      </c>
      <c r="D2068" t="s">
        <v>47</v>
      </c>
      <c r="E2068" t="s">
        <v>41</v>
      </c>
      <c r="F2068" s="56" t="s">
        <v>318</v>
      </c>
      <c r="G2068" s="56" t="s">
        <v>318</v>
      </c>
      <c r="H2068" s="56" t="s">
        <v>318</v>
      </c>
      <c r="I2068" s="56" t="s">
        <v>318</v>
      </c>
      <c r="J2068" s="56" t="s">
        <v>318</v>
      </c>
    </row>
    <row r="2069" spans="1:10">
      <c r="A2069" t="s">
        <v>358</v>
      </c>
      <c r="B2069" t="s">
        <v>214</v>
      </c>
      <c r="C2069" t="s">
        <v>215</v>
      </c>
      <c r="D2069" t="s">
        <v>47</v>
      </c>
      <c r="E2069" t="s">
        <v>41</v>
      </c>
      <c r="F2069" s="56" t="s">
        <v>318</v>
      </c>
      <c r="G2069" s="56" t="s">
        <v>318</v>
      </c>
      <c r="H2069" s="56" t="s">
        <v>318</v>
      </c>
      <c r="I2069" s="56" t="s">
        <v>318</v>
      </c>
      <c r="J2069" s="56" t="s">
        <v>318</v>
      </c>
    </row>
    <row r="2070" spans="1:10">
      <c r="A2070" t="s">
        <v>358</v>
      </c>
      <c r="B2070" t="s">
        <v>216</v>
      </c>
      <c r="C2070" t="s">
        <v>217</v>
      </c>
      <c r="D2070" t="s">
        <v>47</v>
      </c>
      <c r="E2070" t="s">
        <v>41</v>
      </c>
      <c r="F2070" s="56" t="s">
        <v>318</v>
      </c>
      <c r="G2070" s="56" t="s">
        <v>318</v>
      </c>
      <c r="H2070" s="56" t="s">
        <v>318</v>
      </c>
      <c r="I2070" s="56" t="s">
        <v>318</v>
      </c>
      <c r="J2070" s="56" t="s">
        <v>318</v>
      </c>
    </row>
    <row r="2071" spans="1:10">
      <c r="A2071" t="s">
        <v>358</v>
      </c>
      <c r="B2071" t="s">
        <v>218</v>
      </c>
      <c r="C2071" t="s">
        <v>219</v>
      </c>
      <c r="D2071" t="s">
        <v>47</v>
      </c>
      <c r="E2071" t="s">
        <v>41</v>
      </c>
      <c r="F2071" s="56" t="s">
        <v>318</v>
      </c>
      <c r="G2071" s="56" t="s">
        <v>318</v>
      </c>
      <c r="H2071" s="56" t="s">
        <v>318</v>
      </c>
      <c r="I2071" s="56" t="s">
        <v>318</v>
      </c>
      <c r="J2071" s="56" t="s">
        <v>318</v>
      </c>
    </row>
    <row r="2072" spans="1:10">
      <c r="A2072" t="s">
        <v>358</v>
      </c>
      <c r="B2072" t="s">
        <v>220</v>
      </c>
      <c r="C2072" t="s">
        <v>221</v>
      </c>
      <c r="D2072" t="s">
        <v>47</v>
      </c>
      <c r="E2072" t="s">
        <v>41</v>
      </c>
      <c r="F2072" s="58">
        <v>0</v>
      </c>
      <c r="G2072" s="58">
        <v>0</v>
      </c>
      <c r="H2072" s="58">
        <v>0</v>
      </c>
      <c r="I2072" s="58">
        <v>0</v>
      </c>
      <c r="J2072" s="58">
        <v>0</v>
      </c>
    </row>
    <row r="2073" spans="1:10">
      <c r="A2073" t="s">
        <v>358</v>
      </c>
      <c r="B2073" t="s">
        <v>222</v>
      </c>
      <c r="C2073" t="s">
        <v>223</v>
      </c>
      <c r="D2073" t="s">
        <v>47</v>
      </c>
      <c r="E2073" t="s">
        <v>41</v>
      </c>
      <c r="F2073" s="58">
        <v>0</v>
      </c>
      <c r="G2073" s="58">
        <v>0</v>
      </c>
      <c r="H2073" s="58">
        <v>0</v>
      </c>
      <c r="I2073" s="58">
        <v>0</v>
      </c>
      <c r="J2073" s="58">
        <v>0</v>
      </c>
    </row>
    <row r="2074" spans="1:10">
      <c r="A2074" t="s">
        <v>358</v>
      </c>
      <c r="B2074" t="s">
        <v>224</v>
      </c>
      <c r="C2074" t="s">
        <v>225</v>
      </c>
      <c r="D2074" t="s">
        <v>47</v>
      </c>
      <c r="E2074" t="s">
        <v>41</v>
      </c>
      <c r="F2074" s="58">
        <v>0</v>
      </c>
      <c r="G2074" s="58">
        <v>0</v>
      </c>
      <c r="H2074" s="58">
        <v>0</v>
      </c>
      <c r="I2074" s="58">
        <v>0</v>
      </c>
      <c r="J2074" s="58">
        <v>0</v>
      </c>
    </row>
    <row r="2075" spans="1:10">
      <c r="A2075" t="s">
        <v>358</v>
      </c>
      <c r="B2075" t="s">
        <v>226</v>
      </c>
      <c r="C2075" t="s">
        <v>227</v>
      </c>
      <c r="D2075" t="s">
        <v>47</v>
      </c>
      <c r="E2075" t="s">
        <v>41</v>
      </c>
      <c r="F2075" s="58">
        <v>0</v>
      </c>
      <c r="G2075" s="58">
        <v>0</v>
      </c>
      <c r="H2075" s="58">
        <v>0</v>
      </c>
      <c r="I2075" s="58">
        <v>0</v>
      </c>
      <c r="J2075" s="58">
        <v>0</v>
      </c>
    </row>
    <row r="2076" spans="1:10">
      <c r="A2076" t="s">
        <v>358</v>
      </c>
      <c r="B2076" t="s">
        <v>228</v>
      </c>
      <c r="C2076" t="s">
        <v>229</v>
      </c>
      <c r="D2076" t="s">
        <v>47</v>
      </c>
      <c r="E2076" t="s">
        <v>41</v>
      </c>
      <c r="F2076" s="58">
        <v>0</v>
      </c>
      <c r="G2076" s="58">
        <v>0</v>
      </c>
      <c r="H2076" s="58">
        <v>0</v>
      </c>
      <c r="I2076" s="58">
        <v>0</v>
      </c>
      <c r="J2076" s="58">
        <v>0</v>
      </c>
    </row>
    <row r="2077" spans="1:10">
      <c r="A2077" t="s">
        <v>358</v>
      </c>
      <c r="B2077" t="s">
        <v>230</v>
      </c>
      <c r="C2077" t="s">
        <v>231</v>
      </c>
      <c r="D2077" t="s">
        <v>47</v>
      </c>
      <c r="E2077" t="s">
        <v>41</v>
      </c>
      <c r="F2077" s="58">
        <v>0</v>
      </c>
      <c r="G2077" s="58">
        <v>0</v>
      </c>
      <c r="H2077" s="58">
        <v>0</v>
      </c>
      <c r="I2077" s="58">
        <v>0</v>
      </c>
      <c r="J2077" s="58">
        <v>0</v>
      </c>
    </row>
    <row r="2078" spans="1:10">
      <c r="A2078" t="s">
        <v>358</v>
      </c>
      <c r="B2078" t="s">
        <v>232</v>
      </c>
      <c r="C2078" t="s">
        <v>233</v>
      </c>
      <c r="D2078" t="s">
        <v>47</v>
      </c>
      <c r="E2078" t="s">
        <v>41</v>
      </c>
      <c r="F2078" s="58">
        <v>0</v>
      </c>
      <c r="G2078" s="58">
        <v>0</v>
      </c>
      <c r="H2078" s="58">
        <v>0</v>
      </c>
      <c r="I2078" s="58">
        <v>0</v>
      </c>
      <c r="J2078" s="58">
        <v>0</v>
      </c>
    </row>
    <row r="2079" spans="1:10">
      <c r="A2079" t="s">
        <v>358</v>
      </c>
      <c r="B2079" t="s">
        <v>234</v>
      </c>
      <c r="C2079" t="s">
        <v>235</v>
      </c>
      <c r="D2079" t="s">
        <v>47</v>
      </c>
      <c r="E2079" t="s">
        <v>41</v>
      </c>
      <c r="F2079" s="58">
        <v>0</v>
      </c>
      <c r="G2079" s="58">
        <v>0</v>
      </c>
      <c r="H2079" s="58">
        <v>0</v>
      </c>
      <c r="I2079" s="58">
        <v>0</v>
      </c>
      <c r="J2079" s="58">
        <v>0</v>
      </c>
    </row>
    <row r="2080" spans="1:10">
      <c r="A2080" t="s">
        <v>358</v>
      </c>
      <c r="B2080" t="s">
        <v>236</v>
      </c>
      <c r="C2080" t="s">
        <v>237</v>
      </c>
      <c r="D2080" t="s">
        <v>47</v>
      </c>
      <c r="E2080" t="s">
        <v>41</v>
      </c>
      <c r="F2080" s="58">
        <v>0</v>
      </c>
      <c r="G2080" s="58">
        <v>0</v>
      </c>
      <c r="H2080" s="58">
        <v>0</v>
      </c>
      <c r="I2080" s="58">
        <v>0</v>
      </c>
      <c r="J2080" s="58">
        <v>0</v>
      </c>
    </row>
    <row r="2081" spans="1:10">
      <c r="A2081" t="s">
        <v>358</v>
      </c>
      <c r="B2081" t="s">
        <v>238</v>
      </c>
      <c r="C2081" t="s">
        <v>239</v>
      </c>
      <c r="D2081" t="s">
        <v>47</v>
      </c>
      <c r="E2081" t="s">
        <v>41</v>
      </c>
      <c r="F2081" s="58">
        <v>0</v>
      </c>
      <c r="G2081" s="58">
        <v>0</v>
      </c>
      <c r="H2081" s="58">
        <v>0</v>
      </c>
      <c r="I2081" s="58">
        <v>0</v>
      </c>
      <c r="J2081" s="58">
        <v>0</v>
      </c>
    </row>
    <row r="2082" spans="1:10">
      <c r="A2082" t="s">
        <v>358</v>
      </c>
      <c r="B2082" t="s">
        <v>240</v>
      </c>
      <c r="C2082" t="s">
        <v>241</v>
      </c>
      <c r="D2082" t="s">
        <v>47</v>
      </c>
      <c r="E2082" t="s">
        <v>41</v>
      </c>
      <c r="F2082" s="58">
        <v>0</v>
      </c>
      <c r="G2082" s="58">
        <v>0</v>
      </c>
      <c r="H2082" s="58">
        <v>0</v>
      </c>
      <c r="I2082" s="58">
        <v>0</v>
      </c>
      <c r="J2082" s="58">
        <v>0</v>
      </c>
    </row>
    <row r="2083" spans="1:10">
      <c r="A2083" t="s">
        <v>358</v>
      </c>
      <c r="B2083" t="s">
        <v>242</v>
      </c>
      <c r="C2083" t="s">
        <v>243</v>
      </c>
      <c r="D2083" t="s">
        <v>47</v>
      </c>
      <c r="E2083" t="s">
        <v>41</v>
      </c>
      <c r="F2083" s="58">
        <v>0</v>
      </c>
      <c r="G2083" s="58">
        <v>0</v>
      </c>
      <c r="H2083" s="58">
        <v>0</v>
      </c>
      <c r="I2083" s="58">
        <v>0</v>
      </c>
      <c r="J2083" s="58">
        <v>0</v>
      </c>
    </row>
    <row r="2084" spans="1:10">
      <c r="A2084" t="s">
        <v>358</v>
      </c>
      <c r="B2084" t="s">
        <v>244</v>
      </c>
      <c r="C2084" t="s">
        <v>245</v>
      </c>
      <c r="D2084" t="s">
        <v>47</v>
      </c>
      <c r="E2084" t="s">
        <v>41</v>
      </c>
      <c r="F2084" s="56" t="s">
        <v>318</v>
      </c>
      <c r="G2084" s="56" t="s">
        <v>318</v>
      </c>
      <c r="H2084" s="56" t="s">
        <v>318</v>
      </c>
      <c r="I2084" s="56" t="s">
        <v>318</v>
      </c>
      <c r="J2084" s="56" t="s">
        <v>318</v>
      </c>
    </row>
    <row r="2085" spans="1:10">
      <c r="A2085" t="s">
        <v>358</v>
      </c>
      <c r="B2085" t="s">
        <v>246</v>
      </c>
      <c r="C2085" t="s">
        <v>247</v>
      </c>
      <c r="D2085" t="s">
        <v>47</v>
      </c>
      <c r="E2085" t="s">
        <v>41</v>
      </c>
      <c r="F2085" s="56" t="s">
        <v>318</v>
      </c>
      <c r="G2085" s="56" t="s">
        <v>318</v>
      </c>
      <c r="H2085" s="56" t="s">
        <v>318</v>
      </c>
      <c r="I2085" s="56" t="s">
        <v>318</v>
      </c>
      <c r="J2085" s="56" t="s">
        <v>318</v>
      </c>
    </row>
    <row r="2086" spans="1:10">
      <c r="A2086" t="s">
        <v>358</v>
      </c>
      <c r="B2086" t="s">
        <v>248</v>
      </c>
      <c r="C2086" t="s">
        <v>249</v>
      </c>
      <c r="D2086" t="s">
        <v>47</v>
      </c>
      <c r="E2086" t="s">
        <v>41</v>
      </c>
      <c r="F2086" s="56" t="s">
        <v>318</v>
      </c>
      <c r="G2086" s="56" t="s">
        <v>318</v>
      </c>
      <c r="H2086" s="56" t="s">
        <v>318</v>
      </c>
      <c r="I2086" s="56" t="s">
        <v>318</v>
      </c>
      <c r="J2086" s="56" t="s">
        <v>318</v>
      </c>
    </row>
    <row r="2087" spans="1:10">
      <c r="A2087" t="s">
        <v>358</v>
      </c>
      <c r="B2087" t="s">
        <v>250</v>
      </c>
      <c r="C2087" t="s">
        <v>251</v>
      </c>
      <c r="D2087" t="s">
        <v>47</v>
      </c>
      <c r="E2087" t="s">
        <v>41</v>
      </c>
      <c r="F2087" s="56" t="s">
        <v>318</v>
      </c>
      <c r="G2087" s="56" t="s">
        <v>318</v>
      </c>
      <c r="H2087" s="56" t="s">
        <v>318</v>
      </c>
      <c r="I2087" s="56" t="s">
        <v>318</v>
      </c>
      <c r="J2087" s="56" t="s">
        <v>318</v>
      </c>
    </row>
    <row r="2088" spans="1:10">
      <c r="A2088" t="s">
        <v>358</v>
      </c>
      <c r="B2088" t="s">
        <v>252</v>
      </c>
      <c r="C2088" t="s">
        <v>253</v>
      </c>
      <c r="D2088" t="s">
        <v>47</v>
      </c>
      <c r="E2088" t="s">
        <v>41</v>
      </c>
      <c r="F2088" s="56" t="s">
        <v>318</v>
      </c>
      <c r="G2088" s="56" t="s">
        <v>318</v>
      </c>
      <c r="H2088" s="56" t="s">
        <v>318</v>
      </c>
      <c r="I2088" s="56" t="s">
        <v>318</v>
      </c>
      <c r="J2088" s="56" t="s">
        <v>318</v>
      </c>
    </row>
    <row r="2089" spans="1:10">
      <c r="A2089" t="s">
        <v>358</v>
      </c>
      <c r="B2089" t="s">
        <v>254</v>
      </c>
      <c r="C2089" t="s">
        <v>255</v>
      </c>
      <c r="D2089" t="s">
        <v>47</v>
      </c>
      <c r="E2089" t="s">
        <v>41</v>
      </c>
      <c r="F2089" s="56" t="s">
        <v>318</v>
      </c>
      <c r="G2089" s="56" t="s">
        <v>318</v>
      </c>
      <c r="H2089" s="56" t="s">
        <v>318</v>
      </c>
      <c r="I2089" s="56" t="s">
        <v>318</v>
      </c>
      <c r="J2089" s="56" t="s">
        <v>318</v>
      </c>
    </row>
    <row r="2090" spans="1:10">
      <c r="A2090" t="s">
        <v>358</v>
      </c>
      <c r="B2090" t="s">
        <v>256</v>
      </c>
      <c r="C2090" t="s">
        <v>257</v>
      </c>
      <c r="D2090" t="s">
        <v>47</v>
      </c>
      <c r="E2090" t="s">
        <v>41</v>
      </c>
      <c r="F2090" s="56" t="s">
        <v>318</v>
      </c>
      <c r="G2090" s="56" t="s">
        <v>318</v>
      </c>
      <c r="H2090" s="56" t="s">
        <v>318</v>
      </c>
      <c r="I2090" s="56" t="s">
        <v>318</v>
      </c>
      <c r="J2090" s="56" t="s">
        <v>318</v>
      </c>
    </row>
    <row r="2091" spans="1:10">
      <c r="A2091" t="s">
        <v>358</v>
      </c>
      <c r="B2091" t="s">
        <v>258</v>
      </c>
      <c r="C2091" t="s">
        <v>259</v>
      </c>
      <c r="D2091" t="s">
        <v>47</v>
      </c>
      <c r="E2091" t="s">
        <v>41</v>
      </c>
      <c r="F2091" s="56" t="s">
        <v>318</v>
      </c>
      <c r="G2091" s="56" t="s">
        <v>318</v>
      </c>
      <c r="H2091" s="56" t="s">
        <v>318</v>
      </c>
      <c r="I2091" s="56" t="s">
        <v>318</v>
      </c>
      <c r="J2091" s="56" t="s">
        <v>318</v>
      </c>
    </row>
    <row r="2092" spans="1:10">
      <c r="A2092" t="s">
        <v>358</v>
      </c>
      <c r="B2092" t="s">
        <v>260</v>
      </c>
      <c r="C2092" t="s">
        <v>261</v>
      </c>
      <c r="D2092" t="s">
        <v>47</v>
      </c>
      <c r="E2092" t="s">
        <v>41</v>
      </c>
      <c r="F2092" s="56" t="s">
        <v>318</v>
      </c>
      <c r="G2092" s="56" t="s">
        <v>318</v>
      </c>
      <c r="H2092" s="56" t="s">
        <v>318</v>
      </c>
      <c r="I2092" s="56" t="s">
        <v>318</v>
      </c>
      <c r="J2092" s="56" t="s">
        <v>318</v>
      </c>
    </row>
    <row r="2093" spans="1:10">
      <c r="A2093" t="s">
        <v>358</v>
      </c>
      <c r="B2093" t="s">
        <v>262</v>
      </c>
      <c r="C2093" t="s">
        <v>263</v>
      </c>
      <c r="D2093" t="s">
        <v>47</v>
      </c>
      <c r="E2093" t="s">
        <v>41</v>
      </c>
      <c r="F2093" s="56" t="s">
        <v>318</v>
      </c>
      <c r="G2093" s="56" t="s">
        <v>318</v>
      </c>
      <c r="H2093" s="56" t="s">
        <v>318</v>
      </c>
      <c r="I2093" s="56" t="s">
        <v>318</v>
      </c>
      <c r="J2093" s="56" t="s">
        <v>318</v>
      </c>
    </row>
    <row r="2094" spans="1:10">
      <c r="A2094" t="s">
        <v>358</v>
      </c>
      <c r="B2094" t="s">
        <v>264</v>
      </c>
      <c r="C2094" t="s">
        <v>265</v>
      </c>
      <c r="D2094" t="s">
        <v>47</v>
      </c>
      <c r="E2094" t="s">
        <v>41</v>
      </c>
      <c r="F2094" s="58">
        <v>0</v>
      </c>
      <c r="G2094" s="58">
        <v>0</v>
      </c>
      <c r="H2094" s="58">
        <v>0</v>
      </c>
      <c r="I2094" s="58">
        <v>0</v>
      </c>
      <c r="J2094" s="58">
        <v>0</v>
      </c>
    </row>
    <row r="2095" spans="1:10">
      <c r="A2095" t="s">
        <v>358</v>
      </c>
      <c r="B2095" t="s">
        <v>266</v>
      </c>
      <c r="C2095" t="s">
        <v>267</v>
      </c>
      <c r="D2095" t="s">
        <v>47</v>
      </c>
      <c r="E2095" t="s">
        <v>41</v>
      </c>
      <c r="F2095" s="56" t="s">
        <v>318</v>
      </c>
      <c r="G2095" s="56" t="s">
        <v>318</v>
      </c>
      <c r="H2095" s="56" t="s">
        <v>318</v>
      </c>
      <c r="I2095" s="56" t="s">
        <v>318</v>
      </c>
      <c r="J2095" s="56" t="s">
        <v>318</v>
      </c>
    </row>
    <row r="2096" spans="1:10">
      <c r="A2096" t="s">
        <v>358</v>
      </c>
      <c r="B2096" t="s">
        <v>268</v>
      </c>
      <c r="C2096" t="s">
        <v>269</v>
      </c>
      <c r="D2096" t="s">
        <v>47</v>
      </c>
      <c r="E2096" t="s">
        <v>41</v>
      </c>
      <c r="F2096" s="56" t="s">
        <v>318</v>
      </c>
      <c r="G2096" s="56" t="s">
        <v>318</v>
      </c>
      <c r="H2096" s="56" t="s">
        <v>318</v>
      </c>
      <c r="I2096" s="56" t="s">
        <v>318</v>
      </c>
      <c r="J2096" s="56" t="s">
        <v>318</v>
      </c>
    </row>
    <row r="2097" spans="1:10">
      <c r="A2097" t="s">
        <v>358</v>
      </c>
      <c r="B2097" t="s">
        <v>270</v>
      </c>
      <c r="C2097" t="s">
        <v>271</v>
      </c>
      <c r="D2097" t="s">
        <v>47</v>
      </c>
      <c r="E2097" t="s">
        <v>41</v>
      </c>
      <c r="F2097" s="56" t="s">
        <v>318</v>
      </c>
      <c r="G2097" s="56" t="s">
        <v>318</v>
      </c>
      <c r="H2097" s="56" t="s">
        <v>318</v>
      </c>
      <c r="I2097" s="56" t="s">
        <v>318</v>
      </c>
      <c r="J2097" s="56" t="s">
        <v>318</v>
      </c>
    </row>
    <row r="2098" spans="1:10">
      <c r="A2098" t="s">
        <v>358</v>
      </c>
      <c r="B2098" t="s">
        <v>272</v>
      </c>
      <c r="C2098" t="s">
        <v>273</v>
      </c>
      <c r="D2098" t="s">
        <v>47</v>
      </c>
      <c r="E2098" t="s">
        <v>41</v>
      </c>
      <c r="F2098" s="56" t="s">
        <v>318</v>
      </c>
      <c r="G2098" s="56" t="s">
        <v>318</v>
      </c>
      <c r="H2098" s="56" t="s">
        <v>318</v>
      </c>
      <c r="I2098" s="56" t="s">
        <v>318</v>
      </c>
      <c r="J2098" s="56" t="s">
        <v>318</v>
      </c>
    </row>
    <row r="2099" spans="1:10">
      <c r="A2099" t="s">
        <v>358</v>
      </c>
      <c r="B2099" t="s">
        <v>274</v>
      </c>
      <c r="C2099" t="s">
        <v>275</v>
      </c>
      <c r="D2099" t="s">
        <v>47</v>
      </c>
      <c r="E2099" t="s">
        <v>41</v>
      </c>
      <c r="F2099" s="56" t="s">
        <v>318</v>
      </c>
      <c r="G2099" s="56" t="s">
        <v>318</v>
      </c>
      <c r="H2099" s="56" t="s">
        <v>318</v>
      </c>
      <c r="I2099" s="56" t="s">
        <v>318</v>
      </c>
      <c r="J2099" s="56" t="s">
        <v>318</v>
      </c>
    </row>
    <row r="2100" spans="1:10">
      <c r="A2100" t="s">
        <v>358</v>
      </c>
      <c r="B2100" t="s">
        <v>276</v>
      </c>
      <c r="C2100" t="s">
        <v>277</v>
      </c>
      <c r="D2100" t="s">
        <v>47</v>
      </c>
      <c r="E2100" t="s">
        <v>41</v>
      </c>
      <c r="F2100" s="56" t="s">
        <v>318</v>
      </c>
      <c r="G2100" s="56" t="s">
        <v>318</v>
      </c>
      <c r="H2100" s="56" t="s">
        <v>318</v>
      </c>
      <c r="I2100" s="56" t="s">
        <v>318</v>
      </c>
      <c r="J2100" s="56" t="s">
        <v>318</v>
      </c>
    </row>
    <row r="2101" spans="1:10">
      <c r="A2101" t="s">
        <v>358</v>
      </c>
      <c r="B2101" t="s">
        <v>278</v>
      </c>
      <c r="C2101" t="s">
        <v>279</v>
      </c>
      <c r="D2101" t="s">
        <v>47</v>
      </c>
      <c r="E2101" t="s">
        <v>41</v>
      </c>
      <c r="F2101" s="56" t="s">
        <v>318</v>
      </c>
      <c r="G2101" s="56" t="s">
        <v>318</v>
      </c>
      <c r="H2101" s="56" t="s">
        <v>318</v>
      </c>
      <c r="I2101" s="56" t="s">
        <v>318</v>
      </c>
      <c r="J2101" s="56" t="s">
        <v>318</v>
      </c>
    </row>
    <row r="2102" spans="1:10">
      <c r="A2102" t="s">
        <v>358</v>
      </c>
      <c r="B2102" t="s">
        <v>280</v>
      </c>
      <c r="C2102" t="s">
        <v>281</v>
      </c>
      <c r="D2102" t="s">
        <v>47</v>
      </c>
      <c r="E2102" t="s">
        <v>41</v>
      </c>
      <c r="F2102" s="56" t="s">
        <v>318</v>
      </c>
      <c r="G2102" s="56" t="s">
        <v>318</v>
      </c>
      <c r="H2102" s="56" t="s">
        <v>318</v>
      </c>
      <c r="I2102" s="56" t="s">
        <v>318</v>
      </c>
      <c r="J2102" s="56" t="s">
        <v>318</v>
      </c>
    </row>
    <row r="2103" spans="1:10">
      <c r="A2103" t="s">
        <v>358</v>
      </c>
      <c r="B2103" t="s">
        <v>282</v>
      </c>
      <c r="C2103" t="s">
        <v>283</v>
      </c>
      <c r="D2103" t="s">
        <v>47</v>
      </c>
      <c r="E2103" t="s">
        <v>41</v>
      </c>
      <c r="F2103" s="56" t="s">
        <v>318</v>
      </c>
      <c r="G2103" s="56" t="s">
        <v>318</v>
      </c>
      <c r="H2103" s="56" t="s">
        <v>318</v>
      </c>
      <c r="I2103" s="56" t="s">
        <v>318</v>
      </c>
      <c r="J2103" s="56" t="s">
        <v>318</v>
      </c>
    </row>
    <row r="2104" spans="1:10">
      <c r="A2104" t="s">
        <v>358</v>
      </c>
      <c r="B2104" t="s">
        <v>284</v>
      </c>
      <c r="C2104" t="s">
        <v>285</v>
      </c>
      <c r="D2104" t="s">
        <v>47</v>
      </c>
      <c r="E2104" t="s">
        <v>41</v>
      </c>
      <c r="F2104" s="56" t="s">
        <v>318</v>
      </c>
      <c r="G2104" s="56" t="s">
        <v>318</v>
      </c>
      <c r="H2104" s="56" t="s">
        <v>318</v>
      </c>
      <c r="I2104" s="56" t="s">
        <v>318</v>
      </c>
      <c r="J2104" s="56" t="s">
        <v>318</v>
      </c>
    </row>
    <row r="2105" spans="1:10">
      <c r="A2105" t="s">
        <v>358</v>
      </c>
      <c r="B2105" t="s">
        <v>286</v>
      </c>
      <c r="C2105" t="s">
        <v>287</v>
      </c>
      <c r="D2105" t="s">
        <v>47</v>
      </c>
      <c r="E2105" t="s">
        <v>41</v>
      </c>
      <c r="F2105" s="58">
        <v>0</v>
      </c>
      <c r="G2105" s="58">
        <v>0</v>
      </c>
      <c r="H2105" s="58">
        <v>0</v>
      </c>
      <c r="I2105" s="58">
        <v>0</v>
      </c>
      <c r="J2105" s="58">
        <v>0</v>
      </c>
    </row>
    <row r="2106" spans="1:10">
      <c r="A2106" t="s">
        <v>358</v>
      </c>
      <c r="B2106" t="s">
        <v>288</v>
      </c>
      <c r="C2106" t="s">
        <v>289</v>
      </c>
      <c r="D2106" t="s">
        <v>47</v>
      </c>
      <c r="E2106" t="s">
        <v>41</v>
      </c>
      <c r="F2106" s="58">
        <v>0</v>
      </c>
      <c r="G2106" s="58">
        <v>0</v>
      </c>
      <c r="H2106" s="58">
        <v>0</v>
      </c>
      <c r="I2106" s="58">
        <v>0</v>
      </c>
      <c r="J2106" s="58">
        <v>0</v>
      </c>
    </row>
    <row r="2107" spans="1:10">
      <c r="A2107" t="s">
        <v>358</v>
      </c>
      <c r="B2107" t="s">
        <v>290</v>
      </c>
      <c r="C2107" t="s">
        <v>291</v>
      </c>
      <c r="D2107" t="s">
        <v>47</v>
      </c>
      <c r="E2107" t="s">
        <v>41</v>
      </c>
      <c r="F2107" s="58">
        <v>0</v>
      </c>
      <c r="G2107" s="58">
        <v>0</v>
      </c>
      <c r="H2107" s="58">
        <v>0</v>
      </c>
      <c r="I2107" s="58">
        <v>0</v>
      </c>
      <c r="J2107" s="58">
        <v>0</v>
      </c>
    </row>
    <row r="2108" spans="1:10">
      <c r="A2108" t="s">
        <v>358</v>
      </c>
      <c r="B2108" t="s">
        <v>292</v>
      </c>
      <c r="C2108" t="s">
        <v>293</v>
      </c>
      <c r="D2108" t="s">
        <v>47</v>
      </c>
      <c r="E2108" t="s">
        <v>41</v>
      </c>
      <c r="F2108" s="58">
        <v>0</v>
      </c>
      <c r="G2108" s="58">
        <v>0</v>
      </c>
      <c r="H2108" s="58">
        <v>0</v>
      </c>
      <c r="I2108" s="58">
        <v>0</v>
      </c>
      <c r="J2108" s="58">
        <v>0</v>
      </c>
    </row>
    <row r="2109" spans="1:10">
      <c r="A2109" t="s">
        <v>358</v>
      </c>
      <c r="B2109" t="s">
        <v>294</v>
      </c>
      <c r="C2109" t="s">
        <v>295</v>
      </c>
      <c r="D2109" t="s">
        <v>47</v>
      </c>
      <c r="E2109" t="s">
        <v>41</v>
      </c>
      <c r="F2109" s="58">
        <v>0</v>
      </c>
      <c r="G2109" s="58">
        <v>0</v>
      </c>
      <c r="H2109" s="58">
        <v>0</v>
      </c>
      <c r="I2109" s="58">
        <v>0</v>
      </c>
      <c r="J2109" s="58">
        <v>0</v>
      </c>
    </row>
    <row r="2110" spans="1:10">
      <c r="A2110" t="s">
        <v>358</v>
      </c>
      <c r="B2110" t="s">
        <v>296</v>
      </c>
      <c r="C2110" t="s">
        <v>297</v>
      </c>
      <c r="D2110" t="s">
        <v>47</v>
      </c>
      <c r="E2110" t="s">
        <v>41</v>
      </c>
      <c r="F2110" s="58">
        <v>0</v>
      </c>
      <c r="G2110" s="58">
        <v>0</v>
      </c>
      <c r="H2110" s="58">
        <v>0</v>
      </c>
      <c r="I2110" s="58">
        <v>0</v>
      </c>
      <c r="J2110" s="58">
        <v>0</v>
      </c>
    </row>
    <row r="2111" spans="1:10">
      <c r="A2111" t="s">
        <v>358</v>
      </c>
      <c r="B2111" t="s">
        <v>298</v>
      </c>
      <c r="C2111" t="s">
        <v>299</v>
      </c>
      <c r="D2111" t="s">
        <v>47</v>
      </c>
      <c r="E2111" t="s">
        <v>41</v>
      </c>
      <c r="F2111" s="58">
        <v>0</v>
      </c>
      <c r="G2111" s="58">
        <v>0</v>
      </c>
      <c r="H2111" s="58">
        <v>0</v>
      </c>
      <c r="I2111" s="58">
        <v>0</v>
      </c>
      <c r="J2111" s="58">
        <v>0</v>
      </c>
    </row>
    <row r="2112" spans="1:10">
      <c r="A2112" t="s">
        <v>358</v>
      </c>
      <c r="B2112" t="s">
        <v>300</v>
      </c>
      <c r="C2112" t="s">
        <v>301</v>
      </c>
      <c r="D2112" t="s">
        <v>47</v>
      </c>
      <c r="E2112" t="s">
        <v>41</v>
      </c>
      <c r="F2112" s="58">
        <v>0</v>
      </c>
      <c r="G2112" s="58">
        <v>0</v>
      </c>
      <c r="H2112" s="58">
        <v>0</v>
      </c>
      <c r="I2112" s="58">
        <v>0</v>
      </c>
      <c r="J2112" s="58">
        <v>0</v>
      </c>
    </row>
    <row r="2113" spans="1:10">
      <c r="A2113" t="s">
        <v>358</v>
      </c>
      <c r="B2113" t="s">
        <v>302</v>
      </c>
      <c r="C2113" t="s">
        <v>303</v>
      </c>
      <c r="D2113" t="s">
        <v>47</v>
      </c>
      <c r="E2113" t="s">
        <v>41</v>
      </c>
      <c r="F2113" s="58">
        <v>0</v>
      </c>
      <c r="G2113" s="58">
        <v>0</v>
      </c>
      <c r="H2113" s="58">
        <v>0</v>
      </c>
      <c r="I2113" s="58">
        <v>0</v>
      </c>
      <c r="J2113" s="58">
        <v>0</v>
      </c>
    </row>
    <row r="2114" spans="1:10">
      <c r="A2114" t="s">
        <v>358</v>
      </c>
      <c r="B2114" t="s">
        <v>304</v>
      </c>
      <c r="C2114" t="s">
        <v>305</v>
      </c>
      <c r="D2114" t="s">
        <v>47</v>
      </c>
      <c r="E2114" t="s">
        <v>41</v>
      </c>
      <c r="F2114" s="58">
        <v>0</v>
      </c>
      <c r="G2114" s="58">
        <v>0</v>
      </c>
      <c r="H2114" s="58">
        <v>0</v>
      </c>
      <c r="I2114" s="58">
        <v>0</v>
      </c>
      <c r="J2114" s="58">
        <v>0</v>
      </c>
    </row>
    <row r="2115" spans="1:10">
      <c r="A2115" t="s">
        <v>358</v>
      </c>
      <c r="B2115" t="s">
        <v>306</v>
      </c>
      <c r="C2115" t="s">
        <v>307</v>
      </c>
      <c r="D2115" t="s">
        <v>47</v>
      </c>
      <c r="E2115" t="s">
        <v>41</v>
      </c>
      <c r="F2115" s="58">
        <v>0</v>
      </c>
      <c r="G2115" s="58">
        <v>0</v>
      </c>
      <c r="H2115" s="58">
        <v>0</v>
      </c>
      <c r="I2115" s="58">
        <v>0</v>
      </c>
      <c r="J2115" s="58">
        <v>0</v>
      </c>
    </row>
    <row r="2116" spans="1:10">
      <c r="A2116" t="s">
        <v>358</v>
      </c>
      <c r="B2116" t="s">
        <v>308</v>
      </c>
      <c r="C2116" t="s">
        <v>309</v>
      </c>
      <c r="D2116" t="s">
        <v>47</v>
      </c>
      <c r="E2116" t="s">
        <v>41</v>
      </c>
      <c r="F2116" s="58">
        <v>0</v>
      </c>
      <c r="G2116" s="58">
        <v>0</v>
      </c>
      <c r="H2116" s="58">
        <v>0</v>
      </c>
      <c r="I2116" s="58">
        <v>0</v>
      </c>
      <c r="J2116" s="58">
        <v>0</v>
      </c>
    </row>
    <row r="2117" spans="1:10">
      <c r="A2117" t="s">
        <v>358</v>
      </c>
      <c r="B2117" t="s">
        <v>310</v>
      </c>
      <c r="C2117" t="s">
        <v>311</v>
      </c>
      <c r="D2117" t="s">
        <v>47</v>
      </c>
      <c r="E2117" t="s">
        <v>41</v>
      </c>
      <c r="F2117" s="58">
        <v>0.94899999999999995</v>
      </c>
      <c r="G2117" s="58">
        <v>1.0920000000000001</v>
      </c>
      <c r="H2117" s="58">
        <v>0.55200000000000005</v>
      </c>
      <c r="I2117" s="58">
        <v>0.629</v>
      </c>
      <c r="J2117" s="58">
        <v>0.97099999999999997</v>
      </c>
    </row>
    <row r="2118" spans="1:10">
      <c r="A2118" t="s">
        <v>358</v>
      </c>
      <c r="B2118" t="s">
        <v>312</v>
      </c>
      <c r="C2118" t="s">
        <v>313</v>
      </c>
      <c r="D2118" t="s">
        <v>47</v>
      </c>
      <c r="E2118" t="s">
        <v>41</v>
      </c>
      <c r="F2118" s="58">
        <v>0</v>
      </c>
      <c r="G2118" s="58">
        <v>0</v>
      </c>
      <c r="H2118" s="58">
        <v>0</v>
      </c>
      <c r="I2118" s="58">
        <v>0</v>
      </c>
      <c r="J2118" s="58">
        <v>0</v>
      </c>
    </row>
    <row r="2119" spans="1:10">
      <c r="A2119" t="s">
        <v>358</v>
      </c>
      <c r="B2119" t="s">
        <v>314</v>
      </c>
      <c r="C2119" t="s">
        <v>315</v>
      </c>
      <c r="D2119" t="s">
        <v>47</v>
      </c>
      <c r="E2119" t="s">
        <v>41</v>
      </c>
      <c r="F2119" s="58">
        <v>0.94899999999999995</v>
      </c>
      <c r="G2119" s="58">
        <v>1.0920000000000001</v>
      </c>
      <c r="H2119" s="58">
        <v>0.55200000000000005</v>
      </c>
      <c r="I2119" s="58">
        <v>0.629</v>
      </c>
      <c r="J2119" s="58">
        <v>0.97099999999999997</v>
      </c>
    </row>
    <row r="2120" spans="1:10">
      <c r="A2120" t="s">
        <v>358</v>
      </c>
      <c r="B2120" t="s">
        <v>316</v>
      </c>
      <c r="C2120" t="s">
        <v>317</v>
      </c>
      <c r="D2120" t="s">
        <v>47</v>
      </c>
      <c r="E2120" t="s">
        <v>41</v>
      </c>
      <c r="F2120" s="56" t="s">
        <v>318</v>
      </c>
      <c r="G2120" s="56" t="s">
        <v>318</v>
      </c>
      <c r="H2120" s="56" t="s">
        <v>318</v>
      </c>
      <c r="I2120" s="56" t="s">
        <v>318</v>
      </c>
      <c r="J2120" s="56" t="s">
        <v>318</v>
      </c>
    </row>
    <row r="2121" spans="1:10">
      <c r="A2121" t="s">
        <v>358</v>
      </c>
      <c r="B2121" t="s">
        <v>319</v>
      </c>
      <c r="C2121" t="s">
        <v>320</v>
      </c>
      <c r="D2121" t="s">
        <v>47</v>
      </c>
      <c r="E2121" t="s">
        <v>41</v>
      </c>
      <c r="F2121" s="56" t="s">
        <v>318</v>
      </c>
      <c r="G2121" s="56" t="s">
        <v>318</v>
      </c>
      <c r="H2121" s="56" t="s">
        <v>318</v>
      </c>
      <c r="I2121" s="56" t="s">
        <v>318</v>
      </c>
      <c r="J2121" s="56" t="s">
        <v>318</v>
      </c>
    </row>
    <row r="2122" spans="1:10">
      <c r="A2122" t="s">
        <v>358</v>
      </c>
      <c r="B2122" t="s">
        <v>321</v>
      </c>
      <c r="C2122" t="s">
        <v>322</v>
      </c>
      <c r="D2122" t="s">
        <v>47</v>
      </c>
      <c r="E2122" t="s">
        <v>41</v>
      </c>
      <c r="F2122" s="58">
        <v>0</v>
      </c>
      <c r="G2122" s="58">
        <v>0</v>
      </c>
      <c r="H2122" s="58">
        <v>0</v>
      </c>
      <c r="I2122" s="58">
        <v>0</v>
      </c>
      <c r="J2122" s="58">
        <v>0</v>
      </c>
    </row>
    <row r="2123" spans="1:10">
      <c r="A2123" t="s">
        <v>358</v>
      </c>
      <c r="B2123" t="s">
        <v>323</v>
      </c>
      <c r="C2123" t="s">
        <v>324</v>
      </c>
      <c r="D2123" t="s">
        <v>47</v>
      </c>
      <c r="E2123" t="s">
        <v>41</v>
      </c>
      <c r="F2123" s="56" t="s">
        <v>318</v>
      </c>
      <c r="G2123" s="56" t="s">
        <v>318</v>
      </c>
      <c r="H2123" s="56" t="s">
        <v>318</v>
      </c>
      <c r="I2123" s="56" t="s">
        <v>318</v>
      </c>
      <c r="J2123" s="56" t="s">
        <v>318</v>
      </c>
    </row>
    <row r="2124" spans="1:10">
      <c r="A2124" t="s">
        <v>358</v>
      </c>
      <c r="B2124" t="s">
        <v>325</v>
      </c>
      <c r="C2124" t="s">
        <v>326</v>
      </c>
      <c r="D2124" t="s">
        <v>47</v>
      </c>
      <c r="E2124" t="s">
        <v>41</v>
      </c>
      <c r="F2124" s="56" t="s">
        <v>318</v>
      </c>
      <c r="G2124" s="56" t="s">
        <v>318</v>
      </c>
      <c r="H2124" s="56" t="s">
        <v>318</v>
      </c>
      <c r="I2124" s="56" t="s">
        <v>318</v>
      </c>
      <c r="J2124" s="56" t="s">
        <v>318</v>
      </c>
    </row>
    <row r="2125" spans="1:10">
      <c r="A2125" t="s">
        <v>358</v>
      </c>
      <c r="B2125" t="s">
        <v>327</v>
      </c>
      <c r="C2125" t="s">
        <v>328</v>
      </c>
      <c r="D2125" t="s">
        <v>47</v>
      </c>
      <c r="E2125" t="s">
        <v>41</v>
      </c>
      <c r="F2125" s="56" t="s">
        <v>318</v>
      </c>
      <c r="G2125" s="56" t="s">
        <v>318</v>
      </c>
      <c r="H2125" s="56" t="s">
        <v>318</v>
      </c>
      <c r="I2125" s="56" t="s">
        <v>318</v>
      </c>
      <c r="J2125" s="56" t="s">
        <v>318</v>
      </c>
    </row>
    <row r="2126" spans="1:10">
      <c r="A2126" t="s">
        <v>358</v>
      </c>
      <c r="B2126" t="s">
        <v>329</v>
      </c>
      <c r="C2126" t="s">
        <v>330</v>
      </c>
      <c r="D2126" t="s">
        <v>47</v>
      </c>
      <c r="E2126" t="s">
        <v>41</v>
      </c>
      <c r="F2126" s="56" t="s">
        <v>318</v>
      </c>
      <c r="G2126" s="56" t="s">
        <v>318</v>
      </c>
      <c r="H2126" s="56" t="s">
        <v>318</v>
      </c>
      <c r="I2126" s="56" t="s">
        <v>318</v>
      </c>
      <c r="J2126" s="56" t="s">
        <v>318</v>
      </c>
    </row>
    <row r="2127" spans="1:10">
      <c r="A2127" t="s">
        <v>358</v>
      </c>
      <c r="B2127" t="s">
        <v>331</v>
      </c>
      <c r="C2127" t="s">
        <v>332</v>
      </c>
      <c r="D2127" t="s">
        <v>47</v>
      </c>
      <c r="E2127" t="s">
        <v>41</v>
      </c>
      <c r="F2127" s="56" t="s">
        <v>318</v>
      </c>
      <c r="G2127" s="56" t="s">
        <v>318</v>
      </c>
      <c r="H2127" s="56" t="s">
        <v>318</v>
      </c>
      <c r="I2127" s="56" t="s">
        <v>318</v>
      </c>
      <c r="J2127" s="56" t="s">
        <v>318</v>
      </c>
    </row>
    <row r="2128" spans="1:10">
      <c r="A2128" t="s">
        <v>358</v>
      </c>
      <c r="B2128" t="s">
        <v>333</v>
      </c>
      <c r="C2128" t="s">
        <v>334</v>
      </c>
      <c r="D2128" t="s">
        <v>47</v>
      </c>
      <c r="E2128" t="s">
        <v>41</v>
      </c>
      <c r="F2128" s="58">
        <v>0</v>
      </c>
      <c r="G2128" s="58">
        <v>0</v>
      </c>
      <c r="H2128" s="58">
        <v>0</v>
      </c>
      <c r="I2128" s="58">
        <v>0</v>
      </c>
      <c r="J2128" s="58">
        <v>0</v>
      </c>
    </row>
    <row r="2129" spans="1:10">
      <c r="A2129" t="s">
        <v>358</v>
      </c>
      <c r="B2129" t="s">
        <v>335</v>
      </c>
      <c r="C2129" t="s">
        <v>336</v>
      </c>
      <c r="D2129" t="s">
        <v>47</v>
      </c>
      <c r="E2129" t="s">
        <v>41</v>
      </c>
      <c r="F2129" s="56" t="s">
        <v>318</v>
      </c>
      <c r="G2129" s="56" t="s">
        <v>318</v>
      </c>
      <c r="H2129" s="56" t="s">
        <v>318</v>
      </c>
      <c r="I2129" s="56" t="s">
        <v>318</v>
      </c>
      <c r="J2129" s="56" t="s">
        <v>318</v>
      </c>
    </row>
    <row r="2130" spans="1:10">
      <c r="A2130" t="s">
        <v>358</v>
      </c>
      <c r="B2130" t="s">
        <v>337</v>
      </c>
      <c r="C2130" t="s">
        <v>338</v>
      </c>
      <c r="D2130" t="s">
        <v>47</v>
      </c>
      <c r="E2130" t="s">
        <v>41</v>
      </c>
      <c r="F2130" s="56" t="s">
        <v>318</v>
      </c>
      <c r="G2130" s="56" t="s">
        <v>318</v>
      </c>
      <c r="H2130" s="56" t="s">
        <v>318</v>
      </c>
      <c r="I2130" s="56" t="s">
        <v>318</v>
      </c>
      <c r="J2130" s="56" t="s">
        <v>318</v>
      </c>
    </row>
    <row r="2131" spans="1:10">
      <c r="A2131" t="s">
        <v>358</v>
      </c>
      <c r="B2131" t="s">
        <v>339</v>
      </c>
      <c r="C2131" t="s">
        <v>340</v>
      </c>
      <c r="D2131" t="s">
        <v>47</v>
      </c>
      <c r="E2131" t="s">
        <v>41</v>
      </c>
      <c r="F2131" s="56" t="s">
        <v>318</v>
      </c>
      <c r="G2131" s="56" t="s">
        <v>318</v>
      </c>
      <c r="H2131" s="56" t="s">
        <v>318</v>
      </c>
      <c r="I2131" s="56" t="s">
        <v>318</v>
      </c>
      <c r="J2131" s="56" t="s">
        <v>318</v>
      </c>
    </row>
    <row r="2132" spans="1:10">
      <c r="A2132" t="s">
        <v>358</v>
      </c>
      <c r="B2132" t="s">
        <v>341</v>
      </c>
      <c r="C2132" t="s">
        <v>342</v>
      </c>
      <c r="D2132" t="s">
        <v>47</v>
      </c>
      <c r="E2132" t="s">
        <v>41</v>
      </c>
      <c r="F2132" s="56" t="s">
        <v>318</v>
      </c>
      <c r="G2132" s="56" t="s">
        <v>318</v>
      </c>
      <c r="H2132" s="56" t="s">
        <v>318</v>
      </c>
      <c r="I2132" s="56" t="s">
        <v>318</v>
      </c>
      <c r="J2132" s="56" t="s">
        <v>318</v>
      </c>
    </row>
    <row r="2133" spans="1:10">
      <c r="A2133" t="s">
        <v>358</v>
      </c>
      <c r="B2133" t="s">
        <v>343</v>
      </c>
      <c r="C2133" t="s">
        <v>344</v>
      </c>
      <c r="D2133" t="s">
        <v>47</v>
      </c>
      <c r="E2133" t="s">
        <v>41</v>
      </c>
      <c r="F2133" s="56" t="s">
        <v>318</v>
      </c>
      <c r="G2133" s="56" t="s">
        <v>318</v>
      </c>
      <c r="H2133" s="56" t="s">
        <v>318</v>
      </c>
      <c r="I2133" s="56" t="s">
        <v>318</v>
      </c>
      <c r="J2133" s="56" t="s">
        <v>318</v>
      </c>
    </row>
    <row r="2134" spans="1:10">
      <c r="A2134" t="s">
        <v>358</v>
      </c>
      <c r="B2134" t="s">
        <v>345</v>
      </c>
      <c r="C2134" t="s">
        <v>346</v>
      </c>
      <c r="D2134" t="s">
        <v>47</v>
      </c>
      <c r="E2134" t="s">
        <v>41</v>
      </c>
      <c r="F2134" s="58">
        <v>0</v>
      </c>
      <c r="G2134" s="58">
        <v>0</v>
      </c>
      <c r="H2134" s="58">
        <v>0</v>
      </c>
      <c r="I2134" s="58">
        <v>0</v>
      </c>
      <c r="J2134" s="58">
        <v>0</v>
      </c>
    </row>
    <row r="2135" spans="1:10">
      <c r="A2135" t="s">
        <v>359</v>
      </c>
      <c r="B2135" t="s">
        <v>45</v>
      </c>
      <c r="C2135" t="s">
        <v>46</v>
      </c>
      <c r="D2135" t="s">
        <v>47</v>
      </c>
      <c r="E2135" t="s">
        <v>41</v>
      </c>
      <c r="F2135" s="58">
        <v>19.060662609023371</v>
      </c>
      <c r="G2135" s="58">
        <v>18.952388282188419</v>
      </c>
      <c r="H2135" s="58">
        <v>19.272232618693351</v>
      </c>
      <c r="I2135" s="58">
        <v>19.188512221477708</v>
      </c>
      <c r="J2135" s="58">
        <v>19.75512689304156</v>
      </c>
    </row>
    <row r="2136" spans="1:10">
      <c r="A2136" t="s">
        <v>359</v>
      </c>
      <c r="B2136" t="s">
        <v>48</v>
      </c>
      <c r="C2136" t="s">
        <v>49</v>
      </c>
      <c r="D2136" t="s">
        <v>47</v>
      </c>
      <c r="E2136" t="s">
        <v>41</v>
      </c>
      <c r="F2136" s="58">
        <v>0.75308915046463731</v>
      </c>
      <c r="G2136" s="58">
        <v>0.78828330763918586</v>
      </c>
      <c r="H2136" s="58">
        <v>0.85095436474366792</v>
      </c>
      <c r="I2136" s="58">
        <v>0.84391330606772597</v>
      </c>
      <c r="J2136" s="58">
        <v>0.87775215195107226</v>
      </c>
    </row>
    <row r="2137" spans="1:10">
      <c r="A2137" t="s">
        <v>359</v>
      </c>
      <c r="B2137" t="s">
        <v>50</v>
      </c>
      <c r="C2137" t="s">
        <v>51</v>
      </c>
      <c r="D2137" t="s">
        <v>47</v>
      </c>
      <c r="E2137" t="s">
        <v>41</v>
      </c>
      <c r="F2137" s="58">
        <v>0.1888963686687718</v>
      </c>
      <c r="G2137" s="58">
        <v>0.2468501477796772</v>
      </c>
      <c r="H2137" s="58">
        <v>0.31557320171866582</v>
      </c>
      <c r="I2137" s="58">
        <v>0.31274077772094888</v>
      </c>
      <c r="J2137" s="58">
        <v>0.32521713038795302</v>
      </c>
    </row>
    <row r="2138" spans="1:10">
      <c r="A2138" t="s">
        <v>359</v>
      </c>
      <c r="B2138" t="s">
        <v>52</v>
      </c>
      <c r="C2138" t="s">
        <v>53</v>
      </c>
      <c r="D2138" t="s">
        <v>47</v>
      </c>
      <c r="E2138" t="s">
        <v>41</v>
      </c>
      <c r="F2138" s="58">
        <v>31.389848069861511</v>
      </c>
      <c r="G2138" s="58">
        <v>31.453972022851751</v>
      </c>
      <c r="H2138" s="58">
        <v>31.72639982265872</v>
      </c>
      <c r="I2138" s="58">
        <v>31.551906030567231</v>
      </c>
      <c r="J2138" s="58">
        <v>31.629085520326999</v>
      </c>
    </row>
    <row r="2139" spans="1:10">
      <c r="A2139" t="s">
        <v>359</v>
      </c>
      <c r="B2139" t="s">
        <v>54</v>
      </c>
      <c r="C2139" t="s">
        <v>55</v>
      </c>
      <c r="D2139" t="s">
        <v>47</v>
      </c>
      <c r="E2139" t="s">
        <v>41</v>
      </c>
      <c r="F2139" s="58">
        <v>71.736257770131729</v>
      </c>
      <c r="G2139" s="58">
        <v>74.747498238431817</v>
      </c>
      <c r="H2139" s="58">
        <v>79.395941776678839</v>
      </c>
      <c r="I2139" s="58">
        <v>78.831500164624558</v>
      </c>
      <c r="J2139" s="58">
        <v>80.584718456117173</v>
      </c>
    </row>
    <row r="2140" spans="1:10">
      <c r="A2140" t="s">
        <v>359</v>
      </c>
      <c r="B2140" t="s">
        <v>56</v>
      </c>
      <c r="C2140" t="s">
        <v>57</v>
      </c>
      <c r="D2140" t="s">
        <v>47</v>
      </c>
      <c r="E2140" t="s">
        <v>41</v>
      </c>
      <c r="F2140" s="58">
        <v>123.12875396814999</v>
      </c>
      <c r="G2140" s="58">
        <v>126.1889919988909</v>
      </c>
      <c r="H2140" s="58">
        <v>131.56110178449319</v>
      </c>
      <c r="I2140" s="58">
        <v>130.7285725004582</v>
      </c>
      <c r="J2140" s="58">
        <v>133.17190015182479</v>
      </c>
    </row>
    <row r="2141" spans="1:10">
      <c r="A2141" t="s">
        <v>359</v>
      </c>
      <c r="B2141" t="s">
        <v>58</v>
      </c>
      <c r="C2141" t="s">
        <v>59</v>
      </c>
      <c r="D2141" t="s">
        <v>47</v>
      </c>
      <c r="E2141" t="s">
        <v>41</v>
      </c>
      <c r="F2141" s="58">
        <v>26.293806407615222</v>
      </c>
      <c r="G2141" s="58">
        <v>13.432389571564659</v>
      </c>
      <c r="H2141" s="58">
        <v>12.841551778418451</v>
      </c>
      <c r="I2141" s="58">
        <v>11.84231076235535</v>
      </c>
      <c r="J2141" s="58">
        <v>11.547008029000461</v>
      </c>
    </row>
    <row r="2142" spans="1:10">
      <c r="A2142" t="s">
        <v>359</v>
      </c>
      <c r="B2142" t="s">
        <v>60</v>
      </c>
      <c r="C2142" t="s">
        <v>61</v>
      </c>
      <c r="D2142" t="s">
        <v>47</v>
      </c>
      <c r="E2142" t="s">
        <v>41</v>
      </c>
      <c r="F2142" s="58">
        <v>0</v>
      </c>
      <c r="G2142" s="58">
        <v>0</v>
      </c>
      <c r="H2142" s="58">
        <v>0</v>
      </c>
      <c r="I2142" s="58">
        <v>0</v>
      </c>
      <c r="J2142" s="58">
        <v>0</v>
      </c>
    </row>
    <row r="2143" spans="1:10">
      <c r="A2143" t="s">
        <v>359</v>
      </c>
      <c r="B2143" t="s">
        <v>62</v>
      </c>
      <c r="C2143" t="s">
        <v>63</v>
      </c>
      <c r="D2143" t="s">
        <v>47</v>
      </c>
      <c r="E2143" t="s">
        <v>41</v>
      </c>
      <c r="F2143" s="58">
        <v>0</v>
      </c>
      <c r="G2143" s="58">
        <v>0</v>
      </c>
      <c r="H2143" s="58">
        <v>0</v>
      </c>
      <c r="I2143" s="58">
        <v>0</v>
      </c>
      <c r="J2143" s="58">
        <v>0</v>
      </c>
    </row>
    <row r="2144" spans="1:10">
      <c r="A2144" t="s">
        <v>359</v>
      </c>
      <c r="B2144" t="s">
        <v>64</v>
      </c>
      <c r="C2144" t="s">
        <v>65</v>
      </c>
      <c r="D2144" t="s">
        <v>47</v>
      </c>
      <c r="E2144" t="s">
        <v>41</v>
      </c>
      <c r="F2144" s="58">
        <v>5.0965247875530002</v>
      </c>
      <c r="G2144" s="58">
        <v>3.4149531797486761</v>
      </c>
      <c r="H2144" s="58">
        <v>3.578211657257186</v>
      </c>
      <c r="I2144" s="58">
        <v>4.2349587633137666</v>
      </c>
      <c r="J2144" s="58">
        <v>4.2514545901063423</v>
      </c>
    </row>
    <row r="2145" spans="1:10">
      <c r="A2145" t="s">
        <v>359</v>
      </c>
      <c r="B2145" t="s">
        <v>66</v>
      </c>
      <c r="C2145" t="s">
        <v>67</v>
      </c>
      <c r="D2145" t="s">
        <v>47</v>
      </c>
      <c r="E2145" t="s">
        <v>41</v>
      </c>
      <c r="F2145" s="58">
        <v>6.7105683046596063</v>
      </c>
      <c r="G2145" s="58">
        <v>10.725125182304341</v>
      </c>
      <c r="H2145" s="58">
        <v>8.8322772410129335</v>
      </c>
      <c r="I2145" s="58">
        <v>9.3170314026948216</v>
      </c>
      <c r="J2145" s="58">
        <v>9.7608332803566569</v>
      </c>
    </row>
    <row r="2146" spans="1:10">
      <c r="A2146" t="s">
        <v>359</v>
      </c>
      <c r="B2146" t="s">
        <v>68</v>
      </c>
      <c r="C2146" t="s">
        <v>69</v>
      </c>
      <c r="D2146" t="s">
        <v>47</v>
      </c>
      <c r="E2146" t="s">
        <v>41</v>
      </c>
      <c r="F2146" s="58">
        <v>38.100899499827833</v>
      </c>
      <c r="G2146" s="58">
        <v>27.57246793361767</v>
      </c>
      <c r="H2146" s="58">
        <v>25.252040676688569</v>
      </c>
      <c r="I2146" s="58">
        <v>25.39430092836394</v>
      </c>
      <c r="J2146" s="58">
        <v>25.559295899463461</v>
      </c>
    </row>
    <row r="2147" spans="1:10">
      <c r="A2147" t="s">
        <v>359</v>
      </c>
      <c r="B2147" t="s">
        <v>70</v>
      </c>
      <c r="C2147" t="s">
        <v>71</v>
      </c>
      <c r="D2147" t="s">
        <v>47</v>
      </c>
      <c r="E2147" t="s">
        <v>41</v>
      </c>
      <c r="F2147" s="58">
        <v>3.1958360228865001</v>
      </c>
      <c r="G2147" s="58">
        <v>3.1915258348204389</v>
      </c>
      <c r="H2147" s="58">
        <v>3.5268753286362151</v>
      </c>
      <c r="I2147" s="58">
        <v>3.399102939139059</v>
      </c>
      <c r="J2147" s="58">
        <v>6.3186149578257167</v>
      </c>
    </row>
    <row r="2148" spans="1:10">
      <c r="A2148" t="s">
        <v>359</v>
      </c>
      <c r="B2148" t="s">
        <v>72</v>
      </c>
      <c r="C2148" t="s">
        <v>73</v>
      </c>
      <c r="D2148" t="s">
        <v>47</v>
      </c>
      <c r="E2148" t="s">
        <v>41</v>
      </c>
      <c r="F2148" s="58">
        <v>0</v>
      </c>
      <c r="G2148" s="58">
        <v>0</v>
      </c>
      <c r="H2148" s="58">
        <v>0</v>
      </c>
      <c r="I2148" s="58">
        <v>0</v>
      </c>
      <c r="J2148" s="58">
        <v>0</v>
      </c>
    </row>
    <row r="2149" spans="1:10">
      <c r="A2149" t="s">
        <v>359</v>
      </c>
      <c r="B2149" t="s">
        <v>74</v>
      </c>
      <c r="C2149" t="s">
        <v>75</v>
      </c>
      <c r="D2149" t="s">
        <v>47</v>
      </c>
      <c r="E2149" t="s">
        <v>41</v>
      </c>
      <c r="F2149" s="58">
        <v>0</v>
      </c>
      <c r="G2149" s="58">
        <v>0</v>
      </c>
      <c r="H2149" s="58">
        <v>0</v>
      </c>
      <c r="I2149" s="58">
        <v>0</v>
      </c>
      <c r="J2149" s="58">
        <v>0</v>
      </c>
    </row>
    <row r="2150" spans="1:10">
      <c r="A2150" t="s">
        <v>359</v>
      </c>
      <c r="B2150" t="s">
        <v>76</v>
      </c>
      <c r="C2150" t="s">
        <v>77</v>
      </c>
      <c r="D2150" t="s">
        <v>47</v>
      </c>
      <c r="E2150" t="s">
        <v>41</v>
      </c>
      <c r="F2150" s="58">
        <v>30.132593703208499</v>
      </c>
      <c r="G2150" s="58">
        <v>29.276551694350189</v>
      </c>
      <c r="H2150" s="58">
        <v>31.50740801896033</v>
      </c>
      <c r="I2150" s="58">
        <v>30.75121185761931</v>
      </c>
      <c r="J2150" s="58">
        <v>30.615282505472958</v>
      </c>
    </row>
    <row r="2151" spans="1:10">
      <c r="A2151" t="s">
        <v>359</v>
      </c>
      <c r="B2151" t="s">
        <v>78</v>
      </c>
      <c r="C2151" t="s">
        <v>79</v>
      </c>
      <c r="D2151" t="s">
        <v>47</v>
      </c>
      <c r="E2151" t="s">
        <v>41</v>
      </c>
      <c r="F2151" s="58">
        <v>40.613776263223492</v>
      </c>
      <c r="G2151" s="58">
        <v>39.57566659045915</v>
      </c>
      <c r="H2151" s="58">
        <v>45.737317097683317</v>
      </c>
      <c r="I2151" s="58">
        <v>48.367130346520902</v>
      </c>
      <c r="J2151" s="58">
        <v>47.856323682359182</v>
      </c>
    </row>
    <row r="2152" spans="1:10">
      <c r="A2152" t="s">
        <v>359</v>
      </c>
      <c r="B2152" t="s">
        <v>80</v>
      </c>
      <c r="C2152" t="s">
        <v>81</v>
      </c>
      <c r="D2152" t="s">
        <v>47</v>
      </c>
      <c r="E2152" t="s">
        <v>41</v>
      </c>
      <c r="F2152" s="58">
        <v>73.942205989318495</v>
      </c>
      <c r="G2152" s="58">
        <v>72.043744119629778</v>
      </c>
      <c r="H2152" s="58">
        <v>80.771600445279859</v>
      </c>
      <c r="I2152" s="58">
        <v>82.517445143279275</v>
      </c>
      <c r="J2152" s="58">
        <v>84.790221145657853</v>
      </c>
    </row>
    <row r="2153" spans="1:10">
      <c r="A2153" t="s">
        <v>359</v>
      </c>
      <c r="B2153" t="s">
        <v>82</v>
      </c>
      <c r="C2153" t="s">
        <v>83</v>
      </c>
      <c r="D2153" t="s">
        <v>47</v>
      </c>
      <c r="E2153" t="s">
        <v>41</v>
      </c>
      <c r="F2153" s="58">
        <v>3.9224293726766821</v>
      </c>
      <c r="G2153" s="58">
        <v>4.3871425622110127</v>
      </c>
      <c r="H2153" s="58">
        <v>5.8956944134506193</v>
      </c>
      <c r="I2153" s="58">
        <v>4.1992193527828254</v>
      </c>
      <c r="J2153" s="58">
        <v>2.8893816512254702</v>
      </c>
    </row>
    <row r="2154" spans="1:10">
      <c r="A2154" t="s">
        <v>359</v>
      </c>
      <c r="B2154" t="s">
        <v>84</v>
      </c>
      <c r="C2154" t="s">
        <v>85</v>
      </c>
      <c r="D2154" t="s">
        <v>47</v>
      </c>
      <c r="E2154" t="s">
        <v>41</v>
      </c>
      <c r="F2154" s="58">
        <v>4.5096356713034789</v>
      </c>
      <c r="G2154" s="58">
        <v>7.6533724116200874</v>
      </c>
      <c r="H2154" s="58">
        <v>5.8795531574515856</v>
      </c>
      <c r="I2154" s="58">
        <v>2.6905465212663051</v>
      </c>
      <c r="J2154" s="58">
        <v>1.272726323231663</v>
      </c>
    </row>
    <row r="2155" spans="1:10">
      <c r="A2155" t="s">
        <v>359</v>
      </c>
      <c r="B2155" t="s">
        <v>86</v>
      </c>
      <c r="C2155" t="s">
        <v>87</v>
      </c>
      <c r="D2155" t="s">
        <v>47</v>
      </c>
      <c r="E2155" t="s">
        <v>41</v>
      </c>
      <c r="F2155" s="58">
        <v>5.6683058149146994</v>
      </c>
      <c r="G2155" s="58">
        <v>9.6526823136180067</v>
      </c>
      <c r="H2155" s="58">
        <v>7.4048304436607406</v>
      </c>
      <c r="I2155" s="58">
        <v>3.3634457335535548</v>
      </c>
      <c r="J2155" s="58">
        <v>1.5667505421674821</v>
      </c>
    </row>
    <row r="2156" spans="1:10">
      <c r="A2156" t="s">
        <v>359</v>
      </c>
      <c r="B2156" t="s">
        <v>88</v>
      </c>
      <c r="C2156" t="s">
        <v>89</v>
      </c>
      <c r="D2156" t="s">
        <v>47</v>
      </c>
      <c r="E2156" t="s">
        <v>41</v>
      </c>
      <c r="F2156" s="58">
        <v>29.934819029595829</v>
      </c>
      <c r="G2156" s="58">
        <v>37.157674963742657</v>
      </c>
      <c r="H2156" s="58">
        <v>30.258032634988108</v>
      </c>
      <c r="I2156" s="58">
        <v>27.836821947665349</v>
      </c>
      <c r="J2156" s="58">
        <v>29.3710891912657</v>
      </c>
    </row>
    <row r="2157" spans="1:10">
      <c r="A2157" t="s">
        <v>359</v>
      </c>
      <c r="B2157" t="s">
        <v>90</v>
      </c>
      <c r="C2157" t="s">
        <v>91</v>
      </c>
      <c r="D2157" t="s">
        <v>47</v>
      </c>
      <c r="E2157" t="s">
        <v>41</v>
      </c>
      <c r="F2157" s="58">
        <v>56.057607423727831</v>
      </c>
      <c r="G2157" s="58">
        <v>69.233543180652717</v>
      </c>
      <c r="H2157" s="58">
        <v>85.427405911814645</v>
      </c>
      <c r="I2157" s="58">
        <v>110.4767174402463</v>
      </c>
      <c r="J2157" s="58">
        <v>96.61615213118445</v>
      </c>
    </row>
    <row r="2158" spans="1:10">
      <c r="A2158" t="s">
        <v>359</v>
      </c>
      <c r="B2158" t="s">
        <v>92</v>
      </c>
      <c r="C2158" t="s">
        <v>93</v>
      </c>
      <c r="D2158" t="s">
        <v>47</v>
      </c>
      <c r="E2158" t="s">
        <v>41</v>
      </c>
      <c r="F2158" s="58">
        <v>100.09279731221849</v>
      </c>
      <c r="G2158" s="58">
        <v>128.08441543184449</v>
      </c>
      <c r="H2158" s="58">
        <v>134.86551656136569</v>
      </c>
      <c r="I2158" s="58">
        <v>148.5667509955143</v>
      </c>
      <c r="J2158" s="58">
        <v>131.71609983907479</v>
      </c>
    </row>
    <row r="2159" spans="1:10">
      <c r="A2159" t="s">
        <v>359</v>
      </c>
      <c r="B2159" t="s">
        <v>94</v>
      </c>
      <c r="C2159" t="s">
        <v>95</v>
      </c>
      <c r="D2159" t="s">
        <v>47</v>
      </c>
      <c r="E2159" t="s">
        <v>41</v>
      </c>
      <c r="F2159" s="56" t="s">
        <v>318</v>
      </c>
      <c r="G2159" s="56" t="s">
        <v>318</v>
      </c>
      <c r="H2159" s="56" t="s">
        <v>318</v>
      </c>
      <c r="I2159" s="56" t="s">
        <v>318</v>
      </c>
      <c r="J2159" s="56" t="s">
        <v>318</v>
      </c>
    </row>
    <row r="2160" spans="1:10">
      <c r="A2160" t="s">
        <v>359</v>
      </c>
      <c r="B2160" t="s">
        <v>96</v>
      </c>
      <c r="C2160" t="s">
        <v>97</v>
      </c>
      <c r="D2160" t="s">
        <v>47</v>
      </c>
      <c r="E2160" t="s">
        <v>41</v>
      </c>
      <c r="F2160" s="56" t="s">
        <v>318</v>
      </c>
      <c r="G2160" s="56" t="s">
        <v>318</v>
      </c>
      <c r="H2160" s="56" t="s">
        <v>318</v>
      </c>
      <c r="I2160" s="56" t="s">
        <v>318</v>
      </c>
      <c r="J2160" s="56" t="s">
        <v>318</v>
      </c>
    </row>
    <row r="2161" spans="1:10">
      <c r="A2161" t="s">
        <v>359</v>
      </c>
      <c r="B2161" t="s">
        <v>98</v>
      </c>
      <c r="C2161" t="s">
        <v>99</v>
      </c>
      <c r="D2161" t="s">
        <v>47</v>
      </c>
      <c r="E2161" t="s">
        <v>41</v>
      </c>
      <c r="F2161" s="56" t="s">
        <v>318</v>
      </c>
      <c r="G2161" s="56" t="s">
        <v>318</v>
      </c>
      <c r="H2161" s="56" t="s">
        <v>318</v>
      </c>
      <c r="I2161" s="56" t="s">
        <v>318</v>
      </c>
      <c r="J2161" s="56" t="s">
        <v>318</v>
      </c>
    </row>
    <row r="2162" spans="1:10">
      <c r="A2162" t="s">
        <v>359</v>
      </c>
      <c r="B2162" t="s">
        <v>100</v>
      </c>
      <c r="C2162" t="s">
        <v>101</v>
      </c>
      <c r="D2162" t="s">
        <v>47</v>
      </c>
      <c r="E2162" t="s">
        <v>41</v>
      </c>
      <c r="F2162" s="56" t="s">
        <v>318</v>
      </c>
      <c r="G2162" s="56" t="s">
        <v>318</v>
      </c>
      <c r="H2162" s="56" t="s">
        <v>318</v>
      </c>
      <c r="I2162" s="56" t="s">
        <v>318</v>
      </c>
      <c r="J2162" s="56" t="s">
        <v>318</v>
      </c>
    </row>
    <row r="2163" spans="1:10">
      <c r="A2163" t="s">
        <v>359</v>
      </c>
      <c r="B2163" t="s">
        <v>102</v>
      </c>
      <c r="C2163" t="s">
        <v>103</v>
      </c>
      <c r="D2163" t="s">
        <v>47</v>
      </c>
      <c r="E2163" t="s">
        <v>41</v>
      </c>
      <c r="F2163" s="56" t="s">
        <v>318</v>
      </c>
      <c r="G2163" s="56" t="s">
        <v>318</v>
      </c>
      <c r="H2163" s="56" t="s">
        <v>318</v>
      </c>
      <c r="I2163" s="56" t="s">
        <v>318</v>
      </c>
      <c r="J2163" s="56" t="s">
        <v>318</v>
      </c>
    </row>
    <row r="2164" spans="1:10">
      <c r="A2164" t="s">
        <v>359</v>
      </c>
      <c r="B2164" t="s">
        <v>104</v>
      </c>
      <c r="C2164" t="s">
        <v>105</v>
      </c>
      <c r="D2164" t="s">
        <v>47</v>
      </c>
      <c r="E2164" t="s">
        <v>41</v>
      </c>
      <c r="F2164" s="56" t="s">
        <v>318</v>
      </c>
      <c r="G2164" s="56" t="s">
        <v>318</v>
      </c>
      <c r="H2164" s="56" t="s">
        <v>318</v>
      </c>
      <c r="I2164" s="56" t="s">
        <v>318</v>
      </c>
      <c r="J2164" s="56" t="s">
        <v>318</v>
      </c>
    </row>
    <row r="2165" spans="1:10">
      <c r="A2165" t="s">
        <v>359</v>
      </c>
      <c r="B2165" t="s">
        <v>106</v>
      </c>
      <c r="C2165" t="s">
        <v>107</v>
      </c>
      <c r="D2165" t="s">
        <v>47</v>
      </c>
      <c r="E2165" t="s">
        <v>41</v>
      </c>
      <c r="F2165" s="56" t="s">
        <v>318</v>
      </c>
      <c r="G2165" s="56" t="s">
        <v>318</v>
      </c>
      <c r="H2165" s="56" t="s">
        <v>318</v>
      </c>
      <c r="I2165" s="56" t="s">
        <v>318</v>
      </c>
      <c r="J2165" s="56" t="s">
        <v>318</v>
      </c>
    </row>
    <row r="2166" spans="1:10">
      <c r="A2166" t="s">
        <v>359</v>
      </c>
      <c r="B2166" t="s">
        <v>108</v>
      </c>
      <c r="C2166" t="s">
        <v>109</v>
      </c>
      <c r="D2166" t="s">
        <v>47</v>
      </c>
      <c r="E2166" t="s">
        <v>41</v>
      </c>
      <c r="F2166" s="56" t="s">
        <v>318</v>
      </c>
      <c r="G2166" s="56" t="s">
        <v>318</v>
      </c>
      <c r="H2166" s="56" t="s">
        <v>318</v>
      </c>
      <c r="I2166" s="56" t="s">
        <v>318</v>
      </c>
      <c r="J2166" s="56" t="s">
        <v>318</v>
      </c>
    </row>
    <row r="2167" spans="1:10">
      <c r="A2167" t="s">
        <v>359</v>
      </c>
      <c r="B2167" t="s">
        <v>110</v>
      </c>
      <c r="C2167" t="s">
        <v>111</v>
      </c>
      <c r="D2167" t="s">
        <v>47</v>
      </c>
      <c r="E2167" t="s">
        <v>41</v>
      </c>
      <c r="F2167" s="56" t="s">
        <v>318</v>
      </c>
      <c r="G2167" s="56" t="s">
        <v>318</v>
      </c>
      <c r="H2167" s="56" t="s">
        <v>318</v>
      </c>
      <c r="I2167" s="56" t="s">
        <v>318</v>
      </c>
      <c r="J2167" s="56" t="s">
        <v>318</v>
      </c>
    </row>
    <row r="2168" spans="1:10">
      <c r="A2168" t="s">
        <v>359</v>
      </c>
      <c r="B2168" t="s">
        <v>112</v>
      </c>
      <c r="C2168" t="s">
        <v>113</v>
      </c>
      <c r="D2168" t="s">
        <v>47</v>
      </c>
      <c r="E2168" t="s">
        <v>41</v>
      </c>
      <c r="F2168" s="56" t="s">
        <v>318</v>
      </c>
      <c r="G2168" s="56" t="s">
        <v>318</v>
      </c>
      <c r="H2168" s="56" t="s">
        <v>318</v>
      </c>
      <c r="I2168" s="56" t="s">
        <v>318</v>
      </c>
      <c r="J2168" s="56" t="s">
        <v>318</v>
      </c>
    </row>
    <row r="2169" spans="1:10">
      <c r="A2169" t="s">
        <v>359</v>
      </c>
      <c r="B2169" t="s">
        <v>114</v>
      </c>
      <c r="C2169" t="s">
        <v>57</v>
      </c>
      <c r="D2169" t="s">
        <v>47</v>
      </c>
      <c r="E2169" t="s">
        <v>41</v>
      </c>
      <c r="F2169" s="58">
        <v>0</v>
      </c>
      <c r="G2169" s="58">
        <v>0</v>
      </c>
      <c r="H2169" s="58">
        <v>0</v>
      </c>
      <c r="I2169" s="58">
        <v>0</v>
      </c>
      <c r="J2169" s="58">
        <v>0</v>
      </c>
    </row>
    <row r="2170" spans="1:10">
      <c r="A2170" t="s">
        <v>359</v>
      </c>
      <c r="B2170" t="s">
        <v>115</v>
      </c>
      <c r="C2170" t="s">
        <v>116</v>
      </c>
      <c r="D2170" t="s">
        <v>47</v>
      </c>
      <c r="E2170" t="s">
        <v>41</v>
      </c>
      <c r="F2170" s="56" t="s">
        <v>318</v>
      </c>
      <c r="G2170" s="56" t="s">
        <v>318</v>
      </c>
      <c r="H2170" s="56" t="s">
        <v>318</v>
      </c>
      <c r="I2170" s="56" t="s">
        <v>318</v>
      </c>
      <c r="J2170" s="56" t="s">
        <v>318</v>
      </c>
    </row>
    <row r="2171" spans="1:10">
      <c r="A2171" t="s">
        <v>359</v>
      </c>
      <c r="B2171" t="s">
        <v>117</v>
      </c>
      <c r="C2171" t="s">
        <v>118</v>
      </c>
      <c r="D2171" t="s">
        <v>47</v>
      </c>
      <c r="E2171" t="s">
        <v>41</v>
      </c>
      <c r="F2171" s="56" t="s">
        <v>318</v>
      </c>
      <c r="G2171" s="56" t="s">
        <v>318</v>
      </c>
      <c r="H2171" s="56" t="s">
        <v>318</v>
      </c>
      <c r="I2171" s="56" t="s">
        <v>318</v>
      </c>
      <c r="J2171" s="56" t="s">
        <v>318</v>
      </c>
    </row>
    <row r="2172" spans="1:10">
      <c r="A2172" t="s">
        <v>359</v>
      </c>
      <c r="B2172" t="s">
        <v>119</v>
      </c>
      <c r="C2172" t="s">
        <v>120</v>
      </c>
      <c r="D2172" t="s">
        <v>47</v>
      </c>
      <c r="E2172" t="s">
        <v>41</v>
      </c>
      <c r="F2172" s="56" t="s">
        <v>318</v>
      </c>
      <c r="G2172" s="56" t="s">
        <v>318</v>
      </c>
      <c r="H2172" s="56" t="s">
        <v>318</v>
      </c>
      <c r="I2172" s="56" t="s">
        <v>318</v>
      </c>
      <c r="J2172" s="56" t="s">
        <v>318</v>
      </c>
    </row>
    <row r="2173" spans="1:10">
      <c r="A2173" t="s">
        <v>359</v>
      </c>
      <c r="B2173" t="s">
        <v>121</v>
      </c>
      <c r="C2173" t="s">
        <v>122</v>
      </c>
      <c r="D2173" t="s">
        <v>47</v>
      </c>
      <c r="E2173" t="s">
        <v>41</v>
      </c>
      <c r="F2173" s="56" t="s">
        <v>318</v>
      </c>
      <c r="G2173" s="56" t="s">
        <v>318</v>
      </c>
      <c r="H2173" s="56" t="s">
        <v>318</v>
      </c>
      <c r="I2173" s="56" t="s">
        <v>318</v>
      </c>
      <c r="J2173" s="56" t="s">
        <v>318</v>
      </c>
    </row>
    <row r="2174" spans="1:10">
      <c r="A2174" t="s">
        <v>359</v>
      </c>
      <c r="B2174" t="s">
        <v>123</v>
      </c>
      <c r="C2174" t="s">
        <v>124</v>
      </c>
      <c r="D2174" t="s">
        <v>47</v>
      </c>
      <c r="E2174" t="s">
        <v>41</v>
      </c>
      <c r="F2174" s="56" t="s">
        <v>318</v>
      </c>
      <c r="G2174" s="56" t="s">
        <v>318</v>
      </c>
      <c r="H2174" s="56" t="s">
        <v>318</v>
      </c>
      <c r="I2174" s="56" t="s">
        <v>318</v>
      </c>
      <c r="J2174" s="56" t="s">
        <v>318</v>
      </c>
    </row>
    <row r="2175" spans="1:10">
      <c r="A2175" t="s">
        <v>359</v>
      </c>
      <c r="B2175" t="s">
        <v>125</v>
      </c>
      <c r="C2175" t="s">
        <v>126</v>
      </c>
      <c r="D2175" t="s">
        <v>47</v>
      </c>
      <c r="E2175" t="s">
        <v>41</v>
      </c>
      <c r="F2175" s="56" t="s">
        <v>318</v>
      </c>
      <c r="G2175" s="56" t="s">
        <v>318</v>
      </c>
      <c r="H2175" s="56" t="s">
        <v>318</v>
      </c>
      <c r="I2175" s="56" t="s">
        <v>318</v>
      </c>
      <c r="J2175" s="56" t="s">
        <v>318</v>
      </c>
    </row>
    <row r="2176" spans="1:10">
      <c r="A2176" t="s">
        <v>359</v>
      </c>
      <c r="B2176" t="s">
        <v>127</v>
      </c>
      <c r="C2176" t="s">
        <v>128</v>
      </c>
      <c r="D2176" t="s">
        <v>47</v>
      </c>
      <c r="E2176" t="s">
        <v>41</v>
      </c>
      <c r="F2176" s="56" t="s">
        <v>318</v>
      </c>
      <c r="G2176" s="56" t="s">
        <v>318</v>
      </c>
      <c r="H2176" s="56" t="s">
        <v>318</v>
      </c>
      <c r="I2176" s="56" t="s">
        <v>318</v>
      </c>
      <c r="J2176" s="56" t="s">
        <v>318</v>
      </c>
    </row>
    <row r="2177" spans="1:10">
      <c r="A2177" t="s">
        <v>359</v>
      </c>
      <c r="B2177" t="s">
        <v>129</v>
      </c>
      <c r="C2177" t="s">
        <v>130</v>
      </c>
      <c r="D2177" t="s">
        <v>47</v>
      </c>
      <c r="E2177" t="s">
        <v>41</v>
      </c>
      <c r="F2177" s="56" t="s">
        <v>318</v>
      </c>
      <c r="G2177" s="56" t="s">
        <v>318</v>
      </c>
      <c r="H2177" s="56" t="s">
        <v>318</v>
      </c>
      <c r="I2177" s="56" t="s">
        <v>318</v>
      </c>
      <c r="J2177" s="56" t="s">
        <v>318</v>
      </c>
    </row>
    <row r="2178" spans="1:10">
      <c r="A2178" t="s">
        <v>359</v>
      </c>
      <c r="B2178" t="s">
        <v>131</v>
      </c>
      <c r="C2178" t="s">
        <v>132</v>
      </c>
      <c r="D2178" t="s">
        <v>47</v>
      </c>
      <c r="E2178" t="s">
        <v>41</v>
      </c>
      <c r="F2178" s="56" t="s">
        <v>318</v>
      </c>
      <c r="G2178" s="56" t="s">
        <v>318</v>
      </c>
      <c r="H2178" s="56" t="s">
        <v>318</v>
      </c>
      <c r="I2178" s="56" t="s">
        <v>318</v>
      </c>
      <c r="J2178" s="56" t="s">
        <v>318</v>
      </c>
    </row>
    <row r="2179" spans="1:10">
      <c r="A2179" t="s">
        <v>359</v>
      </c>
      <c r="B2179" t="s">
        <v>133</v>
      </c>
      <c r="C2179" t="s">
        <v>134</v>
      </c>
      <c r="D2179" t="s">
        <v>47</v>
      </c>
      <c r="E2179" t="s">
        <v>41</v>
      </c>
      <c r="F2179" s="56" t="s">
        <v>318</v>
      </c>
      <c r="G2179" s="56" t="s">
        <v>318</v>
      </c>
      <c r="H2179" s="56" t="s">
        <v>318</v>
      </c>
      <c r="I2179" s="56" t="s">
        <v>318</v>
      </c>
      <c r="J2179" s="56" t="s">
        <v>318</v>
      </c>
    </row>
    <row r="2180" spans="1:10">
      <c r="A2180" t="s">
        <v>359</v>
      </c>
      <c r="B2180" t="s">
        <v>135</v>
      </c>
      <c r="C2180" t="s">
        <v>69</v>
      </c>
      <c r="D2180" t="s">
        <v>47</v>
      </c>
      <c r="E2180" t="s">
        <v>41</v>
      </c>
      <c r="F2180" s="58">
        <v>0</v>
      </c>
      <c r="G2180" s="58">
        <v>0</v>
      </c>
      <c r="H2180" s="58">
        <v>0</v>
      </c>
      <c r="I2180" s="58">
        <v>0</v>
      </c>
      <c r="J2180" s="58">
        <v>0</v>
      </c>
    </row>
    <row r="2181" spans="1:10">
      <c r="A2181" t="s">
        <v>359</v>
      </c>
      <c r="B2181" t="s">
        <v>136</v>
      </c>
      <c r="C2181" t="s">
        <v>137</v>
      </c>
      <c r="D2181" t="s">
        <v>47</v>
      </c>
      <c r="E2181" t="s">
        <v>41</v>
      </c>
      <c r="F2181" s="56" t="s">
        <v>318</v>
      </c>
      <c r="G2181" s="56" t="s">
        <v>318</v>
      </c>
      <c r="H2181" s="56" t="s">
        <v>318</v>
      </c>
      <c r="I2181" s="56" t="s">
        <v>318</v>
      </c>
      <c r="J2181" s="56" t="s">
        <v>318</v>
      </c>
    </row>
    <row r="2182" spans="1:10">
      <c r="A2182" t="s">
        <v>359</v>
      </c>
      <c r="B2182" t="s">
        <v>138</v>
      </c>
      <c r="C2182" t="s">
        <v>139</v>
      </c>
      <c r="D2182" t="s">
        <v>47</v>
      </c>
      <c r="E2182" t="s">
        <v>41</v>
      </c>
      <c r="F2182" s="56" t="s">
        <v>318</v>
      </c>
      <c r="G2182" s="56" t="s">
        <v>318</v>
      </c>
      <c r="H2182" s="56" t="s">
        <v>318</v>
      </c>
      <c r="I2182" s="56" t="s">
        <v>318</v>
      </c>
      <c r="J2182" s="56" t="s">
        <v>318</v>
      </c>
    </row>
    <row r="2183" spans="1:10">
      <c r="A2183" t="s">
        <v>359</v>
      </c>
      <c r="B2183" t="s">
        <v>140</v>
      </c>
      <c r="C2183" t="s">
        <v>141</v>
      </c>
      <c r="D2183" t="s">
        <v>47</v>
      </c>
      <c r="E2183" t="s">
        <v>41</v>
      </c>
      <c r="F2183" s="56" t="s">
        <v>318</v>
      </c>
      <c r="G2183" s="56" t="s">
        <v>318</v>
      </c>
      <c r="H2183" s="56" t="s">
        <v>318</v>
      </c>
      <c r="I2183" s="56" t="s">
        <v>318</v>
      </c>
      <c r="J2183" s="56" t="s">
        <v>318</v>
      </c>
    </row>
    <row r="2184" spans="1:10">
      <c r="A2184" t="s">
        <v>359</v>
      </c>
      <c r="B2184" t="s">
        <v>142</v>
      </c>
      <c r="C2184" t="s">
        <v>143</v>
      </c>
      <c r="D2184" t="s">
        <v>47</v>
      </c>
      <c r="E2184" t="s">
        <v>41</v>
      </c>
      <c r="F2184" s="56" t="s">
        <v>318</v>
      </c>
      <c r="G2184" s="56" t="s">
        <v>318</v>
      </c>
      <c r="H2184" s="56" t="s">
        <v>318</v>
      </c>
      <c r="I2184" s="56" t="s">
        <v>318</v>
      </c>
      <c r="J2184" s="56" t="s">
        <v>318</v>
      </c>
    </row>
    <row r="2185" spans="1:10">
      <c r="A2185" t="s">
        <v>359</v>
      </c>
      <c r="B2185" t="s">
        <v>144</v>
      </c>
      <c r="C2185" t="s">
        <v>145</v>
      </c>
      <c r="D2185" t="s">
        <v>47</v>
      </c>
      <c r="E2185" t="s">
        <v>41</v>
      </c>
      <c r="F2185" s="56" t="s">
        <v>318</v>
      </c>
      <c r="G2185" s="56" t="s">
        <v>318</v>
      </c>
      <c r="H2185" s="56" t="s">
        <v>318</v>
      </c>
      <c r="I2185" s="56" t="s">
        <v>318</v>
      </c>
      <c r="J2185" s="56" t="s">
        <v>318</v>
      </c>
    </row>
    <row r="2186" spans="1:10">
      <c r="A2186" t="s">
        <v>359</v>
      </c>
      <c r="B2186" t="s">
        <v>146</v>
      </c>
      <c r="C2186" t="s">
        <v>147</v>
      </c>
      <c r="D2186" t="s">
        <v>47</v>
      </c>
      <c r="E2186" t="s">
        <v>41</v>
      </c>
      <c r="F2186" s="56" t="s">
        <v>318</v>
      </c>
      <c r="G2186" s="56" t="s">
        <v>318</v>
      </c>
      <c r="H2186" s="56" t="s">
        <v>318</v>
      </c>
      <c r="I2186" s="56" t="s">
        <v>318</v>
      </c>
      <c r="J2186" s="56" t="s">
        <v>318</v>
      </c>
    </row>
    <row r="2187" spans="1:10">
      <c r="A2187" t="s">
        <v>359</v>
      </c>
      <c r="B2187" t="s">
        <v>148</v>
      </c>
      <c r="C2187" t="s">
        <v>149</v>
      </c>
      <c r="D2187" t="s">
        <v>47</v>
      </c>
      <c r="E2187" t="s">
        <v>41</v>
      </c>
      <c r="F2187" s="56" t="s">
        <v>318</v>
      </c>
      <c r="G2187" s="56" t="s">
        <v>318</v>
      </c>
      <c r="H2187" s="56" t="s">
        <v>318</v>
      </c>
      <c r="I2187" s="56" t="s">
        <v>318</v>
      </c>
      <c r="J2187" s="56" t="s">
        <v>318</v>
      </c>
    </row>
    <row r="2188" spans="1:10">
      <c r="A2188" t="s">
        <v>359</v>
      </c>
      <c r="B2188" t="s">
        <v>150</v>
      </c>
      <c r="C2188" t="s">
        <v>151</v>
      </c>
      <c r="D2188" t="s">
        <v>47</v>
      </c>
      <c r="E2188" t="s">
        <v>41</v>
      </c>
      <c r="F2188" s="56" t="s">
        <v>318</v>
      </c>
      <c r="G2188" s="56" t="s">
        <v>318</v>
      </c>
      <c r="H2188" s="56" t="s">
        <v>318</v>
      </c>
      <c r="I2188" s="56" t="s">
        <v>318</v>
      </c>
      <c r="J2188" s="56" t="s">
        <v>318</v>
      </c>
    </row>
    <row r="2189" spans="1:10">
      <c r="A2189" t="s">
        <v>359</v>
      </c>
      <c r="B2189" t="s">
        <v>152</v>
      </c>
      <c r="C2189" t="s">
        <v>153</v>
      </c>
      <c r="D2189" t="s">
        <v>47</v>
      </c>
      <c r="E2189" t="s">
        <v>41</v>
      </c>
      <c r="F2189" s="56" t="s">
        <v>318</v>
      </c>
      <c r="G2189" s="56" t="s">
        <v>318</v>
      </c>
      <c r="H2189" s="56" t="s">
        <v>318</v>
      </c>
      <c r="I2189" s="56" t="s">
        <v>318</v>
      </c>
      <c r="J2189" s="56" t="s">
        <v>318</v>
      </c>
    </row>
    <row r="2190" spans="1:10">
      <c r="A2190" t="s">
        <v>359</v>
      </c>
      <c r="B2190" t="s">
        <v>154</v>
      </c>
      <c r="C2190" t="s">
        <v>155</v>
      </c>
      <c r="D2190" t="s">
        <v>47</v>
      </c>
      <c r="E2190" t="s">
        <v>41</v>
      </c>
      <c r="F2190" s="56" t="s">
        <v>318</v>
      </c>
      <c r="G2190" s="56" t="s">
        <v>318</v>
      </c>
      <c r="H2190" s="56" t="s">
        <v>318</v>
      </c>
      <c r="I2190" s="56" t="s">
        <v>318</v>
      </c>
      <c r="J2190" s="56" t="s">
        <v>318</v>
      </c>
    </row>
    <row r="2191" spans="1:10">
      <c r="A2191" t="s">
        <v>359</v>
      </c>
      <c r="B2191" t="s">
        <v>156</v>
      </c>
      <c r="C2191" t="s">
        <v>81</v>
      </c>
      <c r="D2191" t="s">
        <v>47</v>
      </c>
      <c r="E2191" t="s">
        <v>41</v>
      </c>
      <c r="F2191" s="58">
        <v>0</v>
      </c>
      <c r="G2191" s="58">
        <v>0</v>
      </c>
      <c r="H2191" s="58">
        <v>0</v>
      </c>
      <c r="I2191" s="58">
        <v>0</v>
      </c>
      <c r="J2191" s="58">
        <v>0</v>
      </c>
    </row>
    <row r="2192" spans="1:10">
      <c r="A2192" t="s">
        <v>359</v>
      </c>
      <c r="B2192" t="s">
        <v>157</v>
      </c>
      <c r="C2192" t="s">
        <v>158</v>
      </c>
      <c r="D2192" t="s">
        <v>47</v>
      </c>
      <c r="E2192" t="s">
        <v>41</v>
      </c>
      <c r="F2192" s="56" t="s">
        <v>318</v>
      </c>
      <c r="G2192" s="56" t="s">
        <v>318</v>
      </c>
      <c r="H2192" s="56" t="s">
        <v>318</v>
      </c>
      <c r="I2192" s="56" t="s">
        <v>318</v>
      </c>
      <c r="J2192" s="56" t="s">
        <v>318</v>
      </c>
    </row>
    <row r="2193" spans="1:10">
      <c r="A2193" t="s">
        <v>359</v>
      </c>
      <c r="B2193" t="s">
        <v>159</v>
      </c>
      <c r="C2193" t="s">
        <v>160</v>
      </c>
      <c r="D2193" t="s">
        <v>47</v>
      </c>
      <c r="E2193" t="s">
        <v>41</v>
      </c>
      <c r="F2193" s="56" t="s">
        <v>318</v>
      </c>
      <c r="G2193" s="56" t="s">
        <v>318</v>
      </c>
      <c r="H2193" s="56" t="s">
        <v>318</v>
      </c>
      <c r="I2193" s="56" t="s">
        <v>318</v>
      </c>
      <c r="J2193" s="56" t="s">
        <v>318</v>
      </c>
    </row>
    <row r="2194" spans="1:10">
      <c r="A2194" t="s">
        <v>359</v>
      </c>
      <c r="B2194" t="s">
        <v>161</v>
      </c>
      <c r="C2194" t="s">
        <v>162</v>
      </c>
      <c r="D2194" t="s">
        <v>47</v>
      </c>
      <c r="E2194" t="s">
        <v>41</v>
      </c>
      <c r="F2194" s="56" t="s">
        <v>318</v>
      </c>
      <c r="G2194" s="56" t="s">
        <v>318</v>
      </c>
      <c r="H2194" s="56" t="s">
        <v>318</v>
      </c>
      <c r="I2194" s="56" t="s">
        <v>318</v>
      </c>
      <c r="J2194" s="56" t="s">
        <v>318</v>
      </c>
    </row>
    <row r="2195" spans="1:10">
      <c r="A2195" t="s">
        <v>359</v>
      </c>
      <c r="B2195" t="s">
        <v>163</v>
      </c>
      <c r="C2195" t="s">
        <v>164</v>
      </c>
      <c r="D2195" t="s">
        <v>47</v>
      </c>
      <c r="E2195" t="s">
        <v>41</v>
      </c>
      <c r="F2195" s="56" t="s">
        <v>318</v>
      </c>
      <c r="G2195" s="56" t="s">
        <v>318</v>
      </c>
      <c r="H2195" s="56" t="s">
        <v>318</v>
      </c>
      <c r="I2195" s="56" t="s">
        <v>318</v>
      </c>
      <c r="J2195" s="56" t="s">
        <v>318</v>
      </c>
    </row>
    <row r="2196" spans="1:10">
      <c r="A2196" t="s">
        <v>359</v>
      </c>
      <c r="B2196" t="s">
        <v>165</v>
      </c>
      <c r="C2196" t="s">
        <v>166</v>
      </c>
      <c r="D2196" t="s">
        <v>47</v>
      </c>
      <c r="E2196" t="s">
        <v>41</v>
      </c>
      <c r="F2196" s="56" t="s">
        <v>318</v>
      </c>
      <c r="G2196" s="56" t="s">
        <v>318</v>
      </c>
      <c r="H2196" s="56" t="s">
        <v>318</v>
      </c>
      <c r="I2196" s="56" t="s">
        <v>318</v>
      </c>
      <c r="J2196" s="56" t="s">
        <v>318</v>
      </c>
    </row>
    <row r="2197" spans="1:10">
      <c r="A2197" t="s">
        <v>359</v>
      </c>
      <c r="B2197" t="s">
        <v>167</v>
      </c>
      <c r="C2197" t="s">
        <v>168</v>
      </c>
      <c r="D2197" t="s">
        <v>47</v>
      </c>
      <c r="E2197" t="s">
        <v>41</v>
      </c>
      <c r="F2197" s="56" t="s">
        <v>318</v>
      </c>
      <c r="G2197" s="56" t="s">
        <v>318</v>
      </c>
      <c r="H2197" s="56" t="s">
        <v>318</v>
      </c>
      <c r="I2197" s="56" t="s">
        <v>318</v>
      </c>
      <c r="J2197" s="56" t="s">
        <v>318</v>
      </c>
    </row>
    <row r="2198" spans="1:10">
      <c r="A2198" t="s">
        <v>359</v>
      </c>
      <c r="B2198" t="s">
        <v>169</v>
      </c>
      <c r="C2198" t="s">
        <v>170</v>
      </c>
      <c r="D2198" t="s">
        <v>47</v>
      </c>
      <c r="E2198" t="s">
        <v>41</v>
      </c>
      <c r="F2198" s="56" t="s">
        <v>318</v>
      </c>
      <c r="G2198" s="56" t="s">
        <v>318</v>
      </c>
      <c r="H2198" s="56" t="s">
        <v>318</v>
      </c>
      <c r="I2198" s="56" t="s">
        <v>318</v>
      </c>
      <c r="J2198" s="56" t="s">
        <v>318</v>
      </c>
    </row>
    <row r="2199" spans="1:10">
      <c r="A2199" t="s">
        <v>359</v>
      </c>
      <c r="B2199" t="s">
        <v>171</v>
      </c>
      <c r="C2199" t="s">
        <v>172</v>
      </c>
      <c r="D2199" t="s">
        <v>47</v>
      </c>
      <c r="E2199" t="s">
        <v>41</v>
      </c>
      <c r="F2199" s="56" t="s">
        <v>318</v>
      </c>
      <c r="G2199" s="56" t="s">
        <v>318</v>
      </c>
      <c r="H2199" s="56" t="s">
        <v>318</v>
      </c>
      <c r="I2199" s="56" t="s">
        <v>318</v>
      </c>
      <c r="J2199" s="56" t="s">
        <v>318</v>
      </c>
    </row>
    <row r="2200" spans="1:10">
      <c r="A2200" t="s">
        <v>359</v>
      </c>
      <c r="B2200" t="s">
        <v>173</v>
      </c>
      <c r="C2200" t="s">
        <v>174</v>
      </c>
      <c r="D2200" t="s">
        <v>47</v>
      </c>
      <c r="E2200" t="s">
        <v>41</v>
      </c>
      <c r="F2200" s="56" t="s">
        <v>318</v>
      </c>
      <c r="G2200" s="56" t="s">
        <v>318</v>
      </c>
      <c r="H2200" s="56" t="s">
        <v>318</v>
      </c>
      <c r="I2200" s="56" t="s">
        <v>318</v>
      </c>
      <c r="J2200" s="56" t="s">
        <v>318</v>
      </c>
    </row>
    <row r="2201" spans="1:10">
      <c r="A2201" t="s">
        <v>359</v>
      </c>
      <c r="B2201" t="s">
        <v>175</v>
      </c>
      <c r="C2201" t="s">
        <v>176</v>
      </c>
      <c r="D2201" t="s">
        <v>47</v>
      </c>
      <c r="E2201" t="s">
        <v>41</v>
      </c>
      <c r="F2201" s="56" t="s">
        <v>318</v>
      </c>
      <c r="G2201" s="56" t="s">
        <v>318</v>
      </c>
      <c r="H2201" s="56" t="s">
        <v>318</v>
      </c>
      <c r="I2201" s="56" t="s">
        <v>318</v>
      </c>
      <c r="J2201" s="56" t="s">
        <v>318</v>
      </c>
    </row>
    <row r="2202" spans="1:10">
      <c r="A2202" t="s">
        <v>359</v>
      </c>
      <c r="B2202" t="s">
        <v>177</v>
      </c>
      <c r="C2202" t="s">
        <v>93</v>
      </c>
      <c r="D2202" t="s">
        <v>47</v>
      </c>
      <c r="E2202" t="s">
        <v>41</v>
      </c>
      <c r="F2202" s="58">
        <v>0</v>
      </c>
      <c r="G2202" s="58">
        <v>0</v>
      </c>
      <c r="H2202" s="58">
        <v>0</v>
      </c>
      <c r="I2202" s="58">
        <v>0</v>
      </c>
      <c r="J2202" s="58">
        <v>0</v>
      </c>
    </row>
    <row r="2203" spans="1:10">
      <c r="A2203" t="s">
        <v>359</v>
      </c>
      <c r="B2203" t="s">
        <v>178</v>
      </c>
      <c r="C2203" t="s">
        <v>179</v>
      </c>
      <c r="D2203" t="s">
        <v>47</v>
      </c>
      <c r="E2203" t="s">
        <v>41</v>
      </c>
      <c r="F2203" s="56" t="s">
        <v>318</v>
      </c>
      <c r="G2203" s="56" t="s">
        <v>318</v>
      </c>
      <c r="H2203" s="56" t="s">
        <v>318</v>
      </c>
      <c r="I2203" s="56" t="s">
        <v>318</v>
      </c>
      <c r="J2203" s="56" t="s">
        <v>318</v>
      </c>
    </row>
    <row r="2204" spans="1:10">
      <c r="A2204" t="s">
        <v>359</v>
      </c>
      <c r="B2204" t="s">
        <v>180</v>
      </c>
      <c r="C2204" t="s">
        <v>181</v>
      </c>
      <c r="D2204" t="s">
        <v>47</v>
      </c>
      <c r="E2204" t="s">
        <v>41</v>
      </c>
      <c r="F2204" s="56" t="s">
        <v>318</v>
      </c>
      <c r="G2204" s="56" t="s">
        <v>318</v>
      </c>
      <c r="H2204" s="56" t="s">
        <v>318</v>
      </c>
      <c r="I2204" s="56" t="s">
        <v>318</v>
      </c>
      <c r="J2204" s="56" t="s">
        <v>318</v>
      </c>
    </row>
    <row r="2205" spans="1:10">
      <c r="A2205" t="s">
        <v>359</v>
      </c>
      <c r="B2205" t="s">
        <v>182</v>
      </c>
      <c r="C2205" t="s">
        <v>183</v>
      </c>
      <c r="D2205" t="s">
        <v>47</v>
      </c>
      <c r="E2205" t="s">
        <v>41</v>
      </c>
      <c r="F2205" s="56" t="s">
        <v>318</v>
      </c>
      <c r="G2205" s="56" t="s">
        <v>318</v>
      </c>
      <c r="H2205" s="56" t="s">
        <v>318</v>
      </c>
      <c r="I2205" s="56" t="s">
        <v>318</v>
      </c>
      <c r="J2205" s="56" t="s">
        <v>318</v>
      </c>
    </row>
    <row r="2206" spans="1:10">
      <c r="A2206" t="s">
        <v>359</v>
      </c>
      <c r="B2206" t="s">
        <v>184</v>
      </c>
      <c r="C2206" t="s">
        <v>185</v>
      </c>
      <c r="D2206" t="s">
        <v>47</v>
      </c>
      <c r="E2206" t="s">
        <v>41</v>
      </c>
      <c r="F2206" s="56" t="s">
        <v>318</v>
      </c>
      <c r="G2206" s="56" t="s">
        <v>318</v>
      </c>
      <c r="H2206" s="56" t="s">
        <v>318</v>
      </c>
      <c r="I2206" s="56" t="s">
        <v>318</v>
      </c>
      <c r="J2206" s="56" t="s">
        <v>318</v>
      </c>
    </row>
    <row r="2207" spans="1:10">
      <c r="A2207" t="s">
        <v>359</v>
      </c>
      <c r="B2207" t="s">
        <v>186</v>
      </c>
      <c r="C2207" t="s">
        <v>187</v>
      </c>
      <c r="D2207" t="s">
        <v>47</v>
      </c>
      <c r="E2207" t="s">
        <v>41</v>
      </c>
      <c r="F2207" s="56" t="s">
        <v>318</v>
      </c>
      <c r="G2207" s="56" t="s">
        <v>318</v>
      </c>
      <c r="H2207" s="56" t="s">
        <v>318</v>
      </c>
      <c r="I2207" s="56" t="s">
        <v>318</v>
      </c>
      <c r="J2207" s="56" t="s">
        <v>318</v>
      </c>
    </row>
    <row r="2208" spans="1:10">
      <c r="A2208" t="s">
        <v>359</v>
      </c>
      <c r="B2208" t="s">
        <v>188</v>
      </c>
      <c r="C2208" t="s">
        <v>189</v>
      </c>
      <c r="D2208" t="s">
        <v>47</v>
      </c>
      <c r="E2208" t="s">
        <v>41</v>
      </c>
      <c r="F2208" s="56" t="s">
        <v>318</v>
      </c>
      <c r="G2208" s="56" t="s">
        <v>318</v>
      </c>
      <c r="H2208" s="56" t="s">
        <v>318</v>
      </c>
      <c r="I2208" s="56" t="s">
        <v>318</v>
      </c>
      <c r="J2208" s="56" t="s">
        <v>318</v>
      </c>
    </row>
    <row r="2209" spans="1:10">
      <c r="A2209" t="s">
        <v>359</v>
      </c>
      <c r="B2209" t="s">
        <v>190</v>
      </c>
      <c r="C2209" t="s">
        <v>191</v>
      </c>
      <c r="D2209" t="s">
        <v>47</v>
      </c>
      <c r="E2209" t="s">
        <v>41</v>
      </c>
      <c r="F2209" s="56" t="s">
        <v>318</v>
      </c>
      <c r="G2209" s="56" t="s">
        <v>318</v>
      </c>
      <c r="H2209" s="56" t="s">
        <v>318</v>
      </c>
      <c r="I2209" s="56" t="s">
        <v>318</v>
      </c>
      <c r="J2209" s="56" t="s">
        <v>318</v>
      </c>
    </row>
    <row r="2210" spans="1:10">
      <c r="A2210" t="s">
        <v>359</v>
      </c>
      <c r="B2210" t="s">
        <v>192</v>
      </c>
      <c r="C2210" t="s">
        <v>193</v>
      </c>
      <c r="D2210" t="s">
        <v>47</v>
      </c>
      <c r="E2210" t="s">
        <v>41</v>
      </c>
      <c r="F2210" s="56" t="s">
        <v>318</v>
      </c>
      <c r="G2210" s="56" t="s">
        <v>318</v>
      </c>
      <c r="H2210" s="56" t="s">
        <v>318</v>
      </c>
      <c r="I2210" s="56" t="s">
        <v>318</v>
      </c>
      <c r="J2210" s="56" t="s">
        <v>318</v>
      </c>
    </row>
    <row r="2211" spans="1:10">
      <c r="A2211" t="s">
        <v>359</v>
      </c>
      <c r="B2211" t="s">
        <v>194</v>
      </c>
      <c r="C2211" t="s">
        <v>195</v>
      </c>
      <c r="D2211" t="s">
        <v>47</v>
      </c>
      <c r="E2211" t="s">
        <v>41</v>
      </c>
      <c r="F2211" s="56" t="s">
        <v>318</v>
      </c>
      <c r="G2211" s="56" t="s">
        <v>318</v>
      </c>
      <c r="H2211" s="56" t="s">
        <v>318</v>
      </c>
      <c r="I2211" s="56" t="s">
        <v>318</v>
      </c>
      <c r="J2211" s="56" t="s">
        <v>318</v>
      </c>
    </row>
    <row r="2212" spans="1:10">
      <c r="A2212" t="s">
        <v>359</v>
      </c>
      <c r="B2212" t="s">
        <v>196</v>
      </c>
      <c r="C2212" t="s">
        <v>197</v>
      </c>
      <c r="D2212" t="s">
        <v>47</v>
      </c>
      <c r="E2212" t="s">
        <v>41</v>
      </c>
      <c r="F2212" s="56" t="s">
        <v>318</v>
      </c>
      <c r="G2212" s="56" t="s">
        <v>318</v>
      </c>
      <c r="H2212" s="56" t="s">
        <v>318</v>
      </c>
      <c r="I2212" s="56" t="s">
        <v>318</v>
      </c>
      <c r="J2212" s="56" t="s">
        <v>318</v>
      </c>
    </row>
    <row r="2213" spans="1:10">
      <c r="A2213" t="s">
        <v>359</v>
      </c>
      <c r="B2213" t="s">
        <v>198</v>
      </c>
      <c r="C2213" t="s">
        <v>199</v>
      </c>
      <c r="D2213" t="s">
        <v>47</v>
      </c>
      <c r="E2213" t="s">
        <v>41</v>
      </c>
      <c r="F2213" s="58">
        <v>0</v>
      </c>
      <c r="G2213" s="58">
        <v>0</v>
      </c>
      <c r="H2213" s="58">
        <v>0</v>
      </c>
      <c r="I2213" s="58">
        <v>0</v>
      </c>
      <c r="J2213" s="58">
        <v>0</v>
      </c>
    </row>
    <row r="2214" spans="1:10">
      <c r="A2214" t="s">
        <v>359</v>
      </c>
      <c r="B2214" t="s">
        <v>200</v>
      </c>
      <c r="C2214" t="s">
        <v>201</v>
      </c>
      <c r="D2214" t="s">
        <v>47</v>
      </c>
      <c r="E2214" t="s">
        <v>41</v>
      </c>
      <c r="F2214" s="56" t="s">
        <v>318</v>
      </c>
      <c r="G2214" s="56" t="s">
        <v>318</v>
      </c>
      <c r="H2214" s="56" t="s">
        <v>318</v>
      </c>
      <c r="I2214" s="56" t="s">
        <v>318</v>
      </c>
      <c r="J2214" s="56" t="s">
        <v>318</v>
      </c>
    </row>
    <row r="2215" spans="1:10">
      <c r="A2215" t="s">
        <v>359</v>
      </c>
      <c r="B2215" t="s">
        <v>202</v>
      </c>
      <c r="C2215" t="s">
        <v>203</v>
      </c>
      <c r="D2215" t="s">
        <v>47</v>
      </c>
      <c r="E2215" t="s">
        <v>41</v>
      </c>
      <c r="F2215" s="56" t="s">
        <v>318</v>
      </c>
      <c r="G2215" s="56" t="s">
        <v>318</v>
      </c>
      <c r="H2215" s="56" t="s">
        <v>318</v>
      </c>
      <c r="I2215" s="56" t="s">
        <v>318</v>
      </c>
      <c r="J2215" s="56" t="s">
        <v>318</v>
      </c>
    </row>
    <row r="2216" spans="1:10">
      <c r="A2216" t="s">
        <v>359</v>
      </c>
      <c r="B2216" t="s">
        <v>204</v>
      </c>
      <c r="C2216" t="s">
        <v>205</v>
      </c>
      <c r="D2216" t="s">
        <v>47</v>
      </c>
      <c r="E2216" t="s">
        <v>41</v>
      </c>
      <c r="F2216" s="56" t="s">
        <v>318</v>
      </c>
      <c r="G2216" s="56" t="s">
        <v>318</v>
      </c>
      <c r="H2216" s="56" t="s">
        <v>318</v>
      </c>
      <c r="I2216" s="56" t="s">
        <v>318</v>
      </c>
      <c r="J2216" s="56" t="s">
        <v>318</v>
      </c>
    </row>
    <row r="2217" spans="1:10">
      <c r="A2217" t="s">
        <v>359</v>
      </c>
      <c r="B2217" t="s">
        <v>206</v>
      </c>
      <c r="C2217" t="s">
        <v>207</v>
      </c>
      <c r="D2217" t="s">
        <v>47</v>
      </c>
      <c r="E2217" t="s">
        <v>41</v>
      </c>
      <c r="F2217" s="56" t="s">
        <v>318</v>
      </c>
      <c r="G2217" s="56" t="s">
        <v>318</v>
      </c>
      <c r="H2217" s="56" t="s">
        <v>318</v>
      </c>
      <c r="I2217" s="56" t="s">
        <v>318</v>
      </c>
      <c r="J2217" s="56" t="s">
        <v>318</v>
      </c>
    </row>
    <row r="2218" spans="1:10">
      <c r="A2218" t="s">
        <v>359</v>
      </c>
      <c r="B2218" t="s">
        <v>208</v>
      </c>
      <c r="C2218" t="s">
        <v>209</v>
      </c>
      <c r="D2218" t="s">
        <v>47</v>
      </c>
      <c r="E2218" t="s">
        <v>41</v>
      </c>
      <c r="F2218" s="56" t="s">
        <v>318</v>
      </c>
      <c r="G2218" s="56" t="s">
        <v>318</v>
      </c>
      <c r="H2218" s="56" t="s">
        <v>318</v>
      </c>
      <c r="I2218" s="56" t="s">
        <v>318</v>
      </c>
      <c r="J2218" s="56" t="s">
        <v>318</v>
      </c>
    </row>
    <row r="2219" spans="1:10">
      <c r="A2219" t="s">
        <v>359</v>
      </c>
      <c r="B2219" t="s">
        <v>210</v>
      </c>
      <c r="C2219" t="s">
        <v>211</v>
      </c>
      <c r="D2219" t="s">
        <v>47</v>
      </c>
      <c r="E2219" t="s">
        <v>41</v>
      </c>
      <c r="F2219" s="56" t="s">
        <v>318</v>
      </c>
      <c r="G2219" s="56" t="s">
        <v>318</v>
      </c>
      <c r="H2219" s="56" t="s">
        <v>318</v>
      </c>
      <c r="I2219" s="56" t="s">
        <v>318</v>
      </c>
      <c r="J2219" s="56" t="s">
        <v>318</v>
      </c>
    </row>
    <row r="2220" spans="1:10">
      <c r="A2220" t="s">
        <v>359</v>
      </c>
      <c r="B2220" t="s">
        <v>212</v>
      </c>
      <c r="C2220" t="s">
        <v>213</v>
      </c>
      <c r="D2220" t="s">
        <v>47</v>
      </c>
      <c r="E2220" t="s">
        <v>41</v>
      </c>
      <c r="F2220" s="56" t="s">
        <v>318</v>
      </c>
      <c r="G2220" s="56" t="s">
        <v>318</v>
      </c>
      <c r="H2220" s="56" t="s">
        <v>318</v>
      </c>
      <c r="I2220" s="56" t="s">
        <v>318</v>
      </c>
      <c r="J2220" s="56" t="s">
        <v>318</v>
      </c>
    </row>
    <row r="2221" spans="1:10">
      <c r="A2221" t="s">
        <v>359</v>
      </c>
      <c r="B2221" t="s">
        <v>214</v>
      </c>
      <c r="C2221" t="s">
        <v>215</v>
      </c>
      <c r="D2221" t="s">
        <v>47</v>
      </c>
      <c r="E2221" t="s">
        <v>41</v>
      </c>
      <c r="F2221" s="56" t="s">
        <v>318</v>
      </c>
      <c r="G2221" s="56" t="s">
        <v>318</v>
      </c>
      <c r="H2221" s="56" t="s">
        <v>318</v>
      </c>
      <c r="I2221" s="56" t="s">
        <v>318</v>
      </c>
      <c r="J2221" s="56" t="s">
        <v>318</v>
      </c>
    </row>
    <row r="2222" spans="1:10">
      <c r="A2222" t="s">
        <v>359</v>
      </c>
      <c r="B2222" t="s">
        <v>216</v>
      </c>
      <c r="C2222" t="s">
        <v>217</v>
      </c>
      <c r="D2222" t="s">
        <v>47</v>
      </c>
      <c r="E2222" t="s">
        <v>41</v>
      </c>
      <c r="F2222" s="56" t="s">
        <v>318</v>
      </c>
      <c r="G2222" s="56" t="s">
        <v>318</v>
      </c>
      <c r="H2222" s="56" t="s">
        <v>318</v>
      </c>
      <c r="I2222" s="56" t="s">
        <v>318</v>
      </c>
      <c r="J2222" s="56" t="s">
        <v>318</v>
      </c>
    </row>
    <row r="2223" spans="1:10">
      <c r="A2223" t="s">
        <v>359</v>
      </c>
      <c r="B2223" t="s">
        <v>218</v>
      </c>
      <c r="C2223" t="s">
        <v>219</v>
      </c>
      <c r="D2223" t="s">
        <v>47</v>
      </c>
      <c r="E2223" t="s">
        <v>41</v>
      </c>
      <c r="F2223" s="56" t="s">
        <v>318</v>
      </c>
      <c r="G2223" s="56" t="s">
        <v>318</v>
      </c>
      <c r="H2223" s="56" t="s">
        <v>318</v>
      </c>
      <c r="I2223" s="56" t="s">
        <v>318</v>
      </c>
      <c r="J2223" s="56" t="s">
        <v>318</v>
      </c>
    </row>
    <row r="2224" spans="1:10">
      <c r="A2224" t="s">
        <v>359</v>
      </c>
      <c r="B2224" t="s">
        <v>220</v>
      </c>
      <c r="C2224" t="s">
        <v>221</v>
      </c>
      <c r="D2224" t="s">
        <v>47</v>
      </c>
      <c r="E2224" t="s">
        <v>41</v>
      </c>
      <c r="F2224" s="58">
        <v>0</v>
      </c>
      <c r="G2224" s="58">
        <v>0</v>
      </c>
      <c r="H2224" s="58">
        <v>0</v>
      </c>
      <c r="I2224" s="58">
        <v>0</v>
      </c>
      <c r="J2224" s="58">
        <v>0</v>
      </c>
    </row>
    <row r="2225" spans="1:10">
      <c r="A2225" t="s">
        <v>359</v>
      </c>
      <c r="B2225" t="s">
        <v>222</v>
      </c>
      <c r="C2225" t="s">
        <v>223</v>
      </c>
      <c r="D2225" t="s">
        <v>47</v>
      </c>
      <c r="E2225" t="s">
        <v>41</v>
      </c>
      <c r="F2225" s="58">
        <v>0</v>
      </c>
      <c r="G2225" s="58">
        <v>0</v>
      </c>
      <c r="H2225" s="58">
        <v>0</v>
      </c>
      <c r="I2225" s="58">
        <v>0</v>
      </c>
      <c r="J2225" s="58">
        <v>0</v>
      </c>
    </row>
    <row r="2226" spans="1:10">
      <c r="A2226" t="s">
        <v>359</v>
      </c>
      <c r="B2226" t="s">
        <v>224</v>
      </c>
      <c r="C2226" t="s">
        <v>225</v>
      </c>
      <c r="D2226" t="s">
        <v>47</v>
      </c>
      <c r="E2226" t="s">
        <v>41</v>
      </c>
      <c r="F2226" s="58">
        <v>0</v>
      </c>
      <c r="G2226" s="58">
        <v>0</v>
      </c>
      <c r="H2226" s="58">
        <v>0</v>
      </c>
      <c r="I2226" s="58">
        <v>0</v>
      </c>
      <c r="J2226" s="58">
        <v>0</v>
      </c>
    </row>
    <row r="2227" spans="1:10">
      <c r="A2227" t="s">
        <v>359</v>
      </c>
      <c r="B2227" t="s">
        <v>226</v>
      </c>
      <c r="C2227" t="s">
        <v>227</v>
      </c>
      <c r="D2227" t="s">
        <v>47</v>
      </c>
      <c r="E2227" t="s">
        <v>41</v>
      </c>
      <c r="F2227" s="58">
        <v>0</v>
      </c>
      <c r="G2227" s="58">
        <v>0</v>
      </c>
      <c r="H2227" s="58">
        <v>0</v>
      </c>
      <c r="I2227" s="58">
        <v>0</v>
      </c>
      <c r="J2227" s="58">
        <v>0</v>
      </c>
    </row>
    <row r="2228" spans="1:10">
      <c r="A2228" t="s">
        <v>359</v>
      </c>
      <c r="B2228" t="s">
        <v>228</v>
      </c>
      <c r="C2228" t="s">
        <v>229</v>
      </c>
      <c r="D2228" t="s">
        <v>47</v>
      </c>
      <c r="E2228" t="s">
        <v>41</v>
      </c>
      <c r="F2228" s="58">
        <v>0</v>
      </c>
      <c r="G2228" s="58">
        <v>0</v>
      </c>
      <c r="H2228" s="58">
        <v>0</v>
      </c>
      <c r="I2228" s="58">
        <v>0</v>
      </c>
      <c r="J2228" s="58">
        <v>0</v>
      </c>
    </row>
    <row r="2229" spans="1:10">
      <c r="A2229" t="s">
        <v>359</v>
      </c>
      <c r="B2229" t="s">
        <v>230</v>
      </c>
      <c r="C2229" t="s">
        <v>231</v>
      </c>
      <c r="D2229" t="s">
        <v>47</v>
      </c>
      <c r="E2229" t="s">
        <v>41</v>
      </c>
      <c r="F2229" s="58">
        <v>0</v>
      </c>
      <c r="G2229" s="58">
        <v>0</v>
      </c>
      <c r="H2229" s="58">
        <v>0</v>
      </c>
      <c r="I2229" s="58">
        <v>0</v>
      </c>
      <c r="J2229" s="58">
        <v>0</v>
      </c>
    </row>
    <row r="2230" spans="1:10">
      <c r="A2230" t="s">
        <v>359</v>
      </c>
      <c r="B2230" t="s">
        <v>232</v>
      </c>
      <c r="C2230" t="s">
        <v>233</v>
      </c>
      <c r="D2230" t="s">
        <v>47</v>
      </c>
      <c r="E2230" t="s">
        <v>41</v>
      </c>
      <c r="F2230" s="58">
        <v>0</v>
      </c>
      <c r="G2230" s="58">
        <v>0</v>
      </c>
      <c r="H2230" s="58">
        <v>0</v>
      </c>
      <c r="I2230" s="58">
        <v>0</v>
      </c>
      <c r="J2230" s="58">
        <v>0</v>
      </c>
    </row>
    <row r="2231" spans="1:10">
      <c r="A2231" t="s">
        <v>359</v>
      </c>
      <c r="B2231" t="s">
        <v>234</v>
      </c>
      <c r="C2231" t="s">
        <v>235</v>
      </c>
      <c r="D2231" t="s">
        <v>47</v>
      </c>
      <c r="E2231" t="s">
        <v>41</v>
      </c>
      <c r="F2231" s="58">
        <v>0</v>
      </c>
      <c r="G2231" s="58">
        <v>0</v>
      </c>
      <c r="H2231" s="58">
        <v>0</v>
      </c>
      <c r="I2231" s="58">
        <v>0</v>
      </c>
      <c r="J2231" s="58">
        <v>0</v>
      </c>
    </row>
    <row r="2232" spans="1:10">
      <c r="A2232" t="s">
        <v>359</v>
      </c>
      <c r="B2232" t="s">
        <v>236</v>
      </c>
      <c r="C2232" t="s">
        <v>237</v>
      </c>
      <c r="D2232" t="s">
        <v>47</v>
      </c>
      <c r="E2232" t="s">
        <v>41</v>
      </c>
      <c r="F2232" s="58">
        <v>0</v>
      </c>
      <c r="G2232" s="58">
        <v>0</v>
      </c>
      <c r="H2232" s="58">
        <v>0</v>
      </c>
      <c r="I2232" s="58">
        <v>0</v>
      </c>
      <c r="J2232" s="58">
        <v>0</v>
      </c>
    </row>
    <row r="2233" spans="1:10">
      <c r="A2233" t="s">
        <v>359</v>
      </c>
      <c r="B2233" t="s">
        <v>238</v>
      </c>
      <c r="C2233" t="s">
        <v>239</v>
      </c>
      <c r="D2233" t="s">
        <v>47</v>
      </c>
      <c r="E2233" t="s">
        <v>41</v>
      </c>
      <c r="F2233" s="58">
        <v>0</v>
      </c>
      <c r="G2233" s="58">
        <v>0</v>
      </c>
      <c r="H2233" s="58">
        <v>0</v>
      </c>
      <c r="I2233" s="58">
        <v>0</v>
      </c>
      <c r="J2233" s="58">
        <v>0</v>
      </c>
    </row>
    <row r="2234" spans="1:10">
      <c r="A2234" t="s">
        <v>359</v>
      </c>
      <c r="B2234" t="s">
        <v>240</v>
      </c>
      <c r="C2234" t="s">
        <v>241</v>
      </c>
      <c r="D2234" t="s">
        <v>47</v>
      </c>
      <c r="E2234" t="s">
        <v>41</v>
      </c>
      <c r="F2234" s="58">
        <v>0</v>
      </c>
      <c r="G2234" s="58">
        <v>0</v>
      </c>
      <c r="H2234" s="58">
        <v>0</v>
      </c>
      <c r="I2234" s="58">
        <v>0</v>
      </c>
      <c r="J2234" s="58">
        <v>0</v>
      </c>
    </row>
    <row r="2235" spans="1:10">
      <c r="A2235" t="s">
        <v>359</v>
      </c>
      <c r="B2235" t="s">
        <v>242</v>
      </c>
      <c r="C2235" t="s">
        <v>243</v>
      </c>
      <c r="D2235" t="s">
        <v>47</v>
      </c>
      <c r="E2235" t="s">
        <v>41</v>
      </c>
      <c r="F2235" s="58">
        <v>0</v>
      </c>
      <c r="G2235" s="58">
        <v>0</v>
      </c>
      <c r="H2235" s="58">
        <v>0</v>
      </c>
      <c r="I2235" s="58">
        <v>0</v>
      </c>
      <c r="J2235" s="58">
        <v>0</v>
      </c>
    </row>
    <row r="2236" spans="1:10">
      <c r="A2236" t="s">
        <v>359</v>
      </c>
      <c r="B2236" t="s">
        <v>244</v>
      </c>
      <c r="C2236" t="s">
        <v>245</v>
      </c>
      <c r="D2236" t="s">
        <v>47</v>
      </c>
      <c r="E2236" t="s">
        <v>41</v>
      </c>
      <c r="F2236" s="56" t="s">
        <v>318</v>
      </c>
      <c r="G2236" s="56" t="s">
        <v>318</v>
      </c>
      <c r="H2236" s="56" t="s">
        <v>318</v>
      </c>
      <c r="I2236" s="56" t="s">
        <v>318</v>
      </c>
      <c r="J2236" s="56" t="s">
        <v>318</v>
      </c>
    </row>
    <row r="2237" spans="1:10">
      <c r="A2237" t="s">
        <v>359</v>
      </c>
      <c r="B2237" t="s">
        <v>246</v>
      </c>
      <c r="C2237" t="s">
        <v>247</v>
      </c>
      <c r="D2237" t="s">
        <v>47</v>
      </c>
      <c r="E2237" t="s">
        <v>41</v>
      </c>
      <c r="F2237" s="56" t="s">
        <v>318</v>
      </c>
      <c r="G2237" s="56" t="s">
        <v>318</v>
      </c>
      <c r="H2237" s="56" t="s">
        <v>318</v>
      </c>
      <c r="I2237" s="56" t="s">
        <v>318</v>
      </c>
      <c r="J2237" s="56" t="s">
        <v>318</v>
      </c>
    </row>
    <row r="2238" spans="1:10">
      <c r="A2238" t="s">
        <v>359</v>
      </c>
      <c r="B2238" t="s">
        <v>248</v>
      </c>
      <c r="C2238" t="s">
        <v>249</v>
      </c>
      <c r="D2238" t="s">
        <v>47</v>
      </c>
      <c r="E2238" t="s">
        <v>41</v>
      </c>
      <c r="F2238" s="56" t="s">
        <v>318</v>
      </c>
      <c r="G2238" s="56" t="s">
        <v>318</v>
      </c>
      <c r="H2238" s="56" t="s">
        <v>318</v>
      </c>
      <c r="I2238" s="56" t="s">
        <v>318</v>
      </c>
      <c r="J2238" s="56" t="s">
        <v>318</v>
      </c>
    </row>
    <row r="2239" spans="1:10">
      <c r="A2239" t="s">
        <v>359</v>
      </c>
      <c r="B2239" t="s">
        <v>250</v>
      </c>
      <c r="C2239" t="s">
        <v>251</v>
      </c>
      <c r="D2239" t="s">
        <v>47</v>
      </c>
      <c r="E2239" t="s">
        <v>41</v>
      </c>
      <c r="F2239" s="56" t="s">
        <v>318</v>
      </c>
      <c r="G2239" s="56" t="s">
        <v>318</v>
      </c>
      <c r="H2239" s="56" t="s">
        <v>318</v>
      </c>
      <c r="I2239" s="56" t="s">
        <v>318</v>
      </c>
      <c r="J2239" s="56" t="s">
        <v>318</v>
      </c>
    </row>
    <row r="2240" spans="1:10">
      <c r="A2240" t="s">
        <v>359</v>
      </c>
      <c r="B2240" t="s">
        <v>252</v>
      </c>
      <c r="C2240" t="s">
        <v>253</v>
      </c>
      <c r="D2240" t="s">
        <v>47</v>
      </c>
      <c r="E2240" t="s">
        <v>41</v>
      </c>
      <c r="F2240" s="56" t="s">
        <v>318</v>
      </c>
      <c r="G2240" s="56" t="s">
        <v>318</v>
      </c>
      <c r="H2240" s="56" t="s">
        <v>318</v>
      </c>
      <c r="I2240" s="56" t="s">
        <v>318</v>
      </c>
      <c r="J2240" s="56" t="s">
        <v>318</v>
      </c>
    </row>
    <row r="2241" spans="1:10">
      <c r="A2241" t="s">
        <v>359</v>
      </c>
      <c r="B2241" t="s">
        <v>254</v>
      </c>
      <c r="C2241" t="s">
        <v>255</v>
      </c>
      <c r="D2241" t="s">
        <v>47</v>
      </c>
      <c r="E2241" t="s">
        <v>41</v>
      </c>
      <c r="F2241" s="56" t="s">
        <v>318</v>
      </c>
      <c r="G2241" s="56" t="s">
        <v>318</v>
      </c>
      <c r="H2241" s="56" t="s">
        <v>318</v>
      </c>
      <c r="I2241" s="56" t="s">
        <v>318</v>
      </c>
      <c r="J2241" s="56" t="s">
        <v>318</v>
      </c>
    </row>
    <row r="2242" spans="1:10">
      <c r="A2242" t="s">
        <v>359</v>
      </c>
      <c r="B2242" t="s">
        <v>256</v>
      </c>
      <c r="C2242" t="s">
        <v>257</v>
      </c>
      <c r="D2242" t="s">
        <v>47</v>
      </c>
      <c r="E2242" t="s">
        <v>41</v>
      </c>
      <c r="F2242" s="56" t="s">
        <v>318</v>
      </c>
      <c r="G2242" s="56" t="s">
        <v>318</v>
      </c>
      <c r="H2242" s="56" t="s">
        <v>318</v>
      </c>
      <c r="I2242" s="56" t="s">
        <v>318</v>
      </c>
      <c r="J2242" s="56" t="s">
        <v>318</v>
      </c>
    </row>
    <row r="2243" spans="1:10">
      <c r="A2243" t="s">
        <v>359</v>
      </c>
      <c r="B2243" t="s">
        <v>258</v>
      </c>
      <c r="C2243" t="s">
        <v>259</v>
      </c>
      <c r="D2243" t="s">
        <v>47</v>
      </c>
      <c r="E2243" t="s">
        <v>41</v>
      </c>
      <c r="F2243" s="56" t="s">
        <v>318</v>
      </c>
      <c r="G2243" s="56" t="s">
        <v>318</v>
      </c>
      <c r="H2243" s="56" t="s">
        <v>318</v>
      </c>
      <c r="I2243" s="56" t="s">
        <v>318</v>
      </c>
      <c r="J2243" s="56" t="s">
        <v>318</v>
      </c>
    </row>
    <row r="2244" spans="1:10">
      <c r="A2244" t="s">
        <v>359</v>
      </c>
      <c r="B2244" t="s">
        <v>260</v>
      </c>
      <c r="C2244" t="s">
        <v>261</v>
      </c>
      <c r="D2244" t="s">
        <v>47</v>
      </c>
      <c r="E2244" t="s">
        <v>41</v>
      </c>
      <c r="F2244" s="56" t="s">
        <v>318</v>
      </c>
      <c r="G2244" s="56" t="s">
        <v>318</v>
      </c>
      <c r="H2244" s="56" t="s">
        <v>318</v>
      </c>
      <c r="I2244" s="56" t="s">
        <v>318</v>
      </c>
      <c r="J2244" s="56" t="s">
        <v>318</v>
      </c>
    </row>
    <row r="2245" spans="1:10">
      <c r="A2245" t="s">
        <v>359</v>
      </c>
      <c r="B2245" t="s">
        <v>262</v>
      </c>
      <c r="C2245" t="s">
        <v>263</v>
      </c>
      <c r="D2245" t="s">
        <v>47</v>
      </c>
      <c r="E2245" t="s">
        <v>41</v>
      </c>
      <c r="F2245" s="56" t="s">
        <v>318</v>
      </c>
      <c r="G2245" s="56" t="s">
        <v>318</v>
      </c>
      <c r="H2245" s="56" t="s">
        <v>318</v>
      </c>
      <c r="I2245" s="56" t="s">
        <v>318</v>
      </c>
      <c r="J2245" s="56" t="s">
        <v>318</v>
      </c>
    </row>
    <row r="2246" spans="1:10">
      <c r="A2246" t="s">
        <v>359</v>
      </c>
      <c r="B2246" t="s">
        <v>264</v>
      </c>
      <c r="C2246" t="s">
        <v>265</v>
      </c>
      <c r="D2246" t="s">
        <v>47</v>
      </c>
      <c r="E2246" t="s">
        <v>41</v>
      </c>
      <c r="F2246" s="58">
        <v>0</v>
      </c>
      <c r="G2246" s="58">
        <v>0</v>
      </c>
      <c r="H2246" s="58">
        <v>0</v>
      </c>
      <c r="I2246" s="58">
        <v>0</v>
      </c>
      <c r="J2246" s="58">
        <v>0</v>
      </c>
    </row>
    <row r="2247" spans="1:10">
      <c r="A2247" t="s">
        <v>359</v>
      </c>
      <c r="B2247" t="s">
        <v>266</v>
      </c>
      <c r="C2247" t="s">
        <v>267</v>
      </c>
      <c r="D2247" t="s">
        <v>47</v>
      </c>
      <c r="E2247" t="s">
        <v>41</v>
      </c>
      <c r="F2247" s="56" t="s">
        <v>318</v>
      </c>
      <c r="G2247" s="56" t="s">
        <v>318</v>
      </c>
      <c r="H2247" s="56" t="s">
        <v>318</v>
      </c>
      <c r="I2247" s="56" t="s">
        <v>318</v>
      </c>
      <c r="J2247" s="56" t="s">
        <v>318</v>
      </c>
    </row>
    <row r="2248" spans="1:10">
      <c r="A2248" t="s">
        <v>359</v>
      </c>
      <c r="B2248" t="s">
        <v>268</v>
      </c>
      <c r="C2248" t="s">
        <v>269</v>
      </c>
      <c r="D2248" t="s">
        <v>47</v>
      </c>
      <c r="E2248" t="s">
        <v>41</v>
      </c>
      <c r="F2248" s="56" t="s">
        <v>318</v>
      </c>
      <c r="G2248" s="56" t="s">
        <v>318</v>
      </c>
      <c r="H2248" s="56" t="s">
        <v>318</v>
      </c>
      <c r="I2248" s="56" t="s">
        <v>318</v>
      </c>
      <c r="J2248" s="56" t="s">
        <v>318</v>
      </c>
    </row>
    <row r="2249" spans="1:10">
      <c r="A2249" t="s">
        <v>359</v>
      </c>
      <c r="B2249" t="s">
        <v>270</v>
      </c>
      <c r="C2249" t="s">
        <v>271</v>
      </c>
      <c r="D2249" t="s">
        <v>47</v>
      </c>
      <c r="E2249" t="s">
        <v>41</v>
      </c>
      <c r="F2249" s="56" t="s">
        <v>318</v>
      </c>
      <c r="G2249" s="56" t="s">
        <v>318</v>
      </c>
      <c r="H2249" s="56" t="s">
        <v>318</v>
      </c>
      <c r="I2249" s="56" t="s">
        <v>318</v>
      </c>
      <c r="J2249" s="56" t="s">
        <v>318</v>
      </c>
    </row>
    <row r="2250" spans="1:10">
      <c r="A2250" t="s">
        <v>359</v>
      </c>
      <c r="B2250" t="s">
        <v>272</v>
      </c>
      <c r="C2250" t="s">
        <v>273</v>
      </c>
      <c r="D2250" t="s">
        <v>47</v>
      </c>
      <c r="E2250" t="s">
        <v>41</v>
      </c>
      <c r="F2250" s="56" t="s">
        <v>318</v>
      </c>
      <c r="G2250" s="56" t="s">
        <v>318</v>
      </c>
      <c r="H2250" s="56" t="s">
        <v>318</v>
      </c>
      <c r="I2250" s="56" t="s">
        <v>318</v>
      </c>
      <c r="J2250" s="56" t="s">
        <v>318</v>
      </c>
    </row>
    <row r="2251" spans="1:10">
      <c r="A2251" t="s">
        <v>359</v>
      </c>
      <c r="B2251" t="s">
        <v>274</v>
      </c>
      <c r="C2251" t="s">
        <v>275</v>
      </c>
      <c r="D2251" t="s">
        <v>47</v>
      </c>
      <c r="E2251" t="s">
        <v>41</v>
      </c>
      <c r="F2251" s="56" t="s">
        <v>318</v>
      </c>
      <c r="G2251" s="56" t="s">
        <v>318</v>
      </c>
      <c r="H2251" s="56" t="s">
        <v>318</v>
      </c>
      <c r="I2251" s="56" t="s">
        <v>318</v>
      </c>
      <c r="J2251" s="56" t="s">
        <v>318</v>
      </c>
    </row>
    <row r="2252" spans="1:10">
      <c r="A2252" t="s">
        <v>359</v>
      </c>
      <c r="B2252" t="s">
        <v>276</v>
      </c>
      <c r="C2252" t="s">
        <v>277</v>
      </c>
      <c r="D2252" t="s">
        <v>47</v>
      </c>
      <c r="E2252" t="s">
        <v>41</v>
      </c>
      <c r="F2252" s="56" t="s">
        <v>318</v>
      </c>
      <c r="G2252" s="56" t="s">
        <v>318</v>
      </c>
      <c r="H2252" s="56" t="s">
        <v>318</v>
      </c>
      <c r="I2252" s="56" t="s">
        <v>318</v>
      </c>
      <c r="J2252" s="56" t="s">
        <v>318</v>
      </c>
    </row>
    <row r="2253" spans="1:10">
      <c r="A2253" t="s">
        <v>359</v>
      </c>
      <c r="B2253" t="s">
        <v>278</v>
      </c>
      <c r="C2253" t="s">
        <v>279</v>
      </c>
      <c r="D2253" t="s">
        <v>47</v>
      </c>
      <c r="E2253" t="s">
        <v>41</v>
      </c>
      <c r="F2253" s="56" t="s">
        <v>318</v>
      </c>
      <c r="G2253" s="56" t="s">
        <v>318</v>
      </c>
      <c r="H2253" s="56" t="s">
        <v>318</v>
      </c>
      <c r="I2253" s="56" t="s">
        <v>318</v>
      </c>
      <c r="J2253" s="56" t="s">
        <v>318</v>
      </c>
    </row>
    <row r="2254" spans="1:10">
      <c r="A2254" t="s">
        <v>359</v>
      </c>
      <c r="B2254" t="s">
        <v>280</v>
      </c>
      <c r="C2254" t="s">
        <v>281</v>
      </c>
      <c r="D2254" t="s">
        <v>47</v>
      </c>
      <c r="E2254" t="s">
        <v>41</v>
      </c>
      <c r="F2254" s="56" t="s">
        <v>318</v>
      </c>
      <c r="G2254" s="56" t="s">
        <v>318</v>
      </c>
      <c r="H2254" s="56" t="s">
        <v>318</v>
      </c>
      <c r="I2254" s="56" t="s">
        <v>318</v>
      </c>
      <c r="J2254" s="56" t="s">
        <v>318</v>
      </c>
    </row>
    <row r="2255" spans="1:10">
      <c r="A2255" t="s">
        <v>359</v>
      </c>
      <c r="B2255" t="s">
        <v>282</v>
      </c>
      <c r="C2255" t="s">
        <v>283</v>
      </c>
      <c r="D2255" t="s">
        <v>47</v>
      </c>
      <c r="E2255" t="s">
        <v>41</v>
      </c>
      <c r="F2255" s="56" t="s">
        <v>318</v>
      </c>
      <c r="G2255" s="56" t="s">
        <v>318</v>
      </c>
      <c r="H2255" s="56" t="s">
        <v>318</v>
      </c>
      <c r="I2255" s="56" t="s">
        <v>318</v>
      </c>
      <c r="J2255" s="56" t="s">
        <v>318</v>
      </c>
    </row>
    <row r="2256" spans="1:10">
      <c r="A2256" t="s">
        <v>359</v>
      </c>
      <c r="B2256" t="s">
        <v>284</v>
      </c>
      <c r="C2256" t="s">
        <v>285</v>
      </c>
      <c r="D2256" t="s">
        <v>47</v>
      </c>
      <c r="E2256" t="s">
        <v>41</v>
      </c>
      <c r="F2256" s="56" t="s">
        <v>318</v>
      </c>
      <c r="G2256" s="56" t="s">
        <v>318</v>
      </c>
      <c r="H2256" s="56" t="s">
        <v>318</v>
      </c>
      <c r="I2256" s="56" t="s">
        <v>318</v>
      </c>
      <c r="J2256" s="56" t="s">
        <v>318</v>
      </c>
    </row>
    <row r="2257" spans="1:10">
      <c r="A2257" t="s">
        <v>359</v>
      </c>
      <c r="B2257" t="s">
        <v>286</v>
      </c>
      <c r="C2257" t="s">
        <v>287</v>
      </c>
      <c r="D2257" t="s">
        <v>47</v>
      </c>
      <c r="E2257" t="s">
        <v>41</v>
      </c>
      <c r="F2257" s="58">
        <v>0</v>
      </c>
      <c r="G2257" s="58">
        <v>0</v>
      </c>
      <c r="H2257" s="58">
        <v>0</v>
      </c>
      <c r="I2257" s="58">
        <v>0</v>
      </c>
      <c r="J2257" s="58">
        <v>0</v>
      </c>
    </row>
    <row r="2258" spans="1:10">
      <c r="A2258" t="s">
        <v>359</v>
      </c>
      <c r="B2258" t="s">
        <v>288</v>
      </c>
      <c r="C2258" t="s">
        <v>289</v>
      </c>
      <c r="D2258" t="s">
        <v>47</v>
      </c>
      <c r="E2258" t="s">
        <v>41</v>
      </c>
      <c r="F2258" s="58">
        <v>0</v>
      </c>
      <c r="G2258" s="58">
        <v>0</v>
      </c>
      <c r="H2258" s="58">
        <v>0</v>
      </c>
      <c r="I2258" s="58">
        <v>0</v>
      </c>
      <c r="J2258" s="58">
        <v>0</v>
      </c>
    </row>
    <row r="2259" spans="1:10">
      <c r="A2259" t="s">
        <v>359</v>
      </c>
      <c r="B2259" t="s">
        <v>290</v>
      </c>
      <c r="C2259" t="s">
        <v>291</v>
      </c>
      <c r="D2259" t="s">
        <v>47</v>
      </c>
      <c r="E2259" t="s">
        <v>41</v>
      </c>
      <c r="F2259" s="58">
        <v>0</v>
      </c>
      <c r="G2259" s="58">
        <v>0</v>
      </c>
      <c r="H2259" s="58">
        <v>0</v>
      </c>
      <c r="I2259" s="58">
        <v>0</v>
      </c>
      <c r="J2259" s="58">
        <v>0</v>
      </c>
    </row>
    <row r="2260" spans="1:10">
      <c r="A2260" t="s">
        <v>359</v>
      </c>
      <c r="B2260" t="s">
        <v>292</v>
      </c>
      <c r="C2260" t="s">
        <v>293</v>
      </c>
      <c r="D2260" t="s">
        <v>47</v>
      </c>
      <c r="E2260" t="s">
        <v>41</v>
      </c>
      <c r="F2260" s="58">
        <v>0</v>
      </c>
      <c r="G2260" s="58">
        <v>0</v>
      </c>
      <c r="H2260" s="58">
        <v>0</v>
      </c>
      <c r="I2260" s="58">
        <v>0</v>
      </c>
      <c r="J2260" s="58">
        <v>0</v>
      </c>
    </row>
    <row r="2261" spans="1:10">
      <c r="A2261" t="s">
        <v>359</v>
      </c>
      <c r="B2261" t="s">
        <v>294</v>
      </c>
      <c r="C2261" t="s">
        <v>295</v>
      </c>
      <c r="D2261" t="s">
        <v>47</v>
      </c>
      <c r="E2261" t="s">
        <v>41</v>
      </c>
      <c r="F2261" s="58">
        <v>0</v>
      </c>
      <c r="G2261" s="58">
        <v>0</v>
      </c>
      <c r="H2261" s="58">
        <v>0</v>
      </c>
      <c r="I2261" s="58">
        <v>0</v>
      </c>
      <c r="J2261" s="58">
        <v>0</v>
      </c>
    </row>
    <row r="2262" spans="1:10">
      <c r="A2262" t="s">
        <v>359</v>
      </c>
      <c r="B2262" t="s">
        <v>296</v>
      </c>
      <c r="C2262" t="s">
        <v>297</v>
      </c>
      <c r="D2262" t="s">
        <v>47</v>
      </c>
      <c r="E2262" t="s">
        <v>41</v>
      </c>
      <c r="F2262" s="58">
        <v>0</v>
      </c>
      <c r="G2262" s="58">
        <v>0</v>
      </c>
      <c r="H2262" s="58">
        <v>0</v>
      </c>
      <c r="I2262" s="58">
        <v>0</v>
      </c>
      <c r="J2262" s="58">
        <v>0</v>
      </c>
    </row>
    <row r="2263" spans="1:10">
      <c r="A2263" t="s">
        <v>359</v>
      </c>
      <c r="B2263" t="s">
        <v>298</v>
      </c>
      <c r="C2263" t="s">
        <v>299</v>
      </c>
      <c r="D2263" t="s">
        <v>47</v>
      </c>
      <c r="E2263" t="s">
        <v>41</v>
      </c>
      <c r="F2263" s="58">
        <v>0</v>
      </c>
      <c r="G2263" s="58">
        <v>0</v>
      </c>
      <c r="H2263" s="58">
        <v>0</v>
      </c>
      <c r="I2263" s="58">
        <v>0</v>
      </c>
      <c r="J2263" s="58">
        <v>0</v>
      </c>
    </row>
    <row r="2264" spans="1:10">
      <c r="A2264" t="s">
        <v>359</v>
      </c>
      <c r="B2264" t="s">
        <v>300</v>
      </c>
      <c r="C2264" t="s">
        <v>301</v>
      </c>
      <c r="D2264" t="s">
        <v>47</v>
      </c>
      <c r="E2264" t="s">
        <v>41</v>
      </c>
      <c r="F2264" s="58">
        <v>0</v>
      </c>
      <c r="G2264" s="58">
        <v>0</v>
      </c>
      <c r="H2264" s="58">
        <v>0</v>
      </c>
      <c r="I2264" s="58">
        <v>0</v>
      </c>
      <c r="J2264" s="58">
        <v>0</v>
      </c>
    </row>
    <row r="2265" spans="1:10">
      <c r="A2265" t="s">
        <v>359</v>
      </c>
      <c r="B2265" t="s">
        <v>302</v>
      </c>
      <c r="C2265" t="s">
        <v>303</v>
      </c>
      <c r="D2265" t="s">
        <v>47</v>
      </c>
      <c r="E2265" t="s">
        <v>41</v>
      </c>
      <c r="F2265" s="58">
        <v>0</v>
      </c>
      <c r="G2265" s="58">
        <v>0</v>
      </c>
      <c r="H2265" s="58">
        <v>0</v>
      </c>
      <c r="I2265" s="58">
        <v>0</v>
      </c>
      <c r="J2265" s="58">
        <v>0</v>
      </c>
    </row>
    <row r="2266" spans="1:10">
      <c r="A2266" t="s">
        <v>359</v>
      </c>
      <c r="B2266" t="s">
        <v>304</v>
      </c>
      <c r="C2266" t="s">
        <v>305</v>
      </c>
      <c r="D2266" t="s">
        <v>47</v>
      </c>
      <c r="E2266" t="s">
        <v>41</v>
      </c>
      <c r="F2266" s="58">
        <v>0</v>
      </c>
      <c r="G2266" s="58">
        <v>0</v>
      </c>
      <c r="H2266" s="58">
        <v>0</v>
      </c>
      <c r="I2266" s="58">
        <v>0</v>
      </c>
      <c r="J2266" s="58">
        <v>0</v>
      </c>
    </row>
    <row r="2267" spans="1:10">
      <c r="A2267" t="s">
        <v>359</v>
      </c>
      <c r="B2267" t="s">
        <v>306</v>
      </c>
      <c r="C2267" t="s">
        <v>307</v>
      </c>
      <c r="D2267" t="s">
        <v>47</v>
      </c>
      <c r="E2267" t="s">
        <v>41</v>
      </c>
      <c r="F2267" s="58">
        <v>0</v>
      </c>
      <c r="G2267" s="58">
        <v>0</v>
      </c>
      <c r="H2267" s="58">
        <v>0</v>
      </c>
      <c r="I2267" s="58">
        <v>0</v>
      </c>
      <c r="J2267" s="58">
        <v>0</v>
      </c>
    </row>
    <row r="2268" spans="1:10">
      <c r="A2268" t="s">
        <v>359</v>
      </c>
      <c r="B2268" t="s">
        <v>308</v>
      </c>
      <c r="C2268" t="s">
        <v>309</v>
      </c>
      <c r="D2268" t="s">
        <v>47</v>
      </c>
      <c r="E2268" t="s">
        <v>41</v>
      </c>
      <c r="F2268" s="58">
        <v>0</v>
      </c>
      <c r="G2268" s="58">
        <v>0</v>
      </c>
      <c r="H2268" s="58">
        <v>0</v>
      </c>
      <c r="I2268" s="58">
        <v>0</v>
      </c>
      <c r="J2268" s="58">
        <v>0</v>
      </c>
    </row>
    <row r="2269" spans="1:10">
      <c r="A2269" t="s">
        <v>359</v>
      </c>
      <c r="B2269" t="s">
        <v>310</v>
      </c>
      <c r="C2269" t="s">
        <v>311</v>
      </c>
      <c r="D2269" t="s">
        <v>47</v>
      </c>
      <c r="E2269" t="s">
        <v>41</v>
      </c>
      <c r="F2269" s="58">
        <v>11.688351526780769</v>
      </c>
      <c r="G2269" s="58">
        <v>11.921556434736949</v>
      </c>
      <c r="H2269" s="58">
        <v>12.10082796007134</v>
      </c>
      <c r="I2269" s="58">
        <v>12.28161873562043</v>
      </c>
      <c r="J2269" s="58">
        <v>12.46620763670626</v>
      </c>
    </row>
    <row r="2270" spans="1:10">
      <c r="A2270" t="s">
        <v>359</v>
      </c>
      <c r="B2270" t="s">
        <v>312</v>
      </c>
      <c r="C2270" t="s">
        <v>313</v>
      </c>
      <c r="D2270" t="s">
        <v>47</v>
      </c>
      <c r="E2270" t="s">
        <v>41</v>
      </c>
      <c r="F2270" s="58">
        <v>0</v>
      </c>
      <c r="G2270" s="58">
        <v>0</v>
      </c>
      <c r="H2270" s="58">
        <v>0</v>
      </c>
      <c r="I2270" s="58">
        <v>0</v>
      </c>
      <c r="J2270" s="58">
        <v>0</v>
      </c>
    </row>
    <row r="2271" spans="1:10">
      <c r="A2271" t="s">
        <v>359</v>
      </c>
      <c r="B2271" t="s">
        <v>314</v>
      </c>
      <c r="C2271" t="s">
        <v>315</v>
      </c>
      <c r="D2271" t="s">
        <v>47</v>
      </c>
      <c r="E2271" t="s">
        <v>41</v>
      </c>
      <c r="F2271" s="58">
        <v>11.688351526780769</v>
      </c>
      <c r="G2271" s="58">
        <v>11.921556434736949</v>
      </c>
      <c r="H2271" s="58">
        <v>12.10082796007134</v>
      </c>
      <c r="I2271" s="58">
        <v>12.28161873562043</v>
      </c>
      <c r="J2271" s="58">
        <v>12.46620763670626</v>
      </c>
    </row>
    <row r="2272" spans="1:10">
      <c r="A2272" t="s">
        <v>359</v>
      </c>
      <c r="B2272" t="s">
        <v>316</v>
      </c>
      <c r="C2272" t="s">
        <v>317</v>
      </c>
      <c r="D2272" t="s">
        <v>47</v>
      </c>
      <c r="E2272" t="s">
        <v>41</v>
      </c>
      <c r="F2272" s="56" t="s">
        <v>318</v>
      </c>
      <c r="G2272" s="56" t="s">
        <v>318</v>
      </c>
      <c r="H2272" s="56" t="s">
        <v>318</v>
      </c>
      <c r="I2272" s="56" t="s">
        <v>318</v>
      </c>
      <c r="J2272" s="56" t="s">
        <v>318</v>
      </c>
    </row>
    <row r="2273" spans="1:10">
      <c r="A2273" t="s">
        <v>359</v>
      </c>
      <c r="B2273" t="s">
        <v>319</v>
      </c>
      <c r="C2273" t="s">
        <v>320</v>
      </c>
      <c r="D2273" t="s">
        <v>47</v>
      </c>
      <c r="E2273" t="s">
        <v>41</v>
      </c>
      <c r="F2273" s="56" t="s">
        <v>318</v>
      </c>
      <c r="G2273" s="56" t="s">
        <v>318</v>
      </c>
      <c r="H2273" s="56" t="s">
        <v>318</v>
      </c>
      <c r="I2273" s="56" t="s">
        <v>318</v>
      </c>
      <c r="J2273" s="56" t="s">
        <v>318</v>
      </c>
    </row>
    <row r="2274" spans="1:10">
      <c r="A2274" t="s">
        <v>359</v>
      </c>
      <c r="B2274" t="s">
        <v>321</v>
      </c>
      <c r="C2274" t="s">
        <v>322</v>
      </c>
      <c r="D2274" t="s">
        <v>47</v>
      </c>
      <c r="E2274" t="s">
        <v>41</v>
      </c>
      <c r="F2274" s="58">
        <v>0</v>
      </c>
      <c r="G2274" s="58">
        <v>0</v>
      </c>
      <c r="H2274" s="58">
        <v>0</v>
      </c>
      <c r="I2274" s="58">
        <v>0</v>
      </c>
      <c r="J2274" s="58">
        <v>0</v>
      </c>
    </row>
    <row r="2275" spans="1:10">
      <c r="A2275" t="s">
        <v>359</v>
      </c>
      <c r="B2275" t="s">
        <v>323</v>
      </c>
      <c r="C2275" t="s">
        <v>324</v>
      </c>
      <c r="D2275" t="s">
        <v>47</v>
      </c>
      <c r="E2275" t="s">
        <v>41</v>
      </c>
      <c r="F2275" s="56" t="s">
        <v>318</v>
      </c>
      <c r="G2275" s="56" t="s">
        <v>318</v>
      </c>
      <c r="H2275" s="56" t="s">
        <v>318</v>
      </c>
      <c r="I2275" s="56" t="s">
        <v>318</v>
      </c>
      <c r="J2275" s="56" t="s">
        <v>318</v>
      </c>
    </row>
    <row r="2276" spans="1:10">
      <c r="A2276" t="s">
        <v>359</v>
      </c>
      <c r="B2276" t="s">
        <v>325</v>
      </c>
      <c r="C2276" t="s">
        <v>326</v>
      </c>
      <c r="D2276" t="s">
        <v>47</v>
      </c>
      <c r="E2276" t="s">
        <v>41</v>
      </c>
      <c r="F2276" s="56" t="s">
        <v>318</v>
      </c>
      <c r="G2276" s="56" t="s">
        <v>318</v>
      </c>
      <c r="H2276" s="56" t="s">
        <v>318</v>
      </c>
      <c r="I2276" s="56" t="s">
        <v>318</v>
      </c>
      <c r="J2276" s="56" t="s">
        <v>318</v>
      </c>
    </row>
    <row r="2277" spans="1:10">
      <c r="A2277" t="s">
        <v>359</v>
      </c>
      <c r="B2277" t="s">
        <v>327</v>
      </c>
      <c r="C2277" t="s">
        <v>328</v>
      </c>
      <c r="D2277" t="s">
        <v>47</v>
      </c>
      <c r="E2277" t="s">
        <v>41</v>
      </c>
      <c r="F2277" s="56" t="s">
        <v>318</v>
      </c>
      <c r="G2277" s="56" t="s">
        <v>318</v>
      </c>
      <c r="H2277" s="56" t="s">
        <v>318</v>
      </c>
      <c r="I2277" s="56" t="s">
        <v>318</v>
      </c>
      <c r="J2277" s="56" t="s">
        <v>318</v>
      </c>
    </row>
    <row r="2278" spans="1:10">
      <c r="A2278" t="s">
        <v>359</v>
      </c>
      <c r="B2278" t="s">
        <v>329</v>
      </c>
      <c r="C2278" t="s">
        <v>330</v>
      </c>
      <c r="D2278" t="s">
        <v>47</v>
      </c>
      <c r="E2278" t="s">
        <v>41</v>
      </c>
      <c r="F2278" s="56" t="s">
        <v>318</v>
      </c>
      <c r="G2278" s="56" t="s">
        <v>318</v>
      </c>
      <c r="H2278" s="56" t="s">
        <v>318</v>
      </c>
      <c r="I2278" s="56" t="s">
        <v>318</v>
      </c>
      <c r="J2278" s="56" t="s">
        <v>318</v>
      </c>
    </row>
    <row r="2279" spans="1:10">
      <c r="A2279" t="s">
        <v>359</v>
      </c>
      <c r="B2279" t="s">
        <v>331</v>
      </c>
      <c r="C2279" t="s">
        <v>332</v>
      </c>
      <c r="D2279" t="s">
        <v>47</v>
      </c>
      <c r="E2279" t="s">
        <v>41</v>
      </c>
      <c r="F2279" s="56" t="s">
        <v>318</v>
      </c>
      <c r="G2279" s="56" t="s">
        <v>318</v>
      </c>
      <c r="H2279" s="56" t="s">
        <v>318</v>
      </c>
      <c r="I2279" s="56" t="s">
        <v>318</v>
      </c>
      <c r="J2279" s="56" t="s">
        <v>318</v>
      </c>
    </row>
    <row r="2280" spans="1:10">
      <c r="A2280" t="s">
        <v>359</v>
      </c>
      <c r="B2280" t="s">
        <v>333</v>
      </c>
      <c r="C2280" t="s">
        <v>334</v>
      </c>
      <c r="D2280" t="s">
        <v>47</v>
      </c>
      <c r="E2280" t="s">
        <v>41</v>
      </c>
      <c r="F2280" s="58">
        <v>0</v>
      </c>
      <c r="G2280" s="58">
        <v>0</v>
      </c>
      <c r="H2280" s="58">
        <v>0</v>
      </c>
      <c r="I2280" s="58">
        <v>0</v>
      </c>
      <c r="J2280" s="58">
        <v>0</v>
      </c>
    </row>
    <row r="2281" spans="1:10">
      <c r="A2281" t="s">
        <v>359</v>
      </c>
      <c r="B2281" t="s">
        <v>335</v>
      </c>
      <c r="C2281" t="s">
        <v>336</v>
      </c>
      <c r="D2281" t="s">
        <v>47</v>
      </c>
      <c r="E2281" t="s">
        <v>41</v>
      </c>
      <c r="F2281" s="56" t="s">
        <v>318</v>
      </c>
      <c r="G2281" s="56" t="s">
        <v>318</v>
      </c>
      <c r="H2281" s="56" t="s">
        <v>318</v>
      </c>
      <c r="I2281" s="56" t="s">
        <v>318</v>
      </c>
      <c r="J2281" s="56" t="s">
        <v>318</v>
      </c>
    </row>
    <row r="2282" spans="1:10">
      <c r="A2282" t="s">
        <v>359</v>
      </c>
      <c r="B2282" t="s">
        <v>337</v>
      </c>
      <c r="C2282" t="s">
        <v>338</v>
      </c>
      <c r="D2282" t="s">
        <v>47</v>
      </c>
      <c r="E2282" t="s">
        <v>41</v>
      </c>
      <c r="F2282" s="56" t="s">
        <v>318</v>
      </c>
      <c r="G2282" s="56" t="s">
        <v>318</v>
      </c>
      <c r="H2282" s="56" t="s">
        <v>318</v>
      </c>
      <c r="I2282" s="56" t="s">
        <v>318</v>
      </c>
      <c r="J2282" s="56" t="s">
        <v>318</v>
      </c>
    </row>
    <row r="2283" spans="1:10">
      <c r="A2283" t="s">
        <v>359</v>
      </c>
      <c r="B2283" t="s">
        <v>339</v>
      </c>
      <c r="C2283" t="s">
        <v>340</v>
      </c>
      <c r="D2283" t="s">
        <v>47</v>
      </c>
      <c r="E2283" t="s">
        <v>41</v>
      </c>
      <c r="F2283" s="56" t="s">
        <v>318</v>
      </c>
      <c r="G2283" s="56" t="s">
        <v>318</v>
      </c>
      <c r="H2283" s="56" t="s">
        <v>318</v>
      </c>
      <c r="I2283" s="56" t="s">
        <v>318</v>
      </c>
      <c r="J2283" s="56" t="s">
        <v>318</v>
      </c>
    </row>
    <row r="2284" spans="1:10">
      <c r="A2284" t="s">
        <v>359</v>
      </c>
      <c r="B2284" t="s">
        <v>341</v>
      </c>
      <c r="C2284" t="s">
        <v>342</v>
      </c>
      <c r="D2284" t="s">
        <v>47</v>
      </c>
      <c r="E2284" t="s">
        <v>41</v>
      </c>
      <c r="F2284" s="56" t="s">
        <v>318</v>
      </c>
      <c r="G2284" s="56" t="s">
        <v>318</v>
      </c>
      <c r="H2284" s="56" t="s">
        <v>318</v>
      </c>
      <c r="I2284" s="56" t="s">
        <v>318</v>
      </c>
      <c r="J2284" s="56" t="s">
        <v>318</v>
      </c>
    </row>
    <row r="2285" spans="1:10">
      <c r="A2285" t="s">
        <v>359</v>
      </c>
      <c r="B2285" t="s">
        <v>343</v>
      </c>
      <c r="C2285" t="s">
        <v>344</v>
      </c>
      <c r="D2285" t="s">
        <v>47</v>
      </c>
      <c r="E2285" t="s">
        <v>41</v>
      </c>
      <c r="F2285" s="56" t="s">
        <v>318</v>
      </c>
      <c r="G2285" s="56" t="s">
        <v>318</v>
      </c>
      <c r="H2285" s="56" t="s">
        <v>318</v>
      </c>
      <c r="I2285" s="56" t="s">
        <v>318</v>
      </c>
      <c r="J2285" s="56" t="s">
        <v>318</v>
      </c>
    </row>
    <row r="2286" spans="1:10">
      <c r="A2286" t="s">
        <v>359</v>
      </c>
      <c r="B2286" t="s">
        <v>345</v>
      </c>
      <c r="C2286" t="s">
        <v>346</v>
      </c>
      <c r="D2286" t="s">
        <v>47</v>
      </c>
      <c r="E2286" t="s">
        <v>41</v>
      </c>
      <c r="F2286" s="58">
        <v>0</v>
      </c>
      <c r="G2286" s="58">
        <v>0</v>
      </c>
      <c r="H2286" s="58">
        <v>0</v>
      </c>
      <c r="I2286" s="58">
        <v>0</v>
      </c>
      <c r="J2286" s="58">
        <v>0</v>
      </c>
    </row>
    <row r="2287" spans="1:10">
      <c r="A2287" t="s">
        <v>360</v>
      </c>
      <c r="B2287" t="s">
        <v>45</v>
      </c>
      <c r="C2287" t="s">
        <v>46</v>
      </c>
      <c r="D2287" t="s">
        <v>47</v>
      </c>
      <c r="E2287" t="s">
        <v>41</v>
      </c>
      <c r="F2287" s="58">
        <v>12.304</v>
      </c>
      <c r="G2287" s="58">
        <v>12.164999999999999</v>
      </c>
      <c r="H2287" s="58">
        <v>11.773</v>
      </c>
      <c r="I2287" s="58">
        <v>11.57</v>
      </c>
      <c r="J2287" s="58">
        <v>11.446999999999999</v>
      </c>
    </row>
    <row r="2288" spans="1:10">
      <c r="A2288" t="s">
        <v>360</v>
      </c>
      <c r="B2288" t="s">
        <v>48</v>
      </c>
      <c r="C2288" t="s">
        <v>49</v>
      </c>
      <c r="D2288" t="s">
        <v>47</v>
      </c>
      <c r="E2288" t="s">
        <v>41</v>
      </c>
      <c r="F2288" s="58">
        <v>2.3340000000000001</v>
      </c>
      <c r="G2288" s="58">
        <v>2.286</v>
      </c>
      <c r="H2288" s="58">
        <v>2.1480000000000001</v>
      </c>
      <c r="I2288" s="58">
        <v>2.077</v>
      </c>
      <c r="J2288" s="58">
        <v>2.0339999999999998</v>
      </c>
    </row>
    <row r="2289" spans="1:10">
      <c r="A2289" t="s">
        <v>360</v>
      </c>
      <c r="B2289" t="s">
        <v>50</v>
      </c>
      <c r="C2289" t="s">
        <v>51</v>
      </c>
      <c r="D2289" t="s">
        <v>47</v>
      </c>
      <c r="E2289" t="s">
        <v>41</v>
      </c>
      <c r="F2289" s="58">
        <v>4.9000000000000002E-2</v>
      </c>
      <c r="G2289" s="58">
        <v>4.9000000000000002E-2</v>
      </c>
      <c r="H2289" s="58">
        <v>4.9000000000000002E-2</v>
      </c>
      <c r="I2289" s="58">
        <v>4.9000000000000002E-2</v>
      </c>
      <c r="J2289" s="58">
        <v>4.8000000000000001E-2</v>
      </c>
    </row>
    <row r="2290" spans="1:10">
      <c r="A2290" t="s">
        <v>360</v>
      </c>
      <c r="B2290" t="s">
        <v>52</v>
      </c>
      <c r="C2290" t="s">
        <v>53</v>
      </c>
      <c r="D2290" t="s">
        <v>47</v>
      </c>
      <c r="E2290" t="s">
        <v>41</v>
      </c>
      <c r="F2290" s="58">
        <v>10.819000000000001</v>
      </c>
      <c r="G2290" s="58">
        <v>10.77</v>
      </c>
      <c r="H2290" s="58">
        <v>10.634</v>
      </c>
      <c r="I2290" s="58">
        <v>10.554</v>
      </c>
      <c r="J2290" s="58">
        <v>10.510999999999999</v>
      </c>
    </row>
    <row r="2291" spans="1:10">
      <c r="A2291" t="s">
        <v>360</v>
      </c>
      <c r="B2291" t="s">
        <v>54</v>
      </c>
      <c r="C2291" t="s">
        <v>55</v>
      </c>
      <c r="D2291" t="s">
        <v>47</v>
      </c>
      <c r="E2291" t="s">
        <v>41</v>
      </c>
      <c r="F2291" s="58">
        <v>61.586000000000013</v>
      </c>
      <c r="G2291" s="58">
        <v>62.337000000000003</v>
      </c>
      <c r="H2291" s="58">
        <v>60.930999999999997</v>
      </c>
      <c r="I2291" s="58">
        <v>60.180999999999997</v>
      </c>
      <c r="J2291" s="58">
        <v>59.738</v>
      </c>
    </row>
    <row r="2292" spans="1:10">
      <c r="A2292" t="s">
        <v>360</v>
      </c>
      <c r="B2292" t="s">
        <v>56</v>
      </c>
      <c r="C2292" t="s">
        <v>57</v>
      </c>
      <c r="D2292" t="s">
        <v>47</v>
      </c>
      <c r="E2292" t="s">
        <v>41</v>
      </c>
      <c r="F2292" s="58">
        <v>87.092000000000013</v>
      </c>
      <c r="G2292" s="58">
        <v>87.606999999999999</v>
      </c>
      <c r="H2292" s="58">
        <v>85.534999999999997</v>
      </c>
      <c r="I2292" s="58">
        <v>84.430999999999997</v>
      </c>
      <c r="J2292" s="58">
        <v>83.777999999999992</v>
      </c>
    </row>
    <row r="2293" spans="1:10">
      <c r="A2293" t="s">
        <v>360</v>
      </c>
      <c r="B2293" t="s">
        <v>58</v>
      </c>
      <c r="C2293" t="s">
        <v>59</v>
      </c>
      <c r="D2293" t="s">
        <v>47</v>
      </c>
      <c r="E2293" t="s">
        <v>41</v>
      </c>
      <c r="F2293" s="58">
        <v>0</v>
      </c>
      <c r="G2293" s="58">
        <v>0</v>
      </c>
      <c r="H2293" s="58">
        <v>2.7E-2</v>
      </c>
      <c r="I2293" s="58">
        <v>0</v>
      </c>
      <c r="J2293" s="58">
        <v>0</v>
      </c>
    </row>
    <row r="2294" spans="1:10">
      <c r="A2294" t="s">
        <v>360</v>
      </c>
      <c r="B2294" t="s">
        <v>60</v>
      </c>
      <c r="C2294" t="s">
        <v>61</v>
      </c>
      <c r="D2294" t="s">
        <v>47</v>
      </c>
      <c r="E2294" t="s">
        <v>41</v>
      </c>
      <c r="F2294" s="58">
        <v>0</v>
      </c>
      <c r="G2294" s="58">
        <v>0</v>
      </c>
      <c r="H2294" s="58">
        <v>0</v>
      </c>
      <c r="I2294" s="58">
        <v>0</v>
      </c>
      <c r="J2294" s="58">
        <v>0</v>
      </c>
    </row>
    <row r="2295" spans="1:10">
      <c r="A2295" t="s">
        <v>360</v>
      </c>
      <c r="B2295" t="s">
        <v>62</v>
      </c>
      <c r="C2295" t="s">
        <v>63</v>
      </c>
      <c r="D2295" t="s">
        <v>47</v>
      </c>
      <c r="E2295" t="s">
        <v>41</v>
      </c>
      <c r="F2295" s="58">
        <v>0</v>
      </c>
      <c r="G2295" s="58">
        <v>0</v>
      </c>
      <c r="H2295" s="58">
        <v>0</v>
      </c>
      <c r="I2295" s="58">
        <v>0</v>
      </c>
      <c r="J2295" s="58">
        <v>0</v>
      </c>
    </row>
    <row r="2296" spans="1:10">
      <c r="A2296" t="s">
        <v>360</v>
      </c>
      <c r="B2296" t="s">
        <v>64</v>
      </c>
      <c r="C2296" t="s">
        <v>65</v>
      </c>
      <c r="D2296" t="s">
        <v>47</v>
      </c>
      <c r="E2296" t="s">
        <v>41</v>
      </c>
      <c r="F2296" s="58">
        <v>0</v>
      </c>
      <c r="G2296" s="58">
        <v>0</v>
      </c>
      <c r="H2296" s="58">
        <v>0</v>
      </c>
      <c r="I2296" s="58">
        <v>0</v>
      </c>
      <c r="J2296" s="58">
        <v>0</v>
      </c>
    </row>
    <row r="2297" spans="1:10">
      <c r="A2297" t="s">
        <v>360</v>
      </c>
      <c r="B2297" t="s">
        <v>66</v>
      </c>
      <c r="C2297" t="s">
        <v>67</v>
      </c>
      <c r="D2297" t="s">
        <v>47</v>
      </c>
      <c r="E2297" t="s">
        <v>41</v>
      </c>
      <c r="F2297" s="58">
        <v>2.7856316099999989</v>
      </c>
      <c r="G2297" s="58">
        <v>3.7150922400000002</v>
      </c>
      <c r="H2297" s="58">
        <v>3.7150922400000002</v>
      </c>
      <c r="I2297" s="58">
        <v>3.7150922400000002</v>
      </c>
      <c r="J2297" s="58">
        <v>3.7150922400000002</v>
      </c>
    </row>
    <row r="2298" spans="1:10">
      <c r="A2298" t="s">
        <v>360</v>
      </c>
      <c r="B2298" t="s">
        <v>68</v>
      </c>
      <c r="C2298" t="s">
        <v>69</v>
      </c>
      <c r="D2298" t="s">
        <v>47</v>
      </c>
      <c r="E2298" t="s">
        <v>41</v>
      </c>
      <c r="F2298" s="58">
        <v>2.7856316099999989</v>
      </c>
      <c r="G2298" s="58">
        <v>3.7150922400000002</v>
      </c>
      <c r="H2298" s="58">
        <v>3.7420922399999998</v>
      </c>
      <c r="I2298" s="58">
        <v>3.7150922400000002</v>
      </c>
      <c r="J2298" s="58">
        <v>3.7150922400000002</v>
      </c>
    </row>
    <row r="2299" spans="1:10">
      <c r="A2299" t="s">
        <v>360</v>
      </c>
      <c r="B2299" t="s">
        <v>70</v>
      </c>
      <c r="C2299" t="s">
        <v>71</v>
      </c>
      <c r="D2299" t="s">
        <v>47</v>
      </c>
      <c r="E2299" t="s">
        <v>41</v>
      </c>
      <c r="F2299" s="58">
        <v>0.1103281974996411</v>
      </c>
      <c r="G2299" s="58">
        <v>1.523514899988202</v>
      </c>
      <c r="H2299" s="58">
        <v>2.262053678022808</v>
      </c>
      <c r="I2299" s="58">
        <v>0</v>
      </c>
      <c r="J2299" s="58">
        <v>0.23889391593011319</v>
      </c>
    </row>
    <row r="2300" spans="1:10">
      <c r="A2300" t="s">
        <v>360</v>
      </c>
      <c r="B2300" t="s">
        <v>72</v>
      </c>
      <c r="C2300" t="s">
        <v>73</v>
      </c>
      <c r="D2300" t="s">
        <v>47</v>
      </c>
      <c r="E2300" t="s">
        <v>41</v>
      </c>
      <c r="F2300" s="58">
        <v>0</v>
      </c>
      <c r="G2300" s="58">
        <v>0</v>
      </c>
      <c r="H2300" s="58">
        <v>0</v>
      </c>
      <c r="I2300" s="58">
        <v>0</v>
      </c>
      <c r="J2300" s="58">
        <v>0</v>
      </c>
    </row>
    <row r="2301" spans="1:10">
      <c r="A2301" t="s">
        <v>360</v>
      </c>
      <c r="B2301" t="s">
        <v>74</v>
      </c>
      <c r="C2301" t="s">
        <v>75</v>
      </c>
      <c r="D2301" t="s">
        <v>47</v>
      </c>
      <c r="E2301" t="s">
        <v>41</v>
      </c>
      <c r="F2301" s="58">
        <v>0</v>
      </c>
      <c r="G2301" s="58">
        <v>0</v>
      </c>
      <c r="H2301" s="58">
        <v>0</v>
      </c>
      <c r="I2301" s="58">
        <v>0</v>
      </c>
      <c r="J2301" s="58">
        <v>0</v>
      </c>
    </row>
    <row r="2302" spans="1:10">
      <c r="A2302" t="s">
        <v>360</v>
      </c>
      <c r="B2302" t="s">
        <v>76</v>
      </c>
      <c r="C2302" t="s">
        <v>77</v>
      </c>
      <c r="D2302" t="s">
        <v>47</v>
      </c>
      <c r="E2302" t="s">
        <v>41</v>
      </c>
      <c r="F2302" s="58">
        <v>9.6582194918772011</v>
      </c>
      <c r="G2302" s="58">
        <v>10.3642174008179</v>
      </c>
      <c r="H2302" s="58">
        <v>10.446550350688151</v>
      </c>
      <c r="I2302" s="58">
        <v>11.03140578796215</v>
      </c>
      <c r="J2302" s="58">
        <v>8.5434575084801274</v>
      </c>
    </row>
    <row r="2303" spans="1:10">
      <c r="A2303" t="s">
        <v>360</v>
      </c>
      <c r="B2303" t="s">
        <v>78</v>
      </c>
      <c r="C2303" t="s">
        <v>79</v>
      </c>
      <c r="D2303" t="s">
        <v>47</v>
      </c>
      <c r="E2303" t="s">
        <v>41</v>
      </c>
      <c r="F2303" s="58">
        <v>16.14983873703207</v>
      </c>
      <c r="G2303" s="58">
        <v>20.941484676192601</v>
      </c>
      <c r="H2303" s="58">
        <v>24.880874792158959</v>
      </c>
      <c r="I2303" s="58">
        <v>21.522211376920581</v>
      </c>
      <c r="J2303" s="58">
        <v>12.63306533327748</v>
      </c>
    </row>
    <row r="2304" spans="1:10">
      <c r="A2304" t="s">
        <v>360</v>
      </c>
      <c r="B2304" t="s">
        <v>80</v>
      </c>
      <c r="C2304" t="s">
        <v>81</v>
      </c>
      <c r="D2304" t="s">
        <v>47</v>
      </c>
      <c r="E2304" t="s">
        <v>41</v>
      </c>
      <c r="F2304" s="58">
        <v>25.918386426408912</v>
      </c>
      <c r="G2304" s="58">
        <v>32.829216976998701</v>
      </c>
      <c r="H2304" s="58">
        <v>37.589478820869907</v>
      </c>
      <c r="I2304" s="58">
        <v>32.553617164882731</v>
      </c>
      <c r="J2304" s="58">
        <v>21.415416757687719</v>
      </c>
    </row>
    <row r="2305" spans="1:10">
      <c r="A2305" t="s">
        <v>360</v>
      </c>
      <c r="B2305" t="s">
        <v>82</v>
      </c>
      <c r="C2305" t="s">
        <v>83</v>
      </c>
      <c r="D2305" t="s">
        <v>47</v>
      </c>
      <c r="E2305" t="s">
        <v>41</v>
      </c>
      <c r="F2305" s="58">
        <v>4.6058152757000004</v>
      </c>
      <c r="G2305" s="58">
        <v>5.831160109999999</v>
      </c>
      <c r="H2305" s="58">
        <v>6.5890440073999992</v>
      </c>
      <c r="I2305" s="58">
        <v>5.0720913699999999</v>
      </c>
      <c r="J2305" s="58">
        <v>4.0809836300000004</v>
      </c>
    </row>
    <row r="2306" spans="1:10">
      <c r="A2306" t="s">
        <v>360</v>
      </c>
      <c r="B2306" t="s">
        <v>84</v>
      </c>
      <c r="C2306" t="s">
        <v>85</v>
      </c>
      <c r="D2306" t="s">
        <v>47</v>
      </c>
      <c r="E2306" t="s">
        <v>41</v>
      </c>
      <c r="F2306" s="58">
        <v>0</v>
      </c>
      <c r="G2306" s="58">
        <v>0</v>
      </c>
      <c r="H2306" s="58">
        <v>0</v>
      </c>
      <c r="I2306" s="58">
        <v>0</v>
      </c>
      <c r="J2306" s="58">
        <v>0</v>
      </c>
    </row>
    <row r="2307" spans="1:10">
      <c r="A2307" t="s">
        <v>360</v>
      </c>
      <c r="B2307" t="s">
        <v>86</v>
      </c>
      <c r="C2307" t="s">
        <v>87</v>
      </c>
      <c r="D2307" t="s">
        <v>47</v>
      </c>
      <c r="E2307" t="s">
        <v>41</v>
      </c>
      <c r="F2307" s="58">
        <v>0</v>
      </c>
      <c r="G2307" s="58">
        <v>0</v>
      </c>
      <c r="H2307" s="58">
        <v>0</v>
      </c>
      <c r="I2307" s="58">
        <v>0</v>
      </c>
      <c r="J2307" s="58">
        <v>0</v>
      </c>
    </row>
    <row r="2308" spans="1:10">
      <c r="A2308" t="s">
        <v>360</v>
      </c>
      <c r="B2308" t="s">
        <v>88</v>
      </c>
      <c r="C2308" t="s">
        <v>89</v>
      </c>
      <c r="D2308" t="s">
        <v>47</v>
      </c>
      <c r="E2308" t="s">
        <v>41</v>
      </c>
      <c r="F2308" s="58">
        <v>4.6363661382750214</v>
      </c>
      <c r="G2308" s="58">
        <v>11.99487594827502</v>
      </c>
      <c r="H2308" s="58">
        <v>3.2980020183750218</v>
      </c>
      <c r="I2308" s="58">
        <v>2.1644260781750222</v>
      </c>
      <c r="J2308" s="58">
        <v>1.7318752082750219</v>
      </c>
    </row>
    <row r="2309" spans="1:10">
      <c r="A2309" t="s">
        <v>360</v>
      </c>
      <c r="B2309" t="s">
        <v>90</v>
      </c>
      <c r="C2309" t="s">
        <v>91</v>
      </c>
      <c r="D2309" t="s">
        <v>47</v>
      </c>
      <c r="E2309" t="s">
        <v>41</v>
      </c>
      <c r="F2309" s="58">
        <v>11.4183276725</v>
      </c>
      <c r="G2309" s="58">
        <v>16.746904422625001</v>
      </c>
      <c r="H2309" s="58">
        <v>21.867011526725001</v>
      </c>
      <c r="I2309" s="58">
        <v>17.620075911324999</v>
      </c>
      <c r="J2309" s="58">
        <v>14.923137308625</v>
      </c>
    </row>
    <row r="2310" spans="1:10">
      <c r="A2310" t="s">
        <v>360</v>
      </c>
      <c r="B2310" t="s">
        <v>92</v>
      </c>
      <c r="C2310" t="s">
        <v>93</v>
      </c>
      <c r="D2310" t="s">
        <v>47</v>
      </c>
      <c r="E2310" t="s">
        <v>41</v>
      </c>
      <c r="F2310" s="58">
        <v>20.66050908647502</v>
      </c>
      <c r="G2310" s="58">
        <v>34.572940480900023</v>
      </c>
      <c r="H2310" s="58">
        <v>31.754057552500019</v>
      </c>
      <c r="I2310" s="58">
        <v>24.856593359500021</v>
      </c>
      <c r="J2310" s="58">
        <v>20.735996146900021</v>
      </c>
    </row>
    <row r="2311" spans="1:10">
      <c r="A2311" t="s">
        <v>360</v>
      </c>
      <c r="B2311" t="s">
        <v>94</v>
      </c>
      <c r="C2311" t="s">
        <v>95</v>
      </c>
      <c r="D2311" t="s">
        <v>47</v>
      </c>
      <c r="E2311" t="s">
        <v>41</v>
      </c>
      <c r="F2311" s="56" t="s">
        <v>318</v>
      </c>
      <c r="G2311" s="56" t="s">
        <v>318</v>
      </c>
      <c r="H2311" s="56" t="s">
        <v>318</v>
      </c>
      <c r="I2311" s="56" t="s">
        <v>318</v>
      </c>
      <c r="J2311" s="56" t="s">
        <v>318</v>
      </c>
    </row>
    <row r="2312" spans="1:10">
      <c r="A2312" t="s">
        <v>360</v>
      </c>
      <c r="B2312" t="s">
        <v>96</v>
      </c>
      <c r="C2312" t="s">
        <v>97</v>
      </c>
      <c r="D2312" t="s">
        <v>47</v>
      </c>
      <c r="E2312" t="s">
        <v>41</v>
      </c>
      <c r="F2312" s="56" t="s">
        <v>318</v>
      </c>
      <c r="G2312" s="56" t="s">
        <v>318</v>
      </c>
      <c r="H2312" s="56" t="s">
        <v>318</v>
      </c>
      <c r="I2312" s="56" t="s">
        <v>318</v>
      </c>
      <c r="J2312" s="56" t="s">
        <v>318</v>
      </c>
    </row>
    <row r="2313" spans="1:10">
      <c r="A2313" t="s">
        <v>360</v>
      </c>
      <c r="B2313" t="s">
        <v>98</v>
      </c>
      <c r="C2313" t="s">
        <v>99</v>
      </c>
      <c r="D2313" t="s">
        <v>47</v>
      </c>
      <c r="E2313" t="s">
        <v>41</v>
      </c>
      <c r="F2313" s="56" t="s">
        <v>318</v>
      </c>
      <c r="G2313" s="56" t="s">
        <v>318</v>
      </c>
      <c r="H2313" s="56" t="s">
        <v>318</v>
      </c>
      <c r="I2313" s="56" t="s">
        <v>318</v>
      </c>
      <c r="J2313" s="56" t="s">
        <v>318</v>
      </c>
    </row>
    <row r="2314" spans="1:10">
      <c r="A2314" t="s">
        <v>360</v>
      </c>
      <c r="B2314" t="s">
        <v>100</v>
      </c>
      <c r="C2314" t="s">
        <v>101</v>
      </c>
      <c r="D2314" t="s">
        <v>47</v>
      </c>
      <c r="E2314" t="s">
        <v>41</v>
      </c>
      <c r="F2314" s="56" t="s">
        <v>318</v>
      </c>
      <c r="G2314" s="56" t="s">
        <v>318</v>
      </c>
      <c r="H2314" s="56" t="s">
        <v>318</v>
      </c>
      <c r="I2314" s="56" t="s">
        <v>318</v>
      </c>
      <c r="J2314" s="56" t="s">
        <v>318</v>
      </c>
    </row>
    <row r="2315" spans="1:10">
      <c r="A2315" t="s">
        <v>360</v>
      </c>
      <c r="B2315" t="s">
        <v>102</v>
      </c>
      <c r="C2315" t="s">
        <v>103</v>
      </c>
      <c r="D2315" t="s">
        <v>47</v>
      </c>
      <c r="E2315" t="s">
        <v>41</v>
      </c>
      <c r="F2315" s="56" t="s">
        <v>318</v>
      </c>
      <c r="G2315" s="56" t="s">
        <v>318</v>
      </c>
      <c r="H2315" s="56" t="s">
        <v>318</v>
      </c>
      <c r="I2315" s="56" t="s">
        <v>318</v>
      </c>
      <c r="J2315" s="56" t="s">
        <v>318</v>
      </c>
    </row>
    <row r="2316" spans="1:10">
      <c r="A2316" t="s">
        <v>360</v>
      </c>
      <c r="B2316" t="s">
        <v>104</v>
      </c>
      <c r="C2316" t="s">
        <v>105</v>
      </c>
      <c r="D2316" t="s">
        <v>47</v>
      </c>
      <c r="E2316" t="s">
        <v>41</v>
      </c>
      <c r="F2316" s="56" t="s">
        <v>318</v>
      </c>
      <c r="G2316" s="56" t="s">
        <v>318</v>
      </c>
      <c r="H2316" s="56" t="s">
        <v>318</v>
      </c>
      <c r="I2316" s="56" t="s">
        <v>318</v>
      </c>
      <c r="J2316" s="56" t="s">
        <v>318</v>
      </c>
    </row>
    <row r="2317" spans="1:10">
      <c r="A2317" t="s">
        <v>360</v>
      </c>
      <c r="B2317" t="s">
        <v>106</v>
      </c>
      <c r="C2317" t="s">
        <v>107</v>
      </c>
      <c r="D2317" t="s">
        <v>47</v>
      </c>
      <c r="E2317" t="s">
        <v>41</v>
      </c>
      <c r="F2317" s="56" t="s">
        <v>318</v>
      </c>
      <c r="G2317" s="56" t="s">
        <v>318</v>
      </c>
      <c r="H2317" s="56" t="s">
        <v>318</v>
      </c>
      <c r="I2317" s="56" t="s">
        <v>318</v>
      </c>
      <c r="J2317" s="56" t="s">
        <v>318</v>
      </c>
    </row>
    <row r="2318" spans="1:10">
      <c r="A2318" t="s">
        <v>360</v>
      </c>
      <c r="B2318" t="s">
        <v>108</v>
      </c>
      <c r="C2318" t="s">
        <v>109</v>
      </c>
      <c r="D2318" t="s">
        <v>47</v>
      </c>
      <c r="E2318" t="s">
        <v>41</v>
      </c>
      <c r="F2318" s="56" t="s">
        <v>318</v>
      </c>
      <c r="G2318" s="56" t="s">
        <v>318</v>
      </c>
      <c r="H2318" s="56" t="s">
        <v>318</v>
      </c>
      <c r="I2318" s="56" t="s">
        <v>318</v>
      </c>
      <c r="J2318" s="56" t="s">
        <v>318</v>
      </c>
    </row>
    <row r="2319" spans="1:10">
      <c r="A2319" t="s">
        <v>360</v>
      </c>
      <c r="B2319" t="s">
        <v>110</v>
      </c>
      <c r="C2319" t="s">
        <v>111</v>
      </c>
      <c r="D2319" t="s">
        <v>47</v>
      </c>
      <c r="E2319" t="s">
        <v>41</v>
      </c>
      <c r="F2319" s="56" t="s">
        <v>318</v>
      </c>
      <c r="G2319" s="56" t="s">
        <v>318</v>
      </c>
      <c r="H2319" s="56" t="s">
        <v>318</v>
      </c>
      <c r="I2319" s="56" t="s">
        <v>318</v>
      </c>
      <c r="J2319" s="56" t="s">
        <v>318</v>
      </c>
    </row>
    <row r="2320" spans="1:10">
      <c r="A2320" t="s">
        <v>360</v>
      </c>
      <c r="B2320" t="s">
        <v>112</v>
      </c>
      <c r="C2320" t="s">
        <v>113</v>
      </c>
      <c r="D2320" t="s">
        <v>47</v>
      </c>
      <c r="E2320" t="s">
        <v>41</v>
      </c>
      <c r="F2320" s="56" t="s">
        <v>318</v>
      </c>
      <c r="G2320" s="56" t="s">
        <v>318</v>
      </c>
      <c r="H2320" s="56" t="s">
        <v>318</v>
      </c>
      <c r="I2320" s="56" t="s">
        <v>318</v>
      </c>
      <c r="J2320" s="56" t="s">
        <v>318</v>
      </c>
    </row>
    <row r="2321" spans="1:10">
      <c r="A2321" t="s">
        <v>360</v>
      </c>
      <c r="B2321" t="s">
        <v>114</v>
      </c>
      <c r="C2321" t="s">
        <v>57</v>
      </c>
      <c r="D2321" t="s">
        <v>47</v>
      </c>
      <c r="E2321" t="s">
        <v>41</v>
      </c>
      <c r="F2321" s="58">
        <v>0</v>
      </c>
      <c r="G2321" s="58">
        <v>0</v>
      </c>
      <c r="H2321" s="58">
        <v>0</v>
      </c>
      <c r="I2321" s="58">
        <v>0</v>
      </c>
      <c r="J2321" s="58">
        <v>0</v>
      </c>
    </row>
    <row r="2322" spans="1:10">
      <c r="A2322" t="s">
        <v>360</v>
      </c>
      <c r="B2322" t="s">
        <v>115</v>
      </c>
      <c r="C2322" t="s">
        <v>116</v>
      </c>
      <c r="D2322" t="s">
        <v>47</v>
      </c>
      <c r="E2322" t="s">
        <v>41</v>
      </c>
      <c r="F2322" s="56" t="s">
        <v>318</v>
      </c>
      <c r="G2322" s="56" t="s">
        <v>318</v>
      </c>
      <c r="H2322" s="56" t="s">
        <v>318</v>
      </c>
      <c r="I2322" s="56" t="s">
        <v>318</v>
      </c>
      <c r="J2322" s="56" t="s">
        <v>318</v>
      </c>
    </row>
    <row r="2323" spans="1:10">
      <c r="A2323" t="s">
        <v>360</v>
      </c>
      <c r="B2323" t="s">
        <v>117</v>
      </c>
      <c r="C2323" t="s">
        <v>118</v>
      </c>
      <c r="D2323" t="s">
        <v>47</v>
      </c>
      <c r="E2323" t="s">
        <v>41</v>
      </c>
      <c r="F2323" s="56" t="s">
        <v>318</v>
      </c>
      <c r="G2323" s="56" t="s">
        <v>318</v>
      </c>
      <c r="H2323" s="56" t="s">
        <v>318</v>
      </c>
      <c r="I2323" s="56" t="s">
        <v>318</v>
      </c>
      <c r="J2323" s="56" t="s">
        <v>318</v>
      </c>
    </row>
    <row r="2324" spans="1:10">
      <c r="A2324" t="s">
        <v>360</v>
      </c>
      <c r="B2324" t="s">
        <v>119</v>
      </c>
      <c r="C2324" t="s">
        <v>120</v>
      </c>
      <c r="D2324" t="s">
        <v>47</v>
      </c>
      <c r="E2324" t="s">
        <v>41</v>
      </c>
      <c r="F2324" s="56" t="s">
        <v>318</v>
      </c>
      <c r="G2324" s="56" t="s">
        <v>318</v>
      </c>
      <c r="H2324" s="56" t="s">
        <v>318</v>
      </c>
      <c r="I2324" s="56" t="s">
        <v>318</v>
      </c>
      <c r="J2324" s="56" t="s">
        <v>318</v>
      </c>
    </row>
    <row r="2325" spans="1:10">
      <c r="A2325" t="s">
        <v>360</v>
      </c>
      <c r="B2325" t="s">
        <v>121</v>
      </c>
      <c r="C2325" t="s">
        <v>122</v>
      </c>
      <c r="D2325" t="s">
        <v>47</v>
      </c>
      <c r="E2325" t="s">
        <v>41</v>
      </c>
      <c r="F2325" s="56" t="s">
        <v>318</v>
      </c>
      <c r="G2325" s="56" t="s">
        <v>318</v>
      </c>
      <c r="H2325" s="56" t="s">
        <v>318</v>
      </c>
      <c r="I2325" s="56" t="s">
        <v>318</v>
      </c>
      <c r="J2325" s="56" t="s">
        <v>318</v>
      </c>
    </row>
    <row r="2326" spans="1:10">
      <c r="A2326" t="s">
        <v>360</v>
      </c>
      <c r="B2326" t="s">
        <v>123</v>
      </c>
      <c r="C2326" t="s">
        <v>124</v>
      </c>
      <c r="D2326" t="s">
        <v>47</v>
      </c>
      <c r="E2326" t="s">
        <v>41</v>
      </c>
      <c r="F2326" s="56" t="s">
        <v>318</v>
      </c>
      <c r="G2326" s="56" t="s">
        <v>318</v>
      </c>
      <c r="H2326" s="56" t="s">
        <v>318</v>
      </c>
      <c r="I2326" s="56" t="s">
        <v>318</v>
      </c>
      <c r="J2326" s="56" t="s">
        <v>318</v>
      </c>
    </row>
    <row r="2327" spans="1:10">
      <c r="A2327" t="s">
        <v>360</v>
      </c>
      <c r="B2327" t="s">
        <v>125</v>
      </c>
      <c r="C2327" t="s">
        <v>126</v>
      </c>
      <c r="D2327" t="s">
        <v>47</v>
      </c>
      <c r="E2327" t="s">
        <v>41</v>
      </c>
      <c r="F2327" s="56" t="s">
        <v>318</v>
      </c>
      <c r="G2327" s="56" t="s">
        <v>318</v>
      </c>
      <c r="H2327" s="56" t="s">
        <v>318</v>
      </c>
      <c r="I2327" s="56" t="s">
        <v>318</v>
      </c>
      <c r="J2327" s="56" t="s">
        <v>318</v>
      </c>
    </row>
    <row r="2328" spans="1:10">
      <c r="A2328" t="s">
        <v>360</v>
      </c>
      <c r="B2328" t="s">
        <v>127</v>
      </c>
      <c r="C2328" t="s">
        <v>128</v>
      </c>
      <c r="D2328" t="s">
        <v>47</v>
      </c>
      <c r="E2328" t="s">
        <v>41</v>
      </c>
      <c r="F2328" s="56" t="s">
        <v>318</v>
      </c>
      <c r="G2328" s="56" t="s">
        <v>318</v>
      </c>
      <c r="H2328" s="56" t="s">
        <v>318</v>
      </c>
      <c r="I2328" s="56" t="s">
        <v>318</v>
      </c>
      <c r="J2328" s="56" t="s">
        <v>318</v>
      </c>
    </row>
    <row r="2329" spans="1:10">
      <c r="A2329" t="s">
        <v>360</v>
      </c>
      <c r="B2329" t="s">
        <v>129</v>
      </c>
      <c r="C2329" t="s">
        <v>130</v>
      </c>
      <c r="D2329" t="s">
        <v>47</v>
      </c>
      <c r="E2329" t="s">
        <v>41</v>
      </c>
      <c r="F2329" s="56" t="s">
        <v>318</v>
      </c>
      <c r="G2329" s="56" t="s">
        <v>318</v>
      </c>
      <c r="H2329" s="56" t="s">
        <v>318</v>
      </c>
      <c r="I2329" s="56" t="s">
        <v>318</v>
      </c>
      <c r="J2329" s="56" t="s">
        <v>318</v>
      </c>
    </row>
    <row r="2330" spans="1:10">
      <c r="A2330" t="s">
        <v>360</v>
      </c>
      <c r="B2330" t="s">
        <v>131</v>
      </c>
      <c r="C2330" t="s">
        <v>132</v>
      </c>
      <c r="D2330" t="s">
        <v>47</v>
      </c>
      <c r="E2330" t="s">
        <v>41</v>
      </c>
      <c r="F2330" s="56" t="s">
        <v>318</v>
      </c>
      <c r="G2330" s="56" t="s">
        <v>318</v>
      </c>
      <c r="H2330" s="56" t="s">
        <v>318</v>
      </c>
      <c r="I2330" s="56" t="s">
        <v>318</v>
      </c>
      <c r="J2330" s="56" t="s">
        <v>318</v>
      </c>
    </row>
    <row r="2331" spans="1:10">
      <c r="A2331" t="s">
        <v>360</v>
      </c>
      <c r="B2331" t="s">
        <v>133</v>
      </c>
      <c r="C2331" t="s">
        <v>134</v>
      </c>
      <c r="D2331" t="s">
        <v>47</v>
      </c>
      <c r="E2331" t="s">
        <v>41</v>
      </c>
      <c r="F2331" s="56" t="s">
        <v>318</v>
      </c>
      <c r="G2331" s="56" t="s">
        <v>318</v>
      </c>
      <c r="H2331" s="56" t="s">
        <v>318</v>
      </c>
      <c r="I2331" s="56" t="s">
        <v>318</v>
      </c>
      <c r="J2331" s="56" t="s">
        <v>318</v>
      </c>
    </row>
    <row r="2332" spans="1:10">
      <c r="A2332" t="s">
        <v>360</v>
      </c>
      <c r="B2332" t="s">
        <v>135</v>
      </c>
      <c r="C2332" t="s">
        <v>69</v>
      </c>
      <c r="D2332" t="s">
        <v>47</v>
      </c>
      <c r="E2332" t="s">
        <v>41</v>
      </c>
      <c r="F2332" s="58">
        <v>0</v>
      </c>
      <c r="G2332" s="58">
        <v>0</v>
      </c>
      <c r="H2332" s="58">
        <v>0</v>
      </c>
      <c r="I2332" s="58">
        <v>0</v>
      </c>
      <c r="J2332" s="58">
        <v>0</v>
      </c>
    </row>
    <row r="2333" spans="1:10">
      <c r="A2333" t="s">
        <v>360</v>
      </c>
      <c r="B2333" t="s">
        <v>136</v>
      </c>
      <c r="C2333" t="s">
        <v>137</v>
      </c>
      <c r="D2333" t="s">
        <v>47</v>
      </c>
      <c r="E2333" t="s">
        <v>41</v>
      </c>
      <c r="F2333" s="56" t="s">
        <v>318</v>
      </c>
      <c r="G2333" s="56" t="s">
        <v>318</v>
      </c>
      <c r="H2333" s="56" t="s">
        <v>318</v>
      </c>
      <c r="I2333" s="56" t="s">
        <v>318</v>
      </c>
      <c r="J2333" s="56" t="s">
        <v>318</v>
      </c>
    </row>
    <row r="2334" spans="1:10">
      <c r="A2334" t="s">
        <v>360</v>
      </c>
      <c r="B2334" t="s">
        <v>138</v>
      </c>
      <c r="C2334" t="s">
        <v>139</v>
      </c>
      <c r="D2334" t="s">
        <v>47</v>
      </c>
      <c r="E2334" t="s">
        <v>41</v>
      </c>
      <c r="F2334" s="56" t="s">
        <v>318</v>
      </c>
      <c r="G2334" s="56" t="s">
        <v>318</v>
      </c>
      <c r="H2334" s="56" t="s">
        <v>318</v>
      </c>
      <c r="I2334" s="56" t="s">
        <v>318</v>
      </c>
      <c r="J2334" s="56" t="s">
        <v>318</v>
      </c>
    </row>
    <row r="2335" spans="1:10">
      <c r="A2335" t="s">
        <v>360</v>
      </c>
      <c r="B2335" t="s">
        <v>140</v>
      </c>
      <c r="C2335" t="s">
        <v>141</v>
      </c>
      <c r="D2335" t="s">
        <v>47</v>
      </c>
      <c r="E2335" t="s">
        <v>41</v>
      </c>
      <c r="F2335" s="56" t="s">
        <v>318</v>
      </c>
      <c r="G2335" s="56" t="s">
        <v>318</v>
      </c>
      <c r="H2335" s="56" t="s">
        <v>318</v>
      </c>
      <c r="I2335" s="56" t="s">
        <v>318</v>
      </c>
      <c r="J2335" s="56" t="s">
        <v>318</v>
      </c>
    </row>
    <row r="2336" spans="1:10">
      <c r="A2336" t="s">
        <v>360</v>
      </c>
      <c r="B2336" t="s">
        <v>142</v>
      </c>
      <c r="C2336" t="s">
        <v>143</v>
      </c>
      <c r="D2336" t="s">
        <v>47</v>
      </c>
      <c r="E2336" t="s">
        <v>41</v>
      </c>
      <c r="F2336" s="56" t="s">
        <v>318</v>
      </c>
      <c r="G2336" s="56" t="s">
        <v>318</v>
      </c>
      <c r="H2336" s="56" t="s">
        <v>318</v>
      </c>
      <c r="I2336" s="56" t="s">
        <v>318</v>
      </c>
      <c r="J2336" s="56" t="s">
        <v>318</v>
      </c>
    </row>
    <row r="2337" spans="1:10">
      <c r="A2337" t="s">
        <v>360</v>
      </c>
      <c r="B2337" t="s">
        <v>144</v>
      </c>
      <c r="C2337" t="s">
        <v>145</v>
      </c>
      <c r="D2337" t="s">
        <v>47</v>
      </c>
      <c r="E2337" t="s">
        <v>41</v>
      </c>
      <c r="F2337" s="56" t="s">
        <v>318</v>
      </c>
      <c r="G2337" s="56" t="s">
        <v>318</v>
      </c>
      <c r="H2337" s="56" t="s">
        <v>318</v>
      </c>
      <c r="I2337" s="56" t="s">
        <v>318</v>
      </c>
      <c r="J2337" s="56" t="s">
        <v>318</v>
      </c>
    </row>
    <row r="2338" spans="1:10">
      <c r="A2338" t="s">
        <v>360</v>
      </c>
      <c r="B2338" t="s">
        <v>146</v>
      </c>
      <c r="C2338" t="s">
        <v>147</v>
      </c>
      <c r="D2338" t="s">
        <v>47</v>
      </c>
      <c r="E2338" t="s">
        <v>41</v>
      </c>
      <c r="F2338" s="56" t="s">
        <v>318</v>
      </c>
      <c r="G2338" s="56" t="s">
        <v>318</v>
      </c>
      <c r="H2338" s="56" t="s">
        <v>318</v>
      </c>
      <c r="I2338" s="56" t="s">
        <v>318</v>
      </c>
      <c r="J2338" s="56" t="s">
        <v>318</v>
      </c>
    </row>
    <row r="2339" spans="1:10">
      <c r="A2339" t="s">
        <v>360</v>
      </c>
      <c r="B2339" t="s">
        <v>148</v>
      </c>
      <c r="C2339" t="s">
        <v>149</v>
      </c>
      <c r="D2339" t="s">
        <v>47</v>
      </c>
      <c r="E2339" t="s">
        <v>41</v>
      </c>
      <c r="F2339" s="56" t="s">
        <v>318</v>
      </c>
      <c r="G2339" s="56" t="s">
        <v>318</v>
      </c>
      <c r="H2339" s="56" t="s">
        <v>318</v>
      </c>
      <c r="I2339" s="56" t="s">
        <v>318</v>
      </c>
      <c r="J2339" s="56" t="s">
        <v>318</v>
      </c>
    </row>
    <row r="2340" spans="1:10">
      <c r="A2340" t="s">
        <v>360</v>
      </c>
      <c r="B2340" t="s">
        <v>150</v>
      </c>
      <c r="C2340" t="s">
        <v>151</v>
      </c>
      <c r="D2340" t="s">
        <v>47</v>
      </c>
      <c r="E2340" t="s">
        <v>41</v>
      </c>
      <c r="F2340" s="56" t="s">
        <v>318</v>
      </c>
      <c r="G2340" s="56" t="s">
        <v>318</v>
      </c>
      <c r="H2340" s="56" t="s">
        <v>318</v>
      </c>
      <c r="I2340" s="56" t="s">
        <v>318</v>
      </c>
      <c r="J2340" s="56" t="s">
        <v>318</v>
      </c>
    </row>
    <row r="2341" spans="1:10">
      <c r="A2341" t="s">
        <v>360</v>
      </c>
      <c r="B2341" t="s">
        <v>152</v>
      </c>
      <c r="C2341" t="s">
        <v>153</v>
      </c>
      <c r="D2341" t="s">
        <v>47</v>
      </c>
      <c r="E2341" t="s">
        <v>41</v>
      </c>
      <c r="F2341" s="56" t="s">
        <v>318</v>
      </c>
      <c r="G2341" s="56" t="s">
        <v>318</v>
      </c>
      <c r="H2341" s="56" t="s">
        <v>318</v>
      </c>
      <c r="I2341" s="56" t="s">
        <v>318</v>
      </c>
      <c r="J2341" s="56" t="s">
        <v>318</v>
      </c>
    </row>
    <row r="2342" spans="1:10">
      <c r="A2342" t="s">
        <v>360</v>
      </c>
      <c r="B2342" t="s">
        <v>154</v>
      </c>
      <c r="C2342" t="s">
        <v>155</v>
      </c>
      <c r="D2342" t="s">
        <v>47</v>
      </c>
      <c r="E2342" t="s">
        <v>41</v>
      </c>
      <c r="F2342" s="56" t="s">
        <v>318</v>
      </c>
      <c r="G2342" s="56" t="s">
        <v>318</v>
      </c>
      <c r="H2342" s="56" t="s">
        <v>318</v>
      </c>
      <c r="I2342" s="56" t="s">
        <v>318</v>
      </c>
      <c r="J2342" s="56" t="s">
        <v>318</v>
      </c>
    </row>
    <row r="2343" spans="1:10">
      <c r="A2343" t="s">
        <v>360</v>
      </c>
      <c r="B2343" t="s">
        <v>156</v>
      </c>
      <c r="C2343" t="s">
        <v>81</v>
      </c>
      <c r="D2343" t="s">
        <v>47</v>
      </c>
      <c r="E2343" t="s">
        <v>41</v>
      </c>
      <c r="F2343" s="58">
        <v>0</v>
      </c>
      <c r="G2343" s="58">
        <v>0</v>
      </c>
      <c r="H2343" s="58">
        <v>0</v>
      </c>
      <c r="I2343" s="58">
        <v>0</v>
      </c>
      <c r="J2343" s="58">
        <v>0</v>
      </c>
    </row>
    <row r="2344" spans="1:10">
      <c r="A2344" t="s">
        <v>360</v>
      </c>
      <c r="B2344" t="s">
        <v>157</v>
      </c>
      <c r="C2344" t="s">
        <v>158</v>
      </c>
      <c r="D2344" t="s">
        <v>47</v>
      </c>
      <c r="E2344" t="s">
        <v>41</v>
      </c>
      <c r="F2344" s="56" t="s">
        <v>318</v>
      </c>
      <c r="G2344" s="56" t="s">
        <v>318</v>
      </c>
      <c r="H2344" s="56" t="s">
        <v>318</v>
      </c>
      <c r="I2344" s="56" t="s">
        <v>318</v>
      </c>
      <c r="J2344" s="56" t="s">
        <v>318</v>
      </c>
    </row>
    <row r="2345" spans="1:10">
      <c r="A2345" t="s">
        <v>360</v>
      </c>
      <c r="B2345" t="s">
        <v>159</v>
      </c>
      <c r="C2345" t="s">
        <v>160</v>
      </c>
      <c r="D2345" t="s">
        <v>47</v>
      </c>
      <c r="E2345" t="s">
        <v>41</v>
      </c>
      <c r="F2345" s="56" t="s">
        <v>318</v>
      </c>
      <c r="G2345" s="56" t="s">
        <v>318</v>
      </c>
      <c r="H2345" s="56" t="s">
        <v>318</v>
      </c>
      <c r="I2345" s="56" t="s">
        <v>318</v>
      </c>
      <c r="J2345" s="56" t="s">
        <v>318</v>
      </c>
    </row>
    <row r="2346" spans="1:10">
      <c r="A2346" t="s">
        <v>360</v>
      </c>
      <c r="B2346" t="s">
        <v>161</v>
      </c>
      <c r="C2346" t="s">
        <v>162</v>
      </c>
      <c r="D2346" t="s">
        <v>47</v>
      </c>
      <c r="E2346" t="s">
        <v>41</v>
      </c>
      <c r="F2346" s="56" t="s">
        <v>318</v>
      </c>
      <c r="G2346" s="56" t="s">
        <v>318</v>
      </c>
      <c r="H2346" s="56" t="s">
        <v>318</v>
      </c>
      <c r="I2346" s="56" t="s">
        <v>318</v>
      </c>
      <c r="J2346" s="56" t="s">
        <v>318</v>
      </c>
    </row>
    <row r="2347" spans="1:10">
      <c r="A2347" t="s">
        <v>360</v>
      </c>
      <c r="B2347" t="s">
        <v>163</v>
      </c>
      <c r="C2347" t="s">
        <v>164</v>
      </c>
      <c r="D2347" t="s">
        <v>47</v>
      </c>
      <c r="E2347" t="s">
        <v>41</v>
      </c>
      <c r="F2347" s="56" t="s">
        <v>318</v>
      </c>
      <c r="G2347" s="56" t="s">
        <v>318</v>
      </c>
      <c r="H2347" s="56" t="s">
        <v>318</v>
      </c>
      <c r="I2347" s="56" t="s">
        <v>318</v>
      </c>
      <c r="J2347" s="56" t="s">
        <v>318</v>
      </c>
    </row>
    <row r="2348" spans="1:10">
      <c r="A2348" t="s">
        <v>360</v>
      </c>
      <c r="B2348" t="s">
        <v>165</v>
      </c>
      <c r="C2348" t="s">
        <v>166</v>
      </c>
      <c r="D2348" t="s">
        <v>47</v>
      </c>
      <c r="E2348" t="s">
        <v>41</v>
      </c>
      <c r="F2348" s="56" t="s">
        <v>318</v>
      </c>
      <c r="G2348" s="56" t="s">
        <v>318</v>
      </c>
      <c r="H2348" s="56" t="s">
        <v>318</v>
      </c>
      <c r="I2348" s="56" t="s">
        <v>318</v>
      </c>
      <c r="J2348" s="56" t="s">
        <v>318</v>
      </c>
    </row>
    <row r="2349" spans="1:10">
      <c r="A2349" t="s">
        <v>360</v>
      </c>
      <c r="B2349" t="s">
        <v>167</v>
      </c>
      <c r="C2349" t="s">
        <v>168</v>
      </c>
      <c r="D2349" t="s">
        <v>47</v>
      </c>
      <c r="E2349" t="s">
        <v>41</v>
      </c>
      <c r="F2349" s="56" t="s">
        <v>318</v>
      </c>
      <c r="G2349" s="56" t="s">
        <v>318</v>
      </c>
      <c r="H2349" s="56" t="s">
        <v>318</v>
      </c>
      <c r="I2349" s="56" t="s">
        <v>318</v>
      </c>
      <c r="J2349" s="56" t="s">
        <v>318</v>
      </c>
    </row>
    <row r="2350" spans="1:10">
      <c r="A2350" t="s">
        <v>360</v>
      </c>
      <c r="B2350" t="s">
        <v>169</v>
      </c>
      <c r="C2350" t="s">
        <v>170</v>
      </c>
      <c r="D2350" t="s">
        <v>47</v>
      </c>
      <c r="E2350" t="s">
        <v>41</v>
      </c>
      <c r="F2350" s="56" t="s">
        <v>318</v>
      </c>
      <c r="G2350" s="56" t="s">
        <v>318</v>
      </c>
      <c r="H2350" s="56" t="s">
        <v>318</v>
      </c>
      <c r="I2350" s="56" t="s">
        <v>318</v>
      </c>
      <c r="J2350" s="56" t="s">
        <v>318</v>
      </c>
    </row>
    <row r="2351" spans="1:10">
      <c r="A2351" t="s">
        <v>360</v>
      </c>
      <c r="B2351" t="s">
        <v>171</v>
      </c>
      <c r="C2351" t="s">
        <v>172</v>
      </c>
      <c r="D2351" t="s">
        <v>47</v>
      </c>
      <c r="E2351" t="s">
        <v>41</v>
      </c>
      <c r="F2351" s="56" t="s">
        <v>318</v>
      </c>
      <c r="G2351" s="56" t="s">
        <v>318</v>
      </c>
      <c r="H2351" s="56" t="s">
        <v>318</v>
      </c>
      <c r="I2351" s="56" t="s">
        <v>318</v>
      </c>
      <c r="J2351" s="56" t="s">
        <v>318</v>
      </c>
    </row>
    <row r="2352" spans="1:10">
      <c r="A2352" t="s">
        <v>360</v>
      </c>
      <c r="B2352" t="s">
        <v>173</v>
      </c>
      <c r="C2352" t="s">
        <v>174</v>
      </c>
      <c r="D2352" t="s">
        <v>47</v>
      </c>
      <c r="E2352" t="s">
        <v>41</v>
      </c>
      <c r="F2352" s="56" t="s">
        <v>318</v>
      </c>
      <c r="G2352" s="56" t="s">
        <v>318</v>
      </c>
      <c r="H2352" s="56" t="s">
        <v>318</v>
      </c>
      <c r="I2352" s="56" t="s">
        <v>318</v>
      </c>
      <c r="J2352" s="56" t="s">
        <v>318</v>
      </c>
    </row>
    <row r="2353" spans="1:10">
      <c r="A2353" t="s">
        <v>360</v>
      </c>
      <c r="B2353" t="s">
        <v>175</v>
      </c>
      <c r="C2353" t="s">
        <v>176</v>
      </c>
      <c r="D2353" t="s">
        <v>47</v>
      </c>
      <c r="E2353" t="s">
        <v>41</v>
      </c>
      <c r="F2353" s="56" t="s">
        <v>318</v>
      </c>
      <c r="G2353" s="56" t="s">
        <v>318</v>
      </c>
      <c r="H2353" s="56" t="s">
        <v>318</v>
      </c>
      <c r="I2353" s="56" t="s">
        <v>318</v>
      </c>
      <c r="J2353" s="56" t="s">
        <v>318</v>
      </c>
    </row>
    <row r="2354" spans="1:10">
      <c r="A2354" t="s">
        <v>360</v>
      </c>
      <c r="B2354" t="s">
        <v>177</v>
      </c>
      <c r="C2354" t="s">
        <v>93</v>
      </c>
      <c r="D2354" t="s">
        <v>47</v>
      </c>
      <c r="E2354" t="s">
        <v>41</v>
      </c>
      <c r="F2354" s="58">
        <v>0</v>
      </c>
      <c r="G2354" s="58">
        <v>0</v>
      </c>
      <c r="H2354" s="58">
        <v>0</v>
      </c>
      <c r="I2354" s="58">
        <v>0</v>
      </c>
      <c r="J2354" s="58">
        <v>0</v>
      </c>
    </row>
    <row r="2355" spans="1:10">
      <c r="A2355" t="s">
        <v>360</v>
      </c>
      <c r="B2355" t="s">
        <v>178</v>
      </c>
      <c r="C2355" t="s">
        <v>179</v>
      </c>
      <c r="D2355" t="s">
        <v>47</v>
      </c>
      <c r="E2355" t="s">
        <v>41</v>
      </c>
      <c r="F2355" s="56" t="s">
        <v>318</v>
      </c>
      <c r="G2355" s="56" t="s">
        <v>318</v>
      </c>
      <c r="H2355" s="56" t="s">
        <v>318</v>
      </c>
      <c r="I2355" s="56" t="s">
        <v>318</v>
      </c>
      <c r="J2355" s="56" t="s">
        <v>318</v>
      </c>
    </row>
    <row r="2356" spans="1:10">
      <c r="A2356" t="s">
        <v>360</v>
      </c>
      <c r="B2356" t="s">
        <v>180</v>
      </c>
      <c r="C2356" t="s">
        <v>181</v>
      </c>
      <c r="D2356" t="s">
        <v>47</v>
      </c>
      <c r="E2356" t="s">
        <v>41</v>
      </c>
      <c r="F2356" s="56" t="s">
        <v>318</v>
      </c>
      <c r="G2356" s="56" t="s">
        <v>318</v>
      </c>
      <c r="H2356" s="56" t="s">
        <v>318</v>
      </c>
      <c r="I2356" s="56" t="s">
        <v>318</v>
      </c>
      <c r="J2356" s="56" t="s">
        <v>318</v>
      </c>
    </row>
    <row r="2357" spans="1:10">
      <c r="A2357" t="s">
        <v>360</v>
      </c>
      <c r="B2357" t="s">
        <v>182</v>
      </c>
      <c r="C2357" t="s">
        <v>183</v>
      </c>
      <c r="D2357" t="s">
        <v>47</v>
      </c>
      <c r="E2357" t="s">
        <v>41</v>
      </c>
      <c r="F2357" s="56" t="s">
        <v>318</v>
      </c>
      <c r="G2357" s="56" t="s">
        <v>318</v>
      </c>
      <c r="H2357" s="56" t="s">
        <v>318</v>
      </c>
      <c r="I2357" s="56" t="s">
        <v>318</v>
      </c>
      <c r="J2357" s="56" t="s">
        <v>318</v>
      </c>
    </row>
    <row r="2358" spans="1:10">
      <c r="A2358" t="s">
        <v>360</v>
      </c>
      <c r="B2358" t="s">
        <v>184</v>
      </c>
      <c r="C2358" t="s">
        <v>185</v>
      </c>
      <c r="D2358" t="s">
        <v>47</v>
      </c>
      <c r="E2358" t="s">
        <v>41</v>
      </c>
      <c r="F2358" s="56" t="s">
        <v>318</v>
      </c>
      <c r="G2358" s="56" t="s">
        <v>318</v>
      </c>
      <c r="H2358" s="56" t="s">
        <v>318</v>
      </c>
      <c r="I2358" s="56" t="s">
        <v>318</v>
      </c>
      <c r="J2358" s="56" t="s">
        <v>318</v>
      </c>
    </row>
    <row r="2359" spans="1:10">
      <c r="A2359" t="s">
        <v>360</v>
      </c>
      <c r="B2359" t="s">
        <v>186</v>
      </c>
      <c r="C2359" t="s">
        <v>187</v>
      </c>
      <c r="D2359" t="s">
        <v>47</v>
      </c>
      <c r="E2359" t="s">
        <v>41</v>
      </c>
      <c r="F2359" s="56" t="s">
        <v>318</v>
      </c>
      <c r="G2359" s="56" t="s">
        <v>318</v>
      </c>
      <c r="H2359" s="56" t="s">
        <v>318</v>
      </c>
      <c r="I2359" s="56" t="s">
        <v>318</v>
      </c>
      <c r="J2359" s="56" t="s">
        <v>318</v>
      </c>
    </row>
    <row r="2360" spans="1:10">
      <c r="A2360" t="s">
        <v>360</v>
      </c>
      <c r="B2360" t="s">
        <v>188</v>
      </c>
      <c r="C2360" t="s">
        <v>189</v>
      </c>
      <c r="D2360" t="s">
        <v>47</v>
      </c>
      <c r="E2360" t="s">
        <v>41</v>
      </c>
      <c r="F2360" s="56" t="s">
        <v>318</v>
      </c>
      <c r="G2360" s="56" t="s">
        <v>318</v>
      </c>
      <c r="H2360" s="56" t="s">
        <v>318</v>
      </c>
      <c r="I2360" s="56" t="s">
        <v>318</v>
      </c>
      <c r="J2360" s="56" t="s">
        <v>318</v>
      </c>
    </row>
    <row r="2361" spans="1:10">
      <c r="A2361" t="s">
        <v>360</v>
      </c>
      <c r="B2361" t="s">
        <v>190</v>
      </c>
      <c r="C2361" t="s">
        <v>191</v>
      </c>
      <c r="D2361" t="s">
        <v>47</v>
      </c>
      <c r="E2361" t="s">
        <v>41</v>
      </c>
      <c r="F2361" s="56" t="s">
        <v>318</v>
      </c>
      <c r="G2361" s="56" t="s">
        <v>318</v>
      </c>
      <c r="H2361" s="56" t="s">
        <v>318</v>
      </c>
      <c r="I2361" s="56" t="s">
        <v>318</v>
      </c>
      <c r="J2361" s="56" t="s">
        <v>318</v>
      </c>
    </row>
    <row r="2362" spans="1:10">
      <c r="A2362" t="s">
        <v>360</v>
      </c>
      <c r="B2362" t="s">
        <v>192</v>
      </c>
      <c r="C2362" t="s">
        <v>193</v>
      </c>
      <c r="D2362" t="s">
        <v>47</v>
      </c>
      <c r="E2362" t="s">
        <v>41</v>
      </c>
      <c r="F2362" s="56" t="s">
        <v>318</v>
      </c>
      <c r="G2362" s="56" t="s">
        <v>318</v>
      </c>
      <c r="H2362" s="56" t="s">
        <v>318</v>
      </c>
      <c r="I2362" s="56" t="s">
        <v>318</v>
      </c>
      <c r="J2362" s="56" t="s">
        <v>318</v>
      </c>
    </row>
    <row r="2363" spans="1:10">
      <c r="A2363" t="s">
        <v>360</v>
      </c>
      <c r="B2363" t="s">
        <v>194</v>
      </c>
      <c r="C2363" t="s">
        <v>195</v>
      </c>
      <c r="D2363" t="s">
        <v>47</v>
      </c>
      <c r="E2363" t="s">
        <v>41</v>
      </c>
      <c r="F2363" s="56" t="s">
        <v>318</v>
      </c>
      <c r="G2363" s="56" t="s">
        <v>318</v>
      </c>
      <c r="H2363" s="56" t="s">
        <v>318</v>
      </c>
      <c r="I2363" s="56" t="s">
        <v>318</v>
      </c>
      <c r="J2363" s="56" t="s">
        <v>318</v>
      </c>
    </row>
    <row r="2364" spans="1:10">
      <c r="A2364" t="s">
        <v>360</v>
      </c>
      <c r="B2364" t="s">
        <v>196</v>
      </c>
      <c r="C2364" t="s">
        <v>197</v>
      </c>
      <c r="D2364" t="s">
        <v>47</v>
      </c>
      <c r="E2364" t="s">
        <v>41</v>
      </c>
      <c r="F2364" s="56" t="s">
        <v>318</v>
      </c>
      <c r="G2364" s="56" t="s">
        <v>318</v>
      </c>
      <c r="H2364" s="56" t="s">
        <v>318</v>
      </c>
      <c r="I2364" s="56" t="s">
        <v>318</v>
      </c>
      <c r="J2364" s="56" t="s">
        <v>318</v>
      </c>
    </row>
    <row r="2365" spans="1:10">
      <c r="A2365" t="s">
        <v>360</v>
      </c>
      <c r="B2365" t="s">
        <v>198</v>
      </c>
      <c r="C2365" t="s">
        <v>199</v>
      </c>
      <c r="D2365" t="s">
        <v>47</v>
      </c>
      <c r="E2365" t="s">
        <v>41</v>
      </c>
      <c r="F2365" s="58">
        <v>0</v>
      </c>
      <c r="G2365" s="58">
        <v>0</v>
      </c>
      <c r="H2365" s="58">
        <v>0</v>
      </c>
      <c r="I2365" s="58">
        <v>0</v>
      </c>
      <c r="J2365" s="58">
        <v>0</v>
      </c>
    </row>
    <row r="2366" spans="1:10">
      <c r="A2366" t="s">
        <v>360</v>
      </c>
      <c r="B2366" t="s">
        <v>200</v>
      </c>
      <c r="C2366" t="s">
        <v>201</v>
      </c>
      <c r="D2366" t="s">
        <v>47</v>
      </c>
      <c r="E2366" t="s">
        <v>41</v>
      </c>
      <c r="F2366" s="56" t="s">
        <v>318</v>
      </c>
      <c r="G2366" s="56" t="s">
        <v>318</v>
      </c>
      <c r="H2366" s="56" t="s">
        <v>318</v>
      </c>
      <c r="I2366" s="56" t="s">
        <v>318</v>
      </c>
      <c r="J2366" s="56" t="s">
        <v>318</v>
      </c>
    </row>
    <row r="2367" spans="1:10">
      <c r="A2367" t="s">
        <v>360</v>
      </c>
      <c r="B2367" t="s">
        <v>202</v>
      </c>
      <c r="C2367" t="s">
        <v>203</v>
      </c>
      <c r="D2367" t="s">
        <v>47</v>
      </c>
      <c r="E2367" t="s">
        <v>41</v>
      </c>
      <c r="F2367" s="56" t="s">
        <v>318</v>
      </c>
      <c r="G2367" s="56" t="s">
        <v>318</v>
      </c>
      <c r="H2367" s="56" t="s">
        <v>318</v>
      </c>
      <c r="I2367" s="56" t="s">
        <v>318</v>
      </c>
      <c r="J2367" s="56" t="s">
        <v>318</v>
      </c>
    </row>
    <row r="2368" spans="1:10">
      <c r="A2368" t="s">
        <v>360</v>
      </c>
      <c r="B2368" t="s">
        <v>204</v>
      </c>
      <c r="C2368" t="s">
        <v>205</v>
      </c>
      <c r="D2368" t="s">
        <v>47</v>
      </c>
      <c r="E2368" t="s">
        <v>41</v>
      </c>
      <c r="F2368" s="56" t="s">
        <v>318</v>
      </c>
      <c r="G2368" s="56" t="s">
        <v>318</v>
      </c>
      <c r="H2368" s="56" t="s">
        <v>318</v>
      </c>
      <c r="I2368" s="56" t="s">
        <v>318</v>
      </c>
      <c r="J2368" s="56" t="s">
        <v>318</v>
      </c>
    </row>
    <row r="2369" spans="1:10">
      <c r="A2369" t="s">
        <v>360</v>
      </c>
      <c r="B2369" t="s">
        <v>206</v>
      </c>
      <c r="C2369" t="s">
        <v>207</v>
      </c>
      <c r="D2369" t="s">
        <v>47</v>
      </c>
      <c r="E2369" t="s">
        <v>41</v>
      </c>
      <c r="F2369" s="56" t="s">
        <v>318</v>
      </c>
      <c r="G2369" s="56" t="s">
        <v>318</v>
      </c>
      <c r="H2369" s="56" t="s">
        <v>318</v>
      </c>
      <c r="I2369" s="56" t="s">
        <v>318</v>
      </c>
      <c r="J2369" s="56" t="s">
        <v>318</v>
      </c>
    </row>
    <row r="2370" spans="1:10">
      <c r="A2370" t="s">
        <v>360</v>
      </c>
      <c r="B2370" t="s">
        <v>208</v>
      </c>
      <c r="C2370" t="s">
        <v>209</v>
      </c>
      <c r="D2370" t="s">
        <v>47</v>
      </c>
      <c r="E2370" t="s">
        <v>41</v>
      </c>
      <c r="F2370" s="56" t="s">
        <v>318</v>
      </c>
      <c r="G2370" s="56" t="s">
        <v>318</v>
      </c>
      <c r="H2370" s="56" t="s">
        <v>318</v>
      </c>
      <c r="I2370" s="56" t="s">
        <v>318</v>
      </c>
      <c r="J2370" s="56" t="s">
        <v>318</v>
      </c>
    </row>
    <row r="2371" spans="1:10">
      <c r="A2371" t="s">
        <v>360</v>
      </c>
      <c r="B2371" t="s">
        <v>210</v>
      </c>
      <c r="C2371" t="s">
        <v>211</v>
      </c>
      <c r="D2371" t="s">
        <v>47</v>
      </c>
      <c r="E2371" t="s">
        <v>41</v>
      </c>
      <c r="F2371" s="56" t="s">
        <v>318</v>
      </c>
      <c r="G2371" s="56" t="s">
        <v>318</v>
      </c>
      <c r="H2371" s="56" t="s">
        <v>318</v>
      </c>
      <c r="I2371" s="56" t="s">
        <v>318</v>
      </c>
      <c r="J2371" s="56" t="s">
        <v>318</v>
      </c>
    </row>
    <row r="2372" spans="1:10">
      <c r="A2372" t="s">
        <v>360</v>
      </c>
      <c r="B2372" t="s">
        <v>212</v>
      </c>
      <c r="C2372" t="s">
        <v>213</v>
      </c>
      <c r="D2372" t="s">
        <v>47</v>
      </c>
      <c r="E2372" t="s">
        <v>41</v>
      </c>
      <c r="F2372" s="56" t="s">
        <v>318</v>
      </c>
      <c r="G2372" s="56" t="s">
        <v>318</v>
      </c>
      <c r="H2372" s="56" t="s">
        <v>318</v>
      </c>
      <c r="I2372" s="56" t="s">
        <v>318</v>
      </c>
      <c r="J2372" s="56" t="s">
        <v>318</v>
      </c>
    </row>
    <row r="2373" spans="1:10">
      <c r="A2373" t="s">
        <v>360</v>
      </c>
      <c r="B2373" t="s">
        <v>214</v>
      </c>
      <c r="C2373" t="s">
        <v>215</v>
      </c>
      <c r="D2373" t="s">
        <v>47</v>
      </c>
      <c r="E2373" t="s">
        <v>41</v>
      </c>
      <c r="F2373" s="56" t="s">
        <v>318</v>
      </c>
      <c r="G2373" s="56" t="s">
        <v>318</v>
      </c>
      <c r="H2373" s="56" t="s">
        <v>318</v>
      </c>
      <c r="I2373" s="56" t="s">
        <v>318</v>
      </c>
      <c r="J2373" s="56" t="s">
        <v>318</v>
      </c>
    </row>
    <row r="2374" spans="1:10">
      <c r="A2374" t="s">
        <v>360</v>
      </c>
      <c r="B2374" t="s">
        <v>216</v>
      </c>
      <c r="C2374" t="s">
        <v>217</v>
      </c>
      <c r="D2374" t="s">
        <v>47</v>
      </c>
      <c r="E2374" t="s">
        <v>41</v>
      </c>
      <c r="F2374" s="56" t="s">
        <v>318</v>
      </c>
      <c r="G2374" s="56" t="s">
        <v>318</v>
      </c>
      <c r="H2374" s="56" t="s">
        <v>318</v>
      </c>
      <c r="I2374" s="56" t="s">
        <v>318</v>
      </c>
      <c r="J2374" s="56" t="s">
        <v>318</v>
      </c>
    </row>
    <row r="2375" spans="1:10">
      <c r="A2375" t="s">
        <v>360</v>
      </c>
      <c r="B2375" t="s">
        <v>218</v>
      </c>
      <c r="C2375" t="s">
        <v>219</v>
      </c>
      <c r="D2375" t="s">
        <v>47</v>
      </c>
      <c r="E2375" t="s">
        <v>41</v>
      </c>
      <c r="F2375" s="56" t="s">
        <v>318</v>
      </c>
      <c r="G2375" s="56" t="s">
        <v>318</v>
      </c>
      <c r="H2375" s="56" t="s">
        <v>318</v>
      </c>
      <c r="I2375" s="56" t="s">
        <v>318</v>
      </c>
      <c r="J2375" s="56" t="s">
        <v>318</v>
      </c>
    </row>
    <row r="2376" spans="1:10">
      <c r="A2376" t="s">
        <v>360</v>
      </c>
      <c r="B2376" t="s">
        <v>220</v>
      </c>
      <c r="C2376" t="s">
        <v>221</v>
      </c>
      <c r="D2376" t="s">
        <v>47</v>
      </c>
      <c r="E2376" t="s">
        <v>41</v>
      </c>
      <c r="F2376" s="58">
        <v>0</v>
      </c>
      <c r="G2376" s="58">
        <v>0</v>
      </c>
      <c r="H2376" s="58">
        <v>0</v>
      </c>
      <c r="I2376" s="58">
        <v>0</v>
      </c>
      <c r="J2376" s="58">
        <v>0</v>
      </c>
    </row>
    <row r="2377" spans="1:10">
      <c r="A2377" t="s">
        <v>360</v>
      </c>
      <c r="B2377" t="s">
        <v>222</v>
      </c>
      <c r="C2377" t="s">
        <v>223</v>
      </c>
      <c r="D2377" t="s">
        <v>47</v>
      </c>
      <c r="E2377" t="s">
        <v>41</v>
      </c>
      <c r="F2377" s="58">
        <v>0</v>
      </c>
      <c r="G2377" s="58">
        <v>0</v>
      </c>
      <c r="H2377" s="58">
        <v>0</v>
      </c>
      <c r="I2377" s="58">
        <v>0</v>
      </c>
      <c r="J2377" s="58">
        <v>0</v>
      </c>
    </row>
    <row r="2378" spans="1:10">
      <c r="A2378" t="s">
        <v>360</v>
      </c>
      <c r="B2378" t="s">
        <v>224</v>
      </c>
      <c r="C2378" t="s">
        <v>225</v>
      </c>
      <c r="D2378" t="s">
        <v>47</v>
      </c>
      <c r="E2378" t="s">
        <v>41</v>
      </c>
      <c r="F2378" s="58">
        <v>0</v>
      </c>
      <c r="G2378" s="58">
        <v>0</v>
      </c>
      <c r="H2378" s="58">
        <v>0</v>
      </c>
      <c r="I2378" s="58">
        <v>0</v>
      </c>
      <c r="J2378" s="58">
        <v>0</v>
      </c>
    </row>
    <row r="2379" spans="1:10">
      <c r="A2379" t="s">
        <v>360</v>
      </c>
      <c r="B2379" t="s">
        <v>226</v>
      </c>
      <c r="C2379" t="s">
        <v>227</v>
      </c>
      <c r="D2379" t="s">
        <v>47</v>
      </c>
      <c r="E2379" t="s">
        <v>41</v>
      </c>
      <c r="F2379" s="58">
        <v>0</v>
      </c>
      <c r="G2379" s="58">
        <v>0</v>
      </c>
      <c r="H2379" s="58">
        <v>0</v>
      </c>
      <c r="I2379" s="58">
        <v>0</v>
      </c>
      <c r="J2379" s="58">
        <v>0</v>
      </c>
    </row>
    <row r="2380" spans="1:10">
      <c r="A2380" t="s">
        <v>360</v>
      </c>
      <c r="B2380" t="s">
        <v>228</v>
      </c>
      <c r="C2380" t="s">
        <v>229</v>
      </c>
      <c r="D2380" t="s">
        <v>47</v>
      </c>
      <c r="E2380" t="s">
        <v>41</v>
      </c>
      <c r="F2380" s="58">
        <v>0</v>
      </c>
      <c r="G2380" s="58">
        <v>0</v>
      </c>
      <c r="H2380" s="58">
        <v>0</v>
      </c>
      <c r="I2380" s="58">
        <v>0</v>
      </c>
      <c r="J2380" s="58">
        <v>0</v>
      </c>
    </row>
    <row r="2381" spans="1:10">
      <c r="A2381" t="s">
        <v>360</v>
      </c>
      <c r="B2381" t="s">
        <v>230</v>
      </c>
      <c r="C2381" t="s">
        <v>231</v>
      </c>
      <c r="D2381" t="s">
        <v>47</v>
      </c>
      <c r="E2381" t="s">
        <v>41</v>
      </c>
      <c r="F2381" s="58">
        <v>0</v>
      </c>
      <c r="G2381" s="58">
        <v>0</v>
      </c>
      <c r="H2381" s="58">
        <v>0</v>
      </c>
      <c r="I2381" s="58">
        <v>0</v>
      </c>
      <c r="J2381" s="58">
        <v>0</v>
      </c>
    </row>
    <row r="2382" spans="1:10">
      <c r="A2382" t="s">
        <v>360</v>
      </c>
      <c r="B2382" t="s">
        <v>232</v>
      </c>
      <c r="C2382" t="s">
        <v>233</v>
      </c>
      <c r="D2382" t="s">
        <v>47</v>
      </c>
      <c r="E2382" t="s">
        <v>41</v>
      </c>
      <c r="F2382" s="58">
        <v>0</v>
      </c>
      <c r="G2382" s="58">
        <v>0</v>
      </c>
      <c r="H2382" s="58">
        <v>0</v>
      </c>
      <c r="I2382" s="58">
        <v>0</v>
      </c>
      <c r="J2382" s="58">
        <v>0</v>
      </c>
    </row>
    <row r="2383" spans="1:10">
      <c r="A2383" t="s">
        <v>360</v>
      </c>
      <c r="B2383" t="s">
        <v>234</v>
      </c>
      <c r="C2383" t="s">
        <v>235</v>
      </c>
      <c r="D2383" t="s">
        <v>47</v>
      </c>
      <c r="E2383" t="s">
        <v>41</v>
      </c>
      <c r="F2383" s="58">
        <v>0</v>
      </c>
      <c r="G2383" s="58">
        <v>0</v>
      </c>
      <c r="H2383" s="58">
        <v>0</v>
      </c>
      <c r="I2383" s="58">
        <v>0</v>
      </c>
      <c r="J2383" s="58">
        <v>0</v>
      </c>
    </row>
    <row r="2384" spans="1:10">
      <c r="A2384" t="s">
        <v>360</v>
      </c>
      <c r="B2384" t="s">
        <v>236</v>
      </c>
      <c r="C2384" t="s">
        <v>237</v>
      </c>
      <c r="D2384" t="s">
        <v>47</v>
      </c>
      <c r="E2384" t="s">
        <v>41</v>
      </c>
      <c r="F2384" s="58">
        <v>0</v>
      </c>
      <c r="G2384" s="58">
        <v>0</v>
      </c>
      <c r="H2384" s="58">
        <v>0</v>
      </c>
      <c r="I2384" s="58">
        <v>0</v>
      </c>
      <c r="J2384" s="58">
        <v>0</v>
      </c>
    </row>
    <row r="2385" spans="1:10">
      <c r="A2385" t="s">
        <v>360</v>
      </c>
      <c r="B2385" t="s">
        <v>238</v>
      </c>
      <c r="C2385" t="s">
        <v>239</v>
      </c>
      <c r="D2385" t="s">
        <v>47</v>
      </c>
      <c r="E2385" t="s">
        <v>41</v>
      </c>
      <c r="F2385" s="58">
        <v>0</v>
      </c>
      <c r="G2385" s="58">
        <v>0</v>
      </c>
      <c r="H2385" s="58">
        <v>0</v>
      </c>
      <c r="I2385" s="58">
        <v>0</v>
      </c>
      <c r="J2385" s="58">
        <v>0</v>
      </c>
    </row>
    <row r="2386" spans="1:10">
      <c r="A2386" t="s">
        <v>360</v>
      </c>
      <c r="B2386" t="s">
        <v>240</v>
      </c>
      <c r="C2386" t="s">
        <v>241</v>
      </c>
      <c r="D2386" t="s">
        <v>47</v>
      </c>
      <c r="E2386" t="s">
        <v>41</v>
      </c>
      <c r="F2386" s="58">
        <v>0</v>
      </c>
      <c r="G2386" s="58">
        <v>0</v>
      </c>
      <c r="H2386" s="58">
        <v>0</v>
      </c>
      <c r="I2386" s="58">
        <v>0</v>
      </c>
      <c r="J2386" s="58">
        <v>0</v>
      </c>
    </row>
    <row r="2387" spans="1:10">
      <c r="A2387" t="s">
        <v>360</v>
      </c>
      <c r="B2387" t="s">
        <v>242</v>
      </c>
      <c r="C2387" t="s">
        <v>243</v>
      </c>
      <c r="D2387" t="s">
        <v>47</v>
      </c>
      <c r="E2387" t="s">
        <v>41</v>
      </c>
      <c r="F2387" s="58">
        <v>0</v>
      </c>
      <c r="G2387" s="58">
        <v>0</v>
      </c>
      <c r="H2387" s="58">
        <v>0</v>
      </c>
      <c r="I2387" s="58">
        <v>0</v>
      </c>
      <c r="J2387" s="58">
        <v>0</v>
      </c>
    </row>
    <row r="2388" spans="1:10">
      <c r="A2388" t="s">
        <v>360</v>
      </c>
      <c r="B2388" t="s">
        <v>244</v>
      </c>
      <c r="C2388" t="s">
        <v>245</v>
      </c>
      <c r="D2388" t="s">
        <v>47</v>
      </c>
      <c r="E2388" t="s">
        <v>41</v>
      </c>
      <c r="F2388" s="56" t="s">
        <v>318</v>
      </c>
      <c r="G2388" s="56" t="s">
        <v>318</v>
      </c>
      <c r="H2388" s="56" t="s">
        <v>318</v>
      </c>
      <c r="I2388" s="56" t="s">
        <v>318</v>
      </c>
      <c r="J2388" s="56" t="s">
        <v>318</v>
      </c>
    </row>
    <row r="2389" spans="1:10">
      <c r="A2389" t="s">
        <v>360</v>
      </c>
      <c r="B2389" t="s">
        <v>246</v>
      </c>
      <c r="C2389" t="s">
        <v>247</v>
      </c>
      <c r="D2389" t="s">
        <v>47</v>
      </c>
      <c r="E2389" t="s">
        <v>41</v>
      </c>
      <c r="F2389" s="56" t="s">
        <v>318</v>
      </c>
      <c r="G2389" s="56" t="s">
        <v>318</v>
      </c>
      <c r="H2389" s="56" t="s">
        <v>318</v>
      </c>
      <c r="I2389" s="56" t="s">
        <v>318</v>
      </c>
      <c r="J2389" s="56" t="s">
        <v>318</v>
      </c>
    </row>
    <row r="2390" spans="1:10">
      <c r="A2390" t="s">
        <v>360</v>
      </c>
      <c r="B2390" t="s">
        <v>248</v>
      </c>
      <c r="C2390" t="s">
        <v>249</v>
      </c>
      <c r="D2390" t="s">
        <v>47</v>
      </c>
      <c r="E2390" t="s">
        <v>41</v>
      </c>
      <c r="F2390" s="56" t="s">
        <v>318</v>
      </c>
      <c r="G2390" s="56" t="s">
        <v>318</v>
      </c>
      <c r="H2390" s="56" t="s">
        <v>318</v>
      </c>
      <c r="I2390" s="56" t="s">
        <v>318</v>
      </c>
      <c r="J2390" s="56" t="s">
        <v>318</v>
      </c>
    </row>
    <row r="2391" spans="1:10">
      <c r="A2391" t="s">
        <v>360</v>
      </c>
      <c r="B2391" t="s">
        <v>250</v>
      </c>
      <c r="C2391" t="s">
        <v>251</v>
      </c>
      <c r="D2391" t="s">
        <v>47</v>
      </c>
      <c r="E2391" t="s">
        <v>41</v>
      </c>
      <c r="F2391" s="56" t="s">
        <v>318</v>
      </c>
      <c r="G2391" s="56" t="s">
        <v>318</v>
      </c>
      <c r="H2391" s="56" t="s">
        <v>318</v>
      </c>
      <c r="I2391" s="56" t="s">
        <v>318</v>
      </c>
      <c r="J2391" s="56" t="s">
        <v>318</v>
      </c>
    </row>
    <row r="2392" spans="1:10">
      <c r="A2392" t="s">
        <v>360</v>
      </c>
      <c r="B2392" t="s">
        <v>252</v>
      </c>
      <c r="C2392" t="s">
        <v>253</v>
      </c>
      <c r="D2392" t="s">
        <v>47</v>
      </c>
      <c r="E2392" t="s">
        <v>41</v>
      </c>
      <c r="F2392" s="56" t="s">
        <v>318</v>
      </c>
      <c r="G2392" s="56" t="s">
        <v>318</v>
      </c>
      <c r="H2392" s="56" t="s">
        <v>318</v>
      </c>
      <c r="I2392" s="56" t="s">
        <v>318</v>
      </c>
      <c r="J2392" s="56" t="s">
        <v>318</v>
      </c>
    </row>
    <row r="2393" spans="1:10">
      <c r="A2393" t="s">
        <v>360</v>
      </c>
      <c r="B2393" t="s">
        <v>254</v>
      </c>
      <c r="C2393" t="s">
        <v>255</v>
      </c>
      <c r="D2393" t="s">
        <v>47</v>
      </c>
      <c r="E2393" t="s">
        <v>41</v>
      </c>
      <c r="F2393" s="56" t="s">
        <v>318</v>
      </c>
      <c r="G2393" s="56" t="s">
        <v>318</v>
      </c>
      <c r="H2393" s="56" t="s">
        <v>318</v>
      </c>
      <c r="I2393" s="56" t="s">
        <v>318</v>
      </c>
      <c r="J2393" s="56" t="s">
        <v>318</v>
      </c>
    </row>
    <row r="2394" spans="1:10">
      <c r="A2394" t="s">
        <v>360</v>
      </c>
      <c r="B2394" t="s">
        <v>256</v>
      </c>
      <c r="C2394" t="s">
        <v>257</v>
      </c>
      <c r="D2394" t="s">
        <v>47</v>
      </c>
      <c r="E2394" t="s">
        <v>41</v>
      </c>
      <c r="F2394" s="56" t="s">
        <v>318</v>
      </c>
      <c r="G2394" s="56" t="s">
        <v>318</v>
      </c>
      <c r="H2394" s="56" t="s">
        <v>318</v>
      </c>
      <c r="I2394" s="56" t="s">
        <v>318</v>
      </c>
      <c r="J2394" s="56" t="s">
        <v>318</v>
      </c>
    </row>
    <row r="2395" spans="1:10">
      <c r="A2395" t="s">
        <v>360</v>
      </c>
      <c r="B2395" t="s">
        <v>258</v>
      </c>
      <c r="C2395" t="s">
        <v>259</v>
      </c>
      <c r="D2395" t="s">
        <v>47</v>
      </c>
      <c r="E2395" t="s">
        <v>41</v>
      </c>
      <c r="F2395" s="56" t="s">
        <v>318</v>
      </c>
      <c r="G2395" s="56" t="s">
        <v>318</v>
      </c>
      <c r="H2395" s="56" t="s">
        <v>318</v>
      </c>
      <c r="I2395" s="56" t="s">
        <v>318</v>
      </c>
      <c r="J2395" s="56" t="s">
        <v>318</v>
      </c>
    </row>
    <row r="2396" spans="1:10">
      <c r="A2396" t="s">
        <v>360</v>
      </c>
      <c r="B2396" t="s">
        <v>260</v>
      </c>
      <c r="C2396" t="s">
        <v>261</v>
      </c>
      <c r="D2396" t="s">
        <v>47</v>
      </c>
      <c r="E2396" t="s">
        <v>41</v>
      </c>
      <c r="F2396" s="56" t="s">
        <v>318</v>
      </c>
      <c r="G2396" s="56" t="s">
        <v>318</v>
      </c>
      <c r="H2396" s="56" t="s">
        <v>318</v>
      </c>
      <c r="I2396" s="56" t="s">
        <v>318</v>
      </c>
      <c r="J2396" s="56" t="s">
        <v>318</v>
      </c>
    </row>
    <row r="2397" spans="1:10">
      <c r="A2397" t="s">
        <v>360</v>
      </c>
      <c r="B2397" t="s">
        <v>262</v>
      </c>
      <c r="C2397" t="s">
        <v>263</v>
      </c>
      <c r="D2397" t="s">
        <v>47</v>
      </c>
      <c r="E2397" t="s">
        <v>41</v>
      </c>
      <c r="F2397" s="56" t="s">
        <v>318</v>
      </c>
      <c r="G2397" s="56" t="s">
        <v>318</v>
      </c>
      <c r="H2397" s="56" t="s">
        <v>318</v>
      </c>
      <c r="I2397" s="56" t="s">
        <v>318</v>
      </c>
      <c r="J2397" s="56" t="s">
        <v>318</v>
      </c>
    </row>
    <row r="2398" spans="1:10">
      <c r="A2398" t="s">
        <v>360</v>
      </c>
      <c r="B2398" t="s">
        <v>264</v>
      </c>
      <c r="C2398" t="s">
        <v>265</v>
      </c>
      <c r="D2398" t="s">
        <v>47</v>
      </c>
      <c r="E2398" t="s">
        <v>41</v>
      </c>
      <c r="F2398" s="58">
        <v>0</v>
      </c>
      <c r="G2398" s="58">
        <v>0</v>
      </c>
      <c r="H2398" s="58">
        <v>0</v>
      </c>
      <c r="I2398" s="58">
        <v>0</v>
      </c>
      <c r="J2398" s="58">
        <v>0</v>
      </c>
    </row>
    <row r="2399" spans="1:10">
      <c r="A2399" t="s">
        <v>360</v>
      </c>
      <c r="B2399" t="s">
        <v>266</v>
      </c>
      <c r="C2399" t="s">
        <v>267</v>
      </c>
      <c r="D2399" t="s">
        <v>47</v>
      </c>
      <c r="E2399" t="s">
        <v>41</v>
      </c>
      <c r="F2399" s="56" t="s">
        <v>318</v>
      </c>
      <c r="G2399" s="56" t="s">
        <v>318</v>
      </c>
      <c r="H2399" s="56" t="s">
        <v>318</v>
      </c>
      <c r="I2399" s="56" t="s">
        <v>318</v>
      </c>
      <c r="J2399" s="56" t="s">
        <v>318</v>
      </c>
    </row>
    <row r="2400" spans="1:10">
      <c r="A2400" t="s">
        <v>360</v>
      </c>
      <c r="B2400" t="s">
        <v>268</v>
      </c>
      <c r="C2400" t="s">
        <v>269</v>
      </c>
      <c r="D2400" t="s">
        <v>47</v>
      </c>
      <c r="E2400" t="s">
        <v>41</v>
      </c>
      <c r="F2400" s="56" t="s">
        <v>318</v>
      </c>
      <c r="G2400" s="56" t="s">
        <v>318</v>
      </c>
      <c r="H2400" s="56" t="s">
        <v>318</v>
      </c>
      <c r="I2400" s="56" t="s">
        <v>318</v>
      </c>
      <c r="J2400" s="56" t="s">
        <v>318</v>
      </c>
    </row>
    <row r="2401" spans="1:10">
      <c r="A2401" t="s">
        <v>360</v>
      </c>
      <c r="B2401" t="s">
        <v>270</v>
      </c>
      <c r="C2401" t="s">
        <v>271</v>
      </c>
      <c r="D2401" t="s">
        <v>47</v>
      </c>
      <c r="E2401" t="s">
        <v>41</v>
      </c>
      <c r="F2401" s="56" t="s">
        <v>318</v>
      </c>
      <c r="G2401" s="56" t="s">
        <v>318</v>
      </c>
      <c r="H2401" s="56" t="s">
        <v>318</v>
      </c>
      <c r="I2401" s="56" t="s">
        <v>318</v>
      </c>
      <c r="J2401" s="56" t="s">
        <v>318</v>
      </c>
    </row>
    <row r="2402" spans="1:10">
      <c r="A2402" t="s">
        <v>360</v>
      </c>
      <c r="B2402" t="s">
        <v>272</v>
      </c>
      <c r="C2402" t="s">
        <v>273</v>
      </c>
      <c r="D2402" t="s">
        <v>47</v>
      </c>
      <c r="E2402" t="s">
        <v>41</v>
      </c>
      <c r="F2402" s="56" t="s">
        <v>318</v>
      </c>
      <c r="G2402" s="56" t="s">
        <v>318</v>
      </c>
      <c r="H2402" s="56" t="s">
        <v>318</v>
      </c>
      <c r="I2402" s="56" t="s">
        <v>318</v>
      </c>
      <c r="J2402" s="56" t="s">
        <v>318</v>
      </c>
    </row>
    <row r="2403" spans="1:10">
      <c r="A2403" t="s">
        <v>360</v>
      </c>
      <c r="B2403" t="s">
        <v>274</v>
      </c>
      <c r="C2403" t="s">
        <v>275</v>
      </c>
      <c r="D2403" t="s">
        <v>47</v>
      </c>
      <c r="E2403" t="s">
        <v>41</v>
      </c>
      <c r="F2403" s="56" t="s">
        <v>318</v>
      </c>
      <c r="G2403" s="56" t="s">
        <v>318</v>
      </c>
      <c r="H2403" s="56" t="s">
        <v>318</v>
      </c>
      <c r="I2403" s="56" t="s">
        <v>318</v>
      </c>
      <c r="J2403" s="56" t="s">
        <v>318</v>
      </c>
    </row>
    <row r="2404" spans="1:10">
      <c r="A2404" t="s">
        <v>360</v>
      </c>
      <c r="B2404" t="s">
        <v>276</v>
      </c>
      <c r="C2404" t="s">
        <v>277</v>
      </c>
      <c r="D2404" t="s">
        <v>47</v>
      </c>
      <c r="E2404" t="s">
        <v>41</v>
      </c>
      <c r="F2404" s="56" t="s">
        <v>318</v>
      </c>
      <c r="G2404" s="56" t="s">
        <v>318</v>
      </c>
      <c r="H2404" s="56" t="s">
        <v>318</v>
      </c>
      <c r="I2404" s="56" t="s">
        <v>318</v>
      </c>
      <c r="J2404" s="56" t="s">
        <v>318</v>
      </c>
    </row>
    <row r="2405" spans="1:10">
      <c r="A2405" t="s">
        <v>360</v>
      </c>
      <c r="B2405" t="s">
        <v>278</v>
      </c>
      <c r="C2405" t="s">
        <v>279</v>
      </c>
      <c r="D2405" t="s">
        <v>47</v>
      </c>
      <c r="E2405" t="s">
        <v>41</v>
      </c>
      <c r="F2405" s="56" t="s">
        <v>318</v>
      </c>
      <c r="G2405" s="56" t="s">
        <v>318</v>
      </c>
      <c r="H2405" s="56" t="s">
        <v>318</v>
      </c>
      <c r="I2405" s="56" t="s">
        <v>318</v>
      </c>
      <c r="J2405" s="56" t="s">
        <v>318</v>
      </c>
    </row>
    <row r="2406" spans="1:10">
      <c r="A2406" t="s">
        <v>360</v>
      </c>
      <c r="B2406" t="s">
        <v>280</v>
      </c>
      <c r="C2406" t="s">
        <v>281</v>
      </c>
      <c r="D2406" t="s">
        <v>47</v>
      </c>
      <c r="E2406" t="s">
        <v>41</v>
      </c>
      <c r="F2406" s="56" t="s">
        <v>318</v>
      </c>
      <c r="G2406" s="56" t="s">
        <v>318</v>
      </c>
      <c r="H2406" s="56" t="s">
        <v>318</v>
      </c>
      <c r="I2406" s="56" t="s">
        <v>318</v>
      </c>
      <c r="J2406" s="56" t="s">
        <v>318</v>
      </c>
    </row>
    <row r="2407" spans="1:10">
      <c r="A2407" t="s">
        <v>360</v>
      </c>
      <c r="B2407" t="s">
        <v>282</v>
      </c>
      <c r="C2407" t="s">
        <v>283</v>
      </c>
      <c r="D2407" t="s">
        <v>47</v>
      </c>
      <c r="E2407" t="s">
        <v>41</v>
      </c>
      <c r="F2407" s="56" t="s">
        <v>318</v>
      </c>
      <c r="G2407" s="56" t="s">
        <v>318</v>
      </c>
      <c r="H2407" s="56" t="s">
        <v>318</v>
      </c>
      <c r="I2407" s="56" t="s">
        <v>318</v>
      </c>
      <c r="J2407" s="56" t="s">
        <v>318</v>
      </c>
    </row>
    <row r="2408" spans="1:10">
      <c r="A2408" t="s">
        <v>360</v>
      </c>
      <c r="B2408" t="s">
        <v>284</v>
      </c>
      <c r="C2408" t="s">
        <v>285</v>
      </c>
      <c r="D2408" t="s">
        <v>47</v>
      </c>
      <c r="E2408" t="s">
        <v>41</v>
      </c>
      <c r="F2408" s="56" t="s">
        <v>318</v>
      </c>
      <c r="G2408" s="56" t="s">
        <v>318</v>
      </c>
      <c r="H2408" s="56" t="s">
        <v>318</v>
      </c>
      <c r="I2408" s="56" t="s">
        <v>318</v>
      </c>
      <c r="J2408" s="56" t="s">
        <v>318</v>
      </c>
    </row>
    <row r="2409" spans="1:10">
      <c r="A2409" t="s">
        <v>360</v>
      </c>
      <c r="B2409" t="s">
        <v>286</v>
      </c>
      <c r="C2409" t="s">
        <v>287</v>
      </c>
      <c r="D2409" t="s">
        <v>47</v>
      </c>
      <c r="E2409" t="s">
        <v>41</v>
      </c>
      <c r="F2409" s="58">
        <v>0</v>
      </c>
      <c r="G2409" s="58">
        <v>0</v>
      </c>
      <c r="H2409" s="58">
        <v>0</v>
      </c>
      <c r="I2409" s="58">
        <v>0</v>
      </c>
      <c r="J2409" s="58">
        <v>0</v>
      </c>
    </row>
    <row r="2410" spans="1:10">
      <c r="A2410" t="s">
        <v>360</v>
      </c>
      <c r="B2410" t="s">
        <v>288</v>
      </c>
      <c r="C2410" t="s">
        <v>289</v>
      </c>
      <c r="D2410" t="s">
        <v>47</v>
      </c>
      <c r="E2410" t="s">
        <v>41</v>
      </c>
      <c r="F2410" s="58">
        <v>0</v>
      </c>
      <c r="G2410" s="58">
        <v>0</v>
      </c>
      <c r="H2410" s="58">
        <v>0</v>
      </c>
      <c r="I2410" s="58">
        <v>0</v>
      </c>
      <c r="J2410" s="58">
        <v>0</v>
      </c>
    </row>
    <row r="2411" spans="1:10">
      <c r="A2411" t="s">
        <v>360</v>
      </c>
      <c r="B2411" t="s">
        <v>290</v>
      </c>
      <c r="C2411" t="s">
        <v>291</v>
      </c>
      <c r="D2411" t="s">
        <v>47</v>
      </c>
      <c r="E2411" t="s">
        <v>41</v>
      </c>
      <c r="F2411" s="58">
        <v>0</v>
      </c>
      <c r="G2411" s="58">
        <v>0</v>
      </c>
      <c r="H2411" s="58">
        <v>0</v>
      </c>
      <c r="I2411" s="58">
        <v>0</v>
      </c>
      <c r="J2411" s="58">
        <v>0</v>
      </c>
    </row>
    <row r="2412" spans="1:10">
      <c r="A2412" t="s">
        <v>360</v>
      </c>
      <c r="B2412" t="s">
        <v>292</v>
      </c>
      <c r="C2412" t="s">
        <v>293</v>
      </c>
      <c r="D2412" t="s">
        <v>47</v>
      </c>
      <c r="E2412" t="s">
        <v>41</v>
      </c>
      <c r="F2412" s="58">
        <v>0</v>
      </c>
      <c r="G2412" s="58">
        <v>0</v>
      </c>
      <c r="H2412" s="58">
        <v>0</v>
      </c>
      <c r="I2412" s="58">
        <v>0</v>
      </c>
      <c r="J2412" s="58">
        <v>0</v>
      </c>
    </row>
    <row r="2413" spans="1:10">
      <c r="A2413" t="s">
        <v>360</v>
      </c>
      <c r="B2413" t="s">
        <v>294</v>
      </c>
      <c r="C2413" t="s">
        <v>295</v>
      </c>
      <c r="D2413" t="s">
        <v>47</v>
      </c>
      <c r="E2413" t="s">
        <v>41</v>
      </c>
      <c r="F2413" s="58">
        <v>0</v>
      </c>
      <c r="G2413" s="58">
        <v>0</v>
      </c>
      <c r="H2413" s="58">
        <v>0</v>
      </c>
      <c r="I2413" s="58">
        <v>0</v>
      </c>
      <c r="J2413" s="58">
        <v>0</v>
      </c>
    </row>
    <row r="2414" spans="1:10">
      <c r="A2414" t="s">
        <v>360</v>
      </c>
      <c r="B2414" t="s">
        <v>296</v>
      </c>
      <c r="C2414" t="s">
        <v>297</v>
      </c>
      <c r="D2414" t="s">
        <v>47</v>
      </c>
      <c r="E2414" t="s">
        <v>41</v>
      </c>
      <c r="F2414" s="58">
        <v>0</v>
      </c>
      <c r="G2414" s="58">
        <v>0</v>
      </c>
      <c r="H2414" s="58">
        <v>0</v>
      </c>
      <c r="I2414" s="58">
        <v>0</v>
      </c>
      <c r="J2414" s="58">
        <v>0</v>
      </c>
    </row>
    <row r="2415" spans="1:10">
      <c r="A2415" t="s">
        <v>360</v>
      </c>
      <c r="B2415" t="s">
        <v>298</v>
      </c>
      <c r="C2415" t="s">
        <v>299</v>
      </c>
      <c r="D2415" t="s">
        <v>47</v>
      </c>
      <c r="E2415" t="s">
        <v>41</v>
      </c>
      <c r="F2415" s="58">
        <v>0</v>
      </c>
      <c r="G2415" s="58">
        <v>0</v>
      </c>
      <c r="H2415" s="58">
        <v>0</v>
      </c>
      <c r="I2415" s="58">
        <v>0</v>
      </c>
      <c r="J2415" s="58">
        <v>0</v>
      </c>
    </row>
    <row r="2416" spans="1:10">
      <c r="A2416" t="s">
        <v>360</v>
      </c>
      <c r="B2416" t="s">
        <v>300</v>
      </c>
      <c r="C2416" t="s">
        <v>301</v>
      </c>
      <c r="D2416" t="s">
        <v>47</v>
      </c>
      <c r="E2416" t="s">
        <v>41</v>
      </c>
      <c r="F2416" s="58">
        <v>0</v>
      </c>
      <c r="G2416" s="58">
        <v>0</v>
      </c>
      <c r="H2416" s="58">
        <v>0</v>
      </c>
      <c r="I2416" s="58">
        <v>0</v>
      </c>
      <c r="J2416" s="58">
        <v>0</v>
      </c>
    </row>
    <row r="2417" spans="1:10">
      <c r="A2417" t="s">
        <v>360</v>
      </c>
      <c r="B2417" t="s">
        <v>302</v>
      </c>
      <c r="C2417" t="s">
        <v>303</v>
      </c>
      <c r="D2417" t="s">
        <v>47</v>
      </c>
      <c r="E2417" t="s">
        <v>41</v>
      </c>
      <c r="F2417" s="58">
        <v>0</v>
      </c>
      <c r="G2417" s="58">
        <v>0</v>
      </c>
      <c r="H2417" s="58">
        <v>0</v>
      </c>
      <c r="I2417" s="58">
        <v>0</v>
      </c>
      <c r="J2417" s="58">
        <v>0</v>
      </c>
    </row>
    <row r="2418" spans="1:10">
      <c r="A2418" t="s">
        <v>360</v>
      </c>
      <c r="B2418" t="s">
        <v>304</v>
      </c>
      <c r="C2418" t="s">
        <v>305</v>
      </c>
      <c r="D2418" t="s">
        <v>47</v>
      </c>
      <c r="E2418" t="s">
        <v>41</v>
      </c>
      <c r="F2418" s="58">
        <v>0</v>
      </c>
      <c r="G2418" s="58">
        <v>0</v>
      </c>
      <c r="H2418" s="58">
        <v>0</v>
      </c>
      <c r="I2418" s="58">
        <v>0</v>
      </c>
      <c r="J2418" s="58">
        <v>0</v>
      </c>
    </row>
    <row r="2419" spans="1:10">
      <c r="A2419" t="s">
        <v>360</v>
      </c>
      <c r="B2419" t="s">
        <v>306</v>
      </c>
      <c r="C2419" t="s">
        <v>307</v>
      </c>
      <c r="D2419" t="s">
        <v>47</v>
      </c>
      <c r="E2419" t="s">
        <v>41</v>
      </c>
      <c r="F2419" s="58">
        <v>0</v>
      </c>
      <c r="G2419" s="58">
        <v>0</v>
      </c>
      <c r="H2419" s="58">
        <v>0</v>
      </c>
      <c r="I2419" s="58">
        <v>0</v>
      </c>
      <c r="J2419" s="58">
        <v>0</v>
      </c>
    </row>
    <row r="2420" spans="1:10">
      <c r="A2420" t="s">
        <v>360</v>
      </c>
      <c r="B2420" t="s">
        <v>308</v>
      </c>
      <c r="C2420" t="s">
        <v>309</v>
      </c>
      <c r="D2420" t="s">
        <v>47</v>
      </c>
      <c r="E2420" t="s">
        <v>41</v>
      </c>
      <c r="F2420" s="58">
        <v>0</v>
      </c>
      <c r="G2420" s="58">
        <v>0</v>
      </c>
      <c r="H2420" s="58">
        <v>0</v>
      </c>
      <c r="I2420" s="58">
        <v>0</v>
      </c>
      <c r="J2420" s="58">
        <v>0</v>
      </c>
    </row>
    <row r="2421" spans="1:10">
      <c r="A2421" t="s">
        <v>360</v>
      </c>
      <c r="B2421" t="s">
        <v>310</v>
      </c>
      <c r="C2421" t="s">
        <v>311</v>
      </c>
      <c r="D2421" t="s">
        <v>47</v>
      </c>
      <c r="E2421" t="s">
        <v>41</v>
      </c>
      <c r="F2421" s="58">
        <v>5.0147887999999998</v>
      </c>
      <c r="G2421" s="58">
        <v>1.5713028</v>
      </c>
      <c r="H2421" s="58">
        <v>1.5713028</v>
      </c>
      <c r="I2421" s="58">
        <v>1.5713028</v>
      </c>
      <c r="J2421" s="58">
        <v>1.5713028</v>
      </c>
    </row>
    <row r="2422" spans="1:10">
      <c r="A2422" t="s">
        <v>360</v>
      </c>
      <c r="B2422" t="s">
        <v>312</v>
      </c>
      <c r="C2422" t="s">
        <v>313</v>
      </c>
      <c r="D2422" t="s">
        <v>47</v>
      </c>
      <c r="E2422" t="s">
        <v>41</v>
      </c>
      <c r="F2422" s="58">
        <v>0</v>
      </c>
      <c r="G2422" s="58">
        <v>0</v>
      </c>
      <c r="H2422" s="58">
        <v>0</v>
      </c>
      <c r="I2422" s="58">
        <v>0</v>
      </c>
      <c r="J2422" s="58">
        <v>0</v>
      </c>
    </row>
    <row r="2423" spans="1:10">
      <c r="A2423" t="s">
        <v>360</v>
      </c>
      <c r="B2423" t="s">
        <v>314</v>
      </c>
      <c r="C2423" t="s">
        <v>315</v>
      </c>
      <c r="D2423" t="s">
        <v>47</v>
      </c>
      <c r="E2423" t="s">
        <v>41</v>
      </c>
      <c r="F2423" s="58">
        <v>5.0147887999999998</v>
      </c>
      <c r="G2423" s="58">
        <v>1.5713028</v>
      </c>
      <c r="H2423" s="58">
        <v>1.5713028</v>
      </c>
      <c r="I2423" s="58">
        <v>1.5713028</v>
      </c>
      <c r="J2423" s="58">
        <v>1.5713028</v>
      </c>
    </row>
    <row r="2424" spans="1:10">
      <c r="A2424" t="s">
        <v>360</v>
      </c>
      <c r="B2424" t="s">
        <v>316</v>
      </c>
      <c r="C2424" t="s">
        <v>317</v>
      </c>
      <c r="D2424" t="s">
        <v>47</v>
      </c>
      <c r="E2424" t="s">
        <v>41</v>
      </c>
      <c r="F2424" s="56" t="s">
        <v>318</v>
      </c>
      <c r="G2424" s="56" t="s">
        <v>318</v>
      </c>
      <c r="H2424" s="56" t="s">
        <v>318</v>
      </c>
      <c r="I2424" s="56" t="s">
        <v>318</v>
      </c>
      <c r="J2424" s="56" t="s">
        <v>318</v>
      </c>
    </row>
    <row r="2425" spans="1:10">
      <c r="A2425" t="s">
        <v>360</v>
      </c>
      <c r="B2425" t="s">
        <v>319</v>
      </c>
      <c r="C2425" t="s">
        <v>320</v>
      </c>
      <c r="D2425" t="s">
        <v>47</v>
      </c>
      <c r="E2425" t="s">
        <v>41</v>
      </c>
      <c r="F2425" s="56" t="s">
        <v>318</v>
      </c>
      <c r="G2425" s="56" t="s">
        <v>318</v>
      </c>
      <c r="H2425" s="56" t="s">
        <v>318</v>
      </c>
      <c r="I2425" s="56" t="s">
        <v>318</v>
      </c>
      <c r="J2425" s="56" t="s">
        <v>318</v>
      </c>
    </row>
    <row r="2426" spans="1:10">
      <c r="A2426" t="s">
        <v>360</v>
      </c>
      <c r="B2426" t="s">
        <v>321</v>
      </c>
      <c r="C2426" t="s">
        <v>322</v>
      </c>
      <c r="D2426" t="s">
        <v>47</v>
      </c>
      <c r="E2426" t="s">
        <v>41</v>
      </c>
      <c r="F2426" s="58">
        <v>0</v>
      </c>
      <c r="G2426" s="58">
        <v>0</v>
      </c>
      <c r="H2426" s="58">
        <v>0</v>
      </c>
      <c r="I2426" s="58">
        <v>0</v>
      </c>
      <c r="J2426" s="58">
        <v>0</v>
      </c>
    </row>
    <row r="2427" spans="1:10">
      <c r="A2427" t="s">
        <v>360</v>
      </c>
      <c r="B2427" t="s">
        <v>323</v>
      </c>
      <c r="C2427" t="s">
        <v>324</v>
      </c>
      <c r="D2427" t="s">
        <v>47</v>
      </c>
      <c r="E2427" t="s">
        <v>41</v>
      </c>
      <c r="F2427" s="56" t="s">
        <v>318</v>
      </c>
      <c r="G2427" s="56" t="s">
        <v>318</v>
      </c>
      <c r="H2427" s="56" t="s">
        <v>318</v>
      </c>
      <c r="I2427" s="56" t="s">
        <v>318</v>
      </c>
      <c r="J2427" s="56" t="s">
        <v>318</v>
      </c>
    </row>
    <row r="2428" spans="1:10">
      <c r="A2428" t="s">
        <v>360</v>
      </c>
      <c r="B2428" t="s">
        <v>325</v>
      </c>
      <c r="C2428" t="s">
        <v>326</v>
      </c>
      <c r="D2428" t="s">
        <v>47</v>
      </c>
      <c r="E2428" t="s">
        <v>41</v>
      </c>
      <c r="F2428" s="56" t="s">
        <v>318</v>
      </c>
      <c r="G2428" s="56" t="s">
        <v>318</v>
      </c>
      <c r="H2428" s="56" t="s">
        <v>318</v>
      </c>
      <c r="I2428" s="56" t="s">
        <v>318</v>
      </c>
      <c r="J2428" s="56" t="s">
        <v>318</v>
      </c>
    </row>
    <row r="2429" spans="1:10">
      <c r="A2429" t="s">
        <v>360</v>
      </c>
      <c r="B2429" t="s">
        <v>327</v>
      </c>
      <c r="C2429" t="s">
        <v>328</v>
      </c>
      <c r="D2429" t="s">
        <v>47</v>
      </c>
      <c r="E2429" t="s">
        <v>41</v>
      </c>
      <c r="F2429" s="56" t="s">
        <v>318</v>
      </c>
      <c r="G2429" s="56" t="s">
        <v>318</v>
      </c>
      <c r="H2429" s="56" t="s">
        <v>318</v>
      </c>
      <c r="I2429" s="56" t="s">
        <v>318</v>
      </c>
      <c r="J2429" s="56" t="s">
        <v>318</v>
      </c>
    </row>
    <row r="2430" spans="1:10">
      <c r="A2430" t="s">
        <v>360</v>
      </c>
      <c r="B2430" t="s">
        <v>329</v>
      </c>
      <c r="C2430" t="s">
        <v>330</v>
      </c>
      <c r="D2430" t="s">
        <v>47</v>
      </c>
      <c r="E2430" t="s">
        <v>41</v>
      </c>
      <c r="F2430" s="56" t="s">
        <v>318</v>
      </c>
      <c r="G2430" s="56" t="s">
        <v>318</v>
      </c>
      <c r="H2430" s="56" t="s">
        <v>318</v>
      </c>
      <c r="I2430" s="56" t="s">
        <v>318</v>
      </c>
      <c r="J2430" s="56" t="s">
        <v>318</v>
      </c>
    </row>
    <row r="2431" spans="1:10">
      <c r="A2431" t="s">
        <v>360</v>
      </c>
      <c r="B2431" t="s">
        <v>331</v>
      </c>
      <c r="C2431" t="s">
        <v>332</v>
      </c>
      <c r="D2431" t="s">
        <v>47</v>
      </c>
      <c r="E2431" t="s">
        <v>41</v>
      </c>
      <c r="F2431" s="56" t="s">
        <v>318</v>
      </c>
      <c r="G2431" s="56" t="s">
        <v>318</v>
      </c>
      <c r="H2431" s="56" t="s">
        <v>318</v>
      </c>
      <c r="I2431" s="56" t="s">
        <v>318</v>
      </c>
      <c r="J2431" s="56" t="s">
        <v>318</v>
      </c>
    </row>
    <row r="2432" spans="1:10">
      <c r="A2432" t="s">
        <v>360</v>
      </c>
      <c r="B2432" t="s">
        <v>333</v>
      </c>
      <c r="C2432" t="s">
        <v>334</v>
      </c>
      <c r="D2432" t="s">
        <v>47</v>
      </c>
      <c r="E2432" t="s">
        <v>41</v>
      </c>
      <c r="F2432" s="58">
        <v>0</v>
      </c>
      <c r="G2432" s="58">
        <v>0</v>
      </c>
      <c r="H2432" s="58">
        <v>0</v>
      </c>
      <c r="I2432" s="58">
        <v>0</v>
      </c>
      <c r="J2432" s="58">
        <v>0</v>
      </c>
    </row>
    <row r="2433" spans="1:10">
      <c r="A2433" t="s">
        <v>360</v>
      </c>
      <c r="B2433" t="s">
        <v>335</v>
      </c>
      <c r="C2433" t="s">
        <v>336</v>
      </c>
      <c r="D2433" t="s">
        <v>47</v>
      </c>
      <c r="E2433" t="s">
        <v>41</v>
      </c>
      <c r="F2433" s="56" t="s">
        <v>318</v>
      </c>
      <c r="G2433" s="56" t="s">
        <v>318</v>
      </c>
      <c r="H2433" s="56" t="s">
        <v>318</v>
      </c>
      <c r="I2433" s="56" t="s">
        <v>318</v>
      </c>
      <c r="J2433" s="56" t="s">
        <v>318</v>
      </c>
    </row>
    <row r="2434" spans="1:10">
      <c r="A2434" t="s">
        <v>360</v>
      </c>
      <c r="B2434" t="s">
        <v>337</v>
      </c>
      <c r="C2434" t="s">
        <v>338</v>
      </c>
      <c r="D2434" t="s">
        <v>47</v>
      </c>
      <c r="E2434" t="s">
        <v>41</v>
      </c>
      <c r="F2434" s="56" t="s">
        <v>318</v>
      </c>
      <c r="G2434" s="56" t="s">
        <v>318</v>
      </c>
      <c r="H2434" s="56" t="s">
        <v>318</v>
      </c>
      <c r="I2434" s="56" t="s">
        <v>318</v>
      </c>
      <c r="J2434" s="56" t="s">
        <v>318</v>
      </c>
    </row>
    <row r="2435" spans="1:10">
      <c r="A2435" t="s">
        <v>360</v>
      </c>
      <c r="B2435" t="s">
        <v>339</v>
      </c>
      <c r="C2435" t="s">
        <v>340</v>
      </c>
      <c r="D2435" t="s">
        <v>47</v>
      </c>
      <c r="E2435" t="s">
        <v>41</v>
      </c>
      <c r="F2435" s="56" t="s">
        <v>318</v>
      </c>
      <c r="G2435" s="56" t="s">
        <v>318</v>
      </c>
      <c r="H2435" s="56" t="s">
        <v>318</v>
      </c>
      <c r="I2435" s="56" t="s">
        <v>318</v>
      </c>
      <c r="J2435" s="56" t="s">
        <v>318</v>
      </c>
    </row>
    <row r="2436" spans="1:10">
      <c r="A2436" t="s">
        <v>360</v>
      </c>
      <c r="B2436" t="s">
        <v>341</v>
      </c>
      <c r="C2436" t="s">
        <v>342</v>
      </c>
      <c r="D2436" t="s">
        <v>47</v>
      </c>
      <c r="E2436" t="s">
        <v>41</v>
      </c>
      <c r="F2436" s="56" t="s">
        <v>318</v>
      </c>
      <c r="G2436" s="56" t="s">
        <v>318</v>
      </c>
      <c r="H2436" s="56" t="s">
        <v>318</v>
      </c>
      <c r="I2436" s="56" t="s">
        <v>318</v>
      </c>
      <c r="J2436" s="56" t="s">
        <v>318</v>
      </c>
    </row>
    <row r="2437" spans="1:10">
      <c r="A2437" t="s">
        <v>360</v>
      </c>
      <c r="B2437" t="s">
        <v>343</v>
      </c>
      <c r="C2437" t="s">
        <v>344</v>
      </c>
      <c r="D2437" t="s">
        <v>47</v>
      </c>
      <c r="E2437" t="s">
        <v>41</v>
      </c>
      <c r="F2437" s="56" t="s">
        <v>318</v>
      </c>
      <c r="G2437" s="56" t="s">
        <v>318</v>
      </c>
      <c r="H2437" s="56" t="s">
        <v>318</v>
      </c>
      <c r="I2437" s="56" t="s">
        <v>318</v>
      </c>
      <c r="J2437" s="56" t="s">
        <v>318</v>
      </c>
    </row>
    <row r="2438" spans="1:10">
      <c r="A2438" t="s">
        <v>360</v>
      </c>
      <c r="B2438" t="s">
        <v>345</v>
      </c>
      <c r="C2438" t="s">
        <v>346</v>
      </c>
      <c r="D2438" t="s">
        <v>47</v>
      </c>
      <c r="E2438" t="s">
        <v>41</v>
      </c>
      <c r="F2438" s="58">
        <v>0</v>
      </c>
      <c r="G2438" s="58">
        <v>0</v>
      </c>
      <c r="H2438" s="58">
        <v>0</v>
      </c>
      <c r="I2438" s="58">
        <v>0</v>
      </c>
      <c r="J2438" s="58">
        <v>0</v>
      </c>
    </row>
    <row r="2439" spans="1:10">
      <c r="A2439" t="s">
        <v>361</v>
      </c>
      <c r="B2439" t="s">
        <v>45</v>
      </c>
      <c r="C2439" t="s">
        <v>46</v>
      </c>
      <c r="D2439" t="s">
        <v>47</v>
      </c>
      <c r="E2439" t="s">
        <v>41</v>
      </c>
      <c r="F2439" s="58">
        <v>6.0343273143622644</v>
      </c>
      <c r="G2439" s="58">
        <v>5.9557653073394121</v>
      </c>
      <c r="H2439" s="58">
        <v>5.790228013885498</v>
      </c>
      <c r="I2439" s="58">
        <v>5.7463015969586291</v>
      </c>
      <c r="J2439" s="58">
        <v>5.6527443107006974</v>
      </c>
    </row>
    <row r="2440" spans="1:10">
      <c r="A2440" t="s">
        <v>361</v>
      </c>
      <c r="B2440" t="s">
        <v>48</v>
      </c>
      <c r="C2440" t="s">
        <v>49</v>
      </c>
      <c r="D2440" t="s">
        <v>47</v>
      </c>
      <c r="E2440" t="s">
        <v>41</v>
      </c>
      <c r="F2440" s="58">
        <v>0.38161641844718103</v>
      </c>
      <c r="G2440" s="58">
        <v>0.37662886680530472</v>
      </c>
      <c r="H2440" s="58">
        <v>0.36604853593734332</v>
      </c>
      <c r="I2440" s="58">
        <v>0.35711041374880598</v>
      </c>
      <c r="J2440" s="58">
        <v>0.36344752765822169</v>
      </c>
    </row>
    <row r="2441" spans="1:10">
      <c r="A2441" t="s">
        <v>361</v>
      </c>
      <c r="B2441" t="s">
        <v>50</v>
      </c>
      <c r="C2441" t="s">
        <v>51</v>
      </c>
      <c r="D2441" t="s">
        <v>47</v>
      </c>
      <c r="E2441" t="s">
        <v>41</v>
      </c>
      <c r="F2441" s="58">
        <v>0</v>
      </c>
      <c r="G2441" s="58">
        <v>0</v>
      </c>
      <c r="H2441" s="58">
        <v>0</v>
      </c>
      <c r="I2441" s="58">
        <v>0</v>
      </c>
      <c r="J2441" s="58">
        <v>0</v>
      </c>
    </row>
    <row r="2442" spans="1:10">
      <c r="A2442" t="s">
        <v>361</v>
      </c>
      <c r="B2442" t="s">
        <v>52</v>
      </c>
      <c r="C2442" t="s">
        <v>53</v>
      </c>
      <c r="D2442" t="s">
        <v>47</v>
      </c>
      <c r="E2442" t="s">
        <v>41</v>
      </c>
      <c r="F2442" s="58">
        <v>11.87152470719796</v>
      </c>
      <c r="G2442" s="58">
        <v>11.716369321625489</v>
      </c>
      <c r="H2442" s="58">
        <v>11.38723081175627</v>
      </c>
      <c r="I2442" s="58">
        <v>11.10917899514696</v>
      </c>
      <c r="J2442" s="58">
        <v>11.306317275135219</v>
      </c>
    </row>
    <row r="2443" spans="1:10">
      <c r="A2443" t="s">
        <v>361</v>
      </c>
      <c r="B2443" t="s">
        <v>54</v>
      </c>
      <c r="C2443" t="s">
        <v>55</v>
      </c>
      <c r="D2443" t="s">
        <v>47</v>
      </c>
      <c r="E2443" t="s">
        <v>41</v>
      </c>
      <c r="F2443" s="58">
        <v>21.645228896027891</v>
      </c>
      <c r="G2443" s="58">
        <v>21.164035982208269</v>
      </c>
      <c r="H2443" s="58">
        <v>20.373999586944841</v>
      </c>
      <c r="I2443" s="58">
        <v>19.680389425696511</v>
      </c>
      <c r="J2443" s="58">
        <v>19.846934772346732</v>
      </c>
    </row>
    <row r="2444" spans="1:10">
      <c r="A2444" t="s">
        <v>361</v>
      </c>
      <c r="B2444" t="s">
        <v>56</v>
      </c>
      <c r="C2444" t="s">
        <v>57</v>
      </c>
      <c r="D2444" t="s">
        <v>47</v>
      </c>
      <c r="E2444" t="s">
        <v>41</v>
      </c>
      <c r="F2444" s="58">
        <v>39.932697336035297</v>
      </c>
      <c r="G2444" s="58">
        <v>39.212799477978479</v>
      </c>
      <c r="H2444" s="58">
        <v>37.91750694852395</v>
      </c>
      <c r="I2444" s="58">
        <v>36.89298043155091</v>
      </c>
      <c r="J2444" s="58">
        <v>37.16944388584087</v>
      </c>
    </row>
    <row r="2445" spans="1:10">
      <c r="A2445" t="s">
        <v>361</v>
      </c>
      <c r="B2445" t="s">
        <v>58</v>
      </c>
      <c r="C2445" t="s">
        <v>59</v>
      </c>
      <c r="D2445" t="s">
        <v>47</v>
      </c>
      <c r="E2445" t="s">
        <v>41</v>
      </c>
      <c r="F2445" s="58">
        <v>0.97267499999999996</v>
      </c>
      <c r="G2445" s="58">
        <v>0.90071190000000001</v>
      </c>
      <c r="H2445" s="58">
        <v>0.50106240359999998</v>
      </c>
      <c r="I2445" s="58">
        <v>0.74061952370999995</v>
      </c>
      <c r="J2445" s="58">
        <v>0.39504126672846002</v>
      </c>
    </row>
    <row r="2446" spans="1:10">
      <c r="A2446" t="s">
        <v>361</v>
      </c>
      <c r="B2446" t="s">
        <v>60</v>
      </c>
      <c r="C2446" t="s">
        <v>61</v>
      </c>
      <c r="D2446" t="s">
        <v>47</v>
      </c>
      <c r="E2446" t="s">
        <v>41</v>
      </c>
      <c r="F2446" s="58">
        <v>0</v>
      </c>
      <c r="G2446" s="58">
        <v>0</v>
      </c>
      <c r="H2446" s="58">
        <v>0</v>
      </c>
      <c r="I2446" s="58">
        <v>0</v>
      </c>
      <c r="J2446" s="58">
        <v>0</v>
      </c>
    </row>
    <row r="2447" spans="1:10">
      <c r="A2447" t="s">
        <v>361</v>
      </c>
      <c r="B2447" t="s">
        <v>62</v>
      </c>
      <c r="C2447" t="s">
        <v>63</v>
      </c>
      <c r="D2447" t="s">
        <v>47</v>
      </c>
      <c r="E2447" t="s">
        <v>41</v>
      </c>
      <c r="F2447" s="58">
        <v>0</v>
      </c>
      <c r="G2447" s="58">
        <v>0</v>
      </c>
      <c r="H2447" s="58">
        <v>0</v>
      </c>
      <c r="I2447" s="58">
        <v>0</v>
      </c>
      <c r="J2447" s="58">
        <v>0</v>
      </c>
    </row>
    <row r="2448" spans="1:10">
      <c r="A2448" t="s">
        <v>361</v>
      </c>
      <c r="B2448" t="s">
        <v>64</v>
      </c>
      <c r="C2448" t="s">
        <v>65</v>
      </c>
      <c r="D2448" t="s">
        <v>47</v>
      </c>
      <c r="E2448" t="s">
        <v>41</v>
      </c>
      <c r="F2448" s="58">
        <v>4.1579999999999999E-2</v>
      </c>
      <c r="G2448" s="58">
        <v>9.1933379999999981E-2</v>
      </c>
      <c r="H2448" s="58">
        <v>9.101404619999999E-2</v>
      </c>
      <c r="I2448" s="58">
        <v>0.12775926933000001</v>
      </c>
      <c r="J2448" s="58">
        <v>0.12648167663670001</v>
      </c>
    </row>
    <row r="2449" spans="1:10">
      <c r="A2449" t="s">
        <v>361</v>
      </c>
      <c r="B2449" t="s">
        <v>66</v>
      </c>
      <c r="C2449" t="s">
        <v>67</v>
      </c>
      <c r="D2449" t="s">
        <v>47</v>
      </c>
      <c r="E2449" t="s">
        <v>41</v>
      </c>
      <c r="F2449" s="58">
        <v>0.83381976637979838</v>
      </c>
      <c r="G2449" s="58">
        <v>1.0332200876509541</v>
      </c>
      <c r="H2449" s="58">
        <v>1.2280620573770571</v>
      </c>
      <c r="I2449" s="58">
        <v>1.418421772188313</v>
      </c>
      <c r="J2449" s="58">
        <v>1.6043742139211601</v>
      </c>
    </row>
    <row r="2450" spans="1:10">
      <c r="A2450" t="s">
        <v>361</v>
      </c>
      <c r="B2450" t="s">
        <v>68</v>
      </c>
      <c r="C2450" t="s">
        <v>69</v>
      </c>
      <c r="D2450" t="s">
        <v>47</v>
      </c>
      <c r="E2450" t="s">
        <v>41</v>
      </c>
      <c r="F2450" s="58">
        <v>1.8480747663797983</v>
      </c>
      <c r="G2450" s="58">
        <v>2.0258653676509542</v>
      </c>
      <c r="H2450" s="58">
        <v>1.8201385071770571</v>
      </c>
      <c r="I2450" s="58">
        <v>2.286800565228313</v>
      </c>
      <c r="J2450" s="58">
        <v>2.1258971572863201</v>
      </c>
    </row>
    <row r="2451" spans="1:10">
      <c r="A2451" t="s">
        <v>361</v>
      </c>
      <c r="B2451" t="s">
        <v>70</v>
      </c>
      <c r="C2451" t="s">
        <v>71</v>
      </c>
      <c r="D2451" t="s">
        <v>47</v>
      </c>
      <c r="E2451" t="s">
        <v>41</v>
      </c>
      <c r="F2451" s="58">
        <v>0.36699999999999999</v>
      </c>
      <c r="G2451" s="58">
        <v>0.41199999999999998</v>
      </c>
      <c r="H2451" s="58">
        <v>0.318</v>
      </c>
      <c r="I2451" s="58">
        <v>0.313</v>
      </c>
      <c r="J2451" s="58">
        <v>0.31</v>
      </c>
    </row>
    <row r="2452" spans="1:10">
      <c r="A2452" t="s">
        <v>361</v>
      </c>
      <c r="B2452" t="s">
        <v>72</v>
      </c>
      <c r="C2452" t="s">
        <v>73</v>
      </c>
      <c r="D2452" t="s">
        <v>47</v>
      </c>
      <c r="E2452" t="s">
        <v>41</v>
      </c>
      <c r="F2452" s="58">
        <v>1.9E-2</v>
      </c>
      <c r="G2452" s="58">
        <v>2.1000000000000001E-2</v>
      </c>
      <c r="H2452" s="58">
        <v>1.9E-2</v>
      </c>
      <c r="I2452" s="58">
        <v>1.4999999999999999E-2</v>
      </c>
      <c r="J2452" s="58">
        <v>1.4E-2</v>
      </c>
    </row>
    <row r="2453" spans="1:10">
      <c r="A2453" t="s">
        <v>361</v>
      </c>
      <c r="B2453" t="s">
        <v>74</v>
      </c>
      <c r="C2453" t="s">
        <v>75</v>
      </c>
      <c r="D2453" t="s">
        <v>47</v>
      </c>
      <c r="E2453" t="s">
        <v>41</v>
      </c>
      <c r="F2453" s="58">
        <v>0</v>
      </c>
      <c r="G2453" s="58">
        <v>0</v>
      </c>
      <c r="H2453" s="58">
        <v>0</v>
      </c>
      <c r="I2453" s="58">
        <v>0</v>
      </c>
      <c r="J2453" s="58">
        <v>0</v>
      </c>
    </row>
    <row r="2454" spans="1:10">
      <c r="A2454" t="s">
        <v>361</v>
      </c>
      <c r="B2454" t="s">
        <v>76</v>
      </c>
      <c r="C2454" t="s">
        <v>77</v>
      </c>
      <c r="D2454" t="s">
        <v>47</v>
      </c>
      <c r="E2454" t="s">
        <v>41</v>
      </c>
      <c r="F2454" s="58">
        <v>11.965</v>
      </c>
      <c r="G2454" s="58">
        <v>13.135999999999999</v>
      </c>
      <c r="H2454" s="58">
        <v>11.967000000000001</v>
      </c>
      <c r="I2454" s="58">
        <v>9.4239999999999995</v>
      </c>
      <c r="J2454" s="58">
        <v>8.9689999999999994</v>
      </c>
    </row>
    <row r="2455" spans="1:10">
      <c r="A2455" t="s">
        <v>361</v>
      </c>
      <c r="B2455" t="s">
        <v>78</v>
      </c>
      <c r="C2455" t="s">
        <v>79</v>
      </c>
      <c r="D2455" t="s">
        <v>47</v>
      </c>
      <c r="E2455" t="s">
        <v>41</v>
      </c>
      <c r="F2455" s="58">
        <v>15.153</v>
      </c>
      <c r="G2455" s="58">
        <v>17.108000000000001</v>
      </c>
      <c r="H2455" s="58">
        <v>15.488</v>
      </c>
      <c r="I2455" s="58">
        <v>11.855</v>
      </c>
      <c r="J2455" s="58">
        <v>11.28</v>
      </c>
    </row>
    <row r="2456" spans="1:10">
      <c r="A2456" t="s">
        <v>361</v>
      </c>
      <c r="B2456" t="s">
        <v>80</v>
      </c>
      <c r="C2456" t="s">
        <v>81</v>
      </c>
      <c r="D2456" t="s">
        <v>47</v>
      </c>
      <c r="E2456" t="s">
        <v>41</v>
      </c>
      <c r="F2456" s="58">
        <v>27.503999999999998</v>
      </c>
      <c r="G2456" s="58">
        <v>30.677</v>
      </c>
      <c r="H2456" s="58">
        <v>27.792000000000002</v>
      </c>
      <c r="I2456" s="58">
        <v>21.606999999999999</v>
      </c>
      <c r="J2456" s="58">
        <v>20.573</v>
      </c>
    </row>
    <row r="2457" spans="1:10">
      <c r="A2457" t="s">
        <v>361</v>
      </c>
      <c r="B2457" t="s">
        <v>82</v>
      </c>
      <c r="C2457" t="s">
        <v>83</v>
      </c>
      <c r="D2457" t="s">
        <v>47</v>
      </c>
      <c r="E2457" t="s">
        <v>41</v>
      </c>
      <c r="F2457" s="58">
        <v>0.28499999999999998</v>
      </c>
      <c r="G2457" s="58">
        <v>0.78700000000000003</v>
      </c>
      <c r="H2457" s="58">
        <v>1.0449999999999999</v>
      </c>
      <c r="I2457" s="58">
        <v>9.2999999999999999E-2</v>
      </c>
      <c r="J2457" s="58">
        <v>5.3999999999999999E-2</v>
      </c>
    </row>
    <row r="2458" spans="1:10">
      <c r="A2458" t="s">
        <v>361</v>
      </c>
      <c r="B2458" t="s">
        <v>84</v>
      </c>
      <c r="C2458" t="s">
        <v>85</v>
      </c>
      <c r="D2458" t="s">
        <v>47</v>
      </c>
      <c r="E2458" t="s">
        <v>41</v>
      </c>
      <c r="F2458" s="58">
        <v>0</v>
      </c>
      <c r="G2458" s="58">
        <v>0</v>
      </c>
      <c r="H2458" s="58">
        <v>0</v>
      </c>
      <c r="I2458" s="58">
        <v>0</v>
      </c>
      <c r="J2458" s="58">
        <v>0</v>
      </c>
    </row>
    <row r="2459" spans="1:10">
      <c r="A2459" t="s">
        <v>361</v>
      </c>
      <c r="B2459" t="s">
        <v>86</v>
      </c>
      <c r="C2459" t="s">
        <v>87</v>
      </c>
      <c r="D2459" t="s">
        <v>47</v>
      </c>
      <c r="E2459" t="s">
        <v>41</v>
      </c>
      <c r="F2459" s="58">
        <v>0</v>
      </c>
      <c r="G2459" s="58">
        <v>0</v>
      </c>
      <c r="H2459" s="58">
        <v>0</v>
      </c>
      <c r="I2459" s="58">
        <v>0</v>
      </c>
      <c r="J2459" s="58">
        <v>0</v>
      </c>
    </row>
    <row r="2460" spans="1:10">
      <c r="A2460" t="s">
        <v>361</v>
      </c>
      <c r="B2460" t="s">
        <v>88</v>
      </c>
      <c r="C2460" t="s">
        <v>89</v>
      </c>
      <c r="D2460" t="s">
        <v>47</v>
      </c>
      <c r="E2460" t="s">
        <v>41</v>
      </c>
      <c r="F2460" s="58">
        <v>0.65700000000000003</v>
      </c>
      <c r="G2460" s="58">
        <v>3.246</v>
      </c>
      <c r="H2460" s="58">
        <v>3.0379999999999998</v>
      </c>
      <c r="I2460" s="58">
        <v>1.1930000000000001</v>
      </c>
      <c r="J2460" s="58">
        <v>1.071</v>
      </c>
    </row>
    <row r="2461" spans="1:10">
      <c r="A2461" t="s">
        <v>361</v>
      </c>
      <c r="B2461" t="s">
        <v>90</v>
      </c>
      <c r="C2461" t="s">
        <v>91</v>
      </c>
      <c r="D2461" t="s">
        <v>47</v>
      </c>
      <c r="E2461" t="s">
        <v>41</v>
      </c>
      <c r="F2461" s="58">
        <v>7.3170000000000002</v>
      </c>
      <c r="G2461" s="58">
        <v>7.3849999999999998</v>
      </c>
      <c r="H2461" s="58">
        <v>7.101</v>
      </c>
      <c r="I2461" s="58">
        <v>6.9619999999999997</v>
      </c>
      <c r="J2461" s="58">
        <v>6.819</v>
      </c>
    </row>
    <row r="2462" spans="1:10">
      <c r="A2462" t="s">
        <v>361</v>
      </c>
      <c r="B2462" t="s">
        <v>92</v>
      </c>
      <c r="C2462" t="s">
        <v>93</v>
      </c>
      <c r="D2462" t="s">
        <v>47</v>
      </c>
      <c r="E2462" t="s">
        <v>41</v>
      </c>
      <c r="F2462" s="58">
        <v>8.2590000000000003</v>
      </c>
      <c r="G2462" s="58">
        <v>11.417999999999999</v>
      </c>
      <c r="H2462" s="58">
        <v>11.184000000000001</v>
      </c>
      <c r="I2462" s="58">
        <v>8.2479999999999993</v>
      </c>
      <c r="J2462" s="58">
        <v>7.944</v>
      </c>
    </row>
    <row r="2463" spans="1:10">
      <c r="A2463" t="s">
        <v>361</v>
      </c>
      <c r="B2463" t="s">
        <v>94</v>
      </c>
      <c r="C2463" t="s">
        <v>95</v>
      </c>
      <c r="D2463" t="s">
        <v>47</v>
      </c>
      <c r="E2463" t="s">
        <v>41</v>
      </c>
      <c r="F2463" s="56" t="s">
        <v>318</v>
      </c>
      <c r="G2463" s="56" t="s">
        <v>318</v>
      </c>
      <c r="H2463" s="56" t="s">
        <v>318</v>
      </c>
      <c r="I2463" s="56" t="s">
        <v>318</v>
      </c>
      <c r="J2463" s="56" t="s">
        <v>318</v>
      </c>
    </row>
    <row r="2464" spans="1:10">
      <c r="A2464" t="s">
        <v>361</v>
      </c>
      <c r="B2464" t="s">
        <v>96</v>
      </c>
      <c r="C2464" t="s">
        <v>97</v>
      </c>
      <c r="D2464" t="s">
        <v>47</v>
      </c>
      <c r="E2464" t="s">
        <v>41</v>
      </c>
      <c r="F2464" s="56" t="s">
        <v>318</v>
      </c>
      <c r="G2464" s="56" t="s">
        <v>318</v>
      </c>
      <c r="H2464" s="56" t="s">
        <v>318</v>
      </c>
      <c r="I2464" s="56" t="s">
        <v>318</v>
      </c>
      <c r="J2464" s="56" t="s">
        <v>318</v>
      </c>
    </row>
    <row r="2465" spans="1:10">
      <c r="A2465" t="s">
        <v>361</v>
      </c>
      <c r="B2465" t="s">
        <v>98</v>
      </c>
      <c r="C2465" t="s">
        <v>99</v>
      </c>
      <c r="D2465" t="s">
        <v>47</v>
      </c>
      <c r="E2465" t="s">
        <v>41</v>
      </c>
      <c r="F2465" s="56" t="s">
        <v>318</v>
      </c>
      <c r="G2465" s="56" t="s">
        <v>318</v>
      </c>
      <c r="H2465" s="56" t="s">
        <v>318</v>
      </c>
      <c r="I2465" s="56" t="s">
        <v>318</v>
      </c>
      <c r="J2465" s="56" t="s">
        <v>318</v>
      </c>
    </row>
    <row r="2466" spans="1:10">
      <c r="A2466" t="s">
        <v>361</v>
      </c>
      <c r="B2466" t="s">
        <v>100</v>
      </c>
      <c r="C2466" t="s">
        <v>101</v>
      </c>
      <c r="D2466" t="s">
        <v>47</v>
      </c>
      <c r="E2466" t="s">
        <v>41</v>
      </c>
      <c r="F2466" s="56" t="s">
        <v>318</v>
      </c>
      <c r="G2466" s="56" t="s">
        <v>318</v>
      </c>
      <c r="H2466" s="56" t="s">
        <v>318</v>
      </c>
      <c r="I2466" s="56" t="s">
        <v>318</v>
      </c>
      <c r="J2466" s="56" t="s">
        <v>318</v>
      </c>
    </row>
    <row r="2467" spans="1:10">
      <c r="A2467" t="s">
        <v>361</v>
      </c>
      <c r="B2467" t="s">
        <v>102</v>
      </c>
      <c r="C2467" t="s">
        <v>103</v>
      </c>
      <c r="D2467" t="s">
        <v>47</v>
      </c>
      <c r="E2467" t="s">
        <v>41</v>
      </c>
      <c r="F2467" s="56" t="s">
        <v>318</v>
      </c>
      <c r="G2467" s="56" t="s">
        <v>318</v>
      </c>
      <c r="H2467" s="56" t="s">
        <v>318</v>
      </c>
      <c r="I2467" s="56" t="s">
        <v>318</v>
      </c>
      <c r="J2467" s="56" t="s">
        <v>318</v>
      </c>
    </row>
    <row r="2468" spans="1:10">
      <c r="A2468" t="s">
        <v>361</v>
      </c>
      <c r="B2468" t="s">
        <v>104</v>
      </c>
      <c r="C2468" t="s">
        <v>105</v>
      </c>
      <c r="D2468" t="s">
        <v>47</v>
      </c>
      <c r="E2468" t="s">
        <v>41</v>
      </c>
      <c r="F2468" s="56" t="s">
        <v>318</v>
      </c>
      <c r="G2468" s="56" t="s">
        <v>318</v>
      </c>
      <c r="H2468" s="56" t="s">
        <v>318</v>
      </c>
      <c r="I2468" s="56" t="s">
        <v>318</v>
      </c>
      <c r="J2468" s="56" t="s">
        <v>318</v>
      </c>
    </row>
    <row r="2469" spans="1:10">
      <c r="A2469" t="s">
        <v>361</v>
      </c>
      <c r="B2469" t="s">
        <v>106</v>
      </c>
      <c r="C2469" t="s">
        <v>107</v>
      </c>
      <c r="D2469" t="s">
        <v>47</v>
      </c>
      <c r="E2469" t="s">
        <v>41</v>
      </c>
      <c r="F2469" s="56" t="s">
        <v>318</v>
      </c>
      <c r="G2469" s="56" t="s">
        <v>318</v>
      </c>
      <c r="H2469" s="56" t="s">
        <v>318</v>
      </c>
      <c r="I2469" s="56" t="s">
        <v>318</v>
      </c>
      <c r="J2469" s="56" t="s">
        <v>318</v>
      </c>
    </row>
    <row r="2470" spans="1:10">
      <c r="A2470" t="s">
        <v>361</v>
      </c>
      <c r="B2470" t="s">
        <v>108</v>
      </c>
      <c r="C2470" t="s">
        <v>109</v>
      </c>
      <c r="D2470" t="s">
        <v>47</v>
      </c>
      <c r="E2470" t="s">
        <v>41</v>
      </c>
      <c r="F2470" s="56" t="s">
        <v>318</v>
      </c>
      <c r="G2470" s="56" t="s">
        <v>318</v>
      </c>
      <c r="H2470" s="56" t="s">
        <v>318</v>
      </c>
      <c r="I2470" s="56" t="s">
        <v>318</v>
      </c>
      <c r="J2470" s="56" t="s">
        <v>318</v>
      </c>
    </row>
    <row r="2471" spans="1:10">
      <c r="A2471" t="s">
        <v>361</v>
      </c>
      <c r="B2471" t="s">
        <v>110</v>
      </c>
      <c r="C2471" t="s">
        <v>111</v>
      </c>
      <c r="D2471" t="s">
        <v>47</v>
      </c>
      <c r="E2471" t="s">
        <v>41</v>
      </c>
      <c r="F2471" s="56" t="s">
        <v>318</v>
      </c>
      <c r="G2471" s="56" t="s">
        <v>318</v>
      </c>
      <c r="H2471" s="56" t="s">
        <v>318</v>
      </c>
      <c r="I2471" s="56" t="s">
        <v>318</v>
      </c>
      <c r="J2471" s="56" t="s">
        <v>318</v>
      </c>
    </row>
    <row r="2472" spans="1:10">
      <c r="A2472" t="s">
        <v>361</v>
      </c>
      <c r="B2472" t="s">
        <v>112</v>
      </c>
      <c r="C2472" t="s">
        <v>113</v>
      </c>
      <c r="D2472" t="s">
        <v>47</v>
      </c>
      <c r="E2472" t="s">
        <v>41</v>
      </c>
      <c r="F2472" s="56" t="s">
        <v>318</v>
      </c>
      <c r="G2472" s="56" t="s">
        <v>318</v>
      </c>
      <c r="H2472" s="56" t="s">
        <v>318</v>
      </c>
      <c r="I2472" s="56" t="s">
        <v>318</v>
      </c>
      <c r="J2472" s="56" t="s">
        <v>318</v>
      </c>
    </row>
    <row r="2473" spans="1:10">
      <c r="A2473" t="s">
        <v>361</v>
      </c>
      <c r="B2473" t="s">
        <v>114</v>
      </c>
      <c r="C2473" t="s">
        <v>57</v>
      </c>
      <c r="D2473" t="s">
        <v>47</v>
      </c>
      <c r="E2473" t="s">
        <v>41</v>
      </c>
      <c r="F2473" s="58">
        <v>0</v>
      </c>
      <c r="G2473" s="58">
        <v>0</v>
      </c>
      <c r="H2473" s="58">
        <v>0</v>
      </c>
      <c r="I2473" s="58">
        <v>0</v>
      </c>
      <c r="J2473" s="58">
        <v>0</v>
      </c>
    </row>
    <row r="2474" spans="1:10">
      <c r="A2474" t="s">
        <v>361</v>
      </c>
      <c r="B2474" t="s">
        <v>115</v>
      </c>
      <c r="C2474" t="s">
        <v>116</v>
      </c>
      <c r="D2474" t="s">
        <v>47</v>
      </c>
      <c r="E2474" t="s">
        <v>41</v>
      </c>
      <c r="F2474" s="56" t="s">
        <v>318</v>
      </c>
      <c r="G2474" s="56" t="s">
        <v>318</v>
      </c>
      <c r="H2474" s="56" t="s">
        <v>318</v>
      </c>
      <c r="I2474" s="56" t="s">
        <v>318</v>
      </c>
      <c r="J2474" s="56" t="s">
        <v>318</v>
      </c>
    </row>
    <row r="2475" spans="1:10">
      <c r="A2475" t="s">
        <v>361</v>
      </c>
      <c r="B2475" t="s">
        <v>117</v>
      </c>
      <c r="C2475" t="s">
        <v>118</v>
      </c>
      <c r="D2475" t="s">
        <v>47</v>
      </c>
      <c r="E2475" t="s">
        <v>41</v>
      </c>
      <c r="F2475" s="56" t="s">
        <v>318</v>
      </c>
      <c r="G2475" s="56" t="s">
        <v>318</v>
      </c>
      <c r="H2475" s="56" t="s">
        <v>318</v>
      </c>
      <c r="I2475" s="56" t="s">
        <v>318</v>
      </c>
      <c r="J2475" s="56" t="s">
        <v>318</v>
      </c>
    </row>
    <row r="2476" spans="1:10">
      <c r="A2476" t="s">
        <v>361</v>
      </c>
      <c r="B2476" t="s">
        <v>119</v>
      </c>
      <c r="C2476" t="s">
        <v>120</v>
      </c>
      <c r="D2476" t="s">
        <v>47</v>
      </c>
      <c r="E2476" t="s">
        <v>41</v>
      </c>
      <c r="F2476" s="56" t="s">
        <v>318</v>
      </c>
      <c r="G2476" s="56" t="s">
        <v>318</v>
      </c>
      <c r="H2476" s="56" t="s">
        <v>318</v>
      </c>
      <c r="I2476" s="56" t="s">
        <v>318</v>
      </c>
      <c r="J2476" s="56" t="s">
        <v>318</v>
      </c>
    </row>
    <row r="2477" spans="1:10">
      <c r="A2477" t="s">
        <v>361</v>
      </c>
      <c r="B2477" t="s">
        <v>121</v>
      </c>
      <c r="C2477" t="s">
        <v>122</v>
      </c>
      <c r="D2477" t="s">
        <v>47</v>
      </c>
      <c r="E2477" t="s">
        <v>41</v>
      </c>
      <c r="F2477" s="56" t="s">
        <v>318</v>
      </c>
      <c r="G2477" s="56" t="s">
        <v>318</v>
      </c>
      <c r="H2477" s="56" t="s">
        <v>318</v>
      </c>
      <c r="I2477" s="56" t="s">
        <v>318</v>
      </c>
      <c r="J2477" s="56" t="s">
        <v>318</v>
      </c>
    </row>
    <row r="2478" spans="1:10">
      <c r="A2478" t="s">
        <v>361</v>
      </c>
      <c r="B2478" t="s">
        <v>123</v>
      </c>
      <c r="C2478" t="s">
        <v>124</v>
      </c>
      <c r="D2478" t="s">
        <v>47</v>
      </c>
      <c r="E2478" t="s">
        <v>41</v>
      </c>
      <c r="F2478" s="56" t="s">
        <v>318</v>
      </c>
      <c r="G2478" s="56" t="s">
        <v>318</v>
      </c>
      <c r="H2478" s="56" t="s">
        <v>318</v>
      </c>
      <c r="I2478" s="56" t="s">
        <v>318</v>
      </c>
      <c r="J2478" s="56" t="s">
        <v>318</v>
      </c>
    </row>
    <row r="2479" spans="1:10">
      <c r="A2479" t="s">
        <v>361</v>
      </c>
      <c r="B2479" t="s">
        <v>125</v>
      </c>
      <c r="C2479" t="s">
        <v>126</v>
      </c>
      <c r="D2479" t="s">
        <v>47</v>
      </c>
      <c r="E2479" t="s">
        <v>41</v>
      </c>
      <c r="F2479" s="56" t="s">
        <v>318</v>
      </c>
      <c r="G2479" s="56" t="s">
        <v>318</v>
      </c>
      <c r="H2479" s="56" t="s">
        <v>318</v>
      </c>
      <c r="I2479" s="56" t="s">
        <v>318</v>
      </c>
      <c r="J2479" s="56" t="s">
        <v>318</v>
      </c>
    </row>
    <row r="2480" spans="1:10">
      <c r="A2480" t="s">
        <v>361</v>
      </c>
      <c r="B2480" t="s">
        <v>127</v>
      </c>
      <c r="C2480" t="s">
        <v>128</v>
      </c>
      <c r="D2480" t="s">
        <v>47</v>
      </c>
      <c r="E2480" t="s">
        <v>41</v>
      </c>
      <c r="F2480" s="56" t="s">
        <v>318</v>
      </c>
      <c r="G2480" s="56" t="s">
        <v>318</v>
      </c>
      <c r="H2480" s="56" t="s">
        <v>318</v>
      </c>
      <c r="I2480" s="56" t="s">
        <v>318</v>
      </c>
      <c r="J2480" s="56" t="s">
        <v>318</v>
      </c>
    </row>
    <row r="2481" spans="1:10">
      <c r="A2481" t="s">
        <v>361</v>
      </c>
      <c r="B2481" t="s">
        <v>129</v>
      </c>
      <c r="C2481" t="s">
        <v>130</v>
      </c>
      <c r="D2481" t="s">
        <v>47</v>
      </c>
      <c r="E2481" t="s">
        <v>41</v>
      </c>
      <c r="F2481" s="56" t="s">
        <v>318</v>
      </c>
      <c r="G2481" s="56" t="s">
        <v>318</v>
      </c>
      <c r="H2481" s="56" t="s">
        <v>318</v>
      </c>
      <c r="I2481" s="56" t="s">
        <v>318</v>
      </c>
      <c r="J2481" s="56" t="s">
        <v>318</v>
      </c>
    </row>
    <row r="2482" spans="1:10">
      <c r="A2482" t="s">
        <v>361</v>
      </c>
      <c r="B2482" t="s">
        <v>131</v>
      </c>
      <c r="C2482" t="s">
        <v>132</v>
      </c>
      <c r="D2482" t="s">
        <v>47</v>
      </c>
      <c r="E2482" t="s">
        <v>41</v>
      </c>
      <c r="F2482" s="56" t="s">
        <v>318</v>
      </c>
      <c r="G2482" s="56" t="s">
        <v>318</v>
      </c>
      <c r="H2482" s="56" t="s">
        <v>318</v>
      </c>
      <c r="I2482" s="56" t="s">
        <v>318</v>
      </c>
      <c r="J2482" s="56" t="s">
        <v>318</v>
      </c>
    </row>
    <row r="2483" spans="1:10">
      <c r="A2483" t="s">
        <v>361</v>
      </c>
      <c r="B2483" t="s">
        <v>133</v>
      </c>
      <c r="C2483" t="s">
        <v>134</v>
      </c>
      <c r="D2483" t="s">
        <v>47</v>
      </c>
      <c r="E2483" t="s">
        <v>41</v>
      </c>
      <c r="F2483" s="56" t="s">
        <v>318</v>
      </c>
      <c r="G2483" s="56" t="s">
        <v>318</v>
      </c>
      <c r="H2483" s="56" t="s">
        <v>318</v>
      </c>
      <c r="I2483" s="56" t="s">
        <v>318</v>
      </c>
      <c r="J2483" s="56" t="s">
        <v>318</v>
      </c>
    </row>
    <row r="2484" spans="1:10">
      <c r="A2484" t="s">
        <v>361</v>
      </c>
      <c r="B2484" t="s">
        <v>135</v>
      </c>
      <c r="C2484" t="s">
        <v>69</v>
      </c>
      <c r="D2484" t="s">
        <v>47</v>
      </c>
      <c r="E2484" t="s">
        <v>41</v>
      </c>
      <c r="F2484" s="58">
        <v>0</v>
      </c>
      <c r="G2484" s="58">
        <v>0</v>
      </c>
      <c r="H2484" s="58">
        <v>0</v>
      </c>
      <c r="I2484" s="58">
        <v>0</v>
      </c>
      <c r="J2484" s="58">
        <v>0</v>
      </c>
    </row>
    <row r="2485" spans="1:10">
      <c r="A2485" t="s">
        <v>361</v>
      </c>
      <c r="B2485" t="s">
        <v>136</v>
      </c>
      <c r="C2485" t="s">
        <v>137</v>
      </c>
      <c r="D2485" t="s">
        <v>47</v>
      </c>
      <c r="E2485" t="s">
        <v>41</v>
      </c>
      <c r="F2485" s="56" t="s">
        <v>318</v>
      </c>
      <c r="G2485" s="56" t="s">
        <v>318</v>
      </c>
      <c r="H2485" s="56" t="s">
        <v>318</v>
      </c>
      <c r="I2485" s="56" t="s">
        <v>318</v>
      </c>
      <c r="J2485" s="56" t="s">
        <v>318</v>
      </c>
    </row>
    <row r="2486" spans="1:10">
      <c r="A2486" t="s">
        <v>361</v>
      </c>
      <c r="B2486" t="s">
        <v>138</v>
      </c>
      <c r="C2486" t="s">
        <v>139</v>
      </c>
      <c r="D2486" t="s">
        <v>47</v>
      </c>
      <c r="E2486" t="s">
        <v>41</v>
      </c>
      <c r="F2486" s="56" t="s">
        <v>318</v>
      </c>
      <c r="G2486" s="56" t="s">
        <v>318</v>
      </c>
      <c r="H2486" s="56" t="s">
        <v>318</v>
      </c>
      <c r="I2486" s="56" t="s">
        <v>318</v>
      </c>
      <c r="J2486" s="56" t="s">
        <v>318</v>
      </c>
    </row>
    <row r="2487" spans="1:10">
      <c r="A2487" t="s">
        <v>361</v>
      </c>
      <c r="B2487" t="s">
        <v>140</v>
      </c>
      <c r="C2487" t="s">
        <v>141</v>
      </c>
      <c r="D2487" t="s">
        <v>47</v>
      </c>
      <c r="E2487" t="s">
        <v>41</v>
      </c>
      <c r="F2487" s="56" t="s">
        <v>318</v>
      </c>
      <c r="G2487" s="56" t="s">
        <v>318</v>
      </c>
      <c r="H2487" s="56" t="s">
        <v>318</v>
      </c>
      <c r="I2487" s="56" t="s">
        <v>318</v>
      </c>
      <c r="J2487" s="56" t="s">
        <v>318</v>
      </c>
    </row>
    <row r="2488" spans="1:10">
      <c r="A2488" t="s">
        <v>361</v>
      </c>
      <c r="B2488" t="s">
        <v>142</v>
      </c>
      <c r="C2488" t="s">
        <v>143</v>
      </c>
      <c r="D2488" t="s">
        <v>47</v>
      </c>
      <c r="E2488" t="s">
        <v>41</v>
      </c>
      <c r="F2488" s="56" t="s">
        <v>318</v>
      </c>
      <c r="G2488" s="56" t="s">
        <v>318</v>
      </c>
      <c r="H2488" s="56" t="s">
        <v>318</v>
      </c>
      <c r="I2488" s="56" t="s">
        <v>318</v>
      </c>
      <c r="J2488" s="56" t="s">
        <v>318</v>
      </c>
    </row>
    <row r="2489" spans="1:10">
      <c r="A2489" t="s">
        <v>361</v>
      </c>
      <c r="B2489" t="s">
        <v>144</v>
      </c>
      <c r="C2489" t="s">
        <v>145</v>
      </c>
      <c r="D2489" t="s">
        <v>47</v>
      </c>
      <c r="E2489" t="s">
        <v>41</v>
      </c>
      <c r="F2489" s="56" t="s">
        <v>318</v>
      </c>
      <c r="G2489" s="56" t="s">
        <v>318</v>
      </c>
      <c r="H2489" s="56" t="s">
        <v>318</v>
      </c>
      <c r="I2489" s="56" t="s">
        <v>318</v>
      </c>
      <c r="J2489" s="56" t="s">
        <v>318</v>
      </c>
    </row>
    <row r="2490" spans="1:10">
      <c r="A2490" t="s">
        <v>361</v>
      </c>
      <c r="B2490" t="s">
        <v>146</v>
      </c>
      <c r="C2490" t="s">
        <v>147</v>
      </c>
      <c r="D2490" t="s">
        <v>47</v>
      </c>
      <c r="E2490" t="s">
        <v>41</v>
      </c>
      <c r="F2490" s="56" t="s">
        <v>318</v>
      </c>
      <c r="G2490" s="56" t="s">
        <v>318</v>
      </c>
      <c r="H2490" s="56" t="s">
        <v>318</v>
      </c>
      <c r="I2490" s="56" t="s">
        <v>318</v>
      </c>
      <c r="J2490" s="56" t="s">
        <v>318</v>
      </c>
    </row>
    <row r="2491" spans="1:10">
      <c r="A2491" t="s">
        <v>361</v>
      </c>
      <c r="B2491" t="s">
        <v>148</v>
      </c>
      <c r="C2491" t="s">
        <v>149</v>
      </c>
      <c r="D2491" t="s">
        <v>47</v>
      </c>
      <c r="E2491" t="s">
        <v>41</v>
      </c>
      <c r="F2491" s="56" t="s">
        <v>318</v>
      </c>
      <c r="G2491" s="56" t="s">
        <v>318</v>
      </c>
      <c r="H2491" s="56" t="s">
        <v>318</v>
      </c>
      <c r="I2491" s="56" t="s">
        <v>318</v>
      </c>
      <c r="J2491" s="56" t="s">
        <v>318</v>
      </c>
    </row>
    <row r="2492" spans="1:10">
      <c r="A2492" t="s">
        <v>361</v>
      </c>
      <c r="B2492" t="s">
        <v>150</v>
      </c>
      <c r="C2492" t="s">
        <v>151</v>
      </c>
      <c r="D2492" t="s">
        <v>47</v>
      </c>
      <c r="E2492" t="s">
        <v>41</v>
      </c>
      <c r="F2492" s="56" t="s">
        <v>318</v>
      </c>
      <c r="G2492" s="56" t="s">
        <v>318</v>
      </c>
      <c r="H2492" s="56" t="s">
        <v>318</v>
      </c>
      <c r="I2492" s="56" t="s">
        <v>318</v>
      </c>
      <c r="J2492" s="56" t="s">
        <v>318</v>
      </c>
    </row>
    <row r="2493" spans="1:10">
      <c r="A2493" t="s">
        <v>361</v>
      </c>
      <c r="B2493" t="s">
        <v>152</v>
      </c>
      <c r="C2493" t="s">
        <v>153</v>
      </c>
      <c r="D2493" t="s">
        <v>47</v>
      </c>
      <c r="E2493" t="s">
        <v>41</v>
      </c>
      <c r="F2493" s="56" t="s">
        <v>318</v>
      </c>
      <c r="G2493" s="56" t="s">
        <v>318</v>
      </c>
      <c r="H2493" s="56" t="s">
        <v>318</v>
      </c>
      <c r="I2493" s="56" t="s">
        <v>318</v>
      </c>
      <c r="J2493" s="56" t="s">
        <v>318</v>
      </c>
    </row>
    <row r="2494" spans="1:10">
      <c r="A2494" t="s">
        <v>361</v>
      </c>
      <c r="B2494" t="s">
        <v>154</v>
      </c>
      <c r="C2494" t="s">
        <v>155</v>
      </c>
      <c r="D2494" t="s">
        <v>47</v>
      </c>
      <c r="E2494" t="s">
        <v>41</v>
      </c>
      <c r="F2494" s="56" t="s">
        <v>318</v>
      </c>
      <c r="G2494" s="56" t="s">
        <v>318</v>
      </c>
      <c r="H2494" s="56" t="s">
        <v>318</v>
      </c>
      <c r="I2494" s="56" t="s">
        <v>318</v>
      </c>
      <c r="J2494" s="56" t="s">
        <v>318</v>
      </c>
    </row>
    <row r="2495" spans="1:10">
      <c r="A2495" t="s">
        <v>361</v>
      </c>
      <c r="B2495" t="s">
        <v>156</v>
      </c>
      <c r="C2495" t="s">
        <v>81</v>
      </c>
      <c r="D2495" t="s">
        <v>47</v>
      </c>
      <c r="E2495" t="s">
        <v>41</v>
      </c>
      <c r="F2495" s="58">
        <v>0</v>
      </c>
      <c r="G2495" s="58">
        <v>0</v>
      </c>
      <c r="H2495" s="58">
        <v>0</v>
      </c>
      <c r="I2495" s="58">
        <v>0</v>
      </c>
      <c r="J2495" s="58">
        <v>0</v>
      </c>
    </row>
    <row r="2496" spans="1:10">
      <c r="A2496" t="s">
        <v>361</v>
      </c>
      <c r="B2496" t="s">
        <v>157</v>
      </c>
      <c r="C2496" t="s">
        <v>158</v>
      </c>
      <c r="D2496" t="s">
        <v>47</v>
      </c>
      <c r="E2496" t="s">
        <v>41</v>
      </c>
      <c r="F2496" s="56" t="s">
        <v>318</v>
      </c>
      <c r="G2496" s="56" t="s">
        <v>318</v>
      </c>
      <c r="H2496" s="56" t="s">
        <v>318</v>
      </c>
      <c r="I2496" s="56" t="s">
        <v>318</v>
      </c>
      <c r="J2496" s="56" t="s">
        <v>318</v>
      </c>
    </row>
    <row r="2497" spans="1:10">
      <c r="A2497" t="s">
        <v>361</v>
      </c>
      <c r="B2497" t="s">
        <v>159</v>
      </c>
      <c r="C2497" t="s">
        <v>160</v>
      </c>
      <c r="D2497" t="s">
        <v>47</v>
      </c>
      <c r="E2497" t="s">
        <v>41</v>
      </c>
      <c r="F2497" s="56" t="s">
        <v>318</v>
      </c>
      <c r="G2497" s="56" t="s">
        <v>318</v>
      </c>
      <c r="H2497" s="56" t="s">
        <v>318</v>
      </c>
      <c r="I2497" s="56" t="s">
        <v>318</v>
      </c>
      <c r="J2497" s="56" t="s">
        <v>318</v>
      </c>
    </row>
    <row r="2498" spans="1:10">
      <c r="A2498" t="s">
        <v>361</v>
      </c>
      <c r="B2498" t="s">
        <v>161</v>
      </c>
      <c r="C2498" t="s">
        <v>162</v>
      </c>
      <c r="D2498" t="s">
        <v>47</v>
      </c>
      <c r="E2498" t="s">
        <v>41</v>
      </c>
      <c r="F2498" s="56" t="s">
        <v>318</v>
      </c>
      <c r="G2498" s="56" t="s">
        <v>318</v>
      </c>
      <c r="H2498" s="56" t="s">
        <v>318</v>
      </c>
      <c r="I2498" s="56" t="s">
        <v>318</v>
      </c>
      <c r="J2498" s="56" t="s">
        <v>318</v>
      </c>
    </row>
    <row r="2499" spans="1:10">
      <c r="A2499" t="s">
        <v>361</v>
      </c>
      <c r="B2499" t="s">
        <v>163</v>
      </c>
      <c r="C2499" t="s">
        <v>164</v>
      </c>
      <c r="D2499" t="s">
        <v>47</v>
      </c>
      <c r="E2499" t="s">
        <v>41</v>
      </c>
      <c r="F2499" s="56" t="s">
        <v>318</v>
      </c>
      <c r="G2499" s="56" t="s">
        <v>318</v>
      </c>
      <c r="H2499" s="56" t="s">
        <v>318</v>
      </c>
      <c r="I2499" s="56" t="s">
        <v>318</v>
      </c>
      <c r="J2499" s="56" t="s">
        <v>318</v>
      </c>
    </row>
    <row r="2500" spans="1:10">
      <c r="A2500" t="s">
        <v>361</v>
      </c>
      <c r="B2500" t="s">
        <v>165</v>
      </c>
      <c r="C2500" t="s">
        <v>166</v>
      </c>
      <c r="D2500" t="s">
        <v>47</v>
      </c>
      <c r="E2500" t="s">
        <v>41</v>
      </c>
      <c r="F2500" s="56" t="s">
        <v>318</v>
      </c>
      <c r="G2500" s="56" t="s">
        <v>318</v>
      </c>
      <c r="H2500" s="56" t="s">
        <v>318</v>
      </c>
      <c r="I2500" s="56" t="s">
        <v>318</v>
      </c>
      <c r="J2500" s="56" t="s">
        <v>318</v>
      </c>
    </row>
    <row r="2501" spans="1:10">
      <c r="A2501" t="s">
        <v>361</v>
      </c>
      <c r="B2501" t="s">
        <v>167</v>
      </c>
      <c r="C2501" t="s">
        <v>168</v>
      </c>
      <c r="D2501" t="s">
        <v>47</v>
      </c>
      <c r="E2501" t="s">
        <v>41</v>
      </c>
      <c r="F2501" s="56" t="s">
        <v>318</v>
      </c>
      <c r="G2501" s="56" t="s">
        <v>318</v>
      </c>
      <c r="H2501" s="56" t="s">
        <v>318</v>
      </c>
      <c r="I2501" s="56" t="s">
        <v>318</v>
      </c>
      <c r="J2501" s="56" t="s">
        <v>318</v>
      </c>
    </row>
    <row r="2502" spans="1:10">
      <c r="A2502" t="s">
        <v>361</v>
      </c>
      <c r="B2502" t="s">
        <v>169</v>
      </c>
      <c r="C2502" t="s">
        <v>170</v>
      </c>
      <c r="D2502" t="s">
        <v>47</v>
      </c>
      <c r="E2502" t="s">
        <v>41</v>
      </c>
      <c r="F2502" s="56" t="s">
        <v>318</v>
      </c>
      <c r="G2502" s="56" t="s">
        <v>318</v>
      </c>
      <c r="H2502" s="56" t="s">
        <v>318</v>
      </c>
      <c r="I2502" s="56" t="s">
        <v>318</v>
      </c>
      <c r="J2502" s="56" t="s">
        <v>318</v>
      </c>
    </row>
    <row r="2503" spans="1:10">
      <c r="A2503" t="s">
        <v>361</v>
      </c>
      <c r="B2503" t="s">
        <v>171</v>
      </c>
      <c r="C2503" t="s">
        <v>172</v>
      </c>
      <c r="D2503" t="s">
        <v>47</v>
      </c>
      <c r="E2503" t="s">
        <v>41</v>
      </c>
      <c r="F2503" s="56" t="s">
        <v>318</v>
      </c>
      <c r="G2503" s="56" t="s">
        <v>318</v>
      </c>
      <c r="H2503" s="56" t="s">
        <v>318</v>
      </c>
      <c r="I2503" s="56" t="s">
        <v>318</v>
      </c>
      <c r="J2503" s="56" t="s">
        <v>318</v>
      </c>
    </row>
    <row r="2504" spans="1:10">
      <c r="A2504" t="s">
        <v>361</v>
      </c>
      <c r="B2504" t="s">
        <v>173</v>
      </c>
      <c r="C2504" t="s">
        <v>174</v>
      </c>
      <c r="D2504" t="s">
        <v>47</v>
      </c>
      <c r="E2504" t="s">
        <v>41</v>
      </c>
      <c r="F2504" s="56" t="s">
        <v>318</v>
      </c>
      <c r="G2504" s="56" t="s">
        <v>318</v>
      </c>
      <c r="H2504" s="56" t="s">
        <v>318</v>
      </c>
      <c r="I2504" s="56" t="s">
        <v>318</v>
      </c>
      <c r="J2504" s="56" t="s">
        <v>318</v>
      </c>
    </row>
    <row r="2505" spans="1:10">
      <c r="A2505" t="s">
        <v>361</v>
      </c>
      <c r="B2505" t="s">
        <v>175</v>
      </c>
      <c r="C2505" t="s">
        <v>176</v>
      </c>
      <c r="D2505" t="s">
        <v>47</v>
      </c>
      <c r="E2505" t="s">
        <v>41</v>
      </c>
      <c r="F2505" s="56" t="s">
        <v>318</v>
      </c>
      <c r="G2505" s="56" t="s">
        <v>318</v>
      </c>
      <c r="H2505" s="56" t="s">
        <v>318</v>
      </c>
      <c r="I2505" s="56" t="s">
        <v>318</v>
      </c>
      <c r="J2505" s="56" t="s">
        <v>318</v>
      </c>
    </row>
    <row r="2506" spans="1:10">
      <c r="A2506" t="s">
        <v>361</v>
      </c>
      <c r="B2506" t="s">
        <v>177</v>
      </c>
      <c r="C2506" t="s">
        <v>93</v>
      </c>
      <c r="D2506" t="s">
        <v>47</v>
      </c>
      <c r="E2506" t="s">
        <v>41</v>
      </c>
      <c r="F2506" s="58">
        <v>0</v>
      </c>
      <c r="G2506" s="58">
        <v>0</v>
      </c>
      <c r="H2506" s="58">
        <v>0</v>
      </c>
      <c r="I2506" s="58">
        <v>0</v>
      </c>
      <c r="J2506" s="58">
        <v>0</v>
      </c>
    </row>
    <row r="2507" spans="1:10">
      <c r="A2507" t="s">
        <v>361</v>
      </c>
      <c r="B2507" t="s">
        <v>178</v>
      </c>
      <c r="C2507" t="s">
        <v>179</v>
      </c>
      <c r="D2507" t="s">
        <v>47</v>
      </c>
      <c r="E2507" t="s">
        <v>41</v>
      </c>
      <c r="F2507" s="56" t="s">
        <v>318</v>
      </c>
      <c r="G2507" s="56" t="s">
        <v>318</v>
      </c>
      <c r="H2507" s="56" t="s">
        <v>318</v>
      </c>
      <c r="I2507" s="56" t="s">
        <v>318</v>
      </c>
      <c r="J2507" s="56" t="s">
        <v>318</v>
      </c>
    </row>
    <row r="2508" spans="1:10">
      <c r="A2508" t="s">
        <v>361</v>
      </c>
      <c r="B2508" t="s">
        <v>180</v>
      </c>
      <c r="C2508" t="s">
        <v>181</v>
      </c>
      <c r="D2508" t="s">
        <v>47</v>
      </c>
      <c r="E2508" t="s">
        <v>41</v>
      </c>
      <c r="F2508" s="56" t="s">
        <v>318</v>
      </c>
      <c r="G2508" s="56" t="s">
        <v>318</v>
      </c>
      <c r="H2508" s="56" t="s">
        <v>318</v>
      </c>
      <c r="I2508" s="56" t="s">
        <v>318</v>
      </c>
      <c r="J2508" s="56" t="s">
        <v>318</v>
      </c>
    </row>
    <row r="2509" spans="1:10">
      <c r="A2509" t="s">
        <v>361</v>
      </c>
      <c r="B2509" t="s">
        <v>182</v>
      </c>
      <c r="C2509" t="s">
        <v>183</v>
      </c>
      <c r="D2509" t="s">
        <v>47</v>
      </c>
      <c r="E2509" t="s">
        <v>41</v>
      </c>
      <c r="F2509" s="56" t="s">
        <v>318</v>
      </c>
      <c r="G2509" s="56" t="s">
        <v>318</v>
      </c>
      <c r="H2509" s="56" t="s">
        <v>318</v>
      </c>
      <c r="I2509" s="56" t="s">
        <v>318</v>
      </c>
      <c r="J2509" s="56" t="s">
        <v>318</v>
      </c>
    </row>
    <row r="2510" spans="1:10">
      <c r="A2510" t="s">
        <v>361</v>
      </c>
      <c r="B2510" t="s">
        <v>184</v>
      </c>
      <c r="C2510" t="s">
        <v>185</v>
      </c>
      <c r="D2510" t="s">
        <v>47</v>
      </c>
      <c r="E2510" t="s">
        <v>41</v>
      </c>
      <c r="F2510" s="56" t="s">
        <v>318</v>
      </c>
      <c r="G2510" s="56" t="s">
        <v>318</v>
      </c>
      <c r="H2510" s="56" t="s">
        <v>318</v>
      </c>
      <c r="I2510" s="56" t="s">
        <v>318</v>
      </c>
      <c r="J2510" s="56" t="s">
        <v>318</v>
      </c>
    </row>
    <row r="2511" spans="1:10">
      <c r="A2511" t="s">
        <v>361</v>
      </c>
      <c r="B2511" t="s">
        <v>186</v>
      </c>
      <c r="C2511" t="s">
        <v>187</v>
      </c>
      <c r="D2511" t="s">
        <v>47</v>
      </c>
      <c r="E2511" t="s">
        <v>41</v>
      </c>
      <c r="F2511" s="56" t="s">
        <v>318</v>
      </c>
      <c r="G2511" s="56" t="s">
        <v>318</v>
      </c>
      <c r="H2511" s="56" t="s">
        <v>318</v>
      </c>
      <c r="I2511" s="56" t="s">
        <v>318</v>
      </c>
      <c r="J2511" s="56" t="s">
        <v>318</v>
      </c>
    </row>
    <row r="2512" spans="1:10">
      <c r="A2512" t="s">
        <v>361</v>
      </c>
      <c r="B2512" t="s">
        <v>188</v>
      </c>
      <c r="C2512" t="s">
        <v>189</v>
      </c>
      <c r="D2512" t="s">
        <v>47</v>
      </c>
      <c r="E2512" t="s">
        <v>41</v>
      </c>
      <c r="F2512" s="56" t="s">
        <v>318</v>
      </c>
      <c r="G2512" s="56" t="s">
        <v>318</v>
      </c>
      <c r="H2512" s="56" t="s">
        <v>318</v>
      </c>
      <c r="I2512" s="56" t="s">
        <v>318</v>
      </c>
      <c r="J2512" s="56" t="s">
        <v>318</v>
      </c>
    </row>
    <row r="2513" spans="1:10">
      <c r="A2513" t="s">
        <v>361</v>
      </c>
      <c r="B2513" t="s">
        <v>190</v>
      </c>
      <c r="C2513" t="s">
        <v>191</v>
      </c>
      <c r="D2513" t="s">
        <v>47</v>
      </c>
      <c r="E2513" t="s">
        <v>41</v>
      </c>
      <c r="F2513" s="56" t="s">
        <v>318</v>
      </c>
      <c r="G2513" s="56" t="s">
        <v>318</v>
      </c>
      <c r="H2513" s="56" t="s">
        <v>318</v>
      </c>
      <c r="I2513" s="56" t="s">
        <v>318</v>
      </c>
      <c r="J2513" s="56" t="s">
        <v>318</v>
      </c>
    </row>
    <row r="2514" spans="1:10">
      <c r="A2514" t="s">
        <v>361</v>
      </c>
      <c r="B2514" t="s">
        <v>192</v>
      </c>
      <c r="C2514" t="s">
        <v>193</v>
      </c>
      <c r="D2514" t="s">
        <v>47</v>
      </c>
      <c r="E2514" t="s">
        <v>41</v>
      </c>
      <c r="F2514" s="56" t="s">
        <v>318</v>
      </c>
      <c r="G2514" s="56" t="s">
        <v>318</v>
      </c>
      <c r="H2514" s="56" t="s">
        <v>318</v>
      </c>
      <c r="I2514" s="56" t="s">
        <v>318</v>
      </c>
      <c r="J2514" s="56" t="s">
        <v>318</v>
      </c>
    </row>
    <row r="2515" spans="1:10">
      <c r="A2515" t="s">
        <v>361</v>
      </c>
      <c r="B2515" t="s">
        <v>194</v>
      </c>
      <c r="C2515" t="s">
        <v>195</v>
      </c>
      <c r="D2515" t="s">
        <v>47</v>
      </c>
      <c r="E2515" t="s">
        <v>41</v>
      </c>
      <c r="F2515" s="56" t="s">
        <v>318</v>
      </c>
      <c r="G2515" s="56" t="s">
        <v>318</v>
      </c>
      <c r="H2515" s="56" t="s">
        <v>318</v>
      </c>
      <c r="I2515" s="56" t="s">
        <v>318</v>
      </c>
      <c r="J2515" s="56" t="s">
        <v>318</v>
      </c>
    </row>
    <row r="2516" spans="1:10">
      <c r="A2516" t="s">
        <v>361</v>
      </c>
      <c r="B2516" t="s">
        <v>196</v>
      </c>
      <c r="C2516" t="s">
        <v>197</v>
      </c>
      <c r="D2516" t="s">
        <v>47</v>
      </c>
      <c r="E2516" t="s">
        <v>41</v>
      </c>
      <c r="F2516" s="56" t="s">
        <v>318</v>
      </c>
      <c r="G2516" s="56" t="s">
        <v>318</v>
      </c>
      <c r="H2516" s="56" t="s">
        <v>318</v>
      </c>
      <c r="I2516" s="56" t="s">
        <v>318</v>
      </c>
      <c r="J2516" s="56" t="s">
        <v>318</v>
      </c>
    </row>
    <row r="2517" spans="1:10">
      <c r="A2517" t="s">
        <v>361</v>
      </c>
      <c r="B2517" t="s">
        <v>198</v>
      </c>
      <c r="C2517" t="s">
        <v>199</v>
      </c>
      <c r="D2517" t="s">
        <v>47</v>
      </c>
      <c r="E2517" t="s">
        <v>41</v>
      </c>
      <c r="F2517" s="58">
        <v>0</v>
      </c>
      <c r="G2517" s="58">
        <v>0</v>
      </c>
      <c r="H2517" s="58">
        <v>0</v>
      </c>
      <c r="I2517" s="58">
        <v>0</v>
      </c>
      <c r="J2517" s="58">
        <v>0</v>
      </c>
    </row>
    <row r="2518" spans="1:10">
      <c r="A2518" t="s">
        <v>361</v>
      </c>
      <c r="B2518" t="s">
        <v>200</v>
      </c>
      <c r="C2518" t="s">
        <v>201</v>
      </c>
      <c r="D2518" t="s">
        <v>47</v>
      </c>
      <c r="E2518" t="s">
        <v>41</v>
      </c>
      <c r="F2518" s="56" t="s">
        <v>318</v>
      </c>
      <c r="G2518" s="56" t="s">
        <v>318</v>
      </c>
      <c r="H2518" s="56" t="s">
        <v>318</v>
      </c>
      <c r="I2518" s="56" t="s">
        <v>318</v>
      </c>
      <c r="J2518" s="56" t="s">
        <v>318</v>
      </c>
    </row>
    <row r="2519" spans="1:10">
      <c r="A2519" t="s">
        <v>361</v>
      </c>
      <c r="B2519" t="s">
        <v>202</v>
      </c>
      <c r="C2519" t="s">
        <v>203</v>
      </c>
      <c r="D2519" t="s">
        <v>47</v>
      </c>
      <c r="E2519" t="s">
        <v>41</v>
      </c>
      <c r="F2519" s="56" t="s">
        <v>318</v>
      </c>
      <c r="G2519" s="56" t="s">
        <v>318</v>
      </c>
      <c r="H2519" s="56" t="s">
        <v>318</v>
      </c>
      <c r="I2519" s="56" t="s">
        <v>318</v>
      </c>
      <c r="J2519" s="56" t="s">
        <v>318</v>
      </c>
    </row>
    <row r="2520" spans="1:10">
      <c r="A2520" t="s">
        <v>361</v>
      </c>
      <c r="B2520" t="s">
        <v>204</v>
      </c>
      <c r="C2520" t="s">
        <v>205</v>
      </c>
      <c r="D2520" t="s">
        <v>47</v>
      </c>
      <c r="E2520" t="s">
        <v>41</v>
      </c>
      <c r="F2520" s="56" t="s">
        <v>318</v>
      </c>
      <c r="G2520" s="56" t="s">
        <v>318</v>
      </c>
      <c r="H2520" s="56" t="s">
        <v>318</v>
      </c>
      <c r="I2520" s="56" t="s">
        <v>318</v>
      </c>
      <c r="J2520" s="56" t="s">
        <v>318</v>
      </c>
    </row>
    <row r="2521" spans="1:10">
      <c r="A2521" t="s">
        <v>361</v>
      </c>
      <c r="B2521" t="s">
        <v>206</v>
      </c>
      <c r="C2521" t="s">
        <v>207</v>
      </c>
      <c r="D2521" t="s">
        <v>47</v>
      </c>
      <c r="E2521" t="s">
        <v>41</v>
      </c>
      <c r="F2521" s="56" t="s">
        <v>318</v>
      </c>
      <c r="G2521" s="56" t="s">
        <v>318</v>
      </c>
      <c r="H2521" s="56" t="s">
        <v>318</v>
      </c>
      <c r="I2521" s="56" t="s">
        <v>318</v>
      </c>
      <c r="J2521" s="56" t="s">
        <v>318</v>
      </c>
    </row>
    <row r="2522" spans="1:10">
      <c r="A2522" t="s">
        <v>361</v>
      </c>
      <c r="B2522" t="s">
        <v>208</v>
      </c>
      <c r="C2522" t="s">
        <v>209</v>
      </c>
      <c r="D2522" t="s">
        <v>47</v>
      </c>
      <c r="E2522" t="s">
        <v>41</v>
      </c>
      <c r="F2522" s="56" t="s">
        <v>318</v>
      </c>
      <c r="G2522" s="56" t="s">
        <v>318</v>
      </c>
      <c r="H2522" s="56" t="s">
        <v>318</v>
      </c>
      <c r="I2522" s="56" t="s">
        <v>318</v>
      </c>
      <c r="J2522" s="56" t="s">
        <v>318</v>
      </c>
    </row>
    <row r="2523" spans="1:10">
      <c r="A2523" t="s">
        <v>361</v>
      </c>
      <c r="B2523" t="s">
        <v>210</v>
      </c>
      <c r="C2523" t="s">
        <v>211</v>
      </c>
      <c r="D2523" t="s">
        <v>47</v>
      </c>
      <c r="E2523" t="s">
        <v>41</v>
      </c>
      <c r="F2523" s="56" t="s">
        <v>318</v>
      </c>
      <c r="G2523" s="56" t="s">
        <v>318</v>
      </c>
      <c r="H2523" s="56" t="s">
        <v>318</v>
      </c>
      <c r="I2523" s="56" t="s">
        <v>318</v>
      </c>
      <c r="J2523" s="56" t="s">
        <v>318</v>
      </c>
    </row>
    <row r="2524" spans="1:10">
      <c r="A2524" t="s">
        <v>361</v>
      </c>
      <c r="B2524" t="s">
        <v>212</v>
      </c>
      <c r="C2524" t="s">
        <v>213</v>
      </c>
      <c r="D2524" t="s">
        <v>47</v>
      </c>
      <c r="E2524" t="s">
        <v>41</v>
      </c>
      <c r="F2524" s="56" t="s">
        <v>318</v>
      </c>
      <c r="G2524" s="56" t="s">
        <v>318</v>
      </c>
      <c r="H2524" s="56" t="s">
        <v>318</v>
      </c>
      <c r="I2524" s="56" t="s">
        <v>318</v>
      </c>
      <c r="J2524" s="56" t="s">
        <v>318</v>
      </c>
    </row>
    <row r="2525" spans="1:10">
      <c r="A2525" t="s">
        <v>361</v>
      </c>
      <c r="B2525" t="s">
        <v>214</v>
      </c>
      <c r="C2525" t="s">
        <v>215</v>
      </c>
      <c r="D2525" t="s">
        <v>47</v>
      </c>
      <c r="E2525" t="s">
        <v>41</v>
      </c>
      <c r="F2525" s="56" t="s">
        <v>318</v>
      </c>
      <c r="G2525" s="56" t="s">
        <v>318</v>
      </c>
      <c r="H2525" s="56" t="s">
        <v>318</v>
      </c>
      <c r="I2525" s="56" t="s">
        <v>318</v>
      </c>
      <c r="J2525" s="56" t="s">
        <v>318</v>
      </c>
    </row>
    <row r="2526" spans="1:10">
      <c r="A2526" t="s">
        <v>361</v>
      </c>
      <c r="B2526" t="s">
        <v>216</v>
      </c>
      <c r="C2526" t="s">
        <v>217</v>
      </c>
      <c r="D2526" t="s">
        <v>47</v>
      </c>
      <c r="E2526" t="s">
        <v>41</v>
      </c>
      <c r="F2526" s="56" t="s">
        <v>318</v>
      </c>
      <c r="G2526" s="56" t="s">
        <v>318</v>
      </c>
      <c r="H2526" s="56" t="s">
        <v>318</v>
      </c>
      <c r="I2526" s="56" t="s">
        <v>318</v>
      </c>
      <c r="J2526" s="56" t="s">
        <v>318</v>
      </c>
    </row>
    <row r="2527" spans="1:10">
      <c r="A2527" t="s">
        <v>361</v>
      </c>
      <c r="B2527" t="s">
        <v>218</v>
      </c>
      <c r="C2527" t="s">
        <v>219</v>
      </c>
      <c r="D2527" t="s">
        <v>47</v>
      </c>
      <c r="E2527" t="s">
        <v>41</v>
      </c>
      <c r="F2527" s="56" t="s">
        <v>318</v>
      </c>
      <c r="G2527" s="56" t="s">
        <v>318</v>
      </c>
      <c r="H2527" s="56" t="s">
        <v>318</v>
      </c>
      <c r="I2527" s="56" t="s">
        <v>318</v>
      </c>
      <c r="J2527" s="56" t="s">
        <v>318</v>
      </c>
    </row>
    <row r="2528" spans="1:10">
      <c r="A2528" t="s">
        <v>361</v>
      </c>
      <c r="B2528" t="s">
        <v>220</v>
      </c>
      <c r="C2528" t="s">
        <v>221</v>
      </c>
      <c r="D2528" t="s">
        <v>47</v>
      </c>
      <c r="E2528" t="s">
        <v>41</v>
      </c>
      <c r="F2528" s="58">
        <v>0</v>
      </c>
      <c r="G2528" s="58">
        <v>0</v>
      </c>
      <c r="H2528" s="58">
        <v>0</v>
      </c>
      <c r="I2528" s="58">
        <v>0</v>
      </c>
      <c r="J2528" s="58">
        <v>0</v>
      </c>
    </row>
    <row r="2529" spans="1:10">
      <c r="A2529" t="s">
        <v>361</v>
      </c>
      <c r="B2529" t="s">
        <v>222</v>
      </c>
      <c r="C2529" t="s">
        <v>223</v>
      </c>
      <c r="D2529" t="s">
        <v>47</v>
      </c>
      <c r="E2529" t="s">
        <v>41</v>
      </c>
      <c r="F2529" s="58">
        <v>0</v>
      </c>
      <c r="G2529" s="58">
        <v>0</v>
      </c>
      <c r="H2529" s="58">
        <v>0</v>
      </c>
      <c r="I2529" s="58">
        <v>0</v>
      </c>
      <c r="J2529" s="58">
        <v>0</v>
      </c>
    </row>
    <row r="2530" spans="1:10">
      <c r="A2530" t="s">
        <v>361</v>
      </c>
      <c r="B2530" t="s">
        <v>224</v>
      </c>
      <c r="C2530" t="s">
        <v>225</v>
      </c>
      <c r="D2530" t="s">
        <v>47</v>
      </c>
      <c r="E2530" t="s">
        <v>41</v>
      </c>
      <c r="F2530" s="58">
        <v>0</v>
      </c>
      <c r="G2530" s="58">
        <v>0</v>
      </c>
      <c r="H2530" s="58">
        <v>0</v>
      </c>
      <c r="I2530" s="58">
        <v>0</v>
      </c>
      <c r="J2530" s="58">
        <v>0</v>
      </c>
    </row>
    <row r="2531" spans="1:10">
      <c r="A2531" t="s">
        <v>361</v>
      </c>
      <c r="B2531" t="s">
        <v>226</v>
      </c>
      <c r="C2531" t="s">
        <v>227</v>
      </c>
      <c r="D2531" t="s">
        <v>47</v>
      </c>
      <c r="E2531" t="s">
        <v>41</v>
      </c>
      <c r="F2531" s="58">
        <v>0</v>
      </c>
      <c r="G2531" s="58">
        <v>0</v>
      </c>
      <c r="H2531" s="58">
        <v>0</v>
      </c>
      <c r="I2531" s="58">
        <v>0</v>
      </c>
      <c r="J2531" s="58">
        <v>0</v>
      </c>
    </row>
    <row r="2532" spans="1:10">
      <c r="A2532" t="s">
        <v>361</v>
      </c>
      <c r="B2532" t="s">
        <v>228</v>
      </c>
      <c r="C2532" t="s">
        <v>229</v>
      </c>
      <c r="D2532" t="s">
        <v>47</v>
      </c>
      <c r="E2532" t="s">
        <v>41</v>
      </c>
      <c r="F2532" s="58">
        <v>0</v>
      </c>
      <c r="G2532" s="58">
        <v>0</v>
      </c>
      <c r="H2532" s="58">
        <v>0</v>
      </c>
      <c r="I2532" s="58">
        <v>0</v>
      </c>
      <c r="J2532" s="58">
        <v>0</v>
      </c>
    </row>
    <row r="2533" spans="1:10">
      <c r="A2533" t="s">
        <v>361</v>
      </c>
      <c r="B2533" t="s">
        <v>230</v>
      </c>
      <c r="C2533" t="s">
        <v>231</v>
      </c>
      <c r="D2533" t="s">
        <v>47</v>
      </c>
      <c r="E2533" t="s">
        <v>41</v>
      </c>
      <c r="F2533" s="58">
        <v>0</v>
      </c>
      <c r="G2533" s="58">
        <v>0</v>
      </c>
      <c r="H2533" s="58">
        <v>0</v>
      </c>
      <c r="I2533" s="58">
        <v>0</v>
      </c>
      <c r="J2533" s="58">
        <v>0</v>
      </c>
    </row>
    <row r="2534" spans="1:10">
      <c r="A2534" t="s">
        <v>361</v>
      </c>
      <c r="B2534" t="s">
        <v>232</v>
      </c>
      <c r="C2534" t="s">
        <v>233</v>
      </c>
      <c r="D2534" t="s">
        <v>47</v>
      </c>
      <c r="E2534" t="s">
        <v>41</v>
      </c>
      <c r="F2534" s="58">
        <v>0</v>
      </c>
      <c r="G2534" s="58">
        <v>0</v>
      </c>
      <c r="H2534" s="58">
        <v>0</v>
      </c>
      <c r="I2534" s="58">
        <v>0</v>
      </c>
      <c r="J2534" s="58">
        <v>0</v>
      </c>
    </row>
    <row r="2535" spans="1:10">
      <c r="A2535" t="s">
        <v>361</v>
      </c>
      <c r="B2535" t="s">
        <v>234</v>
      </c>
      <c r="C2535" t="s">
        <v>235</v>
      </c>
      <c r="D2535" t="s">
        <v>47</v>
      </c>
      <c r="E2535" t="s">
        <v>41</v>
      </c>
      <c r="F2535" s="58">
        <v>0</v>
      </c>
      <c r="G2535" s="58">
        <v>0</v>
      </c>
      <c r="H2535" s="58">
        <v>0</v>
      </c>
      <c r="I2535" s="58">
        <v>0</v>
      </c>
      <c r="J2535" s="58">
        <v>0</v>
      </c>
    </row>
    <row r="2536" spans="1:10">
      <c r="A2536" t="s">
        <v>361</v>
      </c>
      <c r="B2536" t="s">
        <v>236</v>
      </c>
      <c r="C2536" t="s">
        <v>237</v>
      </c>
      <c r="D2536" t="s">
        <v>47</v>
      </c>
      <c r="E2536" t="s">
        <v>41</v>
      </c>
      <c r="F2536" s="58">
        <v>0</v>
      </c>
      <c r="G2536" s="58">
        <v>0</v>
      </c>
      <c r="H2536" s="58">
        <v>0</v>
      </c>
      <c r="I2536" s="58">
        <v>0</v>
      </c>
      <c r="J2536" s="58">
        <v>0</v>
      </c>
    </row>
    <row r="2537" spans="1:10">
      <c r="A2537" t="s">
        <v>361</v>
      </c>
      <c r="B2537" t="s">
        <v>238</v>
      </c>
      <c r="C2537" t="s">
        <v>239</v>
      </c>
      <c r="D2537" t="s">
        <v>47</v>
      </c>
      <c r="E2537" t="s">
        <v>41</v>
      </c>
      <c r="F2537" s="58">
        <v>0</v>
      </c>
      <c r="G2537" s="58">
        <v>0</v>
      </c>
      <c r="H2537" s="58">
        <v>0</v>
      </c>
      <c r="I2537" s="58">
        <v>0</v>
      </c>
      <c r="J2537" s="58">
        <v>0</v>
      </c>
    </row>
    <row r="2538" spans="1:10">
      <c r="A2538" t="s">
        <v>361</v>
      </c>
      <c r="B2538" t="s">
        <v>240</v>
      </c>
      <c r="C2538" t="s">
        <v>241</v>
      </c>
      <c r="D2538" t="s">
        <v>47</v>
      </c>
      <c r="E2538" t="s">
        <v>41</v>
      </c>
      <c r="F2538" s="58">
        <v>0</v>
      </c>
      <c r="G2538" s="58">
        <v>0</v>
      </c>
      <c r="H2538" s="58">
        <v>0</v>
      </c>
      <c r="I2538" s="58">
        <v>0</v>
      </c>
      <c r="J2538" s="58">
        <v>0</v>
      </c>
    </row>
    <row r="2539" spans="1:10">
      <c r="A2539" t="s">
        <v>361</v>
      </c>
      <c r="B2539" t="s">
        <v>242</v>
      </c>
      <c r="C2539" t="s">
        <v>243</v>
      </c>
      <c r="D2539" t="s">
        <v>47</v>
      </c>
      <c r="E2539" t="s">
        <v>41</v>
      </c>
      <c r="F2539" s="58">
        <v>0</v>
      </c>
      <c r="G2539" s="58">
        <v>0</v>
      </c>
      <c r="H2539" s="58">
        <v>0</v>
      </c>
      <c r="I2539" s="58">
        <v>0</v>
      </c>
      <c r="J2539" s="58">
        <v>0</v>
      </c>
    </row>
    <row r="2540" spans="1:10">
      <c r="A2540" t="s">
        <v>361</v>
      </c>
      <c r="B2540" t="s">
        <v>244</v>
      </c>
      <c r="C2540" t="s">
        <v>245</v>
      </c>
      <c r="D2540" t="s">
        <v>47</v>
      </c>
      <c r="E2540" t="s">
        <v>41</v>
      </c>
      <c r="F2540" s="56" t="s">
        <v>318</v>
      </c>
      <c r="G2540" s="56" t="s">
        <v>318</v>
      </c>
      <c r="H2540" s="56" t="s">
        <v>318</v>
      </c>
      <c r="I2540" s="56" t="s">
        <v>318</v>
      </c>
      <c r="J2540" s="56" t="s">
        <v>318</v>
      </c>
    </row>
    <row r="2541" spans="1:10">
      <c r="A2541" t="s">
        <v>361</v>
      </c>
      <c r="B2541" t="s">
        <v>246</v>
      </c>
      <c r="C2541" t="s">
        <v>247</v>
      </c>
      <c r="D2541" t="s">
        <v>47</v>
      </c>
      <c r="E2541" t="s">
        <v>41</v>
      </c>
      <c r="F2541" s="56" t="s">
        <v>318</v>
      </c>
      <c r="G2541" s="56" t="s">
        <v>318</v>
      </c>
      <c r="H2541" s="56" t="s">
        <v>318</v>
      </c>
      <c r="I2541" s="56" t="s">
        <v>318</v>
      </c>
      <c r="J2541" s="56" t="s">
        <v>318</v>
      </c>
    </row>
    <row r="2542" spans="1:10">
      <c r="A2542" t="s">
        <v>361</v>
      </c>
      <c r="B2542" t="s">
        <v>248</v>
      </c>
      <c r="C2542" t="s">
        <v>249</v>
      </c>
      <c r="D2542" t="s">
        <v>47</v>
      </c>
      <c r="E2542" t="s">
        <v>41</v>
      </c>
      <c r="F2542" s="56" t="s">
        <v>318</v>
      </c>
      <c r="G2542" s="56" t="s">
        <v>318</v>
      </c>
      <c r="H2542" s="56" t="s">
        <v>318</v>
      </c>
      <c r="I2542" s="56" t="s">
        <v>318</v>
      </c>
      <c r="J2542" s="56" t="s">
        <v>318</v>
      </c>
    </row>
    <row r="2543" spans="1:10">
      <c r="A2543" t="s">
        <v>361</v>
      </c>
      <c r="B2543" t="s">
        <v>250</v>
      </c>
      <c r="C2543" t="s">
        <v>251</v>
      </c>
      <c r="D2543" t="s">
        <v>47</v>
      </c>
      <c r="E2543" t="s">
        <v>41</v>
      </c>
      <c r="F2543" s="56" t="s">
        <v>318</v>
      </c>
      <c r="G2543" s="56" t="s">
        <v>318</v>
      </c>
      <c r="H2543" s="56" t="s">
        <v>318</v>
      </c>
      <c r="I2543" s="56" t="s">
        <v>318</v>
      </c>
      <c r="J2543" s="56" t="s">
        <v>318</v>
      </c>
    </row>
    <row r="2544" spans="1:10">
      <c r="A2544" t="s">
        <v>361</v>
      </c>
      <c r="B2544" t="s">
        <v>252</v>
      </c>
      <c r="C2544" t="s">
        <v>253</v>
      </c>
      <c r="D2544" t="s">
        <v>47</v>
      </c>
      <c r="E2544" t="s">
        <v>41</v>
      </c>
      <c r="F2544" s="56" t="s">
        <v>318</v>
      </c>
      <c r="G2544" s="56" t="s">
        <v>318</v>
      </c>
      <c r="H2544" s="56" t="s">
        <v>318</v>
      </c>
      <c r="I2544" s="56" t="s">
        <v>318</v>
      </c>
      <c r="J2544" s="56" t="s">
        <v>318</v>
      </c>
    </row>
    <row r="2545" spans="1:10">
      <c r="A2545" t="s">
        <v>361</v>
      </c>
      <c r="B2545" t="s">
        <v>254</v>
      </c>
      <c r="C2545" t="s">
        <v>255</v>
      </c>
      <c r="D2545" t="s">
        <v>47</v>
      </c>
      <c r="E2545" t="s">
        <v>41</v>
      </c>
      <c r="F2545" s="56" t="s">
        <v>318</v>
      </c>
      <c r="G2545" s="56" t="s">
        <v>318</v>
      </c>
      <c r="H2545" s="56" t="s">
        <v>318</v>
      </c>
      <c r="I2545" s="56" t="s">
        <v>318</v>
      </c>
      <c r="J2545" s="56" t="s">
        <v>318</v>
      </c>
    </row>
    <row r="2546" spans="1:10">
      <c r="A2546" t="s">
        <v>361</v>
      </c>
      <c r="B2546" t="s">
        <v>256</v>
      </c>
      <c r="C2546" t="s">
        <v>257</v>
      </c>
      <c r="D2546" t="s">
        <v>47</v>
      </c>
      <c r="E2546" t="s">
        <v>41</v>
      </c>
      <c r="F2546" s="56" t="s">
        <v>318</v>
      </c>
      <c r="G2546" s="56" t="s">
        <v>318</v>
      </c>
      <c r="H2546" s="56" t="s">
        <v>318</v>
      </c>
      <c r="I2546" s="56" t="s">
        <v>318</v>
      </c>
      <c r="J2546" s="56" t="s">
        <v>318</v>
      </c>
    </row>
    <row r="2547" spans="1:10">
      <c r="A2547" t="s">
        <v>361</v>
      </c>
      <c r="B2547" t="s">
        <v>258</v>
      </c>
      <c r="C2547" t="s">
        <v>259</v>
      </c>
      <c r="D2547" t="s">
        <v>47</v>
      </c>
      <c r="E2547" t="s">
        <v>41</v>
      </c>
      <c r="F2547" s="56" t="s">
        <v>318</v>
      </c>
      <c r="G2547" s="56" t="s">
        <v>318</v>
      </c>
      <c r="H2547" s="56" t="s">
        <v>318</v>
      </c>
      <c r="I2547" s="56" t="s">
        <v>318</v>
      </c>
      <c r="J2547" s="56" t="s">
        <v>318</v>
      </c>
    </row>
    <row r="2548" spans="1:10">
      <c r="A2548" t="s">
        <v>361</v>
      </c>
      <c r="B2548" t="s">
        <v>260</v>
      </c>
      <c r="C2548" t="s">
        <v>261</v>
      </c>
      <c r="D2548" t="s">
        <v>47</v>
      </c>
      <c r="E2548" t="s">
        <v>41</v>
      </c>
      <c r="F2548" s="56" t="s">
        <v>318</v>
      </c>
      <c r="G2548" s="56" t="s">
        <v>318</v>
      </c>
      <c r="H2548" s="56" t="s">
        <v>318</v>
      </c>
      <c r="I2548" s="56" t="s">
        <v>318</v>
      </c>
      <c r="J2548" s="56" t="s">
        <v>318</v>
      </c>
    </row>
    <row r="2549" spans="1:10">
      <c r="A2549" t="s">
        <v>361</v>
      </c>
      <c r="B2549" t="s">
        <v>262</v>
      </c>
      <c r="C2549" t="s">
        <v>263</v>
      </c>
      <c r="D2549" t="s">
        <v>47</v>
      </c>
      <c r="E2549" t="s">
        <v>41</v>
      </c>
      <c r="F2549" s="56" t="s">
        <v>318</v>
      </c>
      <c r="G2549" s="56" t="s">
        <v>318</v>
      </c>
      <c r="H2549" s="56" t="s">
        <v>318</v>
      </c>
      <c r="I2549" s="56" t="s">
        <v>318</v>
      </c>
      <c r="J2549" s="56" t="s">
        <v>318</v>
      </c>
    </row>
    <row r="2550" spans="1:10">
      <c r="A2550" t="s">
        <v>361</v>
      </c>
      <c r="B2550" t="s">
        <v>264</v>
      </c>
      <c r="C2550" t="s">
        <v>265</v>
      </c>
      <c r="D2550" t="s">
        <v>47</v>
      </c>
      <c r="E2550" t="s">
        <v>41</v>
      </c>
      <c r="F2550" s="58">
        <v>0</v>
      </c>
      <c r="G2550" s="58">
        <v>0</v>
      </c>
      <c r="H2550" s="58">
        <v>0</v>
      </c>
      <c r="I2550" s="58">
        <v>0</v>
      </c>
      <c r="J2550" s="58">
        <v>0</v>
      </c>
    </row>
    <row r="2551" spans="1:10">
      <c r="A2551" t="s">
        <v>361</v>
      </c>
      <c r="B2551" t="s">
        <v>266</v>
      </c>
      <c r="C2551" t="s">
        <v>267</v>
      </c>
      <c r="D2551" t="s">
        <v>47</v>
      </c>
      <c r="E2551" t="s">
        <v>41</v>
      </c>
      <c r="F2551" s="56" t="s">
        <v>318</v>
      </c>
      <c r="G2551" s="56" t="s">
        <v>318</v>
      </c>
      <c r="H2551" s="56" t="s">
        <v>318</v>
      </c>
      <c r="I2551" s="56" t="s">
        <v>318</v>
      </c>
      <c r="J2551" s="56" t="s">
        <v>318</v>
      </c>
    </row>
    <row r="2552" spans="1:10">
      <c r="A2552" t="s">
        <v>361</v>
      </c>
      <c r="B2552" t="s">
        <v>268</v>
      </c>
      <c r="C2552" t="s">
        <v>269</v>
      </c>
      <c r="D2552" t="s">
        <v>47</v>
      </c>
      <c r="E2552" t="s">
        <v>41</v>
      </c>
      <c r="F2552" s="56" t="s">
        <v>318</v>
      </c>
      <c r="G2552" s="56" t="s">
        <v>318</v>
      </c>
      <c r="H2552" s="56" t="s">
        <v>318</v>
      </c>
      <c r="I2552" s="56" t="s">
        <v>318</v>
      </c>
      <c r="J2552" s="56" t="s">
        <v>318</v>
      </c>
    </row>
    <row r="2553" spans="1:10">
      <c r="A2553" t="s">
        <v>361</v>
      </c>
      <c r="B2553" t="s">
        <v>270</v>
      </c>
      <c r="C2553" t="s">
        <v>271</v>
      </c>
      <c r="D2553" t="s">
        <v>47</v>
      </c>
      <c r="E2553" t="s">
        <v>41</v>
      </c>
      <c r="F2553" s="56" t="s">
        <v>318</v>
      </c>
      <c r="G2553" s="56" t="s">
        <v>318</v>
      </c>
      <c r="H2553" s="56" t="s">
        <v>318</v>
      </c>
      <c r="I2553" s="56" t="s">
        <v>318</v>
      </c>
      <c r="J2553" s="56" t="s">
        <v>318</v>
      </c>
    </row>
    <row r="2554" spans="1:10">
      <c r="A2554" t="s">
        <v>361</v>
      </c>
      <c r="B2554" t="s">
        <v>272</v>
      </c>
      <c r="C2554" t="s">
        <v>273</v>
      </c>
      <c r="D2554" t="s">
        <v>47</v>
      </c>
      <c r="E2554" t="s">
        <v>41</v>
      </c>
      <c r="F2554" s="56" t="s">
        <v>318</v>
      </c>
      <c r="G2554" s="56" t="s">
        <v>318</v>
      </c>
      <c r="H2554" s="56" t="s">
        <v>318</v>
      </c>
      <c r="I2554" s="56" t="s">
        <v>318</v>
      </c>
      <c r="J2554" s="56" t="s">
        <v>318</v>
      </c>
    </row>
    <row r="2555" spans="1:10">
      <c r="A2555" t="s">
        <v>361</v>
      </c>
      <c r="B2555" t="s">
        <v>274</v>
      </c>
      <c r="C2555" t="s">
        <v>275</v>
      </c>
      <c r="D2555" t="s">
        <v>47</v>
      </c>
      <c r="E2555" t="s">
        <v>41</v>
      </c>
      <c r="F2555" s="56" t="s">
        <v>318</v>
      </c>
      <c r="G2555" s="56" t="s">
        <v>318</v>
      </c>
      <c r="H2555" s="56" t="s">
        <v>318</v>
      </c>
      <c r="I2555" s="56" t="s">
        <v>318</v>
      </c>
      <c r="J2555" s="56" t="s">
        <v>318</v>
      </c>
    </row>
    <row r="2556" spans="1:10">
      <c r="A2556" t="s">
        <v>361</v>
      </c>
      <c r="B2556" t="s">
        <v>276</v>
      </c>
      <c r="C2556" t="s">
        <v>277</v>
      </c>
      <c r="D2556" t="s">
        <v>47</v>
      </c>
      <c r="E2556" t="s">
        <v>41</v>
      </c>
      <c r="F2556" s="56" t="s">
        <v>318</v>
      </c>
      <c r="G2556" s="56" t="s">
        <v>318</v>
      </c>
      <c r="H2556" s="56" t="s">
        <v>318</v>
      </c>
      <c r="I2556" s="56" t="s">
        <v>318</v>
      </c>
      <c r="J2556" s="56" t="s">
        <v>318</v>
      </c>
    </row>
    <row r="2557" spans="1:10">
      <c r="A2557" t="s">
        <v>361</v>
      </c>
      <c r="B2557" t="s">
        <v>278</v>
      </c>
      <c r="C2557" t="s">
        <v>279</v>
      </c>
      <c r="D2557" t="s">
        <v>47</v>
      </c>
      <c r="E2557" t="s">
        <v>41</v>
      </c>
      <c r="F2557" s="56" t="s">
        <v>318</v>
      </c>
      <c r="G2557" s="56" t="s">
        <v>318</v>
      </c>
      <c r="H2557" s="56" t="s">
        <v>318</v>
      </c>
      <c r="I2557" s="56" t="s">
        <v>318</v>
      </c>
      <c r="J2557" s="56" t="s">
        <v>318</v>
      </c>
    </row>
    <row r="2558" spans="1:10">
      <c r="A2558" t="s">
        <v>361</v>
      </c>
      <c r="B2558" t="s">
        <v>280</v>
      </c>
      <c r="C2558" t="s">
        <v>281</v>
      </c>
      <c r="D2558" t="s">
        <v>47</v>
      </c>
      <c r="E2558" t="s">
        <v>41</v>
      </c>
      <c r="F2558" s="56" t="s">
        <v>318</v>
      </c>
      <c r="G2558" s="56" t="s">
        <v>318</v>
      </c>
      <c r="H2558" s="56" t="s">
        <v>318</v>
      </c>
      <c r="I2558" s="56" t="s">
        <v>318</v>
      </c>
      <c r="J2558" s="56" t="s">
        <v>318</v>
      </c>
    </row>
    <row r="2559" spans="1:10">
      <c r="A2559" t="s">
        <v>361</v>
      </c>
      <c r="B2559" t="s">
        <v>282</v>
      </c>
      <c r="C2559" t="s">
        <v>283</v>
      </c>
      <c r="D2559" t="s">
        <v>47</v>
      </c>
      <c r="E2559" t="s">
        <v>41</v>
      </c>
      <c r="F2559" s="56" t="s">
        <v>318</v>
      </c>
      <c r="G2559" s="56" t="s">
        <v>318</v>
      </c>
      <c r="H2559" s="56" t="s">
        <v>318</v>
      </c>
      <c r="I2559" s="56" t="s">
        <v>318</v>
      </c>
      <c r="J2559" s="56" t="s">
        <v>318</v>
      </c>
    </row>
    <row r="2560" spans="1:10">
      <c r="A2560" t="s">
        <v>361</v>
      </c>
      <c r="B2560" t="s">
        <v>284</v>
      </c>
      <c r="C2560" t="s">
        <v>285</v>
      </c>
      <c r="D2560" t="s">
        <v>47</v>
      </c>
      <c r="E2560" t="s">
        <v>41</v>
      </c>
      <c r="F2560" s="56" t="s">
        <v>318</v>
      </c>
      <c r="G2560" s="56" t="s">
        <v>318</v>
      </c>
      <c r="H2560" s="56" t="s">
        <v>318</v>
      </c>
      <c r="I2560" s="56" t="s">
        <v>318</v>
      </c>
      <c r="J2560" s="56" t="s">
        <v>318</v>
      </c>
    </row>
    <row r="2561" spans="1:10">
      <c r="A2561" t="s">
        <v>361</v>
      </c>
      <c r="B2561" t="s">
        <v>286</v>
      </c>
      <c r="C2561" t="s">
        <v>287</v>
      </c>
      <c r="D2561" t="s">
        <v>47</v>
      </c>
      <c r="E2561" t="s">
        <v>41</v>
      </c>
      <c r="F2561" s="58">
        <v>0</v>
      </c>
      <c r="G2561" s="58">
        <v>0</v>
      </c>
      <c r="H2561" s="58">
        <v>0</v>
      </c>
      <c r="I2561" s="58">
        <v>0</v>
      </c>
      <c r="J2561" s="58">
        <v>0</v>
      </c>
    </row>
    <row r="2562" spans="1:10">
      <c r="A2562" t="s">
        <v>361</v>
      </c>
      <c r="B2562" t="s">
        <v>288</v>
      </c>
      <c r="C2562" t="s">
        <v>289</v>
      </c>
      <c r="D2562" t="s">
        <v>47</v>
      </c>
      <c r="E2562" t="s">
        <v>41</v>
      </c>
      <c r="F2562" s="58">
        <v>0</v>
      </c>
      <c r="G2562" s="58">
        <v>0</v>
      </c>
      <c r="H2562" s="58">
        <v>0</v>
      </c>
      <c r="I2562" s="58">
        <v>0</v>
      </c>
      <c r="J2562" s="58">
        <v>0</v>
      </c>
    </row>
    <row r="2563" spans="1:10">
      <c r="A2563" t="s">
        <v>361</v>
      </c>
      <c r="B2563" t="s">
        <v>290</v>
      </c>
      <c r="C2563" t="s">
        <v>291</v>
      </c>
      <c r="D2563" t="s">
        <v>47</v>
      </c>
      <c r="E2563" t="s">
        <v>41</v>
      </c>
      <c r="F2563" s="58">
        <v>0</v>
      </c>
      <c r="G2563" s="58">
        <v>0</v>
      </c>
      <c r="H2563" s="58">
        <v>0</v>
      </c>
      <c r="I2563" s="58">
        <v>0</v>
      </c>
      <c r="J2563" s="58">
        <v>0</v>
      </c>
    </row>
    <row r="2564" spans="1:10">
      <c r="A2564" t="s">
        <v>361</v>
      </c>
      <c r="B2564" t="s">
        <v>292</v>
      </c>
      <c r="C2564" t="s">
        <v>293</v>
      </c>
      <c r="D2564" t="s">
        <v>47</v>
      </c>
      <c r="E2564" t="s">
        <v>41</v>
      </c>
      <c r="F2564" s="58">
        <v>0</v>
      </c>
      <c r="G2564" s="58">
        <v>0</v>
      </c>
      <c r="H2564" s="58">
        <v>0</v>
      </c>
      <c r="I2564" s="58">
        <v>0</v>
      </c>
      <c r="J2564" s="58">
        <v>0</v>
      </c>
    </row>
    <row r="2565" spans="1:10">
      <c r="A2565" t="s">
        <v>361</v>
      </c>
      <c r="B2565" t="s">
        <v>294</v>
      </c>
      <c r="C2565" t="s">
        <v>295</v>
      </c>
      <c r="D2565" t="s">
        <v>47</v>
      </c>
      <c r="E2565" t="s">
        <v>41</v>
      </c>
      <c r="F2565" s="58">
        <v>0</v>
      </c>
      <c r="G2565" s="58">
        <v>0</v>
      </c>
      <c r="H2565" s="58">
        <v>0</v>
      </c>
      <c r="I2565" s="58">
        <v>0</v>
      </c>
      <c r="J2565" s="58">
        <v>0</v>
      </c>
    </row>
    <row r="2566" spans="1:10">
      <c r="A2566" t="s">
        <v>361</v>
      </c>
      <c r="B2566" t="s">
        <v>296</v>
      </c>
      <c r="C2566" t="s">
        <v>297</v>
      </c>
      <c r="D2566" t="s">
        <v>47</v>
      </c>
      <c r="E2566" t="s">
        <v>41</v>
      </c>
      <c r="F2566" s="58">
        <v>0</v>
      </c>
      <c r="G2566" s="58">
        <v>0</v>
      </c>
      <c r="H2566" s="58">
        <v>0</v>
      </c>
      <c r="I2566" s="58">
        <v>0</v>
      </c>
      <c r="J2566" s="58">
        <v>0</v>
      </c>
    </row>
    <row r="2567" spans="1:10">
      <c r="A2567" t="s">
        <v>361</v>
      </c>
      <c r="B2567" t="s">
        <v>298</v>
      </c>
      <c r="C2567" t="s">
        <v>299</v>
      </c>
      <c r="D2567" t="s">
        <v>47</v>
      </c>
      <c r="E2567" t="s">
        <v>41</v>
      </c>
      <c r="F2567" s="58">
        <v>0</v>
      </c>
      <c r="G2567" s="58">
        <v>0</v>
      </c>
      <c r="H2567" s="58">
        <v>0</v>
      </c>
      <c r="I2567" s="58">
        <v>0</v>
      </c>
      <c r="J2567" s="58">
        <v>0</v>
      </c>
    </row>
    <row r="2568" spans="1:10">
      <c r="A2568" t="s">
        <v>361</v>
      </c>
      <c r="B2568" t="s">
        <v>300</v>
      </c>
      <c r="C2568" t="s">
        <v>301</v>
      </c>
      <c r="D2568" t="s">
        <v>47</v>
      </c>
      <c r="E2568" t="s">
        <v>41</v>
      </c>
      <c r="F2568" s="58">
        <v>0</v>
      </c>
      <c r="G2568" s="58">
        <v>0</v>
      </c>
      <c r="H2568" s="58">
        <v>0</v>
      </c>
      <c r="I2568" s="58">
        <v>0</v>
      </c>
      <c r="J2568" s="58">
        <v>0</v>
      </c>
    </row>
    <row r="2569" spans="1:10">
      <c r="A2569" t="s">
        <v>361</v>
      </c>
      <c r="B2569" t="s">
        <v>302</v>
      </c>
      <c r="C2569" t="s">
        <v>303</v>
      </c>
      <c r="D2569" t="s">
        <v>47</v>
      </c>
      <c r="E2569" t="s">
        <v>41</v>
      </c>
      <c r="F2569" s="58">
        <v>0</v>
      </c>
      <c r="G2569" s="58">
        <v>0</v>
      </c>
      <c r="H2569" s="58">
        <v>0</v>
      </c>
      <c r="I2569" s="58">
        <v>0</v>
      </c>
      <c r="J2569" s="58">
        <v>0</v>
      </c>
    </row>
    <row r="2570" spans="1:10">
      <c r="A2570" t="s">
        <v>361</v>
      </c>
      <c r="B2570" t="s">
        <v>304</v>
      </c>
      <c r="C2570" t="s">
        <v>305</v>
      </c>
      <c r="D2570" t="s">
        <v>47</v>
      </c>
      <c r="E2570" t="s">
        <v>41</v>
      </c>
      <c r="F2570" s="58">
        <v>0</v>
      </c>
      <c r="G2570" s="58">
        <v>0</v>
      </c>
      <c r="H2570" s="58">
        <v>0</v>
      </c>
      <c r="I2570" s="58">
        <v>0</v>
      </c>
      <c r="J2570" s="58">
        <v>0</v>
      </c>
    </row>
    <row r="2571" spans="1:10">
      <c r="A2571" t="s">
        <v>361</v>
      </c>
      <c r="B2571" t="s">
        <v>306</v>
      </c>
      <c r="C2571" t="s">
        <v>307</v>
      </c>
      <c r="D2571" t="s">
        <v>47</v>
      </c>
      <c r="E2571" t="s">
        <v>41</v>
      </c>
      <c r="F2571" s="58">
        <v>0</v>
      </c>
      <c r="G2571" s="58">
        <v>0</v>
      </c>
      <c r="H2571" s="58">
        <v>0</v>
      </c>
      <c r="I2571" s="58">
        <v>0</v>
      </c>
      <c r="J2571" s="58">
        <v>0</v>
      </c>
    </row>
    <row r="2572" spans="1:10">
      <c r="A2572" t="s">
        <v>361</v>
      </c>
      <c r="B2572" t="s">
        <v>308</v>
      </c>
      <c r="C2572" t="s">
        <v>309</v>
      </c>
      <c r="D2572" t="s">
        <v>47</v>
      </c>
      <c r="E2572" t="s">
        <v>41</v>
      </c>
      <c r="F2572" s="58">
        <v>0</v>
      </c>
      <c r="G2572" s="58">
        <v>0</v>
      </c>
      <c r="H2572" s="58">
        <v>0</v>
      </c>
      <c r="I2572" s="58">
        <v>0</v>
      </c>
      <c r="J2572" s="58">
        <v>0</v>
      </c>
    </row>
    <row r="2573" spans="1:10">
      <c r="A2573" t="s">
        <v>361</v>
      </c>
      <c r="B2573" t="s">
        <v>310</v>
      </c>
      <c r="C2573" t="s">
        <v>311</v>
      </c>
      <c r="D2573" t="s">
        <v>47</v>
      </c>
      <c r="E2573" t="s">
        <v>41</v>
      </c>
      <c r="F2573" s="58">
        <v>3.2218798500000009E-3</v>
      </c>
      <c r="G2573" s="58">
        <v>3.3829738425000008E-3</v>
      </c>
      <c r="H2573" s="58">
        <v>3.552122534625001E-3</v>
      </c>
      <c r="I2573" s="58">
        <v>3.7297286613562522E-3</v>
      </c>
      <c r="J2573" s="58">
        <v>3.9162150944240647E-3</v>
      </c>
    </row>
    <row r="2574" spans="1:10">
      <c r="A2574" t="s">
        <v>361</v>
      </c>
      <c r="B2574" t="s">
        <v>312</v>
      </c>
      <c r="C2574" t="s">
        <v>313</v>
      </c>
      <c r="D2574" t="s">
        <v>47</v>
      </c>
      <c r="E2574" t="s">
        <v>41</v>
      </c>
      <c r="F2574" s="58">
        <v>1.892933855902274E-3</v>
      </c>
      <c r="G2574" s="58">
        <v>1.8740045173432521E-3</v>
      </c>
      <c r="H2574" s="58">
        <v>1.855264472169819E-3</v>
      </c>
      <c r="I2574" s="58">
        <v>1.8367118274481211E-3</v>
      </c>
      <c r="J2574" s="58">
        <v>1.818344709173639E-3</v>
      </c>
    </row>
    <row r="2575" spans="1:10">
      <c r="A2575" t="s">
        <v>361</v>
      </c>
      <c r="B2575" t="s">
        <v>314</v>
      </c>
      <c r="C2575" t="s">
        <v>315</v>
      </c>
      <c r="D2575" t="s">
        <v>47</v>
      </c>
      <c r="E2575" t="s">
        <v>41</v>
      </c>
      <c r="F2575" s="58">
        <v>5.1148137059022752E-3</v>
      </c>
      <c r="G2575" s="58">
        <v>5.2569783598432531E-3</v>
      </c>
      <c r="H2575" s="58">
        <v>5.4073870067948204E-3</v>
      </c>
      <c r="I2575" s="58">
        <v>5.5664404888043726E-3</v>
      </c>
      <c r="J2575" s="58">
        <v>5.7345598035977042E-3</v>
      </c>
    </row>
    <row r="2576" spans="1:10">
      <c r="A2576" t="s">
        <v>361</v>
      </c>
      <c r="B2576" t="s">
        <v>316</v>
      </c>
      <c r="C2576" t="s">
        <v>317</v>
      </c>
      <c r="D2576" t="s">
        <v>47</v>
      </c>
      <c r="E2576" t="s">
        <v>41</v>
      </c>
      <c r="F2576" s="56" t="s">
        <v>318</v>
      </c>
      <c r="G2576" s="56" t="s">
        <v>318</v>
      </c>
      <c r="H2576" s="56" t="s">
        <v>318</v>
      </c>
      <c r="I2576" s="56" t="s">
        <v>318</v>
      </c>
      <c r="J2576" s="56" t="s">
        <v>318</v>
      </c>
    </row>
    <row r="2577" spans="1:10">
      <c r="A2577" t="s">
        <v>361</v>
      </c>
      <c r="B2577" t="s">
        <v>319</v>
      </c>
      <c r="C2577" t="s">
        <v>320</v>
      </c>
      <c r="D2577" t="s">
        <v>47</v>
      </c>
      <c r="E2577" t="s">
        <v>41</v>
      </c>
      <c r="F2577" s="56" t="s">
        <v>318</v>
      </c>
      <c r="G2577" s="56" t="s">
        <v>318</v>
      </c>
      <c r="H2577" s="56" t="s">
        <v>318</v>
      </c>
      <c r="I2577" s="56" t="s">
        <v>318</v>
      </c>
      <c r="J2577" s="56" t="s">
        <v>318</v>
      </c>
    </row>
    <row r="2578" spans="1:10">
      <c r="A2578" t="s">
        <v>361</v>
      </c>
      <c r="B2578" t="s">
        <v>321</v>
      </c>
      <c r="C2578" t="s">
        <v>322</v>
      </c>
      <c r="D2578" t="s">
        <v>47</v>
      </c>
      <c r="E2578" t="s">
        <v>41</v>
      </c>
      <c r="F2578" s="58">
        <v>0</v>
      </c>
      <c r="G2578" s="58">
        <v>0</v>
      </c>
      <c r="H2578" s="58">
        <v>0</v>
      </c>
      <c r="I2578" s="58">
        <v>0</v>
      </c>
      <c r="J2578" s="58">
        <v>0</v>
      </c>
    </row>
    <row r="2579" spans="1:10">
      <c r="A2579" t="s">
        <v>361</v>
      </c>
      <c r="B2579" t="s">
        <v>323</v>
      </c>
      <c r="C2579" t="s">
        <v>324</v>
      </c>
      <c r="D2579" t="s">
        <v>47</v>
      </c>
      <c r="E2579" t="s">
        <v>41</v>
      </c>
      <c r="F2579" s="56" t="s">
        <v>318</v>
      </c>
      <c r="G2579" s="56" t="s">
        <v>318</v>
      </c>
      <c r="H2579" s="56" t="s">
        <v>318</v>
      </c>
      <c r="I2579" s="56" t="s">
        <v>318</v>
      </c>
      <c r="J2579" s="56" t="s">
        <v>318</v>
      </c>
    </row>
    <row r="2580" spans="1:10">
      <c r="A2580" t="s">
        <v>361</v>
      </c>
      <c r="B2580" t="s">
        <v>325</v>
      </c>
      <c r="C2580" t="s">
        <v>326</v>
      </c>
      <c r="D2580" t="s">
        <v>47</v>
      </c>
      <c r="E2580" t="s">
        <v>41</v>
      </c>
      <c r="F2580" s="56" t="s">
        <v>318</v>
      </c>
      <c r="G2580" s="56" t="s">
        <v>318</v>
      </c>
      <c r="H2580" s="56" t="s">
        <v>318</v>
      </c>
      <c r="I2580" s="56" t="s">
        <v>318</v>
      </c>
      <c r="J2580" s="56" t="s">
        <v>318</v>
      </c>
    </row>
    <row r="2581" spans="1:10">
      <c r="A2581" t="s">
        <v>361</v>
      </c>
      <c r="B2581" t="s">
        <v>327</v>
      </c>
      <c r="C2581" t="s">
        <v>328</v>
      </c>
      <c r="D2581" t="s">
        <v>47</v>
      </c>
      <c r="E2581" t="s">
        <v>41</v>
      </c>
      <c r="F2581" s="56" t="s">
        <v>318</v>
      </c>
      <c r="G2581" s="56" t="s">
        <v>318</v>
      </c>
      <c r="H2581" s="56" t="s">
        <v>318</v>
      </c>
      <c r="I2581" s="56" t="s">
        <v>318</v>
      </c>
      <c r="J2581" s="56" t="s">
        <v>318</v>
      </c>
    </row>
    <row r="2582" spans="1:10">
      <c r="A2582" t="s">
        <v>361</v>
      </c>
      <c r="B2582" t="s">
        <v>329</v>
      </c>
      <c r="C2582" t="s">
        <v>330</v>
      </c>
      <c r="D2582" t="s">
        <v>47</v>
      </c>
      <c r="E2582" t="s">
        <v>41</v>
      </c>
      <c r="F2582" s="56" t="s">
        <v>318</v>
      </c>
      <c r="G2582" s="56" t="s">
        <v>318</v>
      </c>
      <c r="H2582" s="56" t="s">
        <v>318</v>
      </c>
      <c r="I2582" s="56" t="s">
        <v>318</v>
      </c>
      <c r="J2582" s="56" t="s">
        <v>318</v>
      </c>
    </row>
    <row r="2583" spans="1:10">
      <c r="A2583" t="s">
        <v>361</v>
      </c>
      <c r="B2583" t="s">
        <v>331</v>
      </c>
      <c r="C2583" t="s">
        <v>332</v>
      </c>
      <c r="D2583" t="s">
        <v>47</v>
      </c>
      <c r="E2583" t="s">
        <v>41</v>
      </c>
      <c r="F2583" s="56" t="s">
        <v>318</v>
      </c>
      <c r="G2583" s="56" t="s">
        <v>318</v>
      </c>
      <c r="H2583" s="56" t="s">
        <v>318</v>
      </c>
      <c r="I2583" s="56" t="s">
        <v>318</v>
      </c>
      <c r="J2583" s="56" t="s">
        <v>318</v>
      </c>
    </row>
    <row r="2584" spans="1:10">
      <c r="A2584" t="s">
        <v>361</v>
      </c>
      <c r="B2584" t="s">
        <v>333</v>
      </c>
      <c r="C2584" t="s">
        <v>334</v>
      </c>
      <c r="D2584" t="s">
        <v>47</v>
      </c>
      <c r="E2584" t="s">
        <v>41</v>
      </c>
      <c r="F2584" s="58">
        <v>0</v>
      </c>
      <c r="G2584" s="58">
        <v>0</v>
      </c>
      <c r="H2584" s="58">
        <v>0</v>
      </c>
      <c r="I2584" s="58">
        <v>0</v>
      </c>
      <c r="J2584" s="58">
        <v>0</v>
      </c>
    </row>
    <row r="2585" spans="1:10">
      <c r="A2585" t="s">
        <v>361</v>
      </c>
      <c r="B2585" t="s">
        <v>335</v>
      </c>
      <c r="C2585" t="s">
        <v>336</v>
      </c>
      <c r="D2585" t="s">
        <v>47</v>
      </c>
      <c r="E2585" t="s">
        <v>41</v>
      </c>
      <c r="F2585" s="56" t="s">
        <v>318</v>
      </c>
      <c r="G2585" s="56" t="s">
        <v>318</v>
      </c>
      <c r="H2585" s="56" t="s">
        <v>318</v>
      </c>
      <c r="I2585" s="56" t="s">
        <v>318</v>
      </c>
      <c r="J2585" s="56" t="s">
        <v>318</v>
      </c>
    </row>
    <row r="2586" spans="1:10">
      <c r="A2586" t="s">
        <v>361</v>
      </c>
      <c r="B2586" t="s">
        <v>337</v>
      </c>
      <c r="C2586" t="s">
        <v>338</v>
      </c>
      <c r="D2586" t="s">
        <v>47</v>
      </c>
      <c r="E2586" t="s">
        <v>41</v>
      </c>
      <c r="F2586" s="56" t="s">
        <v>318</v>
      </c>
      <c r="G2586" s="56" t="s">
        <v>318</v>
      </c>
      <c r="H2586" s="56" t="s">
        <v>318</v>
      </c>
      <c r="I2586" s="56" t="s">
        <v>318</v>
      </c>
      <c r="J2586" s="56" t="s">
        <v>318</v>
      </c>
    </row>
    <row r="2587" spans="1:10">
      <c r="A2587" t="s">
        <v>361</v>
      </c>
      <c r="B2587" t="s">
        <v>339</v>
      </c>
      <c r="C2587" t="s">
        <v>340</v>
      </c>
      <c r="D2587" t="s">
        <v>47</v>
      </c>
      <c r="E2587" t="s">
        <v>41</v>
      </c>
      <c r="F2587" s="56" t="s">
        <v>318</v>
      </c>
      <c r="G2587" s="56" t="s">
        <v>318</v>
      </c>
      <c r="H2587" s="56" t="s">
        <v>318</v>
      </c>
      <c r="I2587" s="56" t="s">
        <v>318</v>
      </c>
      <c r="J2587" s="56" t="s">
        <v>318</v>
      </c>
    </row>
    <row r="2588" spans="1:10">
      <c r="A2588" t="s">
        <v>361</v>
      </c>
      <c r="B2588" t="s">
        <v>341</v>
      </c>
      <c r="C2588" t="s">
        <v>342</v>
      </c>
      <c r="D2588" t="s">
        <v>47</v>
      </c>
      <c r="E2588" t="s">
        <v>41</v>
      </c>
      <c r="F2588" s="56" t="s">
        <v>318</v>
      </c>
      <c r="G2588" s="56" t="s">
        <v>318</v>
      </c>
      <c r="H2588" s="56" t="s">
        <v>318</v>
      </c>
      <c r="I2588" s="56" t="s">
        <v>318</v>
      </c>
      <c r="J2588" s="56" t="s">
        <v>318</v>
      </c>
    </row>
    <row r="2589" spans="1:10">
      <c r="A2589" t="s">
        <v>361</v>
      </c>
      <c r="B2589" t="s">
        <v>343</v>
      </c>
      <c r="C2589" t="s">
        <v>344</v>
      </c>
      <c r="D2589" t="s">
        <v>47</v>
      </c>
      <c r="E2589" t="s">
        <v>41</v>
      </c>
      <c r="F2589" s="56" t="s">
        <v>318</v>
      </c>
      <c r="G2589" s="56" t="s">
        <v>318</v>
      </c>
      <c r="H2589" s="56" t="s">
        <v>318</v>
      </c>
      <c r="I2589" s="56" t="s">
        <v>318</v>
      </c>
      <c r="J2589" s="56" t="s">
        <v>318</v>
      </c>
    </row>
    <row r="2590" spans="1:10">
      <c r="A2590" t="s">
        <v>361</v>
      </c>
      <c r="B2590" t="s">
        <v>345</v>
      </c>
      <c r="C2590" t="s">
        <v>346</v>
      </c>
      <c r="D2590" t="s">
        <v>47</v>
      </c>
      <c r="E2590" t="s">
        <v>41</v>
      </c>
      <c r="F2590" s="58">
        <v>0</v>
      </c>
      <c r="G2590" s="58">
        <v>0</v>
      </c>
      <c r="H2590" s="58">
        <v>0</v>
      </c>
      <c r="I2590" s="58">
        <v>0</v>
      </c>
      <c r="J2590" s="58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A46C-FAAF-4D1F-9141-6D6866D61683}">
  <sheetPr codeName="Sheet7">
    <tabColor rgb="FFFFDB8E"/>
  </sheetPr>
  <dimension ref="A1:T2590"/>
  <sheetViews>
    <sheetView zoomScale="80" zoomScaleNormal="80" zoomScaleSheetLayoutView="89" workbookViewId="0"/>
  </sheetViews>
  <sheetFormatPr defaultRowHeight="12.75"/>
  <cols>
    <col min="2" max="2" width="22.5703125" bestFit="1" customWidth="1"/>
    <col min="3" max="3" width="93" customWidth="1"/>
    <col min="5" max="5" width="15.85546875" bestFit="1" customWidth="1"/>
  </cols>
  <sheetData>
    <row r="1" spans="1:16" ht="14.25">
      <c r="C1" s="57" t="s">
        <v>29</v>
      </c>
      <c r="E1" s="57"/>
    </row>
    <row r="2" spans="1:16" ht="14.25">
      <c r="A2" s="55" t="s">
        <v>31</v>
      </c>
      <c r="B2" s="55" t="s">
        <v>32</v>
      </c>
      <c r="C2" s="55" t="s">
        <v>33</v>
      </c>
      <c r="D2" s="55" t="s">
        <v>34</v>
      </c>
      <c r="E2" s="55" t="s">
        <v>35</v>
      </c>
      <c r="F2" s="55" t="s">
        <v>36</v>
      </c>
      <c r="G2" s="55" t="s">
        <v>37</v>
      </c>
      <c r="H2" s="55" t="s">
        <v>38</v>
      </c>
      <c r="I2" s="55" t="s">
        <v>39</v>
      </c>
      <c r="J2" s="55" t="s">
        <v>40</v>
      </c>
    </row>
    <row r="4" spans="1:16" ht="14.25">
      <c r="F4" s="59"/>
      <c r="G4" s="59"/>
      <c r="H4" s="59"/>
      <c r="I4" s="59"/>
      <c r="J4" s="59"/>
    </row>
    <row r="5" spans="1:16" ht="14.25">
      <c r="F5" s="59"/>
      <c r="G5" s="59"/>
      <c r="H5" s="59"/>
      <c r="I5" s="59"/>
      <c r="J5" s="59"/>
    </row>
    <row r="6" spans="1:16" ht="14.25">
      <c r="F6" s="59"/>
      <c r="G6" s="59"/>
      <c r="H6" s="59"/>
      <c r="I6" s="59"/>
      <c r="J6" s="59"/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41</v>
      </c>
      <c r="F7" s="58"/>
      <c r="G7" s="58"/>
      <c r="H7" s="58"/>
      <c r="I7" s="58"/>
      <c r="J7" s="58"/>
    </row>
    <row r="8" spans="1:16">
      <c r="A8" t="s">
        <v>44</v>
      </c>
      <c r="B8" t="s">
        <v>48</v>
      </c>
      <c r="C8" t="s">
        <v>49</v>
      </c>
      <c r="D8" t="s">
        <v>47</v>
      </c>
      <c r="E8" t="s">
        <v>41</v>
      </c>
      <c r="F8" s="58"/>
      <c r="G8" s="58"/>
      <c r="H8" s="58"/>
      <c r="I8" s="58"/>
      <c r="J8" s="58"/>
    </row>
    <row r="9" spans="1:16">
      <c r="A9" t="s">
        <v>44</v>
      </c>
      <c r="B9" t="s">
        <v>50</v>
      </c>
      <c r="C9" t="s">
        <v>51</v>
      </c>
      <c r="D9" t="s">
        <v>47</v>
      </c>
      <c r="E9" t="s">
        <v>41</v>
      </c>
      <c r="F9" s="58"/>
      <c r="G9" s="58"/>
      <c r="H9" s="58"/>
      <c r="I9" s="58"/>
      <c r="J9" s="58"/>
    </row>
    <row r="10" spans="1:16">
      <c r="A10" t="s">
        <v>44</v>
      </c>
      <c r="B10" t="s">
        <v>52</v>
      </c>
      <c r="C10" t="s">
        <v>53</v>
      </c>
      <c r="D10" t="s">
        <v>47</v>
      </c>
      <c r="E10" t="s">
        <v>41</v>
      </c>
      <c r="F10" s="58"/>
      <c r="G10" s="58"/>
      <c r="H10" s="58"/>
      <c r="I10" s="58"/>
      <c r="J10" s="58"/>
    </row>
    <row r="11" spans="1:16" ht="15">
      <c r="A11" t="s">
        <v>44</v>
      </c>
      <c r="B11" t="s">
        <v>54</v>
      </c>
      <c r="C11" t="s">
        <v>55</v>
      </c>
      <c r="D11" t="s">
        <v>47</v>
      </c>
      <c r="E11" t="s">
        <v>41</v>
      </c>
      <c r="F11" s="58"/>
      <c r="G11" s="58"/>
      <c r="H11" s="58"/>
      <c r="I11" s="58"/>
      <c r="J11" s="58"/>
      <c r="P11" s="119"/>
    </row>
    <row r="12" spans="1:16" ht="15">
      <c r="A12" t="s">
        <v>44</v>
      </c>
      <c r="B12" t="s">
        <v>56</v>
      </c>
      <c r="C12" t="s">
        <v>57</v>
      </c>
      <c r="D12" t="s">
        <v>47</v>
      </c>
      <c r="E12" t="s">
        <v>41</v>
      </c>
      <c r="F12" s="58"/>
      <c r="G12" s="58"/>
      <c r="H12" s="58"/>
      <c r="I12" s="58"/>
      <c r="J12" s="58"/>
      <c r="P12" s="119"/>
    </row>
    <row r="13" spans="1:16">
      <c r="A13" t="s">
        <v>44</v>
      </c>
      <c r="B13" t="s">
        <v>58</v>
      </c>
      <c r="C13" t="s">
        <v>59</v>
      </c>
      <c r="D13" t="s">
        <v>47</v>
      </c>
      <c r="E13" t="s">
        <v>41</v>
      </c>
      <c r="F13" s="58">
        <f>'F_Inputs - BP'!F13+24.476</f>
        <v>27.848944799999998</v>
      </c>
      <c r="G13" s="58">
        <f>'F_Inputs - BP'!G13+36.941</f>
        <v>40.258455699999999</v>
      </c>
      <c r="H13" s="58">
        <f>'F_Inputs - BP'!H13+32.412</f>
        <v>35.687209600000003</v>
      </c>
      <c r="I13" s="58">
        <f>'F_Inputs - BP'!I13+17.172</f>
        <v>20.518281200000001</v>
      </c>
      <c r="J13" s="58">
        <f>'F_Inputs - BP'!J13+0.216</f>
        <v>3.8117535</v>
      </c>
      <c r="K13" t="s">
        <v>362</v>
      </c>
    </row>
    <row r="14" spans="1:16">
      <c r="A14" t="s">
        <v>44</v>
      </c>
      <c r="B14" t="s">
        <v>60</v>
      </c>
      <c r="C14" t="s">
        <v>61</v>
      </c>
      <c r="D14" t="s">
        <v>47</v>
      </c>
      <c r="E14" t="s">
        <v>41</v>
      </c>
      <c r="F14" s="58"/>
      <c r="G14" s="58"/>
      <c r="H14" s="58"/>
      <c r="I14" s="58"/>
      <c r="J14" s="58"/>
    </row>
    <row r="15" spans="1:16">
      <c r="A15" t="s">
        <v>44</v>
      </c>
      <c r="B15" t="s">
        <v>62</v>
      </c>
      <c r="C15" t="s">
        <v>63</v>
      </c>
      <c r="D15" t="s">
        <v>47</v>
      </c>
      <c r="E15" t="s">
        <v>41</v>
      </c>
      <c r="F15" s="58"/>
      <c r="G15" s="58"/>
      <c r="H15" s="58"/>
      <c r="I15" s="58"/>
      <c r="J15" s="58"/>
    </row>
    <row r="16" spans="1:16">
      <c r="A16" t="s">
        <v>44</v>
      </c>
      <c r="B16" t="s">
        <v>64</v>
      </c>
      <c r="C16" t="s">
        <v>65</v>
      </c>
      <c r="D16" t="s">
        <v>47</v>
      </c>
      <c r="E16" t="s">
        <v>41</v>
      </c>
      <c r="F16" s="58"/>
      <c r="G16" s="58"/>
      <c r="H16" s="58"/>
      <c r="I16" s="58"/>
      <c r="J16" s="58"/>
    </row>
    <row r="17" spans="1:11">
      <c r="A17" t="s">
        <v>44</v>
      </c>
      <c r="B17" t="s">
        <v>66</v>
      </c>
      <c r="C17" t="s">
        <v>67</v>
      </c>
      <c r="D17" t="s">
        <v>47</v>
      </c>
      <c r="E17" t="s">
        <v>41</v>
      </c>
      <c r="F17" s="58"/>
      <c r="G17" s="58"/>
      <c r="H17" s="58"/>
      <c r="I17" s="58"/>
      <c r="J17" s="58"/>
    </row>
    <row r="18" spans="1:11">
      <c r="A18" t="s">
        <v>44</v>
      </c>
      <c r="B18" t="s">
        <v>68</v>
      </c>
      <c r="C18" t="s">
        <v>69</v>
      </c>
      <c r="D18" t="s">
        <v>47</v>
      </c>
      <c r="E18" t="s">
        <v>41</v>
      </c>
      <c r="F18" s="58">
        <f>'F_Inputs - BP'!F18+24.476</f>
        <v>40.946267599999999</v>
      </c>
      <c r="G18" s="58">
        <f>'F_Inputs - BP'!G18+36.941</f>
        <v>53.839744800000005</v>
      </c>
      <c r="H18" s="58">
        <f>'F_Inputs - BP'!H18+32.412</f>
        <v>48.386099199999997</v>
      </c>
      <c r="I18" s="58">
        <f>'F_Inputs - BP'!I18+17.172</f>
        <v>35.728216700000004</v>
      </c>
      <c r="J18" s="58">
        <f>'F_Inputs - BP'!J18+0.216</f>
        <v>23.15916</v>
      </c>
      <c r="K18" t="s">
        <v>362</v>
      </c>
    </row>
    <row r="19" spans="1:11">
      <c r="A19" t="s">
        <v>44</v>
      </c>
      <c r="B19" t="s">
        <v>70</v>
      </c>
      <c r="C19" t="s">
        <v>71</v>
      </c>
      <c r="D19" t="s">
        <v>47</v>
      </c>
      <c r="E19" t="s">
        <v>41</v>
      </c>
      <c r="F19" s="58"/>
      <c r="G19" s="58"/>
      <c r="H19" s="58"/>
      <c r="I19" s="58"/>
      <c r="J19" s="58"/>
    </row>
    <row r="20" spans="1:11">
      <c r="A20" t="s">
        <v>44</v>
      </c>
      <c r="B20" t="s">
        <v>72</v>
      </c>
      <c r="C20" t="s">
        <v>73</v>
      </c>
      <c r="D20" t="s">
        <v>47</v>
      </c>
      <c r="E20" t="s">
        <v>41</v>
      </c>
      <c r="F20" s="58"/>
      <c r="G20" s="58"/>
      <c r="H20" s="58"/>
      <c r="I20" s="58"/>
      <c r="J20" s="58"/>
    </row>
    <row r="21" spans="1:11">
      <c r="A21" t="s">
        <v>44</v>
      </c>
      <c r="B21" t="s">
        <v>74</v>
      </c>
      <c r="C21" t="s">
        <v>75</v>
      </c>
      <c r="D21" t="s">
        <v>47</v>
      </c>
      <c r="E21" t="s">
        <v>41</v>
      </c>
      <c r="F21" s="58"/>
      <c r="G21" s="58"/>
      <c r="H21" s="58"/>
      <c r="I21" s="58"/>
      <c r="J21" s="58"/>
    </row>
    <row r="22" spans="1:11">
      <c r="A22" t="s">
        <v>44</v>
      </c>
      <c r="B22" t="s">
        <v>76</v>
      </c>
      <c r="C22" t="s">
        <v>77</v>
      </c>
      <c r="D22" t="s">
        <v>47</v>
      </c>
      <c r="E22" t="s">
        <v>41</v>
      </c>
      <c r="F22" s="58"/>
      <c r="G22" s="58"/>
      <c r="H22" s="58"/>
      <c r="I22" s="58"/>
      <c r="J22" s="58"/>
    </row>
    <row r="23" spans="1:11">
      <c r="A23" t="s">
        <v>44</v>
      </c>
      <c r="B23" t="s">
        <v>78</v>
      </c>
      <c r="C23" t="s">
        <v>79</v>
      </c>
      <c r="D23" t="s">
        <v>47</v>
      </c>
      <c r="E23" t="s">
        <v>41</v>
      </c>
      <c r="F23" s="58"/>
      <c r="G23" s="58"/>
      <c r="H23" s="58"/>
      <c r="I23" s="58"/>
      <c r="J23" s="58"/>
    </row>
    <row r="24" spans="1:11">
      <c r="A24" t="s">
        <v>44</v>
      </c>
      <c r="B24" t="s">
        <v>80</v>
      </c>
      <c r="C24" t="s">
        <v>81</v>
      </c>
      <c r="D24" t="s">
        <v>47</v>
      </c>
      <c r="E24" t="s">
        <v>41</v>
      </c>
      <c r="F24" s="58"/>
      <c r="G24" s="58"/>
      <c r="H24" s="58"/>
      <c r="I24" s="58"/>
      <c r="J24" s="58"/>
    </row>
    <row r="25" spans="1:11">
      <c r="A25" t="s">
        <v>44</v>
      </c>
      <c r="B25" t="s">
        <v>82</v>
      </c>
      <c r="C25" t="s">
        <v>83</v>
      </c>
      <c r="D25" t="s">
        <v>47</v>
      </c>
      <c r="E25" t="s">
        <v>41</v>
      </c>
      <c r="F25" s="58">
        <f>'F_Inputs - BP'!F25+136.124</f>
        <v>161.95942600000001</v>
      </c>
      <c r="G25" s="58">
        <f>'F_Inputs - BP'!G25+115.494</f>
        <v>152.78845079999999</v>
      </c>
      <c r="H25" s="58">
        <f>'F_Inputs - BP'!H25+144.057</f>
        <v>184.30188319999999</v>
      </c>
      <c r="I25" s="58">
        <f>'F_Inputs - BP'!I25+113.353</f>
        <v>163.661686</v>
      </c>
      <c r="J25" s="58">
        <f>'F_Inputs - BP'!J25+40.796</f>
        <v>80.571716000000009</v>
      </c>
      <c r="K25" t="s">
        <v>362</v>
      </c>
    </row>
    <row r="26" spans="1:11">
      <c r="A26" t="s">
        <v>44</v>
      </c>
      <c r="B26" t="s">
        <v>84</v>
      </c>
      <c r="C26" t="s">
        <v>85</v>
      </c>
      <c r="D26" t="s">
        <v>47</v>
      </c>
      <c r="E26" t="s">
        <v>41</v>
      </c>
      <c r="F26" s="58"/>
      <c r="G26" s="58"/>
      <c r="H26" s="58"/>
      <c r="I26" s="58"/>
      <c r="J26" s="58"/>
    </row>
    <row r="27" spans="1:11">
      <c r="A27" t="s">
        <v>44</v>
      </c>
      <c r="B27" t="s">
        <v>86</v>
      </c>
      <c r="C27" t="s">
        <v>87</v>
      </c>
      <c r="D27" t="s">
        <v>47</v>
      </c>
      <c r="E27" t="s">
        <v>41</v>
      </c>
      <c r="F27" s="58"/>
      <c r="G27" s="58"/>
      <c r="H27" s="58"/>
      <c r="I27" s="58"/>
      <c r="J27" s="58"/>
    </row>
    <row r="28" spans="1:11">
      <c r="A28" t="s">
        <v>44</v>
      </c>
      <c r="B28" t="s">
        <v>88</v>
      </c>
      <c r="C28" t="s">
        <v>89</v>
      </c>
      <c r="D28" t="s">
        <v>47</v>
      </c>
      <c r="E28" t="s">
        <v>41</v>
      </c>
      <c r="F28" s="58"/>
      <c r="G28" s="58"/>
      <c r="H28" s="58"/>
      <c r="I28" s="58"/>
      <c r="J28" s="58"/>
    </row>
    <row r="29" spans="1:11">
      <c r="A29" t="s">
        <v>44</v>
      </c>
      <c r="B29" t="s">
        <v>90</v>
      </c>
      <c r="C29" t="s">
        <v>91</v>
      </c>
      <c r="D29" t="s">
        <v>47</v>
      </c>
      <c r="E29" t="s">
        <v>41</v>
      </c>
      <c r="F29" s="58"/>
      <c r="G29" s="58"/>
      <c r="H29" s="58"/>
      <c r="I29" s="58"/>
      <c r="J29" s="58"/>
    </row>
    <row r="30" spans="1:11">
      <c r="A30" t="s">
        <v>44</v>
      </c>
      <c r="B30" t="s">
        <v>92</v>
      </c>
      <c r="C30" t="s">
        <v>93</v>
      </c>
      <c r="D30" t="s">
        <v>47</v>
      </c>
      <c r="E30" t="s">
        <v>41</v>
      </c>
      <c r="F30" s="58">
        <f>'F_Inputs - BP'!F30+136.124</f>
        <v>259.50467639999999</v>
      </c>
      <c r="G30" s="58">
        <f>'F_Inputs - BP'!G30+115.494</f>
        <v>321.14229290000003</v>
      </c>
      <c r="H30" s="58">
        <f>'F_Inputs - BP'!H30+144.057</f>
        <v>423.42583999999999</v>
      </c>
      <c r="I30" s="58">
        <f>'F_Inputs - BP'!I30+113.353</f>
        <v>458.95478560000004</v>
      </c>
      <c r="J30" s="58">
        <f>'F_Inputs - BP'!J30+40.796</f>
        <v>432.3564245</v>
      </c>
      <c r="K30" t="s">
        <v>362</v>
      </c>
    </row>
    <row r="31" spans="1:11">
      <c r="A31" t="s">
        <v>44</v>
      </c>
      <c r="B31" t="s">
        <v>94</v>
      </c>
      <c r="C31" t="s">
        <v>95</v>
      </c>
      <c r="D31" t="s">
        <v>47</v>
      </c>
      <c r="E31" t="s">
        <v>41</v>
      </c>
      <c r="F31" s="58"/>
      <c r="G31" s="58"/>
      <c r="H31" s="58"/>
      <c r="I31" s="58"/>
      <c r="J31" s="58"/>
    </row>
    <row r="32" spans="1:11">
      <c r="A32" t="s">
        <v>44</v>
      </c>
      <c r="B32" t="s">
        <v>96</v>
      </c>
      <c r="C32" t="s">
        <v>97</v>
      </c>
      <c r="D32" t="s">
        <v>47</v>
      </c>
      <c r="E32" t="s">
        <v>41</v>
      </c>
      <c r="F32" s="58"/>
      <c r="G32" s="58"/>
      <c r="H32" s="58"/>
      <c r="I32" s="58"/>
      <c r="J32" s="58"/>
    </row>
    <row r="33" spans="1:10">
      <c r="A33" t="s">
        <v>44</v>
      </c>
      <c r="B33" t="s">
        <v>98</v>
      </c>
      <c r="C33" t="s">
        <v>99</v>
      </c>
      <c r="D33" t="s">
        <v>47</v>
      </c>
      <c r="E33" t="s">
        <v>41</v>
      </c>
      <c r="F33" s="58"/>
      <c r="G33" s="58"/>
      <c r="H33" s="58"/>
      <c r="I33" s="58"/>
      <c r="J33" s="58"/>
    </row>
    <row r="34" spans="1:10">
      <c r="A34" t="s">
        <v>44</v>
      </c>
      <c r="B34" t="s">
        <v>100</v>
      </c>
      <c r="C34" t="s">
        <v>101</v>
      </c>
      <c r="D34" t="s">
        <v>47</v>
      </c>
      <c r="E34" t="s">
        <v>41</v>
      </c>
      <c r="F34" s="58"/>
      <c r="G34" s="58"/>
      <c r="H34" s="58"/>
      <c r="I34" s="58"/>
      <c r="J34" s="58"/>
    </row>
    <row r="35" spans="1:10">
      <c r="A35" t="s">
        <v>44</v>
      </c>
      <c r="B35" t="s">
        <v>102</v>
      </c>
      <c r="C35" t="s">
        <v>103</v>
      </c>
      <c r="D35" t="s">
        <v>47</v>
      </c>
      <c r="E35" t="s">
        <v>41</v>
      </c>
      <c r="F35" s="58"/>
      <c r="G35" s="58"/>
      <c r="H35" s="58"/>
      <c r="I35" s="58"/>
      <c r="J35" s="58"/>
    </row>
    <row r="36" spans="1:10">
      <c r="A36" t="s">
        <v>44</v>
      </c>
      <c r="B36" t="s">
        <v>104</v>
      </c>
      <c r="C36" t="s">
        <v>105</v>
      </c>
      <c r="D36" t="s">
        <v>47</v>
      </c>
      <c r="E36" t="s">
        <v>41</v>
      </c>
      <c r="F36" s="58"/>
      <c r="G36" s="58"/>
      <c r="H36" s="58"/>
      <c r="I36" s="58"/>
      <c r="J36" s="58"/>
    </row>
    <row r="37" spans="1:10">
      <c r="A37" t="s">
        <v>44</v>
      </c>
      <c r="B37" t="s">
        <v>106</v>
      </c>
      <c r="C37" t="s">
        <v>107</v>
      </c>
      <c r="D37" t="s">
        <v>47</v>
      </c>
      <c r="E37" t="s">
        <v>41</v>
      </c>
      <c r="F37" s="58"/>
      <c r="G37" s="58"/>
      <c r="H37" s="58"/>
      <c r="I37" s="58"/>
      <c r="J37" s="58"/>
    </row>
    <row r="38" spans="1:10">
      <c r="A38" t="s">
        <v>44</v>
      </c>
      <c r="B38" t="s">
        <v>108</v>
      </c>
      <c r="C38" t="s">
        <v>109</v>
      </c>
      <c r="D38" t="s">
        <v>47</v>
      </c>
      <c r="E38" t="s">
        <v>41</v>
      </c>
      <c r="F38" s="58"/>
      <c r="G38" s="58"/>
      <c r="H38" s="58"/>
      <c r="I38" s="58"/>
      <c r="J38" s="58"/>
    </row>
    <row r="39" spans="1:10">
      <c r="A39" t="s">
        <v>44</v>
      </c>
      <c r="B39" t="s">
        <v>110</v>
      </c>
      <c r="C39" t="s">
        <v>111</v>
      </c>
      <c r="D39" t="s">
        <v>47</v>
      </c>
      <c r="E39" t="s">
        <v>41</v>
      </c>
      <c r="F39" s="58"/>
      <c r="G39" s="58"/>
      <c r="H39" s="58"/>
      <c r="I39" s="58"/>
      <c r="J39" s="58"/>
    </row>
    <row r="40" spans="1:10">
      <c r="A40" t="s">
        <v>44</v>
      </c>
      <c r="B40" t="s">
        <v>112</v>
      </c>
      <c r="C40" t="s">
        <v>113</v>
      </c>
      <c r="D40" t="s">
        <v>47</v>
      </c>
      <c r="E40" t="s">
        <v>41</v>
      </c>
      <c r="F40" s="58"/>
      <c r="G40" s="58"/>
      <c r="H40" s="58"/>
      <c r="I40" s="58"/>
      <c r="J40" s="58"/>
    </row>
    <row r="41" spans="1:10">
      <c r="A41" t="s">
        <v>44</v>
      </c>
      <c r="B41" t="s">
        <v>114</v>
      </c>
      <c r="C41" t="s">
        <v>57</v>
      </c>
      <c r="D41" t="s">
        <v>47</v>
      </c>
      <c r="E41" t="s">
        <v>41</v>
      </c>
      <c r="F41" s="58"/>
      <c r="G41" s="58"/>
      <c r="H41" s="58"/>
      <c r="I41" s="58"/>
      <c r="J41" s="58"/>
    </row>
    <row r="42" spans="1:10">
      <c r="A42" t="s">
        <v>44</v>
      </c>
      <c r="B42" t="s">
        <v>115</v>
      </c>
      <c r="C42" t="s">
        <v>116</v>
      </c>
      <c r="D42" t="s">
        <v>47</v>
      </c>
      <c r="E42" t="s">
        <v>41</v>
      </c>
      <c r="F42" s="58"/>
      <c r="G42" s="58"/>
      <c r="H42" s="58"/>
      <c r="I42" s="58"/>
      <c r="J42" s="58"/>
    </row>
    <row r="43" spans="1:10">
      <c r="A43" t="s">
        <v>44</v>
      </c>
      <c r="B43" t="s">
        <v>117</v>
      </c>
      <c r="C43" t="s">
        <v>118</v>
      </c>
      <c r="D43" t="s">
        <v>47</v>
      </c>
      <c r="E43" t="s">
        <v>41</v>
      </c>
      <c r="F43" s="58"/>
      <c r="G43" s="58"/>
      <c r="H43" s="58"/>
      <c r="I43" s="58"/>
      <c r="J43" s="58"/>
    </row>
    <row r="44" spans="1:10">
      <c r="A44" t="s">
        <v>44</v>
      </c>
      <c r="B44" t="s">
        <v>119</v>
      </c>
      <c r="C44" t="s">
        <v>120</v>
      </c>
      <c r="D44" t="s">
        <v>47</v>
      </c>
      <c r="E44" t="s">
        <v>41</v>
      </c>
      <c r="F44" s="58"/>
      <c r="G44" s="58"/>
      <c r="H44" s="58"/>
      <c r="I44" s="58"/>
      <c r="J44" s="58"/>
    </row>
    <row r="45" spans="1:10">
      <c r="A45" t="s">
        <v>44</v>
      </c>
      <c r="B45" t="s">
        <v>121</v>
      </c>
      <c r="C45" t="s">
        <v>122</v>
      </c>
      <c r="D45" t="s">
        <v>47</v>
      </c>
      <c r="E45" t="s">
        <v>41</v>
      </c>
      <c r="F45" s="58"/>
      <c r="G45" s="58"/>
      <c r="H45" s="58"/>
      <c r="I45" s="58"/>
      <c r="J45" s="58"/>
    </row>
    <row r="46" spans="1:10">
      <c r="A46" t="s">
        <v>44</v>
      </c>
      <c r="B46" t="s">
        <v>123</v>
      </c>
      <c r="C46" t="s">
        <v>124</v>
      </c>
      <c r="D46" t="s">
        <v>47</v>
      </c>
      <c r="E46" t="s">
        <v>41</v>
      </c>
      <c r="F46" s="58"/>
      <c r="G46" s="58"/>
      <c r="H46" s="58"/>
      <c r="I46" s="58"/>
      <c r="J46" s="58"/>
    </row>
    <row r="47" spans="1:10">
      <c r="A47" t="s">
        <v>44</v>
      </c>
      <c r="B47" t="s">
        <v>125</v>
      </c>
      <c r="C47" t="s">
        <v>126</v>
      </c>
      <c r="D47" t="s">
        <v>47</v>
      </c>
      <c r="E47" t="s">
        <v>41</v>
      </c>
      <c r="F47" s="58"/>
      <c r="G47" s="58"/>
      <c r="H47" s="58"/>
      <c r="I47" s="58"/>
      <c r="J47" s="58"/>
    </row>
    <row r="48" spans="1:10">
      <c r="A48" t="s">
        <v>44</v>
      </c>
      <c r="B48" t="s">
        <v>127</v>
      </c>
      <c r="C48" t="s">
        <v>128</v>
      </c>
      <c r="D48" t="s">
        <v>47</v>
      </c>
      <c r="E48" t="s">
        <v>41</v>
      </c>
      <c r="F48" s="58"/>
      <c r="G48" s="58"/>
      <c r="H48" s="58"/>
      <c r="I48" s="58"/>
      <c r="J48" s="58"/>
    </row>
    <row r="49" spans="1:11">
      <c r="A49" t="s">
        <v>44</v>
      </c>
      <c r="B49" t="s">
        <v>129</v>
      </c>
      <c r="C49" t="s">
        <v>130</v>
      </c>
      <c r="D49" t="s">
        <v>47</v>
      </c>
      <c r="E49" t="s">
        <v>41</v>
      </c>
      <c r="F49" s="58"/>
      <c r="G49" s="58"/>
      <c r="H49" s="58"/>
      <c r="I49" s="58"/>
      <c r="J49" s="58"/>
    </row>
    <row r="50" spans="1:11">
      <c r="A50" t="s">
        <v>44</v>
      </c>
      <c r="B50" t="s">
        <v>131</v>
      </c>
      <c r="C50" t="s">
        <v>132</v>
      </c>
      <c r="D50" t="s">
        <v>47</v>
      </c>
      <c r="E50" t="s">
        <v>41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t="s">
        <v>363</v>
      </c>
    </row>
    <row r="51" spans="1:11">
      <c r="A51" t="s">
        <v>44</v>
      </c>
      <c r="B51" t="s">
        <v>133</v>
      </c>
      <c r="C51" t="s">
        <v>134</v>
      </c>
      <c r="D51" t="s">
        <v>47</v>
      </c>
      <c r="E51" t="s">
        <v>41</v>
      </c>
      <c r="F51" s="58"/>
      <c r="G51" s="58"/>
      <c r="H51" s="58"/>
      <c r="I51" s="58"/>
      <c r="J51" s="58"/>
    </row>
    <row r="52" spans="1:11">
      <c r="A52" t="s">
        <v>44</v>
      </c>
      <c r="B52" t="s">
        <v>135</v>
      </c>
      <c r="C52" t="s">
        <v>69</v>
      </c>
      <c r="D52" t="s">
        <v>47</v>
      </c>
      <c r="E52" t="s">
        <v>41</v>
      </c>
      <c r="F52" s="58">
        <f>'F_Inputs - BP'!F52-32.395</f>
        <v>9.5586978590400093</v>
      </c>
      <c r="G52" s="58">
        <f>'F_Inputs - BP'!G52-41.33</f>
        <v>14.871618940322001</v>
      </c>
      <c r="H52" s="58">
        <f>'F_Inputs - BP'!H52-43.293</f>
        <v>18.951284277699443</v>
      </c>
      <c r="I52" s="58">
        <f>'F_Inputs - BP'!I52-26.106</f>
        <v>23.821192832779879</v>
      </c>
      <c r="J52" s="58">
        <f>'F_Inputs - BP'!J52-2.584</f>
        <v>36.17553162516392</v>
      </c>
      <c r="K52" t="s">
        <v>363</v>
      </c>
    </row>
    <row r="53" spans="1:11">
      <c r="A53" t="s">
        <v>44</v>
      </c>
      <c r="B53" t="s">
        <v>136</v>
      </c>
      <c r="C53" t="s">
        <v>137</v>
      </c>
      <c r="D53" t="s">
        <v>47</v>
      </c>
      <c r="E53" t="s">
        <v>41</v>
      </c>
      <c r="F53" s="58"/>
      <c r="G53" s="58"/>
      <c r="H53" s="58"/>
      <c r="I53" s="58"/>
      <c r="J53" s="58"/>
    </row>
    <row r="54" spans="1:11">
      <c r="A54" t="s">
        <v>44</v>
      </c>
      <c r="B54" t="s">
        <v>138</v>
      </c>
      <c r="C54" t="s">
        <v>139</v>
      </c>
      <c r="D54" t="s">
        <v>47</v>
      </c>
      <c r="E54" t="s">
        <v>41</v>
      </c>
      <c r="F54" s="58"/>
      <c r="G54" s="58"/>
      <c r="H54" s="58"/>
      <c r="I54" s="58"/>
      <c r="J54" s="58"/>
    </row>
    <row r="55" spans="1:11">
      <c r="A55" t="s">
        <v>44</v>
      </c>
      <c r="B55" t="s">
        <v>140</v>
      </c>
      <c r="C55" t="s">
        <v>141</v>
      </c>
      <c r="D55" t="s">
        <v>47</v>
      </c>
      <c r="E55" t="s">
        <v>41</v>
      </c>
      <c r="F55" s="58"/>
      <c r="G55" s="58"/>
      <c r="H55" s="58"/>
      <c r="I55" s="58"/>
      <c r="J55" s="58"/>
    </row>
    <row r="56" spans="1:11">
      <c r="A56" t="s">
        <v>44</v>
      </c>
      <c r="B56" t="s">
        <v>142</v>
      </c>
      <c r="C56" t="s">
        <v>143</v>
      </c>
      <c r="D56" t="s">
        <v>47</v>
      </c>
      <c r="E56" t="s">
        <v>41</v>
      </c>
      <c r="F56" s="58"/>
      <c r="G56" s="58"/>
      <c r="H56" s="58"/>
      <c r="I56" s="58"/>
      <c r="J56" s="58"/>
    </row>
    <row r="57" spans="1:11">
      <c r="A57" t="s">
        <v>44</v>
      </c>
      <c r="B57" t="s">
        <v>144</v>
      </c>
      <c r="C57" t="s">
        <v>145</v>
      </c>
      <c r="D57" t="s">
        <v>47</v>
      </c>
      <c r="E57" t="s">
        <v>41</v>
      </c>
      <c r="F57" s="58"/>
      <c r="G57" s="58"/>
      <c r="H57" s="58"/>
      <c r="I57" s="58"/>
      <c r="J57" s="58"/>
    </row>
    <row r="58" spans="1:11">
      <c r="A58" t="s">
        <v>44</v>
      </c>
      <c r="B58" t="s">
        <v>146</v>
      </c>
      <c r="C58" t="s">
        <v>147</v>
      </c>
      <c r="D58" t="s">
        <v>47</v>
      </c>
      <c r="E58" t="s">
        <v>41</v>
      </c>
      <c r="F58" s="58"/>
      <c r="G58" s="58"/>
      <c r="H58" s="58"/>
      <c r="I58" s="58"/>
      <c r="J58" s="58"/>
    </row>
    <row r="59" spans="1:11">
      <c r="A59" t="s">
        <v>44</v>
      </c>
      <c r="B59" t="s">
        <v>148</v>
      </c>
      <c r="C59" t="s">
        <v>149</v>
      </c>
      <c r="D59" t="s">
        <v>47</v>
      </c>
      <c r="E59" t="s">
        <v>41</v>
      </c>
      <c r="F59" s="58"/>
      <c r="G59" s="58"/>
      <c r="H59" s="58"/>
      <c r="I59" s="58"/>
      <c r="J59" s="58"/>
    </row>
    <row r="60" spans="1:11">
      <c r="A60" t="s">
        <v>44</v>
      </c>
      <c r="B60" t="s">
        <v>150</v>
      </c>
      <c r="C60" t="s">
        <v>151</v>
      </c>
      <c r="D60" t="s">
        <v>47</v>
      </c>
      <c r="E60" t="s">
        <v>41</v>
      </c>
      <c r="F60" s="58"/>
      <c r="G60" s="58"/>
      <c r="H60" s="58"/>
      <c r="I60" s="58"/>
      <c r="J60" s="58"/>
    </row>
    <row r="61" spans="1:11">
      <c r="A61" t="s">
        <v>44</v>
      </c>
      <c r="B61" t="s">
        <v>152</v>
      </c>
      <c r="C61" t="s">
        <v>153</v>
      </c>
      <c r="D61" t="s">
        <v>47</v>
      </c>
      <c r="E61" t="s">
        <v>41</v>
      </c>
      <c r="F61" s="58"/>
      <c r="G61" s="58"/>
      <c r="H61" s="58"/>
      <c r="I61" s="58"/>
      <c r="J61" s="58"/>
    </row>
    <row r="62" spans="1:11">
      <c r="A62" t="s">
        <v>44</v>
      </c>
      <c r="B62" t="s">
        <v>154</v>
      </c>
      <c r="C62" t="s">
        <v>155</v>
      </c>
      <c r="D62" t="s">
        <v>47</v>
      </c>
      <c r="E62" t="s">
        <v>41</v>
      </c>
      <c r="F62" s="58"/>
      <c r="G62" s="58"/>
      <c r="H62" s="58"/>
      <c r="I62" s="58"/>
      <c r="J62" s="58"/>
    </row>
    <row r="63" spans="1:11">
      <c r="A63" t="s">
        <v>44</v>
      </c>
      <c r="B63" t="s">
        <v>156</v>
      </c>
      <c r="C63" t="s">
        <v>81</v>
      </c>
      <c r="D63" t="s">
        <v>47</v>
      </c>
      <c r="E63" t="s">
        <v>41</v>
      </c>
      <c r="F63" s="58"/>
      <c r="G63" s="58"/>
      <c r="H63" s="58"/>
      <c r="I63" s="58"/>
      <c r="J63" s="58"/>
    </row>
    <row r="64" spans="1:11">
      <c r="A64" t="s">
        <v>44</v>
      </c>
      <c r="B64" t="s">
        <v>157</v>
      </c>
      <c r="C64" t="s">
        <v>158</v>
      </c>
      <c r="D64" t="s">
        <v>47</v>
      </c>
      <c r="E64" t="s">
        <v>41</v>
      </c>
      <c r="F64" s="58"/>
      <c r="G64" s="58"/>
      <c r="H64" s="58"/>
      <c r="I64" s="58"/>
      <c r="J64" s="58"/>
    </row>
    <row r="65" spans="1:11">
      <c r="A65" t="s">
        <v>44</v>
      </c>
      <c r="B65" t="s">
        <v>159</v>
      </c>
      <c r="C65" t="s">
        <v>160</v>
      </c>
      <c r="D65" t="s">
        <v>47</v>
      </c>
      <c r="E65" t="s">
        <v>41</v>
      </c>
      <c r="F65" s="58"/>
      <c r="G65" s="58"/>
      <c r="H65" s="58"/>
      <c r="I65" s="58"/>
      <c r="J65" s="58"/>
    </row>
    <row r="66" spans="1:11">
      <c r="A66" t="s">
        <v>44</v>
      </c>
      <c r="B66" t="s">
        <v>161</v>
      </c>
      <c r="C66" t="s">
        <v>162</v>
      </c>
      <c r="D66" t="s">
        <v>47</v>
      </c>
      <c r="E66" t="s">
        <v>41</v>
      </c>
      <c r="F66" s="58"/>
      <c r="G66" s="58"/>
      <c r="H66" s="58"/>
      <c r="I66" s="58"/>
      <c r="J66" s="58"/>
    </row>
    <row r="67" spans="1:11">
      <c r="A67" t="s">
        <v>44</v>
      </c>
      <c r="B67" t="s">
        <v>163</v>
      </c>
      <c r="C67" t="s">
        <v>164</v>
      </c>
      <c r="D67" t="s">
        <v>47</v>
      </c>
      <c r="E67" t="s">
        <v>41</v>
      </c>
      <c r="F67" s="58"/>
      <c r="G67" s="58"/>
      <c r="H67" s="58"/>
      <c r="I67" s="58"/>
      <c r="J67" s="58"/>
    </row>
    <row r="68" spans="1:11">
      <c r="A68" t="s">
        <v>44</v>
      </c>
      <c r="B68" t="s">
        <v>165</v>
      </c>
      <c r="C68" t="s">
        <v>166</v>
      </c>
      <c r="D68" t="s">
        <v>47</v>
      </c>
      <c r="E68" t="s">
        <v>41</v>
      </c>
      <c r="F68" s="58"/>
      <c r="G68" s="58"/>
      <c r="H68" s="58"/>
      <c r="I68" s="58"/>
      <c r="J68" s="58"/>
    </row>
    <row r="69" spans="1:11">
      <c r="A69" t="s">
        <v>44</v>
      </c>
      <c r="B69" t="s">
        <v>167</v>
      </c>
      <c r="C69" t="s">
        <v>168</v>
      </c>
      <c r="D69" t="s">
        <v>47</v>
      </c>
      <c r="E69" t="s">
        <v>41</v>
      </c>
      <c r="F69" s="58"/>
      <c r="G69" s="58"/>
      <c r="H69" s="58"/>
      <c r="I69" s="58"/>
      <c r="J69" s="58"/>
    </row>
    <row r="70" spans="1:11">
      <c r="A70" t="s">
        <v>44</v>
      </c>
      <c r="B70" t="s">
        <v>169</v>
      </c>
      <c r="C70" t="s">
        <v>170</v>
      </c>
      <c r="D70" t="s">
        <v>47</v>
      </c>
      <c r="E70" t="s">
        <v>41</v>
      </c>
      <c r="F70" s="58"/>
      <c r="G70" s="58"/>
      <c r="H70" s="58"/>
      <c r="I70" s="58"/>
      <c r="J70" s="58"/>
    </row>
    <row r="71" spans="1:11">
      <c r="A71" t="s">
        <v>44</v>
      </c>
      <c r="B71" t="s">
        <v>171</v>
      </c>
      <c r="C71" t="s">
        <v>172</v>
      </c>
      <c r="D71" t="s">
        <v>47</v>
      </c>
      <c r="E71" t="s">
        <v>41</v>
      </c>
      <c r="F71" s="58"/>
      <c r="G71" s="58"/>
      <c r="H71" s="58"/>
      <c r="I71" s="58"/>
      <c r="J71" s="58"/>
    </row>
    <row r="72" spans="1:11">
      <c r="A72" t="s">
        <v>44</v>
      </c>
      <c r="B72" t="s">
        <v>173</v>
      </c>
      <c r="C72" t="s">
        <v>174</v>
      </c>
      <c r="D72" t="s">
        <v>47</v>
      </c>
      <c r="E72" t="s">
        <v>41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t="s">
        <v>363</v>
      </c>
    </row>
    <row r="73" spans="1:11">
      <c r="A73" t="s">
        <v>44</v>
      </c>
      <c r="B73" t="s">
        <v>175</v>
      </c>
      <c r="C73" t="s">
        <v>176</v>
      </c>
      <c r="D73" t="s">
        <v>47</v>
      </c>
      <c r="E73" t="s">
        <v>41</v>
      </c>
      <c r="F73" s="58"/>
      <c r="G73" s="58"/>
      <c r="H73" s="58"/>
      <c r="I73" s="58"/>
      <c r="J73" s="58"/>
    </row>
    <row r="74" spans="1:11">
      <c r="A74" t="s">
        <v>44</v>
      </c>
      <c r="B74" t="s">
        <v>177</v>
      </c>
      <c r="C74" t="s">
        <v>93</v>
      </c>
      <c r="D74" t="s">
        <v>47</v>
      </c>
      <c r="E74" t="s">
        <v>41</v>
      </c>
      <c r="F74" s="58">
        <f>'F_Inputs - BP'!F74-41.961</f>
        <v>294.97289487168001</v>
      </c>
      <c r="G74" s="58">
        <f>'F_Inputs - BP'!G74-53.218</f>
        <v>574.78802462859881</v>
      </c>
      <c r="H74" s="58">
        <f>'F_Inputs - BP'!H74-55.523</f>
        <v>672.48017119995393</v>
      </c>
      <c r="I74" s="58">
        <f>'F_Inputs - BP'!I74-31.733</f>
        <v>742.61949098313391</v>
      </c>
      <c r="J74" s="58">
        <f>'F_Inputs - BP'!J74-1.742</f>
        <v>434.19402896074996</v>
      </c>
      <c r="K74" t="s">
        <v>363</v>
      </c>
    </row>
    <row r="75" spans="1:11">
      <c r="A75" t="s">
        <v>44</v>
      </c>
      <c r="B75" t="s">
        <v>178</v>
      </c>
      <c r="C75" t="s">
        <v>179</v>
      </c>
      <c r="D75" t="s">
        <v>47</v>
      </c>
      <c r="E75" t="s">
        <v>41</v>
      </c>
      <c r="F75" s="58"/>
      <c r="G75" s="58"/>
      <c r="H75" s="58"/>
      <c r="I75" s="58"/>
      <c r="J75" s="58"/>
    </row>
    <row r="76" spans="1:11">
      <c r="A76" t="s">
        <v>44</v>
      </c>
      <c r="B76" t="s">
        <v>180</v>
      </c>
      <c r="C76" t="s">
        <v>181</v>
      </c>
      <c r="D76" t="s">
        <v>47</v>
      </c>
      <c r="E76" t="s">
        <v>41</v>
      </c>
      <c r="F76" s="58"/>
      <c r="G76" s="58"/>
      <c r="H76" s="58"/>
      <c r="I76" s="58"/>
      <c r="J76" s="58"/>
    </row>
    <row r="77" spans="1:11">
      <c r="A77" t="s">
        <v>44</v>
      </c>
      <c r="B77" t="s">
        <v>182</v>
      </c>
      <c r="C77" t="s">
        <v>183</v>
      </c>
      <c r="D77" t="s">
        <v>47</v>
      </c>
      <c r="E77" t="s">
        <v>41</v>
      </c>
      <c r="F77" s="58"/>
      <c r="G77" s="58"/>
      <c r="H77" s="58"/>
      <c r="I77" s="58"/>
      <c r="J77" s="58"/>
    </row>
    <row r="78" spans="1:11">
      <c r="A78" t="s">
        <v>44</v>
      </c>
      <c r="B78" t="s">
        <v>184</v>
      </c>
      <c r="C78" t="s">
        <v>185</v>
      </c>
      <c r="D78" t="s">
        <v>47</v>
      </c>
      <c r="E78" t="s">
        <v>41</v>
      </c>
      <c r="F78" s="58"/>
      <c r="G78" s="58"/>
      <c r="H78" s="58"/>
      <c r="I78" s="58"/>
      <c r="J78" s="58"/>
    </row>
    <row r="79" spans="1:11">
      <c r="A79" t="s">
        <v>44</v>
      </c>
      <c r="B79" t="s">
        <v>186</v>
      </c>
      <c r="C79" t="s">
        <v>187</v>
      </c>
      <c r="D79" t="s">
        <v>47</v>
      </c>
      <c r="E79" t="s">
        <v>41</v>
      </c>
      <c r="F79" s="58"/>
      <c r="G79" s="58"/>
      <c r="H79" s="58"/>
      <c r="I79" s="58"/>
      <c r="J79" s="58"/>
    </row>
    <row r="80" spans="1:11">
      <c r="A80" t="s">
        <v>44</v>
      </c>
      <c r="B80" t="s">
        <v>188</v>
      </c>
      <c r="C80" t="s">
        <v>189</v>
      </c>
      <c r="D80" t="s">
        <v>47</v>
      </c>
      <c r="E80" t="s">
        <v>41</v>
      </c>
      <c r="F80" s="58"/>
      <c r="G80" s="58"/>
      <c r="H80" s="58"/>
      <c r="I80" s="58"/>
      <c r="J80" s="58"/>
    </row>
    <row r="81" spans="1:10">
      <c r="A81" t="s">
        <v>44</v>
      </c>
      <c r="B81" t="s">
        <v>190</v>
      </c>
      <c r="C81" t="s">
        <v>191</v>
      </c>
      <c r="D81" t="s">
        <v>47</v>
      </c>
      <c r="E81" t="s">
        <v>41</v>
      </c>
      <c r="F81" s="58"/>
      <c r="G81" s="58"/>
      <c r="H81" s="58"/>
      <c r="I81" s="58"/>
      <c r="J81" s="58"/>
    </row>
    <row r="82" spans="1:10">
      <c r="A82" t="s">
        <v>44</v>
      </c>
      <c r="B82" t="s">
        <v>192</v>
      </c>
      <c r="C82" t="s">
        <v>193</v>
      </c>
      <c r="D82" t="s">
        <v>47</v>
      </c>
      <c r="E82" t="s">
        <v>41</v>
      </c>
      <c r="F82" s="58"/>
      <c r="G82" s="58"/>
      <c r="H82" s="58"/>
      <c r="I82" s="58"/>
      <c r="J82" s="58"/>
    </row>
    <row r="83" spans="1:10">
      <c r="A83" t="s">
        <v>44</v>
      </c>
      <c r="B83" t="s">
        <v>194</v>
      </c>
      <c r="C83" t="s">
        <v>195</v>
      </c>
      <c r="D83" t="s">
        <v>47</v>
      </c>
      <c r="E83" t="s">
        <v>41</v>
      </c>
      <c r="F83" s="58"/>
      <c r="G83" s="58"/>
      <c r="H83" s="58"/>
      <c r="I83" s="58"/>
      <c r="J83" s="58"/>
    </row>
    <row r="84" spans="1:10">
      <c r="A84" t="s">
        <v>44</v>
      </c>
      <c r="B84" t="s">
        <v>196</v>
      </c>
      <c r="C84" t="s">
        <v>197</v>
      </c>
      <c r="D84" t="s">
        <v>47</v>
      </c>
      <c r="E84" t="s">
        <v>41</v>
      </c>
      <c r="F84" s="58"/>
      <c r="G84" s="58"/>
      <c r="H84" s="58"/>
      <c r="I84" s="58"/>
      <c r="J84" s="58"/>
    </row>
    <row r="85" spans="1:10">
      <c r="A85" t="s">
        <v>44</v>
      </c>
      <c r="B85" t="s">
        <v>198</v>
      </c>
      <c r="C85" t="s">
        <v>199</v>
      </c>
      <c r="D85" t="s">
        <v>47</v>
      </c>
      <c r="E85" t="s">
        <v>41</v>
      </c>
      <c r="F85" s="58"/>
      <c r="G85" s="58"/>
      <c r="H85" s="58"/>
      <c r="I85" s="58"/>
      <c r="J85" s="58"/>
    </row>
    <row r="86" spans="1:10">
      <c r="A86" t="s">
        <v>44</v>
      </c>
      <c r="B86" t="s">
        <v>200</v>
      </c>
      <c r="C86" t="s">
        <v>201</v>
      </c>
      <c r="D86" t="s">
        <v>47</v>
      </c>
      <c r="E86" t="s">
        <v>41</v>
      </c>
      <c r="F86" s="58"/>
      <c r="G86" s="58"/>
      <c r="H86" s="58"/>
      <c r="I86" s="58"/>
      <c r="J86" s="58"/>
    </row>
    <row r="87" spans="1:10">
      <c r="A87" t="s">
        <v>44</v>
      </c>
      <c r="B87" t="s">
        <v>202</v>
      </c>
      <c r="C87" t="s">
        <v>203</v>
      </c>
      <c r="D87" t="s">
        <v>47</v>
      </c>
      <c r="E87" t="s">
        <v>41</v>
      </c>
      <c r="F87" s="58"/>
      <c r="G87" s="58"/>
      <c r="H87" s="58"/>
      <c r="I87" s="58"/>
      <c r="J87" s="58"/>
    </row>
    <row r="88" spans="1:10">
      <c r="A88" t="s">
        <v>44</v>
      </c>
      <c r="B88" t="s">
        <v>204</v>
      </c>
      <c r="C88" t="s">
        <v>205</v>
      </c>
      <c r="D88" t="s">
        <v>47</v>
      </c>
      <c r="E88" t="s">
        <v>41</v>
      </c>
      <c r="F88" s="58"/>
      <c r="G88" s="58"/>
      <c r="H88" s="58"/>
      <c r="I88" s="58"/>
      <c r="J88" s="58"/>
    </row>
    <row r="89" spans="1:10">
      <c r="A89" t="s">
        <v>44</v>
      </c>
      <c r="B89" t="s">
        <v>206</v>
      </c>
      <c r="C89" t="s">
        <v>207</v>
      </c>
      <c r="D89" t="s">
        <v>47</v>
      </c>
      <c r="E89" t="s">
        <v>41</v>
      </c>
      <c r="F89" s="58"/>
      <c r="G89" s="58"/>
      <c r="H89" s="58"/>
      <c r="I89" s="58"/>
      <c r="J89" s="58"/>
    </row>
    <row r="90" spans="1:10">
      <c r="A90" t="s">
        <v>44</v>
      </c>
      <c r="B90" t="s">
        <v>208</v>
      </c>
      <c r="C90" t="s">
        <v>209</v>
      </c>
      <c r="D90" t="s">
        <v>47</v>
      </c>
      <c r="E90" t="s">
        <v>41</v>
      </c>
      <c r="F90" s="58"/>
      <c r="G90" s="58"/>
      <c r="H90" s="58"/>
      <c r="I90" s="58"/>
      <c r="J90" s="58"/>
    </row>
    <row r="91" spans="1:10">
      <c r="A91" t="s">
        <v>44</v>
      </c>
      <c r="B91" t="s">
        <v>210</v>
      </c>
      <c r="C91" t="s">
        <v>211</v>
      </c>
      <c r="D91" t="s">
        <v>47</v>
      </c>
      <c r="E91" t="s">
        <v>41</v>
      </c>
      <c r="F91" s="58"/>
      <c r="G91" s="58"/>
      <c r="H91" s="58"/>
      <c r="I91" s="58"/>
      <c r="J91" s="58"/>
    </row>
    <row r="92" spans="1:10">
      <c r="A92" t="s">
        <v>44</v>
      </c>
      <c r="B92" t="s">
        <v>212</v>
      </c>
      <c r="C92" t="s">
        <v>213</v>
      </c>
      <c r="D92" t="s">
        <v>47</v>
      </c>
      <c r="E92" t="s">
        <v>41</v>
      </c>
      <c r="F92" s="58"/>
      <c r="G92" s="58"/>
      <c r="H92" s="58"/>
      <c r="I92" s="58"/>
      <c r="J92" s="58"/>
    </row>
    <row r="93" spans="1:10">
      <c r="A93" t="s">
        <v>44</v>
      </c>
      <c r="B93" t="s">
        <v>214</v>
      </c>
      <c r="C93" t="s">
        <v>215</v>
      </c>
      <c r="D93" t="s">
        <v>47</v>
      </c>
      <c r="E93" t="s">
        <v>41</v>
      </c>
      <c r="F93" s="58"/>
      <c r="G93" s="58"/>
      <c r="H93" s="58"/>
      <c r="I93" s="58"/>
      <c r="J93" s="58"/>
    </row>
    <row r="94" spans="1:10">
      <c r="A94" t="s">
        <v>44</v>
      </c>
      <c r="B94" t="s">
        <v>216</v>
      </c>
      <c r="C94" t="s">
        <v>217</v>
      </c>
      <c r="D94" t="s">
        <v>47</v>
      </c>
      <c r="E94" t="s">
        <v>41</v>
      </c>
      <c r="F94" s="58"/>
      <c r="G94" s="58"/>
      <c r="H94" s="58"/>
      <c r="I94" s="58"/>
      <c r="J94" s="58"/>
    </row>
    <row r="95" spans="1:10">
      <c r="A95" t="s">
        <v>44</v>
      </c>
      <c r="B95" t="s">
        <v>218</v>
      </c>
      <c r="C95" t="s">
        <v>219</v>
      </c>
      <c r="D95" t="s">
        <v>47</v>
      </c>
      <c r="E95" t="s">
        <v>41</v>
      </c>
      <c r="F95" s="58"/>
      <c r="G95" s="58"/>
      <c r="H95" s="58"/>
      <c r="I95" s="58"/>
      <c r="J95" s="58"/>
    </row>
    <row r="96" spans="1:10">
      <c r="A96" t="s">
        <v>44</v>
      </c>
      <c r="B96" t="s">
        <v>220</v>
      </c>
      <c r="C96" t="s">
        <v>221</v>
      </c>
      <c r="D96" t="s">
        <v>47</v>
      </c>
      <c r="E96" t="s">
        <v>41</v>
      </c>
      <c r="F96" s="58"/>
      <c r="G96" s="58"/>
      <c r="H96" s="58"/>
      <c r="I96" s="58"/>
      <c r="J96" s="58"/>
    </row>
    <row r="97" spans="1:10">
      <c r="A97" t="s">
        <v>44</v>
      </c>
      <c r="B97" t="s">
        <v>222</v>
      </c>
      <c r="C97" t="s">
        <v>223</v>
      </c>
      <c r="D97" t="s">
        <v>47</v>
      </c>
      <c r="E97" t="s">
        <v>41</v>
      </c>
      <c r="F97" s="58"/>
      <c r="G97" s="58"/>
      <c r="H97" s="58"/>
      <c r="I97" s="58"/>
      <c r="J97" s="58"/>
    </row>
    <row r="98" spans="1:10">
      <c r="A98" t="s">
        <v>44</v>
      </c>
      <c r="B98" t="s">
        <v>224</v>
      </c>
      <c r="C98" t="s">
        <v>225</v>
      </c>
      <c r="D98" t="s">
        <v>47</v>
      </c>
      <c r="E98" t="s">
        <v>41</v>
      </c>
      <c r="F98" s="58"/>
      <c r="G98" s="58"/>
      <c r="H98" s="58"/>
      <c r="I98" s="58"/>
      <c r="J98" s="58"/>
    </row>
    <row r="99" spans="1:10">
      <c r="A99" t="s">
        <v>44</v>
      </c>
      <c r="B99" t="s">
        <v>226</v>
      </c>
      <c r="C99" t="s">
        <v>227</v>
      </c>
      <c r="D99" t="s">
        <v>47</v>
      </c>
      <c r="E99" t="s">
        <v>41</v>
      </c>
      <c r="F99" s="58"/>
      <c r="G99" s="58"/>
      <c r="H99" s="58"/>
      <c r="I99" s="58"/>
      <c r="J99" s="58"/>
    </row>
    <row r="100" spans="1:10">
      <c r="A100" t="s">
        <v>44</v>
      </c>
      <c r="B100" t="s">
        <v>228</v>
      </c>
      <c r="C100" t="s">
        <v>229</v>
      </c>
      <c r="D100" t="s">
        <v>47</v>
      </c>
      <c r="E100" t="s">
        <v>41</v>
      </c>
      <c r="F100" s="58"/>
      <c r="G100" s="58"/>
      <c r="H100" s="58"/>
      <c r="I100" s="58"/>
      <c r="J100" s="58"/>
    </row>
    <row r="101" spans="1:10">
      <c r="A101" t="s">
        <v>44</v>
      </c>
      <c r="B101" t="s">
        <v>230</v>
      </c>
      <c r="C101" t="s">
        <v>231</v>
      </c>
      <c r="D101" t="s">
        <v>47</v>
      </c>
      <c r="E101" t="s">
        <v>41</v>
      </c>
      <c r="F101" s="58"/>
      <c r="G101" s="58"/>
      <c r="H101" s="58"/>
      <c r="I101" s="58"/>
      <c r="J101" s="58"/>
    </row>
    <row r="102" spans="1:10">
      <c r="A102" t="s">
        <v>44</v>
      </c>
      <c r="B102" t="s">
        <v>232</v>
      </c>
      <c r="C102" t="s">
        <v>233</v>
      </c>
      <c r="D102" t="s">
        <v>47</v>
      </c>
      <c r="E102" t="s">
        <v>41</v>
      </c>
      <c r="F102" s="58"/>
      <c r="G102" s="58"/>
      <c r="H102" s="58"/>
      <c r="I102" s="58"/>
      <c r="J102" s="58"/>
    </row>
    <row r="103" spans="1:10">
      <c r="A103" t="s">
        <v>44</v>
      </c>
      <c r="B103" t="s">
        <v>234</v>
      </c>
      <c r="C103" t="s">
        <v>235</v>
      </c>
      <c r="D103" t="s">
        <v>47</v>
      </c>
      <c r="E103" t="s">
        <v>41</v>
      </c>
      <c r="F103" s="58"/>
      <c r="G103" s="58"/>
      <c r="H103" s="58"/>
      <c r="I103" s="58"/>
      <c r="J103" s="58"/>
    </row>
    <row r="104" spans="1:10">
      <c r="A104" t="s">
        <v>44</v>
      </c>
      <c r="B104" t="s">
        <v>236</v>
      </c>
      <c r="C104" t="s">
        <v>237</v>
      </c>
      <c r="D104" t="s">
        <v>47</v>
      </c>
      <c r="E104" t="s">
        <v>41</v>
      </c>
      <c r="F104" s="58"/>
      <c r="G104" s="58"/>
      <c r="H104" s="58"/>
      <c r="I104" s="58"/>
      <c r="J104" s="58"/>
    </row>
    <row r="105" spans="1:10">
      <c r="A105" t="s">
        <v>44</v>
      </c>
      <c r="B105" t="s">
        <v>238</v>
      </c>
      <c r="C105" t="s">
        <v>239</v>
      </c>
      <c r="D105" t="s">
        <v>47</v>
      </c>
      <c r="E105" t="s">
        <v>41</v>
      </c>
      <c r="F105" s="58"/>
      <c r="G105" s="58"/>
      <c r="H105" s="58"/>
      <c r="I105" s="58"/>
      <c r="J105" s="58"/>
    </row>
    <row r="106" spans="1:10">
      <c r="A106" t="s">
        <v>44</v>
      </c>
      <c r="B106" t="s">
        <v>240</v>
      </c>
      <c r="C106" t="s">
        <v>241</v>
      </c>
      <c r="D106" t="s">
        <v>47</v>
      </c>
      <c r="E106" t="s">
        <v>41</v>
      </c>
      <c r="F106" s="58"/>
      <c r="G106" s="58"/>
      <c r="H106" s="58"/>
      <c r="I106" s="58"/>
      <c r="J106" s="58"/>
    </row>
    <row r="107" spans="1:10">
      <c r="A107" t="s">
        <v>44</v>
      </c>
      <c r="B107" t="s">
        <v>242</v>
      </c>
      <c r="C107" t="s">
        <v>243</v>
      </c>
      <c r="D107" t="s">
        <v>47</v>
      </c>
      <c r="E107" t="s">
        <v>41</v>
      </c>
      <c r="F107" s="58"/>
      <c r="G107" s="58"/>
      <c r="H107" s="58"/>
      <c r="I107" s="58"/>
      <c r="J107" s="58"/>
    </row>
    <row r="108" spans="1:10">
      <c r="A108" t="s">
        <v>44</v>
      </c>
      <c r="B108" t="s">
        <v>244</v>
      </c>
      <c r="C108" t="s">
        <v>245</v>
      </c>
      <c r="D108" t="s">
        <v>47</v>
      </c>
      <c r="E108" t="s">
        <v>41</v>
      </c>
      <c r="F108" s="58"/>
      <c r="G108" s="58"/>
      <c r="H108" s="58"/>
      <c r="I108" s="58"/>
      <c r="J108" s="58"/>
    </row>
    <row r="109" spans="1:10">
      <c r="A109" t="s">
        <v>44</v>
      </c>
      <c r="B109" t="s">
        <v>246</v>
      </c>
      <c r="C109" t="s">
        <v>247</v>
      </c>
      <c r="D109" t="s">
        <v>47</v>
      </c>
      <c r="E109" t="s">
        <v>41</v>
      </c>
      <c r="F109" s="58"/>
      <c r="G109" s="58"/>
      <c r="H109" s="58"/>
      <c r="I109" s="58"/>
      <c r="J109" s="58"/>
    </row>
    <row r="110" spans="1:10">
      <c r="A110" t="s">
        <v>44</v>
      </c>
      <c r="B110" t="s">
        <v>248</v>
      </c>
      <c r="C110" t="s">
        <v>249</v>
      </c>
      <c r="D110" t="s">
        <v>47</v>
      </c>
      <c r="E110" t="s">
        <v>41</v>
      </c>
      <c r="F110" s="58"/>
      <c r="G110" s="58"/>
      <c r="H110" s="58"/>
      <c r="I110" s="58"/>
      <c r="J110" s="58"/>
    </row>
    <row r="111" spans="1:10">
      <c r="A111" t="s">
        <v>44</v>
      </c>
      <c r="B111" t="s">
        <v>250</v>
      </c>
      <c r="C111" t="s">
        <v>251</v>
      </c>
      <c r="D111" t="s">
        <v>47</v>
      </c>
      <c r="E111" t="s">
        <v>41</v>
      </c>
      <c r="F111" s="58"/>
      <c r="G111" s="58"/>
      <c r="H111" s="58"/>
      <c r="I111" s="58"/>
      <c r="J111" s="58"/>
    </row>
    <row r="112" spans="1:10">
      <c r="A112" t="s">
        <v>44</v>
      </c>
      <c r="B112" t="s">
        <v>252</v>
      </c>
      <c r="C112" t="s">
        <v>253</v>
      </c>
      <c r="D112" t="s">
        <v>47</v>
      </c>
      <c r="E112" t="s">
        <v>41</v>
      </c>
      <c r="F112" s="58"/>
      <c r="G112" s="58"/>
      <c r="H112" s="58"/>
      <c r="I112" s="58"/>
      <c r="J112" s="58"/>
    </row>
    <row r="113" spans="1:10">
      <c r="A113" t="s">
        <v>44</v>
      </c>
      <c r="B113" t="s">
        <v>254</v>
      </c>
      <c r="C113" t="s">
        <v>255</v>
      </c>
      <c r="D113" t="s">
        <v>47</v>
      </c>
      <c r="E113" t="s">
        <v>41</v>
      </c>
      <c r="F113" s="58"/>
      <c r="G113" s="58"/>
      <c r="H113" s="58"/>
      <c r="I113" s="58"/>
      <c r="J113" s="58"/>
    </row>
    <row r="114" spans="1:10">
      <c r="A114" t="s">
        <v>44</v>
      </c>
      <c r="B114" t="s">
        <v>256</v>
      </c>
      <c r="C114" t="s">
        <v>257</v>
      </c>
      <c r="D114" t="s">
        <v>47</v>
      </c>
      <c r="E114" t="s">
        <v>41</v>
      </c>
      <c r="F114" s="58"/>
      <c r="G114" s="58"/>
      <c r="H114" s="58"/>
      <c r="I114" s="58"/>
      <c r="J114" s="58"/>
    </row>
    <row r="115" spans="1:10">
      <c r="A115" t="s">
        <v>44</v>
      </c>
      <c r="B115" t="s">
        <v>258</v>
      </c>
      <c r="C115" t="s">
        <v>259</v>
      </c>
      <c r="D115" t="s">
        <v>47</v>
      </c>
      <c r="E115" t="s">
        <v>41</v>
      </c>
      <c r="F115" s="58"/>
      <c r="G115" s="58"/>
      <c r="H115" s="58"/>
      <c r="I115" s="58"/>
      <c r="J115" s="58"/>
    </row>
    <row r="116" spans="1:10">
      <c r="A116" t="s">
        <v>44</v>
      </c>
      <c r="B116" t="s">
        <v>260</v>
      </c>
      <c r="C116" t="s">
        <v>261</v>
      </c>
      <c r="D116" t="s">
        <v>47</v>
      </c>
      <c r="E116" t="s">
        <v>41</v>
      </c>
      <c r="F116" s="58"/>
      <c r="G116" s="58"/>
      <c r="H116" s="58"/>
      <c r="I116" s="58"/>
      <c r="J116" s="58"/>
    </row>
    <row r="117" spans="1:10">
      <c r="A117" t="s">
        <v>44</v>
      </c>
      <c r="B117" t="s">
        <v>262</v>
      </c>
      <c r="C117" t="s">
        <v>263</v>
      </c>
      <c r="D117" t="s">
        <v>47</v>
      </c>
      <c r="E117" t="s">
        <v>41</v>
      </c>
      <c r="F117" s="58"/>
      <c r="G117" s="58"/>
      <c r="H117" s="58"/>
      <c r="I117" s="58"/>
      <c r="J117" s="58"/>
    </row>
    <row r="118" spans="1:10">
      <c r="A118" t="s">
        <v>44</v>
      </c>
      <c r="B118" t="s">
        <v>264</v>
      </c>
      <c r="C118" t="s">
        <v>265</v>
      </c>
      <c r="D118" t="s">
        <v>47</v>
      </c>
      <c r="E118" t="s">
        <v>41</v>
      </c>
      <c r="F118" s="58"/>
      <c r="G118" s="58"/>
      <c r="H118" s="58"/>
      <c r="I118" s="58"/>
      <c r="J118" s="58"/>
    </row>
    <row r="119" spans="1:10">
      <c r="A119" t="s">
        <v>44</v>
      </c>
      <c r="B119" t="s">
        <v>266</v>
      </c>
      <c r="C119" t="s">
        <v>267</v>
      </c>
      <c r="D119" t="s">
        <v>47</v>
      </c>
      <c r="E119" t="s">
        <v>41</v>
      </c>
      <c r="F119" s="58"/>
      <c r="G119" s="58"/>
      <c r="H119" s="58"/>
      <c r="I119" s="58"/>
      <c r="J119" s="58"/>
    </row>
    <row r="120" spans="1:10">
      <c r="A120" t="s">
        <v>44</v>
      </c>
      <c r="B120" t="s">
        <v>268</v>
      </c>
      <c r="C120" t="s">
        <v>269</v>
      </c>
      <c r="D120" t="s">
        <v>47</v>
      </c>
      <c r="E120" t="s">
        <v>41</v>
      </c>
      <c r="F120" s="58"/>
      <c r="G120" s="58"/>
      <c r="H120" s="58"/>
      <c r="I120" s="58"/>
      <c r="J120" s="58"/>
    </row>
    <row r="121" spans="1:10">
      <c r="A121" t="s">
        <v>44</v>
      </c>
      <c r="B121" t="s">
        <v>270</v>
      </c>
      <c r="C121" t="s">
        <v>271</v>
      </c>
      <c r="D121" t="s">
        <v>47</v>
      </c>
      <c r="E121" t="s">
        <v>41</v>
      </c>
      <c r="F121" s="58"/>
      <c r="G121" s="58"/>
      <c r="H121" s="58"/>
      <c r="I121" s="58"/>
      <c r="J121" s="58"/>
    </row>
    <row r="122" spans="1:10">
      <c r="A122" t="s">
        <v>44</v>
      </c>
      <c r="B122" t="s">
        <v>272</v>
      </c>
      <c r="C122" t="s">
        <v>273</v>
      </c>
      <c r="D122" t="s">
        <v>47</v>
      </c>
      <c r="E122" t="s">
        <v>41</v>
      </c>
      <c r="F122" s="58"/>
      <c r="G122" s="58"/>
      <c r="H122" s="58"/>
      <c r="I122" s="58"/>
      <c r="J122" s="58"/>
    </row>
    <row r="123" spans="1:10">
      <c r="A123" t="s">
        <v>44</v>
      </c>
      <c r="B123" t="s">
        <v>274</v>
      </c>
      <c r="C123" t="s">
        <v>275</v>
      </c>
      <c r="D123" t="s">
        <v>47</v>
      </c>
      <c r="E123" t="s">
        <v>41</v>
      </c>
      <c r="F123" s="58"/>
      <c r="G123" s="58"/>
      <c r="H123" s="58"/>
      <c r="I123" s="58"/>
      <c r="J123" s="58"/>
    </row>
    <row r="124" spans="1:10">
      <c r="A124" t="s">
        <v>44</v>
      </c>
      <c r="B124" t="s">
        <v>276</v>
      </c>
      <c r="C124" t="s">
        <v>277</v>
      </c>
      <c r="D124" t="s">
        <v>47</v>
      </c>
      <c r="E124" t="s">
        <v>41</v>
      </c>
      <c r="F124" s="58"/>
      <c r="G124" s="58"/>
      <c r="H124" s="58"/>
      <c r="I124" s="58"/>
      <c r="J124" s="58"/>
    </row>
    <row r="125" spans="1:10">
      <c r="A125" t="s">
        <v>44</v>
      </c>
      <c r="B125" t="s">
        <v>278</v>
      </c>
      <c r="C125" t="s">
        <v>279</v>
      </c>
      <c r="D125" t="s">
        <v>47</v>
      </c>
      <c r="E125" t="s">
        <v>41</v>
      </c>
      <c r="F125" s="58"/>
      <c r="G125" s="58"/>
      <c r="H125" s="58"/>
      <c r="I125" s="58"/>
      <c r="J125" s="58"/>
    </row>
    <row r="126" spans="1:10">
      <c r="A126" t="s">
        <v>44</v>
      </c>
      <c r="B126" t="s">
        <v>280</v>
      </c>
      <c r="C126" t="s">
        <v>281</v>
      </c>
      <c r="D126" t="s">
        <v>47</v>
      </c>
      <c r="E126" t="s">
        <v>41</v>
      </c>
      <c r="F126" s="58"/>
      <c r="G126" s="58"/>
      <c r="H126" s="58"/>
      <c r="I126" s="58"/>
      <c r="J126" s="58"/>
    </row>
    <row r="127" spans="1:10">
      <c r="A127" t="s">
        <v>44</v>
      </c>
      <c r="B127" t="s">
        <v>282</v>
      </c>
      <c r="C127" t="s">
        <v>283</v>
      </c>
      <c r="D127" t="s">
        <v>47</v>
      </c>
      <c r="E127" t="s">
        <v>41</v>
      </c>
      <c r="F127" s="58"/>
      <c r="G127" s="58"/>
      <c r="H127" s="58"/>
      <c r="I127" s="58"/>
      <c r="J127" s="58"/>
    </row>
    <row r="128" spans="1:10">
      <c r="A128" t="s">
        <v>44</v>
      </c>
      <c r="B128" t="s">
        <v>284</v>
      </c>
      <c r="C128" t="s">
        <v>285</v>
      </c>
      <c r="D128" t="s">
        <v>47</v>
      </c>
      <c r="E128" t="s">
        <v>41</v>
      </c>
      <c r="F128" s="58"/>
      <c r="G128" s="58"/>
      <c r="H128" s="58"/>
      <c r="I128" s="58"/>
      <c r="J128" s="58"/>
    </row>
    <row r="129" spans="1:10">
      <c r="A129" t="s">
        <v>44</v>
      </c>
      <c r="B129" t="s">
        <v>286</v>
      </c>
      <c r="C129" t="s">
        <v>287</v>
      </c>
      <c r="D129" t="s">
        <v>47</v>
      </c>
      <c r="E129" t="s">
        <v>41</v>
      </c>
      <c r="F129" s="58"/>
      <c r="G129" s="58"/>
      <c r="H129" s="58"/>
      <c r="I129" s="58"/>
      <c r="J129" s="58"/>
    </row>
    <row r="130" spans="1:10">
      <c r="A130" t="s">
        <v>44</v>
      </c>
      <c r="B130" t="s">
        <v>288</v>
      </c>
      <c r="C130" t="s">
        <v>289</v>
      </c>
      <c r="D130" t="s">
        <v>47</v>
      </c>
      <c r="E130" t="s">
        <v>41</v>
      </c>
      <c r="F130" s="58"/>
      <c r="G130" s="58"/>
      <c r="H130" s="58"/>
      <c r="I130" s="58"/>
      <c r="J130" s="58"/>
    </row>
    <row r="131" spans="1:10">
      <c r="A131" t="s">
        <v>44</v>
      </c>
      <c r="B131" t="s">
        <v>290</v>
      </c>
      <c r="C131" t="s">
        <v>291</v>
      </c>
      <c r="D131" t="s">
        <v>47</v>
      </c>
      <c r="E131" t="s">
        <v>41</v>
      </c>
      <c r="F131" s="58"/>
      <c r="G131" s="58"/>
      <c r="H131" s="58"/>
      <c r="I131" s="58"/>
      <c r="J131" s="58"/>
    </row>
    <row r="132" spans="1:10">
      <c r="A132" t="s">
        <v>44</v>
      </c>
      <c r="B132" t="s">
        <v>292</v>
      </c>
      <c r="C132" t="s">
        <v>293</v>
      </c>
      <c r="D132" t="s">
        <v>47</v>
      </c>
      <c r="E132" t="s">
        <v>41</v>
      </c>
      <c r="F132" s="58"/>
      <c r="G132" s="58"/>
      <c r="H132" s="58"/>
      <c r="I132" s="58"/>
      <c r="J132" s="58"/>
    </row>
    <row r="133" spans="1:10">
      <c r="A133" t="s">
        <v>44</v>
      </c>
      <c r="B133" t="s">
        <v>294</v>
      </c>
      <c r="C133" t="s">
        <v>295</v>
      </c>
      <c r="D133" t="s">
        <v>47</v>
      </c>
      <c r="E133" t="s">
        <v>41</v>
      </c>
      <c r="F133" s="58"/>
      <c r="G133" s="58"/>
      <c r="H133" s="58"/>
      <c r="I133" s="58"/>
      <c r="J133" s="58"/>
    </row>
    <row r="134" spans="1:10">
      <c r="A134" t="s">
        <v>44</v>
      </c>
      <c r="B134" t="s">
        <v>296</v>
      </c>
      <c r="C134" t="s">
        <v>297</v>
      </c>
      <c r="D134" t="s">
        <v>47</v>
      </c>
      <c r="E134" t="s">
        <v>41</v>
      </c>
      <c r="F134" s="58"/>
      <c r="G134" s="58"/>
      <c r="H134" s="58"/>
      <c r="I134" s="58"/>
      <c r="J134" s="58"/>
    </row>
    <row r="135" spans="1:10">
      <c r="A135" t="s">
        <v>44</v>
      </c>
      <c r="B135" t="s">
        <v>298</v>
      </c>
      <c r="C135" t="s">
        <v>299</v>
      </c>
      <c r="D135" t="s">
        <v>47</v>
      </c>
      <c r="E135" t="s">
        <v>41</v>
      </c>
      <c r="F135" s="58"/>
      <c r="G135" s="58"/>
      <c r="H135" s="58"/>
      <c r="I135" s="58"/>
      <c r="J135" s="58"/>
    </row>
    <row r="136" spans="1:10">
      <c r="A136" t="s">
        <v>44</v>
      </c>
      <c r="B136" t="s">
        <v>300</v>
      </c>
      <c r="C136" t="s">
        <v>301</v>
      </c>
      <c r="D136" t="s">
        <v>47</v>
      </c>
      <c r="E136" t="s">
        <v>41</v>
      </c>
      <c r="F136" s="58"/>
      <c r="G136" s="58"/>
      <c r="H136" s="58"/>
      <c r="I136" s="58"/>
      <c r="J136" s="58"/>
    </row>
    <row r="137" spans="1:10">
      <c r="A137" t="s">
        <v>44</v>
      </c>
      <c r="B137" t="s">
        <v>302</v>
      </c>
      <c r="C137" t="s">
        <v>303</v>
      </c>
      <c r="D137" t="s">
        <v>47</v>
      </c>
      <c r="E137" t="s">
        <v>41</v>
      </c>
      <c r="F137" s="58"/>
      <c r="G137" s="58"/>
      <c r="H137" s="58"/>
      <c r="I137" s="58"/>
      <c r="J137" s="58"/>
    </row>
    <row r="138" spans="1:10">
      <c r="A138" t="s">
        <v>44</v>
      </c>
      <c r="B138" t="s">
        <v>304</v>
      </c>
      <c r="C138" t="s">
        <v>305</v>
      </c>
      <c r="D138" t="s">
        <v>47</v>
      </c>
      <c r="E138" t="s">
        <v>41</v>
      </c>
      <c r="F138" s="58"/>
      <c r="G138" s="58"/>
      <c r="H138" s="58"/>
      <c r="I138" s="58"/>
      <c r="J138" s="58"/>
    </row>
    <row r="139" spans="1:10">
      <c r="A139" t="s">
        <v>44</v>
      </c>
      <c r="B139" t="s">
        <v>306</v>
      </c>
      <c r="C139" t="s">
        <v>307</v>
      </c>
      <c r="D139" t="s">
        <v>47</v>
      </c>
      <c r="E139" t="s">
        <v>41</v>
      </c>
      <c r="F139" s="58"/>
      <c r="G139" s="58"/>
      <c r="H139" s="58"/>
      <c r="I139" s="58"/>
      <c r="J139" s="58"/>
    </row>
    <row r="140" spans="1:10">
      <c r="A140" t="s">
        <v>44</v>
      </c>
      <c r="B140" t="s">
        <v>308</v>
      </c>
      <c r="C140" t="s">
        <v>309</v>
      </c>
      <c r="D140" t="s">
        <v>47</v>
      </c>
      <c r="E140" t="s">
        <v>41</v>
      </c>
      <c r="F140" s="58"/>
      <c r="G140" s="58"/>
      <c r="H140" s="58"/>
      <c r="I140" s="58"/>
      <c r="J140" s="58"/>
    </row>
    <row r="141" spans="1:10">
      <c r="A141" t="s">
        <v>44</v>
      </c>
      <c r="B141" t="s">
        <v>310</v>
      </c>
      <c r="C141" t="s">
        <v>311</v>
      </c>
      <c r="D141" t="s">
        <v>47</v>
      </c>
      <c r="E141" t="s">
        <v>41</v>
      </c>
      <c r="F141" s="58"/>
      <c r="G141" s="58"/>
      <c r="H141" s="58"/>
      <c r="I141" s="58"/>
      <c r="J141" s="58"/>
    </row>
    <row r="142" spans="1:10">
      <c r="A142" t="s">
        <v>44</v>
      </c>
      <c r="B142" t="s">
        <v>312</v>
      </c>
      <c r="C142" t="s">
        <v>313</v>
      </c>
      <c r="D142" t="s">
        <v>47</v>
      </c>
      <c r="E142" t="s">
        <v>41</v>
      </c>
      <c r="F142" s="58"/>
      <c r="G142" s="58"/>
      <c r="H142" s="58"/>
      <c r="I142" s="58"/>
      <c r="J142" s="58"/>
    </row>
    <row r="143" spans="1:10">
      <c r="A143" t="s">
        <v>44</v>
      </c>
      <c r="B143" t="s">
        <v>314</v>
      </c>
      <c r="C143" t="s">
        <v>315</v>
      </c>
      <c r="D143" t="s">
        <v>47</v>
      </c>
      <c r="E143" t="s">
        <v>41</v>
      </c>
      <c r="F143" s="58"/>
      <c r="G143" s="58"/>
      <c r="H143" s="58"/>
      <c r="I143" s="58"/>
      <c r="J143" s="58"/>
    </row>
    <row r="144" spans="1:10">
      <c r="A144" t="s">
        <v>44</v>
      </c>
      <c r="B144" t="s">
        <v>316</v>
      </c>
      <c r="C144" t="s">
        <v>317</v>
      </c>
      <c r="D144" t="s">
        <v>47</v>
      </c>
      <c r="E144" t="s">
        <v>41</v>
      </c>
      <c r="F144" s="56"/>
      <c r="G144" s="56"/>
      <c r="H144" s="56"/>
      <c r="I144" s="56"/>
      <c r="J144" s="56"/>
    </row>
    <row r="145" spans="1:10">
      <c r="A145" t="s">
        <v>44</v>
      </c>
      <c r="B145" t="s">
        <v>319</v>
      </c>
      <c r="C145" t="s">
        <v>320</v>
      </c>
      <c r="D145" t="s">
        <v>47</v>
      </c>
      <c r="E145" t="s">
        <v>41</v>
      </c>
      <c r="F145" s="56"/>
      <c r="G145" s="56"/>
      <c r="H145" s="56"/>
      <c r="I145" s="56"/>
      <c r="J145" s="56"/>
    </row>
    <row r="146" spans="1:10">
      <c r="A146" t="s">
        <v>44</v>
      </c>
      <c r="B146" t="s">
        <v>321</v>
      </c>
      <c r="C146" t="s">
        <v>322</v>
      </c>
      <c r="D146" t="s">
        <v>47</v>
      </c>
      <c r="E146" t="s">
        <v>41</v>
      </c>
      <c r="F146" s="58"/>
      <c r="G146" s="58"/>
      <c r="H146" s="58"/>
      <c r="I146" s="58"/>
      <c r="J146" s="58"/>
    </row>
    <row r="147" spans="1:10">
      <c r="A147" t="s">
        <v>44</v>
      </c>
      <c r="B147" t="s">
        <v>323</v>
      </c>
      <c r="C147" t="s">
        <v>324</v>
      </c>
      <c r="D147" t="s">
        <v>47</v>
      </c>
      <c r="E147" t="s">
        <v>41</v>
      </c>
      <c r="F147" s="58"/>
      <c r="G147" s="58"/>
      <c r="H147" s="58"/>
      <c r="I147" s="58"/>
      <c r="J147" s="58"/>
    </row>
    <row r="148" spans="1:10">
      <c r="A148" t="s">
        <v>44</v>
      </c>
      <c r="B148" t="s">
        <v>325</v>
      </c>
      <c r="C148" t="s">
        <v>326</v>
      </c>
      <c r="D148" t="s">
        <v>47</v>
      </c>
      <c r="E148" t="s">
        <v>41</v>
      </c>
      <c r="F148" s="58"/>
      <c r="G148" s="58"/>
      <c r="H148" s="58"/>
      <c r="I148" s="58"/>
      <c r="J148" s="58"/>
    </row>
    <row r="149" spans="1:10">
      <c r="A149" t="s">
        <v>44</v>
      </c>
      <c r="B149" t="s">
        <v>327</v>
      </c>
      <c r="C149" t="s">
        <v>328</v>
      </c>
      <c r="D149" t="s">
        <v>47</v>
      </c>
      <c r="E149" t="s">
        <v>41</v>
      </c>
      <c r="F149" s="58"/>
      <c r="G149" s="58"/>
      <c r="H149" s="58"/>
      <c r="I149" s="58"/>
      <c r="J149" s="58"/>
    </row>
    <row r="150" spans="1:10">
      <c r="A150" t="s">
        <v>44</v>
      </c>
      <c r="B150" t="s">
        <v>329</v>
      </c>
      <c r="C150" t="s">
        <v>330</v>
      </c>
      <c r="D150" t="s">
        <v>47</v>
      </c>
      <c r="E150" t="s">
        <v>41</v>
      </c>
      <c r="F150" s="58"/>
      <c r="G150" s="58"/>
      <c r="H150" s="58"/>
      <c r="I150" s="58"/>
      <c r="J150" s="58"/>
    </row>
    <row r="151" spans="1:10">
      <c r="A151" t="s">
        <v>44</v>
      </c>
      <c r="B151" t="s">
        <v>331</v>
      </c>
      <c r="C151" t="s">
        <v>332</v>
      </c>
      <c r="D151" t="s">
        <v>47</v>
      </c>
      <c r="E151" t="s">
        <v>41</v>
      </c>
      <c r="F151" s="58"/>
      <c r="G151" s="58"/>
      <c r="H151" s="58"/>
      <c r="I151" s="58"/>
      <c r="J151" s="58"/>
    </row>
    <row r="152" spans="1:10">
      <c r="A152" t="s">
        <v>44</v>
      </c>
      <c r="B152" t="s">
        <v>333</v>
      </c>
      <c r="C152" t="s">
        <v>334</v>
      </c>
      <c r="D152" t="s">
        <v>47</v>
      </c>
      <c r="E152" t="s">
        <v>41</v>
      </c>
      <c r="F152" s="58"/>
      <c r="G152" s="58"/>
      <c r="H152" s="58"/>
      <c r="I152" s="58"/>
      <c r="J152" s="58"/>
    </row>
    <row r="153" spans="1:10">
      <c r="A153" t="s">
        <v>44</v>
      </c>
      <c r="B153" t="s">
        <v>335</v>
      </c>
      <c r="C153" t="s">
        <v>336</v>
      </c>
      <c r="D153" t="s">
        <v>47</v>
      </c>
      <c r="E153" t="s">
        <v>41</v>
      </c>
      <c r="F153" s="58"/>
      <c r="G153" s="58"/>
      <c r="H153" s="58"/>
      <c r="I153" s="58"/>
      <c r="J153" s="58"/>
    </row>
    <row r="154" spans="1:10">
      <c r="A154" t="s">
        <v>44</v>
      </c>
      <c r="B154" t="s">
        <v>337</v>
      </c>
      <c r="C154" t="s">
        <v>338</v>
      </c>
      <c r="D154" t="s">
        <v>47</v>
      </c>
      <c r="E154" t="s">
        <v>41</v>
      </c>
      <c r="F154" s="58"/>
      <c r="G154" s="58"/>
      <c r="H154" s="58"/>
      <c r="I154" s="58"/>
      <c r="J154" s="58"/>
    </row>
    <row r="155" spans="1:10">
      <c r="A155" t="s">
        <v>44</v>
      </c>
      <c r="B155" t="s">
        <v>339</v>
      </c>
      <c r="C155" t="s">
        <v>340</v>
      </c>
      <c r="D155" t="s">
        <v>47</v>
      </c>
      <c r="E155" t="s">
        <v>41</v>
      </c>
      <c r="F155" s="58"/>
      <c r="G155" s="58"/>
      <c r="H155" s="58"/>
      <c r="I155" s="58"/>
      <c r="J155" s="58"/>
    </row>
    <row r="156" spans="1:10">
      <c r="A156" t="s">
        <v>44</v>
      </c>
      <c r="B156" t="s">
        <v>341</v>
      </c>
      <c r="C156" t="s">
        <v>342</v>
      </c>
      <c r="D156" t="s">
        <v>47</v>
      </c>
      <c r="E156" t="s">
        <v>41</v>
      </c>
      <c r="F156" s="58"/>
      <c r="G156" s="58"/>
      <c r="H156" s="58"/>
      <c r="I156" s="58"/>
      <c r="J156" s="58"/>
    </row>
    <row r="157" spans="1:10">
      <c r="A157" t="s">
        <v>44</v>
      </c>
      <c r="B157" t="s">
        <v>343</v>
      </c>
      <c r="C157" t="s">
        <v>344</v>
      </c>
      <c r="D157" t="s">
        <v>47</v>
      </c>
      <c r="E157" t="s">
        <v>41</v>
      </c>
      <c r="F157" s="58"/>
      <c r="G157" s="58"/>
      <c r="H157" s="58"/>
      <c r="I157" s="58"/>
      <c r="J157" s="58"/>
    </row>
    <row r="158" spans="1:10">
      <c r="A158" t="s">
        <v>44</v>
      </c>
      <c r="B158" t="s">
        <v>345</v>
      </c>
      <c r="C158" t="s">
        <v>346</v>
      </c>
      <c r="D158" t="s">
        <v>47</v>
      </c>
      <c r="E158" t="s">
        <v>41</v>
      </c>
      <c r="F158" s="58"/>
      <c r="G158" s="58"/>
      <c r="H158" s="58"/>
      <c r="I158" s="58"/>
      <c r="J158" s="58"/>
    </row>
    <row r="159" spans="1:10">
      <c r="A159" t="s">
        <v>347</v>
      </c>
      <c r="B159" t="s">
        <v>45</v>
      </c>
      <c r="C159" t="s">
        <v>46</v>
      </c>
      <c r="D159" t="s">
        <v>47</v>
      </c>
      <c r="E159" t="s">
        <v>41</v>
      </c>
      <c r="F159" s="58"/>
      <c r="G159" s="58"/>
      <c r="H159" s="58"/>
      <c r="I159" s="58"/>
      <c r="J159" s="58"/>
    </row>
    <row r="160" spans="1:10">
      <c r="A160" t="s">
        <v>347</v>
      </c>
      <c r="B160" t="s">
        <v>48</v>
      </c>
      <c r="C160" t="s">
        <v>49</v>
      </c>
      <c r="D160" t="s">
        <v>47</v>
      </c>
      <c r="E160" t="s">
        <v>41</v>
      </c>
      <c r="F160" s="58"/>
      <c r="G160" s="58"/>
      <c r="H160" s="58"/>
      <c r="I160" s="58"/>
      <c r="J160" s="58"/>
    </row>
    <row r="161" spans="1:10">
      <c r="A161" t="s">
        <v>347</v>
      </c>
      <c r="B161" t="s">
        <v>50</v>
      </c>
      <c r="C161" t="s">
        <v>51</v>
      </c>
      <c r="D161" t="s">
        <v>47</v>
      </c>
      <c r="E161" t="s">
        <v>41</v>
      </c>
      <c r="F161" s="58"/>
      <c r="G161" s="58"/>
      <c r="H161" s="58"/>
      <c r="I161" s="58"/>
      <c r="J161" s="58"/>
    </row>
    <row r="162" spans="1:10">
      <c r="A162" t="s">
        <v>347</v>
      </c>
      <c r="B162" t="s">
        <v>52</v>
      </c>
      <c r="C162" t="s">
        <v>53</v>
      </c>
      <c r="D162" t="s">
        <v>47</v>
      </c>
      <c r="E162" t="s">
        <v>41</v>
      </c>
      <c r="F162" s="58"/>
      <c r="G162" s="58"/>
      <c r="H162" s="58"/>
      <c r="I162" s="58"/>
      <c r="J162" s="58"/>
    </row>
    <row r="163" spans="1:10">
      <c r="A163" t="s">
        <v>347</v>
      </c>
      <c r="B163" t="s">
        <v>54</v>
      </c>
      <c r="C163" t="s">
        <v>55</v>
      </c>
      <c r="D163" t="s">
        <v>47</v>
      </c>
      <c r="E163" t="s">
        <v>41</v>
      </c>
      <c r="F163" s="58"/>
      <c r="G163" s="58"/>
      <c r="H163" s="58"/>
      <c r="I163" s="58"/>
      <c r="J163" s="58"/>
    </row>
    <row r="164" spans="1:10">
      <c r="A164" t="s">
        <v>347</v>
      </c>
      <c r="B164" t="s">
        <v>56</v>
      </c>
      <c r="C164" t="s">
        <v>57</v>
      </c>
      <c r="D164" t="s">
        <v>47</v>
      </c>
      <c r="E164" t="s">
        <v>41</v>
      </c>
      <c r="F164" s="58"/>
      <c r="G164" s="58"/>
      <c r="H164" s="58"/>
      <c r="I164" s="58"/>
      <c r="J164" s="58"/>
    </row>
    <row r="165" spans="1:10">
      <c r="A165" t="s">
        <v>347</v>
      </c>
      <c r="B165" t="s">
        <v>58</v>
      </c>
      <c r="C165" t="s">
        <v>59</v>
      </c>
      <c r="D165" t="s">
        <v>47</v>
      </c>
      <c r="E165" t="s">
        <v>41</v>
      </c>
      <c r="F165" s="58"/>
      <c r="G165" s="58"/>
      <c r="H165" s="58"/>
      <c r="I165" s="58"/>
      <c r="J165" s="58"/>
    </row>
    <row r="166" spans="1:10">
      <c r="A166" t="s">
        <v>347</v>
      </c>
      <c r="B166" t="s">
        <v>60</v>
      </c>
      <c r="C166" t="s">
        <v>61</v>
      </c>
      <c r="D166" t="s">
        <v>47</v>
      </c>
      <c r="E166" t="s">
        <v>41</v>
      </c>
      <c r="F166" s="58"/>
      <c r="G166" s="58"/>
      <c r="H166" s="58"/>
      <c r="I166" s="58"/>
      <c r="J166" s="58"/>
    </row>
    <row r="167" spans="1:10">
      <c r="A167" t="s">
        <v>347</v>
      </c>
      <c r="B167" t="s">
        <v>62</v>
      </c>
      <c r="C167" t="s">
        <v>63</v>
      </c>
      <c r="D167" t="s">
        <v>47</v>
      </c>
      <c r="E167" t="s">
        <v>41</v>
      </c>
      <c r="F167" s="58"/>
      <c r="G167" s="58"/>
      <c r="H167" s="58"/>
      <c r="I167" s="58"/>
      <c r="J167" s="58"/>
    </row>
    <row r="168" spans="1:10">
      <c r="A168" t="s">
        <v>347</v>
      </c>
      <c r="B168" t="s">
        <v>64</v>
      </c>
      <c r="C168" t="s">
        <v>65</v>
      </c>
      <c r="D168" t="s">
        <v>47</v>
      </c>
      <c r="E168" t="s">
        <v>41</v>
      </c>
      <c r="F168" s="58"/>
      <c r="G168" s="58"/>
      <c r="H168" s="58"/>
      <c r="I168" s="58"/>
      <c r="J168" s="58"/>
    </row>
    <row r="169" spans="1:10">
      <c r="A169" t="s">
        <v>347</v>
      </c>
      <c r="B169" t="s">
        <v>66</v>
      </c>
      <c r="C169" t="s">
        <v>67</v>
      </c>
      <c r="D169" t="s">
        <v>47</v>
      </c>
      <c r="E169" t="s">
        <v>41</v>
      </c>
      <c r="F169" s="58"/>
      <c r="G169" s="58"/>
      <c r="H169" s="58"/>
      <c r="I169" s="58"/>
      <c r="J169" s="58"/>
    </row>
    <row r="170" spans="1:10">
      <c r="A170" t="s">
        <v>347</v>
      </c>
      <c r="B170" t="s">
        <v>68</v>
      </c>
      <c r="C170" t="s">
        <v>69</v>
      </c>
      <c r="D170" t="s">
        <v>47</v>
      </c>
      <c r="E170" t="s">
        <v>41</v>
      </c>
      <c r="F170" s="58"/>
      <c r="G170" s="58"/>
      <c r="H170" s="58"/>
      <c r="I170" s="58"/>
      <c r="J170" s="58"/>
    </row>
    <row r="171" spans="1:10">
      <c r="A171" t="s">
        <v>347</v>
      </c>
      <c r="B171" t="s">
        <v>70</v>
      </c>
      <c r="C171" t="s">
        <v>71</v>
      </c>
      <c r="D171" t="s">
        <v>47</v>
      </c>
      <c r="E171" t="s">
        <v>41</v>
      </c>
      <c r="F171" s="58"/>
      <c r="G171" s="58"/>
      <c r="H171" s="58"/>
      <c r="I171" s="58"/>
      <c r="J171" s="58"/>
    </row>
    <row r="172" spans="1:10">
      <c r="A172" t="s">
        <v>347</v>
      </c>
      <c r="B172" t="s">
        <v>72</v>
      </c>
      <c r="C172" t="s">
        <v>73</v>
      </c>
      <c r="D172" t="s">
        <v>47</v>
      </c>
      <c r="E172" t="s">
        <v>41</v>
      </c>
      <c r="F172" s="58"/>
      <c r="G172" s="58"/>
      <c r="H172" s="58"/>
      <c r="I172" s="58"/>
      <c r="J172" s="58"/>
    </row>
    <row r="173" spans="1:10">
      <c r="A173" t="s">
        <v>347</v>
      </c>
      <c r="B173" t="s">
        <v>74</v>
      </c>
      <c r="C173" t="s">
        <v>75</v>
      </c>
      <c r="D173" t="s">
        <v>47</v>
      </c>
      <c r="E173" t="s">
        <v>41</v>
      </c>
      <c r="F173" s="58"/>
      <c r="G173" s="58"/>
      <c r="H173" s="58"/>
      <c r="I173" s="58"/>
      <c r="J173" s="58"/>
    </row>
    <row r="174" spans="1:10">
      <c r="A174" t="s">
        <v>347</v>
      </c>
      <c r="B174" t="s">
        <v>76</v>
      </c>
      <c r="C174" t="s">
        <v>77</v>
      </c>
      <c r="D174" t="s">
        <v>47</v>
      </c>
      <c r="E174" t="s">
        <v>41</v>
      </c>
      <c r="F174" s="58"/>
      <c r="G174" s="58"/>
      <c r="H174" s="58"/>
      <c r="I174" s="58"/>
      <c r="J174" s="58"/>
    </row>
    <row r="175" spans="1:10">
      <c r="A175" t="s">
        <v>347</v>
      </c>
      <c r="B175" t="s">
        <v>78</v>
      </c>
      <c r="C175" t="s">
        <v>79</v>
      </c>
      <c r="D175" t="s">
        <v>47</v>
      </c>
      <c r="E175" t="s">
        <v>41</v>
      </c>
      <c r="F175" s="58"/>
      <c r="G175" s="58"/>
      <c r="H175" s="58"/>
      <c r="I175" s="58"/>
      <c r="J175" s="58"/>
    </row>
    <row r="176" spans="1:10">
      <c r="A176" t="s">
        <v>347</v>
      </c>
      <c r="B176" t="s">
        <v>80</v>
      </c>
      <c r="C176" t="s">
        <v>81</v>
      </c>
      <c r="D176" t="s">
        <v>47</v>
      </c>
      <c r="E176" t="s">
        <v>41</v>
      </c>
      <c r="F176" s="58"/>
      <c r="G176" s="58"/>
      <c r="H176" s="58"/>
      <c r="I176" s="58"/>
      <c r="J176" s="58"/>
    </row>
    <row r="177" spans="1:10">
      <c r="A177" t="s">
        <v>347</v>
      </c>
      <c r="B177" t="s">
        <v>82</v>
      </c>
      <c r="C177" t="s">
        <v>83</v>
      </c>
      <c r="D177" t="s">
        <v>47</v>
      </c>
      <c r="E177" t="s">
        <v>41</v>
      </c>
      <c r="F177" s="58"/>
      <c r="G177" s="58"/>
      <c r="H177" s="58"/>
      <c r="I177" s="58"/>
      <c r="J177" s="58"/>
    </row>
    <row r="178" spans="1:10">
      <c r="A178" t="s">
        <v>347</v>
      </c>
      <c r="B178" t="s">
        <v>84</v>
      </c>
      <c r="C178" t="s">
        <v>85</v>
      </c>
      <c r="D178" t="s">
        <v>47</v>
      </c>
      <c r="E178" t="s">
        <v>41</v>
      </c>
      <c r="F178" s="58"/>
      <c r="G178" s="58"/>
      <c r="H178" s="58"/>
      <c r="I178" s="58"/>
      <c r="J178" s="58"/>
    </row>
    <row r="179" spans="1:10">
      <c r="A179" t="s">
        <v>347</v>
      </c>
      <c r="B179" t="s">
        <v>86</v>
      </c>
      <c r="C179" t="s">
        <v>87</v>
      </c>
      <c r="D179" t="s">
        <v>47</v>
      </c>
      <c r="E179" t="s">
        <v>41</v>
      </c>
      <c r="F179" s="58"/>
      <c r="G179" s="58"/>
      <c r="H179" s="58"/>
      <c r="I179" s="58"/>
      <c r="J179" s="58"/>
    </row>
    <row r="180" spans="1:10">
      <c r="A180" t="s">
        <v>347</v>
      </c>
      <c r="B180" t="s">
        <v>88</v>
      </c>
      <c r="C180" t="s">
        <v>89</v>
      </c>
      <c r="D180" t="s">
        <v>47</v>
      </c>
      <c r="E180" t="s">
        <v>41</v>
      </c>
      <c r="F180" s="58"/>
      <c r="G180" s="58"/>
      <c r="H180" s="58"/>
      <c r="I180" s="58"/>
      <c r="J180" s="58"/>
    </row>
    <row r="181" spans="1:10">
      <c r="A181" t="s">
        <v>347</v>
      </c>
      <c r="B181" t="s">
        <v>90</v>
      </c>
      <c r="C181" t="s">
        <v>91</v>
      </c>
      <c r="D181" t="s">
        <v>47</v>
      </c>
      <c r="E181" t="s">
        <v>41</v>
      </c>
      <c r="F181" s="58"/>
      <c r="G181" s="58"/>
      <c r="H181" s="58"/>
      <c r="I181" s="58"/>
      <c r="J181" s="58"/>
    </row>
    <row r="182" spans="1:10">
      <c r="A182" t="s">
        <v>347</v>
      </c>
      <c r="B182" t="s">
        <v>92</v>
      </c>
      <c r="C182" t="s">
        <v>93</v>
      </c>
      <c r="D182" t="s">
        <v>47</v>
      </c>
      <c r="E182" t="s">
        <v>41</v>
      </c>
      <c r="F182" s="58"/>
      <c r="G182" s="58"/>
      <c r="H182" s="58"/>
      <c r="I182" s="58"/>
      <c r="J182" s="58"/>
    </row>
    <row r="183" spans="1:10">
      <c r="A183" t="s">
        <v>347</v>
      </c>
      <c r="B183" t="s">
        <v>94</v>
      </c>
      <c r="C183" t="s">
        <v>95</v>
      </c>
      <c r="D183" t="s">
        <v>47</v>
      </c>
      <c r="E183" t="s">
        <v>41</v>
      </c>
      <c r="F183" s="58"/>
      <c r="G183" s="58"/>
      <c r="H183" s="58"/>
      <c r="I183" s="58"/>
      <c r="J183" s="58"/>
    </row>
    <row r="184" spans="1:10">
      <c r="A184" t="s">
        <v>347</v>
      </c>
      <c r="B184" t="s">
        <v>96</v>
      </c>
      <c r="C184" t="s">
        <v>97</v>
      </c>
      <c r="D184" t="s">
        <v>47</v>
      </c>
      <c r="E184" t="s">
        <v>41</v>
      </c>
      <c r="F184" s="58"/>
      <c r="G184" s="58"/>
      <c r="H184" s="58"/>
      <c r="I184" s="58"/>
      <c r="J184" s="58"/>
    </row>
    <row r="185" spans="1:10">
      <c r="A185" t="s">
        <v>347</v>
      </c>
      <c r="B185" t="s">
        <v>98</v>
      </c>
      <c r="C185" t="s">
        <v>99</v>
      </c>
      <c r="D185" t="s">
        <v>47</v>
      </c>
      <c r="E185" t="s">
        <v>41</v>
      </c>
      <c r="F185" s="58"/>
      <c r="G185" s="58"/>
      <c r="H185" s="58"/>
      <c r="I185" s="58"/>
      <c r="J185" s="58"/>
    </row>
    <row r="186" spans="1:10">
      <c r="A186" t="s">
        <v>347</v>
      </c>
      <c r="B186" t="s">
        <v>100</v>
      </c>
      <c r="C186" t="s">
        <v>101</v>
      </c>
      <c r="D186" t="s">
        <v>47</v>
      </c>
      <c r="E186" t="s">
        <v>41</v>
      </c>
      <c r="F186" s="58"/>
      <c r="G186" s="58"/>
      <c r="H186" s="58"/>
      <c r="I186" s="58"/>
      <c r="J186" s="58"/>
    </row>
    <row r="187" spans="1:10">
      <c r="A187" t="s">
        <v>347</v>
      </c>
      <c r="B187" t="s">
        <v>102</v>
      </c>
      <c r="C187" t="s">
        <v>103</v>
      </c>
      <c r="D187" t="s">
        <v>47</v>
      </c>
      <c r="E187" t="s">
        <v>41</v>
      </c>
      <c r="F187" s="58"/>
      <c r="G187" s="58"/>
      <c r="H187" s="58"/>
      <c r="I187" s="58"/>
      <c r="J187" s="58"/>
    </row>
    <row r="188" spans="1:10">
      <c r="A188" t="s">
        <v>347</v>
      </c>
      <c r="B188" t="s">
        <v>104</v>
      </c>
      <c r="C188" t="s">
        <v>105</v>
      </c>
      <c r="D188" t="s">
        <v>47</v>
      </c>
      <c r="E188" t="s">
        <v>41</v>
      </c>
      <c r="F188" s="58"/>
      <c r="G188" s="58"/>
      <c r="H188" s="58"/>
      <c r="I188" s="58"/>
      <c r="J188" s="58"/>
    </row>
    <row r="189" spans="1:10">
      <c r="A189" t="s">
        <v>347</v>
      </c>
      <c r="B189" t="s">
        <v>106</v>
      </c>
      <c r="C189" t="s">
        <v>107</v>
      </c>
      <c r="D189" t="s">
        <v>47</v>
      </c>
      <c r="E189" t="s">
        <v>41</v>
      </c>
      <c r="F189" s="58"/>
      <c r="G189" s="58"/>
      <c r="H189" s="58"/>
      <c r="I189" s="58"/>
      <c r="J189" s="58"/>
    </row>
    <row r="190" spans="1:10">
      <c r="A190" t="s">
        <v>347</v>
      </c>
      <c r="B190" t="s">
        <v>108</v>
      </c>
      <c r="C190" t="s">
        <v>109</v>
      </c>
      <c r="D190" t="s">
        <v>47</v>
      </c>
      <c r="E190" t="s">
        <v>41</v>
      </c>
      <c r="F190" s="58"/>
      <c r="G190" s="58"/>
      <c r="H190" s="58"/>
      <c r="I190" s="58"/>
      <c r="J190" s="58"/>
    </row>
    <row r="191" spans="1:10">
      <c r="A191" t="s">
        <v>347</v>
      </c>
      <c r="B191" t="s">
        <v>110</v>
      </c>
      <c r="C191" t="s">
        <v>111</v>
      </c>
      <c r="D191" t="s">
        <v>47</v>
      </c>
      <c r="E191" t="s">
        <v>41</v>
      </c>
      <c r="F191" s="56"/>
      <c r="G191" s="56"/>
      <c r="H191" s="56"/>
      <c r="I191" s="56"/>
      <c r="J191" s="56"/>
    </row>
    <row r="192" spans="1:10">
      <c r="A192" t="s">
        <v>347</v>
      </c>
      <c r="B192" t="s">
        <v>112</v>
      </c>
      <c r="C192" t="s">
        <v>113</v>
      </c>
      <c r="D192" t="s">
        <v>47</v>
      </c>
      <c r="E192" t="s">
        <v>41</v>
      </c>
      <c r="F192" s="56"/>
      <c r="G192" s="56"/>
      <c r="H192" s="56"/>
      <c r="I192" s="56"/>
      <c r="J192" s="56"/>
    </row>
    <row r="193" spans="1:10">
      <c r="A193" t="s">
        <v>347</v>
      </c>
      <c r="B193" t="s">
        <v>114</v>
      </c>
      <c r="C193" t="s">
        <v>57</v>
      </c>
      <c r="D193" t="s">
        <v>47</v>
      </c>
      <c r="E193" t="s">
        <v>41</v>
      </c>
      <c r="F193" s="58"/>
      <c r="G193" s="58"/>
      <c r="H193" s="58"/>
      <c r="I193" s="58"/>
      <c r="J193" s="58"/>
    </row>
    <row r="194" spans="1:10">
      <c r="A194" t="s">
        <v>347</v>
      </c>
      <c r="B194" t="s">
        <v>115</v>
      </c>
      <c r="C194" t="s">
        <v>116</v>
      </c>
      <c r="D194" t="s">
        <v>47</v>
      </c>
      <c r="E194" t="s">
        <v>41</v>
      </c>
      <c r="F194" s="58"/>
      <c r="G194" s="58"/>
      <c r="H194" s="58"/>
      <c r="I194" s="58"/>
      <c r="J194" s="58"/>
    </row>
    <row r="195" spans="1:10">
      <c r="A195" t="s">
        <v>347</v>
      </c>
      <c r="B195" t="s">
        <v>117</v>
      </c>
      <c r="C195" t="s">
        <v>118</v>
      </c>
      <c r="D195" t="s">
        <v>47</v>
      </c>
      <c r="E195" t="s">
        <v>41</v>
      </c>
      <c r="F195" s="58"/>
      <c r="G195" s="58"/>
      <c r="H195" s="58"/>
      <c r="I195" s="58"/>
      <c r="J195" s="58"/>
    </row>
    <row r="196" spans="1:10">
      <c r="A196" t="s">
        <v>347</v>
      </c>
      <c r="B196" t="s">
        <v>119</v>
      </c>
      <c r="C196" t="s">
        <v>120</v>
      </c>
      <c r="D196" t="s">
        <v>47</v>
      </c>
      <c r="E196" t="s">
        <v>41</v>
      </c>
      <c r="F196" s="58"/>
      <c r="G196" s="58"/>
      <c r="H196" s="58"/>
      <c r="I196" s="58"/>
      <c r="J196" s="58"/>
    </row>
    <row r="197" spans="1:10">
      <c r="A197" t="s">
        <v>347</v>
      </c>
      <c r="B197" t="s">
        <v>121</v>
      </c>
      <c r="C197" t="s">
        <v>122</v>
      </c>
      <c r="D197" t="s">
        <v>47</v>
      </c>
      <c r="E197" t="s">
        <v>41</v>
      </c>
      <c r="F197" s="58"/>
      <c r="G197" s="58"/>
      <c r="H197" s="58"/>
      <c r="I197" s="58"/>
      <c r="J197" s="58"/>
    </row>
    <row r="198" spans="1:10">
      <c r="A198" t="s">
        <v>347</v>
      </c>
      <c r="B198" t="s">
        <v>123</v>
      </c>
      <c r="C198" t="s">
        <v>124</v>
      </c>
      <c r="D198" t="s">
        <v>47</v>
      </c>
      <c r="E198" t="s">
        <v>41</v>
      </c>
      <c r="F198" s="58"/>
      <c r="G198" s="58"/>
      <c r="H198" s="58"/>
      <c r="I198" s="58"/>
      <c r="J198" s="58"/>
    </row>
    <row r="199" spans="1:10">
      <c r="A199" t="s">
        <v>347</v>
      </c>
      <c r="B199" t="s">
        <v>125</v>
      </c>
      <c r="C199" t="s">
        <v>126</v>
      </c>
      <c r="D199" t="s">
        <v>47</v>
      </c>
      <c r="E199" t="s">
        <v>41</v>
      </c>
      <c r="F199" s="58"/>
      <c r="G199" s="58"/>
      <c r="H199" s="58"/>
      <c r="I199" s="58"/>
      <c r="J199" s="58"/>
    </row>
    <row r="200" spans="1:10">
      <c r="A200" t="s">
        <v>347</v>
      </c>
      <c r="B200" t="s">
        <v>127</v>
      </c>
      <c r="C200" t="s">
        <v>128</v>
      </c>
      <c r="D200" t="s">
        <v>47</v>
      </c>
      <c r="E200" t="s">
        <v>41</v>
      </c>
      <c r="F200" s="58"/>
      <c r="G200" s="58"/>
      <c r="H200" s="58"/>
      <c r="I200" s="58"/>
      <c r="J200" s="58"/>
    </row>
    <row r="201" spans="1:10">
      <c r="A201" t="s">
        <v>347</v>
      </c>
      <c r="B201" t="s">
        <v>129</v>
      </c>
      <c r="C201" t="s">
        <v>130</v>
      </c>
      <c r="D201" t="s">
        <v>47</v>
      </c>
      <c r="E201" t="s">
        <v>41</v>
      </c>
      <c r="F201" s="58"/>
      <c r="G201" s="58"/>
      <c r="H201" s="58"/>
      <c r="I201" s="58"/>
      <c r="J201" s="58"/>
    </row>
    <row r="202" spans="1:10">
      <c r="A202" t="s">
        <v>347</v>
      </c>
      <c r="B202" t="s">
        <v>131</v>
      </c>
      <c r="C202" t="s">
        <v>132</v>
      </c>
      <c r="D202" t="s">
        <v>47</v>
      </c>
      <c r="E202" t="s">
        <v>41</v>
      </c>
      <c r="F202" s="56"/>
      <c r="G202" s="56"/>
      <c r="H202" s="56"/>
      <c r="I202" s="56"/>
      <c r="J202" s="56"/>
    </row>
    <row r="203" spans="1:10">
      <c r="A203" t="s">
        <v>347</v>
      </c>
      <c r="B203" t="s">
        <v>133</v>
      </c>
      <c r="C203" t="s">
        <v>134</v>
      </c>
      <c r="D203" t="s">
        <v>47</v>
      </c>
      <c r="E203" t="s">
        <v>41</v>
      </c>
      <c r="F203" s="56"/>
      <c r="G203" s="56"/>
      <c r="H203" s="56"/>
      <c r="I203" s="56"/>
      <c r="J203" s="56"/>
    </row>
    <row r="204" spans="1:10">
      <c r="A204" t="s">
        <v>347</v>
      </c>
      <c r="B204" t="s">
        <v>135</v>
      </c>
      <c r="C204" t="s">
        <v>69</v>
      </c>
      <c r="D204" t="s">
        <v>47</v>
      </c>
      <c r="E204" t="s">
        <v>41</v>
      </c>
      <c r="F204" s="58"/>
      <c r="G204" s="58"/>
      <c r="H204" s="58"/>
      <c r="I204" s="58"/>
      <c r="J204" s="58"/>
    </row>
    <row r="205" spans="1:10">
      <c r="A205" t="s">
        <v>347</v>
      </c>
      <c r="B205" t="s">
        <v>136</v>
      </c>
      <c r="C205" t="s">
        <v>137</v>
      </c>
      <c r="D205" t="s">
        <v>47</v>
      </c>
      <c r="E205" t="s">
        <v>41</v>
      </c>
      <c r="F205" s="58"/>
      <c r="G205" s="58"/>
      <c r="H205" s="58"/>
      <c r="I205" s="58"/>
      <c r="J205" s="58"/>
    </row>
    <row r="206" spans="1:10">
      <c r="A206" t="s">
        <v>347</v>
      </c>
      <c r="B206" t="s">
        <v>138</v>
      </c>
      <c r="C206" t="s">
        <v>139</v>
      </c>
      <c r="D206" t="s">
        <v>47</v>
      </c>
      <c r="E206" t="s">
        <v>41</v>
      </c>
      <c r="F206" s="58"/>
      <c r="G206" s="58"/>
      <c r="H206" s="58"/>
      <c r="I206" s="58"/>
      <c r="J206" s="58"/>
    </row>
    <row r="207" spans="1:10">
      <c r="A207" t="s">
        <v>347</v>
      </c>
      <c r="B207" t="s">
        <v>140</v>
      </c>
      <c r="C207" t="s">
        <v>141</v>
      </c>
      <c r="D207" t="s">
        <v>47</v>
      </c>
      <c r="E207" t="s">
        <v>41</v>
      </c>
      <c r="F207" s="58"/>
      <c r="G207" s="58"/>
      <c r="H207" s="58"/>
      <c r="I207" s="58"/>
      <c r="J207" s="58"/>
    </row>
    <row r="208" spans="1:10">
      <c r="A208" t="s">
        <v>347</v>
      </c>
      <c r="B208" t="s">
        <v>142</v>
      </c>
      <c r="C208" t="s">
        <v>143</v>
      </c>
      <c r="D208" t="s">
        <v>47</v>
      </c>
      <c r="E208" t="s">
        <v>41</v>
      </c>
      <c r="F208" s="58"/>
      <c r="G208" s="58"/>
      <c r="H208" s="58"/>
      <c r="I208" s="58"/>
      <c r="J208" s="58"/>
    </row>
    <row r="209" spans="1:10">
      <c r="A209" t="s">
        <v>347</v>
      </c>
      <c r="B209" t="s">
        <v>144</v>
      </c>
      <c r="C209" t="s">
        <v>145</v>
      </c>
      <c r="D209" t="s">
        <v>47</v>
      </c>
      <c r="E209" t="s">
        <v>41</v>
      </c>
      <c r="F209" s="58"/>
      <c r="G209" s="58"/>
      <c r="H209" s="58"/>
      <c r="I209" s="58"/>
      <c r="J209" s="58"/>
    </row>
    <row r="210" spans="1:10">
      <c r="A210" t="s">
        <v>347</v>
      </c>
      <c r="B210" t="s">
        <v>146</v>
      </c>
      <c r="C210" t="s">
        <v>147</v>
      </c>
      <c r="D210" t="s">
        <v>47</v>
      </c>
      <c r="E210" t="s">
        <v>41</v>
      </c>
      <c r="F210" s="58"/>
      <c r="G210" s="58"/>
      <c r="H210" s="58"/>
      <c r="I210" s="58"/>
      <c r="J210" s="58"/>
    </row>
    <row r="211" spans="1:10">
      <c r="A211" t="s">
        <v>347</v>
      </c>
      <c r="B211" t="s">
        <v>148</v>
      </c>
      <c r="C211" t="s">
        <v>149</v>
      </c>
      <c r="D211" t="s">
        <v>47</v>
      </c>
      <c r="E211" t="s">
        <v>41</v>
      </c>
      <c r="F211" s="58"/>
      <c r="G211" s="58"/>
      <c r="H211" s="58"/>
      <c r="I211" s="58"/>
      <c r="J211" s="58"/>
    </row>
    <row r="212" spans="1:10">
      <c r="A212" t="s">
        <v>347</v>
      </c>
      <c r="B212" t="s">
        <v>150</v>
      </c>
      <c r="C212" t="s">
        <v>151</v>
      </c>
      <c r="D212" t="s">
        <v>47</v>
      </c>
      <c r="E212" t="s">
        <v>41</v>
      </c>
      <c r="F212" s="58"/>
      <c r="G212" s="58"/>
      <c r="H212" s="58"/>
      <c r="I212" s="58"/>
      <c r="J212" s="58"/>
    </row>
    <row r="213" spans="1:10">
      <c r="A213" t="s">
        <v>347</v>
      </c>
      <c r="B213" t="s">
        <v>152</v>
      </c>
      <c r="C213" t="s">
        <v>153</v>
      </c>
      <c r="D213" t="s">
        <v>47</v>
      </c>
      <c r="E213" t="s">
        <v>41</v>
      </c>
      <c r="F213" s="56"/>
      <c r="G213" s="56"/>
      <c r="H213" s="56"/>
      <c r="I213" s="56"/>
      <c r="J213" s="56"/>
    </row>
    <row r="214" spans="1:10">
      <c r="A214" t="s">
        <v>347</v>
      </c>
      <c r="B214" t="s">
        <v>154</v>
      </c>
      <c r="C214" t="s">
        <v>155</v>
      </c>
      <c r="D214" t="s">
        <v>47</v>
      </c>
      <c r="E214" t="s">
        <v>41</v>
      </c>
      <c r="F214" s="56"/>
      <c r="G214" s="56"/>
      <c r="H214" s="56"/>
      <c r="I214" s="56"/>
      <c r="J214" s="56"/>
    </row>
    <row r="215" spans="1:10">
      <c r="A215" t="s">
        <v>347</v>
      </c>
      <c r="B215" t="s">
        <v>156</v>
      </c>
      <c r="C215" t="s">
        <v>81</v>
      </c>
      <c r="D215" t="s">
        <v>47</v>
      </c>
      <c r="E215" t="s">
        <v>41</v>
      </c>
      <c r="F215" s="58"/>
      <c r="G215" s="58"/>
      <c r="H215" s="58"/>
      <c r="I215" s="58"/>
      <c r="J215" s="58"/>
    </row>
    <row r="216" spans="1:10">
      <c r="A216" t="s">
        <v>347</v>
      </c>
      <c r="B216" t="s">
        <v>157</v>
      </c>
      <c r="C216" t="s">
        <v>158</v>
      </c>
      <c r="D216" t="s">
        <v>47</v>
      </c>
      <c r="E216" t="s">
        <v>41</v>
      </c>
      <c r="F216" s="58"/>
      <c r="G216" s="58"/>
      <c r="H216" s="58"/>
      <c r="I216" s="58"/>
      <c r="J216" s="58"/>
    </row>
    <row r="217" spans="1:10">
      <c r="A217" t="s">
        <v>347</v>
      </c>
      <c r="B217" t="s">
        <v>159</v>
      </c>
      <c r="C217" t="s">
        <v>160</v>
      </c>
      <c r="D217" t="s">
        <v>47</v>
      </c>
      <c r="E217" t="s">
        <v>41</v>
      </c>
      <c r="F217" s="58"/>
      <c r="G217" s="58"/>
      <c r="H217" s="58"/>
      <c r="I217" s="58"/>
      <c r="J217" s="58"/>
    </row>
    <row r="218" spans="1:10">
      <c r="A218" t="s">
        <v>347</v>
      </c>
      <c r="B218" t="s">
        <v>161</v>
      </c>
      <c r="C218" t="s">
        <v>162</v>
      </c>
      <c r="D218" t="s">
        <v>47</v>
      </c>
      <c r="E218" t="s">
        <v>41</v>
      </c>
      <c r="F218" s="58"/>
      <c r="G218" s="58"/>
      <c r="H218" s="58"/>
      <c r="I218" s="58"/>
      <c r="J218" s="58"/>
    </row>
    <row r="219" spans="1:10">
      <c r="A219" t="s">
        <v>347</v>
      </c>
      <c r="B219" t="s">
        <v>163</v>
      </c>
      <c r="C219" t="s">
        <v>164</v>
      </c>
      <c r="D219" t="s">
        <v>47</v>
      </c>
      <c r="E219" t="s">
        <v>41</v>
      </c>
      <c r="F219" s="58"/>
      <c r="G219" s="58"/>
      <c r="H219" s="58"/>
      <c r="I219" s="58"/>
      <c r="J219" s="58"/>
    </row>
    <row r="220" spans="1:10">
      <c r="A220" t="s">
        <v>347</v>
      </c>
      <c r="B220" t="s">
        <v>165</v>
      </c>
      <c r="C220" t="s">
        <v>166</v>
      </c>
      <c r="D220" t="s">
        <v>47</v>
      </c>
      <c r="E220" t="s">
        <v>41</v>
      </c>
      <c r="F220" s="58"/>
      <c r="G220" s="58"/>
      <c r="H220" s="58"/>
      <c r="I220" s="58"/>
      <c r="J220" s="58"/>
    </row>
    <row r="221" spans="1:10">
      <c r="A221" t="s">
        <v>347</v>
      </c>
      <c r="B221" t="s">
        <v>167</v>
      </c>
      <c r="C221" t="s">
        <v>168</v>
      </c>
      <c r="D221" t="s">
        <v>47</v>
      </c>
      <c r="E221" t="s">
        <v>41</v>
      </c>
      <c r="F221" s="58"/>
      <c r="G221" s="58"/>
      <c r="H221" s="58"/>
      <c r="I221" s="58"/>
      <c r="J221" s="58"/>
    </row>
    <row r="222" spans="1:10">
      <c r="A222" t="s">
        <v>347</v>
      </c>
      <c r="B222" t="s">
        <v>169</v>
      </c>
      <c r="C222" t="s">
        <v>170</v>
      </c>
      <c r="D222" t="s">
        <v>47</v>
      </c>
      <c r="E222" t="s">
        <v>41</v>
      </c>
      <c r="F222" s="58"/>
      <c r="G222" s="58"/>
      <c r="H222" s="58"/>
      <c r="I222" s="58"/>
      <c r="J222" s="58"/>
    </row>
    <row r="223" spans="1:10">
      <c r="A223" t="s">
        <v>347</v>
      </c>
      <c r="B223" t="s">
        <v>171</v>
      </c>
      <c r="C223" t="s">
        <v>172</v>
      </c>
      <c r="D223" t="s">
        <v>47</v>
      </c>
      <c r="E223" t="s">
        <v>41</v>
      </c>
      <c r="F223" s="58"/>
      <c r="G223" s="58"/>
      <c r="H223" s="58"/>
      <c r="I223" s="58"/>
      <c r="J223" s="58"/>
    </row>
    <row r="224" spans="1:10">
      <c r="A224" t="s">
        <v>347</v>
      </c>
      <c r="B224" t="s">
        <v>173</v>
      </c>
      <c r="C224" t="s">
        <v>174</v>
      </c>
      <c r="D224" t="s">
        <v>47</v>
      </c>
      <c r="E224" t="s">
        <v>41</v>
      </c>
      <c r="F224" s="56"/>
      <c r="G224" s="56"/>
      <c r="H224" s="56"/>
      <c r="I224" s="56"/>
      <c r="J224" s="56"/>
    </row>
    <row r="225" spans="1:10">
      <c r="A225" t="s">
        <v>347</v>
      </c>
      <c r="B225" t="s">
        <v>175</v>
      </c>
      <c r="C225" t="s">
        <v>176</v>
      </c>
      <c r="D225" t="s">
        <v>47</v>
      </c>
      <c r="E225" t="s">
        <v>41</v>
      </c>
      <c r="F225" s="56"/>
      <c r="G225" s="56"/>
      <c r="H225" s="56"/>
      <c r="I225" s="56"/>
      <c r="J225" s="56"/>
    </row>
    <row r="226" spans="1:10">
      <c r="A226" t="s">
        <v>347</v>
      </c>
      <c r="B226" t="s">
        <v>177</v>
      </c>
      <c r="C226" t="s">
        <v>93</v>
      </c>
      <c r="D226" t="s">
        <v>47</v>
      </c>
      <c r="E226" t="s">
        <v>41</v>
      </c>
      <c r="F226" s="58"/>
      <c r="G226" s="58"/>
      <c r="H226" s="58"/>
      <c r="I226" s="58"/>
      <c r="J226" s="58"/>
    </row>
    <row r="227" spans="1:10">
      <c r="A227" t="s">
        <v>347</v>
      </c>
      <c r="B227" t="s">
        <v>178</v>
      </c>
      <c r="C227" t="s">
        <v>179</v>
      </c>
      <c r="D227" t="s">
        <v>47</v>
      </c>
      <c r="E227" t="s">
        <v>41</v>
      </c>
      <c r="F227" s="58"/>
      <c r="G227" s="58"/>
      <c r="H227" s="58"/>
      <c r="I227" s="58"/>
      <c r="J227" s="58"/>
    </row>
    <row r="228" spans="1:10">
      <c r="A228" t="s">
        <v>347</v>
      </c>
      <c r="B228" t="s">
        <v>180</v>
      </c>
      <c r="C228" t="s">
        <v>181</v>
      </c>
      <c r="D228" t="s">
        <v>47</v>
      </c>
      <c r="E228" t="s">
        <v>41</v>
      </c>
      <c r="F228" s="58"/>
      <c r="G228" s="58"/>
      <c r="H228" s="58"/>
      <c r="I228" s="58"/>
      <c r="J228" s="58"/>
    </row>
    <row r="229" spans="1:10">
      <c r="A229" t="s">
        <v>347</v>
      </c>
      <c r="B229" t="s">
        <v>182</v>
      </c>
      <c r="C229" t="s">
        <v>183</v>
      </c>
      <c r="D229" t="s">
        <v>47</v>
      </c>
      <c r="E229" t="s">
        <v>41</v>
      </c>
      <c r="F229" s="58"/>
      <c r="G229" s="58"/>
      <c r="H229" s="58"/>
      <c r="I229" s="58"/>
      <c r="J229" s="58"/>
    </row>
    <row r="230" spans="1:10">
      <c r="A230" t="s">
        <v>347</v>
      </c>
      <c r="B230" t="s">
        <v>184</v>
      </c>
      <c r="C230" t="s">
        <v>185</v>
      </c>
      <c r="D230" t="s">
        <v>47</v>
      </c>
      <c r="E230" t="s">
        <v>41</v>
      </c>
      <c r="F230" s="58"/>
      <c r="G230" s="58"/>
      <c r="H230" s="58"/>
      <c r="I230" s="58"/>
      <c r="J230" s="58"/>
    </row>
    <row r="231" spans="1:10">
      <c r="A231" t="s">
        <v>347</v>
      </c>
      <c r="B231" t="s">
        <v>186</v>
      </c>
      <c r="C231" t="s">
        <v>187</v>
      </c>
      <c r="D231" t="s">
        <v>47</v>
      </c>
      <c r="E231" t="s">
        <v>41</v>
      </c>
      <c r="F231" s="58"/>
      <c r="G231" s="58"/>
      <c r="H231" s="58"/>
      <c r="I231" s="58"/>
      <c r="J231" s="58"/>
    </row>
    <row r="232" spans="1:10">
      <c r="A232" t="s">
        <v>347</v>
      </c>
      <c r="B232" t="s">
        <v>188</v>
      </c>
      <c r="C232" t="s">
        <v>189</v>
      </c>
      <c r="D232" t="s">
        <v>47</v>
      </c>
      <c r="E232" t="s">
        <v>41</v>
      </c>
      <c r="F232" s="58"/>
      <c r="G232" s="58"/>
      <c r="H232" s="58"/>
      <c r="I232" s="58"/>
      <c r="J232" s="58"/>
    </row>
    <row r="233" spans="1:10">
      <c r="A233" t="s">
        <v>347</v>
      </c>
      <c r="B233" t="s">
        <v>190</v>
      </c>
      <c r="C233" t="s">
        <v>191</v>
      </c>
      <c r="D233" t="s">
        <v>47</v>
      </c>
      <c r="E233" t="s">
        <v>41</v>
      </c>
      <c r="F233" s="58"/>
      <c r="G233" s="58"/>
      <c r="H233" s="58"/>
      <c r="I233" s="58"/>
      <c r="J233" s="58"/>
    </row>
    <row r="234" spans="1:10">
      <c r="A234" t="s">
        <v>347</v>
      </c>
      <c r="B234" t="s">
        <v>192</v>
      </c>
      <c r="C234" t="s">
        <v>193</v>
      </c>
      <c r="D234" t="s">
        <v>47</v>
      </c>
      <c r="E234" t="s">
        <v>41</v>
      </c>
      <c r="F234" s="58"/>
      <c r="G234" s="58"/>
      <c r="H234" s="58"/>
      <c r="I234" s="58"/>
      <c r="J234" s="58"/>
    </row>
    <row r="235" spans="1:10">
      <c r="A235" t="s">
        <v>347</v>
      </c>
      <c r="B235" t="s">
        <v>194</v>
      </c>
      <c r="C235" t="s">
        <v>195</v>
      </c>
      <c r="D235" t="s">
        <v>47</v>
      </c>
      <c r="E235" t="s">
        <v>41</v>
      </c>
      <c r="F235" s="56"/>
      <c r="G235" s="56"/>
      <c r="H235" s="56"/>
      <c r="I235" s="56"/>
      <c r="J235" s="56"/>
    </row>
    <row r="236" spans="1:10">
      <c r="A236" t="s">
        <v>347</v>
      </c>
      <c r="B236" t="s">
        <v>196</v>
      </c>
      <c r="C236" t="s">
        <v>197</v>
      </c>
      <c r="D236" t="s">
        <v>47</v>
      </c>
      <c r="E236" t="s">
        <v>41</v>
      </c>
      <c r="F236" s="56"/>
      <c r="G236" s="56"/>
      <c r="H236" s="56"/>
      <c r="I236" s="56"/>
      <c r="J236" s="56"/>
    </row>
    <row r="237" spans="1:10">
      <c r="A237" t="s">
        <v>347</v>
      </c>
      <c r="B237" t="s">
        <v>198</v>
      </c>
      <c r="C237" t="s">
        <v>199</v>
      </c>
      <c r="D237" t="s">
        <v>47</v>
      </c>
      <c r="E237" t="s">
        <v>41</v>
      </c>
      <c r="F237" s="58"/>
      <c r="G237" s="58"/>
      <c r="H237" s="58"/>
      <c r="I237" s="58"/>
      <c r="J237" s="58"/>
    </row>
    <row r="238" spans="1:10">
      <c r="A238" t="s">
        <v>347</v>
      </c>
      <c r="B238" t="s">
        <v>200</v>
      </c>
      <c r="C238" t="s">
        <v>201</v>
      </c>
      <c r="D238" t="s">
        <v>47</v>
      </c>
      <c r="E238" t="s">
        <v>41</v>
      </c>
      <c r="F238" s="58"/>
      <c r="G238" s="58"/>
      <c r="H238" s="58"/>
      <c r="I238" s="58"/>
      <c r="J238" s="58"/>
    </row>
    <row r="239" spans="1:10">
      <c r="A239" t="s">
        <v>347</v>
      </c>
      <c r="B239" t="s">
        <v>202</v>
      </c>
      <c r="C239" t="s">
        <v>203</v>
      </c>
      <c r="D239" t="s">
        <v>47</v>
      </c>
      <c r="E239" t="s">
        <v>41</v>
      </c>
      <c r="F239" s="58"/>
      <c r="G239" s="58"/>
      <c r="H239" s="58"/>
      <c r="I239" s="58"/>
      <c r="J239" s="58"/>
    </row>
    <row r="240" spans="1:10">
      <c r="A240" t="s">
        <v>347</v>
      </c>
      <c r="B240" t="s">
        <v>204</v>
      </c>
      <c r="C240" t="s">
        <v>205</v>
      </c>
      <c r="D240" t="s">
        <v>47</v>
      </c>
      <c r="E240" t="s">
        <v>41</v>
      </c>
      <c r="F240" s="58"/>
      <c r="G240" s="58"/>
      <c r="H240" s="58"/>
      <c r="I240" s="58"/>
      <c r="J240" s="58"/>
    </row>
    <row r="241" spans="1:10">
      <c r="A241" t="s">
        <v>347</v>
      </c>
      <c r="B241" t="s">
        <v>206</v>
      </c>
      <c r="C241" t="s">
        <v>207</v>
      </c>
      <c r="D241" t="s">
        <v>47</v>
      </c>
      <c r="E241" t="s">
        <v>41</v>
      </c>
      <c r="F241" s="58"/>
      <c r="G241" s="58"/>
      <c r="H241" s="58"/>
      <c r="I241" s="58"/>
      <c r="J241" s="58"/>
    </row>
    <row r="242" spans="1:10">
      <c r="A242" t="s">
        <v>347</v>
      </c>
      <c r="B242" t="s">
        <v>208</v>
      </c>
      <c r="C242" t="s">
        <v>209</v>
      </c>
      <c r="D242" t="s">
        <v>47</v>
      </c>
      <c r="E242" t="s">
        <v>41</v>
      </c>
      <c r="F242" s="58"/>
      <c r="G242" s="58"/>
      <c r="H242" s="58"/>
      <c r="I242" s="58"/>
      <c r="J242" s="58"/>
    </row>
    <row r="243" spans="1:10">
      <c r="A243" t="s">
        <v>347</v>
      </c>
      <c r="B243" t="s">
        <v>210</v>
      </c>
      <c r="C243" t="s">
        <v>211</v>
      </c>
      <c r="D243" t="s">
        <v>47</v>
      </c>
      <c r="E243" t="s">
        <v>41</v>
      </c>
      <c r="F243" s="58"/>
      <c r="G243" s="58"/>
      <c r="H243" s="58"/>
      <c r="I243" s="58"/>
      <c r="J243" s="58"/>
    </row>
    <row r="244" spans="1:10">
      <c r="A244" t="s">
        <v>347</v>
      </c>
      <c r="B244" t="s">
        <v>212</v>
      </c>
      <c r="C244" t="s">
        <v>213</v>
      </c>
      <c r="D244" t="s">
        <v>47</v>
      </c>
      <c r="E244" t="s">
        <v>41</v>
      </c>
      <c r="F244" s="58"/>
      <c r="G244" s="58"/>
      <c r="H244" s="58"/>
      <c r="I244" s="58"/>
      <c r="J244" s="58"/>
    </row>
    <row r="245" spans="1:10">
      <c r="A245" t="s">
        <v>347</v>
      </c>
      <c r="B245" t="s">
        <v>214</v>
      </c>
      <c r="C245" t="s">
        <v>215</v>
      </c>
      <c r="D245" t="s">
        <v>47</v>
      </c>
      <c r="E245" t="s">
        <v>41</v>
      </c>
      <c r="F245" s="58"/>
      <c r="G245" s="58"/>
      <c r="H245" s="58"/>
      <c r="I245" s="58"/>
      <c r="J245" s="58"/>
    </row>
    <row r="246" spans="1:10">
      <c r="A246" t="s">
        <v>347</v>
      </c>
      <c r="B246" t="s">
        <v>216</v>
      </c>
      <c r="C246" t="s">
        <v>217</v>
      </c>
      <c r="D246" t="s">
        <v>47</v>
      </c>
      <c r="E246" t="s">
        <v>41</v>
      </c>
      <c r="F246" s="56"/>
      <c r="G246" s="56"/>
      <c r="H246" s="56"/>
      <c r="I246" s="56"/>
      <c r="J246" s="56"/>
    </row>
    <row r="247" spans="1:10">
      <c r="A247" t="s">
        <v>347</v>
      </c>
      <c r="B247" t="s">
        <v>218</v>
      </c>
      <c r="C247" t="s">
        <v>219</v>
      </c>
      <c r="D247" t="s">
        <v>47</v>
      </c>
      <c r="E247" t="s">
        <v>41</v>
      </c>
      <c r="F247" s="56"/>
      <c r="G247" s="56"/>
      <c r="H247" s="56"/>
      <c r="I247" s="56"/>
      <c r="J247" s="56"/>
    </row>
    <row r="248" spans="1:10">
      <c r="A248" t="s">
        <v>347</v>
      </c>
      <c r="B248" t="s">
        <v>220</v>
      </c>
      <c r="C248" t="s">
        <v>221</v>
      </c>
      <c r="D248" t="s">
        <v>47</v>
      </c>
      <c r="E248" t="s">
        <v>41</v>
      </c>
      <c r="F248" s="58"/>
      <c r="G248" s="58"/>
      <c r="H248" s="58"/>
      <c r="I248" s="58"/>
      <c r="J248" s="58"/>
    </row>
    <row r="249" spans="1:10">
      <c r="A249" t="s">
        <v>347</v>
      </c>
      <c r="B249" t="s">
        <v>222</v>
      </c>
      <c r="C249" t="s">
        <v>223</v>
      </c>
      <c r="D249" t="s">
        <v>47</v>
      </c>
      <c r="E249" t="s">
        <v>41</v>
      </c>
      <c r="F249" s="58"/>
      <c r="G249" s="58"/>
      <c r="H249" s="58"/>
      <c r="I249" s="58"/>
      <c r="J249" s="58"/>
    </row>
    <row r="250" spans="1:10">
      <c r="A250" t="s">
        <v>347</v>
      </c>
      <c r="B250" t="s">
        <v>224</v>
      </c>
      <c r="C250" t="s">
        <v>225</v>
      </c>
      <c r="D250" t="s">
        <v>47</v>
      </c>
      <c r="E250" t="s">
        <v>41</v>
      </c>
      <c r="F250" s="58"/>
      <c r="G250" s="58"/>
      <c r="H250" s="58"/>
      <c r="I250" s="58"/>
      <c r="J250" s="58"/>
    </row>
    <row r="251" spans="1:10">
      <c r="A251" t="s">
        <v>347</v>
      </c>
      <c r="B251" t="s">
        <v>226</v>
      </c>
      <c r="C251" t="s">
        <v>227</v>
      </c>
      <c r="D251" t="s">
        <v>47</v>
      </c>
      <c r="E251" t="s">
        <v>41</v>
      </c>
      <c r="F251" s="58"/>
      <c r="G251" s="58"/>
      <c r="H251" s="58"/>
      <c r="I251" s="58"/>
      <c r="J251" s="58"/>
    </row>
    <row r="252" spans="1:10">
      <c r="A252" t="s">
        <v>347</v>
      </c>
      <c r="B252" t="s">
        <v>228</v>
      </c>
      <c r="C252" t="s">
        <v>229</v>
      </c>
      <c r="D252" t="s">
        <v>47</v>
      </c>
      <c r="E252" t="s">
        <v>41</v>
      </c>
      <c r="F252" s="58"/>
      <c r="G252" s="58"/>
      <c r="H252" s="58"/>
      <c r="I252" s="58"/>
      <c r="J252" s="58"/>
    </row>
    <row r="253" spans="1:10">
      <c r="A253" t="s">
        <v>347</v>
      </c>
      <c r="B253" t="s">
        <v>230</v>
      </c>
      <c r="C253" t="s">
        <v>231</v>
      </c>
      <c r="D253" t="s">
        <v>47</v>
      </c>
      <c r="E253" t="s">
        <v>41</v>
      </c>
      <c r="F253" s="58"/>
      <c r="G253" s="58"/>
      <c r="H253" s="58"/>
      <c r="I253" s="58"/>
      <c r="J253" s="58"/>
    </row>
    <row r="254" spans="1:10">
      <c r="A254" t="s">
        <v>347</v>
      </c>
      <c r="B254" t="s">
        <v>232</v>
      </c>
      <c r="C254" t="s">
        <v>233</v>
      </c>
      <c r="D254" t="s">
        <v>47</v>
      </c>
      <c r="E254" t="s">
        <v>41</v>
      </c>
      <c r="F254" s="58"/>
      <c r="G254" s="58"/>
      <c r="H254" s="58"/>
      <c r="I254" s="58"/>
      <c r="J254" s="58"/>
    </row>
    <row r="255" spans="1:10">
      <c r="A255" t="s">
        <v>347</v>
      </c>
      <c r="B255" t="s">
        <v>234</v>
      </c>
      <c r="C255" t="s">
        <v>235</v>
      </c>
      <c r="D255" t="s">
        <v>47</v>
      </c>
      <c r="E255" t="s">
        <v>41</v>
      </c>
      <c r="F255" s="58"/>
      <c r="G255" s="58"/>
      <c r="H255" s="58"/>
      <c r="I255" s="58"/>
      <c r="J255" s="58"/>
    </row>
    <row r="256" spans="1:10">
      <c r="A256" t="s">
        <v>347</v>
      </c>
      <c r="B256" t="s">
        <v>236</v>
      </c>
      <c r="C256" t="s">
        <v>237</v>
      </c>
      <c r="D256" t="s">
        <v>47</v>
      </c>
      <c r="E256" t="s">
        <v>41</v>
      </c>
      <c r="F256" s="58"/>
      <c r="G256" s="58"/>
      <c r="H256" s="58"/>
      <c r="I256" s="58"/>
      <c r="J256" s="58"/>
    </row>
    <row r="257" spans="1:10">
      <c r="A257" t="s">
        <v>347</v>
      </c>
      <c r="B257" t="s">
        <v>238</v>
      </c>
      <c r="C257" t="s">
        <v>239</v>
      </c>
      <c r="D257" t="s">
        <v>47</v>
      </c>
      <c r="E257" t="s">
        <v>41</v>
      </c>
      <c r="F257" s="58"/>
      <c r="G257" s="58"/>
      <c r="H257" s="58"/>
      <c r="I257" s="58"/>
      <c r="J257" s="58"/>
    </row>
    <row r="258" spans="1:10">
      <c r="A258" t="s">
        <v>347</v>
      </c>
      <c r="B258" t="s">
        <v>240</v>
      </c>
      <c r="C258" t="s">
        <v>241</v>
      </c>
      <c r="D258" t="s">
        <v>47</v>
      </c>
      <c r="E258" t="s">
        <v>41</v>
      </c>
      <c r="F258" s="58"/>
      <c r="G258" s="58"/>
      <c r="H258" s="58"/>
      <c r="I258" s="58"/>
      <c r="J258" s="58"/>
    </row>
    <row r="259" spans="1:10">
      <c r="A259" t="s">
        <v>347</v>
      </c>
      <c r="B259" t="s">
        <v>242</v>
      </c>
      <c r="C259" t="s">
        <v>243</v>
      </c>
      <c r="D259" t="s">
        <v>47</v>
      </c>
      <c r="E259" t="s">
        <v>41</v>
      </c>
      <c r="F259" s="58"/>
      <c r="G259" s="58"/>
      <c r="H259" s="58"/>
      <c r="I259" s="58"/>
      <c r="J259" s="58"/>
    </row>
    <row r="260" spans="1:10">
      <c r="A260" t="s">
        <v>347</v>
      </c>
      <c r="B260" t="s">
        <v>244</v>
      </c>
      <c r="C260" t="s">
        <v>245</v>
      </c>
      <c r="D260" t="s">
        <v>47</v>
      </c>
      <c r="E260" t="s">
        <v>41</v>
      </c>
      <c r="F260" s="58"/>
      <c r="G260" s="58"/>
      <c r="H260" s="58"/>
      <c r="I260" s="58"/>
      <c r="J260" s="58"/>
    </row>
    <row r="261" spans="1:10">
      <c r="A261" t="s">
        <v>347</v>
      </c>
      <c r="B261" t="s">
        <v>246</v>
      </c>
      <c r="C261" t="s">
        <v>247</v>
      </c>
      <c r="D261" t="s">
        <v>47</v>
      </c>
      <c r="E261" t="s">
        <v>41</v>
      </c>
      <c r="F261" s="58"/>
      <c r="G261" s="58"/>
      <c r="H261" s="58"/>
      <c r="I261" s="58"/>
      <c r="J261" s="58"/>
    </row>
    <row r="262" spans="1:10">
      <c r="A262" t="s">
        <v>347</v>
      </c>
      <c r="B262" t="s">
        <v>248</v>
      </c>
      <c r="C262" t="s">
        <v>249</v>
      </c>
      <c r="D262" t="s">
        <v>47</v>
      </c>
      <c r="E262" t="s">
        <v>41</v>
      </c>
      <c r="F262" s="58"/>
      <c r="G262" s="58"/>
      <c r="H262" s="58"/>
      <c r="I262" s="58"/>
      <c r="J262" s="58"/>
    </row>
    <row r="263" spans="1:10">
      <c r="A263" t="s">
        <v>347</v>
      </c>
      <c r="B263" t="s">
        <v>250</v>
      </c>
      <c r="C263" t="s">
        <v>251</v>
      </c>
      <c r="D263" t="s">
        <v>47</v>
      </c>
      <c r="E263" t="s">
        <v>41</v>
      </c>
      <c r="F263" s="58"/>
      <c r="G263" s="58"/>
      <c r="H263" s="58"/>
      <c r="I263" s="58"/>
      <c r="J263" s="58"/>
    </row>
    <row r="264" spans="1:10">
      <c r="A264" t="s">
        <v>347</v>
      </c>
      <c r="B264" t="s">
        <v>252</v>
      </c>
      <c r="C264" t="s">
        <v>253</v>
      </c>
      <c r="D264" t="s">
        <v>47</v>
      </c>
      <c r="E264" t="s">
        <v>41</v>
      </c>
      <c r="F264" s="58"/>
      <c r="G264" s="58"/>
      <c r="H264" s="58"/>
      <c r="I264" s="58"/>
      <c r="J264" s="58"/>
    </row>
    <row r="265" spans="1:10">
      <c r="A265" t="s">
        <v>347</v>
      </c>
      <c r="B265" t="s">
        <v>254</v>
      </c>
      <c r="C265" t="s">
        <v>255</v>
      </c>
      <c r="D265" t="s">
        <v>47</v>
      </c>
      <c r="E265" t="s">
        <v>41</v>
      </c>
      <c r="F265" s="58"/>
      <c r="G265" s="58"/>
      <c r="H265" s="58"/>
      <c r="I265" s="58"/>
      <c r="J265" s="58"/>
    </row>
    <row r="266" spans="1:10">
      <c r="A266" t="s">
        <v>347</v>
      </c>
      <c r="B266" t="s">
        <v>256</v>
      </c>
      <c r="C266" t="s">
        <v>257</v>
      </c>
      <c r="D266" t="s">
        <v>47</v>
      </c>
      <c r="E266" t="s">
        <v>41</v>
      </c>
      <c r="F266" s="58"/>
      <c r="G266" s="58"/>
      <c r="H266" s="58"/>
      <c r="I266" s="58"/>
      <c r="J266" s="58"/>
    </row>
    <row r="267" spans="1:10">
      <c r="A267" t="s">
        <v>347</v>
      </c>
      <c r="B267" t="s">
        <v>258</v>
      </c>
      <c r="C267" t="s">
        <v>259</v>
      </c>
      <c r="D267" t="s">
        <v>47</v>
      </c>
      <c r="E267" t="s">
        <v>41</v>
      </c>
      <c r="F267" s="58"/>
      <c r="G267" s="58"/>
      <c r="H267" s="58"/>
      <c r="I267" s="58"/>
      <c r="J267" s="58"/>
    </row>
    <row r="268" spans="1:10">
      <c r="A268" t="s">
        <v>347</v>
      </c>
      <c r="B268" t="s">
        <v>260</v>
      </c>
      <c r="C268" t="s">
        <v>261</v>
      </c>
      <c r="D268" t="s">
        <v>47</v>
      </c>
      <c r="E268" t="s">
        <v>41</v>
      </c>
      <c r="F268" s="56"/>
      <c r="G268" s="56"/>
      <c r="H268" s="56"/>
      <c r="I268" s="56"/>
      <c r="J268" s="56"/>
    </row>
    <row r="269" spans="1:10">
      <c r="A269" t="s">
        <v>347</v>
      </c>
      <c r="B269" t="s">
        <v>262</v>
      </c>
      <c r="C269" t="s">
        <v>263</v>
      </c>
      <c r="D269" t="s">
        <v>47</v>
      </c>
      <c r="E269" t="s">
        <v>41</v>
      </c>
      <c r="F269" s="56"/>
      <c r="G269" s="56"/>
      <c r="H269" s="56"/>
      <c r="I269" s="56"/>
      <c r="J269" s="56"/>
    </row>
    <row r="270" spans="1:10">
      <c r="A270" t="s">
        <v>347</v>
      </c>
      <c r="B270" t="s">
        <v>264</v>
      </c>
      <c r="C270" t="s">
        <v>265</v>
      </c>
      <c r="D270" t="s">
        <v>47</v>
      </c>
      <c r="E270" t="s">
        <v>41</v>
      </c>
      <c r="F270" s="58"/>
      <c r="G270" s="58"/>
      <c r="H270" s="58"/>
      <c r="I270" s="58"/>
      <c r="J270" s="58"/>
    </row>
    <row r="271" spans="1:10">
      <c r="A271" t="s">
        <v>347</v>
      </c>
      <c r="B271" t="s">
        <v>266</v>
      </c>
      <c r="C271" t="s">
        <v>267</v>
      </c>
      <c r="D271" t="s">
        <v>47</v>
      </c>
      <c r="E271" t="s">
        <v>41</v>
      </c>
      <c r="F271" s="58"/>
      <c r="G271" s="58"/>
      <c r="H271" s="58"/>
      <c r="I271" s="58"/>
      <c r="J271" s="58"/>
    </row>
    <row r="272" spans="1:10">
      <c r="A272" t="s">
        <v>347</v>
      </c>
      <c r="B272" t="s">
        <v>268</v>
      </c>
      <c r="C272" t="s">
        <v>269</v>
      </c>
      <c r="D272" t="s">
        <v>47</v>
      </c>
      <c r="E272" t="s">
        <v>41</v>
      </c>
      <c r="F272" s="58"/>
      <c r="G272" s="58"/>
      <c r="H272" s="58"/>
      <c r="I272" s="58"/>
      <c r="J272" s="58"/>
    </row>
    <row r="273" spans="1:10">
      <c r="A273" t="s">
        <v>347</v>
      </c>
      <c r="B273" t="s">
        <v>270</v>
      </c>
      <c r="C273" t="s">
        <v>271</v>
      </c>
      <c r="D273" t="s">
        <v>47</v>
      </c>
      <c r="E273" t="s">
        <v>41</v>
      </c>
      <c r="F273" s="58"/>
      <c r="G273" s="58"/>
      <c r="H273" s="58"/>
      <c r="I273" s="58"/>
      <c r="J273" s="58"/>
    </row>
    <row r="274" spans="1:10">
      <c r="A274" t="s">
        <v>347</v>
      </c>
      <c r="B274" t="s">
        <v>272</v>
      </c>
      <c r="C274" t="s">
        <v>273</v>
      </c>
      <c r="D274" t="s">
        <v>47</v>
      </c>
      <c r="E274" t="s">
        <v>41</v>
      </c>
      <c r="F274" s="58"/>
      <c r="G274" s="58"/>
      <c r="H274" s="58"/>
      <c r="I274" s="58"/>
      <c r="J274" s="58"/>
    </row>
    <row r="275" spans="1:10">
      <c r="A275" t="s">
        <v>347</v>
      </c>
      <c r="B275" t="s">
        <v>274</v>
      </c>
      <c r="C275" t="s">
        <v>275</v>
      </c>
      <c r="D275" t="s">
        <v>47</v>
      </c>
      <c r="E275" t="s">
        <v>41</v>
      </c>
      <c r="F275" s="58"/>
      <c r="G275" s="58"/>
      <c r="H275" s="58"/>
      <c r="I275" s="58"/>
      <c r="J275" s="58"/>
    </row>
    <row r="276" spans="1:10">
      <c r="A276" t="s">
        <v>347</v>
      </c>
      <c r="B276" t="s">
        <v>276</v>
      </c>
      <c r="C276" t="s">
        <v>277</v>
      </c>
      <c r="D276" t="s">
        <v>47</v>
      </c>
      <c r="E276" t="s">
        <v>41</v>
      </c>
      <c r="F276" s="58"/>
      <c r="G276" s="58"/>
      <c r="H276" s="58"/>
      <c r="I276" s="58"/>
      <c r="J276" s="58"/>
    </row>
    <row r="277" spans="1:10">
      <c r="A277" t="s">
        <v>347</v>
      </c>
      <c r="B277" t="s">
        <v>278</v>
      </c>
      <c r="C277" t="s">
        <v>279</v>
      </c>
      <c r="D277" t="s">
        <v>47</v>
      </c>
      <c r="E277" t="s">
        <v>41</v>
      </c>
      <c r="F277" s="58"/>
      <c r="G277" s="58"/>
      <c r="H277" s="58"/>
      <c r="I277" s="58"/>
      <c r="J277" s="58"/>
    </row>
    <row r="278" spans="1:10">
      <c r="A278" t="s">
        <v>347</v>
      </c>
      <c r="B278" t="s">
        <v>280</v>
      </c>
      <c r="C278" t="s">
        <v>281</v>
      </c>
      <c r="D278" t="s">
        <v>47</v>
      </c>
      <c r="E278" t="s">
        <v>41</v>
      </c>
      <c r="F278" s="58"/>
      <c r="G278" s="58"/>
      <c r="H278" s="58"/>
      <c r="I278" s="58"/>
      <c r="J278" s="58"/>
    </row>
    <row r="279" spans="1:10">
      <c r="A279" t="s">
        <v>347</v>
      </c>
      <c r="B279" t="s">
        <v>282</v>
      </c>
      <c r="C279" t="s">
        <v>283</v>
      </c>
      <c r="D279" t="s">
        <v>47</v>
      </c>
      <c r="E279" t="s">
        <v>41</v>
      </c>
      <c r="F279" s="56"/>
      <c r="G279" s="56"/>
      <c r="H279" s="56"/>
      <c r="I279" s="56"/>
      <c r="J279" s="56"/>
    </row>
    <row r="280" spans="1:10">
      <c r="A280" t="s">
        <v>347</v>
      </c>
      <c r="B280" t="s">
        <v>284</v>
      </c>
      <c r="C280" t="s">
        <v>285</v>
      </c>
      <c r="D280" t="s">
        <v>47</v>
      </c>
      <c r="E280" t="s">
        <v>41</v>
      </c>
      <c r="F280" s="56"/>
      <c r="G280" s="56"/>
      <c r="H280" s="56"/>
      <c r="I280" s="56"/>
      <c r="J280" s="56"/>
    </row>
    <row r="281" spans="1:10">
      <c r="A281" t="s">
        <v>347</v>
      </c>
      <c r="B281" t="s">
        <v>286</v>
      </c>
      <c r="C281" t="s">
        <v>287</v>
      </c>
      <c r="D281" t="s">
        <v>47</v>
      </c>
      <c r="E281" t="s">
        <v>41</v>
      </c>
      <c r="F281" s="58"/>
      <c r="G281" s="58"/>
      <c r="H281" s="58"/>
      <c r="I281" s="58"/>
      <c r="J281" s="58"/>
    </row>
    <row r="282" spans="1:10">
      <c r="A282" t="s">
        <v>347</v>
      </c>
      <c r="B282" t="s">
        <v>288</v>
      </c>
      <c r="C282" t="s">
        <v>289</v>
      </c>
      <c r="D282" t="s">
        <v>47</v>
      </c>
      <c r="E282" t="s">
        <v>41</v>
      </c>
      <c r="F282" s="58"/>
      <c r="G282" s="58"/>
      <c r="H282" s="58"/>
      <c r="I282" s="58"/>
      <c r="J282" s="58"/>
    </row>
    <row r="283" spans="1:10">
      <c r="A283" t="s">
        <v>347</v>
      </c>
      <c r="B283" t="s">
        <v>290</v>
      </c>
      <c r="C283" t="s">
        <v>291</v>
      </c>
      <c r="D283" t="s">
        <v>47</v>
      </c>
      <c r="E283" t="s">
        <v>41</v>
      </c>
      <c r="F283" s="58"/>
      <c r="G283" s="58"/>
      <c r="H283" s="58"/>
      <c r="I283" s="58"/>
      <c r="J283" s="58"/>
    </row>
    <row r="284" spans="1:10">
      <c r="A284" t="s">
        <v>347</v>
      </c>
      <c r="B284" t="s">
        <v>292</v>
      </c>
      <c r="C284" t="s">
        <v>293</v>
      </c>
      <c r="D284" t="s">
        <v>47</v>
      </c>
      <c r="E284" t="s">
        <v>41</v>
      </c>
      <c r="F284" s="58"/>
      <c r="G284" s="58"/>
      <c r="H284" s="58"/>
      <c r="I284" s="58"/>
      <c r="J284" s="58"/>
    </row>
    <row r="285" spans="1:10">
      <c r="A285" t="s">
        <v>347</v>
      </c>
      <c r="B285" t="s">
        <v>294</v>
      </c>
      <c r="C285" t="s">
        <v>295</v>
      </c>
      <c r="D285" t="s">
        <v>47</v>
      </c>
      <c r="E285" t="s">
        <v>41</v>
      </c>
      <c r="F285" s="58"/>
      <c r="G285" s="58"/>
      <c r="H285" s="58"/>
      <c r="I285" s="58"/>
      <c r="J285" s="58"/>
    </row>
    <row r="286" spans="1:10">
      <c r="A286" t="s">
        <v>347</v>
      </c>
      <c r="B286" t="s">
        <v>296</v>
      </c>
      <c r="C286" t="s">
        <v>297</v>
      </c>
      <c r="D286" t="s">
        <v>47</v>
      </c>
      <c r="E286" t="s">
        <v>41</v>
      </c>
      <c r="F286" s="58"/>
      <c r="G286" s="58"/>
      <c r="H286" s="58"/>
      <c r="I286" s="58"/>
      <c r="J286" s="58"/>
    </row>
    <row r="287" spans="1:10">
      <c r="A287" t="s">
        <v>347</v>
      </c>
      <c r="B287" t="s">
        <v>298</v>
      </c>
      <c r="C287" t="s">
        <v>299</v>
      </c>
      <c r="D287" t="s">
        <v>47</v>
      </c>
      <c r="E287" t="s">
        <v>41</v>
      </c>
      <c r="F287" s="58"/>
      <c r="G287" s="58"/>
      <c r="H287" s="58"/>
      <c r="I287" s="58"/>
      <c r="J287" s="58"/>
    </row>
    <row r="288" spans="1:10">
      <c r="A288" t="s">
        <v>347</v>
      </c>
      <c r="B288" t="s">
        <v>300</v>
      </c>
      <c r="C288" t="s">
        <v>301</v>
      </c>
      <c r="D288" t="s">
        <v>47</v>
      </c>
      <c r="E288" t="s">
        <v>41</v>
      </c>
      <c r="F288" s="58"/>
      <c r="G288" s="58"/>
      <c r="H288" s="58"/>
      <c r="I288" s="58"/>
      <c r="J288" s="58"/>
    </row>
    <row r="289" spans="1:10">
      <c r="A289" t="s">
        <v>347</v>
      </c>
      <c r="B289" t="s">
        <v>302</v>
      </c>
      <c r="C289" t="s">
        <v>303</v>
      </c>
      <c r="D289" t="s">
        <v>47</v>
      </c>
      <c r="E289" t="s">
        <v>41</v>
      </c>
      <c r="F289" s="58"/>
      <c r="G289" s="58"/>
      <c r="H289" s="58"/>
      <c r="I289" s="58"/>
      <c r="J289" s="58"/>
    </row>
    <row r="290" spans="1:10">
      <c r="A290" t="s">
        <v>347</v>
      </c>
      <c r="B290" t="s">
        <v>304</v>
      </c>
      <c r="C290" t="s">
        <v>305</v>
      </c>
      <c r="D290" t="s">
        <v>47</v>
      </c>
      <c r="E290" t="s">
        <v>41</v>
      </c>
      <c r="F290" s="58"/>
      <c r="G290" s="58"/>
      <c r="H290" s="58"/>
      <c r="I290" s="58"/>
      <c r="J290" s="58"/>
    </row>
    <row r="291" spans="1:10">
      <c r="A291" t="s">
        <v>347</v>
      </c>
      <c r="B291" t="s">
        <v>306</v>
      </c>
      <c r="C291" t="s">
        <v>307</v>
      </c>
      <c r="D291" t="s">
        <v>47</v>
      </c>
      <c r="E291" t="s">
        <v>41</v>
      </c>
      <c r="F291" s="58"/>
      <c r="G291" s="58"/>
      <c r="H291" s="58"/>
      <c r="I291" s="58"/>
      <c r="J291" s="58"/>
    </row>
    <row r="292" spans="1:10">
      <c r="A292" t="s">
        <v>347</v>
      </c>
      <c r="B292" t="s">
        <v>308</v>
      </c>
      <c r="C292" t="s">
        <v>309</v>
      </c>
      <c r="D292" t="s">
        <v>47</v>
      </c>
      <c r="E292" t="s">
        <v>41</v>
      </c>
      <c r="F292" s="58"/>
      <c r="G292" s="58"/>
      <c r="H292" s="58"/>
      <c r="I292" s="58"/>
      <c r="J292" s="58"/>
    </row>
    <row r="293" spans="1:10">
      <c r="A293" t="s">
        <v>347</v>
      </c>
      <c r="B293" t="s">
        <v>310</v>
      </c>
      <c r="C293" t="s">
        <v>311</v>
      </c>
      <c r="D293" t="s">
        <v>47</v>
      </c>
      <c r="E293" t="s">
        <v>41</v>
      </c>
      <c r="F293" s="56"/>
      <c r="G293" s="56"/>
      <c r="H293" s="56"/>
      <c r="I293" s="56"/>
      <c r="J293" s="56"/>
    </row>
    <row r="294" spans="1:10">
      <c r="A294" t="s">
        <v>347</v>
      </c>
      <c r="B294" t="s">
        <v>312</v>
      </c>
      <c r="C294" t="s">
        <v>313</v>
      </c>
      <c r="D294" t="s">
        <v>47</v>
      </c>
      <c r="E294" t="s">
        <v>41</v>
      </c>
      <c r="F294" s="56"/>
      <c r="G294" s="56"/>
      <c r="H294" s="56"/>
      <c r="I294" s="56"/>
      <c r="J294" s="56"/>
    </row>
    <row r="295" spans="1:10">
      <c r="A295" t="s">
        <v>347</v>
      </c>
      <c r="B295" t="s">
        <v>314</v>
      </c>
      <c r="C295" t="s">
        <v>315</v>
      </c>
      <c r="D295" t="s">
        <v>47</v>
      </c>
      <c r="E295" t="s">
        <v>41</v>
      </c>
      <c r="F295" s="58"/>
      <c r="G295" s="58"/>
      <c r="H295" s="58"/>
      <c r="I295" s="58"/>
      <c r="J295" s="58"/>
    </row>
    <row r="296" spans="1:10">
      <c r="A296" t="s">
        <v>347</v>
      </c>
      <c r="B296" t="s">
        <v>316</v>
      </c>
      <c r="C296" t="s">
        <v>317</v>
      </c>
      <c r="D296" t="s">
        <v>47</v>
      </c>
      <c r="E296" t="s">
        <v>41</v>
      </c>
      <c r="F296" s="58"/>
      <c r="G296" s="58"/>
      <c r="H296" s="58"/>
      <c r="I296" s="58"/>
      <c r="J296" s="58"/>
    </row>
    <row r="297" spans="1:10">
      <c r="A297" t="s">
        <v>347</v>
      </c>
      <c r="B297" t="s">
        <v>319</v>
      </c>
      <c r="C297" t="s">
        <v>320</v>
      </c>
      <c r="D297" t="s">
        <v>47</v>
      </c>
      <c r="E297" t="s">
        <v>41</v>
      </c>
      <c r="F297" s="58"/>
      <c r="G297" s="58"/>
      <c r="H297" s="58"/>
      <c r="I297" s="58"/>
      <c r="J297" s="58"/>
    </row>
    <row r="298" spans="1:10">
      <c r="A298" t="s">
        <v>347</v>
      </c>
      <c r="B298" t="s">
        <v>321</v>
      </c>
      <c r="C298" t="s">
        <v>322</v>
      </c>
      <c r="D298" t="s">
        <v>47</v>
      </c>
      <c r="E298" t="s">
        <v>41</v>
      </c>
      <c r="F298" s="58"/>
      <c r="G298" s="58"/>
      <c r="H298" s="58"/>
      <c r="I298" s="58"/>
      <c r="J298" s="58"/>
    </row>
    <row r="299" spans="1:10">
      <c r="A299" t="s">
        <v>347</v>
      </c>
      <c r="B299" t="s">
        <v>323</v>
      </c>
      <c r="C299" t="s">
        <v>324</v>
      </c>
      <c r="D299" t="s">
        <v>47</v>
      </c>
      <c r="E299" t="s">
        <v>41</v>
      </c>
      <c r="F299" s="58"/>
      <c r="G299" s="58"/>
      <c r="H299" s="58"/>
      <c r="I299" s="58"/>
      <c r="J299" s="58"/>
    </row>
    <row r="300" spans="1:10">
      <c r="A300" t="s">
        <v>347</v>
      </c>
      <c r="B300" t="s">
        <v>325</v>
      </c>
      <c r="C300" t="s">
        <v>326</v>
      </c>
      <c r="D300" t="s">
        <v>47</v>
      </c>
      <c r="E300" t="s">
        <v>41</v>
      </c>
      <c r="F300" s="58"/>
      <c r="G300" s="58"/>
      <c r="H300" s="58"/>
      <c r="I300" s="58"/>
      <c r="J300" s="58"/>
    </row>
    <row r="301" spans="1:10">
      <c r="A301" t="s">
        <v>347</v>
      </c>
      <c r="B301" t="s">
        <v>327</v>
      </c>
      <c r="C301" t="s">
        <v>328</v>
      </c>
      <c r="D301" t="s">
        <v>47</v>
      </c>
      <c r="E301" t="s">
        <v>41</v>
      </c>
      <c r="F301" s="58"/>
      <c r="G301" s="58"/>
      <c r="H301" s="58"/>
      <c r="I301" s="58"/>
      <c r="J301" s="58"/>
    </row>
    <row r="302" spans="1:10">
      <c r="A302" t="s">
        <v>347</v>
      </c>
      <c r="B302" t="s">
        <v>329</v>
      </c>
      <c r="C302" t="s">
        <v>330</v>
      </c>
      <c r="D302" t="s">
        <v>47</v>
      </c>
      <c r="E302" t="s">
        <v>41</v>
      </c>
      <c r="F302" s="58"/>
      <c r="G302" s="58"/>
      <c r="H302" s="58"/>
      <c r="I302" s="58"/>
      <c r="J302" s="58"/>
    </row>
    <row r="303" spans="1:10">
      <c r="A303" t="s">
        <v>347</v>
      </c>
      <c r="B303" t="s">
        <v>331</v>
      </c>
      <c r="C303" t="s">
        <v>332</v>
      </c>
      <c r="D303" t="s">
        <v>47</v>
      </c>
      <c r="E303" t="s">
        <v>41</v>
      </c>
      <c r="F303" s="58"/>
      <c r="G303" s="58"/>
      <c r="H303" s="58"/>
      <c r="I303" s="58"/>
      <c r="J303" s="58"/>
    </row>
    <row r="304" spans="1:10">
      <c r="A304" t="s">
        <v>347</v>
      </c>
      <c r="B304" t="s">
        <v>333</v>
      </c>
      <c r="C304" t="s">
        <v>334</v>
      </c>
      <c r="D304" t="s">
        <v>47</v>
      </c>
      <c r="E304" t="s">
        <v>41</v>
      </c>
      <c r="F304" s="58"/>
      <c r="G304" s="58"/>
      <c r="H304" s="58"/>
      <c r="I304" s="58"/>
      <c r="J304" s="58"/>
    </row>
    <row r="305" spans="1:10">
      <c r="A305" t="s">
        <v>347</v>
      </c>
      <c r="B305" t="s">
        <v>335</v>
      </c>
      <c r="C305" t="s">
        <v>336</v>
      </c>
      <c r="D305" t="s">
        <v>47</v>
      </c>
      <c r="E305" t="s">
        <v>41</v>
      </c>
      <c r="F305" s="58"/>
      <c r="G305" s="58"/>
      <c r="H305" s="58"/>
      <c r="I305" s="58"/>
      <c r="J305" s="58"/>
    </row>
    <row r="306" spans="1:10">
      <c r="A306" t="s">
        <v>347</v>
      </c>
      <c r="B306" t="s">
        <v>337</v>
      </c>
      <c r="C306" t="s">
        <v>338</v>
      </c>
      <c r="D306" t="s">
        <v>47</v>
      </c>
      <c r="E306" t="s">
        <v>41</v>
      </c>
      <c r="F306" s="58"/>
      <c r="G306" s="58"/>
      <c r="H306" s="58"/>
      <c r="I306" s="58"/>
      <c r="J306" s="58"/>
    </row>
    <row r="307" spans="1:10">
      <c r="A307" t="s">
        <v>347</v>
      </c>
      <c r="B307" t="s">
        <v>339</v>
      </c>
      <c r="C307" t="s">
        <v>340</v>
      </c>
      <c r="D307" t="s">
        <v>47</v>
      </c>
      <c r="E307" t="s">
        <v>41</v>
      </c>
      <c r="F307" s="58"/>
      <c r="G307" s="58"/>
      <c r="H307" s="58"/>
      <c r="I307" s="58"/>
      <c r="J307" s="58"/>
    </row>
    <row r="308" spans="1:10">
      <c r="A308" t="s">
        <v>347</v>
      </c>
      <c r="B308" t="s">
        <v>341</v>
      </c>
      <c r="C308" t="s">
        <v>342</v>
      </c>
      <c r="D308" t="s">
        <v>47</v>
      </c>
      <c r="E308" t="s">
        <v>41</v>
      </c>
      <c r="F308" s="58"/>
      <c r="G308" s="58"/>
      <c r="H308" s="58"/>
      <c r="I308" s="58"/>
      <c r="J308" s="58"/>
    </row>
    <row r="309" spans="1:10">
      <c r="A309" t="s">
        <v>347</v>
      </c>
      <c r="B309" t="s">
        <v>343</v>
      </c>
      <c r="C309" t="s">
        <v>344</v>
      </c>
      <c r="D309" t="s">
        <v>47</v>
      </c>
      <c r="E309" t="s">
        <v>41</v>
      </c>
      <c r="F309" s="58"/>
      <c r="G309" s="58"/>
      <c r="H309" s="58"/>
      <c r="I309" s="58"/>
      <c r="J309" s="58"/>
    </row>
    <row r="310" spans="1:10">
      <c r="A310" t="s">
        <v>347</v>
      </c>
      <c r="B310" t="s">
        <v>345</v>
      </c>
      <c r="C310" t="s">
        <v>346</v>
      </c>
      <c r="D310" t="s">
        <v>47</v>
      </c>
      <c r="E310" t="s">
        <v>41</v>
      </c>
      <c r="F310" s="58"/>
      <c r="G310" s="58"/>
      <c r="H310" s="58"/>
      <c r="I310" s="58"/>
      <c r="J310" s="58"/>
    </row>
    <row r="311" spans="1:10">
      <c r="A311" t="s">
        <v>348</v>
      </c>
      <c r="B311" t="s">
        <v>45</v>
      </c>
      <c r="C311" t="s">
        <v>46</v>
      </c>
      <c r="D311" t="s">
        <v>47</v>
      </c>
      <c r="E311" t="s">
        <v>41</v>
      </c>
      <c r="F311" s="58"/>
      <c r="G311" s="58"/>
      <c r="H311" s="58"/>
      <c r="I311" s="58"/>
      <c r="J311" s="58"/>
    </row>
    <row r="312" spans="1:10">
      <c r="A312" t="s">
        <v>348</v>
      </c>
      <c r="B312" t="s">
        <v>48</v>
      </c>
      <c r="C312" t="s">
        <v>49</v>
      </c>
      <c r="D312" t="s">
        <v>47</v>
      </c>
      <c r="E312" t="s">
        <v>41</v>
      </c>
      <c r="F312" s="58"/>
      <c r="G312" s="58"/>
      <c r="H312" s="58"/>
      <c r="I312" s="58"/>
      <c r="J312" s="58"/>
    </row>
    <row r="313" spans="1:10">
      <c r="A313" t="s">
        <v>348</v>
      </c>
      <c r="B313" t="s">
        <v>50</v>
      </c>
      <c r="C313" t="s">
        <v>51</v>
      </c>
      <c r="D313" t="s">
        <v>47</v>
      </c>
      <c r="E313" t="s">
        <v>41</v>
      </c>
      <c r="F313" s="58"/>
      <c r="G313" s="58"/>
      <c r="H313" s="58"/>
      <c r="I313" s="58"/>
      <c r="J313" s="58"/>
    </row>
    <row r="314" spans="1:10">
      <c r="A314" t="s">
        <v>348</v>
      </c>
      <c r="B314" t="s">
        <v>52</v>
      </c>
      <c r="C314" t="s">
        <v>53</v>
      </c>
      <c r="D314" t="s">
        <v>47</v>
      </c>
      <c r="E314" t="s">
        <v>41</v>
      </c>
      <c r="F314" s="58"/>
      <c r="G314" s="58"/>
      <c r="H314" s="58"/>
      <c r="I314" s="58"/>
      <c r="J314" s="58"/>
    </row>
    <row r="315" spans="1:10">
      <c r="A315" t="s">
        <v>348</v>
      </c>
      <c r="B315" t="s">
        <v>54</v>
      </c>
      <c r="C315" t="s">
        <v>55</v>
      </c>
      <c r="D315" t="s">
        <v>47</v>
      </c>
      <c r="E315" t="s">
        <v>41</v>
      </c>
      <c r="F315" s="58"/>
      <c r="G315" s="58"/>
      <c r="H315" s="58"/>
      <c r="I315" s="58"/>
      <c r="J315" s="58"/>
    </row>
    <row r="316" spans="1:10">
      <c r="A316" t="s">
        <v>348</v>
      </c>
      <c r="B316" t="s">
        <v>56</v>
      </c>
      <c r="C316" t="s">
        <v>57</v>
      </c>
      <c r="D316" t="s">
        <v>47</v>
      </c>
      <c r="E316" t="s">
        <v>41</v>
      </c>
      <c r="F316" s="58"/>
      <c r="G316" s="58"/>
      <c r="H316" s="58"/>
      <c r="I316" s="58"/>
      <c r="J316" s="58"/>
    </row>
    <row r="317" spans="1:10">
      <c r="A317" t="s">
        <v>348</v>
      </c>
      <c r="B317" t="s">
        <v>58</v>
      </c>
      <c r="C317" t="s">
        <v>59</v>
      </c>
      <c r="D317" t="s">
        <v>47</v>
      </c>
      <c r="E317" t="s">
        <v>41</v>
      </c>
      <c r="F317" s="58"/>
      <c r="G317" s="58"/>
      <c r="H317" s="58"/>
      <c r="I317" s="58"/>
      <c r="J317" s="58"/>
    </row>
    <row r="318" spans="1:10">
      <c r="A318" t="s">
        <v>348</v>
      </c>
      <c r="B318" t="s">
        <v>60</v>
      </c>
      <c r="C318" t="s">
        <v>61</v>
      </c>
      <c r="D318" t="s">
        <v>47</v>
      </c>
      <c r="E318" t="s">
        <v>41</v>
      </c>
      <c r="F318" s="58"/>
      <c r="G318" s="58"/>
      <c r="H318" s="58"/>
      <c r="I318" s="58"/>
      <c r="J318" s="58"/>
    </row>
    <row r="319" spans="1:10">
      <c r="A319" t="s">
        <v>348</v>
      </c>
      <c r="B319" t="s">
        <v>62</v>
      </c>
      <c r="C319" t="s">
        <v>63</v>
      </c>
      <c r="D319" t="s">
        <v>47</v>
      </c>
      <c r="E319" t="s">
        <v>41</v>
      </c>
      <c r="F319" s="58"/>
      <c r="G319" s="58"/>
      <c r="H319" s="58"/>
      <c r="I319" s="58"/>
      <c r="J319" s="58"/>
    </row>
    <row r="320" spans="1:10">
      <c r="A320" t="s">
        <v>348</v>
      </c>
      <c r="B320" t="s">
        <v>64</v>
      </c>
      <c r="C320" t="s">
        <v>65</v>
      </c>
      <c r="D320" t="s">
        <v>47</v>
      </c>
      <c r="E320" t="s">
        <v>41</v>
      </c>
      <c r="F320" s="58"/>
      <c r="G320" s="58"/>
      <c r="H320" s="58"/>
      <c r="I320" s="58"/>
      <c r="J320" s="58"/>
    </row>
    <row r="321" spans="1:10">
      <c r="A321" t="s">
        <v>348</v>
      </c>
      <c r="B321" t="s">
        <v>66</v>
      </c>
      <c r="C321" t="s">
        <v>67</v>
      </c>
      <c r="D321" t="s">
        <v>47</v>
      </c>
      <c r="E321" t="s">
        <v>41</v>
      </c>
      <c r="F321" s="58"/>
      <c r="G321" s="58"/>
      <c r="H321" s="58"/>
      <c r="I321" s="58"/>
      <c r="J321" s="58"/>
    </row>
    <row r="322" spans="1:10">
      <c r="A322" t="s">
        <v>348</v>
      </c>
      <c r="B322" t="s">
        <v>68</v>
      </c>
      <c r="C322" t="s">
        <v>69</v>
      </c>
      <c r="D322" t="s">
        <v>47</v>
      </c>
      <c r="E322" t="s">
        <v>41</v>
      </c>
      <c r="F322" s="58"/>
      <c r="G322" s="58"/>
      <c r="H322" s="58"/>
      <c r="I322" s="58"/>
      <c r="J322" s="58"/>
    </row>
    <row r="323" spans="1:10">
      <c r="A323" t="s">
        <v>348</v>
      </c>
      <c r="B323" t="s">
        <v>70</v>
      </c>
      <c r="C323" t="s">
        <v>71</v>
      </c>
      <c r="D323" t="s">
        <v>47</v>
      </c>
      <c r="E323" t="s">
        <v>41</v>
      </c>
      <c r="F323" s="58"/>
      <c r="G323" s="58"/>
      <c r="H323" s="58"/>
      <c r="I323" s="58"/>
      <c r="J323" s="58"/>
    </row>
    <row r="324" spans="1:10">
      <c r="A324" t="s">
        <v>348</v>
      </c>
      <c r="B324" t="s">
        <v>72</v>
      </c>
      <c r="C324" t="s">
        <v>73</v>
      </c>
      <c r="D324" t="s">
        <v>47</v>
      </c>
      <c r="E324" t="s">
        <v>41</v>
      </c>
      <c r="F324" s="58"/>
      <c r="G324" s="58"/>
      <c r="H324" s="58"/>
      <c r="I324" s="58"/>
      <c r="J324" s="58"/>
    </row>
    <row r="325" spans="1:10">
      <c r="A325" t="s">
        <v>348</v>
      </c>
      <c r="B325" t="s">
        <v>74</v>
      </c>
      <c r="C325" t="s">
        <v>75</v>
      </c>
      <c r="D325" t="s">
        <v>47</v>
      </c>
      <c r="E325" t="s">
        <v>41</v>
      </c>
      <c r="F325" s="58"/>
      <c r="G325" s="58"/>
      <c r="H325" s="58"/>
      <c r="I325" s="58"/>
      <c r="J325" s="58"/>
    </row>
    <row r="326" spans="1:10">
      <c r="A326" t="s">
        <v>348</v>
      </c>
      <c r="B326" t="s">
        <v>76</v>
      </c>
      <c r="C326" t="s">
        <v>77</v>
      </c>
      <c r="D326" t="s">
        <v>47</v>
      </c>
      <c r="E326" t="s">
        <v>41</v>
      </c>
      <c r="F326" s="58"/>
      <c r="G326" s="58"/>
      <c r="H326" s="58"/>
      <c r="I326" s="58"/>
      <c r="J326" s="58"/>
    </row>
    <row r="327" spans="1:10">
      <c r="A327" t="s">
        <v>348</v>
      </c>
      <c r="B327" t="s">
        <v>78</v>
      </c>
      <c r="C327" t="s">
        <v>79</v>
      </c>
      <c r="D327" t="s">
        <v>47</v>
      </c>
      <c r="E327" t="s">
        <v>41</v>
      </c>
      <c r="F327" s="58"/>
      <c r="G327" s="58"/>
      <c r="H327" s="58"/>
      <c r="I327" s="58"/>
      <c r="J327" s="58"/>
    </row>
    <row r="328" spans="1:10">
      <c r="A328" t="s">
        <v>348</v>
      </c>
      <c r="B328" t="s">
        <v>80</v>
      </c>
      <c r="C328" t="s">
        <v>81</v>
      </c>
      <c r="D328" t="s">
        <v>47</v>
      </c>
      <c r="E328" t="s">
        <v>41</v>
      </c>
      <c r="F328" s="58"/>
      <c r="G328" s="58"/>
      <c r="H328" s="58"/>
      <c r="I328" s="58"/>
      <c r="J328" s="58"/>
    </row>
    <row r="329" spans="1:10">
      <c r="A329" t="s">
        <v>348</v>
      </c>
      <c r="B329" t="s">
        <v>82</v>
      </c>
      <c r="C329" t="s">
        <v>83</v>
      </c>
      <c r="D329" t="s">
        <v>47</v>
      </c>
      <c r="E329" t="s">
        <v>41</v>
      </c>
      <c r="F329" s="58"/>
      <c r="G329" s="58"/>
      <c r="H329" s="58"/>
      <c r="I329" s="58"/>
      <c r="J329" s="58"/>
    </row>
    <row r="330" spans="1:10">
      <c r="A330" t="s">
        <v>348</v>
      </c>
      <c r="B330" t="s">
        <v>84</v>
      </c>
      <c r="C330" t="s">
        <v>85</v>
      </c>
      <c r="D330" t="s">
        <v>47</v>
      </c>
      <c r="E330" t="s">
        <v>41</v>
      </c>
      <c r="F330" s="58"/>
      <c r="G330" s="58"/>
      <c r="H330" s="58"/>
      <c r="I330" s="58"/>
      <c r="J330" s="58"/>
    </row>
    <row r="331" spans="1:10">
      <c r="A331" t="s">
        <v>348</v>
      </c>
      <c r="B331" t="s">
        <v>86</v>
      </c>
      <c r="C331" t="s">
        <v>87</v>
      </c>
      <c r="D331" t="s">
        <v>47</v>
      </c>
      <c r="E331" t="s">
        <v>41</v>
      </c>
      <c r="F331" s="58"/>
      <c r="G331" s="58"/>
      <c r="H331" s="58"/>
      <c r="I331" s="58"/>
      <c r="J331" s="58"/>
    </row>
    <row r="332" spans="1:10">
      <c r="A332" t="s">
        <v>348</v>
      </c>
      <c r="B332" t="s">
        <v>88</v>
      </c>
      <c r="C332" t="s">
        <v>89</v>
      </c>
      <c r="D332" t="s">
        <v>47</v>
      </c>
      <c r="E332" t="s">
        <v>41</v>
      </c>
      <c r="F332" s="58"/>
      <c r="G332" s="58"/>
      <c r="H332" s="58"/>
      <c r="I332" s="58"/>
      <c r="J332" s="58"/>
    </row>
    <row r="333" spans="1:10">
      <c r="A333" t="s">
        <v>348</v>
      </c>
      <c r="B333" t="s">
        <v>90</v>
      </c>
      <c r="C333" t="s">
        <v>91</v>
      </c>
      <c r="D333" t="s">
        <v>47</v>
      </c>
      <c r="E333" t="s">
        <v>41</v>
      </c>
      <c r="F333" s="58"/>
      <c r="G333" s="58"/>
      <c r="H333" s="58"/>
      <c r="I333" s="58"/>
      <c r="J333" s="58"/>
    </row>
    <row r="334" spans="1:10">
      <c r="A334" t="s">
        <v>348</v>
      </c>
      <c r="B334" t="s">
        <v>92</v>
      </c>
      <c r="C334" t="s">
        <v>93</v>
      </c>
      <c r="D334" t="s">
        <v>47</v>
      </c>
      <c r="E334" t="s">
        <v>41</v>
      </c>
      <c r="F334" s="58"/>
      <c r="G334" s="58"/>
      <c r="H334" s="58"/>
      <c r="I334" s="58"/>
      <c r="J334" s="58"/>
    </row>
    <row r="335" spans="1:10">
      <c r="A335" t="s">
        <v>348</v>
      </c>
      <c r="B335" t="s">
        <v>94</v>
      </c>
      <c r="C335" t="s">
        <v>95</v>
      </c>
      <c r="D335" t="s">
        <v>47</v>
      </c>
      <c r="E335" t="s">
        <v>41</v>
      </c>
      <c r="F335" s="58"/>
      <c r="G335" s="58"/>
      <c r="H335" s="58"/>
      <c r="I335" s="58"/>
      <c r="J335" s="58"/>
    </row>
    <row r="336" spans="1:10">
      <c r="A336" t="s">
        <v>348</v>
      </c>
      <c r="B336" t="s">
        <v>96</v>
      </c>
      <c r="C336" t="s">
        <v>97</v>
      </c>
      <c r="D336" t="s">
        <v>47</v>
      </c>
      <c r="E336" t="s">
        <v>41</v>
      </c>
      <c r="F336" s="58"/>
      <c r="G336" s="58"/>
      <c r="H336" s="58"/>
      <c r="I336" s="58"/>
      <c r="J336" s="58"/>
    </row>
    <row r="337" spans="1:10">
      <c r="A337" t="s">
        <v>348</v>
      </c>
      <c r="B337" t="s">
        <v>98</v>
      </c>
      <c r="C337" t="s">
        <v>99</v>
      </c>
      <c r="D337" t="s">
        <v>47</v>
      </c>
      <c r="E337" t="s">
        <v>41</v>
      </c>
      <c r="F337" s="58"/>
      <c r="G337" s="58"/>
      <c r="H337" s="58"/>
      <c r="I337" s="58"/>
      <c r="J337" s="58"/>
    </row>
    <row r="338" spans="1:10">
      <c r="A338" t="s">
        <v>348</v>
      </c>
      <c r="B338" t="s">
        <v>100</v>
      </c>
      <c r="C338" t="s">
        <v>101</v>
      </c>
      <c r="D338" t="s">
        <v>47</v>
      </c>
      <c r="E338" t="s">
        <v>41</v>
      </c>
      <c r="F338" s="58"/>
      <c r="G338" s="58"/>
      <c r="H338" s="58"/>
      <c r="I338" s="58"/>
      <c r="J338" s="58"/>
    </row>
    <row r="339" spans="1:10">
      <c r="A339" t="s">
        <v>348</v>
      </c>
      <c r="B339" t="s">
        <v>102</v>
      </c>
      <c r="C339" t="s">
        <v>103</v>
      </c>
      <c r="D339" t="s">
        <v>47</v>
      </c>
      <c r="E339" t="s">
        <v>41</v>
      </c>
      <c r="F339" s="58"/>
      <c r="G339" s="58"/>
      <c r="H339" s="58"/>
      <c r="I339" s="58"/>
      <c r="J339" s="58"/>
    </row>
    <row r="340" spans="1:10">
      <c r="A340" t="s">
        <v>348</v>
      </c>
      <c r="B340" t="s">
        <v>104</v>
      </c>
      <c r="C340" t="s">
        <v>105</v>
      </c>
      <c r="D340" t="s">
        <v>47</v>
      </c>
      <c r="E340" t="s">
        <v>41</v>
      </c>
      <c r="F340" s="58"/>
      <c r="G340" s="58"/>
      <c r="H340" s="58"/>
      <c r="I340" s="58"/>
      <c r="J340" s="58"/>
    </row>
    <row r="341" spans="1:10">
      <c r="A341" t="s">
        <v>348</v>
      </c>
      <c r="B341" t="s">
        <v>106</v>
      </c>
      <c r="C341" t="s">
        <v>107</v>
      </c>
      <c r="D341" t="s">
        <v>47</v>
      </c>
      <c r="E341" t="s">
        <v>41</v>
      </c>
      <c r="F341" s="58"/>
      <c r="G341" s="58"/>
      <c r="H341" s="58"/>
      <c r="I341" s="58"/>
      <c r="J341" s="58"/>
    </row>
    <row r="342" spans="1:10">
      <c r="A342" t="s">
        <v>348</v>
      </c>
      <c r="B342" t="s">
        <v>108</v>
      </c>
      <c r="C342" t="s">
        <v>109</v>
      </c>
      <c r="D342" t="s">
        <v>47</v>
      </c>
      <c r="E342" t="s">
        <v>41</v>
      </c>
      <c r="F342" s="58"/>
      <c r="G342" s="58"/>
      <c r="H342" s="58"/>
      <c r="I342" s="58"/>
      <c r="J342" s="58"/>
    </row>
    <row r="343" spans="1:10">
      <c r="A343" t="s">
        <v>348</v>
      </c>
      <c r="B343" t="s">
        <v>110</v>
      </c>
      <c r="C343" t="s">
        <v>111</v>
      </c>
      <c r="D343" t="s">
        <v>47</v>
      </c>
      <c r="E343" t="s">
        <v>41</v>
      </c>
      <c r="F343" s="58"/>
      <c r="G343" s="58"/>
      <c r="H343" s="58"/>
      <c r="I343" s="58"/>
      <c r="J343" s="58"/>
    </row>
    <row r="344" spans="1:10">
      <c r="A344" t="s">
        <v>348</v>
      </c>
      <c r="B344" t="s">
        <v>112</v>
      </c>
      <c r="C344" t="s">
        <v>113</v>
      </c>
      <c r="D344" t="s">
        <v>47</v>
      </c>
      <c r="E344" t="s">
        <v>41</v>
      </c>
      <c r="F344" s="58"/>
      <c r="G344" s="58"/>
      <c r="H344" s="58"/>
      <c r="I344" s="58"/>
      <c r="J344" s="58"/>
    </row>
    <row r="345" spans="1:10">
      <c r="A345" t="s">
        <v>348</v>
      </c>
      <c r="B345" t="s">
        <v>114</v>
      </c>
      <c r="C345" t="s">
        <v>57</v>
      </c>
      <c r="D345" t="s">
        <v>47</v>
      </c>
      <c r="E345" t="s">
        <v>41</v>
      </c>
      <c r="F345" s="58"/>
      <c r="G345" s="58"/>
      <c r="H345" s="58"/>
      <c r="I345" s="58"/>
      <c r="J345" s="58"/>
    </row>
    <row r="346" spans="1:10">
      <c r="A346" t="s">
        <v>348</v>
      </c>
      <c r="B346" t="s">
        <v>115</v>
      </c>
      <c r="C346" t="s">
        <v>116</v>
      </c>
      <c r="D346" t="s">
        <v>47</v>
      </c>
      <c r="E346" t="s">
        <v>41</v>
      </c>
      <c r="F346" s="58"/>
      <c r="G346" s="58"/>
      <c r="H346" s="58"/>
      <c r="I346" s="58"/>
      <c r="J346" s="58"/>
    </row>
    <row r="347" spans="1:10">
      <c r="A347" t="s">
        <v>348</v>
      </c>
      <c r="B347" t="s">
        <v>117</v>
      </c>
      <c r="C347" t="s">
        <v>118</v>
      </c>
      <c r="D347" t="s">
        <v>47</v>
      </c>
      <c r="E347" t="s">
        <v>41</v>
      </c>
      <c r="F347" s="58"/>
      <c r="G347" s="58"/>
      <c r="H347" s="58"/>
      <c r="I347" s="58"/>
      <c r="J347" s="58"/>
    </row>
    <row r="348" spans="1:10">
      <c r="A348" t="s">
        <v>348</v>
      </c>
      <c r="B348" t="s">
        <v>119</v>
      </c>
      <c r="C348" t="s">
        <v>120</v>
      </c>
      <c r="D348" t="s">
        <v>47</v>
      </c>
      <c r="E348" t="s">
        <v>41</v>
      </c>
      <c r="F348" s="58"/>
      <c r="G348" s="58"/>
      <c r="H348" s="58"/>
      <c r="I348" s="58"/>
      <c r="J348" s="58"/>
    </row>
    <row r="349" spans="1:10">
      <c r="A349" t="s">
        <v>348</v>
      </c>
      <c r="B349" t="s">
        <v>121</v>
      </c>
      <c r="C349" t="s">
        <v>122</v>
      </c>
      <c r="D349" t="s">
        <v>47</v>
      </c>
      <c r="E349" t="s">
        <v>41</v>
      </c>
      <c r="F349" s="58"/>
      <c r="G349" s="58"/>
      <c r="H349" s="58"/>
      <c r="I349" s="58"/>
      <c r="J349" s="58"/>
    </row>
    <row r="350" spans="1:10">
      <c r="A350" t="s">
        <v>348</v>
      </c>
      <c r="B350" t="s">
        <v>123</v>
      </c>
      <c r="C350" t="s">
        <v>124</v>
      </c>
      <c r="D350" t="s">
        <v>47</v>
      </c>
      <c r="E350" t="s">
        <v>41</v>
      </c>
      <c r="F350" s="58"/>
      <c r="G350" s="58"/>
      <c r="H350" s="58"/>
      <c r="I350" s="58"/>
      <c r="J350" s="58"/>
    </row>
    <row r="351" spans="1:10">
      <c r="A351" t="s">
        <v>348</v>
      </c>
      <c r="B351" t="s">
        <v>125</v>
      </c>
      <c r="C351" t="s">
        <v>126</v>
      </c>
      <c r="D351" t="s">
        <v>47</v>
      </c>
      <c r="E351" t="s">
        <v>41</v>
      </c>
      <c r="F351" s="58"/>
      <c r="G351" s="58"/>
      <c r="H351" s="58"/>
      <c r="I351" s="58"/>
      <c r="J351" s="58"/>
    </row>
    <row r="352" spans="1:10">
      <c r="A352" t="s">
        <v>348</v>
      </c>
      <c r="B352" t="s">
        <v>127</v>
      </c>
      <c r="C352" t="s">
        <v>128</v>
      </c>
      <c r="D352" t="s">
        <v>47</v>
      </c>
      <c r="E352" t="s">
        <v>41</v>
      </c>
      <c r="F352" s="58"/>
      <c r="G352" s="58"/>
      <c r="H352" s="58"/>
      <c r="I352" s="58"/>
      <c r="J352" s="58"/>
    </row>
    <row r="353" spans="1:10">
      <c r="A353" t="s">
        <v>348</v>
      </c>
      <c r="B353" t="s">
        <v>129</v>
      </c>
      <c r="C353" t="s">
        <v>130</v>
      </c>
      <c r="D353" t="s">
        <v>47</v>
      </c>
      <c r="E353" t="s">
        <v>41</v>
      </c>
      <c r="F353" s="58"/>
      <c r="G353" s="58"/>
      <c r="H353" s="58"/>
      <c r="I353" s="58"/>
      <c r="J353" s="58"/>
    </row>
    <row r="354" spans="1:10">
      <c r="A354" t="s">
        <v>348</v>
      </c>
      <c r="B354" t="s">
        <v>131</v>
      </c>
      <c r="C354" t="s">
        <v>132</v>
      </c>
      <c r="D354" t="s">
        <v>47</v>
      </c>
      <c r="E354" t="s">
        <v>41</v>
      </c>
      <c r="F354" s="58"/>
      <c r="G354" s="58"/>
      <c r="H354" s="58"/>
      <c r="I354" s="58"/>
      <c r="J354" s="58"/>
    </row>
    <row r="355" spans="1:10">
      <c r="A355" t="s">
        <v>348</v>
      </c>
      <c r="B355" t="s">
        <v>133</v>
      </c>
      <c r="C355" t="s">
        <v>134</v>
      </c>
      <c r="D355" t="s">
        <v>47</v>
      </c>
      <c r="E355" t="s">
        <v>41</v>
      </c>
      <c r="F355" s="58"/>
      <c r="G355" s="58"/>
      <c r="H355" s="58"/>
      <c r="I355" s="58"/>
      <c r="J355" s="58"/>
    </row>
    <row r="356" spans="1:10">
      <c r="A356" t="s">
        <v>348</v>
      </c>
      <c r="B356" t="s">
        <v>135</v>
      </c>
      <c r="C356" t="s">
        <v>69</v>
      </c>
      <c r="D356" t="s">
        <v>47</v>
      </c>
      <c r="E356" t="s">
        <v>41</v>
      </c>
      <c r="F356" s="58"/>
      <c r="G356" s="58"/>
      <c r="H356" s="58"/>
      <c r="I356" s="58"/>
      <c r="J356" s="58"/>
    </row>
    <row r="357" spans="1:10">
      <c r="A357" t="s">
        <v>348</v>
      </c>
      <c r="B357" t="s">
        <v>136</v>
      </c>
      <c r="C357" t="s">
        <v>137</v>
      </c>
      <c r="D357" t="s">
        <v>47</v>
      </c>
      <c r="E357" t="s">
        <v>41</v>
      </c>
      <c r="F357" s="58"/>
      <c r="G357" s="58"/>
      <c r="H357" s="58"/>
      <c r="I357" s="58"/>
      <c r="J357" s="58"/>
    </row>
    <row r="358" spans="1:10">
      <c r="A358" t="s">
        <v>348</v>
      </c>
      <c r="B358" t="s">
        <v>138</v>
      </c>
      <c r="C358" t="s">
        <v>139</v>
      </c>
      <c r="D358" t="s">
        <v>47</v>
      </c>
      <c r="E358" t="s">
        <v>41</v>
      </c>
      <c r="F358" s="58"/>
      <c r="G358" s="58"/>
      <c r="H358" s="58"/>
      <c r="I358" s="58"/>
      <c r="J358" s="58"/>
    </row>
    <row r="359" spans="1:10">
      <c r="A359" t="s">
        <v>348</v>
      </c>
      <c r="B359" t="s">
        <v>140</v>
      </c>
      <c r="C359" t="s">
        <v>141</v>
      </c>
      <c r="D359" t="s">
        <v>47</v>
      </c>
      <c r="E359" t="s">
        <v>41</v>
      </c>
      <c r="F359" s="58"/>
      <c r="G359" s="58"/>
      <c r="H359" s="58"/>
      <c r="I359" s="58"/>
      <c r="J359" s="58"/>
    </row>
    <row r="360" spans="1:10">
      <c r="A360" t="s">
        <v>348</v>
      </c>
      <c r="B360" t="s">
        <v>142</v>
      </c>
      <c r="C360" t="s">
        <v>143</v>
      </c>
      <c r="D360" t="s">
        <v>47</v>
      </c>
      <c r="E360" t="s">
        <v>41</v>
      </c>
      <c r="F360" s="58"/>
      <c r="G360" s="58"/>
      <c r="H360" s="58"/>
      <c r="I360" s="58"/>
      <c r="J360" s="58"/>
    </row>
    <row r="361" spans="1:10">
      <c r="A361" t="s">
        <v>348</v>
      </c>
      <c r="B361" t="s">
        <v>144</v>
      </c>
      <c r="C361" t="s">
        <v>145</v>
      </c>
      <c r="D361" t="s">
        <v>47</v>
      </c>
      <c r="E361" t="s">
        <v>41</v>
      </c>
      <c r="F361" s="58"/>
      <c r="G361" s="58"/>
      <c r="H361" s="58"/>
      <c r="I361" s="58"/>
      <c r="J361" s="58"/>
    </row>
    <row r="362" spans="1:10">
      <c r="A362" t="s">
        <v>348</v>
      </c>
      <c r="B362" t="s">
        <v>146</v>
      </c>
      <c r="C362" t="s">
        <v>147</v>
      </c>
      <c r="D362" t="s">
        <v>47</v>
      </c>
      <c r="E362" t="s">
        <v>41</v>
      </c>
      <c r="F362" s="58"/>
      <c r="G362" s="58"/>
      <c r="H362" s="58"/>
      <c r="I362" s="58"/>
      <c r="J362" s="58"/>
    </row>
    <row r="363" spans="1:10">
      <c r="A363" t="s">
        <v>348</v>
      </c>
      <c r="B363" t="s">
        <v>148</v>
      </c>
      <c r="C363" t="s">
        <v>149</v>
      </c>
      <c r="D363" t="s">
        <v>47</v>
      </c>
      <c r="E363" t="s">
        <v>41</v>
      </c>
      <c r="F363" s="58"/>
      <c r="G363" s="58"/>
      <c r="H363" s="58"/>
      <c r="I363" s="58"/>
      <c r="J363" s="58"/>
    </row>
    <row r="364" spans="1:10">
      <c r="A364" t="s">
        <v>348</v>
      </c>
      <c r="B364" t="s">
        <v>150</v>
      </c>
      <c r="C364" t="s">
        <v>151</v>
      </c>
      <c r="D364" t="s">
        <v>47</v>
      </c>
      <c r="E364" t="s">
        <v>41</v>
      </c>
      <c r="F364" s="58"/>
      <c r="G364" s="58"/>
      <c r="H364" s="58"/>
      <c r="I364" s="58"/>
      <c r="J364" s="58"/>
    </row>
    <row r="365" spans="1:10">
      <c r="A365" t="s">
        <v>348</v>
      </c>
      <c r="B365" t="s">
        <v>152</v>
      </c>
      <c r="C365" t="s">
        <v>153</v>
      </c>
      <c r="D365" t="s">
        <v>47</v>
      </c>
      <c r="E365" t="s">
        <v>41</v>
      </c>
      <c r="F365" s="58"/>
      <c r="G365" s="58"/>
      <c r="H365" s="58"/>
      <c r="I365" s="58"/>
      <c r="J365" s="58"/>
    </row>
    <row r="366" spans="1:10">
      <c r="A366" t="s">
        <v>348</v>
      </c>
      <c r="B366" t="s">
        <v>154</v>
      </c>
      <c r="C366" t="s">
        <v>155</v>
      </c>
      <c r="D366" t="s">
        <v>47</v>
      </c>
      <c r="E366" t="s">
        <v>41</v>
      </c>
      <c r="F366" s="58"/>
      <c r="G366" s="58"/>
      <c r="H366" s="58"/>
      <c r="I366" s="58"/>
      <c r="J366" s="58"/>
    </row>
    <row r="367" spans="1:10">
      <c r="A367" t="s">
        <v>348</v>
      </c>
      <c r="B367" t="s">
        <v>156</v>
      </c>
      <c r="C367" t="s">
        <v>81</v>
      </c>
      <c r="D367" t="s">
        <v>47</v>
      </c>
      <c r="E367" t="s">
        <v>41</v>
      </c>
      <c r="F367" s="58"/>
      <c r="G367" s="58"/>
      <c r="H367" s="58"/>
      <c r="I367" s="58"/>
      <c r="J367" s="58"/>
    </row>
    <row r="368" spans="1:10">
      <c r="A368" t="s">
        <v>348</v>
      </c>
      <c r="B368" t="s">
        <v>157</v>
      </c>
      <c r="C368" t="s">
        <v>158</v>
      </c>
      <c r="D368" t="s">
        <v>47</v>
      </c>
      <c r="E368" t="s">
        <v>41</v>
      </c>
      <c r="F368" s="58"/>
      <c r="G368" s="58"/>
      <c r="H368" s="58"/>
      <c r="I368" s="58"/>
      <c r="J368" s="58"/>
    </row>
    <row r="369" spans="1:10">
      <c r="A369" t="s">
        <v>348</v>
      </c>
      <c r="B369" t="s">
        <v>159</v>
      </c>
      <c r="C369" t="s">
        <v>160</v>
      </c>
      <c r="D369" t="s">
        <v>47</v>
      </c>
      <c r="E369" t="s">
        <v>41</v>
      </c>
      <c r="F369" s="58"/>
      <c r="G369" s="58"/>
      <c r="H369" s="58"/>
      <c r="I369" s="58"/>
      <c r="J369" s="58"/>
    </row>
    <row r="370" spans="1:10">
      <c r="A370" t="s">
        <v>348</v>
      </c>
      <c r="B370" t="s">
        <v>161</v>
      </c>
      <c r="C370" t="s">
        <v>162</v>
      </c>
      <c r="D370" t="s">
        <v>47</v>
      </c>
      <c r="E370" t="s">
        <v>41</v>
      </c>
      <c r="F370" s="58"/>
      <c r="G370" s="58"/>
      <c r="H370" s="58"/>
      <c r="I370" s="58"/>
      <c r="J370" s="58"/>
    </row>
    <row r="371" spans="1:10">
      <c r="A371" t="s">
        <v>348</v>
      </c>
      <c r="B371" t="s">
        <v>163</v>
      </c>
      <c r="C371" t="s">
        <v>164</v>
      </c>
      <c r="D371" t="s">
        <v>47</v>
      </c>
      <c r="E371" t="s">
        <v>41</v>
      </c>
      <c r="F371" s="58"/>
      <c r="G371" s="58"/>
      <c r="H371" s="58"/>
      <c r="I371" s="58"/>
      <c r="J371" s="58"/>
    </row>
    <row r="372" spans="1:10">
      <c r="A372" t="s">
        <v>348</v>
      </c>
      <c r="B372" t="s">
        <v>165</v>
      </c>
      <c r="C372" t="s">
        <v>166</v>
      </c>
      <c r="D372" t="s">
        <v>47</v>
      </c>
      <c r="E372" t="s">
        <v>41</v>
      </c>
      <c r="F372" s="58"/>
      <c r="G372" s="58"/>
      <c r="H372" s="58"/>
      <c r="I372" s="58"/>
      <c r="J372" s="58"/>
    </row>
    <row r="373" spans="1:10">
      <c r="A373" t="s">
        <v>348</v>
      </c>
      <c r="B373" t="s">
        <v>167</v>
      </c>
      <c r="C373" t="s">
        <v>168</v>
      </c>
      <c r="D373" t="s">
        <v>47</v>
      </c>
      <c r="E373" t="s">
        <v>41</v>
      </c>
      <c r="F373" s="58"/>
      <c r="G373" s="58"/>
      <c r="H373" s="58"/>
      <c r="I373" s="58"/>
      <c r="J373" s="58"/>
    </row>
    <row r="374" spans="1:10">
      <c r="A374" t="s">
        <v>348</v>
      </c>
      <c r="B374" t="s">
        <v>169</v>
      </c>
      <c r="C374" t="s">
        <v>170</v>
      </c>
      <c r="D374" t="s">
        <v>47</v>
      </c>
      <c r="E374" t="s">
        <v>41</v>
      </c>
      <c r="F374" s="58"/>
      <c r="G374" s="58"/>
      <c r="H374" s="58"/>
      <c r="I374" s="58"/>
      <c r="J374" s="58"/>
    </row>
    <row r="375" spans="1:10">
      <c r="A375" t="s">
        <v>348</v>
      </c>
      <c r="B375" t="s">
        <v>171</v>
      </c>
      <c r="C375" t="s">
        <v>172</v>
      </c>
      <c r="D375" t="s">
        <v>47</v>
      </c>
      <c r="E375" t="s">
        <v>41</v>
      </c>
      <c r="F375" s="58"/>
      <c r="G375" s="58"/>
      <c r="H375" s="58"/>
      <c r="I375" s="58"/>
      <c r="J375" s="58"/>
    </row>
    <row r="376" spans="1:10">
      <c r="A376" t="s">
        <v>348</v>
      </c>
      <c r="B376" t="s">
        <v>173</v>
      </c>
      <c r="C376" t="s">
        <v>174</v>
      </c>
      <c r="D376" t="s">
        <v>47</v>
      </c>
      <c r="E376" t="s">
        <v>41</v>
      </c>
      <c r="F376" s="58"/>
      <c r="G376" s="58"/>
      <c r="H376" s="58"/>
      <c r="I376" s="58"/>
      <c r="J376" s="58"/>
    </row>
    <row r="377" spans="1:10">
      <c r="A377" t="s">
        <v>348</v>
      </c>
      <c r="B377" t="s">
        <v>175</v>
      </c>
      <c r="C377" t="s">
        <v>176</v>
      </c>
      <c r="D377" t="s">
        <v>47</v>
      </c>
      <c r="E377" t="s">
        <v>41</v>
      </c>
      <c r="F377" s="58"/>
      <c r="G377" s="58"/>
      <c r="H377" s="58"/>
      <c r="I377" s="58"/>
      <c r="J377" s="58"/>
    </row>
    <row r="378" spans="1:10">
      <c r="A378" t="s">
        <v>348</v>
      </c>
      <c r="B378" t="s">
        <v>177</v>
      </c>
      <c r="C378" t="s">
        <v>93</v>
      </c>
      <c r="D378" t="s">
        <v>47</v>
      </c>
      <c r="E378" t="s">
        <v>41</v>
      </c>
      <c r="F378" s="58"/>
      <c r="G378" s="58"/>
      <c r="H378" s="58"/>
      <c r="I378" s="58"/>
      <c r="J378" s="58"/>
    </row>
    <row r="379" spans="1:10">
      <c r="A379" t="s">
        <v>348</v>
      </c>
      <c r="B379" t="s">
        <v>178</v>
      </c>
      <c r="C379" t="s">
        <v>179</v>
      </c>
      <c r="D379" t="s">
        <v>47</v>
      </c>
      <c r="E379" t="s">
        <v>41</v>
      </c>
      <c r="F379" s="58"/>
      <c r="G379" s="58"/>
      <c r="H379" s="58"/>
      <c r="I379" s="58"/>
      <c r="J379" s="58"/>
    </row>
    <row r="380" spans="1:10">
      <c r="A380" t="s">
        <v>348</v>
      </c>
      <c r="B380" t="s">
        <v>180</v>
      </c>
      <c r="C380" t="s">
        <v>181</v>
      </c>
      <c r="D380" t="s">
        <v>47</v>
      </c>
      <c r="E380" t="s">
        <v>41</v>
      </c>
      <c r="F380" s="58"/>
      <c r="G380" s="58"/>
      <c r="H380" s="58"/>
      <c r="I380" s="58"/>
      <c r="J380" s="58"/>
    </row>
    <row r="381" spans="1:10">
      <c r="A381" t="s">
        <v>348</v>
      </c>
      <c r="B381" t="s">
        <v>182</v>
      </c>
      <c r="C381" t="s">
        <v>183</v>
      </c>
      <c r="D381" t="s">
        <v>47</v>
      </c>
      <c r="E381" t="s">
        <v>41</v>
      </c>
      <c r="F381" s="58"/>
      <c r="G381" s="58"/>
      <c r="H381" s="58"/>
      <c r="I381" s="58"/>
      <c r="J381" s="58"/>
    </row>
    <row r="382" spans="1:10">
      <c r="A382" t="s">
        <v>348</v>
      </c>
      <c r="B382" t="s">
        <v>184</v>
      </c>
      <c r="C382" t="s">
        <v>185</v>
      </c>
      <c r="D382" t="s">
        <v>47</v>
      </c>
      <c r="E382" t="s">
        <v>41</v>
      </c>
      <c r="F382" s="58"/>
      <c r="G382" s="58"/>
      <c r="H382" s="58"/>
      <c r="I382" s="58"/>
      <c r="J382" s="58"/>
    </row>
    <row r="383" spans="1:10">
      <c r="A383" t="s">
        <v>348</v>
      </c>
      <c r="B383" t="s">
        <v>186</v>
      </c>
      <c r="C383" t="s">
        <v>187</v>
      </c>
      <c r="D383" t="s">
        <v>47</v>
      </c>
      <c r="E383" t="s">
        <v>41</v>
      </c>
      <c r="F383" s="58"/>
      <c r="G383" s="58"/>
      <c r="H383" s="58"/>
      <c r="I383" s="58"/>
      <c r="J383" s="58"/>
    </row>
    <row r="384" spans="1:10">
      <c r="A384" t="s">
        <v>348</v>
      </c>
      <c r="B384" t="s">
        <v>188</v>
      </c>
      <c r="C384" t="s">
        <v>189</v>
      </c>
      <c r="D384" t="s">
        <v>47</v>
      </c>
      <c r="E384" t="s">
        <v>41</v>
      </c>
      <c r="F384" s="58"/>
      <c r="G384" s="58"/>
      <c r="H384" s="58"/>
      <c r="I384" s="58"/>
      <c r="J384" s="58"/>
    </row>
    <row r="385" spans="1:10">
      <c r="A385" t="s">
        <v>348</v>
      </c>
      <c r="B385" t="s">
        <v>190</v>
      </c>
      <c r="C385" t="s">
        <v>191</v>
      </c>
      <c r="D385" t="s">
        <v>47</v>
      </c>
      <c r="E385" t="s">
        <v>41</v>
      </c>
      <c r="F385" s="58"/>
      <c r="G385" s="58"/>
      <c r="H385" s="58"/>
      <c r="I385" s="58"/>
      <c r="J385" s="58"/>
    </row>
    <row r="386" spans="1:10">
      <c r="A386" t="s">
        <v>348</v>
      </c>
      <c r="B386" t="s">
        <v>192</v>
      </c>
      <c r="C386" t="s">
        <v>193</v>
      </c>
      <c r="D386" t="s">
        <v>47</v>
      </c>
      <c r="E386" t="s">
        <v>41</v>
      </c>
      <c r="F386" s="58"/>
      <c r="G386" s="58"/>
      <c r="H386" s="58"/>
      <c r="I386" s="58"/>
      <c r="J386" s="58"/>
    </row>
    <row r="387" spans="1:10">
      <c r="A387" t="s">
        <v>348</v>
      </c>
      <c r="B387" t="s">
        <v>194</v>
      </c>
      <c r="C387" t="s">
        <v>195</v>
      </c>
      <c r="D387" t="s">
        <v>47</v>
      </c>
      <c r="E387" t="s">
        <v>41</v>
      </c>
      <c r="F387" s="58"/>
      <c r="G387" s="58"/>
      <c r="H387" s="58"/>
      <c r="I387" s="58"/>
      <c r="J387" s="58"/>
    </row>
    <row r="388" spans="1:10">
      <c r="A388" t="s">
        <v>348</v>
      </c>
      <c r="B388" t="s">
        <v>196</v>
      </c>
      <c r="C388" t="s">
        <v>197</v>
      </c>
      <c r="D388" t="s">
        <v>47</v>
      </c>
      <c r="E388" t="s">
        <v>41</v>
      </c>
      <c r="F388" s="58"/>
      <c r="G388" s="58"/>
      <c r="H388" s="58"/>
      <c r="I388" s="58"/>
      <c r="J388" s="58"/>
    </row>
    <row r="389" spans="1:10">
      <c r="A389" t="s">
        <v>348</v>
      </c>
      <c r="B389" t="s">
        <v>198</v>
      </c>
      <c r="C389" t="s">
        <v>199</v>
      </c>
      <c r="D389" t="s">
        <v>47</v>
      </c>
      <c r="E389" t="s">
        <v>41</v>
      </c>
      <c r="F389" s="58"/>
      <c r="G389" s="58"/>
      <c r="H389" s="58"/>
      <c r="I389" s="58"/>
      <c r="J389" s="58"/>
    </row>
    <row r="390" spans="1:10">
      <c r="A390" t="s">
        <v>348</v>
      </c>
      <c r="B390" t="s">
        <v>200</v>
      </c>
      <c r="C390" t="s">
        <v>201</v>
      </c>
      <c r="D390" t="s">
        <v>47</v>
      </c>
      <c r="E390" t="s">
        <v>41</v>
      </c>
      <c r="F390" s="58"/>
      <c r="G390" s="58"/>
      <c r="H390" s="58"/>
      <c r="I390" s="58"/>
      <c r="J390" s="58"/>
    </row>
    <row r="391" spans="1:10">
      <c r="A391" t="s">
        <v>348</v>
      </c>
      <c r="B391" t="s">
        <v>202</v>
      </c>
      <c r="C391" t="s">
        <v>203</v>
      </c>
      <c r="D391" t="s">
        <v>47</v>
      </c>
      <c r="E391" t="s">
        <v>41</v>
      </c>
      <c r="F391" s="58"/>
      <c r="G391" s="58"/>
      <c r="H391" s="58"/>
      <c r="I391" s="58"/>
      <c r="J391" s="58"/>
    </row>
    <row r="392" spans="1:10">
      <c r="A392" t="s">
        <v>348</v>
      </c>
      <c r="B392" t="s">
        <v>204</v>
      </c>
      <c r="C392" t="s">
        <v>205</v>
      </c>
      <c r="D392" t="s">
        <v>47</v>
      </c>
      <c r="E392" t="s">
        <v>41</v>
      </c>
      <c r="F392" s="58"/>
      <c r="G392" s="58"/>
      <c r="H392" s="58"/>
      <c r="I392" s="58"/>
      <c r="J392" s="58"/>
    </row>
    <row r="393" spans="1:10">
      <c r="A393" t="s">
        <v>348</v>
      </c>
      <c r="B393" t="s">
        <v>206</v>
      </c>
      <c r="C393" t="s">
        <v>207</v>
      </c>
      <c r="D393" t="s">
        <v>47</v>
      </c>
      <c r="E393" t="s">
        <v>41</v>
      </c>
      <c r="F393" s="58"/>
      <c r="G393" s="58"/>
      <c r="H393" s="58"/>
      <c r="I393" s="58"/>
      <c r="J393" s="58"/>
    </row>
    <row r="394" spans="1:10">
      <c r="A394" t="s">
        <v>348</v>
      </c>
      <c r="B394" t="s">
        <v>208</v>
      </c>
      <c r="C394" t="s">
        <v>209</v>
      </c>
      <c r="D394" t="s">
        <v>47</v>
      </c>
      <c r="E394" t="s">
        <v>41</v>
      </c>
      <c r="F394" s="58"/>
      <c r="G394" s="58"/>
      <c r="H394" s="58"/>
      <c r="I394" s="58"/>
      <c r="J394" s="58"/>
    </row>
    <row r="395" spans="1:10">
      <c r="A395" t="s">
        <v>348</v>
      </c>
      <c r="B395" t="s">
        <v>210</v>
      </c>
      <c r="C395" t="s">
        <v>211</v>
      </c>
      <c r="D395" t="s">
        <v>47</v>
      </c>
      <c r="E395" t="s">
        <v>41</v>
      </c>
      <c r="F395" s="58"/>
      <c r="G395" s="58"/>
      <c r="H395" s="58"/>
      <c r="I395" s="58"/>
      <c r="J395" s="58"/>
    </row>
    <row r="396" spans="1:10">
      <c r="A396" t="s">
        <v>348</v>
      </c>
      <c r="B396" t="s">
        <v>212</v>
      </c>
      <c r="C396" t="s">
        <v>213</v>
      </c>
      <c r="D396" t="s">
        <v>47</v>
      </c>
      <c r="E396" t="s">
        <v>41</v>
      </c>
      <c r="F396" s="58"/>
      <c r="G396" s="58"/>
      <c r="H396" s="58"/>
      <c r="I396" s="58"/>
      <c r="J396" s="58"/>
    </row>
    <row r="397" spans="1:10">
      <c r="A397" t="s">
        <v>348</v>
      </c>
      <c r="B397" t="s">
        <v>214</v>
      </c>
      <c r="C397" t="s">
        <v>215</v>
      </c>
      <c r="D397" t="s">
        <v>47</v>
      </c>
      <c r="E397" t="s">
        <v>41</v>
      </c>
      <c r="F397" s="58"/>
      <c r="G397" s="58"/>
      <c r="H397" s="58"/>
      <c r="I397" s="58"/>
      <c r="J397" s="58"/>
    </row>
    <row r="398" spans="1:10">
      <c r="A398" t="s">
        <v>348</v>
      </c>
      <c r="B398" t="s">
        <v>216</v>
      </c>
      <c r="C398" t="s">
        <v>217</v>
      </c>
      <c r="D398" t="s">
        <v>47</v>
      </c>
      <c r="E398" t="s">
        <v>41</v>
      </c>
      <c r="F398" s="58"/>
      <c r="G398" s="58"/>
      <c r="H398" s="58"/>
      <c r="I398" s="58"/>
      <c r="J398" s="58"/>
    </row>
    <row r="399" spans="1:10">
      <c r="A399" t="s">
        <v>348</v>
      </c>
      <c r="B399" t="s">
        <v>218</v>
      </c>
      <c r="C399" t="s">
        <v>219</v>
      </c>
      <c r="D399" t="s">
        <v>47</v>
      </c>
      <c r="E399" t="s">
        <v>41</v>
      </c>
      <c r="F399" s="58"/>
      <c r="G399" s="58"/>
      <c r="H399" s="58"/>
      <c r="I399" s="58"/>
      <c r="J399" s="58"/>
    </row>
    <row r="400" spans="1:10">
      <c r="A400" t="s">
        <v>348</v>
      </c>
      <c r="B400" t="s">
        <v>220</v>
      </c>
      <c r="C400" t="s">
        <v>221</v>
      </c>
      <c r="D400" t="s">
        <v>47</v>
      </c>
      <c r="E400" t="s">
        <v>41</v>
      </c>
      <c r="F400" s="58"/>
      <c r="G400" s="58"/>
      <c r="H400" s="58"/>
      <c r="I400" s="58"/>
      <c r="J400" s="58"/>
    </row>
    <row r="401" spans="1:10">
      <c r="A401" t="s">
        <v>348</v>
      </c>
      <c r="B401" t="s">
        <v>222</v>
      </c>
      <c r="C401" t="s">
        <v>223</v>
      </c>
      <c r="D401" t="s">
        <v>47</v>
      </c>
      <c r="E401" t="s">
        <v>41</v>
      </c>
      <c r="F401" s="58"/>
      <c r="G401" s="58"/>
      <c r="H401" s="58"/>
      <c r="I401" s="58"/>
      <c r="J401" s="58"/>
    </row>
    <row r="402" spans="1:10">
      <c r="A402" t="s">
        <v>348</v>
      </c>
      <c r="B402" t="s">
        <v>224</v>
      </c>
      <c r="C402" t="s">
        <v>225</v>
      </c>
      <c r="D402" t="s">
        <v>47</v>
      </c>
      <c r="E402" t="s">
        <v>41</v>
      </c>
      <c r="F402" s="58"/>
      <c r="G402" s="58"/>
      <c r="H402" s="58"/>
      <c r="I402" s="58"/>
      <c r="J402" s="58"/>
    </row>
    <row r="403" spans="1:10">
      <c r="A403" t="s">
        <v>348</v>
      </c>
      <c r="B403" t="s">
        <v>226</v>
      </c>
      <c r="C403" t="s">
        <v>227</v>
      </c>
      <c r="D403" t="s">
        <v>47</v>
      </c>
      <c r="E403" t="s">
        <v>41</v>
      </c>
      <c r="F403" s="58"/>
      <c r="G403" s="58"/>
      <c r="H403" s="58"/>
      <c r="I403" s="58"/>
      <c r="J403" s="58"/>
    </row>
    <row r="404" spans="1:10">
      <c r="A404" t="s">
        <v>348</v>
      </c>
      <c r="B404" t="s">
        <v>228</v>
      </c>
      <c r="C404" t="s">
        <v>229</v>
      </c>
      <c r="D404" t="s">
        <v>47</v>
      </c>
      <c r="E404" t="s">
        <v>41</v>
      </c>
      <c r="F404" s="58"/>
      <c r="G404" s="58"/>
      <c r="H404" s="58"/>
      <c r="I404" s="58"/>
      <c r="J404" s="58"/>
    </row>
    <row r="405" spans="1:10">
      <c r="A405" t="s">
        <v>348</v>
      </c>
      <c r="B405" t="s">
        <v>230</v>
      </c>
      <c r="C405" t="s">
        <v>231</v>
      </c>
      <c r="D405" t="s">
        <v>47</v>
      </c>
      <c r="E405" t="s">
        <v>41</v>
      </c>
      <c r="F405" s="58"/>
      <c r="G405" s="58"/>
      <c r="H405" s="58"/>
      <c r="I405" s="58"/>
      <c r="J405" s="58"/>
    </row>
    <row r="406" spans="1:10">
      <c r="A406" t="s">
        <v>348</v>
      </c>
      <c r="B406" t="s">
        <v>232</v>
      </c>
      <c r="C406" t="s">
        <v>233</v>
      </c>
      <c r="D406" t="s">
        <v>47</v>
      </c>
      <c r="E406" t="s">
        <v>41</v>
      </c>
      <c r="F406" s="58"/>
      <c r="G406" s="58"/>
      <c r="H406" s="58"/>
      <c r="I406" s="58"/>
      <c r="J406" s="58"/>
    </row>
    <row r="407" spans="1:10">
      <c r="A407" t="s">
        <v>348</v>
      </c>
      <c r="B407" t="s">
        <v>234</v>
      </c>
      <c r="C407" t="s">
        <v>235</v>
      </c>
      <c r="D407" t="s">
        <v>47</v>
      </c>
      <c r="E407" t="s">
        <v>41</v>
      </c>
      <c r="F407" s="58"/>
      <c r="G407" s="58"/>
      <c r="H407" s="58"/>
      <c r="I407" s="58"/>
      <c r="J407" s="58"/>
    </row>
    <row r="408" spans="1:10">
      <c r="A408" t="s">
        <v>348</v>
      </c>
      <c r="B408" t="s">
        <v>236</v>
      </c>
      <c r="C408" t="s">
        <v>237</v>
      </c>
      <c r="D408" t="s">
        <v>47</v>
      </c>
      <c r="E408" t="s">
        <v>41</v>
      </c>
      <c r="F408" s="58"/>
      <c r="G408" s="58"/>
      <c r="H408" s="58"/>
      <c r="I408" s="58"/>
      <c r="J408" s="58"/>
    </row>
    <row r="409" spans="1:10">
      <c r="A409" t="s">
        <v>348</v>
      </c>
      <c r="B409" t="s">
        <v>238</v>
      </c>
      <c r="C409" t="s">
        <v>239</v>
      </c>
      <c r="D409" t="s">
        <v>47</v>
      </c>
      <c r="E409" t="s">
        <v>41</v>
      </c>
      <c r="F409" s="58"/>
      <c r="G409" s="58"/>
      <c r="H409" s="58"/>
      <c r="I409" s="58"/>
      <c r="J409" s="58"/>
    </row>
    <row r="410" spans="1:10">
      <c r="A410" t="s">
        <v>348</v>
      </c>
      <c r="B410" t="s">
        <v>240</v>
      </c>
      <c r="C410" t="s">
        <v>241</v>
      </c>
      <c r="D410" t="s">
        <v>47</v>
      </c>
      <c r="E410" t="s">
        <v>41</v>
      </c>
      <c r="F410" s="58"/>
      <c r="G410" s="58"/>
      <c r="H410" s="58"/>
      <c r="I410" s="58"/>
      <c r="J410" s="58"/>
    </row>
    <row r="411" spans="1:10">
      <c r="A411" t="s">
        <v>348</v>
      </c>
      <c r="B411" t="s">
        <v>242</v>
      </c>
      <c r="C411" t="s">
        <v>243</v>
      </c>
      <c r="D411" t="s">
        <v>47</v>
      </c>
      <c r="E411" t="s">
        <v>41</v>
      </c>
      <c r="F411" s="58"/>
      <c r="G411" s="58"/>
      <c r="H411" s="58"/>
      <c r="I411" s="58"/>
      <c r="J411" s="58"/>
    </row>
    <row r="412" spans="1:10">
      <c r="A412" t="s">
        <v>348</v>
      </c>
      <c r="B412" t="s">
        <v>244</v>
      </c>
      <c r="C412" t="s">
        <v>245</v>
      </c>
      <c r="D412" t="s">
        <v>47</v>
      </c>
      <c r="E412" t="s">
        <v>41</v>
      </c>
      <c r="F412" s="58"/>
      <c r="G412" s="58"/>
      <c r="H412" s="58"/>
      <c r="I412" s="58"/>
      <c r="J412" s="58"/>
    </row>
    <row r="413" spans="1:10">
      <c r="A413" t="s">
        <v>348</v>
      </c>
      <c r="B413" t="s">
        <v>246</v>
      </c>
      <c r="C413" t="s">
        <v>247</v>
      </c>
      <c r="D413" t="s">
        <v>47</v>
      </c>
      <c r="E413" t="s">
        <v>41</v>
      </c>
      <c r="F413" s="58"/>
      <c r="G413" s="58"/>
      <c r="H413" s="58"/>
      <c r="I413" s="58"/>
      <c r="J413" s="58"/>
    </row>
    <row r="414" spans="1:10">
      <c r="A414" t="s">
        <v>348</v>
      </c>
      <c r="B414" t="s">
        <v>248</v>
      </c>
      <c r="C414" t="s">
        <v>249</v>
      </c>
      <c r="D414" t="s">
        <v>47</v>
      </c>
      <c r="E414" t="s">
        <v>41</v>
      </c>
      <c r="F414" s="58"/>
      <c r="G414" s="58"/>
      <c r="H414" s="58"/>
      <c r="I414" s="58"/>
      <c r="J414" s="58"/>
    </row>
    <row r="415" spans="1:10">
      <c r="A415" t="s">
        <v>348</v>
      </c>
      <c r="B415" t="s">
        <v>250</v>
      </c>
      <c r="C415" t="s">
        <v>251</v>
      </c>
      <c r="D415" t="s">
        <v>47</v>
      </c>
      <c r="E415" t="s">
        <v>41</v>
      </c>
      <c r="F415" s="58"/>
      <c r="G415" s="58"/>
      <c r="H415" s="58"/>
      <c r="I415" s="58"/>
      <c r="J415" s="58"/>
    </row>
    <row r="416" spans="1:10">
      <c r="A416" t="s">
        <v>348</v>
      </c>
      <c r="B416" t="s">
        <v>252</v>
      </c>
      <c r="C416" t="s">
        <v>253</v>
      </c>
      <c r="D416" t="s">
        <v>47</v>
      </c>
      <c r="E416" t="s">
        <v>41</v>
      </c>
      <c r="F416" s="58"/>
      <c r="G416" s="58"/>
      <c r="H416" s="58"/>
      <c r="I416" s="58"/>
      <c r="J416" s="58"/>
    </row>
    <row r="417" spans="1:10">
      <c r="A417" t="s">
        <v>348</v>
      </c>
      <c r="B417" t="s">
        <v>254</v>
      </c>
      <c r="C417" t="s">
        <v>255</v>
      </c>
      <c r="D417" t="s">
        <v>47</v>
      </c>
      <c r="E417" t="s">
        <v>41</v>
      </c>
      <c r="F417" s="58"/>
      <c r="G417" s="58"/>
      <c r="H417" s="58"/>
      <c r="I417" s="58"/>
      <c r="J417" s="58"/>
    </row>
    <row r="418" spans="1:10">
      <c r="A418" t="s">
        <v>348</v>
      </c>
      <c r="B418" t="s">
        <v>256</v>
      </c>
      <c r="C418" t="s">
        <v>257</v>
      </c>
      <c r="D418" t="s">
        <v>47</v>
      </c>
      <c r="E418" t="s">
        <v>41</v>
      </c>
      <c r="F418" s="58"/>
      <c r="G418" s="58"/>
      <c r="H418" s="58"/>
      <c r="I418" s="58"/>
      <c r="J418" s="58"/>
    </row>
    <row r="419" spans="1:10">
      <c r="A419" t="s">
        <v>348</v>
      </c>
      <c r="B419" t="s">
        <v>258</v>
      </c>
      <c r="C419" t="s">
        <v>259</v>
      </c>
      <c r="D419" t="s">
        <v>47</v>
      </c>
      <c r="E419" t="s">
        <v>41</v>
      </c>
      <c r="F419" s="58"/>
      <c r="G419" s="58"/>
      <c r="H419" s="58"/>
      <c r="I419" s="58"/>
      <c r="J419" s="58"/>
    </row>
    <row r="420" spans="1:10">
      <c r="A420" t="s">
        <v>348</v>
      </c>
      <c r="B420" t="s">
        <v>260</v>
      </c>
      <c r="C420" t="s">
        <v>261</v>
      </c>
      <c r="D420" t="s">
        <v>47</v>
      </c>
      <c r="E420" t="s">
        <v>41</v>
      </c>
      <c r="F420" s="58"/>
      <c r="G420" s="58"/>
      <c r="H420" s="58"/>
      <c r="I420" s="58"/>
      <c r="J420" s="58"/>
    </row>
    <row r="421" spans="1:10">
      <c r="A421" t="s">
        <v>348</v>
      </c>
      <c r="B421" t="s">
        <v>262</v>
      </c>
      <c r="C421" t="s">
        <v>263</v>
      </c>
      <c r="D421" t="s">
        <v>47</v>
      </c>
      <c r="E421" t="s">
        <v>41</v>
      </c>
      <c r="F421" s="58"/>
      <c r="G421" s="58"/>
      <c r="H421" s="58"/>
      <c r="I421" s="58"/>
      <c r="J421" s="58"/>
    </row>
    <row r="422" spans="1:10">
      <c r="A422" t="s">
        <v>348</v>
      </c>
      <c r="B422" t="s">
        <v>264</v>
      </c>
      <c r="C422" t="s">
        <v>265</v>
      </c>
      <c r="D422" t="s">
        <v>47</v>
      </c>
      <c r="E422" t="s">
        <v>41</v>
      </c>
      <c r="F422" s="58"/>
      <c r="G422" s="58"/>
      <c r="H422" s="58"/>
      <c r="I422" s="58"/>
      <c r="J422" s="58"/>
    </row>
    <row r="423" spans="1:10">
      <c r="A423" t="s">
        <v>348</v>
      </c>
      <c r="B423" t="s">
        <v>266</v>
      </c>
      <c r="C423" t="s">
        <v>267</v>
      </c>
      <c r="D423" t="s">
        <v>47</v>
      </c>
      <c r="E423" t="s">
        <v>41</v>
      </c>
      <c r="F423" s="58"/>
      <c r="G423" s="58"/>
      <c r="H423" s="58"/>
      <c r="I423" s="58"/>
      <c r="J423" s="58"/>
    </row>
    <row r="424" spans="1:10">
      <c r="A424" t="s">
        <v>348</v>
      </c>
      <c r="B424" t="s">
        <v>268</v>
      </c>
      <c r="C424" t="s">
        <v>269</v>
      </c>
      <c r="D424" t="s">
        <v>47</v>
      </c>
      <c r="E424" t="s">
        <v>41</v>
      </c>
      <c r="F424" s="58"/>
      <c r="G424" s="58"/>
      <c r="H424" s="58"/>
      <c r="I424" s="58"/>
      <c r="J424" s="58"/>
    </row>
    <row r="425" spans="1:10">
      <c r="A425" t="s">
        <v>348</v>
      </c>
      <c r="B425" t="s">
        <v>270</v>
      </c>
      <c r="C425" t="s">
        <v>271</v>
      </c>
      <c r="D425" t="s">
        <v>47</v>
      </c>
      <c r="E425" t="s">
        <v>41</v>
      </c>
      <c r="F425" s="58"/>
      <c r="G425" s="58"/>
      <c r="H425" s="58"/>
      <c r="I425" s="58"/>
      <c r="J425" s="58"/>
    </row>
    <row r="426" spans="1:10">
      <c r="A426" t="s">
        <v>348</v>
      </c>
      <c r="B426" t="s">
        <v>272</v>
      </c>
      <c r="C426" t="s">
        <v>273</v>
      </c>
      <c r="D426" t="s">
        <v>47</v>
      </c>
      <c r="E426" t="s">
        <v>41</v>
      </c>
      <c r="F426" s="58"/>
      <c r="G426" s="58"/>
      <c r="H426" s="58"/>
      <c r="I426" s="58"/>
      <c r="J426" s="58"/>
    </row>
    <row r="427" spans="1:10">
      <c r="A427" t="s">
        <v>348</v>
      </c>
      <c r="B427" t="s">
        <v>274</v>
      </c>
      <c r="C427" t="s">
        <v>275</v>
      </c>
      <c r="D427" t="s">
        <v>47</v>
      </c>
      <c r="E427" t="s">
        <v>41</v>
      </c>
      <c r="F427" s="58"/>
      <c r="G427" s="58"/>
      <c r="H427" s="58"/>
      <c r="I427" s="58"/>
      <c r="J427" s="58"/>
    </row>
    <row r="428" spans="1:10">
      <c r="A428" t="s">
        <v>348</v>
      </c>
      <c r="B428" t="s">
        <v>276</v>
      </c>
      <c r="C428" t="s">
        <v>277</v>
      </c>
      <c r="D428" t="s">
        <v>47</v>
      </c>
      <c r="E428" t="s">
        <v>41</v>
      </c>
      <c r="F428" s="58"/>
      <c r="G428" s="58"/>
      <c r="H428" s="58"/>
      <c r="I428" s="58"/>
      <c r="J428" s="58"/>
    </row>
    <row r="429" spans="1:10">
      <c r="A429" t="s">
        <v>348</v>
      </c>
      <c r="B429" t="s">
        <v>278</v>
      </c>
      <c r="C429" t="s">
        <v>279</v>
      </c>
      <c r="D429" t="s">
        <v>47</v>
      </c>
      <c r="E429" t="s">
        <v>41</v>
      </c>
      <c r="F429" s="58"/>
      <c r="G429" s="58"/>
      <c r="H429" s="58"/>
      <c r="I429" s="58"/>
      <c r="J429" s="58"/>
    </row>
    <row r="430" spans="1:10">
      <c r="A430" t="s">
        <v>348</v>
      </c>
      <c r="B430" t="s">
        <v>280</v>
      </c>
      <c r="C430" t="s">
        <v>281</v>
      </c>
      <c r="D430" t="s">
        <v>47</v>
      </c>
      <c r="E430" t="s">
        <v>41</v>
      </c>
      <c r="F430" s="58"/>
      <c r="G430" s="58"/>
      <c r="H430" s="58"/>
      <c r="I430" s="58"/>
      <c r="J430" s="58"/>
    </row>
    <row r="431" spans="1:10">
      <c r="A431" t="s">
        <v>348</v>
      </c>
      <c r="B431" t="s">
        <v>282</v>
      </c>
      <c r="C431" t="s">
        <v>283</v>
      </c>
      <c r="D431" t="s">
        <v>47</v>
      </c>
      <c r="E431" t="s">
        <v>41</v>
      </c>
      <c r="F431" s="58"/>
      <c r="G431" s="58"/>
      <c r="H431" s="58"/>
      <c r="I431" s="58"/>
      <c r="J431" s="58"/>
    </row>
    <row r="432" spans="1:10">
      <c r="A432" t="s">
        <v>348</v>
      </c>
      <c r="B432" t="s">
        <v>284</v>
      </c>
      <c r="C432" t="s">
        <v>285</v>
      </c>
      <c r="D432" t="s">
        <v>47</v>
      </c>
      <c r="E432" t="s">
        <v>41</v>
      </c>
      <c r="F432" s="58"/>
      <c r="G432" s="58"/>
      <c r="H432" s="58"/>
      <c r="I432" s="58"/>
      <c r="J432" s="58"/>
    </row>
    <row r="433" spans="1:10">
      <c r="A433" t="s">
        <v>348</v>
      </c>
      <c r="B433" t="s">
        <v>286</v>
      </c>
      <c r="C433" t="s">
        <v>287</v>
      </c>
      <c r="D433" t="s">
        <v>47</v>
      </c>
      <c r="E433" t="s">
        <v>41</v>
      </c>
      <c r="F433" s="58"/>
      <c r="G433" s="58"/>
      <c r="H433" s="58"/>
      <c r="I433" s="58"/>
      <c r="J433" s="58"/>
    </row>
    <row r="434" spans="1:10">
      <c r="A434" t="s">
        <v>348</v>
      </c>
      <c r="B434" t="s">
        <v>288</v>
      </c>
      <c r="C434" t="s">
        <v>289</v>
      </c>
      <c r="D434" t="s">
        <v>47</v>
      </c>
      <c r="E434" t="s">
        <v>41</v>
      </c>
      <c r="F434" s="58"/>
      <c r="G434" s="58"/>
      <c r="H434" s="58"/>
      <c r="I434" s="58"/>
      <c r="J434" s="58"/>
    </row>
    <row r="435" spans="1:10">
      <c r="A435" t="s">
        <v>348</v>
      </c>
      <c r="B435" t="s">
        <v>290</v>
      </c>
      <c r="C435" t="s">
        <v>291</v>
      </c>
      <c r="D435" t="s">
        <v>47</v>
      </c>
      <c r="E435" t="s">
        <v>41</v>
      </c>
      <c r="F435" s="58"/>
      <c r="G435" s="58"/>
      <c r="H435" s="58"/>
      <c r="I435" s="58"/>
      <c r="J435" s="58"/>
    </row>
    <row r="436" spans="1:10">
      <c r="A436" t="s">
        <v>348</v>
      </c>
      <c r="B436" t="s">
        <v>292</v>
      </c>
      <c r="C436" t="s">
        <v>293</v>
      </c>
      <c r="D436" t="s">
        <v>47</v>
      </c>
      <c r="E436" t="s">
        <v>41</v>
      </c>
      <c r="F436" s="58"/>
      <c r="G436" s="58"/>
      <c r="H436" s="58"/>
      <c r="I436" s="58"/>
      <c r="J436" s="58"/>
    </row>
    <row r="437" spans="1:10">
      <c r="A437" t="s">
        <v>348</v>
      </c>
      <c r="B437" t="s">
        <v>294</v>
      </c>
      <c r="C437" t="s">
        <v>295</v>
      </c>
      <c r="D437" t="s">
        <v>47</v>
      </c>
      <c r="E437" t="s">
        <v>41</v>
      </c>
      <c r="F437" s="58"/>
      <c r="G437" s="58"/>
      <c r="H437" s="58"/>
      <c r="I437" s="58"/>
      <c r="J437" s="58"/>
    </row>
    <row r="438" spans="1:10">
      <c r="A438" t="s">
        <v>348</v>
      </c>
      <c r="B438" t="s">
        <v>296</v>
      </c>
      <c r="C438" t="s">
        <v>297</v>
      </c>
      <c r="D438" t="s">
        <v>47</v>
      </c>
      <c r="E438" t="s">
        <v>41</v>
      </c>
      <c r="F438" s="58"/>
      <c r="G438" s="58"/>
      <c r="H438" s="58"/>
      <c r="I438" s="58"/>
      <c r="J438" s="58"/>
    </row>
    <row r="439" spans="1:10">
      <c r="A439" t="s">
        <v>348</v>
      </c>
      <c r="B439" t="s">
        <v>298</v>
      </c>
      <c r="C439" t="s">
        <v>299</v>
      </c>
      <c r="D439" t="s">
        <v>47</v>
      </c>
      <c r="E439" t="s">
        <v>41</v>
      </c>
      <c r="F439" s="58"/>
      <c r="G439" s="58"/>
      <c r="H439" s="58"/>
      <c r="I439" s="58"/>
      <c r="J439" s="58"/>
    </row>
    <row r="440" spans="1:10">
      <c r="A440" t="s">
        <v>348</v>
      </c>
      <c r="B440" t="s">
        <v>300</v>
      </c>
      <c r="C440" t="s">
        <v>301</v>
      </c>
      <c r="D440" t="s">
        <v>47</v>
      </c>
      <c r="E440" t="s">
        <v>41</v>
      </c>
      <c r="F440" s="58"/>
      <c r="G440" s="58"/>
      <c r="H440" s="58"/>
      <c r="I440" s="58"/>
      <c r="J440" s="58"/>
    </row>
    <row r="441" spans="1:10">
      <c r="A441" t="s">
        <v>348</v>
      </c>
      <c r="B441" t="s">
        <v>302</v>
      </c>
      <c r="C441" t="s">
        <v>303</v>
      </c>
      <c r="D441" t="s">
        <v>47</v>
      </c>
      <c r="E441" t="s">
        <v>41</v>
      </c>
      <c r="F441" s="58"/>
      <c r="G441" s="58"/>
      <c r="H441" s="58"/>
      <c r="I441" s="58"/>
      <c r="J441" s="58"/>
    </row>
    <row r="442" spans="1:10">
      <c r="A442" t="s">
        <v>348</v>
      </c>
      <c r="B442" t="s">
        <v>304</v>
      </c>
      <c r="C442" t="s">
        <v>305</v>
      </c>
      <c r="D442" t="s">
        <v>47</v>
      </c>
      <c r="E442" t="s">
        <v>41</v>
      </c>
      <c r="F442" s="58"/>
      <c r="G442" s="58"/>
      <c r="H442" s="58"/>
      <c r="I442" s="58"/>
      <c r="J442" s="58"/>
    </row>
    <row r="443" spans="1:10">
      <c r="A443" t="s">
        <v>348</v>
      </c>
      <c r="B443" t="s">
        <v>306</v>
      </c>
      <c r="C443" t="s">
        <v>307</v>
      </c>
      <c r="D443" t="s">
        <v>47</v>
      </c>
      <c r="E443" t="s">
        <v>41</v>
      </c>
      <c r="F443" s="58"/>
      <c r="G443" s="58"/>
      <c r="H443" s="58"/>
      <c r="I443" s="58"/>
      <c r="J443" s="58"/>
    </row>
    <row r="444" spans="1:10">
      <c r="A444" t="s">
        <v>348</v>
      </c>
      <c r="B444" t="s">
        <v>308</v>
      </c>
      <c r="C444" t="s">
        <v>309</v>
      </c>
      <c r="D444" t="s">
        <v>47</v>
      </c>
      <c r="E444" t="s">
        <v>41</v>
      </c>
      <c r="F444" s="58"/>
      <c r="G444" s="58"/>
      <c r="H444" s="58"/>
      <c r="I444" s="58"/>
      <c r="J444" s="58"/>
    </row>
    <row r="445" spans="1:10">
      <c r="A445" t="s">
        <v>348</v>
      </c>
      <c r="B445" t="s">
        <v>310</v>
      </c>
      <c r="C445" t="s">
        <v>311</v>
      </c>
      <c r="D445" t="s">
        <v>47</v>
      </c>
      <c r="E445" t="s">
        <v>41</v>
      </c>
      <c r="F445" s="58"/>
      <c r="G445" s="58"/>
      <c r="H445" s="58"/>
      <c r="I445" s="58"/>
      <c r="J445" s="58"/>
    </row>
    <row r="446" spans="1:10">
      <c r="A446" t="s">
        <v>348</v>
      </c>
      <c r="B446" t="s">
        <v>312</v>
      </c>
      <c r="C446" t="s">
        <v>313</v>
      </c>
      <c r="D446" t="s">
        <v>47</v>
      </c>
      <c r="E446" t="s">
        <v>41</v>
      </c>
      <c r="F446" s="58"/>
      <c r="G446" s="58"/>
      <c r="H446" s="58"/>
      <c r="I446" s="58"/>
      <c r="J446" s="58"/>
    </row>
    <row r="447" spans="1:10">
      <c r="A447" t="s">
        <v>348</v>
      </c>
      <c r="B447" t="s">
        <v>314</v>
      </c>
      <c r="C447" t="s">
        <v>315</v>
      </c>
      <c r="D447" t="s">
        <v>47</v>
      </c>
      <c r="E447" t="s">
        <v>41</v>
      </c>
      <c r="F447" s="58"/>
      <c r="G447" s="58"/>
      <c r="H447" s="58"/>
      <c r="I447" s="58"/>
      <c r="J447" s="58"/>
    </row>
    <row r="448" spans="1:10">
      <c r="A448" t="s">
        <v>348</v>
      </c>
      <c r="B448" t="s">
        <v>316</v>
      </c>
      <c r="C448" t="s">
        <v>317</v>
      </c>
      <c r="D448" t="s">
        <v>47</v>
      </c>
      <c r="E448" t="s">
        <v>41</v>
      </c>
      <c r="F448" s="56"/>
      <c r="G448" s="56"/>
      <c r="H448" s="56"/>
      <c r="I448" s="56"/>
      <c r="J448" s="56"/>
    </row>
    <row r="449" spans="1:10">
      <c r="A449" t="s">
        <v>348</v>
      </c>
      <c r="B449" t="s">
        <v>319</v>
      </c>
      <c r="C449" t="s">
        <v>320</v>
      </c>
      <c r="D449" t="s">
        <v>47</v>
      </c>
      <c r="E449" t="s">
        <v>41</v>
      </c>
      <c r="F449" s="56"/>
      <c r="G449" s="56"/>
      <c r="H449" s="56"/>
      <c r="I449" s="56"/>
      <c r="J449" s="56"/>
    </row>
    <row r="450" spans="1:10">
      <c r="A450" t="s">
        <v>348</v>
      </c>
      <c r="B450" t="s">
        <v>321</v>
      </c>
      <c r="C450" t="s">
        <v>322</v>
      </c>
      <c r="D450" t="s">
        <v>47</v>
      </c>
      <c r="E450" t="s">
        <v>41</v>
      </c>
      <c r="F450" s="58"/>
      <c r="G450" s="58"/>
      <c r="H450" s="58"/>
      <c r="I450" s="58"/>
      <c r="J450" s="58"/>
    </row>
    <row r="451" spans="1:10">
      <c r="A451" t="s">
        <v>348</v>
      </c>
      <c r="B451" t="s">
        <v>323</v>
      </c>
      <c r="C451" t="s">
        <v>324</v>
      </c>
      <c r="D451" t="s">
        <v>47</v>
      </c>
      <c r="E451" t="s">
        <v>41</v>
      </c>
      <c r="F451" s="58"/>
      <c r="G451" s="58"/>
      <c r="H451" s="58"/>
      <c r="I451" s="58"/>
      <c r="J451" s="58"/>
    </row>
    <row r="452" spans="1:10">
      <c r="A452" t="s">
        <v>348</v>
      </c>
      <c r="B452" t="s">
        <v>325</v>
      </c>
      <c r="C452" t="s">
        <v>326</v>
      </c>
      <c r="D452" t="s">
        <v>47</v>
      </c>
      <c r="E452" t="s">
        <v>41</v>
      </c>
      <c r="F452" s="58"/>
      <c r="G452" s="58"/>
      <c r="H452" s="58"/>
      <c r="I452" s="58"/>
      <c r="J452" s="58"/>
    </row>
    <row r="453" spans="1:10">
      <c r="A453" t="s">
        <v>348</v>
      </c>
      <c r="B453" t="s">
        <v>327</v>
      </c>
      <c r="C453" t="s">
        <v>328</v>
      </c>
      <c r="D453" t="s">
        <v>47</v>
      </c>
      <c r="E453" t="s">
        <v>41</v>
      </c>
      <c r="F453" s="58"/>
      <c r="G453" s="58"/>
      <c r="H453" s="58"/>
      <c r="I453" s="58"/>
      <c r="J453" s="58"/>
    </row>
    <row r="454" spans="1:10">
      <c r="A454" t="s">
        <v>348</v>
      </c>
      <c r="B454" t="s">
        <v>329</v>
      </c>
      <c r="C454" t="s">
        <v>330</v>
      </c>
      <c r="D454" t="s">
        <v>47</v>
      </c>
      <c r="E454" t="s">
        <v>41</v>
      </c>
      <c r="F454" s="58"/>
      <c r="G454" s="58"/>
      <c r="H454" s="58"/>
      <c r="I454" s="58"/>
      <c r="J454" s="58"/>
    </row>
    <row r="455" spans="1:10">
      <c r="A455" t="s">
        <v>348</v>
      </c>
      <c r="B455" t="s">
        <v>331</v>
      </c>
      <c r="C455" t="s">
        <v>332</v>
      </c>
      <c r="D455" t="s">
        <v>47</v>
      </c>
      <c r="E455" t="s">
        <v>41</v>
      </c>
      <c r="F455" s="58"/>
      <c r="G455" s="58"/>
      <c r="H455" s="58"/>
      <c r="I455" s="58"/>
      <c r="J455" s="58"/>
    </row>
    <row r="456" spans="1:10">
      <c r="A456" t="s">
        <v>348</v>
      </c>
      <c r="B456" t="s">
        <v>333</v>
      </c>
      <c r="C456" t="s">
        <v>334</v>
      </c>
      <c r="D456" t="s">
        <v>47</v>
      </c>
      <c r="E456" t="s">
        <v>41</v>
      </c>
      <c r="F456" s="58"/>
      <c r="G456" s="58"/>
      <c r="H456" s="58"/>
      <c r="I456" s="58"/>
      <c r="J456" s="58"/>
    </row>
    <row r="457" spans="1:10">
      <c r="A457" t="s">
        <v>348</v>
      </c>
      <c r="B457" t="s">
        <v>335</v>
      </c>
      <c r="C457" t="s">
        <v>336</v>
      </c>
      <c r="D457" t="s">
        <v>47</v>
      </c>
      <c r="E457" t="s">
        <v>41</v>
      </c>
      <c r="F457" s="58"/>
      <c r="G457" s="58"/>
      <c r="H457" s="58"/>
      <c r="I457" s="58"/>
      <c r="J457" s="58"/>
    </row>
    <row r="458" spans="1:10">
      <c r="A458" t="s">
        <v>348</v>
      </c>
      <c r="B458" t="s">
        <v>337</v>
      </c>
      <c r="C458" t="s">
        <v>338</v>
      </c>
      <c r="D458" t="s">
        <v>47</v>
      </c>
      <c r="E458" t="s">
        <v>41</v>
      </c>
      <c r="F458" s="58"/>
      <c r="G458" s="58"/>
      <c r="H458" s="58"/>
      <c r="I458" s="58"/>
      <c r="J458" s="58"/>
    </row>
    <row r="459" spans="1:10">
      <c r="A459" t="s">
        <v>348</v>
      </c>
      <c r="B459" t="s">
        <v>339</v>
      </c>
      <c r="C459" t="s">
        <v>340</v>
      </c>
      <c r="D459" t="s">
        <v>47</v>
      </c>
      <c r="E459" t="s">
        <v>41</v>
      </c>
      <c r="F459" s="58"/>
      <c r="G459" s="58"/>
      <c r="H459" s="58"/>
      <c r="I459" s="58"/>
      <c r="J459" s="58"/>
    </row>
    <row r="460" spans="1:10">
      <c r="A460" t="s">
        <v>348</v>
      </c>
      <c r="B460" t="s">
        <v>341</v>
      </c>
      <c r="C460" t="s">
        <v>342</v>
      </c>
      <c r="D460" t="s">
        <v>47</v>
      </c>
      <c r="E460" t="s">
        <v>41</v>
      </c>
      <c r="F460" s="58"/>
      <c r="G460" s="58"/>
      <c r="H460" s="58"/>
      <c r="I460" s="58"/>
      <c r="J460" s="58"/>
    </row>
    <row r="461" spans="1:10">
      <c r="A461" t="s">
        <v>348</v>
      </c>
      <c r="B461" t="s">
        <v>343</v>
      </c>
      <c r="C461" t="s">
        <v>344</v>
      </c>
      <c r="D461" t="s">
        <v>47</v>
      </c>
      <c r="E461" t="s">
        <v>41</v>
      </c>
      <c r="F461" s="58"/>
      <c r="G461" s="58"/>
      <c r="H461" s="58"/>
      <c r="I461" s="58"/>
      <c r="J461" s="58"/>
    </row>
    <row r="462" spans="1:10">
      <c r="A462" t="s">
        <v>348</v>
      </c>
      <c r="B462" t="s">
        <v>345</v>
      </c>
      <c r="C462" t="s">
        <v>346</v>
      </c>
      <c r="D462" t="s">
        <v>47</v>
      </c>
      <c r="E462" t="s">
        <v>41</v>
      </c>
      <c r="F462" s="58"/>
      <c r="G462" s="58"/>
      <c r="H462" s="58"/>
      <c r="I462" s="58"/>
      <c r="J462" s="58"/>
    </row>
    <row r="463" spans="1:10">
      <c r="A463" t="s">
        <v>23</v>
      </c>
      <c r="B463" t="s">
        <v>45</v>
      </c>
      <c r="C463" t="s">
        <v>46</v>
      </c>
      <c r="D463" t="s">
        <v>47</v>
      </c>
      <c r="E463" t="s">
        <v>41</v>
      </c>
      <c r="F463" s="58"/>
      <c r="G463" s="58"/>
      <c r="H463" s="58"/>
      <c r="I463" s="58"/>
      <c r="J463" s="58"/>
    </row>
    <row r="464" spans="1:10">
      <c r="A464" t="s">
        <v>23</v>
      </c>
      <c r="B464" t="s">
        <v>48</v>
      </c>
      <c r="C464" t="s">
        <v>49</v>
      </c>
      <c r="D464" t="s">
        <v>47</v>
      </c>
      <c r="E464" t="s">
        <v>41</v>
      </c>
      <c r="F464" s="58"/>
      <c r="G464" s="58"/>
      <c r="H464" s="58"/>
      <c r="I464" s="58"/>
      <c r="J464" s="58"/>
    </row>
    <row r="465" spans="1:10">
      <c r="A465" t="s">
        <v>23</v>
      </c>
      <c r="B465" t="s">
        <v>50</v>
      </c>
      <c r="C465" t="s">
        <v>51</v>
      </c>
      <c r="D465" t="s">
        <v>47</v>
      </c>
      <c r="E465" t="s">
        <v>41</v>
      </c>
      <c r="F465" s="58"/>
      <c r="G465" s="58"/>
      <c r="H465" s="58"/>
      <c r="I465" s="58"/>
      <c r="J465" s="58"/>
    </row>
    <row r="466" spans="1:10">
      <c r="A466" t="s">
        <v>23</v>
      </c>
      <c r="B466" t="s">
        <v>52</v>
      </c>
      <c r="C466" t="s">
        <v>53</v>
      </c>
      <c r="D466" t="s">
        <v>47</v>
      </c>
      <c r="E466" t="s">
        <v>41</v>
      </c>
      <c r="F466" s="58"/>
      <c r="G466" s="58"/>
      <c r="H466" s="58"/>
      <c r="I466" s="58"/>
      <c r="J466" s="58"/>
    </row>
    <row r="467" spans="1:10">
      <c r="A467" t="s">
        <v>23</v>
      </c>
      <c r="B467" t="s">
        <v>54</v>
      </c>
      <c r="C467" t="s">
        <v>55</v>
      </c>
      <c r="D467" t="s">
        <v>47</v>
      </c>
      <c r="E467" t="s">
        <v>41</v>
      </c>
      <c r="F467" s="58"/>
      <c r="G467" s="58"/>
      <c r="H467" s="58"/>
      <c r="I467" s="58"/>
      <c r="J467" s="58"/>
    </row>
    <row r="468" spans="1:10">
      <c r="A468" t="s">
        <v>23</v>
      </c>
      <c r="B468" t="s">
        <v>56</v>
      </c>
      <c r="C468" t="s">
        <v>57</v>
      </c>
      <c r="D468" t="s">
        <v>47</v>
      </c>
      <c r="E468" t="s">
        <v>41</v>
      </c>
      <c r="F468" s="58"/>
      <c r="G468" s="58"/>
      <c r="H468" s="58"/>
      <c r="I468" s="58"/>
      <c r="J468" s="58"/>
    </row>
    <row r="469" spans="1:10">
      <c r="A469" t="s">
        <v>23</v>
      </c>
      <c r="B469" t="s">
        <v>58</v>
      </c>
      <c r="C469" t="s">
        <v>59</v>
      </c>
      <c r="D469" t="s">
        <v>47</v>
      </c>
      <c r="E469" t="s">
        <v>41</v>
      </c>
      <c r="F469" s="58"/>
      <c r="G469" s="58"/>
      <c r="H469" s="58"/>
      <c r="I469" s="58"/>
      <c r="J469" s="58"/>
    </row>
    <row r="470" spans="1:10">
      <c r="A470" t="s">
        <v>23</v>
      </c>
      <c r="B470" t="s">
        <v>60</v>
      </c>
      <c r="C470" t="s">
        <v>61</v>
      </c>
      <c r="D470" t="s">
        <v>47</v>
      </c>
      <c r="E470" t="s">
        <v>41</v>
      </c>
      <c r="F470" s="58"/>
      <c r="G470" s="58"/>
      <c r="H470" s="58"/>
      <c r="I470" s="58"/>
      <c r="J470" s="58"/>
    </row>
    <row r="471" spans="1:10">
      <c r="A471" t="s">
        <v>23</v>
      </c>
      <c r="B471" t="s">
        <v>62</v>
      </c>
      <c r="C471" t="s">
        <v>63</v>
      </c>
      <c r="D471" t="s">
        <v>47</v>
      </c>
      <c r="E471" t="s">
        <v>41</v>
      </c>
      <c r="F471" s="58"/>
      <c r="G471" s="58"/>
      <c r="H471" s="58"/>
      <c r="I471" s="58"/>
      <c r="J471" s="58"/>
    </row>
    <row r="472" spans="1:10">
      <c r="A472" t="s">
        <v>23</v>
      </c>
      <c r="B472" t="s">
        <v>64</v>
      </c>
      <c r="C472" t="s">
        <v>65</v>
      </c>
      <c r="D472" t="s">
        <v>47</v>
      </c>
      <c r="E472" t="s">
        <v>41</v>
      </c>
      <c r="F472" s="58"/>
      <c r="G472" s="58"/>
      <c r="H472" s="58"/>
      <c r="I472" s="58"/>
      <c r="J472" s="58"/>
    </row>
    <row r="473" spans="1:10">
      <c r="A473" t="s">
        <v>23</v>
      </c>
      <c r="B473" t="s">
        <v>66</v>
      </c>
      <c r="C473" t="s">
        <v>67</v>
      </c>
      <c r="D473" t="s">
        <v>47</v>
      </c>
      <c r="E473" t="s">
        <v>41</v>
      </c>
      <c r="F473" s="58"/>
      <c r="G473" s="58"/>
      <c r="H473" s="58"/>
      <c r="I473" s="58"/>
      <c r="J473" s="58"/>
    </row>
    <row r="474" spans="1:10">
      <c r="A474" t="s">
        <v>23</v>
      </c>
      <c r="B474" t="s">
        <v>68</v>
      </c>
      <c r="C474" t="s">
        <v>69</v>
      </c>
      <c r="D474" t="s">
        <v>47</v>
      </c>
      <c r="E474" t="s">
        <v>41</v>
      </c>
      <c r="F474" s="58"/>
      <c r="G474" s="58"/>
      <c r="H474" s="58"/>
      <c r="I474" s="58"/>
      <c r="J474" s="58"/>
    </row>
    <row r="475" spans="1:10">
      <c r="A475" t="s">
        <v>23</v>
      </c>
      <c r="B475" t="s">
        <v>70</v>
      </c>
      <c r="C475" t="s">
        <v>71</v>
      </c>
      <c r="D475" t="s">
        <v>47</v>
      </c>
      <c r="E475" t="s">
        <v>41</v>
      </c>
      <c r="F475" s="58"/>
      <c r="G475" s="58"/>
      <c r="H475" s="58"/>
      <c r="I475" s="58"/>
      <c r="J475" s="58"/>
    </row>
    <row r="476" spans="1:10">
      <c r="A476" t="s">
        <v>23</v>
      </c>
      <c r="B476" t="s">
        <v>72</v>
      </c>
      <c r="C476" t="s">
        <v>73</v>
      </c>
      <c r="D476" t="s">
        <v>47</v>
      </c>
      <c r="E476" t="s">
        <v>41</v>
      </c>
      <c r="F476" s="58"/>
      <c r="G476" s="58"/>
      <c r="H476" s="58"/>
      <c r="I476" s="58"/>
      <c r="J476" s="58"/>
    </row>
    <row r="477" spans="1:10">
      <c r="A477" t="s">
        <v>23</v>
      </c>
      <c r="B477" t="s">
        <v>74</v>
      </c>
      <c r="C477" t="s">
        <v>75</v>
      </c>
      <c r="D477" t="s">
        <v>47</v>
      </c>
      <c r="E477" t="s">
        <v>41</v>
      </c>
      <c r="F477" s="58"/>
      <c r="G477" s="58"/>
      <c r="H477" s="58"/>
      <c r="I477" s="58"/>
      <c r="J477" s="58"/>
    </row>
    <row r="478" spans="1:10">
      <c r="A478" t="s">
        <v>23</v>
      </c>
      <c r="B478" t="s">
        <v>76</v>
      </c>
      <c r="C478" t="s">
        <v>77</v>
      </c>
      <c r="D478" t="s">
        <v>47</v>
      </c>
      <c r="E478" t="s">
        <v>41</v>
      </c>
      <c r="F478" s="58"/>
      <c r="G478" s="58"/>
      <c r="H478" s="58"/>
      <c r="I478" s="58"/>
      <c r="J478" s="58"/>
    </row>
    <row r="479" spans="1:10">
      <c r="A479" t="s">
        <v>23</v>
      </c>
      <c r="B479" t="s">
        <v>78</v>
      </c>
      <c r="C479" t="s">
        <v>79</v>
      </c>
      <c r="D479" t="s">
        <v>47</v>
      </c>
      <c r="E479" t="s">
        <v>41</v>
      </c>
      <c r="F479" s="58"/>
      <c r="G479" s="58"/>
      <c r="H479" s="58"/>
      <c r="I479" s="58"/>
      <c r="J479" s="58"/>
    </row>
    <row r="480" spans="1:10">
      <c r="A480" t="s">
        <v>23</v>
      </c>
      <c r="B480" t="s">
        <v>80</v>
      </c>
      <c r="C480" t="s">
        <v>81</v>
      </c>
      <c r="D480" t="s">
        <v>47</v>
      </c>
      <c r="E480" t="s">
        <v>41</v>
      </c>
      <c r="F480" s="58"/>
      <c r="G480" s="58"/>
      <c r="H480" s="58"/>
      <c r="I480" s="58"/>
      <c r="J480" s="58"/>
    </row>
    <row r="481" spans="1:11">
      <c r="A481" t="s">
        <v>23</v>
      </c>
      <c r="B481" t="s">
        <v>82</v>
      </c>
      <c r="C481" t="s">
        <v>83</v>
      </c>
      <c r="D481" t="s">
        <v>47</v>
      </c>
      <c r="E481" t="s">
        <v>41</v>
      </c>
      <c r="F481" s="58">
        <f>'F_Inputs - BP'!F481+'Inp - DPC schemes'!$F$7</f>
        <v>92.243938999891213</v>
      </c>
      <c r="G481" s="58">
        <f>'F_Inputs - BP'!G481+'Inp - DPC schemes'!$F$7</f>
        <v>89.314454320757548</v>
      </c>
      <c r="H481" s="58">
        <f>'F_Inputs - BP'!H481+'Inp - DPC schemes'!$F$7</f>
        <v>82.861847876810714</v>
      </c>
      <c r="I481" s="58">
        <f>'F_Inputs - BP'!I481+'Inp - DPC schemes'!$F$7</f>
        <v>73.965615083764703</v>
      </c>
      <c r="J481" s="58">
        <f>'F_Inputs - BP'!J481+'Inp - DPC schemes'!$F$7</f>
        <v>67.931440742077655</v>
      </c>
      <c r="K481" t="s">
        <v>364</v>
      </c>
    </row>
    <row r="482" spans="1:11">
      <c r="A482" t="s">
        <v>23</v>
      </c>
      <c r="B482" t="s">
        <v>84</v>
      </c>
      <c r="C482" t="s">
        <v>85</v>
      </c>
      <c r="D482" t="s">
        <v>47</v>
      </c>
      <c r="E482" t="s">
        <v>41</v>
      </c>
      <c r="F482" s="58"/>
      <c r="G482" s="58"/>
      <c r="H482" s="58"/>
      <c r="I482" s="58"/>
      <c r="J482" s="58"/>
    </row>
    <row r="483" spans="1:11">
      <c r="A483" t="s">
        <v>23</v>
      </c>
      <c r="B483" t="s">
        <v>86</v>
      </c>
      <c r="C483" t="s">
        <v>87</v>
      </c>
      <c r="D483" t="s">
        <v>47</v>
      </c>
      <c r="E483" t="s">
        <v>41</v>
      </c>
      <c r="F483" s="58"/>
      <c r="G483" s="58"/>
      <c r="H483" s="58"/>
      <c r="I483" s="58"/>
      <c r="J483" s="58"/>
    </row>
    <row r="484" spans="1:11">
      <c r="A484" t="s">
        <v>23</v>
      </c>
      <c r="B484" t="s">
        <v>88</v>
      </c>
      <c r="C484" t="s">
        <v>89</v>
      </c>
      <c r="D484" t="s">
        <v>47</v>
      </c>
      <c r="E484" t="s">
        <v>41</v>
      </c>
      <c r="F484" s="58"/>
      <c r="G484" s="58"/>
      <c r="H484" s="58"/>
      <c r="I484" s="58"/>
      <c r="J484" s="58"/>
    </row>
    <row r="485" spans="1:11">
      <c r="A485" t="s">
        <v>23</v>
      </c>
      <c r="B485" t="s">
        <v>90</v>
      </c>
      <c r="C485" t="s">
        <v>91</v>
      </c>
      <c r="D485" t="s">
        <v>47</v>
      </c>
      <c r="E485" t="s">
        <v>41</v>
      </c>
      <c r="F485" s="58"/>
      <c r="G485" s="58"/>
      <c r="H485" s="58"/>
      <c r="I485" s="58"/>
      <c r="J485" s="58"/>
    </row>
    <row r="486" spans="1:11">
      <c r="A486" t="s">
        <v>23</v>
      </c>
      <c r="B486" t="s">
        <v>92</v>
      </c>
      <c r="C486" t="s">
        <v>93</v>
      </c>
      <c r="D486" t="s">
        <v>47</v>
      </c>
      <c r="E486" t="s">
        <v>41</v>
      </c>
      <c r="F486" s="58">
        <f>'F_Inputs - BP'!F486+'Inp - DPC schemes'!$F$7</f>
        <v>344.85313090438848</v>
      </c>
      <c r="G486" s="58">
        <f>'F_Inputs - BP'!G486+'Inp - DPC schemes'!$F$7</f>
        <v>377.78403201959691</v>
      </c>
      <c r="H486" s="58">
        <f>'F_Inputs - BP'!H486+'Inp - DPC schemes'!$F$7</f>
        <v>509.22037646519027</v>
      </c>
      <c r="I486" s="58">
        <f>'F_Inputs - BP'!I486+'Inp - DPC schemes'!$F$7</f>
        <v>460.18540341064698</v>
      </c>
      <c r="J486" s="58">
        <f>'F_Inputs - BP'!J486+'Inp - DPC schemes'!$F$7</f>
        <v>295.59317241244082</v>
      </c>
      <c r="K486" t="s">
        <v>364</v>
      </c>
    </row>
    <row r="487" spans="1:11">
      <c r="A487" t="s">
        <v>23</v>
      </c>
      <c r="B487" t="s">
        <v>94</v>
      </c>
      <c r="C487" t="s">
        <v>95</v>
      </c>
      <c r="D487" t="s">
        <v>47</v>
      </c>
      <c r="E487" t="s">
        <v>41</v>
      </c>
      <c r="F487" s="58"/>
      <c r="G487" s="58"/>
      <c r="H487" s="58"/>
      <c r="I487" s="58"/>
      <c r="J487" s="58"/>
    </row>
    <row r="488" spans="1:11">
      <c r="A488" t="s">
        <v>23</v>
      </c>
      <c r="B488" t="s">
        <v>96</v>
      </c>
      <c r="C488" t="s">
        <v>97</v>
      </c>
      <c r="D488" t="s">
        <v>47</v>
      </c>
      <c r="E488" t="s">
        <v>41</v>
      </c>
      <c r="F488" s="58"/>
      <c r="G488" s="58"/>
      <c r="H488" s="58"/>
      <c r="I488" s="58"/>
      <c r="J488" s="58"/>
    </row>
    <row r="489" spans="1:11">
      <c r="A489" t="s">
        <v>23</v>
      </c>
      <c r="B489" t="s">
        <v>98</v>
      </c>
      <c r="C489" t="s">
        <v>99</v>
      </c>
      <c r="D489" t="s">
        <v>47</v>
      </c>
      <c r="E489" t="s">
        <v>41</v>
      </c>
      <c r="F489" s="58"/>
      <c r="G489" s="58"/>
      <c r="H489" s="58"/>
      <c r="I489" s="58"/>
      <c r="J489" s="58"/>
    </row>
    <row r="490" spans="1:11">
      <c r="A490" t="s">
        <v>23</v>
      </c>
      <c r="B490" t="s">
        <v>100</v>
      </c>
      <c r="C490" t="s">
        <v>101</v>
      </c>
      <c r="D490" t="s">
        <v>47</v>
      </c>
      <c r="E490" t="s">
        <v>41</v>
      </c>
      <c r="F490" s="58"/>
      <c r="G490" s="58"/>
      <c r="H490" s="58"/>
      <c r="I490" s="58"/>
      <c r="J490" s="58"/>
    </row>
    <row r="491" spans="1:11">
      <c r="A491" t="s">
        <v>23</v>
      </c>
      <c r="B491" t="s">
        <v>102</v>
      </c>
      <c r="C491" t="s">
        <v>103</v>
      </c>
      <c r="D491" t="s">
        <v>47</v>
      </c>
      <c r="E491" t="s">
        <v>41</v>
      </c>
      <c r="F491" s="58"/>
      <c r="G491" s="58"/>
      <c r="H491" s="58"/>
      <c r="I491" s="58"/>
      <c r="J491" s="58"/>
    </row>
    <row r="492" spans="1:11">
      <c r="A492" t="s">
        <v>23</v>
      </c>
      <c r="B492" t="s">
        <v>104</v>
      </c>
      <c r="C492" t="s">
        <v>105</v>
      </c>
      <c r="D492" t="s">
        <v>47</v>
      </c>
      <c r="E492" t="s">
        <v>41</v>
      </c>
      <c r="F492" s="58"/>
      <c r="G492" s="58"/>
      <c r="H492" s="58"/>
      <c r="I492" s="58"/>
      <c r="J492" s="58"/>
    </row>
    <row r="493" spans="1:11">
      <c r="A493" t="s">
        <v>23</v>
      </c>
      <c r="B493" t="s">
        <v>106</v>
      </c>
      <c r="C493" t="s">
        <v>107</v>
      </c>
      <c r="D493" t="s">
        <v>47</v>
      </c>
      <c r="E493" t="s">
        <v>41</v>
      </c>
      <c r="F493" s="58"/>
      <c r="G493" s="58"/>
      <c r="H493" s="58"/>
      <c r="I493" s="58"/>
      <c r="J493" s="58"/>
    </row>
    <row r="494" spans="1:11">
      <c r="A494" t="s">
        <v>23</v>
      </c>
      <c r="B494" t="s">
        <v>108</v>
      </c>
      <c r="C494" t="s">
        <v>109</v>
      </c>
      <c r="D494" t="s">
        <v>47</v>
      </c>
      <c r="E494" t="s">
        <v>41</v>
      </c>
      <c r="F494" s="58"/>
      <c r="G494" s="58"/>
      <c r="H494" s="58"/>
      <c r="I494" s="58"/>
      <c r="J494" s="58"/>
    </row>
    <row r="495" spans="1:11">
      <c r="A495" t="s">
        <v>23</v>
      </c>
      <c r="B495" t="s">
        <v>110</v>
      </c>
      <c r="C495" t="s">
        <v>111</v>
      </c>
      <c r="D495" t="s">
        <v>47</v>
      </c>
      <c r="E495" t="s">
        <v>41</v>
      </c>
      <c r="F495" s="56"/>
      <c r="G495" s="56"/>
      <c r="H495" s="56"/>
      <c r="I495" s="56"/>
      <c r="J495" s="56"/>
    </row>
    <row r="496" spans="1:11">
      <c r="A496" t="s">
        <v>23</v>
      </c>
      <c r="B496" t="s">
        <v>112</v>
      </c>
      <c r="C496" t="s">
        <v>113</v>
      </c>
      <c r="D496" t="s">
        <v>47</v>
      </c>
      <c r="E496" t="s">
        <v>41</v>
      </c>
      <c r="F496" s="56"/>
      <c r="G496" s="56"/>
      <c r="H496" s="56"/>
      <c r="I496" s="56"/>
      <c r="J496" s="56"/>
    </row>
    <row r="497" spans="1:10">
      <c r="A497" t="s">
        <v>23</v>
      </c>
      <c r="B497" t="s">
        <v>114</v>
      </c>
      <c r="C497" t="s">
        <v>57</v>
      </c>
      <c r="D497" t="s">
        <v>47</v>
      </c>
      <c r="E497" t="s">
        <v>41</v>
      </c>
      <c r="F497" s="58"/>
      <c r="G497" s="58"/>
      <c r="H497" s="58"/>
      <c r="I497" s="58"/>
      <c r="J497" s="58"/>
    </row>
    <row r="498" spans="1:10">
      <c r="A498" t="s">
        <v>23</v>
      </c>
      <c r="B498" t="s">
        <v>115</v>
      </c>
      <c r="C498" t="s">
        <v>116</v>
      </c>
      <c r="D498" t="s">
        <v>47</v>
      </c>
      <c r="E498" t="s">
        <v>41</v>
      </c>
      <c r="F498" s="58"/>
      <c r="G498" s="58"/>
      <c r="H498" s="58"/>
      <c r="I498" s="58"/>
      <c r="J498" s="58"/>
    </row>
    <row r="499" spans="1:10">
      <c r="A499" t="s">
        <v>23</v>
      </c>
      <c r="B499" t="s">
        <v>117</v>
      </c>
      <c r="C499" t="s">
        <v>118</v>
      </c>
      <c r="D499" t="s">
        <v>47</v>
      </c>
      <c r="E499" t="s">
        <v>41</v>
      </c>
      <c r="F499" s="58"/>
      <c r="G499" s="58"/>
      <c r="H499" s="58"/>
      <c r="I499" s="58"/>
      <c r="J499" s="58"/>
    </row>
    <row r="500" spans="1:10">
      <c r="A500" t="s">
        <v>23</v>
      </c>
      <c r="B500" t="s">
        <v>119</v>
      </c>
      <c r="C500" t="s">
        <v>120</v>
      </c>
      <c r="D500" t="s">
        <v>47</v>
      </c>
      <c r="E500" t="s">
        <v>41</v>
      </c>
      <c r="F500" s="58"/>
      <c r="G500" s="58"/>
      <c r="H500" s="58"/>
      <c r="I500" s="58"/>
      <c r="J500" s="58"/>
    </row>
    <row r="501" spans="1:10">
      <c r="A501" t="s">
        <v>23</v>
      </c>
      <c r="B501" t="s">
        <v>121</v>
      </c>
      <c r="C501" t="s">
        <v>122</v>
      </c>
      <c r="D501" t="s">
        <v>47</v>
      </c>
      <c r="E501" t="s">
        <v>41</v>
      </c>
      <c r="F501" s="58"/>
      <c r="G501" s="58"/>
      <c r="H501" s="58"/>
      <c r="I501" s="58"/>
      <c r="J501" s="58"/>
    </row>
    <row r="502" spans="1:10">
      <c r="A502" t="s">
        <v>23</v>
      </c>
      <c r="B502" t="s">
        <v>123</v>
      </c>
      <c r="C502" t="s">
        <v>124</v>
      </c>
      <c r="D502" t="s">
        <v>47</v>
      </c>
      <c r="E502" t="s">
        <v>41</v>
      </c>
      <c r="F502" s="58"/>
      <c r="G502" s="58"/>
      <c r="H502" s="58"/>
      <c r="I502" s="58"/>
      <c r="J502" s="58"/>
    </row>
    <row r="503" spans="1:10">
      <c r="A503" t="s">
        <v>23</v>
      </c>
      <c r="B503" t="s">
        <v>125</v>
      </c>
      <c r="C503" t="s">
        <v>126</v>
      </c>
      <c r="D503" t="s">
        <v>47</v>
      </c>
      <c r="E503" t="s">
        <v>41</v>
      </c>
      <c r="F503" s="58"/>
      <c r="G503" s="58"/>
      <c r="H503" s="58"/>
      <c r="I503" s="58"/>
      <c r="J503" s="58"/>
    </row>
    <row r="504" spans="1:10">
      <c r="A504" t="s">
        <v>23</v>
      </c>
      <c r="B504" t="s">
        <v>127</v>
      </c>
      <c r="C504" t="s">
        <v>128</v>
      </c>
      <c r="D504" t="s">
        <v>47</v>
      </c>
      <c r="E504" t="s">
        <v>41</v>
      </c>
      <c r="F504" s="58"/>
      <c r="G504" s="58"/>
      <c r="H504" s="58"/>
      <c r="I504" s="58"/>
      <c r="J504" s="58"/>
    </row>
    <row r="505" spans="1:10">
      <c r="A505" t="s">
        <v>23</v>
      </c>
      <c r="B505" t="s">
        <v>129</v>
      </c>
      <c r="C505" t="s">
        <v>130</v>
      </c>
      <c r="D505" t="s">
        <v>47</v>
      </c>
      <c r="E505" t="s">
        <v>41</v>
      </c>
      <c r="F505" s="58"/>
      <c r="G505" s="58"/>
      <c r="H505" s="58"/>
      <c r="I505" s="58"/>
      <c r="J505" s="58"/>
    </row>
    <row r="506" spans="1:10">
      <c r="A506" t="s">
        <v>23</v>
      </c>
      <c r="B506" t="s">
        <v>131</v>
      </c>
      <c r="C506" t="s">
        <v>132</v>
      </c>
      <c r="D506" t="s">
        <v>47</v>
      </c>
      <c r="E506" t="s">
        <v>41</v>
      </c>
      <c r="F506" s="56"/>
      <c r="G506" s="56"/>
      <c r="H506" s="56"/>
      <c r="I506" s="56"/>
      <c r="J506" s="56"/>
    </row>
    <row r="507" spans="1:10">
      <c r="A507" t="s">
        <v>23</v>
      </c>
      <c r="B507" t="s">
        <v>133</v>
      </c>
      <c r="C507" t="s">
        <v>134</v>
      </c>
      <c r="D507" t="s">
        <v>47</v>
      </c>
      <c r="E507" t="s">
        <v>41</v>
      </c>
      <c r="F507" s="56"/>
      <c r="G507" s="56"/>
      <c r="H507" s="56"/>
      <c r="I507" s="56"/>
      <c r="J507" s="56"/>
    </row>
    <row r="508" spans="1:10">
      <c r="A508" t="s">
        <v>23</v>
      </c>
      <c r="B508" t="s">
        <v>135</v>
      </c>
      <c r="C508" t="s">
        <v>69</v>
      </c>
      <c r="D508" t="s">
        <v>47</v>
      </c>
      <c r="E508" t="s">
        <v>41</v>
      </c>
      <c r="F508" s="58"/>
      <c r="G508" s="58"/>
      <c r="H508" s="58"/>
      <c r="I508" s="58"/>
      <c r="J508" s="58"/>
    </row>
    <row r="509" spans="1:10">
      <c r="A509" t="s">
        <v>23</v>
      </c>
      <c r="B509" t="s">
        <v>136</v>
      </c>
      <c r="C509" t="s">
        <v>137</v>
      </c>
      <c r="D509" t="s">
        <v>47</v>
      </c>
      <c r="E509" t="s">
        <v>41</v>
      </c>
      <c r="F509" s="58"/>
      <c r="G509" s="58"/>
      <c r="H509" s="58"/>
      <c r="I509" s="58"/>
      <c r="J509" s="58"/>
    </row>
    <row r="510" spans="1:10">
      <c r="A510" t="s">
        <v>23</v>
      </c>
      <c r="B510" t="s">
        <v>138</v>
      </c>
      <c r="C510" t="s">
        <v>139</v>
      </c>
      <c r="D510" t="s">
        <v>47</v>
      </c>
      <c r="E510" t="s">
        <v>41</v>
      </c>
      <c r="F510" s="58"/>
      <c r="G510" s="58"/>
      <c r="H510" s="58"/>
      <c r="I510" s="58"/>
      <c r="J510" s="58"/>
    </row>
    <row r="511" spans="1:10">
      <c r="A511" t="s">
        <v>23</v>
      </c>
      <c r="B511" t="s">
        <v>140</v>
      </c>
      <c r="C511" t="s">
        <v>141</v>
      </c>
      <c r="D511" t="s">
        <v>47</v>
      </c>
      <c r="E511" t="s">
        <v>41</v>
      </c>
      <c r="F511" s="58"/>
      <c r="G511" s="58"/>
      <c r="H511" s="58"/>
      <c r="I511" s="58"/>
      <c r="J511" s="58"/>
    </row>
    <row r="512" spans="1:10">
      <c r="A512" t="s">
        <v>23</v>
      </c>
      <c r="B512" t="s">
        <v>142</v>
      </c>
      <c r="C512" t="s">
        <v>143</v>
      </c>
      <c r="D512" t="s">
        <v>47</v>
      </c>
      <c r="E512" t="s">
        <v>41</v>
      </c>
      <c r="F512" s="58"/>
      <c r="G512" s="58"/>
      <c r="H512" s="58"/>
      <c r="I512" s="58"/>
      <c r="J512" s="58"/>
    </row>
    <row r="513" spans="1:10">
      <c r="A513" t="s">
        <v>23</v>
      </c>
      <c r="B513" t="s">
        <v>144</v>
      </c>
      <c r="C513" t="s">
        <v>145</v>
      </c>
      <c r="D513" t="s">
        <v>47</v>
      </c>
      <c r="E513" t="s">
        <v>41</v>
      </c>
      <c r="F513" s="58"/>
      <c r="G513" s="58"/>
      <c r="H513" s="58"/>
      <c r="I513" s="58"/>
      <c r="J513" s="58"/>
    </row>
    <row r="514" spans="1:10">
      <c r="A514" t="s">
        <v>23</v>
      </c>
      <c r="B514" t="s">
        <v>146</v>
      </c>
      <c r="C514" t="s">
        <v>147</v>
      </c>
      <c r="D514" t="s">
        <v>47</v>
      </c>
      <c r="E514" t="s">
        <v>41</v>
      </c>
      <c r="F514" s="58"/>
      <c r="G514" s="58"/>
      <c r="H514" s="58"/>
      <c r="I514" s="58"/>
      <c r="J514" s="58"/>
    </row>
    <row r="515" spans="1:10">
      <c r="A515" t="s">
        <v>23</v>
      </c>
      <c r="B515" t="s">
        <v>148</v>
      </c>
      <c r="C515" t="s">
        <v>149</v>
      </c>
      <c r="D515" t="s">
        <v>47</v>
      </c>
      <c r="E515" t="s">
        <v>41</v>
      </c>
      <c r="F515" s="58"/>
      <c r="G515" s="58"/>
      <c r="H515" s="58"/>
      <c r="I515" s="58"/>
      <c r="J515" s="58"/>
    </row>
    <row r="516" spans="1:10">
      <c r="A516" t="s">
        <v>23</v>
      </c>
      <c r="B516" t="s">
        <v>150</v>
      </c>
      <c r="C516" t="s">
        <v>151</v>
      </c>
      <c r="D516" t="s">
        <v>47</v>
      </c>
      <c r="E516" t="s">
        <v>41</v>
      </c>
      <c r="F516" s="58"/>
      <c r="G516" s="58"/>
      <c r="H516" s="58"/>
      <c r="I516" s="58"/>
      <c r="J516" s="58"/>
    </row>
    <row r="517" spans="1:10">
      <c r="A517" t="s">
        <v>23</v>
      </c>
      <c r="B517" t="s">
        <v>152</v>
      </c>
      <c r="C517" t="s">
        <v>153</v>
      </c>
      <c r="D517" t="s">
        <v>47</v>
      </c>
      <c r="E517" t="s">
        <v>41</v>
      </c>
      <c r="F517" s="56"/>
      <c r="G517" s="56"/>
      <c r="H517" s="56"/>
      <c r="I517" s="56"/>
      <c r="J517" s="56"/>
    </row>
    <row r="518" spans="1:10">
      <c r="A518" t="s">
        <v>23</v>
      </c>
      <c r="B518" t="s">
        <v>154</v>
      </c>
      <c r="C518" t="s">
        <v>155</v>
      </c>
      <c r="D518" t="s">
        <v>47</v>
      </c>
      <c r="E518" t="s">
        <v>41</v>
      </c>
      <c r="F518" s="56"/>
      <c r="G518" s="56"/>
      <c r="H518" s="56"/>
      <c r="I518" s="56"/>
      <c r="J518" s="56"/>
    </row>
    <row r="519" spans="1:10">
      <c r="A519" t="s">
        <v>23</v>
      </c>
      <c r="B519" t="s">
        <v>156</v>
      </c>
      <c r="C519" t="s">
        <v>81</v>
      </c>
      <c r="D519" t="s">
        <v>47</v>
      </c>
      <c r="E519" t="s">
        <v>41</v>
      </c>
      <c r="F519" s="58"/>
      <c r="G519" s="58"/>
      <c r="H519" s="58"/>
      <c r="I519" s="58"/>
      <c r="J519" s="58"/>
    </row>
    <row r="520" spans="1:10">
      <c r="A520" t="s">
        <v>23</v>
      </c>
      <c r="B520" t="s">
        <v>157</v>
      </c>
      <c r="C520" t="s">
        <v>158</v>
      </c>
      <c r="D520" t="s">
        <v>47</v>
      </c>
      <c r="E520" t="s">
        <v>41</v>
      </c>
      <c r="F520" s="58"/>
      <c r="G520" s="58"/>
      <c r="H520" s="58"/>
      <c r="I520" s="58"/>
      <c r="J520" s="58"/>
    </row>
    <row r="521" spans="1:10">
      <c r="A521" t="s">
        <v>23</v>
      </c>
      <c r="B521" t="s">
        <v>159</v>
      </c>
      <c r="C521" t="s">
        <v>160</v>
      </c>
      <c r="D521" t="s">
        <v>47</v>
      </c>
      <c r="E521" t="s">
        <v>41</v>
      </c>
      <c r="F521" s="58"/>
      <c r="G521" s="58"/>
      <c r="H521" s="58"/>
      <c r="I521" s="58"/>
      <c r="J521" s="58"/>
    </row>
    <row r="522" spans="1:10">
      <c r="A522" t="s">
        <v>23</v>
      </c>
      <c r="B522" t="s">
        <v>161</v>
      </c>
      <c r="C522" t="s">
        <v>162</v>
      </c>
      <c r="D522" t="s">
        <v>47</v>
      </c>
      <c r="E522" t="s">
        <v>41</v>
      </c>
      <c r="F522" s="58"/>
      <c r="G522" s="58"/>
      <c r="H522" s="58"/>
      <c r="I522" s="58"/>
      <c r="J522" s="58"/>
    </row>
    <row r="523" spans="1:10">
      <c r="A523" t="s">
        <v>23</v>
      </c>
      <c r="B523" t="s">
        <v>163</v>
      </c>
      <c r="C523" t="s">
        <v>164</v>
      </c>
      <c r="D523" t="s">
        <v>47</v>
      </c>
      <c r="E523" t="s">
        <v>41</v>
      </c>
      <c r="F523" s="58"/>
      <c r="G523" s="58"/>
      <c r="H523" s="58"/>
      <c r="I523" s="58"/>
      <c r="J523" s="58"/>
    </row>
    <row r="524" spans="1:10">
      <c r="A524" t="s">
        <v>23</v>
      </c>
      <c r="B524" t="s">
        <v>165</v>
      </c>
      <c r="C524" t="s">
        <v>166</v>
      </c>
      <c r="D524" t="s">
        <v>47</v>
      </c>
      <c r="E524" t="s">
        <v>41</v>
      </c>
      <c r="F524" s="58"/>
      <c r="G524" s="58"/>
      <c r="H524" s="58"/>
      <c r="I524" s="58"/>
      <c r="J524" s="58"/>
    </row>
    <row r="525" spans="1:10">
      <c r="A525" t="s">
        <v>23</v>
      </c>
      <c r="B525" t="s">
        <v>167</v>
      </c>
      <c r="C525" t="s">
        <v>168</v>
      </c>
      <c r="D525" t="s">
        <v>47</v>
      </c>
      <c r="E525" t="s">
        <v>41</v>
      </c>
      <c r="F525" s="58"/>
      <c r="G525" s="58"/>
      <c r="H525" s="58"/>
      <c r="I525" s="58"/>
      <c r="J525" s="58"/>
    </row>
    <row r="526" spans="1:10">
      <c r="A526" t="s">
        <v>23</v>
      </c>
      <c r="B526" t="s">
        <v>169</v>
      </c>
      <c r="C526" t="s">
        <v>170</v>
      </c>
      <c r="D526" t="s">
        <v>47</v>
      </c>
      <c r="E526" t="s">
        <v>41</v>
      </c>
      <c r="F526" s="58"/>
      <c r="G526" s="58"/>
      <c r="H526" s="58"/>
      <c r="I526" s="58"/>
      <c r="J526" s="58"/>
    </row>
    <row r="527" spans="1:10">
      <c r="A527" t="s">
        <v>23</v>
      </c>
      <c r="B527" t="s">
        <v>171</v>
      </c>
      <c r="C527" t="s">
        <v>172</v>
      </c>
      <c r="D527" t="s">
        <v>47</v>
      </c>
      <c r="E527" t="s">
        <v>41</v>
      </c>
      <c r="F527" s="58"/>
      <c r="G527" s="58"/>
      <c r="H527" s="58"/>
      <c r="I527" s="58"/>
      <c r="J527" s="58"/>
    </row>
    <row r="528" spans="1:10">
      <c r="A528" t="s">
        <v>23</v>
      </c>
      <c r="B528" t="s">
        <v>173</v>
      </c>
      <c r="C528" t="s">
        <v>174</v>
      </c>
      <c r="D528" t="s">
        <v>47</v>
      </c>
      <c r="E528" t="s">
        <v>41</v>
      </c>
      <c r="F528" s="56"/>
      <c r="G528" s="56"/>
      <c r="H528" s="56"/>
      <c r="I528" s="56"/>
      <c r="J528" s="56"/>
    </row>
    <row r="529" spans="1:10">
      <c r="A529" t="s">
        <v>23</v>
      </c>
      <c r="B529" t="s">
        <v>175</v>
      </c>
      <c r="C529" t="s">
        <v>176</v>
      </c>
      <c r="D529" t="s">
        <v>47</v>
      </c>
      <c r="E529" t="s">
        <v>41</v>
      </c>
      <c r="F529" s="56"/>
      <c r="G529" s="56"/>
      <c r="H529" s="56"/>
      <c r="I529" s="56"/>
      <c r="J529" s="56"/>
    </row>
    <row r="530" spans="1:10">
      <c r="A530" t="s">
        <v>23</v>
      </c>
      <c r="B530" t="s">
        <v>177</v>
      </c>
      <c r="C530" t="s">
        <v>93</v>
      </c>
      <c r="D530" t="s">
        <v>47</v>
      </c>
      <c r="E530" t="s">
        <v>41</v>
      </c>
      <c r="F530" s="58"/>
      <c r="G530" s="58"/>
      <c r="H530" s="58"/>
      <c r="I530" s="58"/>
      <c r="J530" s="58"/>
    </row>
    <row r="531" spans="1:10">
      <c r="A531" t="s">
        <v>23</v>
      </c>
      <c r="B531" t="s">
        <v>178</v>
      </c>
      <c r="C531" t="s">
        <v>179</v>
      </c>
      <c r="D531" t="s">
        <v>47</v>
      </c>
      <c r="E531" t="s">
        <v>41</v>
      </c>
      <c r="F531" s="58"/>
      <c r="G531" s="58"/>
      <c r="H531" s="58"/>
      <c r="I531" s="58"/>
      <c r="J531" s="58"/>
    </row>
    <row r="532" spans="1:10">
      <c r="A532" t="s">
        <v>23</v>
      </c>
      <c r="B532" t="s">
        <v>180</v>
      </c>
      <c r="C532" t="s">
        <v>181</v>
      </c>
      <c r="D532" t="s">
        <v>47</v>
      </c>
      <c r="E532" t="s">
        <v>41</v>
      </c>
      <c r="F532" s="58"/>
      <c r="G532" s="58"/>
      <c r="H532" s="58"/>
      <c r="I532" s="58"/>
      <c r="J532" s="58"/>
    </row>
    <row r="533" spans="1:10">
      <c r="A533" t="s">
        <v>23</v>
      </c>
      <c r="B533" t="s">
        <v>182</v>
      </c>
      <c r="C533" t="s">
        <v>183</v>
      </c>
      <c r="D533" t="s">
        <v>47</v>
      </c>
      <c r="E533" t="s">
        <v>41</v>
      </c>
      <c r="F533" s="58"/>
      <c r="G533" s="58"/>
      <c r="H533" s="58"/>
      <c r="I533" s="58"/>
      <c r="J533" s="58"/>
    </row>
    <row r="534" spans="1:10">
      <c r="A534" t="s">
        <v>23</v>
      </c>
      <c r="B534" t="s">
        <v>184</v>
      </c>
      <c r="C534" t="s">
        <v>185</v>
      </c>
      <c r="D534" t="s">
        <v>47</v>
      </c>
      <c r="E534" t="s">
        <v>41</v>
      </c>
      <c r="F534" s="58"/>
      <c r="G534" s="58"/>
      <c r="H534" s="58"/>
      <c r="I534" s="58"/>
      <c r="J534" s="58"/>
    </row>
    <row r="535" spans="1:10">
      <c r="A535" t="s">
        <v>23</v>
      </c>
      <c r="B535" t="s">
        <v>186</v>
      </c>
      <c r="C535" t="s">
        <v>187</v>
      </c>
      <c r="D535" t="s">
        <v>47</v>
      </c>
      <c r="E535" t="s">
        <v>41</v>
      </c>
      <c r="F535" s="58"/>
      <c r="G535" s="58"/>
      <c r="H535" s="58"/>
      <c r="I535" s="58"/>
      <c r="J535" s="58"/>
    </row>
    <row r="536" spans="1:10">
      <c r="A536" t="s">
        <v>23</v>
      </c>
      <c r="B536" t="s">
        <v>188</v>
      </c>
      <c r="C536" t="s">
        <v>189</v>
      </c>
      <c r="D536" t="s">
        <v>47</v>
      </c>
      <c r="E536" t="s">
        <v>41</v>
      </c>
      <c r="F536" s="58"/>
      <c r="G536" s="58"/>
      <c r="H536" s="58"/>
      <c r="I536" s="58"/>
      <c r="J536" s="58"/>
    </row>
    <row r="537" spans="1:10">
      <c r="A537" t="s">
        <v>23</v>
      </c>
      <c r="B537" t="s">
        <v>190</v>
      </c>
      <c r="C537" t="s">
        <v>191</v>
      </c>
      <c r="D537" t="s">
        <v>47</v>
      </c>
      <c r="E537" t="s">
        <v>41</v>
      </c>
      <c r="F537" s="58"/>
      <c r="G537" s="58"/>
      <c r="H537" s="58"/>
      <c r="I537" s="58"/>
      <c r="J537" s="58"/>
    </row>
    <row r="538" spans="1:10">
      <c r="A538" t="s">
        <v>23</v>
      </c>
      <c r="B538" t="s">
        <v>192</v>
      </c>
      <c r="C538" t="s">
        <v>193</v>
      </c>
      <c r="D538" t="s">
        <v>47</v>
      </c>
      <c r="E538" t="s">
        <v>41</v>
      </c>
      <c r="F538" s="58"/>
      <c r="G538" s="58"/>
      <c r="H538" s="58"/>
      <c r="I538" s="58"/>
      <c r="J538" s="58"/>
    </row>
    <row r="539" spans="1:10">
      <c r="A539" t="s">
        <v>23</v>
      </c>
      <c r="B539" t="s">
        <v>194</v>
      </c>
      <c r="C539" t="s">
        <v>195</v>
      </c>
      <c r="D539" t="s">
        <v>47</v>
      </c>
      <c r="E539" t="s">
        <v>41</v>
      </c>
      <c r="F539" s="58"/>
      <c r="G539" s="58"/>
      <c r="H539" s="58"/>
      <c r="I539" s="58"/>
      <c r="J539" s="58"/>
    </row>
    <row r="540" spans="1:10">
      <c r="A540" t="s">
        <v>23</v>
      </c>
      <c r="B540" t="s">
        <v>196</v>
      </c>
      <c r="C540" t="s">
        <v>197</v>
      </c>
      <c r="D540" t="s">
        <v>47</v>
      </c>
      <c r="E540" t="s">
        <v>41</v>
      </c>
      <c r="F540" s="58"/>
      <c r="G540" s="58"/>
      <c r="H540" s="58"/>
      <c r="I540" s="58"/>
      <c r="J540" s="58"/>
    </row>
    <row r="541" spans="1:10">
      <c r="A541" t="s">
        <v>23</v>
      </c>
      <c r="B541" t="s">
        <v>198</v>
      </c>
      <c r="C541" t="s">
        <v>199</v>
      </c>
      <c r="D541" t="s">
        <v>47</v>
      </c>
      <c r="E541" t="s">
        <v>41</v>
      </c>
      <c r="F541" s="58"/>
      <c r="G541" s="58"/>
      <c r="H541" s="58"/>
      <c r="I541" s="58"/>
      <c r="J541" s="58"/>
    </row>
    <row r="542" spans="1:10">
      <c r="A542" t="s">
        <v>23</v>
      </c>
      <c r="B542" t="s">
        <v>200</v>
      </c>
      <c r="C542" t="s">
        <v>201</v>
      </c>
      <c r="D542" t="s">
        <v>47</v>
      </c>
      <c r="E542" t="s">
        <v>41</v>
      </c>
      <c r="F542" s="58"/>
      <c r="G542" s="58"/>
      <c r="H542" s="58"/>
      <c r="I542" s="58"/>
      <c r="J542" s="58"/>
    </row>
    <row r="543" spans="1:10">
      <c r="A543" t="s">
        <v>23</v>
      </c>
      <c r="B543" t="s">
        <v>202</v>
      </c>
      <c r="C543" t="s">
        <v>203</v>
      </c>
      <c r="D543" t="s">
        <v>47</v>
      </c>
      <c r="E543" t="s">
        <v>41</v>
      </c>
      <c r="F543" s="58"/>
      <c r="G543" s="58"/>
      <c r="H543" s="58"/>
      <c r="I543" s="58"/>
      <c r="J543" s="58"/>
    </row>
    <row r="544" spans="1:10">
      <c r="A544" t="s">
        <v>23</v>
      </c>
      <c r="B544" t="s">
        <v>204</v>
      </c>
      <c r="C544" t="s">
        <v>205</v>
      </c>
      <c r="D544" t="s">
        <v>47</v>
      </c>
      <c r="E544" t="s">
        <v>41</v>
      </c>
      <c r="F544" s="58"/>
      <c r="G544" s="58"/>
      <c r="H544" s="58"/>
      <c r="I544" s="58"/>
      <c r="J544" s="58"/>
    </row>
    <row r="545" spans="1:10">
      <c r="A545" t="s">
        <v>23</v>
      </c>
      <c r="B545" t="s">
        <v>206</v>
      </c>
      <c r="C545" t="s">
        <v>207</v>
      </c>
      <c r="D545" t="s">
        <v>47</v>
      </c>
      <c r="E545" t="s">
        <v>41</v>
      </c>
      <c r="F545" s="58"/>
      <c r="G545" s="58"/>
      <c r="H545" s="58"/>
      <c r="I545" s="58"/>
      <c r="J545" s="58"/>
    </row>
    <row r="546" spans="1:10">
      <c r="A546" t="s">
        <v>23</v>
      </c>
      <c r="B546" t="s">
        <v>208</v>
      </c>
      <c r="C546" t="s">
        <v>209</v>
      </c>
      <c r="D546" t="s">
        <v>47</v>
      </c>
      <c r="E546" t="s">
        <v>41</v>
      </c>
      <c r="F546" s="58"/>
      <c r="G546" s="58"/>
      <c r="H546" s="58"/>
      <c r="I546" s="58"/>
      <c r="J546" s="58"/>
    </row>
    <row r="547" spans="1:10">
      <c r="A547" t="s">
        <v>23</v>
      </c>
      <c r="B547" t="s">
        <v>210</v>
      </c>
      <c r="C547" t="s">
        <v>211</v>
      </c>
      <c r="D547" t="s">
        <v>47</v>
      </c>
      <c r="E547" t="s">
        <v>41</v>
      </c>
      <c r="F547" s="58"/>
      <c r="G547" s="58"/>
      <c r="H547" s="58"/>
      <c r="I547" s="58"/>
      <c r="J547" s="58"/>
    </row>
    <row r="548" spans="1:10">
      <c r="A548" t="s">
        <v>23</v>
      </c>
      <c r="B548" t="s">
        <v>212</v>
      </c>
      <c r="C548" t="s">
        <v>213</v>
      </c>
      <c r="D548" t="s">
        <v>47</v>
      </c>
      <c r="E548" t="s">
        <v>41</v>
      </c>
      <c r="F548" s="58"/>
      <c r="G548" s="58"/>
      <c r="H548" s="58"/>
      <c r="I548" s="58"/>
      <c r="J548" s="58"/>
    </row>
    <row r="549" spans="1:10">
      <c r="A549" t="s">
        <v>23</v>
      </c>
      <c r="B549" t="s">
        <v>214</v>
      </c>
      <c r="C549" t="s">
        <v>215</v>
      </c>
      <c r="D549" t="s">
        <v>47</v>
      </c>
      <c r="E549" t="s">
        <v>41</v>
      </c>
      <c r="F549" s="58"/>
      <c r="G549" s="58"/>
      <c r="H549" s="58"/>
      <c r="I549" s="58"/>
      <c r="J549" s="58"/>
    </row>
    <row r="550" spans="1:10">
      <c r="A550" t="s">
        <v>23</v>
      </c>
      <c r="B550" t="s">
        <v>216</v>
      </c>
      <c r="C550" t="s">
        <v>217</v>
      </c>
      <c r="D550" t="s">
        <v>47</v>
      </c>
      <c r="E550" t="s">
        <v>41</v>
      </c>
      <c r="F550" s="58"/>
      <c r="G550" s="58"/>
      <c r="H550" s="58"/>
      <c r="I550" s="58"/>
      <c r="J550" s="58"/>
    </row>
    <row r="551" spans="1:10">
      <c r="A551" t="s">
        <v>23</v>
      </c>
      <c r="B551" t="s">
        <v>218</v>
      </c>
      <c r="C551" t="s">
        <v>219</v>
      </c>
      <c r="D551" t="s">
        <v>47</v>
      </c>
      <c r="E551" t="s">
        <v>41</v>
      </c>
      <c r="F551" s="58"/>
      <c r="G551" s="58"/>
      <c r="H551" s="58"/>
      <c r="I551" s="58"/>
      <c r="J551" s="58"/>
    </row>
    <row r="552" spans="1:10">
      <c r="A552" t="s">
        <v>23</v>
      </c>
      <c r="B552" t="s">
        <v>220</v>
      </c>
      <c r="C552" t="s">
        <v>221</v>
      </c>
      <c r="D552" t="s">
        <v>47</v>
      </c>
      <c r="E552" t="s">
        <v>41</v>
      </c>
      <c r="F552" s="58"/>
      <c r="G552" s="58"/>
      <c r="H552" s="58"/>
      <c r="I552" s="58"/>
      <c r="J552" s="58"/>
    </row>
    <row r="553" spans="1:10">
      <c r="A553" t="s">
        <v>23</v>
      </c>
      <c r="B553" t="s">
        <v>222</v>
      </c>
      <c r="C553" t="s">
        <v>223</v>
      </c>
      <c r="D553" t="s">
        <v>47</v>
      </c>
      <c r="E553" t="s">
        <v>41</v>
      </c>
      <c r="F553" s="58"/>
      <c r="G553" s="58"/>
      <c r="H553" s="58"/>
      <c r="I553" s="58"/>
      <c r="J553" s="58"/>
    </row>
    <row r="554" spans="1:10">
      <c r="A554" t="s">
        <v>23</v>
      </c>
      <c r="B554" t="s">
        <v>224</v>
      </c>
      <c r="C554" t="s">
        <v>225</v>
      </c>
      <c r="D554" t="s">
        <v>47</v>
      </c>
      <c r="E554" t="s">
        <v>41</v>
      </c>
      <c r="F554" s="58"/>
      <c r="G554" s="58"/>
      <c r="H554" s="58"/>
      <c r="I554" s="58"/>
      <c r="J554" s="58"/>
    </row>
    <row r="555" spans="1:10">
      <c r="A555" t="s">
        <v>23</v>
      </c>
      <c r="B555" t="s">
        <v>226</v>
      </c>
      <c r="C555" t="s">
        <v>227</v>
      </c>
      <c r="D555" t="s">
        <v>47</v>
      </c>
      <c r="E555" t="s">
        <v>41</v>
      </c>
      <c r="F555" s="58"/>
      <c r="G555" s="58"/>
      <c r="H555" s="58"/>
      <c r="I555" s="58"/>
      <c r="J555" s="58"/>
    </row>
    <row r="556" spans="1:10">
      <c r="A556" t="s">
        <v>23</v>
      </c>
      <c r="B556" t="s">
        <v>228</v>
      </c>
      <c r="C556" t="s">
        <v>229</v>
      </c>
      <c r="D556" t="s">
        <v>47</v>
      </c>
      <c r="E556" t="s">
        <v>41</v>
      </c>
      <c r="F556" s="58"/>
      <c r="G556" s="58"/>
      <c r="H556" s="58"/>
      <c r="I556" s="58"/>
      <c r="J556" s="58"/>
    </row>
    <row r="557" spans="1:10">
      <c r="A557" t="s">
        <v>23</v>
      </c>
      <c r="B557" t="s">
        <v>230</v>
      </c>
      <c r="C557" t="s">
        <v>231</v>
      </c>
      <c r="D557" t="s">
        <v>47</v>
      </c>
      <c r="E557" t="s">
        <v>41</v>
      </c>
      <c r="F557" s="58"/>
      <c r="G557" s="58"/>
      <c r="H557" s="58"/>
      <c r="I557" s="58"/>
      <c r="J557" s="58"/>
    </row>
    <row r="558" spans="1:10">
      <c r="A558" t="s">
        <v>23</v>
      </c>
      <c r="B558" t="s">
        <v>232</v>
      </c>
      <c r="C558" t="s">
        <v>233</v>
      </c>
      <c r="D558" t="s">
        <v>47</v>
      </c>
      <c r="E558" t="s">
        <v>41</v>
      </c>
      <c r="F558" s="58"/>
      <c r="G558" s="58"/>
      <c r="H558" s="58"/>
      <c r="I558" s="58"/>
      <c r="J558" s="58"/>
    </row>
    <row r="559" spans="1:10">
      <c r="A559" t="s">
        <v>23</v>
      </c>
      <c r="B559" t="s">
        <v>234</v>
      </c>
      <c r="C559" t="s">
        <v>235</v>
      </c>
      <c r="D559" t="s">
        <v>47</v>
      </c>
      <c r="E559" t="s">
        <v>41</v>
      </c>
      <c r="F559" s="58"/>
      <c r="G559" s="58"/>
      <c r="H559" s="58"/>
      <c r="I559" s="58"/>
      <c r="J559" s="58"/>
    </row>
    <row r="560" spans="1:10">
      <c r="A560" t="s">
        <v>23</v>
      </c>
      <c r="B560" t="s">
        <v>236</v>
      </c>
      <c r="C560" t="s">
        <v>237</v>
      </c>
      <c r="D560" t="s">
        <v>47</v>
      </c>
      <c r="E560" t="s">
        <v>41</v>
      </c>
      <c r="F560" s="58"/>
      <c r="G560" s="58"/>
      <c r="H560" s="58"/>
      <c r="I560" s="58"/>
      <c r="J560" s="58"/>
    </row>
    <row r="561" spans="1:10">
      <c r="A561" t="s">
        <v>23</v>
      </c>
      <c r="B561" t="s">
        <v>238</v>
      </c>
      <c r="C561" t="s">
        <v>239</v>
      </c>
      <c r="D561" t="s">
        <v>47</v>
      </c>
      <c r="E561" t="s">
        <v>41</v>
      </c>
      <c r="F561" s="58"/>
      <c r="G561" s="58"/>
      <c r="H561" s="58"/>
      <c r="I561" s="58"/>
      <c r="J561" s="58"/>
    </row>
    <row r="562" spans="1:10">
      <c r="A562" t="s">
        <v>23</v>
      </c>
      <c r="B562" t="s">
        <v>240</v>
      </c>
      <c r="C562" t="s">
        <v>241</v>
      </c>
      <c r="D562" t="s">
        <v>47</v>
      </c>
      <c r="E562" t="s">
        <v>41</v>
      </c>
      <c r="F562" s="58"/>
      <c r="G562" s="58"/>
      <c r="H562" s="58"/>
      <c r="I562" s="58"/>
      <c r="J562" s="58"/>
    </row>
    <row r="563" spans="1:10">
      <c r="A563" t="s">
        <v>23</v>
      </c>
      <c r="B563" t="s">
        <v>242</v>
      </c>
      <c r="C563" t="s">
        <v>243</v>
      </c>
      <c r="D563" t="s">
        <v>47</v>
      </c>
      <c r="E563" t="s">
        <v>41</v>
      </c>
      <c r="F563" s="58"/>
      <c r="G563" s="58"/>
      <c r="H563" s="58"/>
      <c r="I563" s="58"/>
      <c r="J563" s="58"/>
    </row>
    <row r="564" spans="1:10">
      <c r="A564" t="s">
        <v>23</v>
      </c>
      <c r="B564" t="s">
        <v>244</v>
      </c>
      <c r="C564" t="s">
        <v>245</v>
      </c>
      <c r="D564" t="s">
        <v>47</v>
      </c>
      <c r="E564" t="s">
        <v>41</v>
      </c>
      <c r="F564" s="58"/>
      <c r="G564" s="58"/>
      <c r="H564" s="58"/>
      <c r="I564" s="58"/>
      <c r="J564" s="58"/>
    </row>
    <row r="565" spans="1:10">
      <c r="A565" t="s">
        <v>23</v>
      </c>
      <c r="B565" t="s">
        <v>246</v>
      </c>
      <c r="C565" t="s">
        <v>247</v>
      </c>
      <c r="D565" t="s">
        <v>47</v>
      </c>
      <c r="E565" t="s">
        <v>41</v>
      </c>
      <c r="F565" s="58"/>
      <c r="G565" s="58"/>
      <c r="H565" s="58"/>
      <c r="I565" s="58"/>
      <c r="J565" s="58"/>
    </row>
    <row r="566" spans="1:10">
      <c r="A566" t="s">
        <v>23</v>
      </c>
      <c r="B566" t="s">
        <v>248</v>
      </c>
      <c r="C566" t="s">
        <v>249</v>
      </c>
      <c r="D566" t="s">
        <v>47</v>
      </c>
      <c r="E566" t="s">
        <v>41</v>
      </c>
      <c r="F566" s="58"/>
      <c r="G566" s="58"/>
      <c r="H566" s="58"/>
      <c r="I566" s="58"/>
      <c r="J566" s="58"/>
    </row>
    <row r="567" spans="1:10">
      <c r="A567" t="s">
        <v>23</v>
      </c>
      <c r="B567" t="s">
        <v>250</v>
      </c>
      <c r="C567" t="s">
        <v>251</v>
      </c>
      <c r="D567" t="s">
        <v>47</v>
      </c>
      <c r="E567" t="s">
        <v>41</v>
      </c>
      <c r="F567" s="58"/>
      <c r="G567" s="58"/>
      <c r="H567" s="58"/>
      <c r="I567" s="58"/>
      <c r="J567" s="58"/>
    </row>
    <row r="568" spans="1:10">
      <c r="A568" t="s">
        <v>23</v>
      </c>
      <c r="B568" t="s">
        <v>252</v>
      </c>
      <c r="C568" t="s">
        <v>253</v>
      </c>
      <c r="D568" t="s">
        <v>47</v>
      </c>
      <c r="E568" t="s">
        <v>41</v>
      </c>
      <c r="F568" s="58"/>
      <c r="G568" s="58"/>
      <c r="H568" s="58"/>
      <c r="I568" s="58"/>
      <c r="J568" s="58"/>
    </row>
    <row r="569" spans="1:10">
      <c r="A569" t="s">
        <v>23</v>
      </c>
      <c r="B569" t="s">
        <v>254</v>
      </c>
      <c r="C569" t="s">
        <v>255</v>
      </c>
      <c r="D569" t="s">
        <v>47</v>
      </c>
      <c r="E569" t="s">
        <v>41</v>
      </c>
      <c r="F569" s="58"/>
      <c r="G569" s="58"/>
      <c r="H569" s="58"/>
      <c r="I569" s="58"/>
      <c r="J569" s="58"/>
    </row>
    <row r="570" spans="1:10">
      <c r="A570" t="s">
        <v>23</v>
      </c>
      <c r="B570" t="s">
        <v>256</v>
      </c>
      <c r="C570" t="s">
        <v>257</v>
      </c>
      <c r="D570" t="s">
        <v>47</v>
      </c>
      <c r="E570" t="s">
        <v>41</v>
      </c>
      <c r="F570" s="58"/>
      <c r="G570" s="58"/>
      <c r="H570" s="58"/>
      <c r="I570" s="58"/>
      <c r="J570" s="58"/>
    </row>
    <row r="571" spans="1:10">
      <c r="A571" t="s">
        <v>23</v>
      </c>
      <c r="B571" t="s">
        <v>258</v>
      </c>
      <c r="C571" t="s">
        <v>259</v>
      </c>
      <c r="D571" t="s">
        <v>47</v>
      </c>
      <c r="E571" t="s">
        <v>41</v>
      </c>
      <c r="F571" s="58"/>
      <c r="G571" s="58"/>
      <c r="H571" s="58"/>
      <c r="I571" s="58"/>
      <c r="J571" s="58"/>
    </row>
    <row r="572" spans="1:10">
      <c r="A572" t="s">
        <v>23</v>
      </c>
      <c r="B572" t="s">
        <v>260</v>
      </c>
      <c r="C572" t="s">
        <v>261</v>
      </c>
      <c r="D572" t="s">
        <v>47</v>
      </c>
      <c r="E572" t="s">
        <v>41</v>
      </c>
      <c r="F572" s="58"/>
      <c r="G572" s="58"/>
      <c r="H572" s="58"/>
      <c r="I572" s="58"/>
      <c r="J572" s="58"/>
    </row>
    <row r="573" spans="1:10">
      <c r="A573" t="s">
        <v>23</v>
      </c>
      <c r="B573" t="s">
        <v>262</v>
      </c>
      <c r="C573" t="s">
        <v>263</v>
      </c>
      <c r="D573" t="s">
        <v>47</v>
      </c>
      <c r="E573" t="s">
        <v>41</v>
      </c>
      <c r="F573" s="58"/>
      <c r="G573" s="58"/>
      <c r="H573" s="58"/>
      <c r="I573" s="58"/>
      <c r="J573" s="58"/>
    </row>
    <row r="574" spans="1:10">
      <c r="A574" t="s">
        <v>23</v>
      </c>
      <c r="B574" t="s">
        <v>264</v>
      </c>
      <c r="C574" t="s">
        <v>265</v>
      </c>
      <c r="D574" t="s">
        <v>47</v>
      </c>
      <c r="E574" t="s">
        <v>41</v>
      </c>
      <c r="F574" s="58"/>
      <c r="G574" s="58"/>
      <c r="H574" s="58"/>
      <c r="I574" s="58"/>
      <c r="J574" s="58"/>
    </row>
    <row r="575" spans="1:10">
      <c r="A575" t="s">
        <v>23</v>
      </c>
      <c r="B575" t="s">
        <v>266</v>
      </c>
      <c r="C575" t="s">
        <v>267</v>
      </c>
      <c r="D575" t="s">
        <v>47</v>
      </c>
      <c r="E575" t="s">
        <v>41</v>
      </c>
      <c r="F575" s="58"/>
      <c r="G575" s="58"/>
      <c r="H575" s="58"/>
      <c r="I575" s="58"/>
      <c r="J575" s="58"/>
    </row>
    <row r="576" spans="1:10">
      <c r="A576" t="s">
        <v>23</v>
      </c>
      <c r="B576" t="s">
        <v>268</v>
      </c>
      <c r="C576" t="s">
        <v>269</v>
      </c>
      <c r="D576" t="s">
        <v>47</v>
      </c>
      <c r="E576" t="s">
        <v>41</v>
      </c>
      <c r="F576" s="58"/>
      <c r="G576" s="58"/>
      <c r="H576" s="58"/>
      <c r="I576" s="58"/>
      <c r="J576" s="58"/>
    </row>
    <row r="577" spans="1:10">
      <c r="A577" t="s">
        <v>23</v>
      </c>
      <c r="B577" t="s">
        <v>270</v>
      </c>
      <c r="C577" t="s">
        <v>271</v>
      </c>
      <c r="D577" t="s">
        <v>47</v>
      </c>
      <c r="E577" t="s">
        <v>41</v>
      </c>
      <c r="F577" s="58"/>
      <c r="G577" s="58"/>
      <c r="H577" s="58"/>
      <c r="I577" s="58"/>
      <c r="J577" s="58"/>
    </row>
    <row r="578" spans="1:10">
      <c r="A578" t="s">
        <v>23</v>
      </c>
      <c r="B578" t="s">
        <v>272</v>
      </c>
      <c r="C578" t="s">
        <v>273</v>
      </c>
      <c r="D578" t="s">
        <v>47</v>
      </c>
      <c r="E578" t="s">
        <v>41</v>
      </c>
      <c r="F578" s="58"/>
      <c r="G578" s="58"/>
      <c r="H578" s="58"/>
      <c r="I578" s="58"/>
      <c r="J578" s="58"/>
    </row>
    <row r="579" spans="1:10">
      <c r="A579" t="s">
        <v>23</v>
      </c>
      <c r="B579" t="s">
        <v>274</v>
      </c>
      <c r="C579" t="s">
        <v>275</v>
      </c>
      <c r="D579" t="s">
        <v>47</v>
      </c>
      <c r="E579" t="s">
        <v>41</v>
      </c>
      <c r="F579" s="58"/>
      <c r="G579" s="58"/>
      <c r="H579" s="58"/>
      <c r="I579" s="58"/>
      <c r="J579" s="58"/>
    </row>
    <row r="580" spans="1:10">
      <c r="A580" t="s">
        <v>23</v>
      </c>
      <c r="B580" t="s">
        <v>276</v>
      </c>
      <c r="C580" t="s">
        <v>277</v>
      </c>
      <c r="D580" t="s">
        <v>47</v>
      </c>
      <c r="E580" t="s">
        <v>41</v>
      </c>
      <c r="F580" s="58"/>
      <c r="G580" s="58"/>
      <c r="H580" s="58"/>
      <c r="I580" s="58"/>
      <c r="J580" s="58"/>
    </row>
    <row r="581" spans="1:10">
      <c r="A581" t="s">
        <v>23</v>
      </c>
      <c r="B581" t="s">
        <v>278</v>
      </c>
      <c r="C581" t="s">
        <v>279</v>
      </c>
      <c r="D581" t="s">
        <v>47</v>
      </c>
      <c r="E581" t="s">
        <v>41</v>
      </c>
      <c r="F581" s="58"/>
      <c r="G581" s="58"/>
      <c r="H581" s="58"/>
      <c r="I581" s="58"/>
      <c r="J581" s="58"/>
    </row>
    <row r="582" spans="1:10">
      <c r="A582" t="s">
        <v>23</v>
      </c>
      <c r="B582" t="s">
        <v>280</v>
      </c>
      <c r="C582" t="s">
        <v>281</v>
      </c>
      <c r="D582" t="s">
        <v>47</v>
      </c>
      <c r="E582" t="s">
        <v>41</v>
      </c>
      <c r="F582" s="58"/>
      <c r="G582" s="58"/>
      <c r="H582" s="58"/>
      <c r="I582" s="58"/>
      <c r="J582" s="58"/>
    </row>
    <row r="583" spans="1:10">
      <c r="A583" t="s">
        <v>23</v>
      </c>
      <c r="B583" t="s">
        <v>282</v>
      </c>
      <c r="C583" t="s">
        <v>283</v>
      </c>
      <c r="D583" t="s">
        <v>47</v>
      </c>
      <c r="E583" t="s">
        <v>41</v>
      </c>
      <c r="F583" s="58"/>
      <c r="G583" s="58"/>
      <c r="H583" s="58"/>
      <c r="I583" s="58"/>
      <c r="J583" s="58"/>
    </row>
    <row r="584" spans="1:10">
      <c r="A584" t="s">
        <v>23</v>
      </c>
      <c r="B584" t="s">
        <v>284</v>
      </c>
      <c r="C584" t="s">
        <v>285</v>
      </c>
      <c r="D584" t="s">
        <v>47</v>
      </c>
      <c r="E584" t="s">
        <v>41</v>
      </c>
      <c r="F584" s="58"/>
      <c r="G584" s="58"/>
      <c r="H584" s="58"/>
      <c r="I584" s="58"/>
      <c r="J584" s="58"/>
    </row>
    <row r="585" spans="1:10">
      <c r="A585" t="s">
        <v>23</v>
      </c>
      <c r="B585" t="s">
        <v>286</v>
      </c>
      <c r="C585" t="s">
        <v>287</v>
      </c>
      <c r="D585" t="s">
        <v>47</v>
      </c>
      <c r="E585" t="s">
        <v>41</v>
      </c>
      <c r="F585" s="58"/>
      <c r="G585" s="58"/>
      <c r="H585" s="58"/>
      <c r="I585" s="58"/>
      <c r="J585" s="58"/>
    </row>
    <row r="586" spans="1:10">
      <c r="A586" t="s">
        <v>23</v>
      </c>
      <c r="B586" t="s">
        <v>288</v>
      </c>
      <c r="C586" t="s">
        <v>289</v>
      </c>
      <c r="D586" t="s">
        <v>47</v>
      </c>
      <c r="E586" t="s">
        <v>41</v>
      </c>
      <c r="F586" s="58"/>
      <c r="G586" s="58"/>
      <c r="H586" s="58"/>
      <c r="I586" s="58"/>
      <c r="J586" s="58"/>
    </row>
    <row r="587" spans="1:10">
      <c r="A587" t="s">
        <v>23</v>
      </c>
      <c r="B587" t="s">
        <v>290</v>
      </c>
      <c r="C587" t="s">
        <v>291</v>
      </c>
      <c r="D587" t="s">
        <v>47</v>
      </c>
      <c r="E587" t="s">
        <v>41</v>
      </c>
      <c r="F587" s="58"/>
      <c r="G587" s="58"/>
      <c r="H587" s="58"/>
      <c r="I587" s="58"/>
      <c r="J587" s="58"/>
    </row>
    <row r="588" spans="1:10">
      <c r="A588" t="s">
        <v>23</v>
      </c>
      <c r="B588" t="s">
        <v>292</v>
      </c>
      <c r="C588" t="s">
        <v>293</v>
      </c>
      <c r="D588" t="s">
        <v>47</v>
      </c>
      <c r="E588" t="s">
        <v>41</v>
      </c>
      <c r="F588" s="58"/>
      <c r="G588" s="58"/>
      <c r="H588" s="58"/>
      <c r="I588" s="58"/>
      <c r="J588" s="58"/>
    </row>
    <row r="589" spans="1:10">
      <c r="A589" t="s">
        <v>23</v>
      </c>
      <c r="B589" t="s">
        <v>294</v>
      </c>
      <c r="C589" t="s">
        <v>295</v>
      </c>
      <c r="D589" t="s">
        <v>47</v>
      </c>
      <c r="E589" t="s">
        <v>41</v>
      </c>
      <c r="F589" s="58"/>
      <c r="G589" s="58"/>
      <c r="H589" s="58"/>
      <c r="I589" s="58"/>
      <c r="J589" s="58"/>
    </row>
    <row r="590" spans="1:10">
      <c r="A590" t="s">
        <v>23</v>
      </c>
      <c r="B590" t="s">
        <v>296</v>
      </c>
      <c r="C590" t="s">
        <v>297</v>
      </c>
      <c r="D590" t="s">
        <v>47</v>
      </c>
      <c r="E590" t="s">
        <v>41</v>
      </c>
      <c r="F590" s="58"/>
      <c r="G590" s="58"/>
      <c r="H590" s="58"/>
      <c r="I590" s="58"/>
      <c r="J590" s="58"/>
    </row>
    <row r="591" spans="1:10">
      <c r="A591" t="s">
        <v>23</v>
      </c>
      <c r="B591" t="s">
        <v>298</v>
      </c>
      <c r="C591" t="s">
        <v>299</v>
      </c>
      <c r="D591" t="s">
        <v>47</v>
      </c>
      <c r="E591" t="s">
        <v>41</v>
      </c>
      <c r="F591" s="58"/>
      <c r="G591" s="58"/>
      <c r="H591" s="58"/>
      <c r="I591" s="58"/>
      <c r="J591" s="58"/>
    </row>
    <row r="592" spans="1:10">
      <c r="A592" t="s">
        <v>23</v>
      </c>
      <c r="B592" t="s">
        <v>300</v>
      </c>
      <c r="C592" t="s">
        <v>301</v>
      </c>
      <c r="D592" t="s">
        <v>47</v>
      </c>
      <c r="E592" t="s">
        <v>41</v>
      </c>
      <c r="F592" s="58"/>
      <c r="G592" s="58"/>
      <c r="H592" s="58"/>
      <c r="I592" s="58"/>
      <c r="J592" s="58"/>
    </row>
    <row r="593" spans="1:10">
      <c r="A593" t="s">
        <v>23</v>
      </c>
      <c r="B593" t="s">
        <v>302</v>
      </c>
      <c r="C593" t="s">
        <v>303</v>
      </c>
      <c r="D593" t="s">
        <v>47</v>
      </c>
      <c r="E593" t="s">
        <v>41</v>
      </c>
      <c r="F593" s="58"/>
      <c r="G593" s="58"/>
      <c r="H593" s="58"/>
      <c r="I593" s="58"/>
      <c r="J593" s="58"/>
    </row>
    <row r="594" spans="1:10">
      <c r="A594" t="s">
        <v>23</v>
      </c>
      <c r="B594" t="s">
        <v>304</v>
      </c>
      <c r="C594" t="s">
        <v>305</v>
      </c>
      <c r="D594" t="s">
        <v>47</v>
      </c>
      <c r="E594" t="s">
        <v>41</v>
      </c>
      <c r="F594" s="58"/>
      <c r="G594" s="58"/>
      <c r="H594" s="58"/>
      <c r="I594" s="58"/>
      <c r="J594" s="58"/>
    </row>
    <row r="595" spans="1:10">
      <c r="A595" t="s">
        <v>23</v>
      </c>
      <c r="B595" t="s">
        <v>306</v>
      </c>
      <c r="C595" t="s">
        <v>307</v>
      </c>
      <c r="D595" t="s">
        <v>47</v>
      </c>
      <c r="E595" t="s">
        <v>41</v>
      </c>
      <c r="F595" s="58"/>
      <c r="G595" s="58"/>
      <c r="H595" s="58"/>
      <c r="I595" s="58"/>
      <c r="J595" s="58"/>
    </row>
    <row r="596" spans="1:10">
      <c r="A596" t="s">
        <v>23</v>
      </c>
      <c r="B596" t="s">
        <v>308</v>
      </c>
      <c r="C596" t="s">
        <v>309</v>
      </c>
      <c r="D596" t="s">
        <v>47</v>
      </c>
      <c r="E596" t="s">
        <v>41</v>
      </c>
      <c r="F596" s="58"/>
      <c r="G596" s="58"/>
      <c r="H596" s="58"/>
      <c r="I596" s="58"/>
      <c r="J596" s="58"/>
    </row>
    <row r="597" spans="1:10">
      <c r="A597" t="s">
        <v>23</v>
      </c>
      <c r="B597" t="s">
        <v>310</v>
      </c>
      <c r="C597" t="s">
        <v>311</v>
      </c>
      <c r="D597" t="s">
        <v>47</v>
      </c>
      <c r="E597" t="s">
        <v>41</v>
      </c>
      <c r="F597" s="58"/>
      <c r="G597" s="58"/>
      <c r="H597" s="58"/>
      <c r="I597" s="58"/>
      <c r="J597" s="58"/>
    </row>
    <row r="598" spans="1:10">
      <c r="A598" t="s">
        <v>23</v>
      </c>
      <c r="B598" t="s">
        <v>312</v>
      </c>
      <c r="C598" t="s">
        <v>313</v>
      </c>
      <c r="D598" t="s">
        <v>47</v>
      </c>
      <c r="E598" t="s">
        <v>41</v>
      </c>
      <c r="F598" s="58"/>
      <c r="G598" s="58"/>
      <c r="H598" s="58"/>
      <c r="I598" s="58"/>
      <c r="J598" s="58"/>
    </row>
    <row r="599" spans="1:10">
      <c r="A599" t="s">
        <v>23</v>
      </c>
      <c r="B599" t="s">
        <v>314</v>
      </c>
      <c r="C599" t="s">
        <v>315</v>
      </c>
      <c r="D599" t="s">
        <v>47</v>
      </c>
      <c r="E599" t="s">
        <v>41</v>
      </c>
      <c r="F599" s="58"/>
      <c r="G599" s="58"/>
      <c r="H599" s="58"/>
      <c r="I599" s="58"/>
      <c r="J599" s="58"/>
    </row>
    <row r="600" spans="1:10">
      <c r="A600" t="s">
        <v>23</v>
      </c>
      <c r="B600" t="s">
        <v>316</v>
      </c>
      <c r="C600" t="s">
        <v>317</v>
      </c>
      <c r="D600" t="s">
        <v>47</v>
      </c>
      <c r="E600" t="s">
        <v>41</v>
      </c>
      <c r="F600" s="56"/>
      <c r="G600" s="56"/>
      <c r="H600" s="56"/>
      <c r="I600" s="56"/>
      <c r="J600" s="56"/>
    </row>
    <row r="601" spans="1:10">
      <c r="A601" t="s">
        <v>23</v>
      </c>
      <c r="B601" t="s">
        <v>319</v>
      </c>
      <c r="C601" t="s">
        <v>320</v>
      </c>
      <c r="D601" t="s">
        <v>47</v>
      </c>
      <c r="E601" t="s">
        <v>41</v>
      </c>
      <c r="F601" s="56"/>
      <c r="G601" s="56"/>
      <c r="H601" s="56"/>
      <c r="I601" s="56"/>
      <c r="J601" s="56"/>
    </row>
    <row r="602" spans="1:10">
      <c r="A602" t="s">
        <v>23</v>
      </c>
      <c r="B602" t="s">
        <v>321</v>
      </c>
      <c r="C602" t="s">
        <v>322</v>
      </c>
      <c r="D602" t="s">
        <v>47</v>
      </c>
      <c r="E602" t="s">
        <v>41</v>
      </c>
      <c r="F602" s="58"/>
      <c r="G602" s="58"/>
      <c r="H602" s="58"/>
      <c r="I602" s="58"/>
      <c r="J602" s="58"/>
    </row>
    <row r="603" spans="1:10">
      <c r="A603" t="s">
        <v>23</v>
      </c>
      <c r="B603" t="s">
        <v>323</v>
      </c>
      <c r="C603" t="s">
        <v>324</v>
      </c>
      <c r="D603" t="s">
        <v>47</v>
      </c>
      <c r="E603" t="s">
        <v>41</v>
      </c>
      <c r="F603" s="58"/>
      <c r="G603" s="58"/>
      <c r="H603" s="58"/>
      <c r="I603" s="58"/>
      <c r="J603" s="58"/>
    </row>
    <row r="604" spans="1:10">
      <c r="A604" t="s">
        <v>23</v>
      </c>
      <c r="B604" t="s">
        <v>325</v>
      </c>
      <c r="C604" t="s">
        <v>326</v>
      </c>
      <c r="D604" t="s">
        <v>47</v>
      </c>
      <c r="E604" t="s">
        <v>41</v>
      </c>
      <c r="F604" s="58"/>
      <c r="G604" s="58"/>
      <c r="H604" s="58"/>
      <c r="I604" s="58"/>
      <c r="J604" s="58"/>
    </row>
    <row r="605" spans="1:10">
      <c r="A605" t="s">
        <v>23</v>
      </c>
      <c r="B605" t="s">
        <v>327</v>
      </c>
      <c r="C605" t="s">
        <v>328</v>
      </c>
      <c r="D605" t="s">
        <v>47</v>
      </c>
      <c r="E605" t="s">
        <v>41</v>
      </c>
      <c r="F605" s="58"/>
      <c r="G605" s="58"/>
      <c r="H605" s="58"/>
      <c r="I605" s="58"/>
      <c r="J605" s="58"/>
    </row>
    <row r="606" spans="1:10">
      <c r="A606" t="s">
        <v>23</v>
      </c>
      <c r="B606" t="s">
        <v>329</v>
      </c>
      <c r="C606" t="s">
        <v>330</v>
      </c>
      <c r="D606" t="s">
        <v>47</v>
      </c>
      <c r="E606" t="s">
        <v>41</v>
      </c>
      <c r="F606" s="58"/>
      <c r="G606" s="58"/>
      <c r="H606" s="58"/>
      <c r="I606" s="58"/>
      <c r="J606" s="58"/>
    </row>
    <row r="607" spans="1:10">
      <c r="A607" t="s">
        <v>23</v>
      </c>
      <c r="B607" t="s">
        <v>331</v>
      </c>
      <c r="C607" t="s">
        <v>332</v>
      </c>
      <c r="D607" t="s">
        <v>47</v>
      </c>
      <c r="E607" t="s">
        <v>41</v>
      </c>
      <c r="F607" s="58"/>
      <c r="G607" s="58"/>
      <c r="H607" s="58"/>
      <c r="I607" s="58"/>
      <c r="J607" s="58"/>
    </row>
    <row r="608" spans="1:10">
      <c r="A608" t="s">
        <v>23</v>
      </c>
      <c r="B608" t="s">
        <v>333</v>
      </c>
      <c r="C608" t="s">
        <v>334</v>
      </c>
      <c r="D608" t="s">
        <v>47</v>
      </c>
      <c r="E608" t="s">
        <v>41</v>
      </c>
      <c r="F608" s="58"/>
      <c r="G608" s="58"/>
      <c r="H608" s="58"/>
      <c r="I608" s="58"/>
      <c r="J608" s="58"/>
    </row>
    <row r="609" spans="1:10">
      <c r="A609" t="s">
        <v>23</v>
      </c>
      <c r="B609" t="s">
        <v>335</v>
      </c>
      <c r="C609" t="s">
        <v>336</v>
      </c>
      <c r="D609" t="s">
        <v>47</v>
      </c>
      <c r="E609" t="s">
        <v>41</v>
      </c>
      <c r="F609" s="58"/>
      <c r="G609" s="58"/>
      <c r="H609" s="58"/>
      <c r="I609" s="58"/>
      <c r="J609" s="58"/>
    </row>
    <row r="610" spans="1:10">
      <c r="A610" t="s">
        <v>23</v>
      </c>
      <c r="B610" t="s">
        <v>337</v>
      </c>
      <c r="C610" t="s">
        <v>338</v>
      </c>
      <c r="D610" t="s">
        <v>47</v>
      </c>
      <c r="E610" t="s">
        <v>41</v>
      </c>
      <c r="F610" s="58"/>
      <c r="G610" s="58"/>
      <c r="H610" s="58"/>
      <c r="I610" s="58"/>
      <c r="J610" s="58"/>
    </row>
    <row r="611" spans="1:10">
      <c r="A611" t="s">
        <v>23</v>
      </c>
      <c r="B611" t="s">
        <v>339</v>
      </c>
      <c r="C611" t="s">
        <v>340</v>
      </c>
      <c r="D611" t="s">
        <v>47</v>
      </c>
      <c r="E611" t="s">
        <v>41</v>
      </c>
      <c r="F611" s="58"/>
      <c r="G611" s="58"/>
      <c r="H611" s="58"/>
      <c r="I611" s="58"/>
      <c r="J611" s="58"/>
    </row>
    <row r="612" spans="1:10">
      <c r="A612" t="s">
        <v>23</v>
      </c>
      <c r="B612" t="s">
        <v>341</v>
      </c>
      <c r="C612" t="s">
        <v>342</v>
      </c>
      <c r="D612" t="s">
        <v>47</v>
      </c>
      <c r="E612" t="s">
        <v>41</v>
      </c>
      <c r="F612" s="58"/>
      <c r="G612" s="58"/>
      <c r="H612" s="58"/>
      <c r="I612" s="58"/>
      <c r="J612" s="58"/>
    </row>
    <row r="613" spans="1:10">
      <c r="A613" t="s">
        <v>23</v>
      </c>
      <c r="B613" t="s">
        <v>343</v>
      </c>
      <c r="C613" t="s">
        <v>344</v>
      </c>
      <c r="D613" t="s">
        <v>47</v>
      </c>
      <c r="E613" t="s">
        <v>41</v>
      </c>
      <c r="F613" s="58"/>
      <c r="G613" s="58"/>
      <c r="H613" s="58"/>
      <c r="I613" s="58"/>
      <c r="J613" s="58"/>
    </row>
    <row r="614" spans="1:10">
      <c r="A614" t="s">
        <v>23</v>
      </c>
      <c r="B614" t="s">
        <v>345</v>
      </c>
      <c r="C614" t="s">
        <v>346</v>
      </c>
      <c r="D614" t="s">
        <v>47</v>
      </c>
      <c r="E614" t="s">
        <v>41</v>
      </c>
      <c r="F614" s="58"/>
      <c r="G614" s="58"/>
      <c r="H614" s="58"/>
      <c r="I614" s="58"/>
      <c r="J614" s="58"/>
    </row>
    <row r="615" spans="1:10">
      <c r="A615" t="s">
        <v>349</v>
      </c>
      <c r="B615" t="s">
        <v>45</v>
      </c>
      <c r="C615" t="s">
        <v>46</v>
      </c>
      <c r="D615" t="s">
        <v>47</v>
      </c>
      <c r="E615" t="s">
        <v>41</v>
      </c>
      <c r="F615" s="58"/>
      <c r="G615" s="58"/>
      <c r="H615" s="58"/>
      <c r="I615" s="58"/>
      <c r="J615" s="58"/>
    </row>
    <row r="616" spans="1:10">
      <c r="A616" t="s">
        <v>349</v>
      </c>
      <c r="B616" t="s">
        <v>48</v>
      </c>
      <c r="C616" t="s">
        <v>49</v>
      </c>
      <c r="D616" t="s">
        <v>47</v>
      </c>
      <c r="E616" t="s">
        <v>41</v>
      </c>
      <c r="F616" s="58"/>
      <c r="G616" s="58"/>
      <c r="H616" s="58"/>
      <c r="I616" s="58"/>
      <c r="J616" s="58"/>
    </row>
    <row r="617" spans="1:10">
      <c r="A617" t="s">
        <v>349</v>
      </c>
      <c r="B617" t="s">
        <v>50</v>
      </c>
      <c r="C617" t="s">
        <v>51</v>
      </c>
      <c r="D617" t="s">
        <v>47</v>
      </c>
      <c r="E617" t="s">
        <v>41</v>
      </c>
      <c r="F617" s="58"/>
      <c r="G617" s="58"/>
      <c r="H617" s="58"/>
      <c r="I617" s="58"/>
      <c r="J617" s="58"/>
    </row>
    <row r="618" spans="1:10">
      <c r="A618" t="s">
        <v>349</v>
      </c>
      <c r="B618" t="s">
        <v>52</v>
      </c>
      <c r="C618" t="s">
        <v>53</v>
      </c>
      <c r="D618" t="s">
        <v>47</v>
      </c>
      <c r="E618" t="s">
        <v>41</v>
      </c>
      <c r="F618" s="58"/>
      <c r="G618" s="58"/>
      <c r="H618" s="58"/>
      <c r="I618" s="58"/>
      <c r="J618" s="58"/>
    </row>
    <row r="619" spans="1:10">
      <c r="A619" t="s">
        <v>349</v>
      </c>
      <c r="B619" t="s">
        <v>54</v>
      </c>
      <c r="C619" t="s">
        <v>55</v>
      </c>
      <c r="D619" t="s">
        <v>47</v>
      </c>
      <c r="E619" t="s">
        <v>41</v>
      </c>
      <c r="F619" s="58"/>
      <c r="G619" s="58"/>
      <c r="H619" s="58"/>
      <c r="I619" s="58"/>
      <c r="J619" s="58"/>
    </row>
    <row r="620" spans="1:10">
      <c r="A620" t="s">
        <v>349</v>
      </c>
      <c r="B620" t="s">
        <v>56</v>
      </c>
      <c r="C620" t="s">
        <v>57</v>
      </c>
      <c r="D620" t="s">
        <v>47</v>
      </c>
      <c r="E620" t="s">
        <v>41</v>
      </c>
      <c r="F620" s="58"/>
      <c r="G620" s="58"/>
      <c r="H620" s="58"/>
      <c r="I620" s="58"/>
      <c r="J620" s="58"/>
    </row>
    <row r="621" spans="1:10">
      <c r="A621" t="s">
        <v>349</v>
      </c>
      <c r="B621" t="s">
        <v>58</v>
      </c>
      <c r="C621" t="s">
        <v>59</v>
      </c>
      <c r="D621" t="s">
        <v>47</v>
      </c>
      <c r="E621" t="s">
        <v>41</v>
      </c>
      <c r="F621" s="58"/>
      <c r="G621" s="58"/>
      <c r="H621" s="58"/>
      <c r="I621" s="58"/>
      <c r="J621" s="58"/>
    </row>
    <row r="622" spans="1:10">
      <c r="A622" t="s">
        <v>349</v>
      </c>
      <c r="B622" t="s">
        <v>60</v>
      </c>
      <c r="C622" t="s">
        <v>61</v>
      </c>
      <c r="D622" t="s">
        <v>47</v>
      </c>
      <c r="E622" t="s">
        <v>41</v>
      </c>
      <c r="F622" s="58"/>
      <c r="G622" s="58"/>
      <c r="H622" s="58"/>
      <c r="I622" s="58"/>
      <c r="J622" s="58"/>
    </row>
    <row r="623" spans="1:10">
      <c r="A623" t="s">
        <v>349</v>
      </c>
      <c r="B623" t="s">
        <v>62</v>
      </c>
      <c r="C623" t="s">
        <v>63</v>
      </c>
      <c r="D623" t="s">
        <v>47</v>
      </c>
      <c r="E623" t="s">
        <v>41</v>
      </c>
      <c r="F623" s="58"/>
      <c r="G623" s="58"/>
      <c r="H623" s="58"/>
      <c r="I623" s="58"/>
      <c r="J623" s="58"/>
    </row>
    <row r="624" spans="1:10">
      <c r="A624" t="s">
        <v>349</v>
      </c>
      <c r="B624" t="s">
        <v>64</v>
      </c>
      <c r="C624" t="s">
        <v>65</v>
      </c>
      <c r="D624" t="s">
        <v>47</v>
      </c>
      <c r="E624" t="s">
        <v>41</v>
      </c>
      <c r="F624" s="58"/>
      <c r="G624" s="58"/>
      <c r="H624" s="58"/>
      <c r="I624" s="58"/>
      <c r="J624" s="58"/>
    </row>
    <row r="625" spans="1:10">
      <c r="A625" t="s">
        <v>349</v>
      </c>
      <c r="B625" t="s">
        <v>66</v>
      </c>
      <c r="C625" t="s">
        <v>67</v>
      </c>
      <c r="D625" t="s">
        <v>47</v>
      </c>
      <c r="E625" t="s">
        <v>41</v>
      </c>
      <c r="F625" s="58"/>
      <c r="G625" s="58"/>
      <c r="H625" s="58"/>
      <c r="I625" s="58"/>
      <c r="J625" s="58"/>
    </row>
    <row r="626" spans="1:10">
      <c r="A626" t="s">
        <v>349</v>
      </c>
      <c r="B626" t="s">
        <v>68</v>
      </c>
      <c r="C626" t="s">
        <v>69</v>
      </c>
      <c r="D626" t="s">
        <v>47</v>
      </c>
      <c r="E626" t="s">
        <v>41</v>
      </c>
      <c r="F626" s="58"/>
      <c r="G626" s="58"/>
      <c r="H626" s="58"/>
      <c r="I626" s="58"/>
      <c r="J626" s="58"/>
    </row>
    <row r="627" spans="1:10">
      <c r="A627" t="s">
        <v>349</v>
      </c>
      <c r="B627" t="s">
        <v>70</v>
      </c>
      <c r="C627" t="s">
        <v>71</v>
      </c>
      <c r="D627" t="s">
        <v>47</v>
      </c>
      <c r="E627" t="s">
        <v>41</v>
      </c>
      <c r="F627" s="58"/>
      <c r="G627" s="58"/>
      <c r="H627" s="58"/>
      <c r="I627" s="58"/>
      <c r="J627" s="58"/>
    </row>
    <row r="628" spans="1:10">
      <c r="A628" t="s">
        <v>349</v>
      </c>
      <c r="B628" t="s">
        <v>72</v>
      </c>
      <c r="C628" t="s">
        <v>73</v>
      </c>
      <c r="D628" t="s">
        <v>47</v>
      </c>
      <c r="E628" t="s">
        <v>41</v>
      </c>
      <c r="F628" s="58"/>
      <c r="G628" s="58"/>
      <c r="H628" s="58"/>
      <c r="I628" s="58"/>
      <c r="J628" s="58"/>
    </row>
    <row r="629" spans="1:10">
      <c r="A629" t="s">
        <v>349</v>
      </c>
      <c r="B629" t="s">
        <v>74</v>
      </c>
      <c r="C629" t="s">
        <v>75</v>
      </c>
      <c r="D629" t="s">
        <v>47</v>
      </c>
      <c r="E629" t="s">
        <v>41</v>
      </c>
      <c r="F629" s="58"/>
      <c r="G629" s="58"/>
      <c r="H629" s="58"/>
      <c r="I629" s="58"/>
      <c r="J629" s="58"/>
    </row>
    <row r="630" spans="1:10">
      <c r="A630" t="s">
        <v>349</v>
      </c>
      <c r="B630" t="s">
        <v>76</v>
      </c>
      <c r="C630" t="s">
        <v>77</v>
      </c>
      <c r="D630" t="s">
        <v>47</v>
      </c>
      <c r="E630" t="s">
        <v>41</v>
      </c>
      <c r="F630" s="58"/>
      <c r="G630" s="58"/>
      <c r="H630" s="58"/>
      <c r="I630" s="58"/>
      <c r="J630" s="58"/>
    </row>
    <row r="631" spans="1:10">
      <c r="A631" t="s">
        <v>349</v>
      </c>
      <c r="B631" t="s">
        <v>78</v>
      </c>
      <c r="C631" t="s">
        <v>79</v>
      </c>
      <c r="D631" t="s">
        <v>47</v>
      </c>
      <c r="E631" t="s">
        <v>41</v>
      </c>
      <c r="F631" s="58"/>
      <c r="G631" s="58"/>
      <c r="H631" s="58"/>
      <c r="I631" s="58"/>
      <c r="J631" s="58"/>
    </row>
    <row r="632" spans="1:10">
      <c r="A632" t="s">
        <v>349</v>
      </c>
      <c r="B632" t="s">
        <v>80</v>
      </c>
      <c r="C632" t="s">
        <v>81</v>
      </c>
      <c r="D632" t="s">
        <v>47</v>
      </c>
      <c r="E632" t="s">
        <v>41</v>
      </c>
      <c r="F632" s="58"/>
      <c r="G632" s="58"/>
      <c r="H632" s="58"/>
      <c r="I632" s="58"/>
      <c r="J632" s="58"/>
    </row>
    <row r="633" spans="1:10">
      <c r="A633" t="s">
        <v>349</v>
      </c>
      <c r="B633" t="s">
        <v>82</v>
      </c>
      <c r="C633" t="s">
        <v>83</v>
      </c>
      <c r="D633" t="s">
        <v>47</v>
      </c>
      <c r="E633" t="s">
        <v>41</v>
      </c>
      <c r="F633" s="58"/>
      <c r="G633" s="58"/>
      <c r="H633" s="58"/>
      <c r="I633" s="58"/>
      <c r="J633" s="58"/>
    </row>
    <row r="634" spans="1:10">
      <c r="A634" t="s">
        <v>349</v>
      </c>
      <c r="B634" t="s">
        <v>84</v>
      </c>
      <c r="C634" t="s">
        <v>85</v>
      </c>
      <c r="D634" t="s">
        <v>47</v>
      </c>
      <c r="E634" t="s">
        <v>41</v>
      </c>
      <c r="F634" s="58"/>
      <c r="G634" s="58"/>
      <c r="H634" s="58"/>
      <c r="I634" s="58"/>
      <c r="J634" s="58"/>
    </row>
    <row r="635" spans="1:10">
      <c r="A635" t="s">
        <v>349</v>
      </c>
      <c r="B635" t="s">
        <v>86</v>
      </c>
      <c r="C635" t="s">
        <v>87</v>
      </c>
      <c r="D635" t="s">
        <v>47</v>
      </c>
      <c r="E635" t="s">
        <v>41</v>
      </c>
      <c r="F635" s="58"/>
      <c r="G635" s="58"/>
      <c r="H635" s="58"/>
      <c r="I635" s="58"/>
      <c r="J635" s="58"/>
    </row>
    <row r="636" spans="1:10">
      <c r="A636" t="s">
        <v>349</v>
      </c>
      <c r="B636" t="s">
        <v>88</v>
      </c>
      <c r="C636" t="s">
        <v>89</v>
      </c>
      <c r="D636" t="s">
        <v>47</v>
      </c>
      <c r="E636" t="s">
        <v>41</v>
      </c>
      <c r="F636" s="58"/>
      <c r="G636" s="58"/>
      <c r="H636" s="58"/>
      <c r="I636" s="58"/>
      <c r="J636" s="58"/>
    </row>
    <row r="637" spans="1:10">
      <c r="A637" t="s">
        <v>349</v>
      </c>
      <c r="B637" t="s">
        <v>90</v>
      </c>
      <c r="C637" t="s">
        <v>91</v>
      </c>
      <c r="D637" t="s">
        <v>47</v>
      </c>
      <c r="E637" t="s">
        <v>41</v>
      </c>
      <c r="F637" s="58"/>
      <c r="G637" s="58"/>
      <c r="H637" s="58"/>
      <c r="I637" s="58"/>
      <c r="J637" s="58"/>
    </row>
    <row r="638" spans="1:10">
      <c r="A638" t="s">
        <v>349</v>
      </c>
      <c r="B638" t="s">
        <v>92</v>
      </c>
      <c r="C638" t="s">
        <v>93</v>
      </c>
      <c r="D638" t="s">
        <v>47</v>
      </c>
      <c r="E638" t="s">
        <v>41</v>
      </c>
      <c r="F638" s="58"/>
      <c r="G638" s="58"/>
      <c r="H638" s="58"/>
      <c r="I638" s="58"/>
      <c r="J638" s="58"/>
    </row>
    <row r="639" spans="1:10">
      <c r="A639" t="s">
        <v>349</v>
      </c>
      <c r="B639" t="s">
        <v>94</v>
      </c>
      <c r="C639" t="s">
        <v>95</v>
      </c>
      <c r="D639" t="s">
        <v>47</v>
      </c>
      <c r="E639" t="s">
        <v>41</v>
      </c>
      <c r="F639" s="58"/>
      <c r="G639" s="58"/>
      <c r="H639" s="58"/>
      <c r="I639" s="58"/>
      <c r="J639" s="58"/>
    </row>
    <row r="640" spans="1:10">
      <c r="A640" t="s">
        <v>349</v>
      </c>
      <c r="B640" t="s">
        <v>96</v>
      </c>
      <c r="C640" t="s">
        <v>97</v>
      </c>
      <c r="D640" t="s">
        <v>47</v>
      </c>
      <c r="E640" t="s">
        <v>41</v>
      </c>
      <c r="F640" s="58"/>
      <c r="G640" s="58"/>
      <c r="H640" s="58"/>
      <c r="I640" s="58"/>
      <c r="J640" s="58"/>
    </row>
    <row r="641" spans="1:10">
      <c r="A641" t="s">
        <v>349</v>
      </c>
      <c r="B641" t="s">
        <v>98</v>
      </c>
      <c r="C641" t="s">
        <v>99</v>
      </c>
      <c r="D641" t="s">
        <v>47</v>
      </c>
      <c r="E641" t="s">
        <v>41</v>
      </c>
      <c r="F641" s="58"/>
      <c r="G641" s="58"/>
      <c r="H641" s="58"/>
      <c r="I641" s="58"/>
      <c r="J641" s="58"/>
    </row>
    <row r="642" spans="1:10">
      <c r="A642" t="s">
        <v>349</v>
      </c>
      <c r="B642" t="s">
        <v>100</v>
      </c>
      <c r="C642" t="s">
        <v>101</v>
      </c>
      <c r="D642" t="s">
        <v>47</v>
      </c>
      <c r="E642" t="s">
        <v>41</v>
      </c>
      <c r="F642" s="58"/>
      <c r="G642" s="58"/>
      <c r="H642" s="58"/>
      <c r="I642" s="58"/>
      <c r="J642" s="58"/>
    </row>
    <row r="643" spans="1:10">
      <c r="A643" t="s">
        <v>349</v>
      </c>
      <c r="B643" t="s">
        <v>102</v>
      </c>
      <c r="C643" t="s">
        <v>103</v>
      </c>
      <c r="D643" t="s">
        <v>47</v>
      </c>
      <c r="E643" t="s">
        <v>41</v>
      </c>
      <c r="F643" s="58"/>
      <c r="G643" s="58"/>
      <c r="H643" s="58"/>
      <c r="I643" s="58"/>
      <c r="J643" s="58"/>
    </row>
    <row r="644" spans="1:10">
      <c r="A644" t="s">
        <v>349</v>
      </c>
      <c r="B644" t="s">
        <v>104</v>
      </c>
      <c r="C644" t="s">
        <v>105</v>
      </c>
      <c r="D644" t="s">
        <v>47</v>
      </c>
      <c r="E644" t="s">
        <v>41</v>
      </c>
      <c r="F644" s="58"/>
      <c r="G644" s="58"/>
      <c r="H644" s="58"/>
      <c r="I644" s="58"/>
      <c r="J644" s="58"/>
    </row>
    <row r="645" spans="1:10">
      <c r="A645" t="s">
        <v>349</v>
      </c>
      <c r="B645" t="s">
        <v>106</v>
      </c>
      <c r="C645" t="s">
        <v>107</v>
      </c>
      <c r="D645" t="s">
        <v>47</v>
      </c>
      <c r="E645" t="s">
        <v>41</v>
      </c>
      <c r="F645" s="58"/>
      <c r="G645" s="58"/>
      <c r="H645" s="58"/>
      <c r="I645" s="58"/>
      <c r="J645" s="58"/>
    </row>
    <row r="646" spans="1:10">
      <c r="A646" t="s">
        <v>349</v>
      </c>
      <c r="B646" t="s">
        <v>108</v>
      </c>
      <c r="C646" t="s">
        <v>109</v>
      </c>
      <c r="D646" t="s">
        <v>47</v>
      </c>
      <c r="E646" t="s">
        <v>41</v>
      </c>
      <c r="F646" s="58"/>
      <c r="G646" s="58"/>
      <c r="H646" s="58"/>
      <c r="I646" s="58"/>
      <c r="J646" s="58"/>
    </row>
    <row r="647" spans="1:10">
      <c r="A647" t="s">
        <v>349</v>
      </c>
      <c r="B647" t="s">
        <v>110</v>
      </c>
      <c r="C647" t="s">
        <v>111</v>
      </c>
      <c r="D647" t="s">
        <v>47</v>
      </c>
      <c r="E647" t="s">
        <v>41</v>
      </c>
      <c r="F647" s="58"/>
      <c r="G647" s="58"/>
      <c r="H647" s="58"/>
      <c r="I647" s="58"/>
      <c r="J647" s="58"/>
    </row>
    <row r="648" spans="1:10">
      <c r="A648" t="s">
        <v>349</v>
      </c>
      <c r="B648" t="s">
        <v>112</v>
      </c>
      <c r="C648" t="s">
        <v>113</v>
      </c>
      <c r="D648" t="s">
        <v>47</v>
      </c>
      <c r="E648" t="s">
        <v>41</v>
      </c>
      <c r="F648" s="58"/>
      <c r="G648" s="58"/>
      <c r="H648" s="58"/>
      <c r="I648" s="58"/>
      <c r="J648" s="58"/>
    </row>
    <row r="649" spans="1:10">
      <c r="A649" t="s">
        <v>349</v>
      </c>
      <c r="B649" t="s">
        <v>114</v>
      </c>
      <c r="C649" t="s">
        <v>57</v>
      </c>
      <c r="D649" t="s">
        <v>47</v>
      </c>
      <c r="E649" t="s">
        <v>41</v>
      </c>
      <c r="F649" s="58"/>
      <c r="G649" s="58"/>
      <c r="H649" s="58"/>
      <c r="I649" s="58"/>
      <c r="J649" s="58"/>
    </row>
    <row r="650" spans="1:10">
      <c r="A650" t="s">
        <v>349</v>
      </c>
      <c r="B650" t="s">
        <v>115</v>
      </c>
      <c r="C650" t="s">
        <v>116</v>
      </c>
      <c r="D650" t="s">
        <v>47</v>
      </c>
      <c r="E650" t="s">
        <v>41</v>
      </c>
      <c r="F650" s="58"/>
      <c r="G650" s="58"/>
      <c r="H650" s="58"/>
      <c r="I650" s="58"/>
      <c r="J650" s="58"/>
    </row>
    <row r="651" spans="1:10">
      <c r="A651" t="s">
        <v>349</v>
      </c>
      <c r="B651" t="s">
        <v>117</v>
      </c>
      <c r="C651" t="s">
        <v>118</v>
      </c>
      <c r="D651" t="s">
        <v>47</v>
      </c>
      <c r="E651" t="s">
        <v>41</v>
      </c>
      <c r="F651" s="58"/>
      <c r="G651" s="58"/>
      <c r="H651" s="58"/>
      <c r="I651" s="58"/>
      <c r="J651" s="58"/>
    </row>
    <row r="652" spans="1:10">
      <c r="A652" t="s">
        <v>349</v>
      </c>
      <c r="B652" t="s">
        <v>119</v>
      </c>
      <c r="C652" t="s">
        <v>120</v>
      </c>
      <c r="D652" t="s">
        <v>47</v>
      </c>
      <c r="E652" t="s">
        <v>41</v>
      </c>
      <c r="F652" s="58"/>
      <c r="G652" s="58"/>
      <c r="H652" s="58"/>
      <c r="I652" s="58"/>
      <c r="J652" s="58"/>
    </row>
    <row r="653" spans="1:10">
      <c r="A653" t="s">
        <v>349</v>
      </c>
      <c r="B653" t="s">
        <v>121</v>
      </c>
      <c r="C653" t="s">
        <v>122</v>
      </c>
      <c r="D653" t="s">
        <v>47</v>
      </c>
      <c r="E653" t="s">
        <v>41</v>
      </c>
      <c r="F653" s="58"/>
      <c r="G653" s="58"/>
      <c r="H653" s="58"/>
      <c r="I653" s="58"/>
      <c r="J653" s="58"/>
    </row>
    <row r="654" spans="1:10">
      <c r="A654" t="s">
        <v>349</v>
      </c>
      <c r="B654" t="s">
        <v>123</v>
      </c>
      <c r="C654" t="s">
        <v>124</v>
      </c>
      <c r="D654" t="s">
        <v>47</v>
      </c>
      <c r="E654" t="s">
        <v>41</v>
      </c>
      <c r="F654" s="58"/>
      <c r="G654" s="58"/>
      <c r="H654" s="58"/>
      <c r="I654" s="58"/>
      <c r="J654" s="58"/>
    </row>
    <row r="655" spans="1:10">
      <c r="A655" t="s">
        <v>349</v>
      </c>
      <c r="B655" t="s">
        <v>125</v>
      </c>
      <c r="C655" t="s">
        <v>126</v>
      </c>
      <c r="D655" t="s">
        <v>47</v>
      </c>
      <c r="E655" t="s">
        <v>41</v>
      </c>
      <c r="F655" s="58"/>
      <c r="G655" s="58"/>
      <c r="H655" s="58"/>
      <c r="I655" s="58"/>
      <c r="J655" s="58"/>
    </row>
    <row r="656" spans="1:10">
      <c r="A656" t="s">
        <v>349</v>
      </c>
      <c r="B656" t="s">
        <v>127</v>
      </c>
      <c r="C656" t="s">
        <v>128</v>
      </c>
      <c r="D656" t="s">
        <v>47</v>
      </c>
      <c r="E656" t="s">
        <v>41</v>
      </c>
      <c r="F656" s="58"/>
      <c r="G656" s="58"/>
      <c r="H656" s="58"/>
      <c r="I656" s="58"/>
      <c r="J656" s="58"/>
    </row>
    <row r="657" spans="1:10">
      <c r="A657" t="s">
        <v>349</v>
      </c>
      <c r="B657" t="s">
        <v>129</v>
      </c>
      <c r="C657" t="s">
        <v>130</v>
      </c>
      <c r="D657" t="s">
        <v>47</v>
      </c>
      <c r="E657" t="s">
        <v>41</v>
      </c>
      <c r="F657" s="58"/>
      <c r="G657" s="58"/>
      <c r="H657" s="58"/>
      <c r="I657" s="58"/>
      <c r="J657" s="58"/>
    </row>
    <row r="658" spans="1:10">
      <c r="A658" t="s">
        <v>349</v>
      </c>
      <c r="B658" t="s">
        <v>131</v>
      </c>
      <c r="C658" t="s">
        <v>132</v>
      </c>
      <c r="D658" t="s">
        <v>47</v>
      </c>
      <c r="E658" t="s">
        <v>41</v>
      </c>
      <c r="F658" s="58"/>
      <c r="G658" s="58"/>
      <c r="H658" s="58"/>
      <c r="I658" s="58"/>
      <c r="J658" s="58"/>
    </row>
    <row r="659" spans="1:10">
      <c r="A659" t="s">
        <v>349</v>
      </c>
      <c r="B659" t="s">
        <v>133</v>
      </c>
      <c r="C659" t="s">
        <v>134</v>
      </c>
      <c r="D659" t="s">
        <v>47</v>
      </c>
      <c r="E659" t="s">
        <v>41</v>
      </c>
      <c r="F659" s="58"/>
      <c r="G659" s="58"/>
      <c r="H659" s="58"/>
      <c r="I659" s="58"/>
      <c r="J659" s="58"/>
    </row>
    <row r="660" spans="1:10">
      <c r="A660" t="s">
        <v>349</v>
      </c>
      <c r="B660" t="s">
        <v>135</v>
      </c>
      <c r="C660" t="s">
        <v>69</v>
      </c>
      <c r="D660" t="s">
        <v>47</v>
      </c>
      <c r="E660" t="s">
        <v>41</v>
      </c>
      <c r="F660" s="58"/>
      <c r="G660" s="58"/>
      <c r="H660" s="58"/>
      <c r="I660" s="58"/>
      <c r="J660" s="58"/>
    </row>
    <row r="661" spans="1:10">
      <c r="A661" t="s">
        <v>349</v>
      </c>
      <c r="B661" t="s">
        <v>136</v>
      </c>
      <c r="C661" t="s">
        <v>137</v>
      </c>
      <c r="D661" t="s">
        <v>47</v>
      </c>
      <c r="E661" t="s">
        <v>41</v>
      </c>
      <c r="F661" s="58"/>
      <c r="G661" s="58"/>
      <c r="H661" s="58"/>
      <c r="I661" s="58"/>
      <c r="J661" s="58"/>
    </row>
    <row r="662" spans="1:10">
      <c r="A662" t="s">
        <v>349</v>
      </c>
      <c r="B662" t="s">
        <v>138</v>
      </c>
      <c r="C662" t="s">
        <v>139</v>
      </c>
      <c r="D662" t="s">
        <v>47</v>
      </c>
      <c r="E662" t="s">
        <v>41</v>
      </c>
      <c r="F662" s="58"/>
      <c r="G662" s="58"/>
      <c r="H662" s="58"/>
      <c r="I662" s="58"/>
      <c r="J662" s="58"/>
    </row>
    <row r="663" spans="1:10">
      <c r="A663" t="s">
        <v>349</v>
      </c>
      <c r="B663" t="s">
        <v>140</v>
      </c>
      <c r="C663" t="s">
        <v>141</v>
      </c>
      <c r="D663" t="s">
        <v>47</v>
      </c>
      <c r="E663" t="s">
        <v>41</v>
      </c>
      <c r="F663" s="58"/>
      <c r="G663" s="58"/>
      <c r="H663" s="58"/>
      <c r="I663" s="58"/>
      <c r="J663" s="58"/>
    </row>
    <row r="664" spans="1:10">
      <c r="A664" t="s">
        <v>349</v>
      </c>
      <c r="B664" t="s">
        <v>142</v>
      </c>
      <c r="C664" t="s">
        <v>143</v>
      </c>
      <c r="D664" t="s">
        <v>47</v>
      </c>
      <c r="E664" t="s">
        <v>41</v>
      </c>
      <c r="F664" s="58"/>
      <c r="G664" s="58"/>
      <c r="H664" s="58"/>
      <c r="I664" s="58"/>
      <c r="J664" s="58"/>
    </row>
    <row r="665" spans="1:10">
      <c r="A665" t="s">
        <v>349</v>
      </c>
      <c r="B665" t="s">
        <v>144</v>
      </c>
      <c r="C665" t="s">
        <v>145</v>
      </c>
      <c r="D665" t="s">
        <v>47</v>
      </c>
      <c r="E665" t="s">
        <v>41</v>
      </c>
      <c r="F665" s="58"/>
      <c r="G665" s="58"/>
      <c r="H665" s="58"/>
      <c r="I665" s="58"/>
      <c r="J665" s="58"/>
    </row>
    <row r="666" spans="1:10">
      <c r="A666" t="s">
        <v>349</v>
      </c>
      <c r="B666" t="s">
        <v>146</v>
      </c>
      <c r="C666" t="s">
        <v>147</v>
      </c>
      <c r="D666" t="s">
        <v>47</v>
      </c>
      <c r="E666" t="s">
        <v>41</v>
      </c>
      <c r="F666" s="58"/>
      <c r="G666" s="58"/>
      <c r="H666" s="58"/>
      <c r="I666" s="58"/>
      <c r="J666" s="58"/>
    </row>
    <row r="667" spans="1:10">
      <c r="A667" t="s">
        <v>349</v>
      </c>
      <c r="B667" t="s">
        <v>148</v>
      </c>
      <c r="C667" t="s">
        <v>149</v>
      </c>
      <c r="D667" t="s">
        <v>47</v>
      </c>
      <c r="E667" t="s">
        <v>41</v>
      </c>
      <c r="F667" s="58"/>
      <c r="G667" s="58"/>
      <c r="H667" s="58"/>
      <c r="I667" s="58"/>
      <c r="J667" s="58"/>
    </row>
    <row r="668" spans="1:10">
      <c r="A668" t="s">
        <v>349</v>
      </c>
      <c r="B668" t="s">
        <v>150</v>
      </c>
      <c r="C668" t="s">
        <v>151</v>
      </c>
      <c r="D668" t="s">
        <v>47</v>
      </c>
      <c r="E668" t="s">
        <v>41</v>
      </c>
      <c r="F668" s="58"/>
      <c r="G668" s="58"/>
      <c r="H668" s="58"/>
      <c r="I668" s="58"/>
      <c r="J668" s="58"/>
    </row>
    <row r="669" spans="1:10">
      <c r="A669" t="s">
        <v>349</v>
      </c>
      <c r="B669" t="s">
        <v>152</v>
      </c>
      <c r="C669" t="s">
        <v>153</v>
      </c>
      <c r="D669" t="s">
        <v>47</v>
      </c>
      <c r="E669" t="s">
        <v>41</v>
      </c>
      <c r="F669" s="58"/>
      <c r="G669" s="58"/>
      <c r="H669" s="58"/>
      <c r="I669" s="58"/>
      <c r="J669" s="58"/>
    </row>
    <row r="670" spans="1:10">
      <c r="A670" t="s">
        <v>349</v>
      </c>
      <c r="B670" t="s">
        <v>154</v>
      </c>
      <c r="C670" t="s">
        <v>155</v>
      </c>
      <c r="D670" t="s">
        <v>47</v>
      </c>
      <c r="E670" t="s">
        <v>41</v>
      </c>
      <c r="F670" s="58"/>
      <c r="G670" s="58"/>
      <c r="H670" s="58"/>
      <c r="I670" s="58"/>
      <c r="J670" s="58"/>
    </row>
    <row r="671" spans="1:10">
      <c r="A671" t="s">
        <v>349</v>
      </c>
      <c r="B671" t="s">
        <v>156</v>
      </c>
      <c r="C671" t="s">
        <v>81</v>
      </c>
      <c r="D671" t="s">
        <v>47</v>
      </c>
      <c r="E671" t="s">
        <v>41</v>
      </c>
      <c r="F671" s="58"/>
      <c r="G671" s="58"/>
      <c r="H671" s="58"/>
      <c r="I671" s="58"/>
      <c r="J671" s="58"/>
    </row>
    <row r="672" spans="1:10">
      <c r="A672" t="s">
        <v>349</v>
      </c>
      <c r="B672" t="s">
        <v>157</v>
      </c>
      <c r="C672" t="s">
        <v>158</v>
      </c>
      <c r="D672" t="s">
        <v>47</v>
      </c>
      <c r="E672" t="s">
        <v>41</v>
      </c>
      <c r="F672" s="58"/>
      <c r="G672" s="58"/>
      <c r="H672" s="58"/>
      <c r="I672" s="58"/>
      <c r="J672" s="58"/>
    </row>
    <row r="673" spans="1:10">
      <c r="A673" t="s">
        <v>349</v>
      </c>
      <c r="B673" t="s">
        <v>159</v>
      </c>
      <c r="C673" t="s">
        <v>160</v>
      </c>
      <c r="D673" t="s">
        <v>47</v>
      </c>
      <c r="E673" t="s">
        <v>41</v>
      </c>
      <c r="F673" s="58"/>
      <c r="G673" s="58"/>
      <c r="H673" s="58"/>
      <c r="I673" s="58"/>
      <c r="J673" s="58"/>
    </row>
    <row r="674" spans="1:10">
      <c r="A674" t="s">
        <v>349</v>
      </c>
      <c r="B674" t="s">
        <v>161</v>
      </c>
      <c r="C674" t="s">
        <v>162</v>
      </c>
      <c r="D674" t="s">
        <v>47</v>
      </c>
      <c r="E674" t="s">
        <v>41</v>
      </c>
      <c r="F674" s="58"/>
      <c r="G674" s="58"/>
      <c r="H674" s="58"/>
      <c r="I674" s="58"/>
      <c r="J674" s="58"/>
    </row>
    <row r="675" spans="1:10">
      <c r="A675" t="s">
        <v>349</v>
      </c>
      <c r="B675" t="s">
        <v>163</v>
      </c>
      <c r="C675" t="s">
        <v>164</v>
      </c>
      <c r="D675" t="s">
        <v>47</v>
      </c>
      <c r="E675" t="s">
        <v>41</v>
      </c>
      <c r="F675" s="58"/>
      <c r="G675" s="58"/>
      <c r="H675" s="58"/>
      <c r="I675" s="58"/>
      <c r="J675" s="58"/>
    </row>
    <row r="676" spans="1:10">
      <c r="A676" t="s">
        <v>349</v>
      </c>
      <c r="B676" t="s">
        <v>165</v>
      </c>
      <c r="C676" t="s">
        <v>166</v>
      </c>
      <c r="D676" t="s">
        <v>47</v>
      </c>
      <c r="E676" t="s">
        <v>41</v>
      </c>
      <c r="F676" s="58"/>
      <c r="G676" s="58"/>
      <c r="H676" s="58"/>
      <c r="I676" s="58"/>
      <c r="J676" s="58"/>
    </row>
    <row r="677" spans="1:10">
      <c r="A677" t="s">
        <v>349</v>
      </c>
      <c r="B677" t="s">
        <v>167</v>
      </c>
      <c r="C677" t="s">
        <v>168</v>
      </c>
      <c r="D677" t="s">
        <v>47</v>
      </c>
      <c r="E677" t="s">
        <v>41</v>
      </c>
      <c r="F677" s="58"/>
      <c r="G677" s="58"/>
      <c r="H677" s="58"/>
      <c r="I677" s="58"/>
      <c r="J677" s="58"/>
    </row>
    <row r="678" spans="1:10">
      <c r="A678" t="s">
        <v>349</v>
      </c>
      <c r="B678" t="s">
        <v>169</v>
      </c>
      <c r="C678" t="s">
        <v>170</v>
      </c>
      <c r="D678" t="s">
        <v>47</v>
      </c>
      <c r="E678" t="s">
        <v>41</v>
      </c>
      <c r="F678" s="58"/>
      <c r="G678" s="58"/>
      <c r="H678" s="58"/>
      <c r="I678" s="58"/>
      <c r="J678" s="58"/>
    </row>
    <row r="679" spans="1:10">
      <c r="A679" t="s">
        <v>349</v>
      </c>
      <c r="B679" t="s">
        <v>171</v>
      </c>
      <c r="C679" t="s">
        <v>172</v>
      </c>
      <c r="D679" t="s">
        <v>47</v>
      </c>
      <c r="E679" t="s">
        <v>41</v>
      </c>
      <c r="F679" s="58"/>
      <c r="G679" s="58"/>
      <c r="H679" s="58"/>
      <c r="I679" s="58"/>
      <c r="J679" s="58"/>
    </row>
    <row r="680" spans="1:10">
      <c r="A680" t="s">
        <v>349</v>
      </c>
      <c r="B680" t="s">
        <v>173</v>
      </c>
      <c r="C680" t="s">
        <v>174</v>
      </c>
      <c r="D680" t="s">
        <v>47</v>
      </c>
      <c r="E680" t="s">
        <v>41</v>
      </c>
      <c r="F680" s="58"/>
      <c r="G680" s="58"/>
      <c r="H680" s="58"/>
      <c r="I680" s="58"/>
      <c r="J680" s="58"/>
    </row>
    <row r="681" spans="1:10">
      <c r="A681" t="s">
        <v>349</v>
      </c>
      <c r="B681" t="s">
        <v>175</v>
      </c>
      <c r="C681" t="s">
        <v>176</v>
      </c>
      <c r="D681" t="s">
        <v>47</v>
      </c>
      <c r="E681" t="s">
        <v>41</v>
      </c>
      <c r="F681" s="58"/>
      <c r="G681" s="58"/>
      <c r="H681" s="58"/>
      <c r="I681" s="58"/>
      <c r="J681" s="58"/>
    </row>
    <row r="682" spans="1:10">
      <c r="A682" t="s">
        <v>349</v>
      </c>
      <c r="B682" t="s">
        <v>177</v>
      </c>
      <c r="C682" t="s">
        <v>93</v>
      </c>
      <c r="D682" t="s">
        <v>47</v>
      </c>
      <c r="E682" t="s">
        <v>41</v>
      </c>
      <c r="F682" s="58"/>
      <c r="G682" s="58"/>
      <c r="H682" s="58"/>
      <c r="I682" s="58"/>
      <c r="J682" s="58"/>
    </row>
    <row r="683" spans="1:10">
      <c r="A683" t="s">
        <v>349</v>
      </c>
      <c r="B683" t="s">
        <v>178</v>
      </c>
      <c r="C683" t="s">
        <v>179</v>
      </c>
      <c r="D683" t="s">
        <v>47</v>
      </c>
      <c r="E683" t="s">
        <v>41</v>
      </c>
      <c r="F683" s="58"/>
      <c r="G683" s="58"/>
      <c r="H683" s="58"/>
      <c r="I683" s="58"/>
      <c r="J683" s="58"/>
    </row>
    <row r="684" spans="1:10">
      <c r="A684" t="s">
        <v>349</v>
      </c>
      <c r="B684" t="s">
        <v>180</v>
      </c>
      <c r="C684" t="s">
        <v>181</v>
      </c>
      <c r="D684" t="s">
        <v>47</v>
      </c>
      <c r="E684" t="s">
        <v>41</v>
      </c>
      <c r="F684" s="58"/>
      <c r="G684" s="58"/>
      <c r="H684" s="58"/>
      <c r="I684" s="58"/>
      <c r="J684" s="58"/>
    </row>
    <row r="685" spans="1:10">
      <c r="A685" t="s">
        <v>349</v>
      </c>
      <c r="B685" t="s">
        <v>182</v>
      </c>
      <c r="C685" t="s">
        <v>183</v>
      </c>
      <c r="D685" t="s">
        <v>47</v>
      </c>
      <c r="E685" t="s">
        <v>41</v>
      </c>
      <c r="F685" s="58"/>
      <c r="G685" s="58"/>
      <c r="H685" s="58"/>
      <c r="I685" s="58"/>
      <c r="J685" s="58"/>
    </row>
    <row r="686" spans="1:10">
      <c r="A686" t="s">
        <v>349</v>
      </c>
      <c r="B686" t="s">
        <v>184</v>
      </c>
      <c r="C686" t="s">
        <v>185</v>
      </c>
      <c r="D686" t="s">
        <v>47</v>
      </c>
      <c r="E686" t="s">
        <v>41</v>
      </c>
      <c r="F686" s="58"/>
      <c r="G686" s="58"/>
      <c r="H686" s="58"/>
      <c r="I686" s="58"/>
      <c r="J686" s="58"/>
    </row>
    <row r="687" spans="1:10">
      <c r="A687" t="s">
        <v>349</v>
      </c>
      <c r="B687" t="s">
        <v>186</v>
      </c>
      <c r="C687" t="s">
        <v>187</v>
      </c>
      <c r="D687" t="s">
        <v>47</v>
      </c>
      <c r="E687" t="s">
        <v>41</v>
      </c>
      <c r="F687" s="58"/>
      <c r="G687" s="58"/>
      <c r="H687" s="58"/>
      <c r="I687" s="58"/>
      <c r="J687" s="58"/>
    </row>
    <row r="688" spans="1:10">
      <c r="A688" t="s">
        <v>349</v>
      </c>
      <c r="B688" t="s">
        <v>188</v>
      </c>
      <c r="C688" t="s">
        <v>189</v>
      </c>
      <c r="D688" t="s">
        <v>47</v>
      </c>
      <c r="E688" t="s">
        <v>41</v>
      </c>
      <c r="F688" s="58"/>
      <c r="G688" s="58"/>
      <c r="H688" s="58"/>
      <c r="I688" s="58"/>
      <c r="J688" s="58"/>
    </row>
    <row r="689" spans="1:10">
      <c r="A689" t="s">
        <v>349</v>
      </c>
      <c r="B689" t="s">
        <v>190</v>
      </c>
      <c r="C689" t="s">
        <v>191</v>
      </c>
      <c r="D689" t="s">
        <v>47</v>
      </c>
      <c r="E689" t="s">
        <v>41</v>
      </c>
      <c r="F689" s="58"/>
      <c r="G689" s="58"/>
      <c r="H689" s="58"/>
      <c r="I689" s="58"/>
      <c r="J689" s="58"/>
    </row>
    <row r="690" spans="1:10">
      <c r="A690" t="s">
        <v>349</v>
      </c>
      <c r="B690" t="s">
        <v>192</v>
      </c>
      <c r="C690" t="s">
        <v>193</v>
      </c>
      <c r="D690" t="s">
        <v>47</v>
      </c>
      <c r="E690" t="s">
        <v>41</v>
      </c>
      <c r="F690" s="58"/>
      <c r="G690" s="58"/>
      <c r="H690" s="58"/>
      <c r="I690" s="58"/>
      <c r="J690" s="58"/>
    </row>
    <row r="691" spans="1:10">
      <c r="A691" t="s">
        <v>349</v>
      </c>
      <c r="B691" t="s">
        <v>194</v>
      </c>
      <c r="C691" t="s">
        <v>195</v>
      </c>
      <c r="D691" t="s">
        <v>47</v>
      </c>
      <c r="E691" t="s">
        <v>41</v>
      </c>
      <c r="F691" s="58"/>
      <c r="G691" s="58"/>
      <c r="H691" s="58"/>
      <c r="I691" s="58"/>
      <c r="J691" s="58"/>
    </row>
    <row r="692" spans="1:10">
      <c r="A692" t="s">
        <v>349</v>
      </c>
      <c r="B692" t="s">
        <v>196</v>
      </c>
      <c r="C692" t="s">
        <v>197</v>
      </c>
      <c r="D692" t="s">
        <v>47</v>
      </c>
      <c r="E692" t="s">
        <v>41</v>
      </c>
      <c r="F692" s="58"/>
      <c r="G692" s="58"/>
      <c r="H692" s="58"/>
      <c r="I692" s="58"/>
      <c r="J692" s="58"/>
    </row>
    <row r="693" spans="1:10">
      <c r="A693" t="s">
        <v>349</v>
      </c>
      <c r="B693" t="s">
        <v>198</v>
      </c>
      <c r="C693" t="s">
        <v>199</v>
      </c>
      <c r="D693" t="s">
        <v>47</v>
      </c>
      <c r="E693" t="s">
        <v>41</v>
      </c>
      <c r="F693" s="58"/>
      <c r="G693" s="58"/>
      <c r="H693" s="58"/>
      <c r="I693" s="58"/>
      <c r="J693" s="58"/>
    </row>
    <row r="694" spans="1:10">
      <c r="A694" t="s">
        <v>349</v>
      </c>
      <c r="B694" t="s">
        <v>200</v>
      </c>
      <c r="C694" t="s">
        <v>201</v>
      </c>
      <c r="D694" t="s">
        <v>47</v>
      </c>
      <c r="E694" t="s">
        <v>41</v>
      </c>
      <c r="F694" s="58"/>
      <c r="G694" s="58"/>
      <c r="H694" s="58"/>
      <c r="I694" s="58"/>
      <c r="J694" s="58"/>
    </row>
    <row r="695" spans="1:10">
      <c r="A695" t="s">
        <v>349</v>
      </c>
      <c r="B695" t="s">
        <v>202</v>
      </c>
      <c r="C695" t="s">
        <v>203</v>
      </c>
      <c r="D695" t="s">
        <v>47</v>
      </c>
      <c r="E695" t="s">
        <v>41</v>
      </c>
      <c r="F695" s="58"/>
      <c r="G695" s="58"/>
      <c r="H695" s="58"/>
      <c r="I695" s="58"/>
      <c r="J695" s="58"/>
    </row>
    <row r="696" spans="1:10">
      <c r="A696" t="s">
        <v>349</v>
      </c>
      <c r="B696" t="s">
        <v>204</v>
      </c>
      <c r="C696" t="s">
        <v>205</v>
      </c>
      <c r="D696" t="s">
        <v>47</v>
      </c>
      <c r="E696" t="s">
        <v>41</v>
      </c>
      <c r="F696" s="58"/>
      <c r="G696" s="58"/>
      <c r="H696" s="58"/>
      <c r="I696" s="58"/>
      <c r="J696" s="58"/>
    </row>
    <row r="697" spans="1:10">
      <c r="A697" t="s">
        <v>349</v>
      </c>
      <c r="B697" t="s">
        <v>206</v>
      </c>
      <c r="C697" t="s">
        <v>207</v>
      </c>
      <c r="D697" t="s">
        <v>47</v>
      </c>
      <c r="E697" t="s">
        <v>41</v>
      </c>
      <c r="F697" s="58"/>
      <c r="G697" s="58"/>
      <c r="H697" s="58"/>
      <c r="I697" s="58"/>
      <c r="J697" s="58"/>
    </row>
    <row r="698" spans="1:10">
      <c r="A698" t="s">
        <v>349</v>
      </c>
      <c r="B698" t="s">
        <v>208</v>
      </c>
      <c r="C698" t="s">
        <v>209</v>
      </c>
      <c r="D698" t="s">
        <v>47</v>
      </c>
      <c r="E698" t="s">
        <v>41</v>
      </c>
      <c r="F698" s="58"/>
      <c r="G698" s="58"/>
      <c r="H698" s="58"/>
      <c r="I698" s="58"/>
      <c r="J698" s="58"/>
    </row>
    <row r="699" spans="1:10">
      <c r="A699" t="s">
        <v>349</v>
      </c>
      <c r="B699" t="s">
        <v>210</v>
      </c>
      <c r="C699" t="s">
        <v>211</v>
      </c>
      <c r="D699" t="s">
        <v>47</v>
      </c>
      <c r="E699" t="s">
        <v>41</v>
      </c>
      <c r="F699" s="58"/>
      <c r="G699" s="58"/>
      <c r="H699" s="58"/>
      <c r="I699" s="58"/>
      <c r="J699" s="58"/>
    </row>
    <row r="700" spans="1:10">
      <c r="A700" t="s">
        <v>349</v>
      </c>
      <c r="B700" t="s">
        <v>212</v>
      </c>
      <c r="C700" t="s">
        <v>213</v>
      </c>
      <c r="D700" t="s">
        <v>47</v>
      </c>
      <c r="E700" t="s">
        <v>41</v>
      </c>
      <c r="F700" s="58"/>
      <c r="G700" s="58"/>
      <c r="H700" s="58"/>
      <c r="I700" s="58"/>
      <c r="J700" s="58"/>
    </row>
    <row r="701" spans="1:10">
      <c r="A701" t="s">
        <v>349</v>
      </c>
      <c r="B701" t="s">
        <v>214</v>
      </c>
      <c r="C701" t="s">
        <v>215</v>
      </c>
      <c r="D701" t="s">
        <v>47</v>
      </c>
      <c r="E701" t="s">
        <v>41</v>
      </c>
      <c r="F701" s="58"/>
      <c r="G701" s="58"/>
      <c r="H701" s="58"/>
      <c r="I701" s="58"/>
      <c r="J701" s="58"/>
    </row>
    <row r="702" spans="1:10">
      <c r="A702" t="s">
        <v>349</v>
      </c>
      <c r="B702" t="s">
        <v>216</v>
      </c>
      <c r="C702" t="s">
        <v>217</v>
      </c>
      <c r="D702" t="s">
        <v>47</v>
      </c>
      <c r="E702" t="s">
        <v>41</v>
      </c>
      <c r="F702" s="58"/>
      <c r="G702" s="58"/>
      <c r="H702" s="58"/>
      <c r="I702" s="58"/>
      <c r="J702" s="58"/>
    </row>
    <row r="703" spans="1:10">
      <c r="A703" t="s">
        <v>349</v>
      </c>
      <c r="B703" t="s">
        <v>218</v>
      </c>
      <c r="C703" t="s">
        <v>219</v>
      </c>
      <c r="D703" t="s">
        <v>47</v>
      </c>
      <c r="E703" t="s">
        <v>41</v>
      </c>
      <c r="F703" s="58"/>
      <c r="G703" s="58"/>
      <c r="H703" s="58"/>
      <c r="I703" s="58"/>
      <c r="J703" s="58"/>
    </row>
    <row r="704" spans="1:10">
      <c r="A704" t="s">
        <v>349</v>
      </c>
      <c r="B704" t="s">
        <v>220</v>
      </c>
      <c r="C704" t="s">
        <v>221</v>
      </c>
      <c r="D704" t="s">
        <v>47</v>
      </c>
      <c r="E704" t="s">
        <v>41</v>
      </c>
      <c r="F704" s="58"/>
      <c r="G704" s="58"/>
      <c r="H704" s="58"/>
      <c r="I704" s="58"/>
      <c r="J704" s="58"/>
    </row>
    <row r="705" spans="1:10">
      <c r="A705" t="s">
        <v>349</v>
      </c>
      <c r="B705" t="s">
        <v>222</v>
      </c>
      <c r="C705" t="s">
        <v>223</v>
      </c>
      <c r="D705" t="s">
        <v>47</v>
      </c>
      <c r="E705" t="s">
        <v>41</v>
      </c>
      <c r="F705" s="58"/>
      <c r="G705" s="58"/>
      <c r="H705" s="58"/>
      <c r="I705" s="58"/>
      <c r="J705" s="58"/>
    </row>
    <row r="706" spans="1:10">
      <c r="A706" t="s">
        <v>349</v>
      </c>
      <c r="B706" t="s">
        <v>224</v>
      </c>
      <c r="C706" t="s">
        <v>225</v>
      </c>
      <c r="D706" t="s">
        <v>47</v>
      </c>
      <c r="E706" t="s">
        <v>41</v>
      </c>
      <c r="F706" s="58"/>
      <c r="G706" s="58"/>
      <c r="H706" s="58"/>
      <c r="I706" s="58"/>
      <c r="J706" s="58"/>
    </row>
    <row r="707" spans="1:10">
      <c r="A707" t="s">
        <v>349</v>
      </c>
      <c r="B707" t="s">
        <v>226</v>
      </c>
      <c r="C707" t="s">
        <v>227</v>
      </c>
      <c r="D707" t="s">
        <v>47</v>
      </c>
      <c r="E707" t="s">
        <v>41</v>
      </c>
      <c r="F707" s="58"/>
      <c r="G707" s="58"/>
      <c r="H707" s="58"/>
      <c r="I707" s="58"/>
      <c r="J707" s="58"/>
    </row>
    <row r="708" spans="1:10">
      <c r="A708" t="s">
        <v>349</v>
      </c>
      <c r="B708" t="s">
        <v>228</v>
      </c>
      <c r="C708" t="s">
        <v>229</v>
      </c>
      <c r="D708" t="s">
        <v>47</v>
      </c>
      <c r="E708" t="s">
        <v>41</v>
      </c>
      <c r="F708" s="58"/>
      <c r="G708" s="58"/>
      <c r="H708" s="58"/>
      <c r="I708" s="58"/>
      <c r="J708" s="58"/>
    </row>
    <row r="709" spans="1:10">
      <c r="A709" t="s">
        <v>349</v>
      </c>
      <c r="B709" t="s">
        <v>230</v>
      </c>
      <c r="C709" t="s">
        <v>231</v>
      </c>
      <c r="D709" t="s">
        <v>47</v>
      </c>
      <c r="E709" t="s">
        <v>41</v>
      </c>
      <c r="F709" s="58"/>
      <c r="G709" s="58"/>
      <c r="H709" s="58"/>
      <c r="I709" s="58"/>
      <c r="J709" s="58"/>
    </row>
    <row r="710" spans="1:10">
      <c r="A710" t="s">
        <v>349</v>
      </c>
      <c r="B710" t="s">
        <v>232</v>
      </c>
      <c r="C710" t="s">
        <v>233</v>
      </c>
      <c r="D710" t="s">
        <v>47</v>
      </c>
      <c r="E710" t="s">
        <v>41</v>
      </c>
      <c r="F710" s="58"/>
      <c r="G710" s="58"/>
      <c r="H710" s="58"/>
      <c r="I710" s="58"/>
      <c r="J710" s="58"/>
    </row>
    <row r="711" spans="1:10">
      <c r="A711" t="s">
        <v>349</v>
      </c>
      <c r="B711" t="s">
        <v>234</v>
      </c>
      <c r="C711" t="s">
        <v>235</v>
      </c>
      <c r="D711" t="s">
        <v>47</v>
      </c>
      <c r="E711" t="s">
        <v>41</v>
      </c>
      <c r="F711" s="58"/>
      <c r="G711" s="58"/>
      <c r="H711" s="58"/>
      <c r="I711" s="58"/>
      <c r="J711" s="58"/>
    </row>
    <row r="712" spans="1:10">
      <c r="A712" t="s">
        <v>349</v>
      </c>
      <c r="B712" t="s">
        <v>236</v>
      </c>
      <c r="C712" t="s">
        <v>237</v>
      </c>
      <c r="D712" t="s">
        <v>47</v>
      </c>
      <c r="E712" t="s">
        <v>41</v>
      </c>
      <c r="F712" s="58"/>
      <c r="G712" s="58"/>
      <c r="H712" s="58"/>
      <c r="I712" s="58"/>
      <c r="J712" s="58"/>
    </row>
    <row r="713" spans="1:10">
      <c r="A713" t="s">
        <v>349</v>
      </c>
      <c r="B713" t="s">
        <v>238</v>
      </c>
      <c r="C713" t="s">
        <v>239</v>
      </c>
      <c r="D713" t="s">
        <v>47</v>
      </c>
      <c r="E713" t="s">
        <v>41</v>
      </c>
      <c r="F713" s="58"/>
      <c r="G713" s="58"/>
      <c r="H713" s="58"/>
      <c r="I713" s="58"/>
      <c r="J713" s="58"/>
    </row>
    <row r="714" spans="1:10">
      <c r="A714" t="s">
        <v>349</v>
      </c>
      <c r="B714" t="s">
        <v>240</v>
      </c>
      <c r="C714" t="s">
        <v>241</v>
      </c>
      <c r="D714" t="s">
        <v>47</v>
      </c>
      <c r="E714" t="s">
        <v>41</v>
      </c>
      <c r="F714" s="58"/>
      <c r="G714" s="58"/>
      <c r="H714" s="58"/>
      <c r="I714" s="58"/>
      <c r="J714" s="58"/>
    </row>
    <row r="715" spans="1:10">
      <c r="A715" t="s">
        <v>349</v>
      </c>
      <c r="B715" t="s">
        <v>242</v>
      </c>
      <c r="C715" t="s">
        <v>243</v>
      </c>
      <c r="D715" t="s">
        <v>47</v>
      </c>
      <c r="E715" t="s">
        <v>41</v>
      </c>
      <c r="F715" s="58"/>
      <c r="G715" s="58"/>
      <c r="H715" s="58"/>
      <c r="I715" s="58"/>
      <c r="J715" s="58"/>
    </row>
    <row r="716" spans="1:10">
      <c r="A716" t="s">
        <v>349</v>
      </c>
      <c r="B716" t="s">
        <v>244</v>
      </c>
      <c r="C716" t="s">
        <v>245</v>
      </c>
      <c r="D716" t="s">
        <v>47</v>
      </c>
      <c r="E716" t="s">
        <v>41</v>
      </c>
      <c r="F716" s="58"/>
      <c r="G716" s="58"/>
      <c r="H716" s="58"/>
      <c r="I716" s="58"/>
      <c r="J716" s="58"/>
    </row>
    <row r="717" spans="1:10">
      <c r="A717" t="s">
        <v>349</v>
      </c>
      <c r="B717" t="s">
        <v>246</v>
      </c>
      <c r="C717" t="s">
        <v>247</v>
      </c>
      <c r="D717" t="s">
        <v>47</v>
      </c>
      <c r="E717" t="s">
        <v>41</v>
      </c>
      <c r="F717" s="58"/>
      <c r="G717" s="58"/>
      <c r="H717" s="58"/>
      <c r="I717" s="58"/>
      <c r="J717" s="58"/>
    </row>
    <row r="718" spans="1:10">
      <c r="A718" t="s">
        <v>349</v>
      </c>
      <c r="B718" t="s">
        <v>248</v>
      </c>
      <c r="C718" t="s">
        <v>249</v>
      </c>
      <c r="D718" t="s">
        <v>47</v>
      </c>
      <c r="E718" t="s">
        <v>41</v>
      </c>
      <c r="F718" s="58"/>
      <c r="G718" s="58"/>
      <c r="H718" s="58"/>
      <c r="I718" s="58"/>
      <c r="J718" s="58"/>
    </row>
    <row r="719" spans="1:10">
      <c r="A719" t="s">
        <v>349</v>
      </c>
      <c r="B719" t="s">
        <v>250</v>
      </c>
      <c r="C719" t="s">
        <v>251</v>
      </c>
      <c r="D719" t="s">
        <v>47</v>
      </c>
      <c r="E719" t="s">
        <v>41</v>
      </c>
      <c r="F719" s="58"/>
      <c r="G719" s="58"/>
      <c r="H719" s="58"/>
      <c r="I719" s="58"/>
      <c r="J719" s="58"/>
    </row>
    <row r="720" spans="1:10">
      <c r="A720" t="s">
        <v>349</v>
      </c>
      <c r="B720" t="s">
        <v>252</v>
      </c>
      <c r="C720" t="s">
        <v>253</v>
      </c>
      <c r="D720" t="s">
        <v>47</v>
      </c>
      <c r="E720" t="s">
        <v>41</v>
      </c>
      <c r="F720" s="58"/>
      <c r="G720" s="58"/>
      <c r="H720" s="58"/>
      <c r="I720" s="58"/>
      <c r="J720" s="58"/>
    </row>
    <row r="721" spans="1:10">
      <c r="A721" t="s">
        <v>349</v>
      </c>
      <c r="B721" t="s">
        <v>254</v>
      </c>
      <c r="C721" t="s">
        <v>255</v>
      </c>
      <c r="D721" t="s">
        <v>47</v>
      </c>
      <c r="E721" t="s">
        <v>41</v>
      </c>
      <c r="F721" s="58"/>
      <c r="G721" s="58"/>
      <c r="H721" s="58"/>
      <c r="I721" s="58"/>
      <c r="J721" s="58"/>
    </row>
    <row r="722" spans="1:10">
      <c r="A722" t="s">
        <v>349</v>
      </c>
      <c r="B722" t="s">
        <v>256</v>
      </c>
      <c r="C722" t="s">
        <v>257</v>
      </c>
      <c r="D722" t="s">
        <v>47</v>
      </c>
      <c r="E722" t="s">
        <v>41</v>
      </c>
      <c r="F722" s="58"/>
      <c r="G722" s="58"/>
      <c r="H722" s="58"/>
      <c r="I722" s="58"/>
      <c r="J722" s="58"/>
    </row>
    <row r="723" spans="1:10">
      <c r="A723" t="s">
        <v>349</v>
      </c>
      <c r="B723" t="s">
        <v>258</v>
      </c>
      <c r="C723" t="s">
        <v>259</v>
      </c>
      <c r="D723" t="s">
        <v>47</v>
      </c>
      <c r="E723" t="s">
        <v>41</v>
      </c>
      <c r="F723" s="58"/>
      <c r="G723" s="58"/>
      <c r="H723" s="58"/>
      <c r="I723" s="58"/>
      <c r="J723" s="58"/>
    </row>
    <row r="724" spans="1:10">
      <c r="A724" t="s">
        <v>349</v>
      </c>
      <c r="B724" t="s">
        <v>260</v>
      </c>
      <c r="C724" t="s">
        <v>261</v>
      </c>
      <c r="D724" t="s">
        <v>47</v>
      </c>
      <c r="E724" t="s">
        <v>41</v>
      </c>
      <c r="F724" s="58"/>
      <c r="G724" s="58"/>
      <c r="H724" s="58"/>
      <c r="I724" s="58"/>
      <c r="J724" s="58"/>
    </row>
    <row r="725" spans="1:10">
      <c r="A725" t="s">
        <v>349</v>
      </c>
      <c r="B725" t="s">
        <v>262</v>
      </c>
      <c r="C725" t="s">
        <v>263</v>
      </c>
      <c r="D725" t="s">
        <v>47</v>
      </c>
      <c r="E725" t="s">
        <v>41</v>
      </c>
      <c r="F725" s="58"/>
      <c r="G725" s="58"/>
      <c r="H725" s="58"/>
      <c r="I725" s="58"/>
      <c r="J725" s="58"/>
    </row>
    <row r="726" spans="1:10">
      <c r="A726" t="s">
        <v>349</v>
      </c>
      <c r="B726" t="s">
        <v>264</v>
      </c>
      <c r="C726" t="s">
        <v>265</v>
      </c>
      <c r="D726" t="s">
        <v>47</v>
      </c>
      <c r="E726" t="s">
        <v>41</v>
      </c>
      <c r="F726" s="58"/>
      <c r="G726" s="58"/>
      <c r="H726" s="58"/>
      <c r="I726" s="58"/>
      <c r="J726" s="58"/>
    </row>
    <row r="727" spans="1:10">
      <c r="A727" t="s">
        <v>349</v>
      </c>
      <c r="B727" t="s">
        <v>266</v>
      </c>
      <c r="C727" t="s">
        <v>267</v>
      </c>
      <c r="D727" t="s">
        <v>47</v>
      </c>
      <c r="E727" t="s">
        <v>41</v>
      </c>
      <c r="F727" s="58"/>
      <c r="G727" s="58"/>
      <c r="H727" s="58"/>
      <c r="I727" s="58"/>
      <c r="J727" s="58"/>
    </row>
    <row r="728" spans="1:10">
      <c r="A728" t="s">
        <v>349</v>
      </c>
      <c r="B728" t="s">
        <v>268</v>
      </c>
      <c r="C728" t="s">
        <v>269</v>
      </c>
      <c r="D728" t="s">
        <v>47</v>
      </c>
      <c r="E728" t="s">
        <v>41</v>
      </c>
      <c r="F728" s="58"/>
      <c r="G728" s="58"/>
      <c r="H728" s="58"/>
      <c r="I728" s="58"/>
      <c r="J728" s="58"/>
    </row>
    <row r="729" spans="1:10">
      <c r="A729" t="s">
        <v>349</v>
      </c>
      <c r="B729" t="s">
        <v>270</v>
      </c>
      <c r="C729" t="s">
        <v>271</v>
      </c>
      <c r="D729" t="s">
        <v>47</v>
      </c>
      <c r="E729" t="s">
        <v>41</v>
      </c>
      <c r="F729" s="58"/>
      <c r="G729" s="58"/>
      <c r="H729" s="58"/>
      <c r="I729" s="58"/>
      <c r="J729" s="58"/>
    </row>
    <row r="730" spans="1:10">
      <c r="A730" t="s">
        <v>349</v>
      </c>
      <c r="B730" t="s">
        <v>272</v>
      </c>
      <c r="C730" t="s">
        <v>273</v>
      </c>
      <c r="D730" t="s">
        <v>47</v>
      </c>
      <c r="E730" t="s">
        <v>41</v>
      </c>
      <c r="F730" s="58"/>
      <c r="G730" s="58"/>
      <c r="H730" s="58"/>
      <c r="I730" s="58"/>
      <c r="J730" s="58"/>
    </row>
    <row r="731" spans="1:10">
      <c r="A731" t="s">
        <v>349</v>
      </c>
      <c r="B731" t="s">
        <v>274</v>
      </c>
      <c r="C731" t="s">
        <v>275</v>
      </c>
      <c r="D731" t="s">
        <v>47</v>
      </c>
      <c r="E731" t="s">
        <v>41</v>
      </c>
      <c r="F731" s="58"/>
      <c r="G731" s="58"/>
      <c r="H731" s="58"/>
      <c r="I731" s="58"/>
      <c r="J731" s="58"/>
    </row>
    <row r="732" spans="1:10">
      <c r="A732" t="s">
        <v>349</v>
      </c>
      <c r="B732" t="s">
        <v>276</v>
      </c>
      <c r="C732" t="s">
        <v>277</v>
      </c>
      <c r="D732" t="s">
        <v>47</v>
      </c>
      <c r="E732" t="s">
        <v>41</v>
      </c>
      <c r="F732" s="58"/>
      <c r="G732" s="58"/>
      <c r="H732" s="58"/>
      <c r="I732" s="58"/>
      <c r="J732" s="58"/>
    </row>
    <row r="733" spans="1:10">
      <c r="A733" t="s">
        <v>349</v>
      </c>
      <c r="B733" t="s">
        <v>278</v>
      </c>
      <c r="C733" t="s">
        <v>279</v>
      </c>
      <c r="D733" t="s">
        <v>47</v>
      </c>
      <c r="E733" t="s">
        <v>41</v>
      </c>
      <c r="F733" s="58"/>
      <c r="G733" s="58"/>
      <c r="H733" s="58"/>
      <c r="I733" s="58"/>
      <c r="J733" s="58"/>
    </row>
    <row r="734" spans="1:10">
      <c r="A734" t="s">
        <v>349</v>
      </c>
      <c r="B734" t="s">
        <v>280</v>
      </c>
      <c r="C734" t="s">
        <v>281</v>
      </c>
      <c r="D734" t="s">
        <v>47</v>
      </c>
      <c r="E734" t="s">
        <v>41</v>
      </c>
      <c r="F734" s="58"/>
      <c r="G734" s="58"/>
      <c r="H734" s="58"/>
      <c r="I734" s="58"/>
      <c r="J734" s="58"/>
    </row>
    <row r="735" spans="1:10">
      <c r="A735" t="s">
        <v>349</v>
      </c>
      <c r="B735" t="s">
        <v>282</v>
      </c>
      <c r="C735" t="s">
        <v>283</v>
      </c>
      <c r="D735" t="s">
        <v>47</v>
      </c>
      <c r="E735" t="s">
        <v>41</v>
      </c>
      <c r="F735" s="58"/>
      <c r="G735" s="58"/>
      <c r="H735" s="58"/>
      <c r="I735" s="58"/>
      <c r="J735" s="58"/>
    </row>
    <row r="736" spans="1:10">
      <c r="A736" t="s">
        <v>349</v>
      </c>
      <c r="B736" t="s">
        <v>284</v>
      </c>
      <c r="C736" t="s">
        <v>285</v>
      </c>
      <c r="D736" t="s">
        <v>47</v>
      </c>
      <c r="E736" t="s">
        <v>41</v>
      </c>
      <c r="F736" s="58"/>
      <c r="G736" s="58"/>
      <c r="H736" s="58"/>
      <c r="I736" s="58"/>
      <c r="J736" s="58"/>
    </row>
    <row r="737" spans="1:10">
      <c r="A737" t="s">
        <v>349</v>
      </c>
      <c r="B737" t="s">
        <v>286</v>
      </c>
      <c r="C737" t="s">
        <v>287</v>
      </c>
      <c r="D737" t="s">
        <v>47</v>
      </c>
      <c r="E737" t="s">
        <v>41</v>
      </c>
      <c r="F737" s="58"/>
      <c r="G737" s="58"/>
      <c r="H737" s="58"/>
      <c r="I737" s="58"/>
      <c r="J737" s="58"/>
    </row>
    <row r="738" spans="1:10">
      <c r="A738" t="s">
        <v>349</v>
      </c>
      <c r="B738" t="s">
        <v>288</v>
      </c>
      <c r="C738" t="s">
        <v>289</v>
      </c>
      <c r="D738" t="s">
        <v>47</v>
      </c>
      <c r="E738" t="s">
        <v>41</v>
      </c>
      <c r="F738" s="58"/>
      <c r="G738" s="58"/>
      <c r="H738" s="58"/>
      <c r="I738" s="58"/>
      <c r="J738" s="58"/>
    </row>
    <row r="739" spans="1:10">
      <c r="A739" t="s">
        <v>349</v>
      </c>
      <c r="B739" t="s">
        <v>290</v>
      </c>
      <c r="C739" t="s">
        <v>291</v>
      </c>
      <c r="D739" t="s">
        <v>47</v>
      </c>
      <c r="E739" t="s">
        <v>41</v>
      </c>
      <c r="F739" s="58"/>
      <c r="G739" s="58"/>
      <c r="H739" s="58"/>
      <c r="I739" s="58"/>
      <c r="J739" s="58"/>
    </row>
    <row r="740" spans="1:10">
      <c r="A740" t="s">
        <v>349</v>
      </c>
      <c r="B740" t="s">
        <v>292</v>
      </c>
      <c r="C740" t="s">
        <v>293</v>
      </c>
      <c r="D740" t="s">
        <v>47</v>
      </c>
      <c r="E740" t="s">
        <v>41</v>
      </c>
      <c r="F740" s="58"/>
      <c r="G740" s="58"/>
      <c r="H740" s="58"/>
      <c r="I740" s="58"/>
      <c r="J740" s="58"/>
    </row>
    <row r="741" spans="1:10">
      <c r="A741" t="s">
        <v>349</v>
      </c>
      <c r="B741" t="s">
        <v>294</v>
      </c>
      <c r="C741" t="s">
        <v>295</v>
      </c>
      <c r="D741" t="s">
        <v>47</v>
      </c>
      <c r="E741" t="s">
        <v>41</v>
      </c>
      <c r="F741" s="58"/>
      <c r="G741" s="58"/>
      <c r="H741" s="58"/>
      <c r="I741" s="58"/>
      <c r="J741" s="58"/>
    </row>
    <row r="742" spans="1:10">
      <c r="A742" t="s">
        <v>349</v>
      </c>
      <c r="B742" t="s">
        <v>296</v>
      </c>
      <c r="C742" t="s">
        <v>297</v>
      </c>
      <c r="D742" t="s">
        <v>47</v>
      </c>
      <c r="E742" t="s">
        <v>41</v>
      </c>
      <c r="F742" s="58"/>
      <c r="G742" s="58"/>
      <c r="H742" s="58"/>
      <c r="I742" s="58"/>
      <c r="J742" s="58"/>
    </row>
    <row r="743" spans="1:10">
      <c r="A743" t="s">
        <v>349</v>
      </c>
      <c r="B743" t="s">
        <v>298</v>
      </c>
      <c r="C743" t="s">
        <v>299</v>
      </c>
      <c r="D743" t="s">
        <v>47</v>
      </c>
      <c r="E743" t="s">
        <v>41</v>
      </c>
      <c r="F743" s="58"/>
      <c r="G743" s="58"/>
      <c r="H743" s="58"/>
      <c r="I743" s="58"/>
      <c r="J743" s="58"/>
    </row>
    <row r="744" spans="1:10">
      <c r="A744" t="s">
        <v>349</v>
      </c>
      <c r="B744" t="s">
        <v>300</v>
      </c>
      <c r="C744" t="s">
        <v>301</v>
      </c>
      <c r="D744" t="s">
        <v>47</v>
      </c>
      <c r="E744" t="s">
        <v>41</v>
      </c>
      <c r="F744" s="58"/>
      <c r="G744" s="58"/>
      <c r="H744" s="58"/>
      <c r="I744" s="58"/>
      <c r="J744" s="58"/>
    </row>
    <row r="745" spans="1:10">
      <c r="A745" t="s">
        <v>349</v>
      </c>
      <c r="B745" t="s">
        <v>302</v>
      </c>
      <c r="C745" t="s">
        <v>303</v>
      </c>
      <c r="D745" t="s">
        <v>47</v>
      </c>
      <c r="E745" t="s">
        <v>41</v>
      </c>
      <c r="F745" s="58"/>
      <c r="G745" s="58"/>
      <c r="H745" s="58"/>
      <c r="I745" s="58"/>
      <c r="J745" s="58"/>
    </row>
    <row r="746" spans="1:10">
      <c r="A746" t="s">
        <v>349</v>
      </c>
      <c r="B746" t="s">
        <v>304</v>
      </c>
      <c r="C746" t="s">
        <v>305</v>
      </c>
      <c r="D746" t="s">
        <v>47</v>
      </c>
      <c r="E746" t="s">
        <v>41</v>
      </c>
      <c r="F746" s="58"/>
      <c r="G746" s="58"/>
      <c r="H746" s="58"/>
      <c r="I746" s="58"/>
      <c r="J746" s="58"/>
    </row>
    <row r="747" spans="1:10">
      <c r="A747" t="s">
        <v>349</v>
      </c>
      <c r="B747" t="s">
        <v>306</v>
      </c>
      <c r="C747" t="s">
        <v>307</v>
      </c>
      <c r="D747" t="s">
        <v>47</v>
      </c>
      <c r="E747" t="s">
        <v>41</v>
      </c>
      <c r="F747" s="58"/>
      <c r="G747" s="58"/>
      <c r="H747" s="58"/>
      <c r="I747" s="58"/>
      <c r="J747" s="58"/>
    </row>
    <row r="748" spans="1:10">
      <c r="A748" t="s">
        <v>349</v>
      </c>
      <c r="B748" t="s">
        <v>308</v>
      </c>
      <c r="C748" t="s">
        <v>309</v>
      </c>
      <c r="D748" t="s">
        <v>47</v>
      </c>
      <c r="E748" t="s">
        <v>41</v>
      </c>
      <c r="F748" s="58"/>
      <c r="G748" s="58"/>
      <c r="H748" s="58"/>
      <c r="I748" s="58"/>
      <c r="J748" s="58"/>
    </row>
    <row r="749" spans="1:10">
      <c r="A749" t="s">
        <v>349</v>
      </c>
      <c r="B749" t="s">
        <v>310</v>
      </c>
      <c r="C749" t="s">
        <v>311</v>
      </c>
      <c r="D749" t="s">
        <v>47</v>
      </c>
      <c r="E749" t="s">
        <v>41</v>
      </c>
      <c r="F749" s="58"/>
      <c r="G749" s="58"/>
      <c r="H749" s="58"/>
      <c r="I749" s="58"/>
      <c r="J749" s="58"/>
    </row>
    <row r="750" spans="1:10">
      <c r="A750" t="s">
        <v>349</v>
      </c>
      <c r="B750" t="s">
        <v>312</v>
      </c>
      <c r="C750" t="s">
        <v>313</v>
      </c>
      <c r="D750" t="s">
        <v>47</v>
      </c>
      <c r="E750" t="s">
        <v>41</v>
      </c>
      <c r="F750" s="58"/>
      <c r="G750" s="58"/>
      <c r="H750" s="58"/>
      <c r="I750" s="58"/>
      <c r="J750" s="58"/>
    </row>
    <row r="751" spans="1:10">
      <c r="A751" t="s">
        <v>349</v>
      </c>
      <c r="B751" t="s">
        <v>314</v>
      </c>
      <c r="C751" t="s">
        <v>315</v>
      </c>
      <c r="D751" t="s">
        <v>47</v>
      </c>
      <c r="E751" t="s">
        <v>41</v>
      </c>
      <c r="F751" s="58"/>
      <c r="G751" s="58"/>
      <c r="H751" s="58"/>
      <c r="I751" s="58"/>
      <c r="J751" s="58"/>
    </row>
    <row r="752" spans="1:10">
      <c r="A752" t="s">
        <v>349</v>
      </c>
      <c r="B752" t="s">
        <v>316</v>
      </c>
      <c r="C752" t="s">
        <v>317</v>
      </c>
      <c r="D752" t="s">
        <v>47</v>
      </c>
      <c r="E752" t="s">
        <v>41</v>
      </c>
      <c r="F752" s="56"/>
      <c r="G752" s="56"/>
      <c r="H752" s="56"/>
      <c r="I752" s="56"/>
      <c r="J752" s="56"/>
    </row>
    <row r="753" spans="1:10">
      <c r="A753" t="s">
        <v>349</v>
      </c>
      <c r="B753" t="s">
        <v>319</v>
      </c>
      <c r="C753" t="s">
        <v>320</v>
      </c>
      <c r="D753" t="s">
        <v>47</v>
      </c>
      <c r="E753" t="s">
        <v>41</v>
      </c>
      <c r="F753" s="56"/>
      <c r="G753" s="56"/>
      <c r="H753" s="56"/>
      <c r="I753" s="56"/>
      <c r="J753" s="56"/>
    </row>
    <row r="754" spans="1:10">
      <c r="A754" t="s">
        <v>349</v>
      </c>
      <c r="B754" t="s">
        <v>321</v>
      </c>
      <c r="C754" t="s">
        <v>322</v>
      </c>
      <c r="D754" t="s">
        <v>47</v>
      </c>
      <c r="E754" t="s">
        <v>41</v>
      </c>
      <c r="F754" s="58"/>
      <c r="G754" s="58"/>
      <c r="H754" s="58"/>
      <c r="I754" s="58"/>
      <c r="J754" s="58"/>
    </row>
    <row r="755" spans="1:10">
      <c r="A755" t="s">
        <v>349</v>
      </c>
      <c r="B755" t="s">
        <v>323</v>
      </c>
      <c r="C755" t="s">
        <v>324</v>
      </c>
      <c r="D755" t="s">
        <v>47</v>
      </c>
      <c r="E755" t="s">
        <v>41</v>
      </c>
      <c r="F755" s="58"/>
      <c r="G755" s="58"/>
      <c r="H755" s="58"/>
      <c r="I755" s="58"/>
      <c r="J755" s="58"/>
    </row>
    <row r="756" spans="1:10">
      <c r="A756" t="s">
        <v>349</v>
      </c>
      <c r="B756" t="s">
        <v>325</v>
      </c>
      <c r="C756" t="s">
        <v>326</v>
      </c>
      <c r="D756" t="s">
        <v>47</v>
      </c>
      <c r="E756" t="s">
        <v>41</v>
      </c>
      <c r="F756" s="58"/>
      <c r="G756" s="58"/>
      <c r="H756" s="58"/>
      <c r="I756" s="58"/>
      <c r="J756" s="58"/>
    </row>
    <row r="757" spans="1:10">
      <c r="A757" t="s">
        <v>349</v>
      </c>
      <c r="B757" t="s">
        <v>327</v>
      </c>
      <c r="C757" t="s">
        <v>328</v>
      </c>
      <c r="D757" t="s">
        <v>47</v>
      </c>
      <c r="E757" t="s">
        <v>41</v>
      </c>
      <c r="F757" s="58"/>
      <c r="G757" s="58"/>
      <c r="H757" s="58"/>
      <c r="I757" s="58"/>
      <c r="J757" s="58"/>
    </row>
    <row r="758" spans="1:10">
      <c r="A758" t="s">
        <v>349</v>
      </c>
      <c r="B758" t="s">
        <v>329</v>
      </c>
      <c r="C758" t="s">
        <v>330</v>
      </c>
      <c r="D758" t="s">
        <v>47</v>
      </c>
      <c r="E758" t="s">
        <v>41</v>
      </c>
      <c r="F758" s="58"/>
      <c r="G758" s="58"/>
      <c r="H758" s="58"/>
      <c r="I758" s="58"/>
      <c r="J758" s="58"/>
    </row>
    <row r="759" spans="1:10">
      <c r="A759" t="s">
        <v>349</v>
      </c>
      <c r="B759" t="s">
        <v>331</v>
      </c>
      <c r="C759" t="s">
        <v>332</v>
      </c>
      <c r="D759" t="s">
        <v>47</v>
      </c>
      <c r="E759" t="s">
        <v>41</v>
      </c>
      <c r="F759" s="58"/>
      <c r="G759" s="58"/>
      <c r="H759" s="58"/>
      <c r="I759" s="58"/>
      <c r="J759" s="58"/>
    </row>
    <row r="760" spans="1:10">
      <c r="A760" t="s">
        <v>349</v>
      </c>
      <c r="B760" t="s">
        <v>333</v>
      </c>
      <c r="C760" t="s">
        <v>334</v>
      </c>
      <c r="D760" t="s">
        <v>47</v>
      </c>
      <c r="E760" t="s">
        <v>41</v>
      </c>
      <c r="F760" s="58"/>
      <c r="G760" s="58"/>
      <c r="H760" s="58"/>
      <c r="I760" s="58"/>
      <c r="J760" s="58"/>
    </row>
    <row r="761" spans="1:10">
      <c r="A761" t="s">
        <v>349</v>
      </c>
      <c r="B761" t="s">
        <v>335</v>
      </c>
      <c r="C761" t="s">
        <v>336</v>
      </c>
      <c r="D761" t="s">
        <v>47</v>
      </c>
      <c r="E761" t="s">
        <v>41</v>
      </c>
      <c r="F761" s="58"/>
      <c r="G761" s="58"/>
      <c r="H761" s="58"/>
      <c r="I761" s="58"/>
      <c r="J761" s="58"/>
    </row>
    <row r="762" spans="1:10">
      <c r="A762" t="s">
        <v>349</v>
      </c>
      <c r="B762" t="s">
        <v>337</v>
      </c>
      <c r="C762" t="s">
        <v>338</v>
      </c>
      <c r="D762" t="s">
        <v>47</v>
      </c>
      <c r="E762" t="s">
        <v>41</v>
      </c>
      <c r="F762" s="58"/>
      <c r="G762" s="58"/>
      <c r="H762" s="58"/>
      <c r="I762" s="58"/>
      <c r="J762" s="58"/>
    </row>
    <row r="763" spans="1:10">
      <c r="A763" t="s">
        <v>349</v>
      </c>
      <c r="B763" t="s">
        <v>339</v>
      </c>
      <c r="C763" t="s">
        <v>340</v>
      </c>
      <c r="D763" t="s">
        <v>47</v>
      </c>
      <c r="E763" t="s">
        <v>41</v>
      </c>
      <c r="F763" s="58"/>
      <c r="G763" s="58"/>
      <c r="H763" s="58"/>
      <c r="I763" s="58"/>
      <c r="J763" s="58"/>
    </row>
    <row r="764" spans="1:10">
      <c r="A764" t="s">
        <v>349</v>
      </c>
      <c r="B764" t="s">
        <v>341</v>
      </c>
      <c r="C764" t="s">
        <v>342</v>
      </c>
      <c r="D764" t="s">
        <v>47</v>
      </c>
      <c r="E764" t="s">
        <v>41</v>
      </c>
      <c r="F764" s="58"/>
      <c r="G764" s="58"/>
      <c r="H764" s="58"/>
      <c r="I764" s="58"/>
      <c r="J764" s="58"/>
    </row>
    <row r="765" spans="1:10">
      <c r="A765" t="s">
        <v>349</v>
      </c>
      <c r="B765" t="s">
        <v>343</v>
      </c>
      <c r="C765" t="s">
        <v>344</v>
      </c>
      <c r="D765" t="s">
        <v>47</v>
      </c>
      <c r="E765" t="s">
        <v>41</v>
      </c>
      <c r="F765" s="58"/>
      <c r="G765" s="58"/>
      <c r="H765" s="58"/>
      <c r="I765" s="58"/>
      <c r="J765" s="58"/>
    </row>
    <row r="766" spans="1:10">
      <c r="A766" t="s">
        <v>349</v>
      </c>
      <c r="B766" t="s">
        <v>345</v>
      </c>
      <c r="C766" t="s">
        <v>346</v>
      </c>
      <c r="D766" t="s">
        <v>47</v>
      </c>
      <c r="E766" t="s">
        <v>41</v>
      </c>
      <c r="F766" s="58"/>
      <c r="G766" s="58"/>
      <c r="H766" s="58"/>
      <c r="I766" s="58"/>
      <c r="J766" s="58"/>
    </row>
    <row r="767" spans="1:10">
      <c r="A767" t="s">
        <v>350</v>
      </c>
      <c r="B767" t="s">
        <v>45</v>
      </c>
      <c r="C767" t="s">
        <v>46</v>
      </c>
      <c r="D767" t="s">
        <v>47</v>
      </c>
      <c r="E767" t="s">
        <v>41</v>
      </c>
      <c r="F767" s="58"/>
      <c r="G767" s="58"/>
      <c r="H767" s="58"/>
      <c r="I767" s="58"/>
      <c r="J767" s="58"/>
    </row>
    <row r="768" spans="1:10">
      <c r="A768" t="s">
        <v>350</v>
      </c>
      <c r="B768" t="s">
        <v>48</v>
      </c>
      <c r="C768" t="s">
        <v>49</v>
      </c>
      <c r="D768" t="s">
        <v>47</v>
      </c>
      <c r="E768" t="s">
        <v>41</v>
      </c>
      <c r="F768" s="56"/>
      <c r="G768" s="56"/>
      <c r="H768" s="56"/>
      <c r="I768" s="56"/>
      <c r="J768" s="56"/>
    </row>
    <row r="769" spans="1:20">
      <c r="A769" t="s">
        <v>350</v>
      </c>
      <c r="B769" t="s">
        <v>50</v>
      </c>
      <c r="C769" t="s">
        <v>51</v>
      </c>
      <c r="D769" t="s">
        <v>47</v>
      </c>
      <c r="E769" t="s">
        <v>41</v>
      </c>
      <c r="F769" s="56"/>
      <c r="G769" s="56"/>
      <c r="H769" s="56"/>
      <c r="I769" s="56"/>
      <c r="J769" s="56"/>
    </row>
    <row r="770" spans="1:20">
      <c r="A770" t="s">
        <v>350</v>
      </c>
      <c r="B770" t="s">
        <v>52</v>
      </c>
      <c r="C770" t="s">
        <v>53</v>
      </c>
      <c r="D770" t="s">
        <v>47</v>
      </c>
      <c r="E770" t="s">
        <v>41</v>
      </c>
      <c r="F770" s="56"/>
      <c r="G770" s="56"/>
      <c r="H770" s="56"/>
      <c r="I770" s="56"/>
      <c r="J770" s="56"/>
    </row>
    <row r="771" spans="1:20">
      <c r="A771" t="s">
        <v>350</v>
      </c>
      <c r="B771" t="s">
        <v>54</v>
      </c>
      <c r="C771" t="s">
        <v>55</v>
      </c>
      <c r="D771" t="s">
        <v>47</v>
      </c>
      <c r="E771" t="s">
        <v>41</v>
      </c>
      <c r="F771" s="56"/>
      <c r="G771" s="56"/>
      <c r="H771" s="56"/>
      <c r="I771" s="56"/>
      <c r="J771" s="56"/>
    </row>
    <row r="772" spans="1:20">
      <c r="A772" t="s">
        <v>350</v>
      </c>
      <c r="B772" t="s">
        <v>56</v>
      </c>
      <c r="C772" t="s">
        <v>57</v>
      </c>
      <c r="D772" t="s">
        <v>47</v>
      </c>
      <c r="E772" t="s">
        <v>41</v>
      </c>
      <c r="F772" s="58"/>
      <c r="G772" s="58"/>
      <c r="H772" s="58"/>
      <c r="I772" s="58"/>
      <c r="J772" s="58"/>
    </row>
    <row r="773" spans="1:20">
      <c r="A773" t="s">
        <v>350</v>
      </c>
      <c r="B773" t="s">
        <v>58</v>
      </c>
      <c r="C773" t="s">
        <v>59</v>
      </c>
      <c r="D773" t="s">
        <v>47</v>
      </c>
      <c r="E773" t="s">
        <v>41</v>
      </c>
      <c r="F773" s="58"/>
      <c r="G773" s="58"/>
      <c r="H773" s="58"/>
      <c r="I773" s="58"/>
      <c r="J773" s="58"/>
      <c r="P773" s="118"/>
      <c r="Q773" s="118"/>
      <c r="R773" s="118"/>
      <c r="S773" s="118"/>
      <c r="T773" s="118"/>
    </row>
    <row r="774" spans="1:20">
      <c r="A774" t="s">
        <v>350</v>
      </c>
      <c r="B774" t="s">
        <v>60</v>
      </c>
      <c r="C774" t="s">
        <v>61</v>
      </c>
      <c r="D774" t="s">
        <v>47</v>
      </c>
      <c r="E774" t="s">
        <v>41</v>
      </c>
      <c r="F774" s="56"/>
      <c r="G774" s="56"/>
      <c r="H774" s="56"/>
      <c r="I774" s="56"/>
      <c r="J774" s="56"/>
    </row>
    <row r="775" spans="1:20">
      <c r="A775" t="s">
        <v>350</v>
      </c>
      <c r="B775" t="s">
        <v>62</v>
      </c>
      <c r="C775" t="s">
        <v>63</v>
      </c>
      <c r="D775" t="s">
        <v>47</v>
      </c>
      <c r="E775" t="s">
        <v>41</v>
      </c>
      <c r="F775" s="56"/>
      <c r="G775" s="56"/>
      <c r="H775" s="56"/>
      <c r="I775" s="56"/>
      <c r="J775" s="56"/>
    </row>
    <row r="776" spans="1:20">
      <c r="A776" t="s">
        <v>350</v>
      </c>
      <c r="B776" t="s">
        <v>64</v>
      </c>
      <c r="C776" t="s">
        <v>65</v>
      </c>
      <c r="D776" t="s">
        <v>47</v>
      </c>
      <c r="E776" t="s">
        <v>41</v>
      </c>
      <c r="F776" s="56"/>
      <c r="G776" s="56"/>
      <c r="H776" s="56"/>
      <c r="I776" s="56"/>
      <c r="J776" s="56"/>
    </row>
    <row r="777" spans="1:20">
      <c r="A777" t="s">
        <v>350</v>
      </c>
      <c r="B777" t="s">
        <v>66</v>
      </c>
      <c r="C777" t="s">
        <v>67</v>
      </c>
      <c r="D777" t="s">
        <v>47</v>
      </c>
      <c r="E777" t="s">
        <v>41</v>
      </c>
      <c r="F777" s="116"/>
      <c r="G777" s="116"/>
      <c r="H777" s="116"/>
      <c r="I777" s="116"/>
      <c r="J777" s="116"/>
      <c r="P777" s="70"/>
      <c r="Q777" s="70"/>
      <c r="R777" s="70"/>
      <c r="S777" s="70"/>
      <c r="T777" s="70"/>
    </row>
    <row r="778" spans="1:20">
      <c r="A778" t="s">
        <v>350</v>
      </c>
      <c r="B778" t="s">
        <v>68</v>
      </c>
      <c r="C778" t="s">
        <v>69</v>
      </c>
      <c r="D778" t="s">
        <v>47</v>
      </c>
      <c r="E778" t="s">
        <v>41</v>
      </c>
      <c r="F778" s="58"/>
      <c r="G778" s="58"/>
      <c r="H778" s="58"/>
      <c r="I778" s="58"/>
      <c r="J778" s="58"/>
      <c r="P778" s="118"/>
      <c r="Q778" s="118"/>
      <c r="R778" s="118"/>
      <c r="S778" s="118"/>
      <c r="T778" s="118"/>
    </row>
    <row r="779" spans="1:20">
      <c r="A779" t="s">
        <v>350</v>
      </c>
      <c r="B779" t="s">
        <v>70</v>
      </c>
      <c r="C779" t="s">
        <v>71</v>
      </c>
      <c r="D779" t="s">
        <v>47</v>
      </c>
      <c r="E779" t="s">
        <v>41</v>
      </c>
      <c r="F779" s="58"/>
      <c r="G779" s="58"/>
      <c r="H779" s="58"/>
      <c r="I779" s="58"/>
      <c r="J779" s="58"/>
      <c r="P779" s="118"/>
      <c r="Q779" s="118"/>
      <c r="R779" s="118"/>
      <c r="S779" s="118"/>
      <c r="T779" s="118"/>
    </row>
    <row r="780" spans="1:20">
      <c r="A780" t="s">
        <v>350</v>
      </c>
      <c r="B780" t="s">
        <v>72</v>
      </c>
      <c r="C780" t="s">
        <v>73</v>
      </c>
      <c r="D780" t="s">
        <v>47</v>
      </c>
      <c r="E780" t="s">
        <v>41</v>
      </c>
      <c r="F780" s="56"/>
      <c r="G780" s="56"/>
      <c r="H780" s="56"/>
      <c r="I780" s="56"/>
      <c r="J780" s="56"/>
    </row>
    <row r="781" spans="1:20">
      <c r="A781" t="s">
        <v>350</v>
      </c>
      <c r="B781" t="s">
        <v>74</v>
      </c>
      <c r="C781" t="s">
        <v>75</v>
      </c>
      <c r="D781" t="s">
        <v>47</v>
      </c>
      <c r="E781" t="s">
        <v>41</v>
      </c>
      <c r="F781" s="56"/>
      <c r="G781" s="56"/>
      <c r="H781" s="56"/>
      <c r="I781" s="56"/>
      <c r="J781" s="56"/>
    </row>
    <row r="782" spans="1:20">
      <c r="A782" t="s">
        <v>350</v>
      </c>
      <c r="B782" t="s">
        <v>76</v>
      </c>
      <c r="C782" t="s">
        <v>77</v>
      </c>
      <c r="D782" t="s">
        <v>47</v>
      </c>
      <c r="E782" t="s">
        <v>41</v>
      </c>
      <c r="F782" s="56"/>
      <c r="G782" s="56"/>
      <c r="H782" s="56"/>
      <c r="I782" s="56"/>
      <c r="J782" s="56"/>
    </row>
    <row r="783" spans="1:20">
      <c r="A783" t="s">
        <v>350</v>
      </c>
      <c r="B783" t="s">
        <v>78</v>
      </c>
      <c r="C783" t="s">
        <v>79</v>
      </c>
      <c r="D783" t="s">
        <v>47</v>
      </c>
      <c r="E783" t="s">
        <v>41</v>
      </c>
      <c r="F783" s="56"/>
      <c r="G783" s="56"/>
      <c r="H783" s="56"/>
      <c r="I783" s="56"/>
      <c r="J783" s="56"/>
    </row>
    <row r="784" spans="1:20">
      <c r="A784" t="s">
        <v>350</v>
      </c>
      <c r="B784" t="s">
        <v>80</v>
      </c>
      <c r="C784" t="s">
        <v>81</v>
      </c>
      <c r="D784" t="s">
        <v>47</v>
      </c>
      <c r="E784" t="s">
        <v>41</v>
      </c>
      <c r="F784" s="58"/>
      <c r="G784" s="58"/>
      <c r="H784" s="58"/>
      <c r="I784" s="58"/>
      <c r="J784" s="58"/>
      <c r="P784" s="118"/>
      <c r="Q784" s="118"/>
      <c r="R784" s="118"/>
      <c r="S784" s="118"/>
      <c r="T784" s="118"/>
    </row>
    <row r="785" spans="1:20">
      <c r="A785" t="s">
        <v>350</v>
      </c>
      <c r="B785" t="s">
        <v>82</v>
      </c>
      <c r="C785" t="s">
        <v>83</v>
      </c>
      <c r="D785" t="s">
        <v>47</v>
      </c>
      <c r="E785" t="s">
        <v>41</v>
      </c>
      <c r="F785" s="58"/>
      <c r="G785" s="58"/>
      <c r="H785" s="58"/>
      <c r="I785" s="58"/>
      <c r="J785" s="58"/>
      <c r="P785" s="118"/>
      <c r="Q785" s="118"/>
      <c r="R785" s="118"/>
      <c r="S785" s="118"/>
      <c r="T785" s="118"/>
    </row>
    <row r="786" spans="1:20">
      <c r="A786" t="s">
        <v>350</v>
      </c>
      <c r="B786" t="s">
        <v>84</v>
      </c>
      <c r="C786" t="s">
        <v>85</v>
      </c>
      <c r="D786" t="s">
        <v>47</v>
      </c>
      <c r="E786" t="s">
        <v>41</v>
      </c>
      <c r="F786" s="56"/>
      <c r="G786" s="56"/>
      <c r="H786" s="56"/>
      <c r="I786" s="56"/>
      <c r="J786" s="56"/>
    </row>
    <row r="787" spans="1:20">
      <c r="A787" t="s">
        <v>350</v>
      </c>
      <c r="B787" t="s">
        <v>86</v>
      </c>
      <c r="C787" t="s">
        <v>87</v>
      </c>
      <c r="D787" t="s">
        <v>47</v>
      </c>
      <c r="E787" t="s">
        <v>41</v>
      </c>
      <c r="F787" s="56"/>
      <c r="G787" s="56"/>
      <c r="H787" s="56"/>
      <c r="I787" s="56"/>
      <c r="J787" s="56"/>
    </row>
    <row r="788" spans="1:20">
      <c r="A788" t="s">
        <v>350</v>
      </c>
      <c r="B788" t="s">
        <v>88</v>
      </c>
      <c r="C788" t="s">
        <v>89</v>
      </c>
      <c r="D788" t="s">
        <v>47</v>
      </c>
      <c r="E788" t="s">
        <v>41</v>
      </c>
      <c r="F788" s="56"/>
      <c r="G788" s="56"/>
      <c r="H788" s="56"/>
      <c r="I788" s="56"/>
      <c r="J788" s="56"/>
    </row>
    <row r="789" spans="1:20">
      <c r="A789" t="s">
        <v>350</v>
      </c>
      <c r="B789" t="s">
        <v>90</v>
      </c>
      <c r="C789" t="s">
        <v>91</v>
      </c>
      <c r="D789" t="s">
        <v>47</v>
      </c>
      <c r="E789" t="s">
        <v>41</v>
      </c>
      <c r="F789" s="116"/>
      <c r="G789" s="116"/>
      <c r="H789" s="116"/>
      <c r="I789" s="116"/>
      <c r="J789" s="116"/>
      <c r="P789" s="70"/>
      <c r="Q789" s="70"/>
      <c r="R789" s="70"/>
      <c r="S789" s="70"/>
      <c r="T789" s="70"/>
    </row>
    <row r="790" spans="1:20">
      <c r="A790" t="s">
        <v>350</v>
      </c>
      <c r="B790" t="s">
        <v>92</v>
      </c>
      <c r="C790" t="s">
        <v>93</v>
      </c>
      <c r="D790" t="s">
        <v>47</v>
      </c>
      <c r="E790" t="s">
        <v>41</v>
      </c>
      <c r="F790" s="58"/>
      <c r="G790" s="58"/>
      <c r="H790" s="58"/>
      <c r="I790" s="58"/>
      <c r="J790" s="58"/>
      <c r="P790" s="118"/>
      <c r="Q790" s="118"/>
      <c r="R790" s="118"/>
      <c r="S790" s="118"/>
      <c r="T790" s="118"/>
    </row>
    <row r="791" spans="1:20">
      <c r="A791" t="s">
        <v>350</v>
      </c>
      <c r="B791" t="s">
        <v>94</v>
      </c>
      <c r="C791" t="s">
        <v>95</v>
      </c>
      <c r="D791" t="s">
        <v>47</v>
      </c>
      <c r="E791" t="s">
        <v>41</v>
      </c>
      <c r="F791" s="56"/>
      <c r="G791" s="56"/>
      <c r="H791" s="56"/>
      <c r="I791" s="56"/>
      <c r="J791" s="56"/>
    </row>
    <row r="792" spans="1:20">
      <c r="A792" t="s">
        <v>350</v>
      </c>
      <c r="B792" t="s">
        <v>96</v>
      </c>
      <c r="C792" t="s">
        <v>97</v>
      </c>
      <c r="D792" t="s">
        <v>47</v>
      </c>
      <c r="E792" t="s">
        <v>41</v>
      </c>
      <c r="F792" s="56"/>
      <c r="G792" s="56"/>
      <c r="H792" s="56"/>
      <c r="I792" s="56"/>
      <c r="J792" s="56"/>
    </row>
    <row r="793" spans="1:20">
      <c r="A793" t="s">
        <v>350</v>
      </c>
      <c r="B793" t="s">
        <v>98</v>
      </c>
      <c r="C793" t="s">
        <v>99</v>
      </c>
      <c r="D793" t="s">
        <v>47</v>
      </c>
      <c r="E793" t="s">
        <v>41</v>
      </c>
      <c r="F793" s="56"/>
      <c r="G793" s="56"/>
      <c r="H793" s="56"/>
      <c r="I793" s="56"/>
      <c r="J793" s="56"/>
    </row>
    <row r="794" spans="1:20">
      <c r="A794" t="s">
        <v>350</v>
      </c>
      <c r="B794" t="s">
        <v>100</v>
      </c>
      <c r="C794" t="s">
        <v>101</v>
      </c>
      <c r="D794" t="s">
        <v>47</v>
      </c>
      <c r="E794" t="s">
        <v>41</v>
      </c>
      <c r="F794" s="56"/>
      <c r="G794" s="56"/>
      <c r="H794" s="56"/>
      <c r="I794" s="56"/>
      <c r="J794" s="56"/>
    </row>
    <row r="795" spans="1:20">
      <c r="A795" t="s">
        <v>350</v>
      </c>
      <c r="B795" t="s">
        <v>102</v>
      </c>
      <c r="C795" t="s">
        <v>103</v>
      </c>
      <c r="D795" t="s">
        <v>47</v>
      </c>
      <c r="E795" t="s">
        <v>41</v>
      </c>
      <c r="F795" s="56"/>
      <c r="G795" s="56"/>
      <c r="H795" s="56"/>
      <c r="I795" s="56"/>
      <c r="J795" s="56"/>
    </row>
    <row r="796" spans="1:20">
      <c r="A796" t="s">
        <v>350</v>
      </c>
      <c r="B796" t="s">
        <v>104</v>
      </c>
      <c r="C796" t="s">
        <v>105</v>
      </c>
      <c r="D796" t="s">
        <v>47</v>
      </c>
      <c r="E796" t="s">
        <v>41</v>
      </c>
      <c r="F796" s="56"/>
      <c r="G796" s="56"/>
      <c r="H796" s="56"/>
      <c r="I796" s="56"/>
      <c r="J796" s="56"/>
    </row>
    <row r="797" spans="1:20">
      <c r="A797" t="s">
        <v>350</v>
      </c>
      <c r="B797" t="s">
        <v>106</v>
      </c>
      <c r="C797" t="s">
        <v>107</v>
      </c>
      <c r="D797" t="s">
        <v>47</v>
      </c>
      <c r="E797" t="s">
        <v>41</v>
      </c>
      <c r="F797" s="56"/>
      <c r="G797" s="56"/>
      <c r="H797" s="56"/>
      <c r="I797" s="56"/>
      <c r="J797" s="56"/>
    </row>
    <row r="798" spans="1:20">
      <c r="A798" t="s">
        <v>350</v>
      </c>
      <c r="B798" t="s">
        <v>108</v>
      </c>
      <c r="C798" t="s">
        <v>109</v>
      </c>
      <c r="D798" t="s">
        <v>47</v>
      </c>
      <c r="E798" t="s">
        <v>41</v>
      </c>
      <c r="F798" s="56"/>
      <c r="G798" s="56"/>
      <c r="H798" s="56"/>
      <c r="I798" s="56"/>
      <c r="J798" s="56"/>
    </row>
    <row r="799" spans="1:20">
      <c r="A799" t="s">
        <v>350</v>
      </c>
      <c r="B799" t="s">
        <v>110</v>
      </c>
      <c r="C799" t="s">
        <v>111</v>
      </c>
      <c r="D799" t="s">
        <v>47</v>
      </c>
      <c r="E799" t="s">
        <v>41</v>
      </c>
      <c r="F799" s="56"/>
      <c r="G799" s="56"/>
      <c r="H799" s="56"/>
      <c r="I799" s="56"/>
      <c r="J799" s="56"/>
    </row>
    <row r="800" spans="1:20">
      <c r="A800" t="s">
        <v>350</v>
      </c>
      <c r="B800" t="s">
        <v>112</v>
      </c>
      <c r="C800" t="s">
        <v>113</v>
      </c>
      <c r="D800" t="s">
        <v>47</v>
      </c>
      <c r="E800" t="s">
        <v>41</v>
      </c>
      <c r="F800" s="56"/>
      <c r="G800" s="56"/>
      <c r="H800" s="56"/>
      <c r="I800" s="56"/>
      <c r="J800" s="56"/>
    </row>
    <row r="801" spans="1:10">
      <c r="A801" t="s">
        <v>350</v>
      </c>
      <c r="B801" t="s">
        <v>114</v>
      </c>
      <c r="C801" t="s">
        <v>57</v>
      </c>
      <c r="D801" t="s">
        <v>47</v>
      </c>
      <c r="E801" t="s">
        <v>41</v>
      </c>
      <c r="F801" s="58"/>
      <c r="G801" s="58"/>
      <c r="H801" s="58"/>
      <c r="I801" s="58"/>
      <c r="J801" s="58"/>
    </row>
    <row r="802" spans="1:10">
      <c r="A802" t="s">
        <v>350</v>
      </c>
      <c r="B802" t="s">
        <v>115</v>
      </c>
      <c r="C802" t="s">
        <v>116</v>
      </c>
      <c r="D802" t="s">
        <v>47</v>
      </c>
      <c r="E802" t="s">
        <v>41</v>
      </c>
      <c r="F802" s="56"/>
      <c r="G802" s="56"/>
      <c r="H802" s="56"/>
      <c r="I802" s="56"/>
      <c r="J802" s="56"/>
    </row>
    <row r="803" spans="1:10">
      <c r="A803" t="s">
        <v>350</v>
      </c>
      <c r="B803" t="s">
        <v>117</v>
      </c>
      <c r="C803" t="s">
        <v>118</v>
      </c>
      <c r="D803" t="s">
        <v>47</v>
      </c>
      <c r="E803" t="s">
        <v>41</v>
      </c>
      <c r="F803" s="56"/>
      <c r="G803" s="56"/>
      <c r="H803" s="56"/>
      <c r="I803" s="56"/>
      <c r="J803" s="56"/>
    </row>
    <row r="804" spans="1:10">
      <c r="A804" t="s">
        <v>350</v>
      </c>
      <c r="B804" t="s">
        <v>119</v>
      </c>
      <c r="C804" t="s">
        <v>120</v>
      </c>
      <c r="D804" t="s">
        <v>47</v>
      </c>
      <c r="E804" t="s">
        <v>41</v>
      </c>
      <c r="F804" s="56"/>
      <c r="G804" s="56"/>
      <c r="H804" s="56"/>
      <c r="I804" s="56"/>
      <c r="J804" s="56"/>
    </row>
    <row r="805" spans="1:10">
      <c r="A805" t="s">
        <v>350</v>
      </c>
      <c r="B805" t="s">
        <v>121</v>
      </c>
      <c r="C805" t="s">
        <v>122</v>
      </c>
      <c r="D805" t="s">
        <v>47</v>
      </c>
      <c r="E805" t="s">
        <v>41</v>
      </c>
      <c r="F805" s="56"/>
      <c r="G805" s="56"/>
      <c r="H805" s="56"/>
      <c r="I805" s="56"/>
      <c r="J805" s="56"/>
    </row>
    <row r="806" spans="1:10">
      <c r="A806" t="s">
        <v>350</v>
      </c>
      <c r="B806" t="s">
        <v>123</v>
      </c>
      <c r="C806" t="s">
        <v>124</v>
      </c>
      <c r="D806" t="s">
        <v>47</v>
      </c>
      <c r="E806" t="s">
        <v>41</v>
      </c>
      <c r="F806" s="56"/>
      <c r="G806" s="56"/>
      <c r="H806" s="56"/>
      <c r="I806" s="56"/>
      <c r="J806" s="56"/>
    </row>
    <row r="807" spans="1:10">
      <c r="A807" t="s">
        <v>350</v>
      </c>
      <c r="B807" t="s">
        <v>125</v>
      </c>
      <c r="C807" t="s">
        <v>126</v>
      </c>
      <c r="D807" t="s">
        <v>47</v>
      </c>
      <c r="E807" t="s">
        <v>41</v>
      </c>
      <c r="F807" s="56"/>
      <c r="G807" s="56"/>
      <c r="H807" s="56"/>
      <c r="I807" s="56"/>
      <c r="J807" s="56"/>
    </row>
    <row r="808" spans="1:10">
      <c r="A808" t="s">
        <v>350</v>
      </c>
      <c r="B808" t="s">
        <v>127</v>
      </c>
      <c r="C808" t="s">
        <v>128</v>
      </c>
      <c r="D808" t="s">
        <v>47</v>
      </c>
      <c r="E808" t="s">
        <v>41</v>
      </c>
      <c r="F808" s="56"/>
      <c r="G808" s="56"/>
      <c r="H808" s="56"/>
      <c r="I808" s="56"/>
      <c r="J808" s="56"/>
    </row>
    <row r="809" spans="1:10">
      <c r="A809" t="s">
        <v>350</v>
      </c>
      <c r="B809" t="s">
        <v>129</v>
      </c>
      <c r="C809" t="s">
        <v>130</v>
      </c>
      <c r="D809" t="s">
        <v>47</v>
      </c>
      <c r="E809" t="s">
        <v>41</v>
      </c>
      <c r="F809" s="56"/>
      <c r="G809" s="56"/>
      <c r="H809" s="56"/>
      <c r="I809" s="56"/>
      <c r="J809" s="56"/>
    </row>
    <row r="810" spans="1:10">
      <c r="A810" t="s">
        <v>350</v>
      </c>
      <c r="B810" t="s">
        <v>131</v>
      </c>
      <c r="C810" t="s">
        <v>132</v>
      </c>
      <c r="D810" t="s">
        <v>47</v>
      </c>
      <c r="E810" t="s">
        <v>41</v>
      </c>
      <c r="F810" s="56"/>
      <c r="G810" s="56"/>
      <c r="H810" s="56"/>
      <c r="I810" s="56"/>
      <c r="J810" s="56"/>
    </row>
    <row r="811" spans="1:10">
      <c r="A811" t="s">
        <v>350</v>
      </c>
      <c r="B811" t="s">
        <v>133</v>
      </c>
      <c r="C811" t="s">
        <v>134</v>
      </c>
      <c r="D811" t="s">
        <v>47</v>
      </c>
      <c r="E811" t="s">
        <v>41</v>
      </c>
      <c r="F811" s="56"/>
      <c r="G811" s="56"/>
      <c r="H811" s="56"/>
      <c r="I811" s="56"/>
      <c r="J811" s="56"/>
    </row>
    <row r="812" spans="1:10">
      <c r="A812" t="s">
        <v>350</v>
      </c>
      <c r="B812" t="s">
        <v>135</v>
      </c>
      <c r="C812" t="s">
        <v>69</v>
      </c>
      <c r="D812" t="s">
        <v>47</v>
      </c>
      <c r="E812" t="s">
        <v>41</v>
      </c>
      <c r="F812" s="58"/>
      <c r="G812" s="58"/>
      <c r="H812" s="58"/>
      <c r="I812" s="58"/>
      <c r="J812" s="58"/>
    </row>
    <row r="813" spans="1:10">
      <c r="A813" t="s">
        <v>350</v>
      </c>
      <c r="B813" t="s">
        <v>136</v>
      </c>
      <c r="C813" t="s">
        <v>137</v>
      </c>
      <c r="D813" t="s">
        <v>47</v>
      </c>
      <c r="E813" t="s">
        <v>41</v>
      </c>
      <c r="F813" s="56"/>
      <c r="G813" s="56"/>
      <c r="H813" s="56"/>
      <c r="I813" s="56"/>
      <c r="J813" s="56"/>
    </row>
    <row r="814" spans="1:10">
      <c r="A814" t="s">
        <v>350</v>
      </c>
      <c r="B814" t="s">
        <v>138</v>
      </c>
      <c r="C814" t="s">
        <v>139</v>
      </c>
      <c r="D814" t="s">
        <v>47</v>
      </c>
      <c r="E814" t="s">
        <v>41</v>
      </c>
      <c r="F814" s="56"/>
      <c r="G814" s="56"/>
      <c r="H814" s="56"/>
      <c r="I814" s="56"/>
      <c r="J814" s="56"/>
    </row>
    <row r="815" spans="1:10">
      <c r="A815" t="s">
        <v>350</v>
      </c>
      <c r="B815" t="s">
        <v>140</v>
      </c>
      <c r="C815" t="s">
        <v>141</v>
      </c>
      <c r="D815" t="s">
        <v>47</v>
      </c>
      <c r="E815" t="s">
        <v>41</v>
      </c>
      <c r="F815" s="56"/>
      <c r="G815" s="56"/>
      <c r="H815" s="56"/>
      <c r="I815" s="56"/>
      <c r="J815" s="56"/>
    </row>
    <row r="816" spans="1:10">
      <c r="A816" t="s">
        <v>350</v>
      </c>
      <c r="B816" t="s">
        <v>142</v>
      </c>
      <c r="C816" t="s">
        <v>143</v>
      </c>
      <c r="D816" t="s">
        <v>47</v>
      </c>
      <c r="E816" t="s">
        <v>41</v>
      </c>
      <c r="F816" s="56"/>
      <c r="G816" s="56"/>
      <c r="H816" s="56"/>
      <c r="I816" s="56"/>
      <c r="J816" s="56"/>
    </row>
    <row r="817" spans="1:10">
      <c r="A817" t="s">
        <v>350</v>
      </c>
      <c r="B817" t="s">
        <v>144</v>
      </c>
      <c r="C817" t="s">
        <v>145</v>
      </c>
      <c r="D817" t="s">
        <v>47</v>
      </c>
      <c r="E817" t="s">
        <v>41</v>
      </c>
      <c r="F817" s="56"/>
      <c r="G817" s="56"/>
      <c r="H817" s="56"/>
      <c r="I817" s="56"/>
      <c r="J817" s="56"/>
    </row>
    <row r="818" spans="1:10">
      <c r="A818" t="s">
        <v>350</v>
      </c>
      <c r="B818" t="s">
        <v>146</v>
      </c>
      <c r="C818" t="s">
        <v>147</v>
      </c>
      <c r="D818" t="s">
        <v>47</v>
      </c>
      <c r="E818" t="s">
        <v>41</v>
      </c>
      <c r="F818" s="56"/>
      <c r="G818" s="56"/>
      <c r="H818" s="56"/>
      <c r="I818" s="56"/>
      <c r="J818" s="56"/>
    </row>
    <row r="819" spans="1:10">
      <c r="A819" t="s">
        <v>350</v>
      </c>
      <c r="B819" t="s">
        <v>148</v>
      </c>
      <c r="C819" t="s">
        <v>149</v>
      </c>
      <c r="D819" t="s">
        <v>47</v>
      </c>
      <c r="E819" t="s">
        <v>41</v>
      </c>
      <c r="F819" s="56"/>
      <c r="G819" s="56"/>
      <c r="H819" s="56"/>
      <c r="I819" s="56"/>
      <c r="J819" s="56"/>
    </row>
    <row r="820" spans="1:10">
      <c r="A820" t="s">
        <v>350</v>
      </c>
      <c r="B820" t="s">
        <v>150</v>
      </c>
      <c r="C820" t="s">
        <v>151</v>
      </c>
      <c r="D820" t="s">
        <v>47</v>
      </c>
      <c r="E820" t="s">
        <v>41</v>
      </c>
      <c r="F820" s="56"/>
      <c r="G820" s="56"/>
      <c r="H820" s="56"/>
      <c r="I820" s="56"/>
      <c r="J820" s="56"/>
    </row>
    <row r="821" spans="1:10">
      <c r="A821" t="s">
        <v>350</v>
      </c>
      <c r="B821" t="s">
        <v>152</v>
      </c>
      <c r="C821" t="s">
        <v>153</v>
      </c>
      <c r="D821" t="s">
        <v>47</v>
      </c>
      <c r="E821" t="s">
        <v>41</v>
      </c>
      <c r="F821" s="56"/>
      <c r="G821" s="56"/>
      <c r="H821" s="56"/>
      <c r="I821" s="56"/>
      <c r="J821" s="56"/>
    </row>
    <row r="822" spans="1:10">
      <c r="A822" t="s">
        <v>350</v>
      </c>
      <c r="B822" t="s">
        <v>154</v>
      </c>
      <c r="C822" t="s">
        <v>155</v>
      </c>
      <c r="D822" t="s">
        <v>47</v>
      </c>
      <c r="E822" t="s">
        <v>41</v>
      </c>
      <c r="F822" s="56"/>
      <c r="G822" s="56"/>
      <c r="H822" s="56"/>
      <c r="I822" s="56"/>
      <c r="J822" s="56"/>
    </row>
    <row r="823" spans="1:10">
      <c r="A823" t="s">
        <v>350</v>
      </c>
      <c r="B823" t="s">
        <v>156</v>
      </c>
      <c r="C823" t="s">
        <v>81</v>
      </c>
      <c r="D823" t="s">
        <v>47</v>
      </c>
      <c r="E823" t="s">
        <v>41</v>
      </c>
      <c r="F823" s="58"/>
      <c r="G823" s="58"/>
      <c r="H823" s="58"/>
      <c r="I823" s="58"/>
      <c r="J823" s="58"/>
    </row>
    <row r="824" spans="1:10">
      <c r="A824" t="s">
        <v>350</v>
      </c>
      <c r="B824" t="s">
        <v>157</v>
      </c>
      <c r="C824" t="s">
        <v>158</v>
      </c>
      <c r="D824" t="s">
        <v>47</v>
      </c>
      <c r="E824" t="s">
        <v>41</v>
      </c>
      <c r="F824" s="56"/>
      <c r="G824" s="56"/>
      <c r="H824" s="56"/>
      <c r="I824" s="56"/>
      <c r="J824" s="56"/>
    </row>
    <row r="825" spans="1:10">
      <c r="A825" t="s">
        <v>350</v>
      </c>
      <c r="B825" t="s">
        <v>159</v>
      </c>
      <c r="C825" t="s">
        <v>160</v>
      </c>
      <c r="D825" t="s">
        <v>47</v>
      </c>
      <c r="E825" t="s">
        <v>41</v>
      </c>
      <c r="F825" s="56"/>
      <c r="G825" s="56"/>
      <c r="H825" s="56"/>
      <c r="I825" s="56"/>
      <c r="J825" s="56"/>
    </row>
    <row r="826" spans="1:10">
      <c r="A826" t="s">
        <v>350</v>
      </c>
      <c r="B826" t="s">
        <v>161</v>
      </c>
      <c r="C826" t="s">
        <v>162</v>
      </c>
      <c r="D826" t="s">
        <v>47</v>
      </c>
      <c r="E826" t="s">
        <v>41</v>
      </c>
      <c r="F826" s="56"/>
      <c r="G826" s="56"/>
      <c r="H826" s="56"/>
      <c r="I826" s="56"/>
      <c r="J826" s="56"/>
    </row>
    <row r="827" spans="1:10">
      <c r="A827" t="s">
        <v>350</v>
      </c>
      <c r="B827" t="s">
        <v>163</v>
      </c>
      <c r="C827" t="s">
        <v>164</v>
      </c>
      <c r="D827" t="s">
        <v>47</v>
      </c>
      <c r="E827" t="s">
        <v>41</v>
      </c>
      <c r="F827" s="56"/>
      <c r="G827" s="56"/>
      <c r="H827" s="56"/>
      <c r="I827" s="56"/>
      <c r="J827" s="56"/>
    </row>
    <row r="828" spans="1:10">
      <c r="A828" t="s">
        <v>350</v>
      </c>
      <c r="B828" t="s">
        <v>165</v>
      </c>
      <c r="C828" t="s">
        <v>166</v>
      </c>
      <c r="D828" t="s">
        <v>47</v>
      </c>
      <c r="E828" t="s">
        <v>41</v>
      </c>
      <c r="F828" s="56"/>
      <c r="G828" s="56"/>
      <c r="H828" s="56"/>
      <c r="I828" s="56"/>
      <c r="J828" s="56"/>
    </row>
    <row r="829" spans="1:10">
      <c r="A829" t="s">
        <v>350</v>
      </c>
      <c r="B829" t="s">
        <v>167</v>
      </c>
      <c r="C829" t="s">
        <v>168</v>
      </c>
      <c r="D829" t="s">
        <v>47</v>
      </c>
      <c r="E829" t="s">
        <v>41</v>
      </c>
      <c r="F829" s="56"/>
      <c r="G829" s="56"/>
      <c r="H829" s="56"/>
      <c r="I829" s="56"/>
      <c r="J829" s="56"/>
    </row>
    <row r="830" spans="1:10">
      <c r="A830" t="s">
        <v>350</v>
      </c>
      <c r="B830" t="s">
        <v>169</v>
      </c>
      <c r="C830" t="s">
        <v>170</v>
      </c>
      <c r="D830" t="s">
        <v>47</v>
      </c>
      <c r="E830" t="s">
        <v>41</v>
      </c>
      <c r="F830" s="56"/>
      <c r="G830" s="56"/>
      <c r="H830" s="56"/>
      <c r="I830" s="56"/>
      <c r="J830" s="56"/>
    </row>
    <row r="831" spans="1:10">
      <c r="A831" t="s">
        <v>350</v>
      </c>
      <c r="B831" t="s">
        <v>171</v>
      </c>
      <c r="C831" t="s">
        <v>172</v>
      </c>
      <c r="D831" t="s">
        <v>47</v>
      </c>
      <c r="E831" t="s">
        <v>41</v>
      </c>
      <c r="F831" s="56"/>
      <c r="G831" s="56"/>
      <c r="H831" s="56"/>
      <c r="I831" s="56"/>
      <c r="J831" s="56"/>
    </row>
    <row r="832" spans="1:10">
      <c r="A832" t="s">
        <v>350</v>
      </c>
      <c r="B832" t="s">
        <v>173</v>
      </c>
      <c r="C832" t="s">
        <v>174</v>
      </c>
      <c r="D832" t="s">
        <v>47</v>
      </c>
      <c r="E832" t="s">
        <v>41</v>
      </c>
      <c r="F832" s="56"/>
      <c r="G832" s="56"/>
      <c r="H832" s="56"/>
      <c r="I832" s="56"/>
      <c r="J832" s="56"/>
    </row>
    <row r="833" spans="1:10">
      <c r="A833" t="s">
        <v>350</v>
      </c>
      <c r="B833" t="s">
        <v>175</v>
      </c>
      <c r="C833" t="s">
        <v>176</v>
      </c>
      <c r="D833" t="s">
        <v>47</v>
      </c>
      <c r="E833" t="s">
        <v>41</v>
      </c>
      <c r="F833" s="56"/>
      <c r="G833" s="56"/>
      <c r="H833" s="56"/>
      <c r="I833" s="56"/>
      <c r="J833" s="56"/>
    </row>
    <row r="834" spans="1:10">
      <c r="A834" t="s">
        <v>350</v>
      </c>
      <c r="B834" t="s">
        <v>177</v>
      </c>
      <c r="C834" t="s">
        <v>93</v>
      </c>
      <c r="D834" t="s">
        <v>47</v>
      </c>
      <c r="E834" t="s">
        <v>41</v>
      </c>
      <c r="F834" s="58"/>
      <c r="G834" s="58"/>
      <c r="H834" s="58"/>
      <c r="I834" s="58"/>
      <c r="J834" s="58"/>
    </row>
    <row r="835" spans="1:10">
      <c r="A835" t="s">
        <v>350</v>
      </c>
      <c r="B835" t="s">
        <v>178</v>
      </c>
      <c r="C835" t="s">
        <v>179</v>
      </c>
      <c r="D835" t="s">
        <v>47</v>
      </c>
      <c r="E835" t="s">
        <v>41</v>
      </c>
      <c r="F835" s="56"/>
      <c r="G835" s="56"/>
      <c r="H835" s="56"/>
      <c r="I835" s="56"/>
      <c r="J835" s="56"/>
    </row>
    <row r="836" spans="1:10">
      <c r="A836" t="s">
        <v>350</v>
      </c>
      <c r="B836" t="s">
        <v>180</v>
      </c>
      <c r="C836" t="s">
        <v>181</v>
      </c>
      <c r="D836" t="s">
        <v>47</v>
      </c>
      <c r="E836" t="s">
        <v>41</v>
      </c>
      <c r="F836" s="56"/>
      <c r="G836" s="56"/>
      <c r="H836" s="56"/>
      <c r="I836" s="56"/>
      <c r="J836" s="56"/>
    </row>
    <row r="837" spans="1:10">
      <c r="A837" t="s">
        <v>350</v>
      </c>
      <c r="B837" t="s">
        <v>182</v>
      </c>
      <c r="C837" t="s">
        <v>183</v>
      </c>
      <c r="D837" t="s">
        <v>47</v>
      </c>
      <c r="E837" t="s">
        <v>41</v>
      </c>
      <c r="F837" s="56"/>
      <c r="G837" s="56"/>
      <c r="H837" s="56"/>
      <c r="I837" s="56"/>
      <c r="J837" s="56"/>
    </row>
    <row r="838" spans="1:10">
      <c r="A838" t="s">
        <v>350</v>
      </c>
      <c r="B838" t="s">
        <v>184</v>
      </c>
      <c r="C838" t="s">
        <v>185</v>
      </c>
      <c r="D838" t="s">
        <v>47</v>
      </c>
      <c r="E838" t="s">
        <v>41</v>
      </c>
      <c r="F838" s="56"/>
      <c r="G838" s="56"/>
      <c r="H838" s="56"/>
      <c r="I838" s="56"/>
      <c r="J838" s="56"/>
    </row>
    <row r="839" spans="1:10">
      <c r="A839" t="s">
        <v>350</v>
      </c>
      <c r="B839" t="s">
        <v>186</v>
      </c>
      <c r="C839" t="s">
        <v>187</v>
      </c>
      <c r="D839" t="s">
        <v>47</v>
      </c>
      <c r="E839" t="s">
        <v>41</v>
      </c>
      <c r="F839" s="56"/>
      <c r="G839" s="56"/>
      <c r="H839" s="56"/>
      <c r="I839" s="56"/>
      <c r="J839" s="56"/>
    </row>
    <row r="840" spans="1:10">
      <c r="A840" t="s">
        <v>350</v>
      </c>
      <c r="B840" t="s">
        <v>188</v>
      </c>
      <c r="C840" t="s">
        <v>189</v>
      </c>
      <c r="D840" t="s">
        <v>47</v>
      </c>
      <c r="E840" t="s">
        <v>41</v>
      </c>
      <c r="F840" s="56"/>
      <c r="G840" s="56"/>
      <c r="H840" s="56"/>
      <c r="I840" s="56"/>
      <c r="J840" s="56"/>
    </row>
    <row r="841" spans="1:10">
      <c r="A841" t="s">
        <v>350</v>
      </c>
      <c r="B841" t="s">
        <v>190</v>
      </c>
      <c r="C841" t="s">
        <v>191</v>
      </c>
      <c r="D841" t="s">
        <v>47</v>
      </c>
      <c r="E841" t="s">
        <v>41</v>
      </c>
      <c r="F841" s="56"/>
      <c r="G841" s="56"/>
      <c r="H841" s="56"/>
      <c r="I841" s="56"/>
      <c r="J841" s="56"/>
    </row>
    <row r="842" spans="1:10">
      <c r="A842" t="s">
        <v>350</v>
      </c>
      <c r="B842" t="s">
        <v>192</v>
      </c>
      <c r="C842" t="s">
        <v>193</v>
      </c>
      <c r="D842" t="s">
        <v>47</v>
      </c>
      <c r="E842" t="s">
        <v>41</v>
      </c>
      <c r="F842" s="56"/>
      <c r="G842" s="56"/>
      <c r="H842" s="56"/>
      <c r="I842" s="56"/>
      <c r="J842" s="56"/>
    </row>
    <row r="843" spans="1:10">
      <c r="A843" t="s">
        <v>350</v>
      </c>
      <c r="B843" t="s">
        <v>194</v>
      </c>
      <c r="C843" t="s">
        <v>195</v>
      </c>
      <c r="D843" t="s">
        <v>47</v>
      </c>
      <c r="E843" t="s">
        <v>41</v>
      </c>
      <c r="F843" s="56"/>
      <c r="G843" s="56"/>
      <c r="H843" s="56"/>
      <c r="I843" s="56"/>
      <c r="J843" s="56"/>
    </row>
    <row r="844" spans="1:10">
      <c r="A844" t="s">
        <v>350</v>
      </c>
      <c r="B844" t="s">
        <v>196</v>
      </c>
      <c r="C844" t="s">
        <v>197</v>
      </c>
      <c r="D844" t="s">
        <v>47</v>
      </c>
      <c r="E844" t="s">
        <v>41</v>
      </c>
      <c r="F844" s="56"/>
      <c r="G844" s="56"/>
      <c r="H844" s="56"/>
      <c r="I844" s="56"/>
      <c r="J844" s="56"/>
    </row>
    <row r="845" spans="1:10">
      <c r="A845" t="s">
        <v>350</v>
      </c>
      <c r="B845" t="s">
        <v>198</v>
      </c>
      <c r="C845" t="s">
        <v>199</v>
      </c>
      <c r="D845" t="s">
        <v>47</v>
      </c>
      <c r="E845" t="s">
        <v>41</v>
      </c>
      <c r="F845" s="58"/>
      <c r="G845" s="58"/>
      <c r="H845" s="58"/>
      <c r="I845" s="58"/>
      <c r="J845" s="58"/>
    </row>
    <row r="846" spans="1:10">
      <c r="A846" t="s">
        <v>350</v>
      </c>
      <c r="B846" t="s">
        <v>200</v>
      </c>
      <c r="C846" t="s">
        <v>201</v>
      </c>
      <c r="D846" t="s">
        <v>47</v>
      </c>
      <c r="E846" t="s">
        <v>41</v>
      </c>
      <c r="F846" s="56"/>
      <c r="G846" s="56"/>
      <c r="H846" s="56"/>
      <c r="I846" s="56"/>
      <c r="J846" s="56"/>
    </row>
    <row r="847" spans="1:10">
      <c r="A847" t="s">
        <v>350</v>
      </c>
      <c r="B847" t="s">
        <v>202</v>
      </c>
      <c r="C847" t="s">
        <v>203</v>
      </c>
      <c r="D847" t="s">
        <v>47</v>
      </c>
      <c r="E847" t="s">
        <v>41</v>
      </c>
      <c r="F847" s="56"/>
      <c r="G847" s="56"/>
      <c r="H847" s="56"/>
      <c r="I847" s="56"/>
      <c r="J847" s="56"/>
    </row>
    <row r="848" spans="1:10">
      <c r="A848" t="s">
        <v>350</v>
      </c>
      <c r="B848" t="s">
        <v>204</v>
      </c>
      <c r="C848" t="s">
        <v>205</v>
      </c>
      <c r="D848" t="s">
        <v>47</v>
      </c>
      <c r="E848" t="s">
        <v>41</v>
      </c>
      <c r="F848" s="56"/>
      <c r="G848" s="56"/>
      <c r="H848" s="56"/>
      <c r="I848" s="56"/>
      <c r="J848" s="56"/>
    </row>
    <row r="849" spans="1:10">
      <c r="A849" t="s">
        <v>350</v>
      </c>
      <c r="B849" t="s">
        <v>206</v>
      </c>
      <c r="C849" t="s">
        <v>207</v>
      </c>
      <c r="D849" t="s">
        <v>47</v>
      </c>
      <c r="E849" t="s">
        <v>41</v>
      </c>
      <c r="F849" s="56"/>
      <c r="G849" s="56"/>
      <c r="H849" s="56"/>
      <c r="I849" s="56"/>
      <c r="J849" s="56"/>
    </row>
    <row r="850" spans="1:10">
      <c r="A850" t="s">
        <v>350</v>
      </c>
      <c r="B850" t="s">
        <v>208</v>
      </c>
      <c r="C850" t="s">
        <v>209</v>
      </c>
      <c r="D850" t="s">
        <v>47</v>
      </c>
      <c r="E850" t="s">
        <v>41</v>
      </c>
      <c r="F850" s="56"/>
      <c r="G850" s="56"/>
      <c r="H850" s="56"/>
      <c r="I850" s="56"/>
      <c r="J850" s="56"/>
    </row>
    <row r="851" spans="1:10">
      <c r="A851" t="s">
        <v>350</v>
      </c>
      <c r="B851" t="s">
        <v>210</v>
      </c>
      <c r="C851" t="s">
        <v>211</v>
      </c>
      <c r="D851" t="s">
        <v>47</v>
      </c>
      <c r="E851" t="s">
        <v>41</v>
      </c>
      <c r="F851" s="56"/>
      <c r="G851" s="56"/>
      <c r="H851" s="56"/>
      <c r="I851" s="56"/>
      <c r="J851" s="56"/>
    </row>
    <row r="852" spans="1:10">
      <c r="A852" t="s">
        <v>350</v>
      </c>
      <c r="B852" t="s">
        <v>212</v>
      </c>
      <c r="C852" t="s">
        <v>213</v>
      </c>
      <c r="D852" t="s">
        <v>47</v>
      </c>
      <c r="E852" t="s">
        <v>41</v>
      </c>
      <c r="F852" s="56"/>
      <c r="G852" s="56"/>
      <c r="H852" s="56"/>
      <c r="I852" s="56"/>
      <c r="J852" s="56"/>
    </row>
    <row r="853" spans="1:10">
      <c r="A853" t="s">
        <v>350</v>
      </c>
      <c r="B853" t="s">
        <v>214</v>
      </c>
      <c r="C853" t="s">
        <v>215</v>
      </c>
      <c r="D853" t="s">
        <v>47</v>
      </c>
      <c r="E853" t="s">
        <v>41</v>
      </c>
      <c r="F853" s="56"/>
      <c r="G853" s="56"/>
      <c r="H853" s="56"/>
      <c r="I853" s="56"/>
      <c r="J853" s="56"/>
    </row>
    <row r="854" spans="1:10">
      <c r="A854" t="s">
        <v>350</v>
      </c>
      <c r="B854" t="s">
        <v>216</v>
      </c>
      <c r="C854" t="s">
        <v>217</v>
      </c>
      <c r="D854" t="s">
        <v>47</v>
      </c>
      <c r="E854" t="s">
        <v>41</v>
      </c>
      <c r="F854" s="56"/>
      <c r="G854" s="56"/>
      <c r="H854" s="56"/>
      <c r="I854" s="56"/>
      <c r="J854" s="56"/>
    </row>
    <row r="855" spans="1:10">
      <c r="A855" t="s">
        <v>350</v>
      </c>
      <c r="B855" t="s">
        <v>218</v>
      </c>
      <c r="C855" t="s">
        <v>219</v>
      </c>
      <c r="D855" t="s">
        <v>47</v>
      </c>
      <c r="E855" t="s">
        <v>41</v>
      </c>
      <c r="F855" s="56"/>
      <c r="G855" s="56"/>
      <c r="H855" s="56"/>
      <c r="I855" s="56"/>
      <c r="J855" s="56"/>
    </row>
    <row r="856" spans="1:10">
      <c r="A856" t="s">
        <v>350</v>
      </c>
      <c r="B856" t="s">
        <v>220</v>
      </c>
      <c r="C856" t="s">
        <v>221</v>
      </c>
      <c r="D856" t="s">
        <v>47</v>
      </c>
      <c r="E856" t="s">
        <v>41</v>
      </c>
      <c r="F856" s="58"/>
      <c r="G856" s="58"/>
      <c r="H856" s="58"/>
      <c r="I856" s="58"/>
      <c r="J856" s="58"/>
    </row>
    <row r="857" spans="1:10">
      <c r="A857" t="s">
        <v>350</v>
      </c>
      <c r="B857" t="s">
        <v>222</v>
      </c>
      <c r="C857" t="s">
        <v>223</v>
      </c>
      <c r="D857" t="s">
        <v>47</v>
      </c>
      <c r="E857" t="s">
        <v>41</v>
      </c>
      <c r="F857" s="58"/>
      <c r="G857" s="58"/>
      <c r="H857" s="58"/>
      <c r="I857" s="58"/>
      <c r="J857" s="58"/>
    </row>
    <row r="858" spans="1:10">
      <c r="A858" t="s">
        <v>350</v>
      </c>
      <c r="B858" t="s">
        <v>224</v>
      </c>
      <c r="C858" t="s">
        <v>225</v>
      </c>
      <c r="D858" t="s">
        <v>47</v>
      </c>
      <c r="E858" t="s">
        <v>41</v>
      </c>
      <c r="F858" s="58"/>
      <c r="G858" s="58"/>
      <c r="H858" s="58"/>
      <c r="I858" s="58"/>
      <c r="J858" s="58"/>
    </row>
    <row r="859" spans="1:10">
      <c r="A859" t="s">
        <v>350</v>
      </c>
      <c r="B859" t="s">
        <v>226</v>
      </c>
      <c r="C859" t="s">
        <v>227</v>
      </c>
      <c r="D859" t="s">
        <v>47</v>
      </c>
      <c r="E859" t="s">
        <v>41</v>
      </c>
      <c r="F859" s="58"/>
      <c r="G859" s="58"/>
      <c r="H859" s="58"/>
      <c r="I859" s="58"/>
      <c r="J859" s="58"/>
    </row>
    <row r="860" spans="1:10">
      <c r="A860" t="s">
        <v>350</v>
      </c>
      <c r="B860" t="s">
        <v>228</v>
      </c>
      <c r="C860" t="s">
        <v>229</v>
      </c>
      <c r="D860" t="s">
        <v>47</v>
      </c>
      <c r="E860" t="s">
        <v>41</v>
      </c>
      <c r="F860" s="58"/>
      <c r="G860" s="58"/>
      <c r="H860" s="58"/>
      <c r="I860" s="58"/>
      <c r="J860" s="58"/>
    </row>
    <row r="861" spans="1:10">
      <c r="A861" t="s">
        <v>350</v>
      </c>
      <c r="B861" t="s">
        <v>230</v>
      </c>
      <c r="C861" t="s">
        <v>231</v>
      </c>
      <c r="D861" t="s">
        <v>47</v>
      </c>
      <c r="E861" t="s">
        <v>41</v>
      </c>
      <c r="F861" s="58"/>
      <c r="G861" s="58"/>
      <c r="H861" s="58"/>
      <c r="I861" s="58"/>
      <c r="J861" s="58"/>
    </row>
    <row r="862" spans="1:10">
      <c r="A862" t="s">
        <v>350</v>
      </c>
      <c r="B862" t="s">
        <v>232</v>
      </c>
      <c r="C862" t="s">
        <v>233</v>
      </c>
      <c r="D862" t="s">
        <v>47</v>
      </c>
      <c r="E862" t="s">
        <v>41</v>
      </c>
      <c r="F862" s="58"/>
      <c r="G862" s="58"/>
      <c r="H862" s="58"/>
      <c r="I862" s="58"/>
      <c r="J862" s="58"/>
    </row>
    <row r="863" spans="1:10">
      <c r="A863" t="s">
        <v>350</v>
      </c>
      <c r="B863" t="s">
        <v>234</v>
      </c>
      <c r="C863" t="s">
        <v>235</v>
      </c>
      <c r="D863" t="s">
        <v>47</v>
      </c>
      <c r="E863" t="s">
        <v>41</v>
      </c>
      <c r="F863" s="58"/>
      <c r="G863" s="58"/>
      <c r="H863" s="58"/>
      <c r="I863" s="58"/>
      <c r="J863" s="58"/>
    </row>
    <row r="864" spans="1:10">
      <c r="A864" t="s">
        <v>350</v>
      </c>
      <c r="B864" t="s">
        <v>236</v>
      </c>
      <c r="C864" t="s">
        <v>237</v>
      </c>
      <c r="D864" t="s">
        <v>47</v>
      </c>
      <c r="E864" t="s">
        <v>41</v>
      </c>
      <c r="F864" s="58"/>
      <c r="G864" s="58"/>
      <c r="H864" s="58"/>
      <c r="I864" s="58"/>
      <c r="J864" s="58"/>
    </row>
    <row r="865" spans="1:10">
      <c r="A865" t="s">
        <v>350</v>
      </c>
      <c r="B865" t="s">
        <v>238</v>
      </c>
      <c r="C865" t="s">
        <v>239</v>
      </c>
      <c r="D865" t="s">
        <v>47</v>
      </c>
      <c r="E865" t="s">
        <v>41</v>
      </c>
      <c r="F865" s="58"/>
      <c r="G865" s="58"/>
      <c r="H865" s="58"/>
      <c r="I865" s="58"/>
      <c r="J865" s="58"/>
    </row>
    <row r="866" spans="1:10">
      <c r="A866" t="s">
        <v>350</v>
      </c>
      <c r="B866" t="s">
        <v>240</v>
      </c>
      <c r="C866" t="s">
        <v>241</v>
      </c>
      <c r="D866" t="s">
        <v>47</v>
      </c>
      <c r="E866" t="s">
        <v>41</v>
      </c>
      <c r="F866" s="58"/>
      <c r="G866" s="58"/>
      <c r="H866" s="58"/>
      <c r="I866" s="58"/>
      <c r="J866" s="58"/>
    </row>
    <row r="867" spans="1:10">
      <c r="A867" t="s">
        <v>350</v>
      </c>
      <c r="B867" t="s">
        <v>242</v>
      </c>
      <c r="C867" t="s">
        <v>243</v>
      </c>
      <c r="D867" t="s">
        <v>47</v>
      </c>
      <c r="E867" t="s">
        <v>41</v>
      </c>
      <c r="F867" s="58"/>
      <c r="G867" s="58"/>
      <c r="H867" s="58"/>
      <c r="I867" s="58"/>
      <c r="J867" s="58"/>
    </row>
    <row r="868" spans="1:10">
      <c r="A868" t="s">
        <v>350</v>
      </c>
      <c r="B868" t="s">
        <v>244</v>
      </c>
      <c r="C868" t="s">
        <v>245</v>
      </c>
      <c r="D868" t="s">
        <v>47</v>
      </c>
      <c r="E868" t="s">
        <v>41</v>
      </c>
      <c r="F868" s="56"/>
      <c r="G868" s="56"/>
      <c r="H868" s="56"/>
      <c r="I868" s="56"/>
      <c r="J868" s="56"/>
    </row>
    <row r="869" spans="1:10">
      <c r="A869" t="s">
        <v>350</v>
      </c>
      <c r="B869" t="s">
        <v>246</v>
      </c>
      <c r="C869" t="s">
        <v>247</v>
      </c>
      <c r="D869" t="s">
        <v>47</v>
      </c>
      <c r="E869" t="s">
        <v>41</v>
      </c>
      <c r="F869" s="56"/>
      <c r="G869" s="56"/>
      <c r="H869" s="56"/>
      <c r="I869" s="56"/>
      <c r="J869" s="56"/>
    </row>
    <row r="870" spans="1:10">
      <c r="A870" t="s">
        <v>350</v>
      </c>
      <c r="B870" t="s">
        <v>248</v>
      </c>
      <c r="C870" t="s">
        <v>249</v>
      </c>
      <c r="D870" t="s">
        <v>47</v>
      </c>
      <c r="E870" t="s">
        <v>41</v>
      </c>
      <c r="F870" s="56"/>
      <c r="G870" s="56"/>
      <c r="H870" s="56"/>
      <c r="I870" s="56"/>
      <c r="J870" s="56"/>
    </row>
    <row r="871" spans="1:10">
      <c r="A871" t="s">
        <v>350</v>
      </c>
      <c r="B871" t="s">
        <v>250</v>
      </c>
      <c r="C871" t="s">
        <v>251</v>
      </c>
      <c r="D871" t="s">
        <v>47</v>
      </c>
      <c r="E871" t="s">
        <v>41</v>
      </c>
      <c r="F871" s="56"/>
      <c r="G871" s="56"/>
      <c r="H871" s="56"/>
      <c r="I871" s="56"/>
      <c r="J871" s="56"/>
    </row>
    <row r="872" spans="1:10">
      <c r="A872" t="s">
        <v>350</v>
      </c>
      <c r="B872" t="s">
        <v>252</v>
      </c>
      <c r="C872" t="s">
        <v>253</v>
      </c>
      <c r="D872" t="s">
        <v>47</v>
      </c>
      <c r="E872" t="s">
        <v>41</v>
      </c>
      <c r="F872" s="56"/>
      <c r="G872" s="56"/>
      <c r="H872" s="56"/>
      <c r="I872" s="56"/>
      <c r="J872" s="56"/>
    </row>
    <row r="873" spans="1:10">
      <c r="A873" t="s">
        <v>350</v>
      </c>
      <c r="B873" t="s">
        <v>254</v>
      </c>
      <c r="C873" t="s">
        <v>255</v>
      </c>
      <c r="D873" t="s">
        <v>47</v>
      </c>
      <c r="E873" t="s">
        <v>41</v>
      </c>
      <c r="F873" s="56"/>
      <c r="G873" s="56"/>
      <c r="H873" s="56"/>
      <c r="I873" s="56"/>
      <c r="J873" s="56"/>
    </row>
    <row r="874" spans="1:10">
      <c r="A874" t="s">
        <v>350</v>
      </c>
      <c r="B874" t="s">
        <v>256</v>
      </c>
      <c r="C874" t="s">
        <v>257</v>
      </c>
      <c r="D874" t="s">
        <v>47</v>
      </c>
      <c r="E874" t="s">
        <v>41</v>
      </c>
      <c r="F874" s="56"/>
      <c r="G874" s="56"/>
      <c r="H874" s="56"/>
      <c r="I874" s="56"/>
      <c r="J874" s="56"/>
    </row>
    <row r="875" spans="1:10">
      <c r="A875" t="s">
        <v>350</v>
      </c>
      <c r="B875" t="s">
        <v>258</v>
      </c>
      <c r="C875" t="s">
        <v>259</v>
      </c>
      <c r="D875" t="s">
        <v>47</v>
      </c>
      <c r="E875" t="s">
        <v>41</v>
      </c>
      <c r="F875" s="56"/>
      <c r="G875" s="56"/>
      <c r="H875" s="56"/>
      <c r="I875" s="56"/>
      <c r="J875" s="56"/>
    </row>
    <row r="876" spans="1:10">
      <c r="A876" t="s">
        <v>350</v>
      </c>
      <c r="B876" t="s">
        <v>260</v>
      </c>
      <c r="C876" t="s">
        <v>261</v>
      </c>
      <c r="D876" t="s">
        <v>47</v>
      </c>
      <c r="E876" t="s">
        <v>41</v>
      </c>
      <c r="F876" s="56"/>
      <c r="G876" s="56"/>
      <c r="H876" s="56"/>
      <c r="I876" s="56"/>
      <c r="J876" s="56"/>
    </row>
    <row r="877" spans="1:10">
      <c r="A877" t="s">
        <v>350</v>
      </c>
      <c r="B877" t="s">
        <v>262</v>
      </c>
      <c r="C877" t="s">
        <v>263</v>
      </c>
      <c r="D877" t="s">
        <v>47</v>
      </c>
      <c r="E877" t="s">
        <v>41</v>
      </c>
      <c r="F877" s="56"/>
      <c r="G877" s="56"/>
      <c r="H877" s="56"/>
      <c r="I877" s="56"/>
      <c r="J877" s="56"/>
    </row>
    <row r="878" spans="1:10">
      <c r="A878" t="s">
        <v>350</v>
      </c>
      <c r="B878" t="s">
        <v>264</v>
      </c>
      <c r="C878" t="s">
        <v>265</v>
      </c>
      <c r="D878" t="s">
        <v>47</v>
      </c>
      <c r="E878" t="s">
        <v>41</v>
      </c>
      <c r="F878" s="58"/>
      <c r="G878" s="58"/>
      <c r="H878" s="58"/>
      <c r="I878" s="58"/>
      <c r="J878" s="58"/>
    </row>
    <row r="879" spans="1:10">
      <c r="A879" t="s">
        <v>350</v>
      </c>
      <c r="B879" t="s">
        <v>266</v>
      </c>
      <c r="C879" t="s">
        <v>267</v>
      </c>
      <c r="D879" t="s">
        <v>47</v>
      </c>
      <c r="E879" t="s">
        <v>41</v>
      </c>
      <c r="F879" s="56"/>
      <c r="G879" s="56"/>
      <c r="H879" s="56"/>
      <c r="I879" s="56"/>
      <c r="J879" s="56"/>
    </row>
    <row r="880" spans="1:10">
      <c r="A880" t="s">
        <v>350</v>
      </c>
      <c r="B880" t="s">
        <v>268</v>
      </c>
      <c r="C880" t="s">
        <v>269</v>
      </c>
      <c r="D880" t="s">
        <v>47</v>
      </c>
      <c r="E880" t="s">
        <v>41</v>
      </c>
      <c r="F880" s="56"/>
      <c r="G880" s="56"/>
      <c r="H880" s="56"/>
      <c r="I880" s="56"/>
      <c r="J880" s="56"/>
    </row>
    <row r="881" spans="1:10">
      <c r="A881" t="s">
        <v>350</v>
      </c>
      <c r="B881" t="s">
        <v>270</v>
      </c>
      <c r="C881" t="s">
        <v>271</v>
      </c>
      <c r="D881" t="s">
        <v>47</v>
      </c>
      <c r="E881" t="s">
        <v>41</v>
      </c>
      <c r="F881" s="56"/>
      <c r="G881" s="56"/>
      <c r="H881" s="56"/>
      <c r="I881" s="56"/>
      <c r="J881" s="56"/>
    </row>
    <row r="882" spans="1:10">
      <c r="A882" t="s">
        <v>350</v>
      </c>
      <c r="B882" t="s">
        <v>272</v>
      </c>
      <c r="C882" t="s">
        <v>273</v>
      </c>
      <c r="D882" t="s">
        <v>47</v>
      </c>
      <c r="E882" t="s">
        <v>41</v>
      </c>
      <c r="F882" s="56"/>
      <c r="G882" s="56"/>
      <c r="H882" s="56"/>
      <c r="I882" s="56"/>
      <c r="J882" s="56"/>
    </row>
    <row r="883" spans="1:10">
      <c r="A883" t="s">
        <v>350</v>
      </c>
      <c r="B883" t="s">
        <v>274</v>
      </c>
      <c r="C883" t="s">
        <v>275</v>
      </c>
      <c r="D883" t="s">
        <v>47</v>
      </c>
      <c r="E883" t="s">
        <v>41</v>
      </c>
      <c r="F883" s="56"/>
      <c r="G883" s="56"/>
      <c r="H883" s="56"/>
      <c r="I883" s="56"/>
      <c r="J883" s="56"/>
    </row>
    <row r="884" spans="1:10">
      <c r="A884" t="s">
        <v>350</v>
      </c>
      <c r="B884" t="s">
        <v>276</v>
      </c>
      <c r="C884" t="s">
        <v>277</v>
      </c>
      <c r="D884" t="s">
        <v>47</v>
      </c>
      <c r="E884" t="s">
        <v>41</v>
      </c>
      <c r="F884" s="56"/>
      <c r="G884" s="56"/>
      <c r="H884" s="56"/>
      <c r="I884" s="56"/>
      <c r="J884" s="56"/>
    </row>
    <row r="885" spans="1:10">
      <c r="A885" t="s">
        <v>350</v>
      </c>
      <c r="B885" t="s">
        <v>278</v>
      </c>
      <c r="C885" t="s">
        <v>279</v>
      </c>
      <c r="D885" t="s">
        <v>47</v>
      </c>
      <c r="E885" t="s">
        <v>41</v>
      </c>
      <c r="F885" s="56"/>
      <c r="G885" s="56"/>
      <c r="H885" s="56"/>
      <c r="I885" s="56"/>
      <c r="J885" s="56"/>
    </row>
    <row r="886" spans="1:10">
      <c r="A886" t="s">
        <v>350</v>
      </c>
      <c r="B886" t="s">
        <v>280</v>
      </c>
      <c r="C886" t="s">
        <v>281</v>
      </c>
      <c r="D886" t="s">
        <v>47</v>
      </c>
      <c r="E886" t="s">
        <v>41</v>
      </c>
      <c r="F886" s="56"/>
      <c r="G886" s="56"/>
      <c r="H886" s="56"/>
      <c r="I886" s="56"/>
      <c r="J886" s="56"/>
    </row>
    <row r="887" spans="1:10">
      <c r="A887" t="s">
        <v>350</v>
      </c>
      <c r="B887" t="s">
        <v>282</v>
      </c>
      <c r="C887" t="s">
        <v>283</v>
      </c>
      <c r="D887" t="s">
        <v>47</v>
      </c>
      <c r="E887" t="s">
        <v>41</v>
      </c>
      <c r="F887" s="56"/>
      <c r="G887" s="56"/>
      <c r="H887" s="56"/>
      <c r="I887" s="56"/>
      <c r="J887" s="56"/>
    </row>
    <row r="888" spans="1:10">
      <c r="A888" t="s">
        <v>350</v>
      </c>
      <c r="B888" t="s">
        <v>284</v>
      </c>
      <c r="C888" t="s">
        <v>285</v>
      </c>
      <c r="D888" t="s">
        <v>47</v>
      </c>
      <c r="E888" t="s">
        <v>41</v>
      </c>
      <c r="F888" s="56"/>
      <c r="G888" s="56"/>
      <c r="H888" s="56"/>
      <c r="I888" s="56"/>
      <c r="J888" s="56"/>
    </row>
    <row r="889" spans="1:10">
      <c r="A889" t="s">
        <v>350</v>
      </c>
      <c r="B889" t="s">
        <v>286</v>
      </c>
      <c r="C889" t="s">
        <v>287</v>
      </c>
      <c r="D889" t="s">
        <v>47</v>
      </c>
      <c r="E889" t="s">
        <v>41</v>
      </c>
      <c r="F889" s="58"/>
      <c r="G889" s="58"/>
      <c r="H889" s="58"/>
      <c r="I889" s="58"/>
      <c r="J889" s="58"/>
    </row>
    <row r="890" spans="1:10">
      <c r="A890" t="s">
        <v>350</v>
      </c>
      <c r="B890" t="s">
        <v>288</v>
      </c>
      <c r="C890" t="s">
        <v>289</v>
      </c>
      <c r="D890" t="s">
        <v>47</v>
      </c>
      <c r="E890" t="s">
        <v>41</v>
      </c>
      <c r="F890" s="58"/>
      <c r="G890" s="58"/>
      <c r="H890" s="58"/>
      <c r="I890" s="58"/>
      <c r="J890" s="58"/>
    </row>
    <row r="891" spans="1:10">
      <c r="A891" t="s">
        <v>350</v>
      </c>
      <c r="B891" t="s">
        <v>290</v>
      </c>
      <c r="C891" t="s">
        <v>291</v>
      </c>
      <c r="D891" t="s">
        <v>47</v>
      </c>
      <c r="E891" t="s">
        <v>41</v>
      </c>
      <c r="F891" s="58"/>
      <c r="G891" s="58"/>
      <c r="H891" s="58"/>
      <c r="I891" s="58"/>
      <c r="J891" s="58"/>
    </row>
    <row r="892" spans="1:10">
      <c r="A892" t="s">
        <v>350</v>
      </c>
      <c r="B892" t="s">
        <v>292</v>
      </c>
      <c r="C892" t="s">
        <v>293</v>
      </c>
      <c r="D892" t="s">
        <v>47</v>
      </c>
      <c r="E892" t="s">
        <v>41</v>
      </c>
      <c r="F892" s="58"/>
      <c r="G892" s="58"/>
      <c r="H892" s="58"/>
      <c r="I892" s="58"/>
      <c r="J892" s="58"/>
    </row>
    <row r="893" spans="1:10">
      <c r="A893" t="s">
        <v>350</v>
      </c>
      <c r="B893" t="s">
        <v>294</v>
      </c>
      <c r="C893" t="s">
        <v>295</v>
      </c>
      <c r="D893" t="s">
        <v>47</v>
      </c>
      <c r="E893" t="s">
        <v>41</v>
      </c>
      <c r="F893" s="58"/>
      <c r="G893" s="58"/>
      <c r="H893" s="58"/>
      <c r="I893" s="58"/>
      <c r="J893" s="58"/>
    </row>
    <row r="894" spans="1:10">
      <c r="A894" t="s">
        <v>350</v>
      </c>
      <c r="B894" t="s">
        <v>296</v>
      </c>
      <c r="C894" t="s">
        <v>297</v>
      </c>
      <c r="D894" t="s">
        <v>47</v>
      </c>
      <c r="E894" t="s">
        <v>41</v>
      </c>
      <c r="F894" s="58"/>
      <c r="G894" s="58"/>
      <c r="H894" s="58"/>
      <c r="I894" s="58"/>
      <c r="J894" s="58"/>
    </row>
    <row r="895" spans="1:10">
      <c r="A895" t="s">
        <v>350</v>
      </c>
      <c r="B895" t="s">
        <v>298</v>
      </c>
      <c r="C895" t="s">
        <v>299</v>
      </c>
      <c r="D895" t="s">
        <v>47</v>
      </c>
      <c r="E895" t="s">
        <v>41</v>
      </c>
      <c r="F895" s="58"/>
      <c r="G895" s="58"/>
      <c r="H895" s="58"/>
      <c r="I895" s="58"/>
      <c r="J895" s="58"/>
    </row>
    <row r="896" spans="1:10">
      <c r="A896" t="s">
        <v>350</v>
      </c>
      <c r="B896" t="s">
        <v>300</v>
      </c>
      <c r="C896" t="s">
        <v>301</v>
      </c>
      <c r="D896" t="s">
        <v>47</v>
      </c>
      <c r="E896" t="s">
        <v>41</v>
      </c>
      <c r="F896" s="58"/>
      <c r="G896" s="58"/>
      <c r="H896" s="58"/>
      <c r="I896" s="58"/>
      <c r="J896" s="58"/>
    </row>
    <row r="897" spans="1:10">
      <c r="A897" t="s">
        <v>350</v>
      </c>
      <c r="B897" t="s">
        <v>302</v>
      </c>
      <c r="C897" t="s">
        <v>303</v>
      </c>
      <c r="D897" t="s">
        <v>47</v>
      </c>
      <c r="E897" t="s">
        <v>41</v>
      </c>
      <c r="F897" s="58"/>
      <c r="G897" s="58"/>
      <c r="H897" s="58"/>
      <c r="I897" s="58"/>
      <c r="J897" s="58"/>
    </row>
    <row r="898" spans="1:10">
      <c r="A898" t="s">
        <v>350</v>
      </c>
      <c r="B898" t="s">
        <v>304</v>
      </c>
      <c r="C898" t="s">
        <v>305</v>
      </c>
      <c r="D898" t="s">
        <v>47</v>
      </c>
      <c r="E898" t="s">
        <v>41</v>
      </c>
      <c r="F898" s="58"/>
      <c r="G898" s="58"/>
      <c r="H898" s="58"/>
      <c r="I898" s="58"/>
      <c r="J898" s="58"/>
    </row>
    <row r="899" spans="1:10">
      <c r="A899" t="s">
        <v>350</v>
      </c>
      <c r="B899" t="s">
        <v>306</v>
      </c>
      <c r="C899" t="s">
        <v>307</v>
      </c>
      <c r="D899" t="s">
        <v>47</v>
      </c>
      <c r="E899" t="s">
        <v>41</v>
      </c>
      <c r="F899" s="58"/>
      <c r="G899" s="58"/>
      <c r="H899" s="58"/>
      <c r="I899" s="58"/>
      <c r="J899" s="58"/>
    </row>
    <row r="900" spans="1:10">
      <c r="A900" t="s">
        <v>350</v>
      </c>
      <c r="B900" t="s">
        <v>308</v>
      </c>
      <c r="C900" t="s">
        <v>309</v>
      </c>
      <c r="D900" t="s">
        <v>47</v>
      </c>
      <c r="E900" t="s">
        <v>41</v>
      </c>
      <c r="F900" s="58"/>
      <c r="G900" s="58"/>
      <c r="H900" s="58"/>
      <c r="I900" s="58"/>
      <c r="J900" s="58"/>
    </row>
    <row r="901" spans="1:10">
      <c r="A901" t="s">
        <v>350</v>
      </c>
      <c r="B901" t="s">
        <v>310</v>
      </c>
      <c r="C901" t="s">
        <v>311</v>
      </c>
      <c r="D901" t="s">
        <v>47</v>
      </c>
      <c r="E901" t="s">
        <v>41</v>
      </c>
      <c r="F901" s="56"/>
      <c r="G901" s="56"/>
      <c r="H901" s="56"/>
      <c r="I901" s="56"/>
      <c r="J901" s="56"/>
    </row>
    <row r="902" spans="1:10">
      <c r="A902" t="s">
        <v>350</v>
      </c>
      <c r="B902" t="s">
        <v>312</v>
      </c>
      <c r="C902" t="s">
        <v>313</v>
      </c>
      <c r="D902" t="s">
        <v>47</v>
      </c>
      <c r="E902" t="s">
        <v>41</v>
      </c>
      <c r="F902" s="56"/>
      <c r="G902" s="56"/>
      <c r="H902" s="56"/>
      <c r="I902" s="56"/>
      <c r="J902" s="56"/>
    </row>
    <row r="903" spans="1:10">
      <c r="A903" t="s">
        <v>350</v>
      </c>
      <c r="B903" t="s">
        <v>314</v>
      </c>
      <c r="C903" t="s">
        <v>315</v>
      </c>
      <c r="D903" t="s">
        <v>47</v>
      </c>
      <c r="E903" t="s">
        <v>41</v>
      </c>
      <c r="F903" s="58"/>
      <c r="G903" s="58"/>
      <c r="H903" s="58"/>
      <c r="I903" s="58"/>
      <c r="J903" s="58"/>
    </row>
    <row r="904" spans="1:10">
      <c r="A904" t="s">
        <v>350</v>
      </c>
      <c r="B904" t="s">
        <v>316</v>
      </c>
      <c r="C904" t="s">
        <v>317</v>
      </c>
      <c r="D904" t="s">
        <v>47</v>
      </c>
      <c r="E904" t="s">
        <v>41</v>
      </c>
      <c r="F904" s="56"/>
      <c r="G904" s="56"/>
      <c r="H904" s="56"/>
      <c r="I904" s="56"/>
      <c r="J904" s="56"/>
    </row>
    <row r="905" spans="1:10">
      <c r="A905" t="s">
        <v>350</v>
      </c>
      <c r="B905" t="s">
        <v>319</v>
      </c>
      <c r="C905" t="s">
        <v>320</v>
      </c>
      <c r="D905" t="s">
        <v>47</v>
      </c>
      <c r="E905" t="s">
        <v>41</v>
      </c>
      <c r="F905" s="56"/>
      <c r="G905" s="56"/>
      <c r="H905" s="56"/>
      <c r="I905" s="56"/>
      <c r="J905" s="56"/>
    </row>
    <row r="906" spans="1:10">
      <c r="A906" t="s">
        <v>350</v>
      </c>
      <c r="B906" t="s">
        <v>321</v>
      </c>
      <c r="C906" t="s">
        <v>322</v>
      </c>
      <c r="D906" t="s">
        <v>47</v>
      </c>
      <c r="E906" t="s">
        <v>41</v>
      </c>
      <c r="F906" s="58"/>
      <c r="G906" s="58"/>
      <c r="H906" s="58"/>
      <c r="I906" s="58"/>
      <c r="J906" s="58"/>
    </row>
    <row r="907" spans="1:10">
      <c r="A907" t="s">
        <v>350</v>
      </c>
      <c r="B907" t="s">
        <v>323</v>
      </c>
      <c r="C907" t="s">
        <v>324</v>
      </c>
      <c r="D907" t="s">
        <v>47</v>
      </c>
      <c r="E907" t="s">
        <v>41</v>
      </c>
      <c r="F907" s="56"/>
      <c r="G907" s="56"/>
      <c r="H907" s="56"/>
      <c r="I907" s="56"/>
      <c r="J907" s="56"/>
    </row>
    <row r="908" spans="1:10">
      <c r="A908" t="s">
        <v>350</v>
      </c>
      <c r="B908" t="s">
        <v>325</v>
      </c>
      <c r="C908" t="s">
        <v>326</v>
      </c>
      <c r="D908" t="s">
        <v>47</v>
      </c>
      <c r="E908" t="s">
        <v>41</v>
      </c>
      <c r="F908" s="56"/>
      <c r="G908" s="56"/>
      <c r="H908" s="56"/>
      <c r="I908" s="56"/>
      <c r="J908" s="56"/>
    </row>
    <row r="909" spans="1:10">
      <c r="A909" t="s">
        <v>350</v>
      </c>
      <c r="B909" t="s">
        <v>327</v>
      </c>
      <c r="C909" t="s">
        <v>328</v>
      </c>
      <c r="D909" t="s">
        <v>47</v>
      </c>
      <c r="E909" t="s">
        <v>41</v>
      </c>
      <c r="F909" s="56"/>
      <c r="G909" s="56"/>
      <c r="H909" s="56"/>
      <c r="I909" s="56"/>
      <c r="J909" s="56"/>
    </row>
    <row r="910" spans="1:10">
      <c r="A910" t="s">
        <v>350</v>
      </c>
      <c r="B910" t="s">
        <v>329</v>
      </c>
      <c r="C910" t="s">
        <v>330</v>
      </c>
      <c r="D910" t="s">
        <v>47</v>
      </c>
      <c r="E910" t="s">
        <v>41</v>
      </c>
      <c r="F910" s="56"/>
      <c r="G910" s="56"/>
      <c r="H910" s="56"/>
      <c r="I910" s="56"/>
      <c r="J910" s="56"/>
    </row>
    <row r="911" spans="1:10">
      <c r="A911" t="s">
        <v>350</v>
      </c>
      <c r="B911" t="s">
        <v>331</v>
      </c>
      <c r="C911" t="s">
        <v>332</v>
      </c>
      <c r="D911" t="s">
        <v>47</v>
      </c>
      <c r="E911" t="s">
        <v>41</v>
      </c>
      <c r="F911" s="56"/>
      <c r="G911" s="56"/>
      <c r="H911" s="56"/>
      <c r="I911" s="56"/>
      <c r="J911" s="56"/>
    </row>
    <row r="912" spans="1:10">
      <c r="A912" t="s">
        <v>350</v>
      </c>
      <c r="B912" t="s">
        <v>333</v>
      </c>
      <c r="C912" t="s">
        <v>334</v>
      </c>
      <c r="D912" t="s">
        <v>47</v>
      </c>
      <c r="E912" t="s">
        <v>41</v>
      </c>
      <c r="F912" s="58"/>
      <c r="G912" s="58"/>
      <c r="H912" s="58"/>
      <c r="I912" s="58"/>
      <c r="J912" s="58"/>
    </row>
    <row r="913" spans="1:10">
      <c r="A913" t="s">
        <v>350</v>
      </c>
      <c r="B913" t="s">
        <v>335</v>
      </c>
      <c r="C913" t="s">
        <v>336</v>
      </c>
      <c r="D913" t="s">
        <v>47</v>
      </c>
      <c r="E913" t="s">
        <v>41</v>
      </c>
      <c r="F913" s="56"/>
      <c r="G913" s="56"/>
      <c r="H913" s="56"/>
      <c r="I913" s="56"/>
      <c r="J913" s="56"/>
    </row>
    <row r="914" spans="1:10">
      <c r="A914" t="s">
        <v>350</v>
      </c>
      <c r="B914" t="s">
        <v>337</v>
      </c>
      <c r="C914" t="s">
        <v>338</v>
      </c>
      <c r="D914" t="s">
        <v>47</v>
      </c>
      <c r="E914" t="s">
        <v>41</v>
      </c>
      <c r="F914" s="56"/>
      <c r="G914" s="56"/>
      <c r="H914" s="56"/>
      <c r="I914" s="56"/>
      <c r="J914" s="56"/>
    </row>
    <row r="915" spans="1:10">
      <c r="A915" t="s">
        <v>350</v>
      </c>
      <c r="B915" t="s">
        <v>339</v>
      </c>
      <c r="C915" t="s">
        <v>340</v>
      </c>
      <c r="D915" t="s">
        <v>47</v>
      </c>
      <c r="E915" t="s">
        <v>41</v>
      </c>
      <c r="F915" s="56"/>
      <c r="G915" s="56"/>
      <c r="H915" s="56"/>
      <c r="I915" s="56"/>
      <c r="J915" s="56"/>
    </row>
    <row r="916" spans="1:10">
      <c r="A916" t="s">
        <v>350</v>
      </c>
      <c r="B916" t="s">
        <v>341</v>
      </c>
      <c r="C916" t="s">
        <v>342</v>
      </c>
      <c r="D916" t="s">
        <v>47</v>
      </c>
      <c r="E916" t="s">
        <v>41</v>
      </c>
      <c r="F916" s="56"/>
      <c r="G916" s="56"/>
      <c r="H916" s="56"/>
      <c r="I916" s="56"/>
      <c r="J916" s="56"/>
    </row>
    <row r="917" spans="1:10">
      <c r="A917" t="s">
        <v>350</v>
      </c>
      <c r="B917" t="s">
        <v>343</v>
      </c>
      <c r="C917" t="s">
        <v>344</v>
      </c>
      <c r="D917" t="s">
        <v>47</v>
      </c>
      <c r="E917" t="s">
        <v>41</v>
      </c>
      <c r="F917" s="56"/>
      <c r="G917" s="56"/>
      <c r="H917" s="56"/>
      <c r="I917" s="56"/>
      <c r="J917" s="56"/>
    </row>
    <row r="918" spans="1:10">
      <c r="A918" t="s">
        <v>350</v>
      </c>
      <c r="B918" t="s">
        <v>345</v>
      </c>
      <c r="C918" t="s">
        <v>346</v>
      </c>
      <c r="D918" t="s">
        <v>47</v>
      </c>
      <c r="E918" t="s">
        <v>41</v>
      </c>
      <c r="F918" s="58"/>
      <c r="G918" s="58"/>
      <c r="H918" s="58"/>
      <c r="I918" s="58"/>
      <c r="J918" s="58"/>
    </row>
    <row r="919" spans="1:10">
      <c r="A919" t="s">
        <v>351</v>
      </c>
      <c r="B919" t="s">
        <v>45</v>
      </c>
      <c r="C919" t="s">
        <v>46</v>
      </c>
      <c r="D919" t="s">
        <v>47</v>
      </c>
      <c r="E919" t="s">
        <v>41</v>
      </c>
      <c r="F919" s="58"/>
      <c r="G919" s="58"/>
      <c r="H919" s="58"/>
      <c r="I919" s="58"/>
      <c r="J919" s="58"/>
    </row>
    <row r="920" spans="1:10">
      <c r="A920" t="s">
        <v>351</v>
      </c>
      <c r="B920" t="s">
        <v>48</v>
      </c>
      <c r="C920" t="s">
        <v>49</v>
      </c>
      <c r="D920" t="s">
        <v>47</v>
      </c>
      <c r="E920" t="s">
        <v>41</v>
      </c>
      <c r="F920" s="58"/>
      <c r="G920" s="58"/>
      <c r="H920" s="58"/>
      <c r="I920" s="58"/>
      <c r="J920" s="58"/>
    </row>
    <row r="921" spans="1:10">
      <c r="A921" t="s">
        <v>351</v>
      </c>
      <c r="B921" t="s">
        <v>50</v>
      </c>
      <c r="C921" t="s">
        <v>51</v>
      </c>
      <c r="D921" t="s">
        <v>47</v>
      </c>
      <c r="E921" t="s">
        <v>41</v>
      </c>
      <c r="F921" s="58"/>
      <c r="G921" s="58"/>
      <c r="H921" s="58"/>
      <c r="I921" s="58"/>
      <c r="J921" s="58"/>
    </row>
    <row r="922" spans="1:10">
      <c r="A922" t="s">
        <v>351</v>
      </c>
      <c r="B922" t="s">
        <v>52</v>
      </c>
      <c r="C922" t="s">
        <v>53</v>
      </c>
      <c r="D922" t="s">
        <v>47</v>
      </c>
      <c r="E922" t="s">
        <v>41</v>
      </c>
      <c r="F922" s="58"/>
      <c r="G922" s="58"/>
      <c r="H922" s="58"/>
      <c r="I922" s="58"/>
      <c r="J922" s="58"/>
    </row>
    <row r="923" spans="1:10">
      <c r="A923" t="s">
        <v>351</v>
      </c>
      <c r="B923" t="s">
        <v>54</v>
      </c>
      <c r="C923" t="s">
        <v>55</v>
      </c>
      <c r="D923" t="s">
        <v>47</v>
      </c>
      <c r="E923" t="s">
        <v>41</v>
      </c>
      <c r="F923" s="58"/>
      <c r="G923" s="58"/>
      <c r="H923" s="58"/>
      <c r="I923" s="58"/>
      <c r="J923" s="58"/>
    </row>
    <row r="924" spans="1:10">
      <c r="A924" t="s">
        <v>351</v>
      </c>
      <c r="B924" t="s">
        <v>56</v>
      </c>
      <c r="C924" t="s">
        <v>57</v>
      </c>
      <c r="D924" t="s">
        <v>47</v>
      </c>
      <c r="E924" t="s">
        <v>41</v>
      </c>
      <c r="F924" s="58"/>
      <c r="G924" s="58"/>
      <c r="H924" s="58"/>
      <c r="I924" s="58"/>
      <c r="J924" s="58"/>
    </row>
    <row r="925" spans="1:10">
      <c r="A925" t="s">
        <v>351</v>
      </c>
      <c r="B925" t="s">
        <v>58</v>
      </c>
      <c r="C925" t="s">
        <v>59</v>
      </c>
      <c r="D925" t="s">
        <v>47</v>
      </c>
      <c r="E925" t="s">
        <v>41</v>
      </c>
      <c r="F925" s="58"/>
      <c r="G925" s="58"/>
      <c r="H925" s="58"/>
      <c r="I925" s="58"/>
      <c r="J925" s="58"/>
    </row>
    <row r="926" spans="1:10">
      <c r="A926" t="s">
        <v>351</v>
      </c>
      <c r="B926" t="s">
        <v>60</v>
      </c>
      <c r="C926" t="s">
        <v>61</v>
      </c>
      <c r="D926" t="s">
        <v>47</v>
      </c>
      <c r="E926" t="s">
        <v>41</v>
      </c>
      <c r="F926" s="58"/>
      <c r="G926" s="58"/>
      <c r="H926" s="58"/>
      <c r="I926" s="58"/>
      <c r="J926" s="58"/>
    </row>
    <row r="927" spans="1:10">
      <c r="A927" t="s">
        <v>351</v>
      </c>
      <c r="B927" t="s">
        <v>62</v>
      </c>
      <c r="C927" t="s">
        <v>63</v>
      </c>
      <c r="D927" t="s">
        <v>47</v>
      </c>
      <c r="E927" t="s">
        <v>41</v>
      </c>
      <c r="F927" s="58"/>
      <c r="G927" s="58"/>
      <c r="H927" s="58"/>
      <c r="I927" s="58"/>
      <c r="J927" s="58"/>
    </row>
    <row r="928" spans="1:10">
      <c r="A928" t="s">
        <v>351</v>
      </c>
      <c r="B928" t="s">
        <v>64</v>
      </c>
      <c r="C928" t="s">
        <v>65</v>
      </c>
      <c r="D928" t="s">
        <v>47</v>
      </c>
      <c r="E928" t="s">
        <v>41</v>
      </c>
      <c r="F928" s="58"/>
      <c r="G928" s="58"/>
      <c r="H928" s="58"/>
      <c r="I928" s="58"/>
      <c r="J928" s="58"/>
    </row>
    <row r="929" spans="1:10">
      <c r="A929" t="s">
        <v>351</v>
      </c>
      <c r="B929" t="s">
        <v>66</v>
      </c>
      <c r="C929" t="s">
        <v>67</v>
      </c>
      <c r="D929" t="s">
        <v>47</v>
      </c>
      <c r="E929" t="s">
        <v>41</v>
      </c>
      <c r="F929" s="58"/>
      <c r="G929" s="58"/>
      <c r="H929" s="58"/>
      <c r="I929" s="58"/>
      <c r="J929" s="58"/>
    </row>
    <row r="930" spans="1:10">
      <c r="A930" t="s">
        <v>351</v>
      </c>
      <c r="B930" t="s">
        <v>68</v>
      </c>
      <c r="C930" t="s">
        <v>69</v>
      </c>
      <c r="D930" t="s">
        <v>47</v>
      </c>
      <c r="E930" t="s">
        <v>41</v>
      </c>
      <c r="F930" s="58"/>
      <c r="G930" s="58"/>
      <c r="H930" s="58"/>
      <c r="I930" s="58"/>
      <c r="J930" s="58"/>
    </row>
    <row r="931" spans="1:10">
      <c r="A931" t="s">
        <v>351</v>
      </c>
      <c r="B931" t="s">
        <v>70</v>
      </c>
      <c r="C931" t="s">
        <v>71</v>
      </c>
      <c r="D931" t="s">
        <v>47</v>
      </c>
      <c r="E931" t="s">
        <v>41</v>
      </c>
      <c r="F931" s="58"/>
      <c r="G931" s="58"/>
      <c r="H931" s="58"/>
      <c r="I931" s="58"/>
      <c r="J931" s="58"/>
    </row>
    <row r="932" spans="1:10">
      <c r="A932" t="s">
        <v>351</v>
      </c>
      <c r="B932" t="s">
        <v>72</v>
      </c>
      <c r="C932" t="s">
        <v>73</v>
      </c>
      <c r="D932" t="s">
        <v>47</v>
      </c>
      <c r="E932" t="s">
        <v>41</v>
      </c>
      <c r="F932" s="58"/>
      <c r="G932" s="58"/>
      <c r="H932" s="58"/>
      <c r="I932" s="58"/>
      <c r="J932" s="58"/>
    </row>
    <row r="933" spans="1:10">
      <c r="A933" t="s">
        <v>351</v>
      </c>
      <c r="B933" t="s">
        <v>74</v>
      </c>
      <c r="C933" t="s">
        <v>75</v>
      </c>
      <c r="D933" t="s">
        <v>47</v>
      </c>
      <c r="E933" t="s">
        <v>41</v>
      </c>
      <c r="F933" s="58"/>
      <c r="G933" s="58"/>
      <c r="H933" s="58"/>
      <c r="I933" s="58"/>
      <c r="J933" s="58"/>
    </row>
    <row r="934" spans="1:10">
      <c r="A934" t="s">
        <v>351</v>
      </c>
      <c r="B934" t="s">
        <v>76</v>
      </c>
      <c r="C934" t="s">
        <v>77</v>
      </c>
      <c r="D934" t="s">
        <v>47</v>
      </c>
      <c r="E934" t="s">
        <v>41</v>
      </c>
      <c r="F934" s="58"/>
      <c r="G934" s="58"/>
      <c r="H934" s="58"/>
      <c r="I934" s="58"/>
      <c r="J934" s="58"/>
    </row>
    <row r="935" spans="1:10">
      <c r="A935" t="s">
        <v>351</v>
      </c>
      <c r="B935" t="s">
        <v>78</v>
      </c>
      <c r="C935" t="s">
        <v>79</v>
      </c>
      <c r="D935" t="s">
        <v>47</v>
      </c>
      <c r="E935" t="s">
        <v>41</v>
      </c>
      <c r="F935" s="58"/>
      <c r="G935" s="58"/>
      <c r="H935" s="58"/>
      <c r="I935" s="58"/>
      <c r="J935" s="58"/>
    </row>
    <row r="936" spans="1:10">
      <c r="A936" t="s">
        <v>351</v>
      </c>
      <c r="B936" t="s">
        <v>80</v>
      </c>
      <c r="C936" t="s">
        <v>81</v>
      </c>
      <c r="D936" t="s">
        <v>47</v>
      </c>
      <c r="E936" t="s">
        <v>41</v>
      </c>
      <c r="F936" s="58"/>
      <c r="G936" s="58"/>
      <c r="H936" s="58"/>
      <c r="I936" s="58"/>
      <c r="J936" s="58"/>
    </row>
    <row r="937" spans="1:10">
      <c r="A937" t="s">
        <v>351</v>
      </c>
      <c r="B937" t="s">
        <v>82</v>
      </c>
      <c r="C937" t="s">
        <v>83</v>
      </c>
      <c r="D937" t="s">
        <v>47</v>
      </c>
      <c r="E937" t="s">
        <v>41</v>
      </c>
      <c r="F937" s="58"/>
      <c r="G937" s="58"/>
      <c r="H937" s="58"/>
      <c r="I937" s="58"/>
      <c r="J937" s="58"/>
    </row>
    <row r="938" spans="1:10">
      <c r="A938" t="s">
        <v>351</v>
      </c>
      <c r="B938" t="s">
        <v>84</v>
      </c>
      <c r="C938" t="s">
        <v>85</v>
      </c>
      <c r="D938" t="s">
        <v>47</v>
      </c>
      <c r="E938" t="s">
        <v>41</v>
      </c>
      <c r="F938" s="58"/>
      <c r="G938" s="58"/>
      <c r="H938" s="58"/>
      <c r="I938" s="58"/>
      <c r="J938" s="58"/>
    </row>
    <row r="939" spans="1:10">
      <c r="A939" t="s">
        <v>351</v>
      </c>
      <c r="B939" t="s">
        <v>86</v>
      </c>
      <c r="C939" t="s">
        <v>87</v>
      </c>
      <c r="D939" t="s">
        <v>47</v>
      </c>
      <c r="E939" t="s">
        <v>41</v>
      </c>
      <c r="F939" s="58"/>
      <c r="G939" s="58"/>
      <c r="H939" s="58"/>
      <c r="I939" s="58"/>
      <c r="J939" s="58"/>
    </row>
    <row r="940" spans="1:10">
      <c r="A940" t="s">
        <v>351</v>
      </c>
      <c r="B940" t="s">
        <v>88</v>
      </c>
      <c r="C940" t="s">
        <v>89</v>
      </c>
      <c r="D940" t="s">
        <v>47</v>
      </c>
      <c r="E940" t="s">
        <v>41</v>
      </c>
      <c r="F940" s="58"/>
      <c r="G940" s="58"/>
      <c r="H940" s="58"/>
      <c r="I940" s="58"/>
      <c r="J940" s="58"/>
    </row>
    <row r="941" spans="1:10">
      <c r="A941" t="s">
        <v>351</v>
      </c>
      <c r="B941" t="s">
        <v>90</v>
      </c>
      <c r="C941" t="s">
        <v>91</v>
      </c>
      <c r="D941" t="s">
        <v>47</v>
      </c>
      <c r="E941" t="s">
        <v>41</v>
      </c>
      <c r="F941" s="58"/>
      <c r="G941" s="58"/>
      <c r="H941" s="58"/>
      <c r="I941" s="58"/>
      <c r="J941" s="58"/>
    </row>
    <row r="942" spans="1:10">
      <c r="A942" t="s">
        <v>351</v>
      </c>
      <c r="B942" t="s">
        <v>92</v>
      </c>
      <c r="C942" t="s">
        <v>93</v>
      </c>
      <c r="D942" t="s">
        <v>47</v>
      </c>
      <c r="E942" t="s">
        <v>41</v>
      </c>
      <c r="F942" s="58"/>
      <c r="G942" s="58"/>
      <c r="H942" s="58"/>
      <c r="I942" s="58"/>
      <c r="J942" s="58"/>
    </row>
    <row r="943" spans="1:10">
      <c r="A943" t="s">
        <v>351</v>
      </c>
      <c r="B943" t="s">
        <v>94</v>
      </c>
      <c r="C943" t="s">
        <v>95</v>
      </c>
      <c r="D943" t="s">
        <v>47</v>
      </c>
      <c r="E943" t="s">
        <v>41</v>
      </c>
      <c r="F943" s="58"/>
      <c r="G943" s="58"/>
      <c r="H943" s="58"/>
      <c r="I943" s="58"/>
      <c r="J943" s="58"/>
    </row>
    <row r="944" spans="1:10">
      <c r="A944" t="s">
        <v>351</v>
      </c>
      <c r="B944" t="s">
        <v>96</v>
      </c>
      <c r="C944" t="s">
        <v>97</v>
      </c>
      <c r="D944" t="s">
        <v>47</v>
      </c>
      <c r="E944" t="s">
        <v>41</v>
      </c>
      <c r="F944" s="58"/>
      <c r="G944" s="58"/>
      <c r="H944" s="58"/>
      <c r="I944" s="58"/>
      <c r="J944" s="58"/>
    </row>
    <row r="945" spans="1:10">
      <c r="A945" t="s">
        <v>351</v>
      </c>
      <c r="B945" t="s">
        <v>98</v>
      </c>
      <c r="C945" t="s">
        <v>99</v>
      </c>
      <c r="D945" t="s">
        <v>47</v>
      </c>
      <c r="E945" t="s">
        <v>41</v>
      </c>
      <c r="F945" s="58"/>
      <c r="G945" s="58"/>
      <c r="H945" s="58"/>
      <c r="I945" s="58"/>
      <c r="J945" s="58"/>
    </row>
    <row r="946" spans="1:10">
      <c r="A946" t="s">
        <v>351</v>
      </c>
      <c r="B946" t="s">
        <v>100</v>
      </c>
      <c r="C946" t="s">
        <v>101</v>
      </c>
      <c r="D946" t="s">
        <v>47</v>
      </c>
      <c r="E946" t="s">
        <v>41</v>
      </c>
      <c r="F946" s="58"/>
      <c r="G946" s="58"/>
      <c r="H946" s="58"/>
      <c r="I946" s="58"/>
      <c r="J946" s="58"/>
    </row>
    <row r="947" spans="1:10">
      <c r="A947" t="s">
        <v>351</v>
      </c>
      <c r="B947" t="s">
        <v>102</v>
      </c>
      <c r="C947" t="s">
        <v>103</v>
      </c>
      <c r="D947" t="s">
        <v>47</v>
      </c>
      <c r="E947" t="s">
        <v>41</v>
      </c>
      <c r="F947" s="58"/>
      <c r="G947" s="58"/>
      <c r="H947" s="58"/>
      <c r="I947" s="58"/>
      <c r="J947" s="58"/>
    </row>
    <row r="948" spans="1:10">
      <c r="A948" t="s">
        <v>351</v>
      </c>
      <c r="B948" t="s">
        <v>104</v>
      </c>
      <c r="C948" t="s">
        <v>105</v>
      </c>
      <c r="D948" t="s">
        <v>47</v>
      </c>
      <c r="E948" t="s">
        <v>41</v>
      </c>
      <c r="F948" s="58"/>
      <c r="G948" s="58"/>
      <c r="H948" s="58"/>
      <c r="I948" s="58"/>
      <c r="J948" s="58"/>
    </row>
    <row r="949" spans="1:10">
      <c r="A949" t="s">
        <v>351</v>
      </c>
      <c r="B949" t="s">
        <v>106</v>
      </c>
      <c r="C949" t="s">
        <v>107</v>
      </c>
      <c r="D949" t="s">
        <v>47</v>
      </c>
      <c r="E949" t="s">
        <v>41</v>
      </c>
      <c r="F949" s="58"/>
      <c r="G949" s="58"/>
      <c r="H949" s="58"/>
      <c r="I949" s="58"/>
      <c r="J949" s="58"/>
    </row>
    <row r="950" spans="1:10">
      <c r="A950" t="s">
        <v>351</v>
      </c>
      <c r="B950" t="s">
        <v>108</v>
      </c>
      <c r="C950" t="s">
        <v>109</v>
      </c>
      <c r="D950" t="s">
        <v>47</v>
      </c>
      <c r="E950" t="s">
        <v>41</v>
      </c>
      <c r="F950" s="58"/>
      <c r="G950" s="58"/>
      <c r="H950" s="58"/>
      <c r="I950" s="58"/>
      <c r="J950" s="58"/>
    </row>
    <row r="951" spans="1:10">
      <c r="A951" t="s">
        <v>351</v>
      </c>
      <c r="B951" t="s">
        <v>110</v>
      </c>
      <c r="C951" t="s">
        <v>111</v>
      </c>
      <c r="D951" t="s">
        <v>47</v>
      </c>
      <c r="E951" t="s">
        <v>41</v>
      </c>
      <c r="F951" s="58"/>
      <c r="G951" s="58"/>
      <c r="H951" s="58"/>
      <c r="I951" s="58"/>
      <c r="J951" s="58"/>
    </row>
    <row r="952" spans="1:10">
      <c r="A952" t="s">
        <v>351</v>
      </c>
      <c r="B952" t="s">
        <v>112</v>
      </c>
      <c r="C952" t="s">
        <v>113</v>
      </c>
      <c r="D952" t="s">
        <v>47</v>
      </c>
      <c r="E952" t="s">
        <v>41</v>
      </c>
      <c r="F952" s="58"/>
      <c r="G952" s="58"/>
      <c r="H952" s="58"/>
      <c r="I952" s="58"/>
      <c r="J952" s="58"/>
    </row>
    <row r="953" spans="1:10">
      <c r="A953" t="s">
        <v>351</v>
      </c>
      <c r="B953" t="s">
        <v>114</v>
      </c>
      <c r="C953" t="s">
        <v>57</v>
      </c>
      <c r="D953" t="s">
        <v>47</v>
      </c>
      <c r="E953" t="s">
        <v>41</v>
      </c>
      <c r="F953" s="58"/>
      <c r="G953" s="58"/>
      <c r="H953" s="58"/>
      <c r="I953" s="58"/>
      <c r="J953" s="58"/>
    </row>
    <row r="954" spans="1:10">
      <c r="A954" t="s">
        <v>351</v>
      </c>
      <c r="B954" t="s">
        <v>115</v>
      </c>
      <c r="C954" t="s">
        <v>116</v>
      </c>
      <c r="D954" t="s">
        <v>47</v>
      </c>
      <c r="E954" t="s">
        <v>41</v>
      </c>
      <c r="F954" s="58"/>
      <c r="G954" s="58"/>
      <c r="H954" s="58"/>
      <c r="I954" s="58"/>
      <c r="J954" s="58"/>
    </row>
    <row r="955" spans="1:10">
      <c r="A955" t="s">
        <v>351</v>
      </c>
      <c r="B955" t="s">
        <v>117</v>
      </c>
      <c r="C955" t="s">
        <v>118</v>
      </c>
      <c r="D955" t="s">
        <v>47</v>
      </c>
      <c r="E955" t="s">
        <v>41</v>
      </c>
      <c r="F955" s="58"/>
      <c r="G955" s="58"/>
      <c r="H955" s="58"/>
      <c r="I955" s="58"/>
      <c r="J955" s="58"/>
    </row>
    <row r="956" spans="1:10">
      <c r="A956" t="s">
        <v>351</v>
      </c>
      <c r="B956" t="s">
        <v>119</v>
      </c>
      <c r="C956" t="s">
        <v>120</v>
      </c>
      <c r="D956" t="s">
        <v>47</v>
      </c>
      <c r="E956" t="s">
        <v>41</v>
      </c>
      <c r="F956" s="58"/>
      <c r="G956" s="58"/>
      <c r="H956" s="58"/>
      <c r="I956" s="58"/>
      <c r="J956" s="58"/>
    </row>
    <row r="957" spans="1:10">
      <c r="A957" t="s">
        <v>351</v>
      </c>
      <c r="B957" t="s">
        <v>121</v>
      </c>
      <c r="C957" t="s">
        <v>122</v>
      </c>
      <c r="D957" t="s">
        <v>47</v>
      </c>
      <c r="E957" t="s">
        <v>41</v>
      </c>
      <c r="F957" s="58"/>
      <c r="G957" s="58"/>
      <c r="H957" s="58"/>
      <c r="I957" s="58"/>
      <c r="J957" s="58"/>
    </row>
    <row r="958" spans="1:10">
      <c r="A958" t="s">
        <v>351</v>
      </c>
      <c r="B958" t="s">
        <v>123</v>
      </c>
      <c r="C958" t="s">
        <v>124</v>
      </c>
      <c r="D958" t="s">
        <v>47</v>
      </c>
      <c r="E958" t="s">
        <v>41</v>
      </c>
      <c r="F958" s="58"/>
      <c r="G958" s="58"/>
      <c r="H958" s="58"/>
      <c r="I958" s="58"/>
      <c r="J958" s="58"/>
    </row>
    <row r="959" spans="1:10">
      <c r="A959" t="s">
        <v>351</v>
      </c>
      <c r="B959" t="s">
        <v>125</v>
      </c>
      <c r="C959" t="s">
        <v>126</v>
      </c>
      <c r="D959" t="s">
        <v>47</v>
      </c>
      <c r="E959" t="s">
        <v>41</v>
      </c>
      <c r="F959" s="58"/>
      <c r="G959" s="58"/>
      <c r="H959" s="58"/>
      <c r="I959" s="58"/>
      <c r="J959" s="58"/>
    </row>
    <row r="960" spans="1:10">
      <c r="A960" t="s">
        <v>351</v>
      </c>
      <c r="B960" t="s">
        <v>127</v>
      </c>
      <c r="C960" t="s">
        <v>128</v>
      </c>
      <c r="D960" t="s">
        <v>47</v>
      </c>
      <c r="E960" t="s">
        <v>41</v>
      </c>
      <c r="F960" s="58"/>
      <c r="G960" s="58"/>
      <c r="H960" s="58"/>
      <c r="I960" s="58"/>
      <c r="J960" s="58"/>
    </row>
    <row r="961" spans="1:10">
      <c r="A961" t="s">
        <v>351</v>
      </c>
      <c r="B961" t="s">
        <v>129</v>
      </c>
      <c r="C961" t="s">
        <v>130</v>
      </c>
      <c r="D961" t="s">
        <v>47</v>
      </c>
      <c r="E961" t="s">
        <v>41</v>
      </c>
      <c r="F961" s="58"/>
      <c r="G961" s="58"/>
      <c r="H961" s="58"/>
      <c r="I961" s="58"/>
      <c r="J961" s="58"/>
    </row>
    <row r="962" spans="1:10">
      <c r="A962" t="s">
        <v>351</v>
      </c>
      <c r="B962" t="s">
        <v>131</v>
      </c>
      <c r="C962" t="s">
        <v>132</v>
      </c>
      <c r="D962" t="s">
        <v>47</v>
      </c>
      <c r="E962" t="s">
        <v>41</v>
      </c>
      <c r="F962" s="58"/>
      <c r="G962" s="58"/>
      <c r="H962" s="58"/>
      <c r="I962" s="58"/>
      <c r="J962" s="58"/>
    </row>
    <row r="963" spans="1:10">
      <c r="A963" t="s">
        <v>351</v>
      </c>
      <c r="B963" t="s">
        <v>133</v>
      </c>
      <c r="C963" t="s">
        <v>134</v>
      </c>
      <c r="D963" t="s">
        <v>47</v>
      </c>
      <c r="E963" t="s">
        <v>41</v>
      </c>
      <c r="F963" s="58"/>
      <c r="G963" s="58"/>
      <c r="H963" s="58"/>
      <c r="I963" s="58"/>
      <c r="J963" s="58"/>
    </row>
    <row r="964" spans="1:10">
      <c r="A964" t="s">
        <v>351</v>
      </c>
      <c r="B964" t="s">
        <v>135</v>
      </c>
      <c r="C964" t="s">
        <v>69</v>
      </c>
      <c r="D964" t="s">
        <v>47</v>
      </c>
      <c r="E964" t="s">
        <v>41</v>
      </c>
      <c r="F964" s="58"/>
      <c r="G964" s="58"/>
      <c r="H964" s="58"/>
      <c r="I964" s="58"/>
      <c r="J964" s="58"/>
    </row>
    <row r="965" spans="1:10">
      <c r="A965" t="s">
        <v>351</v>
      </c>
      <c r="B965" t="s">
        <v>136</v>
      </c>
      <c r="C965" t="s">
        <v>137</v>
      </c>
      <c r="D965" t="s">
        <v>47</v>
      </c>
      <c r="E965" t="s">
        <v>41</v>
      </c>
      <c r="F965" s="58"/>
      <c r="G965" s="58"/>
      <c r="H965" s="58"/>
      <c r="I965" s="58"/>
      <c r="J965" s="58"/>
    </row>
    <row r="966" spans="1:10">
      <c r="A966" t="s">
        <v>351</v>
      </c>
      <c r="B966" t="s">
        <v>138</v>
      </c>
      <c r="C966" t="s">
        <v>139</v>
      </c>
      <c r="D966" t="s">
        <v>47</v>
      </c>
      <c r="E966" t="s">
        <v>41</v>
      </c>
      <c r="F966" s="58"/>
      <c r="G966" s="58"/>
      <c r="H966" s="58"/>
      <c r="I966" s="58"/>
      <c r="J966" s="58"/>
    </row>
    <row r="967" spans="1:10">
      <c r="A967" t="s">
        <v>351</v>
      </c>
      <c r="B967" t="s">
        <v>140</v>
      </c>
      <c r="C967" t="s">
        <v>141</v>
      </c>
      <c r="D967" t="s">
        <v>47</v>
      </c>
      <c r="E967" t="s">
        <v>41</v>
      </c>
      <c r="F967" s="58"/>
      <c r="G967" s="58"/>
      <c r="H967" s="58"/>
      <c r="I967" s="58"/>
      <c r="J967" s="58"/>
    </row>
    <row r="968" spans="1:10">
      <c r="A968" t="s">
        <v>351</v>
      </c>
      <c r="B968" t="s">
        <v>142</v>
      </c>
      <c r="C968" t="s">
        <v>143</v>
      </c>
      <c r="D968" t="s">
        <v>47</v>
      </c>
      <c r="E968" t="s">
        <v>41</v>
      </c>
      <c r="F968" s="58"/>
      <c r="G968" s="58"/>
      <c r="H968" s="58"/>
      <c r="I968" s="58"/>
      <c r="J968" s="58"/>
    </row>
    <row r="969" spans="1:10">
      <c r="A969" t="s">
        <v>351</v>
      </c>
      <c r="B969" t="s">
        <v>144</v>
      </c>
      <c r="C969" t="s">
        <v>145</v>
      </c>
      <c r="D969" t="s">
        <v>47</v>
      </c>
      <c r="E969" t="s">
        <v>41</v>
      </c>
      <c r="F969" s="58"/>
      <c r="G969" s="58"/>
      <c r="H969" s="58"/>
      <c r="I969" s="58"/>
      <c r="J969" s="58"/>
    </row>
    <row r="970" spans="1:10">
      <c r="A970" t="s">
        <v>351</v>
      </c>
      <c r="B970" t="s">
        <v>146</v>
      </c>
      <c r="C970" t="s">
        <v>147</v>
      </c>
      <c r="D970" t="s">
        <v>47</v>
      </c>
      <c r="E970" t="s">
        <v>41</v>
      </c>
      <c r="F970" s="58"/>
      <c r="G970" s="58"/>
      <c r="H970" s="58"/>
      <c r="I970" s="58"/>
      <c r="J970" s="58"/>
    </row>
    <row r="971" spans="1:10">
      <c r="A971" t="s">
        <v>351</v>
      </c>
      <c r="B971" t="s">
        <v>148</v>
      </c>
      <c r="C971" t="s">
        <v>149</v>
      </c>
      <c r="D971" t="s">
        <v>47</v>
      </c>
      <c r="E971" t="s">
        <v>41</v>
      </c>
      <c r="F971" s="58"/>
      <c r="G971" s="58"/>
      <c r="H971" s="58"/>
      <c r="I971" s="58"/>
      <c r="J971" s="58"/>
    </row>
    <row r="972" spans="1:10">
      <c r="A972" t="s">
        <v>351</v>
      </c>
      <c r="B972" t="s">
        <v>150</v>
      </c>
      <c r="C972" t="s">
        <v>151</v>
      </c>
      <c r="D972" t="s">
        <v>47</v>
      </c>
      <c r="E972" t="s">
        <v>41</v>
      </c>
      <c r="F972" s="58"/>
      <c r="G972" s="58"/>
      <c r="H972" s="58"/>
      <c r="I972" s="58"/>
      <c r="J972" s="58"/>
    </row>
    <row r="973" spans="1:10">
      <c r="A973" t="s">
        <v>351</v>
      </c>
      <c r="B973" t="s">
        <v>152</v>
      </c>
      <c r="C973" t="s">
        <v>153</v>
      </c>
      <c r="D973" t="s">
        <v>47</v>
      </c>
      <c r="E973" t="s">
        <v>41</v>
      </c>
      <c r="F973" s="58"/>
      <c r="G973" s="58"/>
      <c r="H973" s="58"/>
      <c r="I973" s="58"/>
      <c r="J973" s="58"/>
    </row>
    <row r="974" spans="1:10">
      <c r="A974" t="s">
        <v>351</v>
      </c>
      <c r="B974" t="s">
        <v>154</v>
      </c>
      <c r="C974" t="s">
        <v>155</v>
      </c>
      <c r="D974" t="s">
        <v>47</v>
      </c>
      <c r="E974" t="s">
        <v>41</v>
      </c>
      <c r="F974" s="58"/>
      <c r="G974" s="58"/>
      <c r="H974" s="58"/>
      <c r="I974" s="58"/>
      <c r="J974" s="58"/>
    </row>
    <row r="975" spans="1:10">
      <c r="A975" t="s">
        <v>351</v>
      </c>
      <c r="B975" t="s">
        <v>156</v>
      </c>
      <c r="C975" t="s">
        <v>81</v>
      </c>
      <c r="D975" t="s">
        <v>47</v>
      </c>
      <c r="E975" t="s">
        <v>41</v>
      </c>
      <c r="F975" s="58"/>
      <c r="G975" s="58"/>
      <c r="H975" s="58"/>
      <c r="I975" s="58"/>
      <c r="J975" s="58"/>
    </row>
    <row r="976" spans="1:10">
      <c r="A976" t="s">
        <v>351</v>
      </c>
      <c r="B976" t="s">
        <v>157</v>
      </c>
      <c r="C976" t="s">
        <v>158</v>
      </c>
      <c r="D976" t="s">
        <v>47</v>
      </c>
      <c r="E976" t="s">
        <v>41</v>
      </c>
      <c r="F976" s="58"/>
      <c r="G976" s="58"/>
      <c r="H976" s="58"/>
      <c r="I976" s="58"/>
      <c r="J976" s="58"/>
    </row>
    <row r="977" spans="1:10">
      <c r="A977" t="s">
        <v>351</v>
      </c>
      <c r="B977" t="s">
        <v>159</v>
      </c>
      <c r="C977" t="s">
        <v>160</v>
      </c>
      <c r="D977" t="s">
        <v>47</v>
      </c>
      <c r="E977" t="s">
        <v>41</v>
      </c>
      <c r="F977" s="58"/>
      <c r="G977" s="58"/>
      <c r="H977" s="58"/>
      <c r="I977" s="58"/>
      <c r="J977" s="58"/>
    </row>
    <row r="978" spans="1:10">
      <c r="A978" t="s">
        <v>351</v>
      </c>
      <c r="B978" t="s">
        <v>161</v>
      </c>
      <c r="C978" t="s">
        <v>162</v>
      </c>
      <c r="D978" t="s">
        <v>47</v>
      </c>
      <c r="E978" t="s">
        <v>41</v>
      </c>
      <c r="F978" s="58"/>
      <c r="G978" s="58"/>
      <c r="H978" s="58"/>
      <c r="I978" s="58"/>
      <c r="J978" s="58"/>
    </row>
    <row r="979" spans="1:10">
      <c r="A979" t="s">
        <v>351</v>
      </c>
      <c r="B979" t="s">
        <v>163</v>
      </c>
      <c r="C979" t="s">
        <v>164</v>
      </c>
      <c r="D979" t="s">
        <v>47</v>
      </c>
      <c r="E979" t="s">
        <v>41</v>
      </c>
      <c r="F979" s="58"/>
      <c r="G979" s="58"/>
      <c r="H979" s="58"/>
      <c r="I979" s="58"/>
      <c r="J979" s="58"/>
    </row>
    <row r="980" spans="1:10">
      <c r="A980" t="s">
        <v>351</v>
      </c>
      <c r="B980" t="s">
        <v>165</v>
      </c>
      <c r="C980" t="s">
        <v>166</v>
      </c>
      <c r="D980" t="s">
        <v>47</v>
      </c>
      <c r="E980" t="s">
        <v>41</v>
      </c>
      <c r="F980" s="58"/>
      <c r="G980" s="58"/>
      <c r="H980" s="58"/>
      <c r="I980" s="58"/>
      <c r="J980" s="58"/>
    </row>
    <row r="981" spans="1:10">
      <c r="A981" t="s">
        <v>351</v>
      </c>
      <c r="B981" t="s">
        <v>167</v>
      </c>
      <c r="C981" t="s">
        <v>168</v>
      </c>
      <c r="D981" t="s">
        <v>47</v>
      </c>
      <c r="E981" t="s">
        <v>41</v>
      </c>
      <c r="F981" s="58"/>
      <c r="G981" s="58"/>
      <c r="H981" s="58"/>
      <c r="I981" s="58"/>
      <c r="J981" s="58"/>
    </row>
    <row r="982" spans="1:10">
      <c r="A982" t="s">
        <v>351</v>
      </c>
      <c r="B982" t="s">
        <v>169</v>
      </c>
      <c r="C982" t="s">
        <v>170</v>
      </c>
      <c r="D982" t="s">
        <v>47</v>
      </c>
      <c r="E982" t="s">
        <v>41</v>
      </c>
      <c r="F982" s="58"/>
      <c r="G982" s="58"/>
      <c r="H982" s="58"/>
      <c r="I982" s="58"/>
      <c r="J982" s="58"/>
    </row>
    <row r="983" spans="1:10">
      <c r="A983" t="s">
        <v>351</v>
      </c>
      <c r="B983" t="s">
        <v>171</v>
      </c>
      <c r="C983" t="s">
        <v>172</v>
      </c>
      <c r="D983" t="s">
        <v>47</v>
      </c>
      <c r="E983" t="s">
        <v>41</v>
      </c>
      <c r="F983" s="58"/>
      <c r="G983" s="58"/>
      <c r="H983" s="58"/>
      <c r="I983" s="58"/>
      <c r="J983" s="58"/>
    </row>
    <row r="984" spans="1:10">
      <c r="A984" t="s">
        <v>351</v>
      </c>
      <c r="B984" t="s">
        <v>173</v>
      </c>
      <c r="C984" t="s">
        <v>174</v>
      </c>
      <c r="D984" t="s">
        <v>47</v>
      </c>
      <c r="E984" t="s">
        <v>41</v>
      </c>
      <c r="F984" s="58"/>
      <c r="G984" s="58"/>
      <c r="H984" s="58"/>
      <c r="I984" s="58"/>
      <c r="J984" s="58"/>
    </row>
    <row r="985" spans="1:10">
      <c r="A985" t="s">
        <v>351</v>
      </c>
      <c r="B985" t="s">
        <v>175</v>
      </c>
      <c r="C985" t="s">
        <v>176</v>
      </c>
      <c r="D985" t="s">
        <v>47</v>
      </c>
      <c r="E985" t="s">
        <v>41</v>
      </c>
      <c r="F985" s="58"/>
      <c r="G985" s="58"/>
      <c r="H985" s="58"/>
      <c r="I985" s="58"/>
      <c r="J985" s="58"/>
    </row>
    <row r="986" spans="1:10">
      <c r="A986" t="s">
        <v>351</v>
      </c>
      <c r="B986" t="s">
        <v>177</v>
      </c>
      <c r="C986" t="s">
        <v>93</v>
      </c>
      <c r="D986" t="s">
        <v>47</v>
      </c>
      <c r="E986" t="s">
        <v>41</v>
      </c>
      <c r="F986" s="58"/>
      <c r="G986" s="58"/>
      <c r="H986" s="58"/>
      <c r="I986" s="58"/>
      <c r="J986" s="58"/>
    </row>
    <row r="987" spans="1:10">
      <c r="A987" t="s">
        <v>351</v>
      </c>
      <c r="B987" t="s">
        <v>178</v>
      </c>
      <c r="C987" t="s">
        <v>179</v>
      </c>
      <c r="D987" t="s">
        <v>47</v>
      </c>
      <c r="E987" t="s">
        <v>41</v>
      </c>
      <c r="F987" s="58"/>
      <c r="G987" s="58"/>
      <c r="H987" s="58"/>
      <c r="I987" s="58"/>
      <c r="J987" s="58"/>
    </row>
    <row r="988" spans="1:10">
      <c r="A988" t="s">
        <v>351</v>
      </c>
      <c r="B988" t="s">
        <v>180</v>
      </c>
      <c r="C988" t="s">
        <v>181</v>
      </c>
      <c r="D988" t="s">
        <v>47</v>
      </c>
      <c r="E988" t="s">
        <v>41</v>
      </c>
      <c r="F988" s="58"/>
      <c r="G988" s="58"/>
      <c r="H988" s="58"/>
      <c r="I988" s="58"/>
      <c r="J988" s="58"/>
    </row>
    <row r="989" spans="1:10">
      <c r="A989" t="s">
        <v>351</v>
      </c>
      <c r="B989" t="s">
        <v>182</v>
      </c>
      <c r="C989" t="s">
        <v>183</v>
      </c>
      <c r="D989" t="s">
        <v>47</v>
      </c>
      <c r="E989" t="s">
        <v>41</v>
      </c>
      <c r="F989" s="58"/>
      <c r="G989" s="58"/>
      <c r="H989" s="58"/>
      <c r="I989" s="58"/>
      <c r="J989" s="58"/>
    </row>
    <row r="990" spans="1:10">
      <c r="A990" t="s">
        <v>351</v>
      </c>
      <c r="B990" t="s">
        <v>184</v>
      </c>
      <c r="C990" t="s">
        <v>185</v>
      </c>
      <c r="D990" t="s">
        <v>47</v>
      </c>
      <c r="E990" t="s">
        <v>41</v>
      </c>
      <c r="F990" s="58"/>
      <c r="G990" s="58"/>
      <c r="H990" s="58"/>
      <c r="I990" s="58"/>
      <c r="J990" s="58"/>
    </row>
    <row r="991" spans="1:10">
      <c r="A991" t="s">
        <v>351</v>
      </c>
      <c r="B991" t="s">
        <v>186</v>
      </c>
      <c r="C991" t="s">
        <v>187</v>
      </c>
      <c r="D991" t="s">
        <v>47</v>
      </c>
      <c r="E991" t="s">
        <v>41</v>
      </c>
      <c r="F991" s="58"/>
      <c r="G991" s="58"/>
      <c r="H991" s="58"/>
      <c r="I991" s="58"/>
      <c r="J991" s="58"/>
    </row>
    <row r="992" spans="1:10">
      <c r="A992" t="s">
        <v>351</v>
      </c>
      <c r="B992" t="s">
        <v>188</v>
      </c>
      <c r="C992" t="s">
        <v>189</v>
      </c>
      <c r="D992" t="s">
        <v>47</v>
      </c>
      <c r="E992" t="s">
        <v>41</v>
      </c>
      <c r="F992" s="58"/>
      <c r="G992" s="58"/>
      <c r="H992" s="58"/>
      <c r="I992" s="58"/>
      <c r="J992" s="58"/>
    </row>
    <row r="993" spans="1:10">
      <c r="A993" t="s">
        <v>351</v>
      </c>
      <c r="B993" t="s">
        <v>190</v>
      </c>
      <c r="C993" t="s">
        <v>191</v>
      </c>
      <c r="D993" t="s">
        <v>47</v>
      </c>
      <c r="E993" t="s">
        <v>41</v>
      </c>
      <c r="F993" s="58"/>
      <c r="G993" s="58"/>
      <c r="H993" s="58"/>
      <c r="I993" s="58"/>
      <c r="J993" s="58"/>
    </row>
    <row r="994" spans="1:10">
      <c r="A994" t="s">
        <v>351</v>
      </c>
      <c r="B994" t="s">
        <v>192</v>
      </c>
      <c r="C994" t="s">
        <v>193</v>
      </c>
      <c r="D994" t="s">
        <v>47</v>
      </c>
      <c r="E994" t="s">
        <v>41</v>
      </c>
      <c r="F994" s="58"/>
      <c r="G994" s="58"/>
      <c r="H994" s="58"/>
      <c r="I994" s="58"/>
      <c r="J994" s="58"/>
    </row>
    <row r="995" spans="1:10">
      <c r="A995" t="s">
        <v>351</v>
      </c>
      <c r="B995" t="s">
        <v>194</v>
      </c>
      <c r="C995" t="s">
        <v>195</v>
      </c>
      <c r="D995" t="s">
        <v>47</v>
      </c>
      <c r="E995" t="s">
        <v>41</v>
      </c>
      <c r="F995" s="58"/>
      <c r="G995" s="58"/>
      <c r="H995" s="58"/>
      <c r="I995" s="58"/>
      <c r="J995" s="58"/>
    </row>
    <row r="996" spans="1:10">
      <c r="A996" t="s">
        <v>351</v>
      </c>
      <c r="B996" t="s">
        <v>196</v>
      </c>
      <c r="C996" t="s">
        <v>197</v>
      </c>
      <c r="D996" t="s">
        <v>47</v>
      </c>
      <c r="E996" t="s">
        <v>41</v>
      </c>
      <c r="F996" s="58"/>
      <c r="G996" s="58"/>
      <c r="H996" s="58"/>
      <c r="I996" s="58"/>
      <c r="J996" s="58"/>
    </row>
    <row r="997" spans="1:10">
      <c r="A997" t="s">
        <v>351</v>
      </c>
      <c r="B997" t="s">
        <v>198</v>
      </c>
      <c r="C997" t="s">
        <v>199</v>
      </c>
      <c r="D997" t="s">
        <v>47</v>
      </c>
      <c r="E997" t="s">
        <v>41</v>
      </c>
      <c r="F997" s="58"/>
      <c r="G997" s="58"/>
      <c r="H997" s="58"/>
      <c r="I997" s="58"/>
      <c r="J997" s="58"/>
    </row>
    <row r="998" spans="1:10">
      <c r="A998" t="s">
        <v>351</v>
      </c>
      <c r="B998" t="s">
        <v>200</v>
      </c>
      <c r="C998" t="s">
        <v>201</v>
      </c>
      <c r="D998" t="s">
        <v>47</v>
      </c>
      <c r="E998" t="s">
        <v>41</v>
      </c>
      <c r="F998" s="58"/>
      <c r="G998" s="58"/>
      <c r="H998" s="58"/>
      <c r="I998" s="58"/>
      <c r="J998" s="58"/>
    </row>
    <row r="999" spans="1:10">
      <c r="A999" t="s">
        <v>351</v>
      </c>
      <c r="B999" t="s">
        <v>202</v>
      </c>
      <c r="C999" t="s">
        <v>203</v>
      </c>
      <c r="D999" t="s">
        <v>47</v>
      </c>
      <c r="E999" t="s">
        <v>41</v>
      </c>
      <c r="F999" s="58"/>
      <c r="G999" s="58"/>
      <c r="H999" s="58"/>
      <c r="I999" s="58"/>
      <c r="J999" s="58"/>
    </row>
    <row r="1000" spans="1:10">
      <c r="A1000" t="s">
        <v>351</v>
      </c>
      <c r="B1000" t="s">
        <v>204</v>
      </c>
      <c r="C1000" t="s">
        <v>205</v>
      </c>
      <c r="D1000" t="s">
        <v>47</v>
      </c>
      <c r="E1000" t="s">
        <v>41</v>
      </c>
      <c r="F1000" s="58"/>
      <c r="G1000" s="58"/>
      <c r="H1000" s="58"/>
      <c r="I1000" s="58"/>
      <c r="J1000" s="58"/>
    </row>
    <row r="1001" spans="1:10">
      <c r="A1001" t="s">
        <v>351</v>
      </c>
      <c r="B1001" t="s">
        <v>206</v>
      </c>
      <c r="C1001" t="s">
        <v>207</v>
      </c>
      <c r="D1001" t="s">
        <v>47</v>
      </c>
      <c r="E1001" t="s">
        <v>41</v>
      </c>
      <c r="F1001" s="58"/>
      <c r="G1001" s="58"/>
      <c r="H1001" s="58"/>
      <c r="I1001" s="58"/>
      <c r="J1001" s="58"/>
    </row>
    <row r="1002" spans="1:10">
      <c r="A1002" t="s">
        <v>351</v>
      </c>
      <c r="B1002" t="s">
        <v>208</v>
      </c>
      <c r="C1002" t="s">
        <v>209</v>
      </c>
      <c r="D1002" t="s">
        <v>47</v>
      </c>
      <c r="E1002" t="s">
        <v>41</v>
      </c>
      <c r="F1002" s="58"/>
      <c r="G1002" s="58"/>
      <c r="H1002" s="58"/>
      <c r="I1002" s="58"/>
      <c r="J1002" s="58"/>
    </row>
    <row r="1003" spans="1:10">
      <c r="A1003" t="s">
        <v>351</v>
      </c>
      <c r="B1003" t="s">
        <v>210</v>
      </c>
      <c r="C1003" t="s">
        <v>211</v>
      </c>
      <c r="D1003" t="s">
        <v>47</v>
      </c>
      <c r="E1003" t="s">
        <v>41</v>
      </c>
      <c r="F1003" s="58"/>
      <c r="G1003" s="58"/>
      <c r="H1003" s="58"/>
      <c r="I1003" s="58"/>
      <c r="J1003" s="58"/>
    </row>
    <row r="1004" spans="1:10">
      <c r="A1004" t="s">
        <v>351</v>
      </c>
      <c r="B1004" t="s">
        <v>212</v>
      </c>
      <c r="C1004" t="s">
        <v>213</v>
      </c>
      <c r="D1004" t="s">
        <v>47</v>
      </c>
      <c r="E1004" t="s">
        <v>41</v>
      </c>
      <c r="F1004" s="58"/>
      <c r="G1004" s="58"/>
      <c r="H1004" s="58"/>
      <c r="I1004" s="58"/>
      <c r="J1004" s="58"/>
    </row>
    <row r="1005" spans="1:10">
      <c r="A1005" t="s">
        <v>351</v>
      </c>
      <c r="B1005" t="s">
        <v>214</v>
      </c>
      <c r="C1005" t="s">
        <v>215</v>
      </c>
      <c r="D1005" t="s">
        <v>47</v>
      </c>
      <c r="E1005" t="s">
        <v>41</v>
      </c>
      <c r="F1005" s="58"/>
      <c r="G1005" s="58"/>
      <c r="H1005" s="58"/>
      <c r="I1005" s="58"/>
      <c r="J1005" s="58"/>
    </row>
    <row r="1006" spans="1:10">
      <c r="A1006" t="s">
        <v>351</v>
      </c>
      <c r="B1006" t="s">
        <v>216</v>
      </c>
      <c r="C1006" t="s">
        <v>217</v>
      </c>
      <c r="D1006" t="s">
        <v>47</v>
      </c>
      <c r="E1006" t="s">
        <v>41</v>
      </c>
      <c r="F1006" s="58"/>
      <c r="G1006" s="58"/>
      <c r="H1006" s="58"/>
      <c r="I1006" s="58"/>
      <c r="J1006" s="58"/>
    </row>
    <row r="1007" spans="1:10">
      <c r="A1007" t="s">
        <v>351</v>
      </c>
      <c r="B1007" t="s">
        <v>218</v>
      </c>
      <c r="C1007" t="s">
        <v>219</v>
      </c>
      <c r="D1007" t="s">
        <v>47</v>
      </c>
      <c r="E1007" t="s">
        <v>41</v>
      </c>
      <c r="F1007" s="58"/>
      <c r="G1007" s="58"/>
      <c r="H1007" s="58"/>
      <c r="I1007" s="58"/>
      <c r="J1007" s="58"/>
    </row>
    <row r="1008" spans="1:10">
      <c r="A1008" t="s">
        <v>351</v>
      </c>
      <c r="B1008" t="s">
        <v>220</v>
      </c>
      <c r="C1008" t="s">
        <v>221</v>
      </c>
      <c r="D1008" t="s">
        <v>47</v>
      </c>
      <c r="E1008" t="s">
        <v>41</v>
      </c>
      <c r="F1008" s="58"/>
      <c r="G1008" s="58"/>
      <c r="H1008" s="58"/>
      <c r="I1008" s="58"/>
      <c r="J1008" s="58"/>
    </row>
    <row r="1009" spans="1:10">
      <c r="A1009" t="s">
        <v>351</v>
      </c>
      <c r="B1009" t="s">
        <v>222</v>
      </c>
      <c r="C1009" t="s">
        <v>223</v>
      </c>
      <c r="D1009" t="s">
        <v>47</v>
      </c>
      <c r="E1009" t="s">
        <v>41</v>
      </c>
      <c r="F1009" s="58"/>
      <c r="G1009" s="58"/>
      <c r="H1009" s="58"/>
      <c r="I1009" s="58"/>
      <c r="J1009" s="58"/>
    </row>
    <row r="1010" spans="1:10">
      <c r="A1010" t="s">
        <v>351</v>
      </c>
      <c r="B1010" t="s">
        <v>224</v>
      </c>
      <c r="C1010" t="s">
        <v>225</v>
      </c>
      <c r="D1010" t="s">
        <v>47</v>
      </c>
      <c r="E1010" t="s">
        <v>41</v>
      </c>
      <c r="F1010" s="58"/>
      <c r="G1010" s="58"/>
      <c r="H1010" s="58"/>
      <c r="I1010" s="58"/>
      <c r="J1010" s="58"/>
    </row>
    <row r="1011" spans="1:10">
      <c r="A1011" t="s">
        <v>351</v>
      </c>
      <c r="B1011" t="s">
        <v>226</v>
      </c>
      <c r="C1011" t="s">
        <v>227</v>
      </c>
      <c r="D1011" t="s">
        <v>47</v>
      </c>
      <c r="E1011" t="s">
        <v>41</v>
      </c>
      <c r="F1011" s="58"/>
      <c r="G1011" s="58"/>
      <c r="H1011" s="58"/>
      <c r="I1011" s="58"/>
      <c r="J1011" s="58"/>
    </row>
    <row r="1012" spans="1:10">
      <c r="A1012" t="s">
        <v>351</v>
      </c>
      <c r="B1012" t="s">
        <v>228</v>
      </c>
      <c r="C1012" t="s">
        <v>229</v>
      </c>
      <c r="D1012" t="s">
        <v>47</v>
      </c>
      <c r="E1012" t="s">
        <v>41</v>
      </c>
      <c r="F1012" s="58"/>
      <c r="G1012" s="58"/>
      <c r="H1012" s="58"/>
      <c r="I1012" s="58"/>
      <c r="J1012" s="58"/>
    </row>
    <row r="1013" spans="1:10">
      <c r="A1013" t="s">
        <v>351</v>
      </c>
      <c r="B1013" t="s">
        <v>230</v>
      </c>
      <c r="C1013" t="s">
        <v>231</v>
      </c>
      <c r="D1013" t="s">
        <v>47</v>
      </c>
      <c r="E1013" t="s">
        <v>41</v>
      </c>
      <c r="F1013" s="58"/>
      <c r="G1013" s="58"/>
      <c r="H1013" s="58"/>
      <c r="I1013" s="58"/>
      <c r="J1013" s="58"/>
    </row>
    <row r="1014" spans="1:10">
      <c r="A1014" t="s">
        <v>351</v>
      </c>
      <c r="B1014" t="s">
        <v>232</v>
      </c>
      <c r="C1014" t="s">
        <v>233</v>
      </c>
      <c r="D1014" t="s">
        <v>47</v>
      </c>
      <c r="E1014" t="s">
        <v>41</v>
      </c>
      <c r="F1014" s="58"/>
      <c r="G1014" s="58"/>
      <c r="H1014" s="58"/>
      <c r="I1014" s="58"/>
      <c r="J1014" s="58"/>
    </row>
    <row r="1015" spans="1:10">
      <c r="A1015" t="s">
        <v>351</v>
      </c>
      <c r="B1015" t="s">
        <v>234</v>
      </c>
      <c r="C1015" t="s">
        <v>235</v>
      </c>
      <c r="D1015" t="s">
        <v>47</v>
      </c>
      <c r="E1015" t="s">
        <v>41</v>
      </c>
      <c r="F1015" s="58"/>
      <c r="G1015" s="58"/>
      <c r="H1015" s="58"/>
      <c r="I1015" s="58"/>
      <c r="J1015" s="58"/>
    </row>
    <row r="1016" spans="1:10">
      <c r="A1016" t="s">
        <v>351</v>
      </c>
      <c r="B1016" t="s">
        <v>236</v>
      </c>
      <c r="C1016" t="s">
        <v>237</v>
      </c>
      <c r="D1016" t="s">
        <v>47</v>
      </c>
      <c r="E1016" t="s">
        <v>41</v>
      </c>
      <c r="F1016" s="58"/>
      <c r="G1016" s="58"/>
      <c r="H1016" s="58"/>
      <c r="I1016" s="58"/>
      <c r="J1016" s="58"/>
    </row>
    <row r="1017" spans="1:10">
      <c r="A1017" t="s">
        <v>351</v>
      </c>
      <c r="B1017" t="s">
        <v>238</v>
      </c>
      <c r="C1017" t="s">
        <v>239</v>
      </c>
      <c r="D1017" t="s">
        <v>47</v>
      </c>
      <c r="E1017" t="s">
        <v>41</v>
      </c>
      <c r="F1017" s="58"/>
      <c r="G1017" s="58"/>
      <c r="H1017" s="58"/>
      <c r="I1017" s="58"/>
      <c r="J1017" s="58"/>
    </row>
    <row r="1018" spans="1:10">
      <c r="A1018" t="s">
        <v>351</v>
      </c>
      <c r="B1018" t="s">
        <v>240</v>
      </c>
      <c r="C1018" t="s">
        <v>241</v>
      </c>
      <c r="D1018" t="s">
        <v>47</v>
      </c>
      <c r="E1018" t="s">
        <v>41</v>
      </c>
      <c r="F1018" s="58"/>
      <c r="G1018" s="58"/>
      <c r="H1018" s="58"/>
      <c r="I1018" s="58"/>
      <c r="J1018" s="58"/>
    </row>
    <row r="1019" spans="1:10">
      <c r="A1019" t="s">
        <v>351</v>
      </c>
      <c r="B1019" t="s">
        <v>242</v>
      </c>
      <c r="C1019" t="s">
        <v>243</v>
      </c>
      <c r="D1019" t="s">
        <v>47</v>
      </c>
      <c r="E1019" t="s">
        <v>41</v>
      </c>
      <c r="F1019" s="58"/>
      <c r="G1019" s="58"/>
      <c r="H1019" s="58"/>
      <c r="I1019" s="58"/>
      <c r="J1019" s="58"/>
    </row>
    <row r="1020" spans="1:10">
      <c r="A1020" t="s">
        <v>351</v>
      </c>
      <c r="B1020" t="s">
        <v>244</v>
      </c>
      <c r="C1020" t="s">
        <v>245</v>
      </c>
      <c r="D1020" t="s">
        <v>47</v>
      </c>
      <c r="E1020" t="s">
        <v>41</v>
      </c>
      <c r="F1020" s="58"/>
      <c r="G1020" s="58"/>
      <c r="H1020" s="58"/>
      <c r="I1020" s="58"/>
      <c r="J1020" s="58"/>
    </row>
    <row r="1021" spans="1:10">
      <c r="A1021" t="s">
        <v>351</v>
      </c>
      <c r="B1021" t="s">
        <v>246</v>
      </c>
      <c r="C1021" t="s">
        <v>247</v>
      </c>
      <c r="D1021" t="s">
        <v>47</v>
      </c>
      <c r="E1021" t="s">
        <v>41</v>
      </c>
      <c r="F1021" s="58"/>
      <c r="G1021" s="58"/>
      <c r="H1021" s="58"/>
      <c r="I1021" s="58"/>
      <c r="J1021" s="58"/>
    </row>
    <row r="1022" spans="1:10">
      <c r="A1022" t="s">
        <v>351</v>
      </c>
      <c r="B1022" t="s">
        <v>248</v>
      </c>
      <c r="C1022" t="s">
        <v>249</v>
      </c>
      <c r="D1022" t="s">
        <v>47</v>
      </c>
      <c r="E1022" t="s">
        <v>41</v>
      </c>
      <c r="F1022" s="58"/>
      <c r="G1022" s="58"/>
      <c r="H1022" s="58"/>
      <c r="I1022" s="58"/>
      <c r="J1022" s="58"/>
    </row>
    <row r="1023" spans="1:10">
      <c r="A1023" t="s">
        <v>351</v>
      </c>
      <c r="B1023" t="s">
        <v>250</v>
      </c>
      <c r="C1023" t="s">
        <v>251</v>
      </c>
      <c r="D1023" t="s">
        <v>47</v>
      </c>
      <c r="E1023" t="s">
        <v>41</v>
      </c>
      <c r="F1023" s="58"/>
      <c r="G1023" s="58"/>
      <c r="H1023" s="58"/>
      <c r="I1023" s="58"/>
      <c r="J1023" s="58"/>
    </row>
    <row r="1024" spans="1:10">
      <c r="A1024" t="s">
        <v>351</v>
      </c>
      <c r="B1024" t="s">
        <v>252</v>
      </c>
      <c r="C1024" t="s">
        <v>253</v>
      </c>
      <c r="D1024" t="s">
        <v>47</v>
      </c>
      <c r="E1024" t="s">
        <v>41</v>
      </c>
      <c r="F1024" s="58"/>
      <c r="G1024" s="58"/>
      <c r="H1024" s="58"/>
      <c r="I1024" s="58"/>
      <c r="J1024" s="58"/>
    </row>
    <row r="1025" spans="1:10">
      <c r="A1025" t="s">
        <v>351</v>
      </c>
      <c r="B1025" t="s">
        <v>254</v>
      </c>
      <c r="C1025" t="s">
        <v>255</v>
      </c>
      <c r="D1025" t="s">
        <v>47</v>
      </c>
      <c r="E1025" t="s">
        <v>41</v>
      </c>
      <c r="F1025" s="58"/>
      <c r="G1025" s="58"/>
      <c r="H1025" s="58"/>
      <c r="I1025" s="58"/>
      <c r="J1025" s="58"/>
    </row>
    <row r="1026" spans="1:10">
      <c r="A1026" t="s">
        <v>351</v>
      </c>
      <c r="B1026" t="s">
        <v>256</v>
      </c>
      <c r="C1026" t="s">
        <v>257</v>
      </c>
      <c r="D1026" t="s">
        <v>47</v>
      </c>
      <c r="E1026" t="s">
        <v>41</v>
      </c>
      <c r="F1026" s="58"/>
      <c r="G1026" s="58"/>
      <c r="H1026" s="58"/>
      <c r="I1026" s="58"/>
      <c r="J1026" s="58"/>
    </row>
    <row r="1027" spans="1:10">
      <c r="A1027" t="s">
        <v>351</v>
      </c>
      <c r="B1027" t="s">
        <v>258</v>
      </c>
      <c r="C1027" t="s">
        <v>259</v>
      </c>
      <c r="D1027" t="s">
        <v>47</v>
      </c>
      <c r="E1027" t="s">
        <v>41</v>
      </c>
      <c r="F1027" s="58"/>
      <c r="G1027" s="58"/>
      <c r="H1027" s="58"/>
      <c r="I1027" s="58"/>
      <c r="J1027" s="58"/>
    </row>
    <row r="1028" spans="1:10">
      <c r="A1028" t="s">
        <v>351</v>
      </c>
      <c r="B1028" t="s">
        <v>260</v>
      </c>
      <c r="C1028" t="s">
        <v>261</v>
      </c>
      <c r="D1028" t="s">
        <v>47</v>
      </c>
      <c r="E1028" t="s">
        <v>41</v>
      </c>
      <c r="F1028" s="58"/>
      <c r="G1028" s="58"/>
      <c r="H1028" s="58"/>
      <c r="I1028" s="58"/>
      <c r="J1028" s="58"/>
    </row>
    <row r="1029" spans="1:10">
      <c r="A1029" t="s">
        <v>351</v>
      </c>
      <c r="B1029" t="s">
        <v>262</v>
      </c>
      <c r="C1029" t="s">
        <v>263</v>
      </c>
      <c r="D1029" t="s">
        <v>47</v>
      </c>
      <c r="E1029" t="s">
        <v>41</v>
      </c>
      <c r="F1029" s="58"/>
      <c r="G1029" s="58"/>
      <c r="H1029" s="58"/>
      <c r="I1029" s="58"/>
      <c r="J1029" s="58"/>
    </row>
    <row r="1030" spans="1:10">
      <c r="A1030" t="s">
        <v>351</v>
      </c>
      <c r="B1030" t="s">
        <v>264</v>
      </c>
      <c r="C1030" t="s">
        <v>265</v>
      </c>
      <c r="D1030" t="s">
        <v>47</v>
      </c>
      <c r="E1030" t="s">
        <v>41</v>
      </c>
      <c r="F1030" s="58"/>
      <c r="G1030" s="58"/>
      <c r="H1030" s="58"/>
      <c r="I1030" s="58"/>
      <c r="J1030" s="58"/>
    </row>
    <row r="1031" spans="1:10">
      <c r="A1031" t="s">
        <v>351</v>
      </c>
      <c r="B1031" t="s">
        <v>266</v>
      </c>
      <c r="C1031" t="s">
        <v>267</v>
      </c>
      <c r="D1031" t="s">
        <v>47</v>
      </c>
      <c r="E1031" t="s">
        <v>41</v>
      </c>
      <c r="F1031" s="58"/>
      <c r="G1031" s="58"/>
      <c r="H1031" s="58"/>
      <c r="I1031" s="58"/>
      <c r="J1031" s="58"/>
    </row>
    <row r="1032" spans="1:10">
      <c r="A1032" t="s">
        <v>351</v>
      </c>
      <c r="B1032" t="s">
        <v>268</v>
      </c>
      <c r="C1032" t="s">
        <v>269</v>
      </c>
      <c r="D1032" t="s">
        <v>47</v>
      </c>
      <c r="E1032" t="s">
        <v>41</v>
      </c>
      <c r="F1032" s="58"/>
      <c r="G1032" s="58"/>
      <c r="H1032" s="58"/>
      <c r="I1032" s="58"/>
      <c r="J1032" s="58"/>
    </row>
    <row r="1033" spans="1:10">
      <c r="A1033" t="s">
        <v>351</v>
      </c>
      <c r="B1033" t="s">
        <v>270</v>
      </c>
      <c r="C1033" t="s">
        <v>271</v>
      </c>
      <c r="D1033" t="s">
        <v>47</v>
      </c>
      <c r="E1033" t="s">
        <v>41</v>
      </c>
      <c r="F1033" s="58"/>
      <c r="G1033" s="58"/>
      <c r="H1033" s="58"/>
      <c r="I1033" s="58"/>
      <c r="J1033" s="58"/>
    </row>
    <row r="1034" spans="1:10">
      <c r="A1034" t="s">
        <v>351</v>
      </c>
      <c r="B1034" t="s">
        <v>272</v>
      </c>
      <c r="C1034" t="s">
        <v>273</v>
      </c>
      <c r="D1034" t="s">
        <v>47</v>
      </c>
      <c r="E1034" t="s">
        <v>41</v>
      </c>
      <c r="F1034" s="58"/>
      <c r="G1034" s="58"/>
      <c r="H1034" s="58"/>
      <c r="I1034" s="58"/>
      <c r="J1034" s="58"/>
    </row>
    <row r="1035" spans="1:10">
      <c r="A1035" t="s">
        <v>351</v>
      </c>
      <c r="B1035" t="s">
        <v>274</v>
      </c>
      <c r="C1035" t="s">
        <v>275</v>
      </c>
      <c r="D1035" t="s">
        <v>47</v>
      </c>
      <c r="E1035" t="s">
        <v>41</v>
      </c>
      <c r="F1035" s="58"/>
      <c r="G1035" s="58"/>
      <c r="H1035" s="58"/>
      <c r="I1035" s="58"/>
      <c r="J1035" s="58"/>
    </row>
    <row r="1036" spans="1:10">
      <c r="A1036" t="s">
        <v>351</v>
      </c>
      <c r="B1036" t="s">
        <v>276</v>
      </c>
      <c r="C1036" t="s">
        <v>277</v>
      </c>
      <c r="D1036" t="s">
        <v>47</v>
      </c>
      <c r="E1036" t="s">
        <v>41</v>
      </c>
      <c r="F1036" s="58"/>
      <c r="G1036" s="58"/>
      <c r="H1036" s="58"/>
      <c r="I1036" s="58"/>
      <c r="J1036" s="58"/>
    </row>
    <row r="1037" spans="1:10">
      <c r="A1037" t="s">
        <v>351</v>
      </c>
      <c r="B1037" t="s">
        <v>278</v>
      </c>
      <c r="C1037" t="s">
        <v>279</v>
      </c>
      <c r="D1037" t="s">
        <v>47</v>
      </c>
      <c r="E1037" t="s">
        <v>41</v>
      </c>
      <c r="F1037" s="58"/>
      <c r="G1037" s="58"/>
      <c r="H1037" s="58"/>
      <c r="I1037" s="58"/>
      <c r="J1037" s="58"/>
    </row>
    <row r="1038" spans="1:10">
      <c r="A1038" t="s">
        <v>351</v>
      </c>
      <c r="B1038" t="s">
        <v>280</v>
      </c>
      <c r="C1038" t="s">
        <v>281</v>
      </c>
      <c r="D1038" t="s">
        <v>47</v>
      </c>
      <c r="E1038" t="s">
        <v>41</v>
      </c>
      <c r="F1038" s="58"/>
      <c r="G1038" s="58"/>
      <c r="H1038" s="58"/>
      <c r="I1038" s="58"/>
      <c r="J1038" s="58"/>
    </row>
    <row r="1039" spans="1:10">
      <c r="A1039" t="s">
        <v>351</v>
      </c>
      <c r="B1039" t="s">
        <v>282</v>
      </c>
      <c r="C1039" t="s">
        <v>283</v>
      </c>
      <c r="D1039" t="s">
        <v>47</v>
      </c>
      <c r="E1039" t="s">
        <v>41</v>
      </c>
      <c r="F1039" s="58"/>
      <c r="G1039" s="58"/>
      <c r="H1039" s="58"/>
      <c r="I1039" s="58"/>
      <c r="J1039" s="58"/>
    </row>
    <row r="1040" spans="1:10">
      <c r="A1040" t="s">
        <v>351</v>
      </c>
      <c r="B1040" t="s">
        <v>284</v>
      </c>
      <c r="C1040" t="s">
        <v>285</v>
      </c>
      <c r="D1040" t="s">
        <v>47</v>
      </c>
      <c r="E1040" t="s">
        <v>41</v>
      </c>
      <c r="F1040" s="58"/>
      <c r="G1040" s="58"/>
      <c r="H1040" s="58"/>
      <c r="I1040" s="58"/>
      <c r="J1040" s="58"/>
    </row>
    <row r="1041" spans="1:10">
      <c r="A1041" t="s">
        <v>351</v>
      </c>
      <c r="B1041" t="s">
        <v>286</v>
      </c>
      <c r="C1041" t="s">
        <v>287</v>
      </c>
      <c r="D1041" t="s">
        <v>47</v>
      </c>
      <c r="E1041" t="s">
        <v>41</v>
      </c>
      <c r="F1041" s="58"/>
      <c r="G1041" s="58"/>
      <c r="H1041" s="58"/>
      <c r="I1041" s="58"/>
      <c r="J1041" s="58"/>
    </row>
    <row r="1042" spans="1:10">
      <c r="A1042" t="s">
        <v>351</v>
      </c>
      <c r="B1042" t="s">
        <v>288</v>
      </c>
      <c r="C1042" t="s">
        <v>289</v>
      </c>
      <c r="D1042" t="s">
        <v>47</v>
      </c>
      <c r="E1042" t="s">
        <v>41</v>
      </c>
      <c r="F1042" s="58"/>
      <c r="G1042" s="58"/>
      <c r="H1042" s="58"/>
      <c r="I1042" s="58"/>
      <c r="J1042" s="58"/>
    </row>
    <row r="1043" spans="1:10">
      <c r="A1043" t="s">
        <v>351</v>
      </c>
      <c r="B1043" t="s">
        <v>290</v>
      </c>
      <c r="C1043" t="s">
        <v>291</v>
      </c>
      <c r="D1043" t="s">
        <v>47</v>
      </c>
      <c r="E1043" t="s">
        <v>41</v>
      </c>
      <c r="F1043" s="58"/>
      <c r="G1043" s="58"/>
      <c r="H1043" s="58"/>
      <c r="I1043" s="58"/>
      <c r="J1043" s="58"/>
    </row>
    <row r="1044" spans="1:10">
      <c r="A1044" t="s">
        <v>351</v>
      </c>
      <c r="B1044" t="s">
        <v>292</v>
      </c>
      <c r="C1044" t="s">
        <v>293</v>
      </c>
      <c r="D1044" t="s">
        <v>47</v>
      </c>
      <c r="E1044" t="s">
        <v>41</v>
      </c>
      <c r="F1044" s="58"/>
      <c r="G1044" s="58"/>
      <c r="H1044" s="58"/>
      <c r="I1044" s="58"/>
      <c r="J1044" s="58"/>
    </row>
    <row r="1045" spans="1:10">
      <c r="A1045" t="s">
        <v>351</v>
      </c>
      <c r="B1045" t="s">
        <v>294</v>
      </c>
      <c r="C1045" t="s">
        <v>295</v>
      </c>
      <c r="D1045" t="s">
        <v>47</v>
      </c>
      <c r="E1045" t="s">
        <v>41</v>
      </c>
      <c r="F1045" s="58"/>
      <c r="G1045" s="58"/>
      <c r="H1045" s="58"/>
      <c r="I1045" s="58"/>
      <c r="J1045" s="58"/>
    </row>
    <row r="1046" spans="1:10">
      <c r="A1046" t="s">
        <v>351</v>
      </c>
      <c r="B1046" t="s">
        <v>296</v>
      </c>
      <c r="C1046" t="s">
        <v>297</v>
      </c>
      <c r="D1046" t="s">
        <v>47</v>
      </c>
      <c r="E1046" t="s">
        <v>41</v>
      </c>
      <c r="F1046" s="58"/>
      <c r="G1046" s="58"/>
      <c r="H1046" s="58"/>
      <c r="I1046" s="58"/>
      <c r="J1046" s="58"/>
    </row>
    <row r="1047" spans="1:10">
      <c r="A1047" t="s">
        <v>351</v>
      </c>
      <c r="B1047" t="s">
        <v>298</v>
      </c>
      <c r="C1047" t="s">
        <v>299</v>
      </c>
      <c r="D1047" t="s">
        <v>47</v>
      </c>
      <c r="E1047" t="s">
        <v>41</v>
      </c>
      <c r="F1047" s="58"/>
      <c r="G1047" s="58"/>
      <c r="H1047" s="58"/>
      <c r="I1047" s="58"/>
      <c r="J1047" s="58"/>
    </row>
    <row r="1048" spans="1:10">
      <c r="A1048" t="s">
        <v>351</v>
      </c>
      <c r="B1048" t="s">
        <v>300</v>
      </c>
      <c r="C1048" t="s">
        <v>301</v>
      </c>
      <c r="D1048" t="s">
        <v>47</v>
      </c>
      <c r="E1048" t="s">
        <v>41</v>
      </c>
      <c r="F1048" s="58"/>
      <c r="G1048" s="58"/>
      <c r="H1048" s="58"/>
      <c r="I1048" s="58"/>
      <c r="J1048" s="58"/>
    </row>
    <row r="1049" spans="1:10">
      <c r="A1049" t="s">
        <v>351</v>
      </c>
      <c r="B1049" t="s">
        <v>302</v>
      </c>
      <c r="C1049" t="s">
        <v>303</v>
      </c>
      <c r="D1049" t="s">
        <v>47</v>
      </c>
      <c r="E1049" t="s">
        <v>41</v>
      </c>
      <c r="F1049" s="58"/>
      <c r="G1049" s="58"/>
      <c r="H1049" s="58"/>
      <c r="I1049" s="58"/>
      <c r="J1049" s="58"/>
    </row>
    <row r="1050" spans="1:10">
      <c r="A1050" t="s">
        <v>351</v>
      </c>
      <c r="B1050" t="s">
        <v>304</v>
      </c>
      <c r="C1050" t="s">
        <v>305</v>
      </c>
      <c r="D1050" t="s">
        <v>47</v>
      </c>
      <c r="E1050" t="s">
        <v>41</v>
      </c>
      <c r="F1050" s="58"/>
      <c r="G1050" s="58"/>
      <c r="H1050" s="58"/>
      <c r="I1050" s="58"/>
      <c r="J1050" s="58"/>
    </row>
    <row r="1051" spans="1:10">
      <c r="A1051" t="s">
        <v>351</v>
      </c>
      <c r="B1051" t="s">
        <v>306</v>
      </c>
      <c r="C1051" t="s">
        <v>307</v>
      </c>
      <c r="D1051" t="s">
        <v>47</v>
      </c>
      <c r="E1051" t="s">
        <v>41</v>
      </c>
      <c r="F1051" s="58"/>
      <c r="G1051" s="58"/>
      <c r="H1051" s="58"/>
      <c r="I1051" s="58"/>
      <c r="J1051" s="58"/>
    </row>
    <row r="1052" spans="1:10">
      <c r="A1052" t="s">
        <v>351</v>
      </c>
      <c r="B1052" t="s">
        <v>308</v>
      </c>
      <c r="C1052" t="s">
        <v>309</v>
      </c>
      <c r="D1052" t="s">
        <v>47</v>
      </c>
      <c r="E1052" t="s">
        <v>41</v>
      </c>
      <c r="F1052" s="58"/>
      <c r="G1052" s="58"/>
      <c r="H1052" s="58"/>
      <c r="I1052" s="58"/>
      <c r="J1052" s="58"/>
    </row>
    <row r="1053" spans="1:10">
      <c r="A1053" t="s">
        <v>351</v>
      </c>
      <c r="B1053" t="s">
        <v>310</v>
      </c>
      <c r="C1053" t="s">
        <v>311</v>
      </c>
      <c r="D1053" t="s">
        <v>47</v>
      </c>
      <c r="E1053" t="s">
        <v>41</v>
      </c>
      <c r="F1053" s="58"/>
      <c r="G1053" s="58"/>
      <c r="H1053" s="58"/>
      <c r="I1053" s="58"/>
      <c r="J1053" s="58"/>
    </row>
    <row r="1054" spans="1:10">
      <c r="A1054" t="s">
        <v>351</v>
      </c>
      <c r="B1054" t="s">
        <v>312</v>
      </c>
      <c r="C1054" t="s">
        <v>313</v>
      </c>
      <c r="D1054" t="s">
        <v>47</v>
      </c>
      <c r="E1054" t="s">
        <v>41</v>
      </c>
      <c r="F1054" s="58"/>
      <c r="G1054" s="58"/>
      <c r="H1054" s="58"/>
      <c r="I1054" s="58"/>
      <c r="J1054" s="58"/>
    </row>
    <row r="1055" spans="1:10">
      <c r="A1055" t="s">
        <v>351</v>
      </c>
      <c r="B1055" t="s">
        <v>314</v>
      </c>
      <c r="C1055" t="s">
        <v>315</v>
      </c>
      <c r="D1055" t="s">
        <v>47</v>
      </c>
      <c r="E1055" t="s">
        <v>41</v>
      </c>
      <c r="F1055" s="58"/>
      <c r="G1055" s="58"/>
      <c r="H1055" s="58"/>
      <c r="I1055" s="58"/>
      <c r="J1055" s="58"/>
    </row>
    <row r="1056" spans="1:10">
      <c r="A1056" t="s">
        <v>351</v>
      </c>
      <c r="B1056" t="s">
        <v>316</v>
      </c>
      <c r="C1056" t="s">
        <v>317</v>
      </c>
      <c r="D1056" t="s">
        <v>47</v>
      </c>
      <c r="E1056" t="s">
        <v>41</v>
      </c>
      <c r="F1056" s="56"/>
      <c r="G1056" s="56"/>
      <c r="H1056" s="56"/>
      <c r="I1056" s="56"/>
      <c r="J1056" s="56"/>
    </row>
    <row r="1057" spans="1:10">
      <c r="A1057" t="s">
        <v>351</v>
      </c>
      <c r="B1057" t="s">
        <v>319</v>
      </c>
      <c r="C1057" t="s">
        <v>320</v>
      </c>
      <c r="D1057" t="s">
        <v>47</v>
      </c>
      <c r="E1057" t="s">
        <v>41</v>
      </c>
      <c r="F1057" s="56"/>
      <c r="G1057" s="56"/>
      <c r="H1057" s="56"/>
      <c r="I1057" s="56"/>
      <c r="J1057" s="56"/>
    </row>
    <row r="1058" spans="1:10">
      <c r="A1058" t="s">
        <v>351</v>
      </c>
      <c r="B1058" t="s">
        <v>321</v>
      </c>
      <c r="C1058" t="s">
        <v>322</v>
      </c>
      <c r="D1058" t="s">
        <v>47</v>
      </c>
      <c r="E1058" t="s">
        <v>41</v>
      </c>
      <c r="F1058" s="58"/>
      <c r="G1058" s="58"/>
      <c r="H1058" s="58"/>
      <c r="I1058" s="58"/>
      <c r="J1058" s="58"/>
    </row>
    <row r="1059" spans="1:10">
      <c r="A1059" t="s">
        <v>351</v>
      </c>
      <c r="B1059" t="s">
        <v>323</v>
      </c>
      <c r="C1059" t="s">
        <v>324</v>
      </c>
      <c r="D1059" t="s">
        <v>47</v>
      </c>
      <c r="E1059" t="s">
        <v>41</v>
      </c>
      <c r="F1059" s="58"/>
      <c r="G1059" s="58"/>
      <c r="H1059" s="58"/>
      <c r="I1059" s="58"/>
      <c r="J1059" s="58"/>
    </row>
    <row r="1060" spans="1:10">
      <c r="A1060" t="s">
        <v>351</v>
      </c>
      <c r="B1060" t="s">
        <v>325</v>
      </c>
      <c r="C1060" t="s">
        <v>326</v>
      </c>
      <c r="D1060" t="s">
        <v>47</v>
      </c>
      <c r="E1060" t="s">
        <v>41</v>
      </c>
      <c r="F1060" s="58"/>
      <c r="G1060" s="58"/>
      <c r="H1060" s="58"/>
      <c r="I1060" s="58"/>
      <c r="J1060" s="58"/>
    </row>
    <row r="1061" spans="1:10">
      <c r="A1061" t="s">
        <v>351</v>
      </c>
      <c r="B1061" t="s">
        <v>327</v>
      </c>
      <c r="C1061" t="s">
        <v>328</v>
      </c>
      <c r="D1061" t="s">
        <v>47</v>
      </c>
      <c r="E1061" t="s">
        <v>41</v>
      </c>
      <c r="F1061" s="58"/>
      <c r="G1061" s="58"/>
      <c r="H1061" s="58"/>
      <c r="I1061" s="58"/>
      <c r="J1061" s="58"/>
    </row>
    <row r="1062" spans="1:10">
      <c r="A1062" t="s">
        <v>351</v>
      </c>
      <c r="B1062" t="s">
        <v>329</v>
      </c>
      <c r="C1062" t="s">
        <v>330</v>
      </c>
      <c r="D1062" t="s">
        <v>47</v>
      </c>
      <c r="E1062" t="s">
        <v>41</v>
      </c>
      <c r="F1062" s="58"/>
      <c r="G1062" s="58"/>
      <c r="H1062" s="58"/>
      <c r="I1062" s="58"/>
      <c r="J1062" s="58"/>
    </row>
    <row r="1063" spans="1:10">
      <c r="A1063" t="s">
        <v>351</v>
      </c>
      <c r="B1063" t="s">
        <v>331</v>
      </c>
      <c r="C1063" t="s">
        <v>332</v>
      </c>
      <c r="D1063" t="s">
        <v>47</v>
      </c>
      <c r="E1063" t="s">
        <v>41</v>
      </c>
      <c r="F1063" s="58"/>
      <c r="G1063" s="58"/>
      <c r="H1063" s="58"/>
      <c r="I1063" s="58"/>
      <c r="J1063" s="58"/>
    </row>
    <row r="1064" spans="1:10">
      <c r="A1064" t="s">
        <v>351</v>
      </c>
      <c r="B1064" t="s">
        <v>333</v>
      </c>
      <c r="C1064" t="s">
        <v>334</v>
      </c>
      <c r="D1064" t="s">
        <v>47</v>
      </c>
      <c r="E1064" t="s">
        <v>41</v>
      </c>
      <c r="F1064" s="58"/>
      <c r="G1064" s="58"/>
      <c r="H1064" s="58"/>
      <c r="I1064" s="58"/>
      <c r="J1064" s="58"/>
    </row>
    <row r="1065" spans="1:10">
      <c r="A1065" t="s">
        <v>351</v>
      </c>
      <c r="B1065" t="s">
        <v>335</v>
      </c>
      <c r="C1065" t="s">
        <v>336</v>
      </c>
      <c r="D1065" t="s">
        <v>47</v>
      </c>
      <c r="E1065" t="s">
        <v>41</v>
      </c>
      <c r="F1065" s="58"/>
      <c r="G1065" s="58"/>
      <c r="H1065" s="58"/>
      <c r="I1065" s="58"/>
      <c r="J1065" s="58"/>
    </row>
    <row r="1066" spans="1:10">
      <c r="A1066" t="s">
        <v>351</v>
      </c>
      <c r="B1066" t="s">
        <v>337</v>
      </c>
      <c r="C1066" t="s">
        <v>338</v>
      </c>
      <c r="D1066" t="s">
        <v>47</v>
      </c>
      <c r="E1066" t="s">
        <v>41</v>
      </c>
      <c r="F1066" s="58"/>
      <c r="G1066" s="58"/>
      <c r="H1066" s="58"/>
      <c r="I1066" s="58"/>
      <c r="J1066" s="58"/>
    </row>
    <row r="1067" spans="1:10">
      <c r="A1067" t="s">
        <v>351</v>
      </c>
      <c r="B1067" t="s">
        <v>339</v>
      </c>
      <c r="C1067" t="s">
        <v>340</v>
      </c>
      <c r="D1067" t="s">
        <v>47</v>
      </c>
      <c r="E1067" t="s">
        <v>41</v>
      </c>
      <c r="F1067" s="58"/>
      <c r="G1067" s="58"/>
      <c r="H1067" s="58"/>
      <c r="I1067" s="58"/>
      <c r="J1067" s="58"/>
    </row>
    <row r="1068" spans="1:10">
      <c r="A1068" t="s">
        <v>351</v>
      </c>
      <c r="B1068" t="s">
        <v>341</v>
      </c>
      <c r="C1068" t="s">
        <v>342</v>
      </c>
      <c r="D1068" t="s">
        <v>47</v>
      </c>
      <c r="E1068" t="s">
        <v>41</v>
      </c>
      <c r="F1068" s="58"/>
      <c r="G1068" s="58"/>
      <c r="H1068" s="58"/>
      <c r="I1068" s="58"/>
      <c r="J1068" s="58"/>
    </row>
    <row r="1069" spans="1:10">
      <c r="A1069" t="s">
        <v>351</v>
      </c>
      <c r="B1069" t="s">
        <v>343</v>
      </c>
      <c r="C1069" t="s">
        <v>344</v>
      </c>
      <c r="D1069" t="s">
        <v>47</v>
      </c>
      <c r="E1069" t="s">
        <v>41</v>
      </c>
      <c r="F1069" s="58"/>
      <c r="G1069" s="58"/>
      <c r="H1069" s="58"/>
      <c r="I1069" s="58"/>
      <c r="J1069" s="58"/>
    </row>
    <row r="1070" spans="1:10">
      <c r="A1070" t="s">
        <v>351</v>
      </c>
      <c r="B1070" t="s">
        <v>345</v>
      </c>
      <c r="C1070" t="s">
        <v>346</v>
      </c>
      <c r="D1070" t="s">
        <v>47</v>
      </c>
      <c r="E1070" t="s">
        <v>41</v>
      </c>
      <c r="F1070" s="58"/>
      <c r="G1070" s="58"/>
      <c r="H1070" s="58"/>
      <c r="I1070" s="58"/>
      <c r="J1070" s="58"/>
    </row>
    <row r="1071" spans="1:10">
      <c r="A1071" t="s">
        <v>352</v>
      </c>
      <c r="B1071" t="s">
        <v>45</v>
      </c>
      <c r="C1071" t="s">
        <v>46</v>
      </c>
      <c r="D1071" t="s">
        <v>47</v>
      </c>
      <c r="E1071" t="s">
        <v>41</v>
      </c>
      <c r="F1071" s="58"/>
      <c r="G1071" s="58"/>
      <c r="H1071" s="58"/>
      <c r="I1071" s="58"/>
      <c r="J1071" s="58"/>
    </row>
    <row r="1072" spans="1:10">
      <c r="A1072" t="s">
        <v>352</v>
      </c>
      <c r="B1072" t="s">
        <v>48</v>
      </c>
      <c r="C1072" t="s">
        <v>49</v>
      </c>
      <c r="D1072" t="s">
        <v>47</v>
      </c>
      <c r="E1072" t="s">
        <v>41</v>
      </c>
      <c r="F1072" s="58"/>
      <c r="G1072" s="58"/>
      <c r="H1072" s="58"/>
      <c r="I1072" s="58"/>
      <c r="J1072" s="58"/>
    </row>
    <row r="1073" spans="1:11">
      <c r="A1073" t="s">
        <v>352</v>
      </c>
      <c r="B1073" t="s">
        <v>50</v>
      </c>
      <c r="C1073" t="s">
        <v>51</v>
      </c>
      <c r="D1073" t="s">
        <v>47</v>
      </c>
      <c r="E1073" t="s">
        <v>41</v>
      </c>
      <c r="F1073" s="58"/>
      <c r="G1073" s="58"/>
      <c r="H1073" s="58"/>
      <c r="I1073" s="58"/>
      <c r="J1073" s="58"/>
    </row>
    <row r="1074" spans="1:11">
      <c r="A1074" t="s">
        <v>352</v>
      </c>
      <c r="B1074" t="s">
        <v>52</v>
      </c>
      <c r="C1074" t="s">
        <v>53</v>
      </c>
      <c r="D1074" t="s">
        <v>47</v>
      </c>
      <c r="E1074" t="s">
        <v>41</v>
      </c>
      <c r="F1074" s="58"/>
      <c r="G1074" s="58"/>
      <c r="H1074" s="58"/>
      <c r="I1074" s="58"/>
      <c r="J1074" s="58"/>
    </row>
    <row r="1075" spans="1:11">
      <c r="A1075" t="s">
        <v>352</v>
      </c>
      <c r="B1075" t="s">
        <v>54</v>
      </c>
      <c r="C1075" t="s">
        <v>55</v>
      </c>
      <c r="D1075" t="s">
        <v>47</v>
      </c>
      <c r="E1075" t="s">
        <v>41</v>
      </c>
      <c r="F1075" s="58"/>
      <c r="G1075" s="58"/>
      <c r="H1075" s="58"/>
      <c r="I1075" s="58"/>
      <c r="J1075" s="58"/>
    </row>
    <row r="1076" spans="1:11">
      <c r="A1076" t="s">
        <v>352</v>
      </c>
      <c r="B1076" t="s">
        <v>56</v>
      </c>
      <c r="C1076" t="s">
        <v>57</v>
      </c>
      <c r="D1076" t="s">
        <v>47</v>
      </c>
      <c r="E1076" t="s">
        <v>41</v>
      </c>
      <c r="F1076" s="58"/>
      <c r="G1076" s="58"/>
      <c r="H1076" s="58"/>
      <c r="I1076" s="58"/>
      <c r="J1076" s="58"/>
    </row>
    <row r="1077" spans="1:11">
      <c r="A1077" t="s">
        <v>352</v>
      </c>
      <c r="B1077" t="s">
        <v>58</v>
      </c>
      <c r="C1077" t="s">
        <v>59</v>
      </c>
      <c r="D1077" t="s">
        <v>47</v>
      </c>
      <c r="E1077" t="s">
        <v>41</v>
      </c>
      <c r="F1077" s="58"/>
      <c r="G1077" s="58"/>
      <c r="H1077" s="58"/>
      <c r="I1077" s="58"/>
      <c r="J1077" s="58"/>
    </row>
    <row r="1078" spans="1:11">
      <c r="A1078" t="s">
        <v>352</v>
      </c>
      <c r="B1078" t="s">
        <v>60</v>
      </c>
      <c r="C1078" t="s">
        <v>61</v>
      </c>
      <c r="D1078" t="s">
        <v>47</v>
      </c>
      <c r="E1078" t="s">
        <v>41</v>
      </c>
      <c r="F1078" s="58"/>
      <c r="G1078" s="58"/>
      <c r="H1078" s="58"/>
      <c r="I1078" s="58"/>
      <c r="J1078" s="58"/>
    </row>
    <row r="1079" spans="1:11">
      <c r="A1079" t="s">
        <v>352</v>
      </c>
      <c r="B1079" t="s">
        <v>62</v>
      </c>
      <c r="C1079" t="s">
        <v>63</v>
      </c>
      <c r="D1079" t="s">
        <v>47</v>
      </c>
      <c r="E1079" t="s">
        <v>41</v>
      </c>
      <c r="F1079" s="58"/>
      <c r="G1079" s="58"/>
      <c r="H1079" s="58"/>
      <c r="I1079" s="58"/>
      <c r="J1079" s="58"/>
    </row>
    <row r="1080" spans="1:11">
      <c r="A1080" t="s">
        <v>352</v>
      </c>
      <c r="B1080" t="s">
        <v>64</v>
      </c>
      <c r="C1080" t="s">
        <v>65</v>
      </c>
      <c r="D1080" t="s">
        <v>47</v>
      </c>
      <c r="E1080" t="s">
        <v>41</v>
      </c>
      <c r="F1080" s="58"/>
      <c r="G1080" s="58"/>
      <c r="H1080" s="58"/>
      <c r="I1080" s="58"/>
      <c r="J1080" s="58"/>
    </row>
    <row r="1081" spans="1:11">
      <c r="A1081" t="s">
        <v>352</v>
      </c>
      <c r="B1081" t="s">
        <v>66</v>
      </c>
      <c r="C1081" t="s">
        <v>67</v>
      </c>
      <c r="D1081" t="s">
        <v>47</v>
      </c>
      <c r="E1081" t="s">
        <v>41</v>
      </c>
      <c r="F1081" s="58"/>
      <c r="G1081" s="58"/>
      <c r="H1081" s="58"/>
      <c r="I1081" s="58"/>
      <c r="J1081" s="58"/>
    </row>
    <row r="1082" spans="1:11">
      <c r="A1082" t="s">
        <v>352</v>
      </c>
      <c r="B1082" t="s">
        <v>68</v>
      </c>
      <c r="C1082" t="s">
        <v>69</v>
      </c>
      <c r="D1082" t="s">
        <v>47</v>
      </c>
      <c r="E1082" t="s">
        <v>41</v>
      </c>
      <c r="F1082" s="58"/>
      <c r="G1082" s="58"/>
      <c r="H1082" s="58"/>
      <c r="I1082" s="58"/>
      <c r="J1082" s="58"/>
    </row>
    <row r="1083" spans="1:11">
      <c r="A1083" t="s">
        <v>352</v>
      </c>
      <c r="B1083" t="s">
        <v>70</v>
      </c>
      <c r="C1083" t="s">
        <v>71</v>
      </c>
      <c r="D1083" t="s">
        <v>47</v>
      </c>
      <c r="E1083" t="s">
        <v>41</v>
      </c>
      <c r="F1083" s="58">
        <f>'F_Inputs - BP'!F1083-6.968</f>
        <v>24.585047375938078</v>
      </c>
      <c r="G1083" s="58">
        <f>'F_Inputs - BP'!G1083-1.741</f>
        <v>6.2182389416238735</v>
      </c>
      <c r="H1083" s="58">
        <f>'F_Inputs - BP'!H1083+1.048</f>
        <v>12.131832250994821</v>
      </c>
      <c r="I1083" s="58">
        <f>'F_Inputs - BP'!I1083-5.016</f>
        <v>7.1897325274113104</v>
      </c>
      <c r="J1083" s="58">
        <f>'F_Inputs - BP'!J1083-2.631</f>
        <v>32.080709690987462</v>
      </c>
      <c r="K1083" t="s">
        <v>365</v>
      </c>
    </row>
    <row r="1084" spans="1:11">
      <c r="A1084" t="s">
        <v>352</v>
      </c>
      <c r="B1084" t="s">
        <v>72</v>
      </c>
      <c r="C1084" t="s">
        <v>73</v>
      </c>
      <c r="D1084" t="s">
        <v>47</v>
      </c>
      <c r="E1084" t="s">
        <v>41</v>
      </c>
      <c r="F1084" s="58">
        <f>'F_Inputs - BP'!F1084</f>
        <v>15.09160339181609</v>
      </c>
      <c r="G1084" s="58">
        <f>'F_Inputs - BP'!G1084</f>
        <v>13.10177592521085</v>
      </c>
      <c r="H1084" s="58">
        <f>'F_Inputs - BP'!H1084</f>
        <v>14.81110079807921</v>
      </c>
      <c r="I1084" s="58">
        <f>'F_Inputs - BP'!I1084</f>
        <v>13.250683186882259</v>
      </c>
      <c r="J1084" s="58">
        <f>'F_Inputs - BP'!J1084</f>
        <v>15.062711630747209</v>
      </c>
      <c r="K1084" t="s">
        <v>365</v>
      </c>
    </row>
    <row r="1085" spans="1:11">
      <c r="A1085" t="s">
        <v>352</v>
      </c>
      <c r="B1085" t="s">
        <v>74</v>
      </c>
      <c r="C1085" t="s">
        <v>75</v>
      </c>
      <c r="D1085" t="s">
        <v>47</v>
      </c>
      <c r="E1085" t="s">
        <v>41</v>
      </c>
      <c r="F1085" s="58">
        <f>'F_Inputs - BP'!F1085</f>
        <v>0</v>
      </c>
      <c r="G1085" s="58">
        <f>'F_Inputs - BP'!G1085</f>
        <v>0</v>
      </c>
      <c r="H1085" s="58">
        <f>'F_Inputs - BP'!H1085</f>
        <v>0</v>
      </c>
      <c r="I1085" s="58">
        <f>'F_Inputs - BP'!I1085</f>
        <v>0</v>
      </c>
      <c r="J1085" s="58">
        <f>'F_Inputs - BP'!J1085</f>
        <v>0</v>
      </c>
      <c r="K1085" t="s">
        <v>365</v>
      </c>
    </row>
    <row r="1086" spans="1:11">
      <c r="A1086" t="s">
        <v>352</v>
      </c>
      <c r="B1086" t="s">
        <v>76</v>
      </c>
      <c r="C1086" t="s">
        <v>77</v>
      </c>
      <c r="D1086" t="s">
        <v>47</v>
      </c>
      <c r="E1086" t="s">
        <v>41</v>
      </c>
      <c r="F1086" s="58">
        <f>'F_Inputs - BP'!F1086</f>
        <v>165.8007075235171</v>
      </c>
      <c r="G1086" s="58">
        <f>'F_Inputs - BP'!G1086</f>
        <v>143.9398890771628</v>
      </c>
      <c r="H1086" s="58">
        <f>'F_Inputs - BP'!H1086</f>
        <v>162.71902512726649</v>
      </c>
      <c r="I1086" s="58">
        <f>'F_Inputs - BP'!I1086</f>
        <v>145.575827201133</v>
      </c>
      <c r="J1086" s="58">
        <f>'F_Inputs - BP'!J1086</f>
        <v>165.483294303566</v>
      </c>
      <c r="K1086" t="s">
        <v>365</v>
      </c>
    </row>
    <row r="1087" spans="1:11">
      <c r="A1087" t="s">
        <v>352</v>
      </c>
      <c r="B1087" t="s">
        <v>78</v>
      </c>
      <c r="C1087" t="s">
        <v>79</v>
      </c>
      <c r="D1087" t="s">
        <v>47</v>
      </c>
      <c r="E1087" t="s">
        <v>41</v>
      </c>
      <c r="F1087" s="58">
        <f>'F_Inputs - BP'!F1087-58.035</f>
        <v>423.71424009682175</v>
      </c>
      <c r="G1087" s="58">
        <f>'F_Inputs - BP'!G1087-177.178</f>
        <v>236.72414705631741</v>
      </c>
      <c r="H1087" s="58">
        <f>'F_Inputs - BP'!H1087-122.597</f>
        <v>343.33307460783334</v>
      </c>
      <c r="I1087" s="58">
        <f>'F_Inputs - BP'!I1087+33.957</f>
        <v>446.1290877052603</v>
      </c>
      <c r="J1087" s="58">
        <f>'F_Inputs - BP'!J1087-51.722</f>
        <v>413.1701542450603</v>
      </c>
      <c r="K1087" t="s">
        <v>365</v>
      </c>
    </row>
    <row r="1088" spans="1:11">
      <c r="A1088" t="s">
        <v>352</v>
      </c>
      <c r="B1088" t="s">
        <v>80</v>
      </c>
      <c r="C1088" t="s">
        <v>81</v>
      </c>
      <c r="D1088" t="s">
        <v>47</v>
      </c>
      <c r="E1088" t="s">
        <v>41</v>
      </c>
      <c r="F1088" s="58">
        <f>'F_Inputs - BP'!F1088-65.003</f>
        <v>629.19159838809298</v>
      </c>
      <c r="G1088" s="58">
        <f>'F_Inputs - BP'!G1088-178.92</f>
        <v>399.98305100031496</v>
      </c>
      <c r="H1088" s="58">
        <f>'F_Inputs - BP'!H1088-121.549</f>
        <v>532.99503278417387</v>
      </c>
      <c r="I1088" s="58">
        <f>'F_Inputs - BP'!I1088+28.941</f>
        <v>612.14533062068688</v>
      </c>
      <c r="J1088" s="58">
        <f>'F_Inputs - BP'!J1088-54.352</f>
        <v>625.79786987036096</v>
      </c>
      <c r="K1088" t="s">
        <v>365</v>
      </c>
    </row>
    <row r="1089" spans="1:19">
      <c r="A1089" t="s">
        <v>352</v>
      </c>
      <c r="B1089" t="s">
        <v>82</v>
      </c>
      <c r="C1089" t="s">
        <v>83</v>
      </c>
      <c r="D1089" t="s">
        <v>47</v>
      </c>
      <c r="E1089" t="s">
        <v>41</v>
      </c>
      <c r="F1089" s="58"/>
      <c r="G1089" s="58"/>
      <c r="H1089" s="58"/>
      <c r="I1089" s="58"/>
      <c r="J1089" s="58"/>
    </row>
    <row r="1090" spans="1:19">
      <c r="A1090" t="s">
        <v>352</v>
      </c>
      <c r="B1090" t="s">
        <v>84</v>
      </c>
      <c r="C1090" t="s">
        <v>85</v>
      </c>
      <c r="D1090" t="s">
        <v>47</v>
      </c>
      <c r="E1090" t="s">
        <v>41</v>
      </c>
      <c r="F1090" s="58"/>
      <c r="G1090" s="58"/>
      <c r="H1090" s="58"/>
      <c r="I1090" s="58"/>
      <c r="J1090" s="58"/>
    </row>
    <row r="1091" spans="1:19">
      <c r="A1091" t="s">
        <v>352</v>
      </c>
      <c r="B1091" t="s">
        <v>86</v>
      </c>
      <c r="C1091" t="s">
        <v>87</v>
      </c>
      <c r="D1091" t="s">
        <v>47</v>
      </c>
      <c r="E1091" t="s">
        <v>41</v>
      </c>
      <c r="F1091" s="58"/>
      <c r="G1091" s="58"/>
      <c r="H1091" s="58"/>
      <c r="I1091" s="58"/>
      <c r="J1091" s="58"/>
    </row>
    <row r="1092" spans="1:19">
      <c r="A1092" t="s">
        <v>352</v>
      </c>
      <c r="B1092" t="s">
        <v>88</v>
      </c>
      <c r="C1092" t="s">
        <v>89</v>
      </c>
      <c r="D1092" t="s">
        <v>47</v>
      </c>
      <c r="E1092" t="s">
        <v>41</v>
      </c>
      <c r="F1092" s="58"/>
      <c r="G1092" s="58"/>
      <c r="H1092" s="58"/>
      <c r="I1092" s="58"/>
      <c r="J1092" s="58"/>
    </row>
    <row r="1093" spans="1:19">
      <c r="A1093" t="s">
        <v>352</v>
      </c>
      <c r="B1093" t="s">
        <v>90</v>
      </c>
      <c r="C1093" t="s">
        <v>91</v>
      </c>
      <c r="D1093" t="s">
        <v>47</v>
      </c>
      <c r="E1093" t="s">
        <v>41</v>
      </c>
      <c r="F1093" s="58"/>
      <c r="G1093" s="58"/>
      <c r="H1093" s="58"/>
      <c r="I1093" s="58"/>
      <c r="J1093" s="58"/>
    </row>
    <row r="1094" spans="1:19">
      <c r="A1094" t="s">
        <v>352</v>
      </c>
      <c r="B1094" t="s">
        <v>92</v>
      </c>
      <c r="C1094" t="s">
        <v>93</v>
      </c>
      <c r="D1094" t="s">
        <v>47</v>
      </c>
      <c r="E1094" t="s">
        <v>41</v>
      </c>
      <c r="F1094" s="58"/>
      <c r="G1094" s="58"/>
      <c r="H1094" s="58"/>
      <c r="I1094" s="58"/>
      <c r="J1094" s="58"/>
    </row>
    <row r="1095" spans="1:19">
      <c r="A1095" t="s">
        <v>352</v>
      </c>
      <c r="B1095" t="s">
        <v>94</v>
      </c>
      <c r="C1095" t="s">
        <v>95</v>
      </c>
      <c r="D1095" t="s">
        <v>47</v>
      </c>
      <c r="E1095" t="s">
        <v>41</v>
      </c>
      <c r="F1095" s="58">
        <f>'F_Inputs - BP'!F1095+75.326</f>
        <v>258.5518526809679</v>
      </c>
      <c r="G1095" s="58">
        <f>'F_Inputs - BP'!G1095+75.533</f>
        <v>249.4030312495388</v>
      </c>
      <c r="H1095" s="58">
        <f>'F_Inputs - BP'!H1095+75.758</f>
        <v>244.7443834450757</v>
      </c>
      <c r="I1095" s="58">
        <f>'F_Inputs - BP'!I1095+75.99</f>
        <v>240.93841292693168</v>
      </c>
      <c r="J1095" s="58">
        <f>'F_Inputs - BP'!J1095+76.226</f>
        <v>243.8275740276691</v>
      </c>
      <c r="K1095" t="s">
        <v>365</v>
      </c>
    </row>
    <row r="1096" spans="1:19">
      <c r="A1096" t="s">
        <v>352</v>
      </c>
      <c r="B1096" t="s">
        <v>96</v>
      </c>
      <c r="C1096" t="s">
        <v>97</v>
      </c>
      <c r="D1096" t="s">
        <v>47</v>
      </c>
      <c r="E1096" t="s">
        <v>41</v>
      </c>
      <c r="F1096" s="58">
        <f>'F_Inputs - BP'!F1096</f>
        <v>30.861818945838611</v>
      </c>
      <c r="G1096" s="58">
        <f>'F_Inputs - BP'!G1096</f>
        <v>29.31824160381278</v>
      </c>
      <c r="H1096" s="58">
        <f>'F_Inputs - BP'!H1096</f>
        <v>28.50955257137225</v>
      </c>
      <c r="I1096" s="58">
        <f>'F_Inputs - BP'!I1096</f>
        <v>27.789448406546938</v>
      </c>
      <c r="J1096" s="58">
        <f>'F_Inputs - BP'!J1096</f>
        <v>28.235496702868009</v>
      </c>
      <c r="K1096" t="s">
        <v>365</v>
      </c>
    </row>
    <row r="1097" spans="1:19">
      <c r="A1097" t="s">
        <v>352</v>
      </c>
      <c r="B1097" t="s">
        <v>98</v>
      </c>
      <c r="C1097" t="s">
        <v>99</v>
      </c>
      <c r="D1097" t="s">
        <v>47</v>
      </c>
      <c r="E1097" t="s">
        <v>41</v>
      </c>
      <c r="F1097" s="58">
        <f>'F_Inputs - BP'!F1097</f>
        <v>5.6121378806930409</v>
      </c>
      <c r="G1097" s="58">
        <f>'F_Inputs - BP'!G1097</f>
        <v>5.3391146162032506</v>
      </c>
      <c r="H1097" s="58">
        <f>'F_Inputs - BP'!H1097</f>
        <v>5.1894492352401986</v>
      </c>
      <c r="I1097" s="58">
        <f>'F_Inputs - BP'!I1097</f>
        <v>5.048843325333598</v>
      </c>
      <c r="J1097" s="58">
        <f>'F_Inputs - BP'!J1097</f>
        <v>5.1283528516694998</v>
      </c>
      <c r="K1097" t="s">
        <v>365</v>
      </c>
    </row>
    <row r="1098" spans="1:19">
      <c r="A1098" t="s">
        <v>352</v>
      </c>
      <c r="B1098" t="s">
        <v>100</v>
      </c>
      <c r="C1098" t="s">
        <v>101</v>
      </c>
      <c r="D1098" t="s">
        <v>47</v>
      </c>
      <c r="E1098" t="s">
        <v>41</v>
      </c>
      <c r="F1098" s="58">
        <f>'F_Inputs - BP'!F1098</f>
        <v>245.36296163181311</v>
      </c>
      <c r="G1098" s="58">
        <f>'F_Inputs - BP'!G1098</f>
        <v>232.89693390123321</v>
      </c>
      <c r="H1098" s="58">
        <f>'F_Inputs - BP'!H1098</f>
        <v>226.4951294666842</v>
      </c>
      <c r="I1098" s="58">
        <f>'F_Inputs - BP'!I1098</f>
        <v>220.93761448673001</v>
      </c>
      <c r="J1098" s="58">
        <f>'F_Inputs - BP'!J1098</f>
        <v>224.5279588622187</v>
      </c>
      <c r="K1098" t="s">
        <v>365</v>
      </c>
    </row>
    <row r="1099" spans="1:19">
      <c r="A1099" t="s">
        <v>352</v>
      </c>
      <c r="B1099" t="s">
        <v>102</v>
      </c>
      <c r="C1099" t="s">
        <v>103</v>
      </c>
      <c r="D1099" t="s">
        <v>47</v>
      </c>
      <c r="E1099" t="s">
        <v>41</v>
      </c>
      <c r="F1099" s="58">
        <f>'F_Inputs - BP'!F1099</f>
        <v>14.89505187841096</v>
      </c>
      <c r="G1099" s="58">
        <f>'F_Inputs - BP'!G1099</f>
        <v>14.37753178060504</v>
      </c>
      <c r="H1099" s="58">
        <f>'F_Inputs - BP'!H1099</f>
        <v>13.909920251300131</v>
      </c>
      <c r="I1099" s="58">
        <f>'F_Inputs - BP'!I1099</f>
        <v>13.27605605672438</v>
      </c>
      <c r="J1099" s="58">
        <f>'F_Inputs - BP'!J1099</f>
        <v>13.443804266947909</v>
      </c>
      <c r="K1099" t="s">
        <v>365</v>
      </c>
      <c r="O1099" s="70"/>
      <c r="P1099" s="70"/>
      <c r="Q1099" s="70"/>
      <c r="R1099" s="70"/>
      <c r="S1099" s="70"/>
    </row>
    <row r="1100" spans="1:19">
      <c r="A1100" t="s">
        <v>352</v>
      </c>
      <c r="B1100" t="s">
        <v>104</v>
      </c>
      <c r="C1100" t="s">
        <v>105</v>
      </c>
      <c r="D1100" t="s">
        <v>47</v>
      </c>
      <c r="E1100" t="s">
        <v>41</v>
      </c>
      <c r="F1100" s="58">
        <f>'F_Inputs - BP'!F1100</f>
        <v>6.7019939016056211</v>
      </c>
      <c r="G1100" s="58">
        <f>'F_Inputs - BP'!G1100</f>
        <v>6.7924100659139599</v>
      </c>
      <c r="H1100" s="58">
        <f>'F_Inputs - BP'!H1100</f>
        <v>6.9346136988011846</v>
      </c>
      <c r="I1100" s="58">
        <f>'F_Inputs - BP'!I1100</f>
        <v>6.7164028801304489</v>
      </c>
      <c r="J1100" s="58">
        <f>'F_Inputs - BP'!J1100</f>
        <v>6.7797746026212886</v>
      </c>
      <c r="K1100" t="s">
        <v>365</v>
      </c>
      <c r="O1100" s="70"/>
      <c r="P1100" s="70"/>
      <c r="Q1100" s="70"/>
      <c r="R1100" s="70"/>
      <c r="S1100" s="70"/>
    </row>
    <row r="1101" spans="1:19">
      <c r="A1101" t="s">
        <v>352</v>
      </c>
      <c r="B1101" t="s">
        <v>106</v>
      </c>
      <c r="C1101" t="s">
        <v>107</v>
      </c>
      <c r="D1101" t="s">
        <v>47</v>
      </c>
      <c r="E1101" t="s">
        <v>41</v>
      </c>
      <c r="F1101" s="58">
        <f>'F_Inputs - BP'!F1101</f>
        <v>87.377225804626647</v>
      </c>
      <c r="G1101" s="58">
        <f>'F_Inputs - BP'!G1101</f>
        <v>86.652829745563494</v>
      </c>
      <c r="H1101" s="58">
        <f>'F_Inputs - BP'!H1101</f>
        <v>89.486043560720944</v>
      </c>
      <c r="I1101" s="58">
        <f>'F_Inputs - BP'!I1101</f>
        <v>89.388110794105273</v>
      </c>
      <c r="J1101" s="58">
        <f>'F_Inputs - BP'!J1101</f>
        <v>90.649498611990907</v>
      </c>
      <c r="K1101" t="s">
        <v>365</v>
      </c>
      <c r="O1101" s="70"/>
      <c r="P1101" s="70"/>
      <c r="Q1101" s="70"/>
      <c r="R1101" s="70"/>
      <c r="S1101" s="70"/>
    </row>
    <row r="1102" spans="1:19">
      <c r="A1102" t="s">
        <v>352</v>
      </c>
      <c r="B1102" t="s">
        <v>108</v>
      </c>
      <c r="C1102" t="s">
        <v>109</v>
      </c>
      <c r="D1102" t="s">
        <v>47</v>
      </c>
      <c r="E1102" t="s">
        <v>41</v>
      </c>
      <c r="F1102" s="58">
        <f>'F_Inputs - BP'!F1102</f>
        <v>25.143215099535329</v>
      </c>
      <c r="G1102" s="58">
        <f>'F_Inputs - BP'!G1102</f>
        <v>25.194762331512891</v>
      </c>
      <c r="H1102" s="58">
        <f>'F_Inputs - BP'!H1102</f>
        <v>25.8776249242392</v>
      </c>
      <c r="I1102" s="58">
        <f>'F_Inputs - BP'!I1102</f>
        <v>25.473543646702851</v>
      </c>
      <c r="J1102" s="58">
        <f>'F_Inputs - BP'!J1102</f>
        <v>25.77767207054189</v>
      </c>
      <c r="K1102" t="s">
        <v>365</v>
      </c>
    </row>
    <row r="1103" spans="1:19">
      <c r="A1103" t="s">
        <v>352</v>
      </c>
      <c r="B1103" t="s">
        <v>110</v>
      </c>
      <c r="C1103" t="s">
        <v>111</v>
      </c>
      <c r="D1103" t="s">
        <v>47</v>
      </c>
      <c r="E1103" t="s">
        <v>41</v>
      </c>
      <c r="F1103" s="58">
        <f>'F_Inputs - BP'!F1103</f>
        <v>0</v>
      </c>
      <c r="G1103" s="58">
        <f>'F_Inputs - BP'!G1103</f>
        <v>0</v>
      </c>
      <c r="H1103" s="58">
        <f>'F_Inputs - BP'!H1103</f>
        <v>0</v>
      </c>
      <c r="I1103" s="58">
        <f>'F_Inputs - BP'!I1103</f>
        <v>0</v>
      </c>
      <c r="J1103" s="58">
        <f>'F_Inputs - BP'!J1103</f>
        <v>0</v>
      </c>
      <c r="K1103" t="s">
        <v>365</v>
      </c>
      <c r="O1103" s="70"/>
      <c r="P1103" s="70"/>
      <c r="Q1103" s="70"/>
      <c r="R1103" s="70"/>
      <c r="S1103" s="70"/>
    </row>
    <row r="1104" spans="1:19">
      <c r="A1104" t="s">
        <v>352</v>
      </c>
      <c r="B1104" t="s">
        <v>112</v>
      </c>
      <c r="C1104" t="s">
        <v>113</v>
      </c>
      <c r="D1104" t="s">
        <v>47</v>
      </c>
      <c r="E1104" t="s">
        <v>41</v>
      </c>
      <c r="F1104" s="58">
        <f>'F_Inputs - BP'!F1104</f>
        <v>0</v>
      </c>
      <c r="G1104" s="58">
        <f>'F_Inputs - BP'!G1104</f>
        <v>0</v>
      </c>
      <c r="H1104" s="58">
        <f>'F_Inputs - BP'!H1104</f>
        <v>0</v>
      </c>
      <c r="I1104" s="58">
        <f>'F_Inputs - BP'!I1104</f>
        <v>0</v>
      </c>
      <c r="J1104" s="58">
        <f>'F_Inputs - BP'!J1104</f>
        <v>0</v>
      </c>
      <c r="K1104" t="s">
        <v>365</v>
      </c>
      <c r="O1104" s="70"/>
      <c r="P1104" s="70"/>
      <c r="Q1104" s="70"/>
      <c r="R1104" s="70"/>
      <c r="S1104" s="70"/>
    </row>
    <row r="1105" spans="1:19">
      <c r="A1105" t="s">
        <v>352</v>
      </c>
      <c r="B1105" t="s">
        <v>114</v>
      </c>
      <c r="C1105" t="s">
        <v>57</v>
      </c>
      <c r="D1105" t="s">
        <v>47</v>
      </c>
      <c r="E1105" t="s">
        <v>41</v>
      </c>
      <c r="F1105" s="58">
        <f>'F_Inputs - BP'!F1105+75.326</f>
        <v>674.5062578234913</v>
      </c>
      <c r="G1105" s="58">
        <f>'F_Inputs - BP'!G1105+75.533</f>
        <v>649.97485529438347</v>
      </c>
      <c r="H1105" s="58">
        <f>'F_Inputs - BP'!H1105+75.758</f>
        <v>641.14671715343388</v>
      </c>
      <c r="I1105" s="58">
        <f>'F_Inputs - BP'!I1105+75.99</f>
        <v>629.56843252320527</v>
      </c>
      <c r="J1105" s="58">
        <f>'F_Inputs - BP'!J1105+76.226</f>
        <v>638.37013199652722</v>
      </c>
      <c r="K1105" t="s">
        <v>365</v>
      </c>
      <c r="O1105" s="70"/>
      <c r="P1105" s="70"/>
      <c r="Q1105" s="70"/>
      <c r="R1105" s="70"/>
      <c r="S1105" s="70"/>
    </row>
    <row r="1106" spans="1:19">
      <c r="A1106" t="s">
        <v>352</v>
      </c>
      <c r="B1106" t="s">
        <v>115</v>
      </c>
      <c r="C1106" t="s">
        <v>116</v>
      </c>
      <c r="D1106" t="s">
        <v>47</v>
      </c>
      <c r="E1106" t="s">
        <v>41</v>
      </c>
      <c r="F1106" s="58"/>
      <c r="G1106" s="58"/>
      <c r="H1106" s="58"/>
      <c r="I1106" s="58"/>
      <c r="J1106" s="58"/>
    </row>
    <row r="1107" spans="1:19">
      <c r="A1107" t="s">
        <v>352</v>
      </c>
      <c r="B1107" t="s">
        <v>117</v>
      </c>
      <c r="C1107" t="s">
        <v>118</v>
      </c>
      <c r="D1107" t="s">
        <v>47</v>
      </c>
      <c r="E1107" t="s">
        <v>41</v>
      </c>
      <c r="F1107" s="58"/>
      <c r="G1107" s="58"/>
      <c r="H1107" s="58"/>
      <c r="I1107" s="58"/>
      <c r="J1107" s="58"/>
    </row>
    <row r="1108" spans="1:19">
      <c r="A1108" t="s">
        <v>352</v>
      </c>
      <c r="B1108" t="s">
        <v>119</v>
      </c>
      <c r="C1108" t="s">
        <v>120</v>
      </c>
      <c r="D1108" t="s">
        <v>47</v>
      </c>
      <c r="E1108" t="s">
        <v>41</v>
      </c>
      <c r="F1108" s="58"/>
      <c r="G1108" s="58"/>
      <c r="H1108" s="58"/>
      <c r="I1108" s="58"/>
      <c r="J1108" s="58"/>
    </row>
    <row r="1109" spans="1:19">
      <c r="A1109" t="s">
        <v>352</v>
      </c>
      <c r="B1109" t="s">
        <v>121</v>
      </c>
      <c r="C1109" t="s">
        <v>122</v>
      </c>
      <c r="D1109" t="s">
        <v>47</v>
      </c>
      <c r="E1109" t="s">
        <v>41</v>
      </c>
      <c r="F1109" s="58"/>
      <c r="G1109" s="58"/>
      <c r="H1109" s="58"/>
      <c r="I1109" s="58"/>
      <c r="J1109" s="58"/>
    </row>
    <row r="1110" spans="1:19">
      <c r="A1110" t="s">
        <v>352</v>
      </c>
      <c r="B1110" t="s">
        <v>123</v>
      </c>
      <c r="C1110" t="s">
        <v>124</v>
      </c>
      <c r="D1110" t="s">
        <v>47</v>
      </c>
      <c r="E1110" t="s">
        <v>41</v>
      </c>
      <c r="F1110" s="58"/>
      <c r="G1110" s="58"/>
      <c r="H1110" s="58"/>
      <c r="I1110" s="58"/>
      <c r="J1110" s="58"/>
    </row>
    <row r="1111" spans="1:19">
      <c r="A1111" t="s">
        <v>352</v>
      </c>
      <c r="B1111" t="s">
        <v>125</v>
      </c>
      <c r="C1111" t="s">
        <v>126</v>
      </c>
      <c r="D1111" t="s">
        <v>47</v>
      </c>
      <c r="E1111" t="s">
        <v>41</v>
      </c>
      <c r="F1111" s="58"/>
      <c r="G1111" s="58"/>
      <c r="H1111" s="58"/>
      <c r="I1111" s="58"/>
      <c r="J1111" s="58"/>
    </row>
    <row r="1112" spans="1:19">
      <c r="A1112" t="s">
        <v>352</v>
      </c>
      <c r="B1112" t="s">
        <v>127</v>
      </c>
      <c r="C1112" t="s">
        <v>128</v>
      </c>
      <c r="D1112" t="s">
        <v>47</v>
      </c>
      <c r="E1112" t="s">
        <v>41</v>
      </c>
      <c r="F1112" s="58"/>
      <c r="G1112" s="58"/>
      <c r="H1112" s="58"/>
      <c r="I1112" s="58"/>
      <c r="J1112" s="58"/>
    </row>
    <row r="1113" spans="1:19">
      <c r="A1113" t="s">
        <v>352</v>
      </c>
      <c r="B1113" t="s">
        <v>129</v>
      </c>
      <c r="C1113" t="s">
        <v>130</v>
      </c>
      <c r="D1113" t="s">
        <v>47</v>
      </c>
      <c r="E1113" t="s">
        <v>41</v>
      </c>
      <c r="F1113" s="58"/>
      <c r="G1113" s="58"/>
      <c r="H1113" s="58"/>
      <c r="I1113" s="58"/>
      <c r="J1113" s="58"/>
    </row>
    <row r="1114" spans="1:19">
      <c r="A1114" t="s">
        <v>352</v>
      </c>
      <c r="B1114" t="s">
        <v>131</v>
      </c>
      <c r="C1114" t="s">
        <v>132</v>
      </c>
      <c r="D1114" t="s">
        <v>47</v>
      </c>
      <c r="E1114" t="s">
        <v>41</v>
      </c>
      <c r="F1114" s="58"/>
      <c r="G1114" s="58"/>
      <c r="H1114" s="58"/>
      <c r="I1114" s="58"/>
      <c r="J1114" s="58"/>
    </row>
    <row r="1115" spans="1:19">
      <c r="A1115" t="s">
        <v>352</v>
      </c>
      <c r="B1115" t="s">
        <v>133</v>
      </c>
      <c r="C1115" t="s">
        <v>134</v>
      </c>
      <c r="D1115" t="s">
        <v>47</v>
      </c>
      <c r="E1115" t="s">
        <v>41</v>
      </c>
      <c r="F1115" s="58"/>
      <c r="G1115" s="58"/>
      <c r="H1115" s="58"/>
      <c r="I1115" s="58"/>
      <c r="J1115" s="58"/>
    </row>
    <row r="1116" spans="1:19">
      <c r="A1116" t="s">
        <v>352</v>
      </c>
      <c r="B1116" t="s">
        <v>135</v>
      </c>
      <c r="C1116" t="s">
        <v>69</v>
      </c>
      <c r="D1116" t="s">
        <v>47</v>
      </c>
      <c r="E1116" t="s">
        <v>41</v>
      </c>
      <c r="F1116" s="58"/>
      <c r="G1116" s="58"/>
      <c r="H1116" s="58"/>
      <c r="I1116" s="58"/>
      <c r="J1116" s="58"/>
    </row>
    <row r="1117" spans="1:19">
      <c r="A1117" t="s">
        <v>352</v>
      </c>
      <c r="B1117" t="s">
        <v>136</v>
      </c>
      <c r="C1117" t="s">
        <v>137</v>
      </c>
      <c r="D1117" t="s">
        <v>47</v>
      </c>
      <c r="E1117" t="s">
        <v>41</v>
      </c>
      <c r="F1117" s="58">
        <f>'F_Inputs - BP'!F1117-205.465</f>
        <v>210.49837285040857</v>
      </c>
      <c r="G1117" s="58">
        <f>'F_Inputs - BP'!G1117-228.837</f>
        <v>128.39319811625433</v>
      </c>
      <c r="H1117" s="58">
        <f>'F_Inputs - BP'!H1117-143.583</f>
        <v>136.62187688019802</v>
      </c>
      <c r="I1117" s="58">
        <f>'F_Inputs - BP'!I1117-146.361</f>
        <v>116.76133116040779</v>
      </c>
      <c r="J1117" s="58">
        <f>'F_Inputs - BP'!J1117-152.35</f>
        <v>112.18584614012823</v>
      </c>
      <c r="K1117" t="s">
        <v>365</v>
      </c>
    </row>
    <row r="1118" spans="1:19">
      <c r="A1118" t="s">
        <v>352</v>
      </c>
      <c r="B1118" t="s">
        <v>138</v>
      </c>
      <c r="C1118" t="s">
        <v>139</v>
      </c>
      <c r="D1118" t="s">
        <v>47</v>
      </c>
      <c r="E1118" t="s">
        <v>41</v>
      </c>
      <c r="F1118" s="58">
        <f>'F_Inputs - BP'!F1118</f>
        <v>4.6817344302588006</v>
      </c>
      <c r="G1118" s="58">
        <f>'F_Inputs - BP'!G1118</f>
        <v>4.0142043085388988</v>
      </c>
      <c r="H1118" s="58">
        <f>'F_Inputs - BP'!H1118</f>
        <v>3.1728216003647272</v>
      </c>
      <c r="I1118" s="58">
        <f>'F_Inputs - BP'!I1118</f>
        <v>2.995260532968457</v>
      </c>
      <c r="J1118" s="58">
        <f>'F_Inputs - BP'!J1118</f>
        <v>3.0209915860027881</v>
      </c>
      <c r="K1118" t="s">
        <v>365</v>
      </c>
    </row>
    <row r="1119" spans="1:19">
      <c r="A1119" t="s">
        <v>352</v>
      </c>
      <c r="B1119" t="s">
        <v>140</v>
      </c>
      <c r="C1119" t="s">
        <v>141</v>
      </c>
      <c r="D1119" t="s">
        <v>47</v>
      </c>
      <c r="E1119" t="s">
        <v>41</v>
      </c>
      <c r="F1119" s="58">
        <f>'F_Inputs - BP'!F1119</f>
        <v>0.77433875720068102</v>
      </c>
      <c r="G1119" s="58">
        <f>'F_Inputs - BP'!G1119</f>
        <v>0.66397928816092022</v>
      </c>
      <c r="H1119" s="58">
        <f>'F_Inputs - BP'!H1119</f>
        <v>0.52487762680952454</v>
      </c>
      <c r="I1119" s="58">
        <f>'F_Inputs - BP'!I1119</f>
        <v>0.49552232959911963</v>
      </c>
      <c r="J1119" s="58">
        <f>'F_Inputs - BP'!J1119</f>
        <v>0.49977631793358801</v>
      </c>
      <c r="K1119" t="s">
        <v>365</v>
      </c>
    </row>
    <row r="1120" spans="1:19">
      <c r="A1120" t="s">
        <v>352</v>
      </c>
      <c r="B1120" t="s">
        <v>142</v>
      </c>
      <c r="C1120" t="s">
        <v>143</v>
      </c>
      <c r="D1120" t="s">
        <v>47</v>
      </c>
      <c r="E1120" t="s">
        <v>41</v>
      </c>
      <c r="F1120" s="58">
        <f>'F_Inputs - BP'!F1120</f>
        <v>294.30668136828967</v>
      </c>
      <c r="G1120" s="58">
        <f>'F_Inputs - BP'!G1120</f>
        <v>244.13246966644451</v>
      </c>
      <c r="H1120" s="58">
        <f>'F_Inputs - BP'!H1120</f>
        <v>192.75232948022159</v>
      </c>
      <c r="I1120" s="58">
        <f>'F_Inputs - BP'!I1120</f>
        <v>181.95227323993441</v>
      </c>
      <c r="J1120" s="58">
        <f>'F_Inputs - BP'!J1120</f>
        <v>183.51430748452401</v>
      </c>
      <c r="K1120" t="s">
        <v>365</v>
      </c>
    </row>
    <row r="1121" spans="1:11">
      <c r="A1121" t="s">
        <v>352</v>
      </c>
      <c r="B1121" t="s">
        <v>144</v>
      </c>
      <c r="C1121" t="s">
        <v>145</v>
      </c>
      <c r="D1121" t="s">
        <v>47</v>
      </c>
      <c r="E1121" t="s">
        <v>41</v>
      </c>
      <c r="F1121" s="58">
        <f>'F_Inputs - BP'!F1121</f>
        <v>5.8002903161099703E-3</v>
      </c>
      <c r="G1121" s="58">
        <f>'F_Inputs - BP'!G1121</f>
        <v>4.9736276266735598E-3</v>
      </c>
      <c r="H1121" s="58">
        <f>'F_Inputs - BP'!H1121</f>
        <v>3.9316676165507452E-3</v>
      </c>
      <c r="I1121" s="58">
        <f>'F_Inputs - BP'!I1121</f>
        <v>3.7117777498061389E-3</v>
      </c>
      <c r="J1121" s="58">
        <f>'F_Inputs - BP'!J1121</f>
        <v>3.7436428309632059E-3</v>
      </c>
      <c r="K1121" t="s">
        <v>365</v>
      </c>
    </row>
    <row r="1122" spans="1:11">
      <c r="A1122" t="s">
        <v>352</v>
      </c>
      <c r="B1122" t="s">
        <v>146</v>
      </c>
      <c r="C1122" t="s">
        <v>147</v>
      </c>
      <c r="D1122" t="s">
        <v>47</v>
      </c>
      <c r="E1122" t="s">
        <v>41</v>
      </c>
      <c r="F1122" s="58">
        <f>'F_Inputs - BP'!F1122</f>
        <v>6.2053308243286969</v>
      </c>
      <c r="G1122" s="58">
        <f>'F_Inputs - BP'!G1122</f>
        <v>6.3620167003885264</v>
      </c>
      <c r="H1122" s="58">
        <f>'F_Inputs - BP'!H1122</f>
        <v>5.8066008982761028</v>
      </c>
      <c r="I1122" s="58">
        <f>'F_Inputs - BP'!I1122</f>
        <v>9.2133247649645362</v>
      </c>
      <c r="J1122" s="58">
        <f>'F_Inputs - BP'!J1122</f>
        <v>12.58826383724989</v>
      </c>
      <c r="K1122" t="s">
        <v>365</v>
      </c>
    </row>
    <row r="1123" spans="1:11">
      <c r="A1123" t="s">
        <v>352</v>
      </c>
      <c r="B1123" t="s">
        <v>148</v>
      </c>
      <c r="C1123" t="s">
        <v>149</v>
      </c>
      <c r="D1123" t="s">
        <v>47</v>
      </c>
      <c r="E1123" t="s">
        <v>41</v>
      </c>
      <c r="F1123" s="58">
        <f>'F_Inputs - BP'!F1123+9.979</f>
        <v>97.601292090226778</v>
      </c>
      <c r="G1123" s="58">
        <f>'F_Inputs - BP'!G1123+30.148</f>
        <v>119.98277293729146</v>
      </c>
      <c r="H1123" s="58">
        <f>'F_Inputs - BP'!H1123+20.738</f>
        <v>102.73003142648939</v>
      </c>
      <c r="I1123" s="58">
        <f>'F_Inputs - BP'!I1123-74.51</f>
        <v>55.586630869825782</v>
      </c>
      <c r="J1123" s="58">
        <f>'F_Inputs - BP'!J1123-141.781</f>
        <v>35.971413542862905</v>
      </c>
      <c r="K1123" t="s">
        <v>365</v>
      </c>
    </row>
    <row r="1124" spans="1:11">
      <c r="A1124" t="s">
        <v>352</v>
      </c>
      <c r="B1124" t="s">
        <v>150</v>
      </c>
      <c r="C1124" t="s">
        <v>151</v>
      </c>
      <c r="D1124" t="s">
        <v>47</v>
      </c>
      <c r="E1124" t="s">
        <v>41</v>
      </c>
      <c r="F1124" s="58">
        <f>'F_Inputs - BP'!F1124</f>
        <v>2.8790385474336389</v>
      </c>
      <c r="G1124" s="58">
        <f>'F_Inputs - BP'!G1124</f>
        <v>2.9517348612620742</v>
      </c>
      <c r="H1124" s="58">
        <f>'F_Inputs - BP'!H1124</f>
        <v>2.6940429590243831</v>
      </c>
      <c r="I1124" s="58">
        <f>'F_Inputs - BP'!I1124</f>
        <v>4.2746338429470354</v>
      </c>
      <c r="J1124" s="58">
        <f>'F_Inputs - BP'!J1124</f>
        <v>5.8404777857477193</v>
      </c>
      <c r="K1124" t="s">
        <v>365</v>
      </c>
    </row>
    <row r="1125" spans="1:11">
      <c r="A1125" t="s">
        <v>352</v>
      </c>
      <c r="B1125" t="s">
        <v>152</v>
      </c>
      <c r="C1125" t="s">
        <v>153</v>
      </c>
      <c r="D1125" t="s">
        <v>47</v>
      </c>
      <c r="E1125" t="s">
        <v>41</v>
      </c>
      <c r="F1125" s="58">
        <f>'F_Inputs - BP'!F1125</f>
        <v>0</v>
      </c>
      <c r="G1125" s="58">
        <f>'F_Inputs - BP'!G1125</f>
        <v>0</v>
      </c>
      <c r="H1125" s="58">
        <f>'F_Inputs - BP'!H1125</f>
        <v>0</v>
      </c>
      <c r="I1125" s="58">
        <f>'F_Inputs - BP'!I1125</f>
        <v>0</v>
      </c>
      <c r="J1125" s="58">
        <f>'F_Inputs - BP'!J1125</f>
        <v>0</v>
      </c>
      <c r="K1125" t="s">
        <v>365</v>
      </c>
    </row>
    <row r="1126" spans="1:11">
      <c r="A1126" t="s">
        <v>352</v>
      </c>
      <c r="B1126" t="s">
        <v>154</v>
      </c>
      <c r="C1126" t="s">
        <v>155</v>
      </c>
      <c r="D1126" t="s">
        <v>47</v>
      </c>
      <c r="E1126" t="s">
        <v>41</v>
      </c>
      <c r="F1126" s="58">
        <f>'F_Inputs - BP'!F1126</f>
        <v>0</v>
      </c>
      <c r="G1126" s="58">
        <f>'F_Inputs - BP'!G1126</f>
        <v>0</v>
      </c>
      <c r="H1126" s="58">
        <f>'F_Inputs - BP'!H1126</f>
        <v>0</v>
      </c>
      <c r="I1126" s="58">
        <f>'F_Inputs - BP'!I1126</f>
        <v>0</v>
      </c>
      <c r="J1126" s="58">
        <f>'F_Inputs - BP'!J1126</f>
        <v>0</v>
      </c>
      <c r="K1126" t="s">
        <v>365</v>
      </c>
    </row>
    <row r="1127" spans="1:11">
      <c r="A1127" t="s">
        <v>352</v>
      </c>
      <c r="B1127" t="s">
        <v>156</v>
      </c>
      <c r="C1127" t="s">
        <v>81</v>
      </c>
      <c r="D1127" t="s">
        <v>47</v>
      </c>
      <c r="E1127" t="s">
        <v>41</v>
      </c>
      <c r="F1127" s="58">
        <f>'F_Inputs - BP'!F1127-195.486</f>
        <v>616.95258915846296</v>
      </c>
      <c r="G1127" s="58">
        <f>'F_Inputs - BP'!G1127-198.689</f>
        <v>506.50534950596739</v>
      </c>
      <c r="H1127" s="58">
        <f>'F_Inputs - BP'!H1127-122.845</f>
        <v>444.30651253900021</v>
      </c>
      <c r="I1127" s="58">
        <f>'F_Inputs - BP'!I1127-220.871</f>
        <v>371.28268851839698</v>
      </c>
      <c r="J1127" s="58">
        <f>'F_Inputs - BP'!J1127-294.131</f>
        <v>353.62482033728008</v>
      </c>
      <c r="K1127" t="s">
        <v>365</v>
      </c>
    </row>
    <row r="1128" spans="1:11">
      <c r="A1128" t="s">
        <v>352</v>
      </c>
      <c r="B1128" t="s">
        <v>157</v>
      </c>
      <c r="C1128" t="s">
        <v>158</v>
      </c>
      <c r="D1128" t="s">
        <v>47</v>
      </c>
      <c r="E1128" t="s">
        <v>41</v>
      </c>
      <c r="F1128" s="58"/>
      <c r="G1128" s="58"/>
      <c r="H1128" s="58"/>
      <c r="I1128" s="58"/>
      <c r="J1128" s="58"/>
    </row>
    <row r="1129" spans="1:11">
      <c r="A1129" t="s">
        <v>352</v>
      </c>
      <c r="B1129" t="s">
        <v>159</v>
      </c>
      <c r="C1129" t="s">
        <v>160</v>
      </c>
      <c r="D1129" t="s">
        <v>47</v>
      </c>
      <c r="E1129" t="s">
        <v>41</v>
      </c>
      <c r="F1129" s="58"/>
      <c r="G1129" s="58"/>
      <c r="H1129" s="58"/>
      <c r="I1129" s="58"/>
      <c r="J1129" s="58"/>
    </row>
    <row r="1130" spans="1:11">
      <c r="A1130" t="s">
        <v>352</v>
      </c>
      <c r="B1130" t="s">
        <v>161</v>
      </c>
      <c r="C1130" t="s">
        <v>162</v>
      </c>
      <c r="D1130" t="s">
        <v>47</v>
      </c>
      <c r="E1130" t="s">
        <v>41</v>
      </c>
      <c r="F1130" s="58"/>
      <c r="G1130" s="58"/>
      <c r="H1130" s="58"/>
      <c r="I1130" s="58"/>
      <c r="J1130" s="58"/>
    </row>
    <row r="1131" spans="1:11">
      <c r="A1131" t="s">
        <v>352</v>
      </c>
      <c r="B1131" t="s">
        <v>163</v>
      </c>
      <c r="C1131" t="s">
        <v>164</v>
      </c>
      <c r="D1131" t="s">
        <v>47</v>
      </c>
      <c r="E1131" t="s">
        <v>41</v>
      </c>
      <c r="F1131" s="58"/>
      <c r="G1131" s="58"/>
      <c r="H1131" s="58"/>
      <c r="I1131" s="58"/>
      <c r="J1131" s="58"/>
    </row>
    <row r="1132" spans="1:11">
      <c r="A1132" t="s">
        <v>352</v>
      </c>
      <c r="B1132" t="s">
        <v>165</v>
      </c>
      <c r="C1132" t="s">
        <v>166</v>
      </c>
      <c r="D1132" t="s">
        <v>47</v>
      </c>
      <c r="E1132" t="s">
        <v>41</v>
      </c>
      <c r="F1132" s="58"/>
      <c r="G1132" s="58"/>
      <c r="H1132" s="58"/>
      <c r="I1132" s="58"/>
      <c r="J1132" s="58"/>
    </row>
    <row r="1133" spans="1:11">
      <c r="A1133" t="s">
        <v>352</v>
      </c>
      <c r="B1133" t="s">
        <v>167</v>
      </c>
      <c r="C1133" t="s">
        <v>168</v>
      </c>
      <c r="D1133" t="s">
        <v>47</v>
      </c>
      <c r="E1133" t="s">
        <v>41</v>
      </c>
      <c r="F1133" s="58"/>
      <c r="G1133" s="58"/>
      <c r="H1133" s="58"/>
      <c r="I1133" s="58"/>
      <c r="J1133" s="58"/>
    </row>
    <row r="1134" spans="1:11">
      <c r="A1134" t="s">
        <v>352</v>
      </c>
      <c r="B1134" t="s">
        <v>169</v>
      </c>
      <c r="C1134" t="s">
        <v>170</v>
      </c>
      <c r="D1134" t="s">
        <v>47</v>
      </c>
      <c r="E1134" t="s">
        <v>41</v>
      </c>
      <c r="F1134" s="58"/>
      <c r="G1134" s="58"/>
      <c r="H1134" s="58"/>
      <c r="I1134" s="58"/>
      <c r="J1134" s="58"/>
    </row>
    <row r="1135" spans="1:11">
      <c r="A1135" t="s">
        <v>352</v>
      </c>
      <c r="B1135" t="s">
        <v>171</v>
      </c>
      <c r="C1135" t="s">
        <v>172</v>
      </c>
      <c r="D1135" t="s">
        <v>47</v>
      </c>
      <c r="E1135" t="s">
        <v>41</v>
      </c>
      <c r="F1135" s="58"/>
      <c r="G1135" s="58"/>
      <c r="H1135" s="58"/>
      <c r="I1135" s="58"/>
      <c r="J1135" s="58"/>
    </row>
    <row r="1136" spans="1:11">
      <c r="A1136" t="s">
        <v>352</v>
      </c>
      <c r="B1136" t="s">
        <v>173</v>
      </c>
      <c r="C1136" t="s">
        <v>174</v>
      </c>
      <c r="D1136" t="s">
        <v>47</v>
      </c>
      <c r="E1136" t="s">
        <v>41</v>
      </c>
      <c r="F1136" s="58"/>
      <c r="G1136" s="58"/>
      <c r="H1136" s="58"/>
      <c r="I1136" s="58"/>
      <c r="J1136" s="58"/>
    </row>
    <row r="1137" spans="1:10">
      <c r="A1137" t="s">
        <v>352</v>
      </c>
      <c r="B1137" t="s">
        <v>175</v>
      </c>
      <c r="C1137" t="s">
        <v>176</v>
      </c>
      <c r="D1137" t="s">
        <v>47</v>
      </c>
      <c r="E1137" t="s">
        <v>41</v>
      </c>
      <c r="F1137" s="58"/>
      <c r="G1137" s="58"/>
      <c r="H1137" s="58"/>
      <c r="I1137" s="58"/>
      <c r="J1137" s="58"/>
    </row>
    <row r="1138" spans="1:10">
      <c r="A1138" t="s">
        <v>352</v>
      </c>
      <c r="B1138" t="s">
        <v>177</v>
      </c>
      <c r="C1138" t="s">
        <v>93</v>
      </c>
      <c r="D1138" t="s">
        <v>47</v>
      </c>
      <c r="E1138" t="s">
        <v>41</v>
      </c>
      <c r="F1138" s="58"/>
      <c r="G1138" s="58"/>
      <c r="H1138" s="58"/>
      <c r="I1138" s="58"/>
      <c r="J1138" s="58"/>
    </row>
    <row r="1139" spans="1:10">
      <c r="A1139" t="s">
        <v>352</v>
      </c>
      <c r="B1139" t="s">
        <v>178</v>
      </c>
      <c r="C1139" t="s">
        <v>179</v>
      </c>
      <c r="D1139" t="s">
        <v>47</v>
      </c>
      <c r="E1139" t="s">
        <v>41</v>
      </c>
      <c r="F1139" s="58"/>
      <c r="G1139" s="58"/>
      <c r="H1139" s="58"/>
      <c r="I1139" s="58"/>
      <c r="J1139" s="58"/>
    </row>
    <row r="1140" spans="1:10">
      <c r="A1140" t="s">
        <v>352</v>
      </c>
      <c r="B1140" t="s">
        <v>180</v>
      </c>
      <c r="C1140" t="s">
        <v>181</v>
      </c>
      <c r="D1140" t="s">
        <v>47</v>
      </c>
      <c r="E1140" t="s">
        <v>41</v>
      </c>
      <c r="F1140" s="58"/>
      <c r="G1140" s="58"/>
      <c r="H1140" s="58"/>
      <c r="I1140" s="58"/>
      <c r="J1140" s="58"/>
    </row>
    <row r="1141" spans="1:10">
      <c r="A1141" t="s">
        <v>352</v>
      </c>
      <c r="B1141" t="s">
        <v>182</v>
      </c>
      <c r="C1141" t="s">
        <v>183</v>
      </c>
      <c r="D1141" t="s">
        <v>47</v>
      </c>
      <c r="E1141" t="s">
        <v>41</v>
      </c>
      <c r="F1141" s="58"/>
      <c r="G1141" s="58"/>
      <c r="H1141" s="58"/>
      <c r="I1141" s="58"/>
      <c r="J1141" s="58"/>
    </row>
    <row r="1142" spans="1:10">
      <c r="A1142" t="s">
        <v>352</v>
      </c>
      <c r="B1142" t="s">
        <v>184</v>
      </c>
      <c r="C1142" t="s">
        <v>185</v>
      </c>
      <c r="D1142" t="s">
        <v>47</v>
      </c>
      <c r="E1142" t="s">
        <v>41</v>
      </c>
      <c r="F1142" s="58"/>
      <c r="G1142" s="58"/>
      <c r="H1142" s="58"/>
      <c r="I1142" s="58"/>
      <c r="J1142" s="58"/>
    </row>
    <row r="1143" spans="1:10">
      <c r="A1143" t="s">
        <v>352</v>
      </c>
      <c r="B1143" t="s">
        <v>186</v>
      </c>
      <c r="C1143" t="s">
        <v>187</v>
      </c>
      <c r="D1143" t="s">
        <v>47</v>
      </c>
      <c r="E1143" t="s">
        <v>41</v>
      </c>
      <c r="F1143" s="58"/>
      <c r="G1143" s="58"/>
      <c r="H1143" s="58"/>
      <c r="I1143" s="58"/>
      <c r="J1143" s="58"/>
    </row>
    <row r="1144" spans="1:10">
      <c r="A1144" t="s">
        <v>352</v>
      </c>
      <c r="B1144" t="s">
        <v>188</v>
      </c>
      <c r="C1144" t="s">
        <v>189</v>
      </c>
      <c r="D1144" t="s">
        <v>47</v>
      </c>
      <c r="E1144" t="s">
        <v>41</v>
      </c>
      <c r="F1144" s="58"/>
      <c r="G1144" s="58"/>
      <c r="H1144" s="58"/>
      <c r="I1144" s="58"/>
      <c r="J1144" s="58"/>
    </row>
    <row r="1145" spans="1:10">
      <c r="A1145" t="s">
        <v>352</v>
      </c>
      <c r="B1145" t="s">
        <v>190</v>
      </c>
      <c r="C1145" t="s">
        <v>191</v>
      </c>
      <c r="D1145" t="s">
        <v>47</v>
      </c>
      <c r="E1145" t="s">
        <v>41</v>
      </c>
      <c r="F1145" s="58"/>
      <c r="G1145" s="58"/>
      <c r="H1145" s="58"/>
      <c r="I1145" s="58"/>
      <c r="J1145" s="58"/>
    </row>
    <row r="1146" spans="1:10">
      <c r="A1146" t="s">
        <v>352</v>
      </c>
      <c r="B1146" t="s">
        <v>192</v>
      </c>
      <c r="C1146" t="s">
        <v>193</v>
      </c>
      <c r="D1146" t="s">
        <v>47</v>
      </c>
      <c r="E1146" t="s">
        <v>41</v>
      </c>
      <c r="F1146" s="58"/>
      <c r="G1146" s="58"/>
      <c r="H1146" s="58"/>
      <c r="I1146" s="58"/>
      <c r="J1146" s="58"/>
    </row>
    <row r="1147" spans="1:10">
      <c r="A1147" t="s">
        <v>352</v>
      </c>
      <c r="B1147" t="s">
        <v>194</v>
      </c>
      <c r="C1147" t="s">
        <v>195</v>
      </c>
      <c r="D1147" t="s">
        <v>47</v>
      </c>
      <c r="E1147" t="s">
        <v>41</v>
      </c>
      <c r="F1147" s="58"/>
      <c r="G1147" s="58"/>
      <c r="H1147" s="58"/>
      <c r="I1147" s="58"/>
      <c r="J1147" s="58"/>
    </row>
    <row r="1148" spans="1:10">
      <c r="A1148" t="s">
        <v>352</v>
      </c>
      <c r="B1148" t="s">
        <v>196</v>
      </c>
      <c r="C1148" t="s">
        <v>197</v>
      </c>
      <c r="D1148" t="s">
        <v>47</v>
      </c>
      <c r="E1148" t="s">
        <v>41</v>
      </c>
      <c r="F1148" s="58"/>
      <c r="G1148" s="58"/>
      <c r="H1148" s="58"/>
      <c r="I1148" s="58"/>
      <c r="J1148" s="58"/>
    </row>
    <row r="1149" spans="1:10">
      <c r="A1149" t="s">
        <v>352</v>
      </c>
      <c r="B1149" t="s">
        <v>198</v>
      </c>
      <c r="C1149" t="s">
        <v>199</v>
      </c>
      <c r="D1149" t="s">
        <v>47</v>
      </c>
      <c r="E1149" t="s">
        <v>41</v>
      </c>
      <c r="F1149" s="58"/>
      <c r="G1149" s="58"/>
      <c r="H1149" s="58"/>
      <c r="I1149" s="58"/>
      <c r="J1149" s="58"/>
    </row>
    <row r="1150" spans="1:10">
      <c r="A1150" t="s">
        <v>352</v>
      </c>
      <c r="B1150" t="s">
        <v>200</v>
      </c>
      <c r="C1150" t="s">
        <v>201</v>
      </c>
      <c r="D1150" t="s">
        <v>47</v>
      </c>
      <c r="E1150" t="s">
        <v>41</v>
      </c>
      <c r="F1150" s="58"/>
      <c r="G1150" s="58"/>
      <c r="H1150" s="58"/>
      <c r="I1150" s="58"/>
      <c r="J1150" s="58"/>
    </row>
    <row r="1151" spans="1:10">
      <c r="A1151" t="s">
        <v>352</v>
      </c>
      <c r="B1151" t="s">
        <v>202</v>
      </c>
      <c r="C1151" t="s">
        <v>203</v>
      </c>
      <c r="D1151" t="s">
        <v>47</v>
      </c>
      <c r="E1151" t="s">
        <v>41</v>
      </c>
      <c r="F1151" s="58"/>
      <c r="G1151" s="58"/>
      <c r="H1151" s="58"/>
      <c r="I1151" s="58"/>
      <c r="J1151" s="58"/>
    </row>
    <row r="1152" spans="1:10">
      <c r="A1152" t="s">
        <v>352</v>
      </c>
      <c r="B1152" t="s">
        <v>204</v>
      </c>
      <c r="C1152" t="s">
        <v>205</v>
      </c>
      <c r="D1152" t="s">
        <v>47</v>
      </c>
      <c r="E1152" t="s">
        <v>41</v>
      </c>
      <c r="F1152" s="58"/>
      <c r="G1152" s="58"/>
      <c r="H1152" s="58"/>
      <c r="I1152" s="58"/>
      <c r="J1152" s="58"/>
    </row>
    <row r="1153" spans="1:10">
      <c r="A1153" t="s">
        <v>352</v>
      </c>
      <c r="B1153" t="s">
        <v>206</v>
      </c>
      <c r="C1153" t="s">
        <v>207</v>
      </c>
      <c r="D1153" t="s">
        <v>47</v>
      </c>
      <c r="E1153" t="s">
        <v>41</v>
      </c>
      <c r="F1153" s="58"/>
      <c r="G1153" s="58"/>
      <c r="H1153" s="58"/>
      <c r="I1153" s="58"/>
      <c r="J1153" s="58"/>
    </row>
    <row r="1154" spans="1:10">
      <c r="A1154" t="s">
        <v>352</v>
      </c>
      <c r="B1154" t="s">
        <v>208</v>
      </c>
      <c r="C1154" t="s">
        <v>209</v>
      </c>
      <c r="D1154" t="s">
        <v>47</v>
      </c>
      <c r="E1154" t="s">
        <v>41</v>
      </c>
      <c r="F1154" s="58"/>
      <c r="G1154" s="58"/>
      <c r="H1154" s="58"/>
      <c r="I1154" s="58"/>
      <c r="J1154" s="58"/>
    </row>
    <row r="1155" spans="1:10">
      <c r="A1155" t="s">
        <v>352</v>
      </c>
      <c r="B1155" t="s">
        <v>210</v>
      </c>
      <c r="C1155" t="s">
        <v>211</v>
      </c>
      <c r="D1155" t="s">
        <v>47</v>
      </c>
      <c r="E1155" t="s">
        <v>41</v>
      </c>
      <c r="F1155" s="58"/>
      <c r="G1155" s="58"/>
      <c r="H1155" s="58"/>
      <c r="I1155" s="58"/>
      <c r="J1155" s="58"/>
    </row>
    <row r="1156" spans="1:10">
      <c r="A1156" t="s">
        <v>352</v>
      </c>
      <c r="B1156" t="s">
        <v>212</v>
      </c>
      <c r="C1156" t="s">
        <v>213</v>
      </c>
      <c r="D1156" t="s">
        <v>47</v>
      </c>
      <c r="E1156" t="s">
        <v>41</v>
      </c>
      <c r="F1156" s="58"/>
      <c r="G1156" s="58"/>
      <c r="H1156" s="58"/>
      <c r="I1156" s="58"/>
      <c r="J1156" s="58"/>
    </row>
    <row r="1157" spans="1:10">
      <c r="A1157" t="s">
        <v>352</v>
      </c>
      <c r="B1157" t="s">
        <v>214</v>
      </c>
      <c r="C1157" t="s">
        <v>215</v>
      </c>
      <c r="D1157" t="s">
        <v>47</v>
      </c>
      <c r="E1157" t="s">
        <v>41</v>
      </c>
      <c r="F1157" s="58"/>
      <c r="G1157" s="58"/>
      <c r="H1157" s="58"/>
      <c r="I1157" s="58"/>
      <c r="J1157" s="58"/>
    </row>
    <row r="1158" spans="1:10">
      <c r="A1158" t="s">
        <v>352</v>
      </c>
      <c r="B1158" t="s">
        <v>216</v>
      </c>
      <c r="C1158" t="s">
        <v>217</v>
      </c>
      <c r="D1158" t="s">
        <v>47</v>
      </c>
      <c r="E1158" t="s">
        <v>41</v>
      </c>
      <c r="F1158" s="58"/>
      <c r="G1158" s="58"/>
      <c r="H1158" s="58"/>
      <c r="I1158" s="58"/>
      <c r="J1158" s="58"/>
    </row>
    <row r="1159" spans="1:10">
      <c r="A1159" t="s">
        <v>352</v>
      </c>
      <c r="B1159" t="s">
        <v>218</v>
      </c>
      <c r="C1159" t="s">
        <v>219</v>
      </c>
      <c r="D1159" t="s">
        <v>47</v>
      </c>
      <c r="E1159" t="s">
        <v>41</v>
      </c>
      <c r="F1159" s="58"/>
      <c r="G1159" s="58"/>
      <c r="H1159" s="58"/>
      <c r="I1159" s="58"/>
      <c r="J1159" s="58"/>
    </row>
    <row r="1160" spans="1:10">
      <c r="A1160" t="s">
        <v>352</v>
      </c>
      <c r="B1160" t="s">
        <v>220</v>
      </c>
      <c r="C1160" t="s">
        <v>221</v>
      </c>
      <c r="D1160" t="s">
        <v>47</v>
      </c>
      <c r="E1160" t="s">
        <v>41</v>
      </c>
      <c r="F1160" s="58"/>
      <c r="G1160" s="58"/>
      <c r="H1160" s="58"/>
      <c r="I1160" s="58"/>
      <c r="J1160" s="58"/>
    </row>
    <row r="1161" spans="1:10">
      <c r="A1161" t="s">
        <v>352</v>
      </c>
      <c r="B1161" t="s">
        <v>222</v>
      </c>
      <c r="C1161" t="s">
        <v>223</v>
      </c>
      <c r="D1161" t="s">
        <v>47</v>
      </c>
      <c r="E1161" t="s">
        <v>41</v>
      </c>
      <c r="F1161" s="58"/>
      <c r="G1161" s="58"/>
      <c r="H1161" s="58"/>
      <c r="I1161" s="58"/>
      <c r="J1161" s="58"/>
    </row>
    <row r="1162" spans="1:10">
      <c r="A1162" t="s">
        <v>352</v>
      </c>
      <c r="B1162" t="s">
        <v>224</v>
      </c>
      <c r="C1162" t="s">
        <v>225</v>
      </c>
      <c r="D1162" t="s">
        <v>47</v>
      </c>
      <c r="E1162" t="s">
        <v>41</v>
      </c>
      <c r="F1162" s="58"/>
      <c r="G1162" s="58"/>
      <c r="H1162" s="58"/>
      <c r="I1162" s="58"/>
      <c r="J1162" s="58"/>
    </row>
    <row r="1163" spans="1:10">
      <c r="A1163" t="s">
        <v>352</v>
      </c>
      <c r="B1163" t="s">
        <v>226</v>
      </c>
      <c r="C1163" t="s">
        <v>227</v>
      </c>
      <c r="D1163" t="s">
        <v>47</v>
      </c>
      <c r="E1163" t="s">
        <v>41</v>
      </c>
      <c r="F1163" s="58"/>
      <c r="G1163" s="58"/>
      <c r="H1163" s="58"/>
      <c r="I1163" s="58"/>
      <c r="J1163" s="58"/>
    </row>
    <row r="1164" spans="1:10">
      <c r="A1164" t="s">
        <v>352</v>
      </c>
      <c r="B1164" t="s">
        <v>228</v>
      </c>
      <c r="C1164" t="s">
        <v>229</v>
      </c>
      <c r="D1164" t="s">
        <v>47</v>
      </c>
      <c r="E1164" t="s">
        <v>41</v>
      </c>
      <c r="F1164" s="58"/>
      <c r="G1164" s="58"/>
      <c r="H1164" s="58"/>
      <c r="I1164" s="58"/>
      <c r="J1164" s="58"/>
    </row>
    <row r="1165" spans="1:10">
      <c r="A1165" t="s">
        <v>352</v>
      </c>
      <c r="B1165" t="s">
        <v>230</v>
      </c>
      <c r="C1165" t="s">
        <v>231</v>
      </c>
      <c r="D1165" t="s">
        <v>47</v>
      </c>
      <c r="E1165" t="s">
        <v>41</v>
      </c>
      <c r="F1165" s="58"/>
      <c r="G1165" s="58"/>
      <c r="H1165" s="58"/>
      <c r="I1165" s="58"/>
      <c r="J1165" s="58"/>
    </row>
    <row r="1166" spans="1:10">
      <c r="A1166" t="s">
        <v>352</v>
      </c>
      <c r="B1166" t="s">
        <v>232</v>
      </c>
      <c r="C1166" t="s">
        <v>233</v>
      </c>
      <c r="D1166" t="s">
        <v>47</v>
      </c>
      <c r="E1166" t="s">
        <v>41</v>
      </c>
      <c r="F1166" s="58"/>
      <c r="G1166" s="58"/>
      <c r="H1166" s="58"/>
      <c r="I1166" s="58"/>
      <c r="J1166" s="58"/>
    </row>
    <row r="1167" spans="1:10">
      <c r="A1167" t="s">
        <v>352</v>
      </c>
      <c r="B1167" t="s">
        <v>234</v>
      </c>
      <c r="C1167" t="s">
        <v>235</v>
      </c>
      <c r="D1167" t="s">
        <v>47</v>
      </c>
      <c r="E1167" t="s">
        <v>41</v>
      </c>
      <c r="F1167" s="58"/>
      <c r="G1167" s="58"/>
      <c r="H1167" s="58"/>
      <c r="I1167" s="58"/>
      <c r="J1167" s="58"/>
    </row>
    <row r="1168" spans="1:10">
      <c r="A1168" t="s">
        <v>352</v>
      </c>
      <c r="B1168" t="s">
        <v>236</v>
      </c>
      <c r="C1168" t="s">
        <v>237</v>
      </c>
      <c r="D1168" t="s">
        <v>47</v>
      </c>
      <c r="E1168" t="s">
        <v>41</v>
      </c>
      <c r="F1168" s="58"/>
      <c r="G1168" s="58"/>
      <c r="H1168" s="58"/>
      <c r="I1168" s="58"/>
      <c r="J1168" s="58"/>
    </row>
    <row r="1169" spans="1:10">
      <c r="A1169" t="s">
        <v>352</v>
      </c>
      <c r="B1169" t="s">
        <v>238</v>
      </c>
      <c r="C1169" t="s">
        <v>239</v>
      </c>
      <c r="D1169" t="s">
        <v>47</v>
      </c>
      <c r="E1169" t="s">
        <v>41</v>
      </c>
      <c r="F1169" s="58"/>
      <c r="G1169" s="58"/>
      <c r="H1169" s="58"/>
      <c r="I1169" s="58"/>
      <c r="J1169" s="58"/>
    </row>
    <row r="1170" spans="1:10">
      <c r="A1170" t="s">
        <v>352</v>
      </c>
      <c r="B1170" t="s">
        <v>240</v>
      </c>
      <c r="C1170" t="s">
        <v>241</v>
      </c>
      <c r="D1170" t="s">
        <v>47</v>
      </c>
      <c r="E1170" t="s">
        <v>41</v>
      </c>
      <c r="F1170" s="58"/>
      <c r="G1170" s="58"/>
      <c r="H1170" s="58"/>
      <c r="I1170" s="58"/>
      <c r="J1170" s="58"/>
    </row>
    <row r="1171" spans="1:10">
      <c r="A1171" t="s">
        <v>352</v>
      </c>
      <c r="B1171" t="s">
        <v>242</v>
      </c>
      <c r="C1171" t="s">
        <v>243</v>
      </c>
      <c r="D1171" t="s">
        <v>47</v>
      </c>
      <c r="E1171" t="s">
        <v>41</v>
      </c>
      <c r="F1171" s="58"/>
      <c r="G1171" s="58"/>
      <c r="H1171" s="58"/>
      <c r="I1171" s="58"/>
      <c r="J1171" s="58"/>
    </row>
    <row r="1172" spans="1:10">
      <c r="A1172" t="s">
        <v>352</v>
      </c>
      <c r="B1172" t="s">
        <v>244</v>
      </c>
      <c r="C1172" t="s">
        <v>245</v>
      </c>
      <c r="D1172" t="s">
        <v>47</v>
      </c>
      <c r="E1172" t="s">
        <v>41</v>
      </c>
      <c r="F1172" s="58"/>
      <c r="G1172" s="58"/>
      <c r="H1172" s="58"/>
      <c r="I1172" s="58"/>
      <c r="J1172" s="58"/>
    </row>
    <row r="1173" spans="1:10">
      <c r="A1173" t="s">
        <v>352</v>
      </c>
      <c r="B1173" t="s">
        <v>246</v>
      </c>
      <c r="C1173" t="s">
        <v>247</v>
      </c>
      <c r="D1173" t="s">
        <v>47</v>
      </c>
      <c r="E1173" t="s">
        <v>41</v>
      </c>
      <c r="F1173" s="58"/>
      <c r="G1173" s="58"/>
      <c r="H1173" s="58"/>
      <c r="I1173" s="58"/>
      <c r="J1173" s="58"/>
    </row>
    <row r="1174" spans="1:10">
      <c r="A1174" t="s">
        <v>352</v>
      </c>
      <c r="B1174" t="s">
        <v>248</v>
      </c>
      <c r="C1174" t="s">
        <v>249</v>
      </c>
      <c r="D1174" t="s">
        <v>47</v>
      </c>
      <c r="E1174" t="s">
        <v>41</v>
      </c>
      <c r="F1174" s="58"/>
      <c r="G1174" s="58"/>
      <c r="H1174" s="58"/>
      <c r="I1174" s="58"/>
      <c r="J1174" s="58"/>
    </row>
    <row r="1175" spans="1:10">
      <c r="A1175" t="s">
        <v>352</v>
      </c>
      <c r="B1175" t="s">
        <v>250</v>
      </c>
      <c r="C1175" t="s">
        <v>251</v>
      </c>
      <c r="D1175" t="s">
        <v>47</v>
      </c>
      <c r="E1175" t="s">
        <v>41</v>
      </c>
      <c r="F1175" s="58"/>
      <c r="G1175" s="58"/>
      <c r="H1175" s="58"/>
      <c r="I1175" s="58"/>
      <c r="J1175" s="58"/>
    </row>
    <row r="1176" spans="1:10">
      <c r="A1176" t="s">
        <v>352</v>
      </c>
      <c r="B1176" t="s">
        <v>252</v>
      </c>
      <c r="C1176" t="s">
        <v>253</v>
      </c>
      <c r="D1176" t="s">
        <v>47</v>
      </c>
      <c r="E1176" t="s">
        <v>41</v>
      </c>
      <c r="F1176" s="58"/>
      <c r="G1176" s="58"/>
      <c r="H1176" s="58"/>
      <c r="I1176" s="58"/>
      <c r="J1176" s="58"/>
    </row>
    <row r="1177" spans="1:10">
      <c r="A1177" t="s">
        <v>352</v>
      </c>
      <c r="B1177" t="s">
        <v>254</v>
      </c>
      <c r="C1177" t="s">
        <v>255</v>
      </c>
      <c r="D1177" t="s">
        <v>47</v>
      </c>
      <c r="E1177" t="s">
        <v>41</v>
      </c>
      <c r="F1177" s="58"/>
      <c r="G1177" s="58"/>
      <c r="H1177" s="58"/>
      <c r="I1177" s="58"/>
      <c r="J1177" s="58"/>
    </row>
    <row r="1178" spans="1:10">
      <c r="A1178" t="s">
        <v>352</v>
      </c>
      <c r="B1178" t="s">
        <v>256</v>
      </c>
      <c r="C1178" t="s">
        <v>257</v>
      </c>
      <c r="D1178" t="s">
        <v>47</v>
      </c>
      <c r="E1178" t="s">
        <v>41</v>
      </c>
      <c r="F1178" s="58"/>
      <c r="G1178" s="58"/>
      <c r="H1178" s="58"/>
      <c r="I1178" s="58"/>
      <c r="J1178" s="58"/>
    </row>
    <row r="1179" spans="1:10">
      <c r="A1179" t="s">
        <v>352</v>
      </c>
      <c r="B1179" t="s">
        <v>258</v>
      </c>
      <c r="C1179" t="s">
        <v>259</v>
      </c>
      <c r="D1179" t="s">
        <v>47</v>
      </c>
      <c r="E1179" t="s">
        <v>41</v>
      </c>
      <c r="F1179" s="58"/>
      <c r="G1179" s="58"/>
      <c r="H1179" s="58"/>
      <c r="I1179" s="58"/>
      <c r="J1179" s="58"/>
    </row>
    <row r="1180" spans="1:10">
      <c r="A1180" t="s">
        <v>352</v>
      </c>
      <c r="B1180" t="s">
        <v>260</v>
      </c>
      <c r="C1180" t="s">
        <v>261</v>
      </c>
      <c r="D1180" t="s">
        <v>47</v>
      </c>
      <c r="E1180" t="s">
        <v>41</v>
      </c>
      <c r="F1180" s="58"/>
      <c r="G1180" s="58"/>
      <c r="H1180" s="58"/>
      <c r="I1180" s="58"/>
      <c r="J1180" s="58"/>
    </row>
    <row r="1181" spans="1:10">
      <c r="A1181" t="s">
        <v>352</v>
      </c>
      <c r="B1181" t="s">
        <v>262</v>
      </c>
      <c r="C1181" t="s">
        <v>263</v>
      </c>
      <c r="D1181" t="s">
        <v>47</v>
      </c>
      <c r="E1181" t="s">
        <v>41</v>
      </c>
      <c r="F1181" s="58"/>
      <c r="G1181" s="58"/>
      <c r="H1181" s="58"/>
      <c r="I1181" s="58"/>
      <c r="J1181" s="58"/>
    </row>
    <row r="1182" spans="1:10">
      <c r="A1182" t="s">
        <v>352</v>
      </c>
      <c r="B1182" t="s">
        <v>264</v>
      </c>
      <c r="C1182" t="s">
        <v>265</v>
      </c>
      <c r="D1182" t="s">
        <v>47</v>
      </c>
      <c r="E1182" t="s">
        <v>41</v>
      </c>
      <c r="F1182" s="58"/>
      <c r="G1182" s="58"/>
      <c r="H1182" s="58"/>
      <c r="I1182" s="58"/>
      <c r="J1182" s="58"/>
    </row>
    <row r="1183" spans="1:10">
      <c r="A1183" t="s">
        <v>352</v>
      </c>
      <c r="B1183" t="s">
        <v>266</v>
      </c>
      <c r="C1183" t="s">
        <v>267</v>
      </c>
      <c r="D1183" t="s">
        <v>47</v>
      </c>
      <c r="E1183" t="s">
        <v>41</v>
      </c>
      <c r="F1183" s="58"/>
      <c r="G1183" s="58"/>
      <c r="H1183" s="58"/>
      <c r="I1183" s="58"/>
      <c r="J1183" s="58"/>
    </row>
    <row r="1184" spans="1:10">
      <c r="A1184" t="s">
        <v>352</v>
      </c>
      <c r="B1184" t="s">
        <v>268</v>
      </c>
      <c r="C1184" t="s">
        <v>269</v>
      </c>
      <c r="D1184" t="s">
        <v>47</v>
      </c>
      <c r="E1184" t="s">
        <v>41</v>
      </c>
      <c r="F1184" s="58"/>
      <c r="G1184" s="58"/>
      <c r="H1184" s="58"/>
      <c r="I1184" s="58"/>
      <c r="J1184" s="58"/>
    </row>
    <row r="1185" spans="1:10">
      <c r="A1185" t="s">
        <v>352</v>
      </c>
      <c r="B1185" t="s">
        <v>270</v>
      </c>
      <c r="C1185" t="s">
        <v>271</v>
      </c>
      <c r="D1185" t="s">
        <v>47</v>
      </c>
      <c r="E1185" t="s">
        <v>41</v>
      </c>
      <c r="F1185" s="58"/>
      <c r="G1185" s="58"/>
      <c r="H1185" s="58"/>
      <c r="I1185" s="58"/>
      <c r="J1185" s="58"/>
    </row>
    <row r="1186" spans="1:10">
      <c r="A1186" t="s">
        <v>352</v>
      </c>
      <c r="B1186" t="s">
        <v>272</v>
      </c>
      <c r="C1186" t="s">
        <v>273</v>
      </c>
      <c r="D1186" t="s">
        <v>47</v>
      </c>
      <c r="E1186" t="s">
        <v>41</v>
      </c>
      <c r="F1186" s="58"/>
      <c r="G1186" s="58"/>
      <c r="H1186" s="58"/>
      <c r="I1186" s="58"/>
      <c r="J1186" s="58"/>
    </row>
    <row r="1187" spans="1:10">
      <c r="A1187" t="s">
        <v>352</v>
      </c>
      <c r="B1187" t="s">
        <v>274</v>
      </c>
      <c r="C1187" t="s">
        <v>275</v>
      </c>
      <c r="D1187" t="s">
        <v>47</v>
      </c>
      <c r="E1187" t="s">
        <v>41</v>
      </c>
      <c r="F1187" s="58"/>
      <c r="G1187" s="58"/>
      <c r="H1187" s="58"/>
      <c r="I1187" s="58"/>
      <c r="J1187" s="58"/>
    </row>
    <row r="1188" spans="1:10">
      <c r="A1188" t="s">
        <v>352</v>
      </c>
      <c r="B1188" t="s">
        <v>276</v>
      </c>
      <c r="C1188" t="s">
        <v>277</v>
      </c>
      <c r="D1188" t="s">
        <v>47</v>
      </c>
      <c r="E1188" t="s">
        <v>41</v>
      </c>
      <c r="F1188" s="58"/>
      <c r="G1188" s="58"/>
      <c r="H1188" s="58"/>
      <c r="I1188" s="58"/>
      <c r="J1188" s="58"/>
    </row>
    <row r="1189" spans="1:10">
      <c r="A1189" t="s">
        <v>352</v>
      </c>
      <c r="B1189" t="s">
        <v>278</v>
      </c>
      <c r="C1189" t="s">
        <v>279</v>
      </c>
      <c r="D1189" t="s">
        <v>47</v>
      </c>
      <c r="E1189" t="s">
        <v>41</v>
      </c>
      <c r="F1189" s="58"/>
      <c r="G1189" s="58"/>
      <c r="H1189" s="58"/>
      <c r="I1189" s="58"/>
      <c r="J1189" s="58"/>
    </row>
    <row r="1190" spans="1:10">
      <c r="A1190" t="s">
        <v>352</v>
      </c>
      <c r="B1190" t="s">
        <v>280</v>
      </c>
      <c r="C1190" t="s">
        <v>281</v>
      </c>
      <c r="D1190" t="s">
        <v>47</v>
      </c>
      <c r="E1190" t="s">
        <v>41</v>
      </c>
      <c r="F1190" s="58"/>
      <c r="G1190" s="58"/>
      <c r="H1190" s="58"/>
      <c r="I1190" s="58"/>
      <c r="J1190" s="58"/>
    </row>
    <row r="1191" spans="1:10">
      <c r="A1191" t="s">
        <v>352</v>
      </c>
      <c r="B1191" t="s">
        <v>282</v>
      </c>
      <c r="C1191" t="s">
        <v>283</v>
      </c>
      <c r="D1191" t="s">
        <v>47</v>
      </c>
      <c r="E1191" t="s">
        <v>41</v>
      </c>
      <c r="F1191" s="58"/>
      <c r="G1191" s="58"/>
      <c r="H1191" s="58"/>
      <c r="I1191" s="58"/>
      <c r="J1191" s="58"/>
    </row>
    <row r="1192" spans="1:10">
      <c r="A1192" t="s">
        <v>352</v>
      </c>
      <c r="B1192" t="s">
        <v>284</v>
      </c>
      <c r="C1192" t="s">
        <v>285</v>
      </c>
      <c r="D1192" t="s">
        <v>47</v>
      </c>
      <c r="E1192" t="s">
        <v>41</v>
      </c>
      <c r="F1192" s="58"/>
      <c r="G1192" s="58"/>
      <c r="H1192" s="58"/>
      <c r="I1192" s="58"/>
      <c r="J1192" s="58"/>
    </row>
    <row r="1193" spans="1:10">
      <c r="A1193" t="s">
        <v>352</v>
      </c>
      <c r="B1193" t="s">
        <v>286</v>
      </c>
      <c r="C1193" t="s">
        <v>287</v>
      </c>
      <c r="D1193" t="s">
        <v>47</v>
      </c>
      <c r="E1193" t="s">
        <v>41</v>
      </c>
      <c r="F1193" s="58"/>
      <c r="G1193" s="58"/>
      <c r="H1193" s="58"/>
      <c r="I1193" s="58"/>
      <c r="J1193" s="58"/>
    </row>
    <row r="1194" spans="1:10">
      <c r="A1194" t="s">
        <v>352</v>
      </c>
      <c r="B1194" t="s">
        <v>288</v>
      </c>
      <c r="C1194" t="s">
        <v>289</v>
      </c>
      <c r="D1194" t="s">
        <v>47</v>
      </c>
      <c r="E1194" t="s">
        <v>41</v>
      </c>
      <c r="F1194" s="58"/>
      <c r="G1194" s="58"/>
      <c r="H1194" s="58"/>
      <c r="I1194" s="58"/>
      <c r="J1194" s="58"/>
    </row>
    <row r="1195" spans="1:10">
      <c r="A1195" t="s">
        <v>352</v>
      </c>
      <c r="B1195" t="s">
        <v>290</v>
      </c>
      <c r="C1195" t="s">
        <v>291</v>
      </c>
      <c r="D1195" t="s">
        <v>47</v>
      </c>
      <c r="E1195" t="s">
        <v>41</v>
      </c>
      <c r="F1195" s="58"/>
      <c r="G1195" s="58"/>
      <c r="H1195" s="58"/>
      <c r="I1195" s="58"/>
      <c r="J1195" s="58"/>
    </row>
    <row r="1196" spans="1:10">
      <c r="A1196" t="s">
        <v>352</v>
      </c>
      <c r="B1196" t="s">
        <v>292</v>
      </c>
      <c r="C1196" t="s">
        <v>293</v>
      </c>
      <c r="D1196" t="s">
        <v>47</v>
      </c>
      <c r="E1196" t="s">
        <v>41</v>
      </c>
      <c r="F1196" s="58"/>
      <c r="G1196" s="58"/>
      <c r="H1196" s="58"/>
      <c r="I1196" s="58"/>
      <c r="J1196" s="58"/>
    </row>
    <row r="1197" spans="1:10">
      <c r="A1197" t="s">
        <v>352</v>
      </c>
      <c r="B1197" t="s">
        <v>294</v>
      </c>
      <c r="C1197" t="s">
        <v>295</v>
      </c>
      <c r="D1197" t="s">
        <v>47</v>
      </c>
      <c r="E1197" t="s">
        <v>41</v>
      </c>
      <c r="F1197" s="58"/>
      <c r="G1197" s="58"/>
      <c r="H1197" s="58"/>
      <c r="I1197" s="58"/>
      <c r="J1197" s="58"/>
    </row>
    <row r="1198" spans="1:10">
      <c r="A1198" t="s">
        <v>352</v>
      </c>
      <c r="B1198" t="s">
        <v>296</v>
      </c>
      <c r="C1198" t="s">
        <v>297</v>
      </c>
      <c r="D1198" t="s">
        <v>47</v>
      </c>
      <c r="E1198" t="s">
        <v>41</v>
      </c>
      <c r="F1198" s="58"/>
      <c r="G1198" s="58"/>
      <c r="H1198" s="58"/>
      <c r="I1198" s="58"/>
      <c r="J1198" s="58"/>
    </row>
    <row r="1199" spans="1:10">
      <c r="A1199" t="s">
        <v>352</v>
      </c>
      <c r="B1199" t="s">
        <v>298</v>
      </c>
      <c r="C1199" t="s">
        <v>299</v>
      </c>
      <c r="D1199" t="s">
        <v>47</v>
      </c>
      <c r="E1199" t="s">
        <v>41</v>
      </c>
      <c r="F1199" s="58"/>
      <c r="G1199" s="58"/>
      <c r="H1199" s="58"/>
      <c r="I1199" s="58"/>
      <c r="J1199" s="58"/>
    </row>
    <row r="1200" spans="1:10">
      <c r="A1200" t="s">
        <v>352</v>
      </c>
      <c r="B1200" t="s">
        <v>300</v>
      </c>
      <c r="C1200" t="s">
        <v>301</v>
      </c>
      <c r="D1200" t="s">
        <v>47</v>
      </c>
      <c r="E1200" t="s">
        <v>41</v>
      </c>
      <c r="F1200" s="58"/>
      <c r="G1200" s="58"/>
      <c r="H1200" s="58"/>
      <c r="I1200" s="58"/>
      <c r="J1200" s="58"/>
    </row>
    <row r="1201" spans="1:10">
      <c r="A1201" t="s">
        <v>352</v>
      </c>
      <c r="B1201" t="s">
        <v>302</v>
      </c>
      <c r="C1201" t="s">
        <v>303</v>
      </c>
      <c r="D1201" t="s">
        <v>47</v>
      </c>
      <c r="E1201" t="s">
        <v>41</v>
      </c>
      <c r="F1201" s="58"/>
      <c r="G1201" s="58"/>
      <c r="H1201" s="58"/>
      <c r="I1201" s="58"/>
      <c r="J1201" s="58"/>
    </row>
    <row r="1202" spans="1:10">
      <c r="A1202" t="s">
        <v>352</v>
      </c>
      <c r="B1202" t="s">
        <v>304</v>
      </c>
      <c r="C1202" t="s">
        <v>305</v>
      </c>
      <c r="D1202" t="s">
        <v>47</v>
      </c>
      <c r="E1202" t="s">
        <v>41</v>
      </c>
      <c r="F1202" s="58"/>
      <c r="G1202" s="58"/>
      <c r="H1202" s="58"/>
      <c r="I1202" s="58"/>
      <c r="J1202" s="58"/>
    </row>
    <row r="1203" spans="1:10">
      <c r="A1203" t="s">
        <v>352</v>
      </c>
      <c r="B1203" t="s">
        <v>306</v>
      </c>
      <c r="C1203" t="s">
        <v>307</v>
      </c>
      <c r="D1203" t="s">
        <v>47</v>
      </c>
      <c r="E1203" t="s">
        <v>41</v>
      </c>
      <c r="F1203" s="58"/>
      <c r="G1203" s="58"/>
      <c r="H1203" s="58"/>
      <c r="I1203" s="58"/>
      <c r="J1203" s="58"/>
    </row>
    <row r="1204" spans="1:10">
      <c r="A1204" t="s">
        <v>352</v>
      </c>
      <c r="B1204" t="s">
        <v>308</v>
      </c>
      <c r="C1204" t="s">
        <v>309</v>
      </c>
      <c r="D1204" t="s">
        <v>47</v>
      </c>
      <c r="E1204" t="s">
        <v>41</v>
      </c>
      <c r="F1204" s="58"/>
      <c r="G1204" s="58"/>
      <c r="H1204" s="58"/>
      <c r="I1204" s="58"/>
      <c r="J1204" s="58"/>
    </row>
    <row r="1205" spans="1:10">
      <c r="A1205" t="s">
        <v>352</v>
      </c>
      <c r="B1205" t="s">
        <v>310</v>
      </c>
      <c r="C1205" t="s">
        <v>311</v>
      </c>
      <c r="D1205" t="s">
        <v>47</v>
      </c>
      <c r="E1205" t="s">
        <v>41</v>
      </c>
      <c r="F1205" s="58"/>
      <c r="G1205" s="58"/>
      <c r="H1205" s="58"/>
      <c r="I1205" s="58"/>
      <c r="J1205" s="58"/>
    </row>
    <row r="1206" spans="1:10">
      <c r="A1206" t="s">
        <v>352</v>
      </c>
      <c r="B1206" t="s">
        <v>312</v>
      </c>
      <c r="C1206" t="s">
        <v>313</v>
      </c>
      <c r="D1206" t="s">
        <v>47</v>
      </c>
      <c r="E1206" t="s">
        <v>41</v>
      </c>
      <c r="F1206" s="58"/>
      <c r="G1206" s="58"/>
      <c r="H1206" s="58"/>
      <c r="I1206" s="58"/>
      <c r="J1206" s="58"/>
    </row>
    <row r="1207" spans="1:10">
      <c r="A1207" t="s">
        <v>352</v>
      </c>
      <c r="B1207" t="s">
        <v>314</v>
      </c>
      <c r="C1207" t="s">
        <v>315</v>
      </c>
      <c r="D1207" t="s">
        <v>47</v>
      </c>
      <c r="E1207" t="s">
        <v>41</v>
      </c>
      <c r="F1207" s="58"/>
      <c r="G1207" s="58"/>
      <c r="H1207" s="58"/>
      <c r="I1207" s="58"/>
      <c r="J1207" s="58"/>
    </row>
    <row r="1208" spans="1:10">
      <c r="A1208" t="s">
        <v>352</v>
      </c>
      <c r="B1208" t="s">
        <v>316</v>
      </c>
      <c r="C1208" t="s">
        <v>317</v>
      </c>
      <c r="D1208" t="s">
        <v>47</v>
      </c>
      <c r="E1208" t="s">
        <v>41</v>
      </c>
      <c r="F1208" s="56"/>
      <c r="G1208" s="56"/>
      <c r="H1208" s="56"/>
      <c r="I1208" s="56"/>
      <c r="J1208" s="56"/>
    </row>
    <row r="1209" spans="1:10">
      <c r="A1209" t="s">
        <v>352</v>
      </c>
      <c r="B1209" t="s">
        <v>319</v>
      </c>
      <c r="C1209" t="s">
        <v>320</v>
      </c>
      <c r="D1209" t="s">
        <v>47</v>
      </c>
      <c r="E1209" t="s">
        <v>41</v>
      </c>
      <c r="F1209" s="56"/>
      <c r="G1209" s="56"/>
      <c r="H1209" s="56"/>
      <c r="I1209" s="56"/>
      <c r="J1209" s="56"/>
    </row>
    <row r="1210" spans="1:10">
      <c r="A1210" t="s">
        <v>352</v>
      </c>
      <c r="B1210" t="s">
        <v>321</v>
      </c>
      <c r="C1210" t="s">
        <v>322</v>
      </c>
      <c r="D1210" t="s">
        <v>47</v>
      </c>
      <c r="E1210" t="s">
        <v>41</v>
      </c>
      <c r="F1210" s="58"/>
      <c r="G1210" s="58"/>
      <c r="H1210" s="58"/>
      <c r="I1210" s="58"/>
      <c r="J1210" s="58"/>
    </row>
    <row r="1211" spans="1:10">
      <c r="A1211" t="s">
        <v>352</v>
      </c>
      <c r="B1211" t="s">
        <v>323</v>
      </c>
      <c r="C1211" t="s">
        <v>324</v>
      </c>
      <c r="D1211" t="s">
        <v>47</v>
      </c>
      <c r="E1211" t="s">
        <v>41</v>
      </c>
      <c r="F1211" s="58"/>
      <c r="G1211" s="58"/>
      <c r="H1211" s="58"/>
      <c r="I1211" s="58"/>
      <c r="J1211" s="58"/>
    </row>
    <row r="1212" spans="1:10">
      <c r="A1212" t="s">
        <v>352</v>
      </c>
      <c r="B1212" t="s">
        <v>325</v>
      </c>
      <c r="C1212" t="s">
        <v>326</v>
      </c>
      <c r="D1212" t="s">
        <v>47</v>
      </c>
      <c r="E1212" t="s">
        <v>41</v>
      </c>
      <c r="F1212" s="58"/>
      <c r="G1212" s="58"/>
      <c r="H1212" s="58"/>
      <c r="I1212" s="58"/>
      <c r="J1212" s="58"/>
    </row>
    <row r="1213" spans="1:10">
      <c r="A1213" t="s">
        <v>352</v>
      </c>
      <c r="B1213" t="s">
        <v>327</v>
      </c>
      <c r="C1213" t="s">
        <v>328</v>
      </c>
      <c r="D1213" t="s">
        <v>47</v>
      </c>
      <c r="E1213" t="s">
        <v>41</v>
      </c>
      <c r="F1213" s="58"/>
      <c r="G1213" s="58"/>
      <c r="H1213" s="58"/>
      <c r="I1213" s="58"/>
      <c r="J1213" s="58"/>
    </row>
    <row r="1214" spans="1:10">
      <c r="A1214" t="s">
        <v>352</v>
      </c>
      <c r="B1214" t="s">
        <v>329</v>
      </c>
      <c r="C1214" t="s">
        <v>330</v>
      </c>
      <c r="D1214" t="s">
        <v>47</v>
      </c>
      <c r="E1214" t="s">
        <v>41</v>
      </c>
      <c r="F1214" s="58"/>
      <c r="G1214" s="58"/>
      <c r="H1214" s="58"/>
      <c r="I1214" s="58"/>
      <c r="J1214" s="58"/>
    </row>
    <row r="1215" spans="1:10">
      <c r="A1215" t="s">
        <v>352</v>
      </c>
      <c r="B1215" t="s">
        <v>331</v>
      </c>
      <c r="C1215" t="s">
        <v>332</v>
      </c>
      <c r="D1215" t="s">
        <v>47</v>
      </c>
      <c r="E1215" t="s">
        <v>41</v>
      </c>
      <c r="F1215" s="58"/>
      <c r="G1215" s="58"/>
      <c r="H1215" s="58"/>
      <c r="I1215" s="58"/>
      <c r="J1215" s="58"/>
    </row>
    <row r="1216" spans="1:10">
      <c r="A1216" t="s">
        <v>352</v>
      </c>
      <c r="B1216" t="s">
        <v>333</v>
      </c>
      <c r="C1216" t="s">
        <v>334</v>
      </c>
      <c r="D1216" t="s">
        <v>47</v>
      </c>
      <c r="E1216" t="s">
        <v>41</v>
      </c>
      <c r="F1216" s="58"/>
      <c r="G1216" s="58"/>
      <c r="H1216" s="58"/>
      <c r="I1216" s="58"/>
      <c r="J1216" s="58"/>
    </row>
    <row r="1217" spans="1:10">
      <c r="A1217" t="s">
        <v>352</v>
      </c>
      <c r="B1217" t="s">
        <v>335</v>
      </c>
      <c r="C1217" t="s">
        <v>336</v>
      </c>
      <c r="D1217" t="s">
        <v>47</v>
      </c>
      <c r="E1217" t="s">
        <v>41</v>
      </c>
      <c r="F1217" s="58"/>
      <c r="G1217" s="58"/>
      <c r="H1217" s="58"/>
      <c r="I1217" s="58"/>
      <c r="J1217" s="58"/>
    </row>
    <row r="1218" spans="1:10">
      <c r="A1218" t="s">
        <v>352</v>
      </c>
      <c r="B1218" t="s">
        <v>337</v>
      </c>
      <c r="C1218" t="s">
        <v>338</v>
      </c>
      <c r="D1218" t="s">
        <v>47</v>
      </c>
      <c r="E1218" t="s">
        <v>41</v>
      </c>
      <c r="F1218" s="58"/>
      <c r="G1218" s="58"/>
      <c r="H1218" s="58"/>
      <c r="I1218" s="58"/>
      <c r="J1218" s="58"/>
    </row>
    <row r="1219" spans="1:10">
      <c r="A1219" t="s">
        <v>352</v>
      </c>
      <c r="B1219" t="s">
        <v>339</v>
      </c>
      <c r="C1219" t="s">
        <v>340</v>
      </c>
      <c r="D1219" t="s">
        <v>47</v>
      </c>
      <c r="E1219" t="s">
        <v>41</v>
      </c>
      <c r="F1219" s="58"/>
      <c r="G1219" s="58"/>
      <c r="H1219" s="58"/>
      <c r="I1219" s="58"/>
      <c r="J1219" s="58"/>
    </row>
    <row r="1220" spans="1:10">
      <c r="A1220" t="s">
        <v>352</v>
      </c>
      <c r="B1220" t="s">
        <v>341</v>
      </c>
      <c r="C1220" t="s">
        <v>342</v>
      </c>
      <c r="D1220" t="s">
        <v>47</v>
      </c>
      <c r="E1220" t="s">
        <v>41</v>
      </c>
      <c r="F1220" s="58"/>
      <c r="G1220" s="58"/>
      <c r="H1220" s="58"/>
      <c r="I1220" s="58"/>
      <c r="J1220" s="58"/>
    </row>
    <row r="1221" spans="1:10">
      <c r="A1221" t="s">
        <v>352</v>
      </c>
      <c r="B1221" t="s">
        <v>343</v>
      </c>
      <c r="C1221" t="s">
        <v>344</v>
      </c>
      <c r="D1221" t="s">
        <v>47</v>
      </c>
      <c r="E1221" t="s">
        <v>41</v>
      </c>
      <c r="F1221" s="58"/>
      <c r="G1221" s="58"/>
      <c r="H1221" s="58"/>
      <c r="I1221" s="58"/>
      <c r="J1221" s="58"/>
    </row>
    <row r="1222" spans="1:10">
      <c r="A1222" t="s">
        <v>352</v>
      </c>
      <c r="B1222" t="s">
        <v>345</v>
      </c>
      <c r="C1222" t="s">
        <v>346</v>
      </c>
      <c r="D1222" t="s">
        <v>47</v>
      </c>
      <c r="E1222" t="s">
        <v>41</v>
      </c>
      <c r="F1222" s="58"/>
      <c r="G1222" s="58"/>
      <c r="H1222" s="58"/>
      <c r="I1222" s="58"/>
      <c r="J1222" s="58"/>
    </row>
    <row r="1223" spans="1:10">
      <c r="A1223" t="s">
        <v>353</v>
      </c>
      <c r="B1223" t="s">
        <v>45</v>
      </c>
      <c r="C1223" t="s">
        <v>46</v>
      </c>
      <c r="D1223" t="s">
        <v>47</v>
      </c>
      <c r="E1223" t="s">
        <v>41</v>
      </c>
      <c r="F1223" s="58"/>
      <c r="G1223" s="58"/>
      <c r="H1223" s="58"/>
      <c r="I1223" s="58"/>
      <c r="J1223" s="58"/>
    </row>
    <row r="1224" spans="1:10">
      <c r="A1224" t="s">
        <v>353</v>
      </c>
      <c r="B1224" t="s">
        <v>48</v>
      </c>
      <c r="C1224" t="s">
        <v>49</v>
      </c>
      <c r="D1224" t="s">
        <v>47</v>
      </c>
      <c r="E1224" t="s">
        <v>41</v>
      </c>
      <c r="F1224" s="58"/>
      <c r="G1224" s="58"/>
      <c r="H1224" s="58"/>
      <c r="I1224" s="58"/>
      <c r="J1224" s="58"/>
    </row>
    <row r="1225" spans="1:10">
      <c r="A1225" t="s">
        <v>353</v>
      </c>
      <c r="B1225" t="s">
        <v>50</v>
      </c>
      <c r="C1225" t="s">
        <v>51</v>
      </c>
      <c r="D1225" t="s">
        <v>47</v>
      </c>
      <c r="E1225" t="s">
        <v>41</v>
      </c>
      <c r="F1225" s="58"/>
      <c r="G1225" s="58"/>
      <c r="H1225" s="58"/>
      <c r="I1225" s="58"/>
      <c r="J1225" s="58"/>
    </row>
    <row r="1226" spans="1:10">
      <c r="A1226" t="s">
        <v>353</v>
      </c>
      <c r="B1226" t="s">
        <v>52</v>
      </c>
      <c r="C1226" t="s">
        <v>53</v>
      </c>
      <c r="D1226" t="s">
        <v>47</v>
      </c>
      <c r="E1226" t="s">
        <v>41</v>
      </c>
      <c r="F1226" s="58"/>
      <c r="G1226" s="58"/>
      <c r="H1226" s="58"/>
      <c r="I1226" s="58"/>
      <c r="J1226" s="58"/>
    </row>
    <row r="1227" spans="1:10">
      <c r="A1227" t="s">
        <v>353</v>
      </c>
      <c r="B1227" t="s">
        <v>54</v>
      </c>
      <c r="C1227" t="s">
        <v>55</v>
      </c>
      <c r="D1227" t="s">
        <v>47</v>
      </c>
      <c r="E1227" t="s">
        <v>41</v>
      </c>
      <c r="F1227" s="58"/>
      <c r="G1227" s="58"/>
      <c r="H1227" s="58"/>
      <c r="I1227" s="58"/>
      <c r="J1227" s="58"/>
    </row>
    <row r="1228" spans="1:10">
      <c r="A1228" t="s">
        <v>353</v>
      </c>
      <c r="B1228" t="s">
        <v>56</v>
      </c>
      <c r="C1228" t="s">
        <v>57</v>
      </c>
      <c r="D1228" t="s">
        <v>47</v>
      </c>
      <c r="E1228" t="s">
        <v>41</v>
      </c>
      <c r="F1228" s="58"/>
      <c r="G1228" s="58"/>
      <c r="H1228" s="58"/>
      <c r="I1228" s="58"/>
      <c r="J1228" s="58"/>
    </row>
    <row r="1229" spans="1:10">
      <c r="A1229" t="s">
        <v>353</v>
      </c>
      <c r="B1229" t="s">
        <v>58</v>
      </c>
      <c r="C1229" t="s">
        <v>59</v>
      </c>
      <c r="D1229" t="s">
        <v>47</v>
      </c>
      <c r="E1229" t="s">
        <v>41</v>
      </c>
      <c r="F1229" s="58"/>
      <c r="G1229" s="58"/>
      <c r="H1229" s="58"/>
      <c r="I1229" s="58"/>
      <c r="J1229" s="58"/>
    </row>
    <row r="1230" spans="1:10">
      <c r="A1230" t="s">
        <v>353</v>
      </c>
      <c r="B1230" t="s">
        <v>60</v>
      </c>
      <c r="C1230" t="s">
        <v>61</v>
      </c>
      <c r="D1230" t="s">
        <v>47</v>
      </c>
      <c r="E1230" t="s">
        <v>41</v>
      </c>
      <c r="F1230" s="58"/>
      <c r="G1230" s="58"/>
      <c r="H1230" s="58"/>
      <c r="I1230" s="58"/>
      <c r="J1230" s="58"/>
    </row>
    <row r="1231" spans="1:10">
      <c r="A1231" t="s">
        <v>353</v>
      </c>
      <c r="B1231" t="s">
        <v>62</v>
      </c>
      <c r="C1231" t="s">
        <v>63</v>
      </c>
      <c r="D1231" t="s">
        <v>47</v>
      </c>
      <c r="E1231" t="s">
        <v>41</v>
      </c>
      <c r="F1231" s="58"/>
      <c r="G1231" s="58"/>
      <c r="H1231" s="58"/>
      <c r="I1231" s="58"/>
      <c r="J1231" s="58"/>
    </row>
    <row r="1232" spans="1:10">
      <c r="A1232" t="s">
        <v>353</v>
      </c>
      <c r="B1232" t="s">
        <v>64</v>
      </c>
      <c r="C1232" t="s">
        <v>65</v>
      </c>
      <c r="D1232" t="s">
        <v>47</v>
      </c>
      <c r="E1232" t="s">
        <v>41</v>
      </c>
      <c r="F1232" s="58"/>
      <c r="G1232" s="58"/>
      <c r="H1232" s="58"/>
      <c r="I1232" s="58"/>
      <c r="J1232" s="58"/>
    </row>
    <row r="1233" spans="1:10">
      <c r="A1233" t="s">
        <v>353</v>
      </c>
      <c r="B1233" t="s">
        <v>66</v>
      </c>
      <c r="C1233" t="s">
        <v>67</v>
      </c>
      <c r="D1233" t="s">
        <v>47</v>
      </c>
      <c r="E1233" t="s">
        <v>41</v>
      </c>
      <c r="F1233" s="58"/>
      <c r="G1233" s="58"/>
      <c r="H1233" s="58"/>
      <c r="I1233" s="58"/>
      <c r="J1233" s="58"/>
    </row>
    <row r="1234" spans="1:10">
      <c r="A1234" t="s">
        <v>353</v>
      </c>
      <c r="B1234" t="s">
        <v>68</v>
      </c>
      <c r="C1234" t="s">
        <v>69</v>
      </c>
      <c r="D1234" t="s">
        <v>47</v>
      </c>
      <c r="E1234" t="s">
        <v>41</v>
      </c>
      <c r="F1234" s="58"/>
      <c r="G1234" s="58"/>
      <c r="H1234" s="58"/>
      <c r="I1234" s="58"/>
      <c r="J1234" s="58"/>
    </row>
    <row r="1235" spans="1:10">
      <c r="A1235" t="s">
        <v>353</v>
      </c>
      <c r="B1235" t="s">
        <v>70</v>
      </c>
      <c r="C1235" t="s">
        <v>71</v>
      </c>
      <c r="D1235" t="s">
        <v>47</v>
      </c>
      <c r="E1235" t="s">
        <v>41</v>
      </c>
      <c r="F1235" s="58"/>
      <c r="G1235" s="58"/>
      <c r="H1235" s="58"/>
      <c r="I1235" s="58"/>
      <c r="J1235" s="58"/>
    </row>
    <row r="1236" spans="1:10">
      <c r="A1236" t="s">
        <v>353</v>
      </c>
      <c r="B1236" t="s">
        <v>72</v>
      </c>
      <c r="C1236" t="s">
        <v>73</v>
      </c>
      <c r="D1236" t="s">
        <v>47</v>
      </c>
      <c r="E1236" t="s">
        <v>41</v>
      </c>
      <c r="F1236" s="58"/>
      <c r="G1236" s="58"/>
      <c r="H1236" s="58"/>
      <c r="I1236" s="58"/>
      <c r="J1236" s="58"/>
    </row>
    <row r="1237" spans="1:10">
      <c r="A1237" t="s">
        <v>353</v>
      </c>
      <c r="B1237" t="s">
        <v>74</v>
      </c>
      <c r="C1237" t="s">
        <v>75</v>
      </c>
      <c r="D1237" t="s">
        <v>47</v>
      </c>
      <c r="E1237" t="s">
        <v>41</v>
      </c>
      <c r="F1237" s="58"/>
      <c r="G1237" s="58"/>
      <c r="H1237" s="58"/>
      <c r="I1237" s="58"/>
      <c r="J1237" s="58"/>
    </row>
    <row r="1238" spans="1:10">
      <c r="A1238" t="s">
        <v>353</v>
      </c>
      <c r="B1238" t="s">
        <v>76</v>
      </c>
      <c r="C1238" t="s">
        <v>77</v>
      </c>
      <c r="D1238" t="s">
        <v>47</v>
      </c>
      <c r="E1238" t="s">
        <v>41</v>
      </c>
      <c r="F1238" s="58"/>
      <c r="G1238" s="58"/>
      <c r="H1238" s="58"/>
      <c r="I1238" s="58"/>
      <c r="J1238" s="58"/>
    </row>
    <row r="1239" spans="1:10">
      <c r="A1239" t="s">
        <v>353</v>
      </c>
      <c r="B1239" t="s">
        <v>78</v>
      </c>
      <c r="C1239" t="s">
        <v>79</v>
      </c>
      <c r="D1239" t="s">
        <v>47</v>
      </c>
      <c r="E1239" t="s">
        <v>41</v>
      </c>
      <c r="F1239" s="58"/>
      <c r="G1239" s="58"/>
      <c r="H1239" s="58"/>
      <c r="I1239" s="58"/>
      <c r="J1239" s="58"/>
    </row>
    <row r="1240" spans="1:10">
      <c r="A1240" t="s">
        <v>353</v>
      </c>
      <c r="B1240" t="s">
        <v>80</v>
      </c>
      <c r="C1240" t="s">
        <v>81</v>
      </c>
      <c r="D1240" t="s">
        <v>47</v>
      </c>
      <c r="E1240" t="s">
        <v>41</v>
      </c>
      <c r="F1240" s="58"/>
      <c r="G1240" s="58"/>
      <c r="H1240" s="58"/>
      <c r="I1240" s="58"/>
      <c r="J1240" s="58"/>
    </row>
    <row r="1241" spans="1:10">
      <c r="A1241" t="s">
        <v>353</v>
      </c>
      <c r="B1241" t="s">
        <v>82</v>
      </c>
      <c r="C1241" t="s">
        <v>83</v>
      </c>
      <c r="D1241" t="s">
        <v>47</v>
      </c>
      <c r="E1241" t="s">
        <v>41</v>
      </c>
      <c r="F1241" s="58"/>
      <c r="G1241" s="58"/>
      <c r="H1241" s="58"/>
      <c r="I1241" s="58"/>
      <c r="J1241" s="58"/>
    </row>
    <row r="1242" spans="1:10">
      <c r="A1242" t="s">
        <v>353</v>
      </c>
      <c r="B1242" t="s">
        <v>84</v>
      </c>
      <c r="C1242" t="s">
        <v>85</v>
      </c>
      <c r="D1242" t="s">
        <v>47</v>
      </c>
      <c r="E1242" t="s">
        <v>41</v>
      </c>
      <c r="F1242" s="58"/>
      <c r="G1242" s="58"/>
      <c r="H1242" s="58"/>
      <c r="I1242" s="58"/>
      <c r="J1242" s="58"/>
    </row>
    <row r="1243" spans="1:10">
      <c r="A1243" t="s">
        <v>353</v>
      </c>
      <c r="B1243" t="s">
        <v>86</v>
      </c>
      <c r="C1243" t="s">
        <v>87</v>
      </c>
      <c r="D1243" t="s">
        <v>47</v>
      </c>
      <c r="E1243" t="s">
        <v>41</v>
      </c>
      <c r="F1243" s="58"/>
      <c r="G1243" s="58"/>
      <c r="H1243" s="58"/>
      <c r="I1243" s="58"/>
      <c r="J1243" s="58"/>
    </row>
    <row r="1244" spans="1:10">
      <c r="A1244" t="s">
        <v>353</v>
      </c>
      <c r="B1244" t="s">
        <v>88</v>
      </c>
      <c r="C1244" t="s">
        <v>89</v>
      </c>
      <c r="D1244" t="s">
        <v>47</v>
      </c>
      <c r="E1244" t="s">
        <v>41</v>
      </c>
      <c r="F1244" s="58"/>
      <c r="G1244" s="58"/>
      <c r="H1244" s="58"/>
      <c r="I1244" s="58"/>
      <c r="J1244" s="58"/>
    </row>
    <row r="1245" spans="1:10">
      <c r="A1245" t="s">
        <v>353</v>
      </c>
      <c r="B1245" t="s">
        <v>90</v>
      </c>
      <c r="C1245" t="s">
        <v>91</v>
      </c>
      <c r="D1245" t="s">
        <v>47</v>
      </c>
      <c r="E1245" t="s">
        <v>41</v>
      </c>
      <c r="F1245" s="58"/>
      <c r="G1245" s="58"/>
      <c r="H1245" s="58"/>
      <c r="I1245" s="58"/>
      <c r="J1245" s="58"/>
    </row>
    <row r="1246" spans="1:10">
      <c r="A1246" t="s">
        <v>353</v>
      </c>
      <c r="B1246" t="s">
        <v>92</v>
      </c>
      <c r="C1246" t="s">
        <v>93</v>
      </c>
      <c r="D1246" t="s">
        <v>47</v>
      </c>
      <c r="E1246" t="s">
        <v>41</v>
      </c>
      <c r="F1246" s="58"/>
      <c r="G1246" s="58"/>
      <c r="H1246" s="58"/>
      <c r="I1246" s="58"/>
      <c r="J1246" s="58"/>
    </row>
    <row r="1247" spans="1:10">
      <c r="A1247" t="s">
        <v>353</v>
      </c>
      <c r="B1247" t="s">
        <v>94</v>
      </c>
      <c r="C1247" t="s">
        <v>95</v>
      </c>
      <c r="D1247" t="s">
        <v>47</v>
      </c>
      <c r="E1247" t="s">
        <v>41</v>
      </c>
      <c r="F1247" s="58"/>
      <c r="G1247" s="58"/>
      <c r="H1247" s="58"/>
      <c r="I1247" s="58"/>
      <c r="J1247" s="58"/>
    </row>
    <row r="1248" spans="1:10">
      <c r="A1248" t="s">
        <v>353</v>
      </c>
      <c r="B1248" t="s">
        <v>96</v>
      </c>
      <c r="C1248" t="s">
        <v>97</v>
      </c>
      <c r="D1248" t="s">
        <v>47</v>
      </c>
      <c r="E1248" t="s">
        <v>41</v>
      </c>
      <c r="F1248" s="58"/>
      <c r="G1248" s="58"/>
      <c r="H1248" s="58"/>
      <c r="I1248" s="58"/>
      <c r="J1248" s="58"/>
    </row>
    <row r="1249" spans="1:10">
      <c r="A1249" t="s">
        <v>353</v>
      </c>
      <c r="B1249" t="s">
        <v>98</v>
      </c>
      <c r="C1249" t="s">
        <v>99</v>
      </c>
      <c r="D1249" t="s">
        <v>47</v>
      </c>
      <c r="E1249" t="s">
        <v>41</v>
      </c>
      <c r="F1249" s="58"/>
      <c r="G1249" s="58"/>
      <c r="H1249" s="58"/>
      <c r="I1249" s="58"/>
      <c r="J1249" s="58"/>
    </row>
    <row r="1250" spans="1:10">
      <c r="A1250" t="s">
        <v>353</v>
      </c>
      <c r="B1250" t="s">
        <v>100</v>
      </c>
      <c r="C1250" t="s">
        <v>101</v>
      </c>
      <c r="D1250" t="s">
        <v>47</v>
      </c>
      <c r="E1250" t="s">
        <v>41</v>
      </c>
      <c r="F1250" s="58"/>
      <c r="G1250" s="58"/>
      <c r="H1250" s="58"/>
      <c r="I1250" s="58"/>
      <c r="J1250" s="58"/>
    </row>
    <row r="1251" spans="1:10">
      <c r="A1251" t="s">
        <v>353</v>
      </c>
      <c r="B1251" t="s">
        <v>102</v>
      </c>
      <c r="C1251" t="s">
        <v>103</v>
      </c>
      <c r="D1251" t="s">
        <v>47</v>
      </c>
      <c r="E1251" t="s">
        <v>41</v>
      </c>
      <c r="F1251" s="58"/>
      <c r="G1251" s="58"/>
      <c r="H1251" s="58"/>
      <c r="I1251" s="58"/>
      <c r="J1251" s="58"/>
    </row>
    <row r="1252" spans="1:10">
      <c r="A1252" t="s">
        <v>353</v>
      </c>
      <c r="B1252" t="s">
        <v>104</v>
      </c>
      <c r="C1252" t="s">
        <v>105</v>
      </c>
      <c r="D1252" t="s">
        <v>47</v>
      </c>
      <c r="E1252" t="s">
        <v>41</v>
      </c>
      <c r="F1252" s="58"/>
      <c r="G1252" s="58"/>
      <c r="H1252" s="58"/>
      <c r="I1252" s="58"/>
      <c r="J1252" s="58"/>
    </row>
    <row r="1253" spans="1:10">
      <c r="A1253" t="s">
        <v>353</v>
      </c>
      <c r="B1253" t="s">
        <v>106</v>
      </c>
      <c r="C1253" t="s">
        <v>107</v>
      </c>
      <c r="D1253" t="s">
        <v>47</v>
      </c>
      <c r="E1253" t="s">
        <v>41</v>
      </c>
      <c r="F1253" s="58"/>
      <c r="G1253" s="58"/>
      <c r="H1253" s="58"/>
      <c r="I1253" s="58"/>
      <c r="J1253" s="58"/>
    </row>
    <row r="1254" spans="1:10">
      <c r="A1254" t="s">
        <v>353</v>
      </c>
      <c r="B1254" t="s">
        <v>108</v>
      </c>
      <c r="C1254" t="s">
        <v>109</v>
      </c>
      <c r="D1254" t="s">
        <v>47</v>
      </c>
      <c r="E1254" t="s">
        <v>41</v>
      </c>
      <c r="F1254" s="58"/>
      <c r="G1254" s="58"/>
      <c r="H1254" s="58"/>
      <c r="I1254" s="58"/>
      <c r="J1254" s="58"/>
    </row>
    <row r="1255" spans="1:10">
      <c r="A1255" t="s">
        <v>353</v>
      </c>
      <c r="B1255" t="s">
        <v>110</v>
      </c>
      <c r="C1255" t="s">
        <v>111</v>
      </c>
      <c r="D1255" t="s">
        <v>47</v>
      </c>
      <c r="E1255" t="s">
        <v>41</v>
      </c>
      <c r="F1255" s="56"/>
      <c r="G1255" s="56"/>
      <c r="H1255" s="56"/>
      <c r="I1255" s="56"/>
      <c r="J1255" s="56"/>
    </row>
    <row r="1256" spans="1:10">
      <c r="A1256" t="s">
        <v>353</v>
      </c>
      <c r="B1256" t="s">
        <v>112</v>
      </c>
      <c r="C1256" t="s">
        <v>113</v>
      </c>
      <c r="D1256" t="s">
        <v>47</v>
      </c>
      <c r="E1256" t="s">
        <v>41</v>
      </c>
      <c r="F1256" s="56"/>
      <c r="G1256" s="56"/>
      <c r="H1256" s="56"/>
      <c r="I1256" s="56"/>
      <c r="J1256" s="56"/>
    </row>
    <row r="1257" spans="1:10">
      <c r="A1257" t="s">
        <v>353</v>
      </c>
      <c r="B1257" t="s">
        <v>114</v>
      </c>
      <c r="C1257" t="s">
        <v>57</v>
      </c>
      <c r="D1257" t="s">
        <v>47</v>
      </c>
      <c r="E1257" t="s">
        <v>41</v>
      </c>
      <c r="F1257" s="58"/>
      <c r="G1257" s="58"/>
      <c r="H1257" s="58"/>
      <c r="I1257" s="58"/>
      <c r="J1257" s="58"/>
    </row>
    <row r="1258" spans="1:10">
      <c r="A1258" t="s">
        <v>353</v>
      </c>
      <c r="B1258" t="s">
        <v>115</v>
      </c>
      <c r="C1258" t="s">
        <v>116</v>
      </c>
      <c r="D1258" t="s">
        <v>47</v>
      </c>
      <c r="E1258" t="s">
        <v>41</v>
      </c>
      <c r="F1258" s="58"/>
      <c r="G1258" s="58"/>
      <c r="H1258" s="58"/>
      <c r="I1258" s="58"/>
      <c r="J1258" s="58"/>
    </row>
    <row r="1259" spans="1:10">
      <c r="A1259" t="s">
        <v>353</v>
      </c>
      <c r="B1259" t="s">
        <v>117</v>
      </c>
      <c r="C1259" t="s">
        <v>118</v>
      </c>
      <c r="D1259" t="s">
        <v>47</v>
      </c>
      <c r="E1259" t="s">
        <v>41</v>
      </c>
      <c r="F1259" s="58"/>
      <c r="G1259" s="58"/>
      <c r="H1259" s="58"/>
      <c r="I1259" s="58"/>
      <c r="J1259" s="58"/>
    </row>
    <row r="1260" spans="1:10">
      <c r="A1260" t="s">
        <v>353</v>
      </c>
      <c r="B1260" t="s">
        <v>119</v>
      </c>
      <c r="C1260" t="s">
        <v>120</v>
      </c>
      <c r="D1260" t="s">
        <v>47</v>
      </c>
      <c r="E1260" t="s">
        <v>41</v>
      </c>
      <c r="F1260" s="58"/>
      <c r="G1260" s="58"/>
      <c r="H1260" s="58"/>
      <c r="I1260" s="58"/>
      <c r="J1260" s="58"/>
    </row>
    <row r="1261" spans="1:10">
      <c r="A1261" t="s">
        <v>353</v>
      </c>
      <c r="B1261" t="s">
        <v>121</v>
      </c>
      <c r="C1261" t="s">
        <v>122</v>
      </c>
      <c r="D1261" t="s">
        <v>47</v>
      </c>
      <c r="E1261" t="s">
        <v>41</v>
      </c>
      <c r="F1261" s="58"/>
      <c r="G1261" s="58"/>
      <c r="H1261" s="58"/>
      <c r="I1261" s="58"/>
      <c r="J1261" s="58"/>
    </row>
    <row r="1262" spans="1:10">
      <c r="A1262" t="s">
        <v>353</v>
      </c>
      <c r="B1262" t="s">
        <v>123</v>
      </c>
      <c r="C1262" t="s">
        <v>124</v>
      </c>
      <c r="D1262" t="s">
        <v>47</v>
      </c>
      <c r="E1262" t="s">
        <v>41</v>
      </c>
      <c r="F1262" s="58"/>
      <c r="G1262" s="58"/>
      <c r="H1262" s="58"/>
      <c r="I1262" s="58"/>
      <c r="J1262" s="58"/>
    </row>
    <row r="1263" spans="1:10">
      <c r="A1263" t="s">
        <v>353</v>
      </c>
      <c r="B1263" t="s">
        <v>125</v>
      </c>
      <c r="C1263" t="s">
        <v>126</v>
      </c>
      <c r="D1263" t="s">
        <v>47</v>
      </c>
      <c r="E1263" t="s">
        <v>41</v>
      </c>
      <c r="F1263" s="58"/>
      <c r="G1263" s="58"/>
      <c r="H1263" s="58"/>
      <c r="I1263" s="58"/>
      <c r="J1263" s="58"/>
    </row>
    <row r="1264" spans="1:10">
      <c r="A1264" t="s">
        <v>353</v>
      </c>
      <c r="B1264" t="s">
        <v>127</v>
      </c>
      <c r="C1264" t="s">
        <v>128</v>
      </c>
      <c r="D1264" t="s">
        <v>47</v>
      </c>
      <c r="E1264" t="s">
        <v>41</v>
      </c>
      <c r="F1264" s="58"/>
      <c r="G1264" s="58"/>
      <c r="H1264" s="58"/>
      <c r="I1264" s="58"/>
      <c r="J1264" s="58"/>
    </row>
    <row r="1265" spans="1:10">
      <c r="A1265" t="s">
        <v>353</v>
      </c>
      <c r="B1265" t="s">
        <v>129</v>
      </c>
      <c r="C1265" t="s">
        <v>130</v>
      </c>
      <c r="D1265" t="s">
        <v>47</v>
      </c>
      <c r="E1265" t="s">
        <v>41</v>
      </c>
      <c r="F1265" s="58"/>
      <c r="G1265" s="58"/>
      <c r="H1265" s="58"/>
      <c r="I1265" s="58"/>
      <c r="J1265" s="58"/>
    </row>
    <row r="1266" spans="1:10">
      <c r="A1266" t="s">
        <v>353</v>
      </c>
      <c r="B1266" t="s">
        <v>131</v>
      </c>
      <c r="C1266" t="s">
        <v>132</v>
      </c>
      <c r="D1266" t="s">
        <v>47</v>
      </c>
      <c r="E1266" t="s">
        <v>41</v>
      </c>
      <c r="F1266" s="56"/>
      <c r="G1266" s="56"/>
      <c r="H1266" s="56"/>
      <c r="I1266" s="56"/>
      <c r="J1266" s="56"/>
    </row>
    <row r="1267" spans="1:10">
      <c r="A1267" t="s">
        <v>353</v>
      </c>
      <c r="B1267" t="s">
        <v>133</v>
      </c>
      <c r="C1267" t="s">
        <v>134</v>
      </c>
      <c r="D1267" t="s">
        <v>47</v>
      </c>
      <c r="E1267" t="s">
        <v>41</v>
      </c>
      <c r="F1267" s="56"/>
      <c r="G1267" s="56"/>
      <c r="H1267" s="56"/>
      <c r="I1267" s="56"/>
      <c r="J1267" s="56"/>
    </row>
    <row r="1268" spans="1:10">
      <c r="A1268" t="s">
        <v>353</v>
      </c>
      <c r="B1268" t="s">
        <v>135</v>
      </c>
      <c r="C1268" t="s">
        <v>69</v>
      </c>
      <c r="D1268" t="s">
        <v>47</v>
      </c>
      <c r="E1268" t="s">
        <v>41</v>
      </c>
      <c r="F1268" s="58"/>
      <c r="G1268" s="58"/>
      <c r="H1268" s="58"/>
      <c r="I1268" s="58"/>
      <c r="J1268" s="58"/>
    </row>
    <row r="1269" spans="1:10">
      <c r="A1269" t="s">
        <v>353</v>
      </c>
      <c r="B1269" t="s">
        <v>136</v>
      </c>
      <c r="C1269" t="s">
        <v>137</v>
      </c>
      <c r="D1269" t="s">
        <v>47</v>
      </c>
      <c r="E1269" t="s">
        <v>41</v>
      </c>
      <c r="F1269" s="58"/>
      <c r="G1269" s="58"/>
      <c r="H1269" s="58"/>
      <c r="I1269" s="58"/>
      <c r="J1269" s="58"/>
    </row>
    <row r="1270" spans="1:10">
      <c r="A1270" t="s">
        <v>353</v>
      </c>
      <c r="B1270" t="s">
        <v>138</v>
      </c>
      <c r="C1270" t="s">
        <v>139</v>
      </c>
      <c r="D1270" t="s">
        <v>47</v>
      </c>
      <c r="E1270" t="s">
        <v>41</v>
      </c>
      <c r="F1270" s="58"/>
      <c r="G1270" s="58"/>
      <c r="H1270" s="58"/>
      <c r="I1270" s="58"/>
      <c r="J1270" s="58"/>
    </row>
    <row r="1271" spans="1:10">
      <c r="A1271" t="s">
        <v>353</v>
      </c>
      <c r="B1271" t="s">
        <v>140</v>
      </c>
      <c r="C1271" t="s">
        <v>141</v>
      </c>
      <c r="D1271" t="s">
        <v>47</v>
      </c>
      <c r="E1271" t="s">
        <v>41</v>
      </c>
      <c r="F1271" s="58"/>
      <c r="G1271" s="58"/>
      <c r="H1271" s="58"/>
      <c r="I1271" s="58"/>
      <c r="J1271" s="58"/>
    </row>
    <row r="1272" spans="1:10">
      <c r="A1272" t="s">
        <v>353</v>
      </c>
      <c r="B1272" t="s">
        <v>142</v>
      </c>
      <c r="C1272" t="s">
        <v>143</v>
      </c>
      <c r="D1272" t="s">
        <v>47</v>
      </c>
      <c r="E1272" t="s">
        <v>41</v>
      </c>
      <c r="F1272" s="58"/>
      <c r="G1272" s="58"/>
      <c r="H1272" s="58"/>
      <c r="I1272" s="58"/>
      <c r="J1272" s="58"/>
    </row>
    <row r="1273" spans="1:10">
      <c r="A1273" t="s">
        <v>353</v>
      </c>
      <c r="B1273" t="s">
        <v>144</v>
      </c>
      <c r="C1273" t="s">
        <v>145</v>
      </c>
      <c r="D1273" t="s">
        <v>47</v>
      </c>
      <c r="E1273" t="s">
        <v>41</v>
      </c>
      <c r="F1273" s="58"/>
      <c r="G1273" s="58"/>
      <c r="H1273" s="58"/>
      <c r="I1273" s="58"/>
      <c r="J1273" s="58"/>
    </row>
    <row r="1274" spans="1:10">
      <c r="A1274" t="s">
        <v>353</v>
      </c>
      <c r="B1274" t="s">
        <v>146</v>
      </c>
      <c r="C1274" t="s">
        <v>147</v>
      </c>
      <c r="D1274" t="s">
        <v>47</v>
      </c>
      <c r="E1274" t="s">
        <v>41</v>
      </c>
      <c r="F1274" s="58"/>
      <c r="G1274" s="58"/>
      <c r="H1274" s="58"/>
      <c r="I1274" s="58"/>
      <c r="J1274" s="58"/>
    </row>
    <row r="1275" spans="1:10">
      <c r="A1275" t="s">
        <v>353</v>
      </c>
      <c r="B1275" t="s">
        <v>148</v>
      </c>
      <c r="C1275" t="s">
        <v>149</v>
      </c>
      <c r="D1275" t="s">
        <v>47</v>
      </c>
      <c r="E1275" t="s">
        <v>41</v>
      </c>
      <c r="F1275" s="58"/>
      <c r="G1275" s="58"/>
      <c r="H1275" s="58"/>
      <c r="I1275" s="58"/>
      <c r="J1275" s="58"/>
    </row>
    <row r="1276" spans="1:10">
      <c r="A1276" t="s">
        <v>353</v>
      </c>
      <c r="B1276" t="s">
        <v>150</v>
      </c>
      <c r="C1276" t="s">
        <v>151</v>
      </c>
      <c r="D1276" t="s">
        <v>47</v>
      </c>
      <c r="E1276" t="s">
        <v>41</v>
      </c>
      <c r="F1276" s="58"/>
      <c r="G1276" s="58"/>
      <c r="H1276" s="58"/>
      <c r="I1276" s="58"/>
      <c r="J1276" s="58"/>
    </row>
    <row r="1277" spans="1:10">
      <c r="A1277" t="s">
        <v>353</v>
      </c>
      <c r="B1277" t="s">
        <v>152</v>
      </c>
      <c r="C1277" t="s">
        <v>153</v>
      </c>
      <c r="D1277" t="s">
        <v>47</v>
      </c>
      <c r="E1277" t="s">
        <v>41</v>
      </c>
      <c r="F1277" s="56"/>
      <c r="G1277" s="56"/>
      <c r="H1277" s="56"/>
      <c r="I1277" s="56"/>
      <c r="J1277" s="56"/>
    </row>
    <row r="1278" spans="1:10">
      <c r="A1278" t="s">
        <v>353</v>
      </c>
      <c r="B1278" t="s">
        <v>154</v>
      </c>
      <c r="C1278" t="s">
        <v>155</v>
      </c>
      <c r="D1278" t="s">
        <v>47</v>
      </c>
      <c r="E1278" t="s">
        <v>41</v>
      </c>
      <c r="F1278" s="56"/>
      <c r="G1278" s="56"/>
      <c r="H1278" s="56"/>
      <c r="I1278" s="56"/>
      <c r="J1278" s="56"/>
    </row>
    <row r="1279" spans="1:10">
      <c r="A1279" t="s">
        <v>353</v>
      </c>
      <c r="B1279" t="s">
        <v>156</v>
      </c>
      <c r="C1279" t="s">
        <v>81</v>
      </c>
      <c r="D1279" t="s">
        <v>47</v>
      </c>
      <c r="E1279" t="s">
        <v>41</v>
      </c>
      <c r="F1279" s="58"/>
      <c r="G1279" s="58"/>
      <c r="H1279" s="58"/>
      <c r="I1279" s="58"/>
      <c r="J1279" s="58"/>
    </row>
    <row r="1280" spans="1:10">
      <c r="A1280" t="s">
        <v>353</v>
      </c>
      <c r="B1280" t="s">
        <v>157</v>
      </c>
      <c r="C1280" t="s">
        <v>158</v>
      </c>
      <c r="D1280" t="s">
        <v>47</v>
      </c>
      <c r="E1280" t="s">
        <v>41</v>
      </c>
      <c r="F1280" s="58"/>
      <c r="G1280" s="58"/>
      <c r="H1280" s="58"/>
      <c r="I1280" s="58"/>
      <c r="J1280" s="58"/>
    </row>
    <row r="1281" spans="1:10">
      <c r="A1281" t="s">
        <v>353</v>
      </c>
      <c r="B1281" t="s">
        <v>159</v>
      </c>
      <c r="C1281" t="s">
        <v>160</v>
      </c>
      <c r="D1281" t="s">
        <v>47</v>
      </c>
      <c r="E1281" t="s">
        <v>41</v>
      </c>
      <c r="F1281" s="58"/>
      <c r="G1281" s="58"/>
      <c r="H1281" s="58"/>
      <c r="I1281" s="58"/>
      <c r="J1281" s="58"/>
    </row>
    <row r="1282" spans="1:10">
      <c r="A1282" t="s">
        <v>353</v>
      </c>
      <c r="B1282" t="s">
        <v>161</v>
      </c>
      <c r="C1282" t="s">
        <v>162</v>
      </c>
      <c r="D1282" t="s">
        <v>47</v>
      </c>
      <c r="E1282" t="s">
        <v>41</v>
      </c>
      <c r="F1282" s="58"/>
      <c r="G1282" s="58"/>
      <c r="H1282" s="58"/>
      <c r="I1282" s="58"/>
      <c r="J1282" s="58"/>
    </row>
    <row r="1283" spans="1:10">
      <c r="A1283" t="s">
        <v>353</v>
      </c>
      <c r="B1283" t="s">
        <v>163</v>
      </c>
      <c r="C1283" t="s">
        <v>164</v>
      </c>
      <c r="D1283" t="s">
        <v>47</v>
      </c>
      <c r="E1283" t="s">
        <v>41</v>
      </c>
      <c r="F1283" s="58"/>
      <c r="G1283" s="58"/>
      <c r="H1283" s="58"/>
      <c r="I1283" s="58"/>
      <c r="J1283" s="58"/>
    </row>
    <row r="1284" spans="1:10">
      <c r="A1284" t="s">
        <v>353</v>
      </c>
      <c r="B1284" t="s">
        <v>165</v>
      </c>
      <c r="C1284" t="s">
        <v>166</v>
      </c>
      <c r="D1284" t="s">
        <v>47</v>
      </c>
      <c r="E1284" t="s">
        <v>41</v>
      </c>
      <c r="F1284" s="58"/>
      <c r="G1284" s="58"/>
      <c r="H1284" s="58"/>
      <c r="I1284" s="58"/>
      <c r="J1284" s="58"/>
    </row>
    <row r="1285" spans="1:10">
      <c r="A1285" t="s">
        <v>353</v>
      </c>
      <c r="B1285" t="s">
        <v>167</v>
      </c>
      <c r="C1285" t="s">
        <v>168</v>
      </c>
      <c r="D1285" t="s">
        <v>47</v>
      </c>
      <c r="E1285" t="s">
        <v>41</v>
      </c>
      <c r="F1285" s="58"/>
      <c r="G1285" s="58"/>
      <c r="H1285" s="58"/>
      <c r="I1285" s="58"/>
      <c r="J1285" s="58"/>
    </row>
    <row r="1286" spans="1:10">
      <c r="A1286" t="s">
        <v>353</v>
      </c>
      <c r="B1286" t="s">
        <v>169</v>
      </c>
      <c r="C1286" t="s">
        <v>170</v>
      </c>
      <c r="D1286" t="s">
        <v>47</v>
      </c>
      <c r="E1286" t="s">
        <v>41</v>
      </c>
      <c r="F1286" s="58"/>
      <c r="G1286" s="58"/>
      <c r="H1286" s="58"/>
      <c r="I1286" s="58"/>
      <c r="J1286" s="58"/>
    </row>
    <row r="1287" spans="1:10">
      <c r="A1287" t="s">
        <v>353</v>
      </c>
      <c r="B1287" t="s">
        <v>171</v>
      </c>
      <c r="C1287" t="s">
        <v>172</v>
      </c>
      <c r="D1287" t="s">
        <v>47</v>
      </c>
      <c r="E1287" t="s">
        <v>41</v>
      </c>
      <c r="F1287" s="58"/>
      <c r="G1287" s="58"/>
      <c r="H1287" s="58"/>
      <c r="I1287" s="58"/>
      <c r="J1287" s="58"/>
    </row>
    <row r="1288" spans="1:10">
      <c r="A1288" t="s">
        <v>353</v>
      </c>
      <c r="B1288" t="s">
        <v>173</v>
      </c>
      <c r="C1288" t="s">
        <v>174</v>
      </c>
      <c r="D1288" t="s">
        <v>47</v>
      </c>
      <c r="E1288" t="s">
        <v>41</v>
      </c>
      <c r="F1288" s="56"/>
      <c r="G1288" s="56"/>
      <c r="H1288" s="56"/>
      <c r="I1288" s="56"/>
      <c r="J1288" s="56"/>
    </row>
    <row r="1289" spans="1:10">
      <c r="A1289" t="s">
        <v>353</v>
      </c>
      <c r="B1289" t="s">
        <v>175</v>
      </c>
      <c r="C1289" t="s">
        <v>176</v>
      </c>
      <c r="D1289" t="s">
        <v>47</v>
      </c>
      <c r="E1289" t="s">
        <v>41</v>
      </c>
      <c r="F1289" s="56"/>
      <c r="G1289" s="56"/>
      <c r="H1289" s="56"/>
      <c r="I1289" s="56"/>
      <c r="J1289" s="56"/>
    </row>
    <row r="1290" spans="1:10">
      <c r="A1290" t="s">
        <v>353</v>
      </c>
      <c r="B1290" t="s">
        <v>177</v>
      </c>
      <c r="C1290" t="s">
        <v>93</v>
      </c>
      <c r="D1290" t="s">
        <v>47</v>
      </c>
      <c r="E1290" t="s">
        <v>41</v>
      </c>
      <c r="F1290" s="58"/>
      <c r="G1290" s="58"/>
      <c r="H1290" s="58"/>
      <c r="I1290" s="58"/>
      <c r="J1290" s="58"/>
    </row>
    <row r="1291" spans="1:10">
      <c r="A1291" t="s">
        <v>353</v>
      </c>
      <c r="B1291" t="s">
        <v>178</v>
      </c>
      <c r="C1291" t="s">
        <v>179</v>
      </c>
      <c r="D1291" t="s">
        <v>47</v>
      </c>
      <c r="E1291" t="s">
        <v>41</v>
      </c>
      <c r="F1291" s="58"/>
      <c r="G1291" s="58"/>
      <c r="H1291" s="58"/>
      <c r="I1291" s="58"/>
      <c r="J1291" s="58"/>
    </row>
    <row r="1292" spans="1:10">
      <c r="A1292" t="s">
        <v>353</v>
      </c>
      <c r="B1292" t="s">
        <v>180</v>
      </c>
      <c r="C1292" t="s">
        <v>181</v>
      </c>
      <c r="D1292" t="s">
        <v>47</v>
      </c>
      <c r="E1292" t="s">
        <v>41</v>
      </c>
      <c r="F1292" s="58"/>
      <c r="G1292" s="58"/>
      <c r="H1292" s="58"/>
      <c r="I1292" s="58"/>
      <c r="J1292" s="58"/>
    </row>
    <row r="1293" spans="1:10">
      <c r="A1293" t="s">
        <v>353</v>
      </c>
      <c r="B1293" t="s">
        <v>182</v>
      </c>
      <c r="C1293" t="s">
        <v>183</v>
      </c>
      <c r="D1293" t="s">
        <v>47</v>
      </c>
      <c r="E1293" t="s">
        <v>41</v>
      </c>
      <c r="F1293" s="58"/>
      <c r="G1293" s="58"/>
      <c r="H1293" s="58"/>
      <c r="I1293" s="58"/>
      <c r="J1293" s="58"/>
    </row>
    <row r="1294" spans="1:10">
      <c r="A1294" t="s">
        <v>353</v>
      </c>
      <c r="B1294" t="s">
        <v>184</v>
      </c>
      <c r="C1294" t="s">
        <v>185</v>
      </c>
      <c r="D1294" t="s">
        <v>47</v>
      </c>
      <c r="E1294" t="s">
        <v>41</v>
      </c>
      <c r="F1294" s="58"/>
      <c r="G1294" s="58"/>
      <c r="H1294" s="58"/>
      <c r="I1294" s="58"/>
      <c r="J1294" s="58"/>
    </row>
    <row r="1295" spans="1:10">
      <c r="A1295" t="s">
        <v>353</v>
      </c>
      <c r="B1295" t="s">
        <v>186</v>
      </c>
      <c r="C1295" t="s">
        <v>187</v>
      </c>
      <c r="D1295" t="s">
        <v>47</v>
      </c>
      <c r="E1295" t="s">
        <v>41</v>
      </c>
      <c r="F1295" s="58"/>
      <c r="G1295" s="58"/>
      <c r="H1295" s="58"/>
      <c r="I1295" s="58"/>
      <c r="J1295" s="58"/>
    </row>
    <row r="1296" spans="1:10">
      <c r="A1296" t="s">
        <v>353</v>
      </c>
      <c r="B1296" t="s">
        <v>188</v>
      </c>
      <c r="C1296" t="s">
        <v>189</v>
      </c>
      <c r="D1296" t="s">
        <v>47</v>
      </c>
      <c r="E1296" t="s">
        <v>41</v>
      </c>
      <c r="F1296" s="58"/>
      <c r="G1296" s="58"/>
      <c r="H1296" s="58"/>
      <c r="I1296" s="58"/>
      <c r="J1296" s="58"/>
    </row>
    <row r="1297" spans="1:10">
      <c r="A1297" t="s">
        <v>353</v>
      </c>
      <c r="B1297" t="s">
        <v>190</v>
      </c>
      <c r="C1297" t="s">
        <v>191</v>
      </c>
      <c r="D1297" t="s">
        <v>47</v>
      </c>
      <c r="E1297" t="s">
        <v>41</v>
      </c>
      <c r="F1297" s="58"/>
      <c r="G1297" s="58"/>
      <c r="H1297" s="58"/>
      <c r="I1297" s="58"/>
      <c r="J1297" s="58"/>
    </row>
    <row r="1298" spans="1:10">
      <c r="A1298" t="s">
        <v>353</v>
      </c>
      <c r="B1298" t="s">
        <v>192</v>
      </c>
      <c r="C1298" t="s">
        <v>193</v>
      </c>
      <c r="D1298" t="s">
        <v>47</v>
      </c>
      <c r="E1298" t="s">
        <v>41</v>
      </c>
      <c r="F1298" s="58"/>
      <c r="G1298" s="58"/>
      <c r="H1298" s="58"/>
      <c r="I1298" s="58"/>
      <c r="J1298" s="58"/>
    </row>
    <row r="1299" spans="1:10">
      <c r="A1299" t="s">
        <v>353</v>
      </c>
      <c r="B1299" t="s">
        <v>194</v>
      </c>
      <c r="C1299" t="s">
        <v>195</v>
      </c>
      <c r="D1299" t="s">
        <v>47</v>
      </c>
      <c r="E1299" t="s">
        <v>41</v>
      </c>
      <c r="F1299" s="56"/>
      <c r="G1299" s="56"/>
      <c r="H1299" s="56"/>
      <c r="I1299" s="56"/>
      <c r="J1299" s="56"/>
    </row>
    <row r="1300" spans="1:10">
      <c r="A1300" t="s">
        <v>353</v>
      </c>
      <c r="B1300" t="s">
        <v>196</v>
      </c>
      <c r="C1300" t="s">
        <v>197</v>
      </c>
      <c r="D1300" t="s">
        <v>47</v>
      </c>
      <c r="E1300" t="s">
        <v>41</v>
      </c>
      <c r="F1300" s="56"/>
      <c r="G1300" s="56"/>
      <c r="H1300" s="56"/>
      <c r="I1300" s="56"/>
      <c r="J1300" s="56"/>
    </row>
    <row r="1301" spans="1:10">
      <c r="A1301" t="s">
        <v>353</v>
      </c>
      <c r="B1301" t="s">
        <v>198</v>
      </c>
      <c r="C1301" t="s">
        <v>199</v>
      </c>
      <c r="D1301" t="s">
        <v>47</v>
      </c>
      <c r="E1301" t="s">
        <v>41</v>
      </c>
      <c r="F1301" s="58"/>
      <c r="G1301" s="58"/>
      <c r="H1301" s="58"/>
      <c r="I1301" s="58"/>
      <c r="J1301" s="58"/>
    </row>
    <row r="1302" spans="1:10">
      <c r="A1302" t="s">
        <v>353</v>
      </c>
      <c r="B1302" t="s">
        <v>200</v>
      </c>
      <c r="C1302" t="s">
        <v>201</v>
      </c>
      <c r="D1302" t="s">
        <v>47</v>
      </c>
      <c r="E1302" t="s">
        <v>41</v>
      </c>
      <c r="F1302" s="58"/>
      <c r="G1302" s="58"/>
      <c r="H1302" s="58"/>
      <c r="I1302" s="58"/>
      <c r="J1302" s="58"/>
    </row>
    <row r="1303" spans="1:10">
      <c r="A1303" t="s">
        <v>353</v>
      </c>
      <c r="B1303" t="s">
        <v>202</v>
      </c>
      <c r="C1303" t="s">
        <v>203</v>
      </c>
      <c r="D1303" t="s">
        <v>47</v>
      </c>
      <c r="E1303" t="s">
        <v>41</v>
      </c>
      <c r="F1303" s="58"/>
      <c r="G1303" s="58"/>
      <c r="H1303" s="58"/>
      <c r="I1303" s="58"/>
      <c r="J1303" s="58"/>
    </row>
    <row r="1304" spans="1:10">
      <c r="A1304" t="s">
        <v>353</v>
      </c>
      <c r="B1304" t="s">
        <v>204</v>
      </c>
      <c r="C1304" t="s">
        <v>205</v>
      </c>
      <c r="D1304" t="s">
        <v>47</v>
      </c>
      <c r="E1304" t="s">
        <v>41</v>
      </c>
      <c r="F1304" s="58"/>
      <c r="G1304" s="58"/>
      <c r="H1304" s="58"/>
      <c r="I1304" s="58"/>
      <c r="J1304" s="58"/>
    </row>
    <row r="1305" spans="1:10">
      <c r="A1305" t="s">
        <v>353</v>
      </c>
      <c r="B1305" t="s">
        <v>206</v>
      </c>
      <c r="C1305" t="s">
        <v>207</v>
      </c>
      <c r="D1305" t="s">
        <v>47</v>
      </c>
      <c r="E1305" t="s">
        <v>41</v>
      </c>
      <c r="F1305" s="58"/>
      <c r="G1305" s="58"/>
      <c r="H1305" s="58"/>
      <c r="I1305" s="58"/>
      <c r="J1305" s="58"/>
    </row>
    <row r="1306" spans="1:10">
      <c r="A1306" t="s">
        <v>353</v>
      </c>
      <c r="B1306" t="s">
        <v>208</v>
      </c>
      <c r="C1306" t="s">
        <v>209</v>
      </c>
      <c r="D1306" t="s">
        <v>47</v>
      </c>
      <c r="E1306" t="s">
        <v>41</v>
      </c>
      <c r="F1306" s="58"/>
      <c r="G1306" s="58"/>
      <c r="H1306" s="58"/>
      <c r="I1306" s="58"/>
      <c r="J1306" s="58"/>
    </row>
    <row r="1307" spans="1:10">
      <c r="A1307" t="s">
        <v>353</v>
      </c>
      <c r="B1307" t="s">
        <v>210</v>
      </c>
      <c r="C1307" t="s">
        <v>211</v>
      </c>
      <c r="D1307" t="s">
        <v>47</v>
      </c>
      <c r="E1307" t="s">
        <v>41</v>
      </c>
      <c r="F1307" s="58"/>
      <c r="G1307" s="58"/>
      <c r="H1307" s="58"/>
      <c r="I1307" s="58"/>
      <c r="J1307" s="58"/>
    </row>
    <row r="1308" spans="1:10">
      <c r="A1308" t="s">
        <v>353</v>
      </c>
      <c r="B1308" t="s">
        <v>212</v>
      </c>
      <c r="C1308" t="s">
        <v>213</v>
      </c>
      <c r="D1308" t="s">
        <v>47</v>
      </c>
      <c r="E1308" t="s">
        <v>41</v>
      </c>
      <c r="F1308" s="58"/>
      <c r="G1308" s="58"/>
      <c r="H1308" s="58"/>
      <c r="I1308" s="58"/>
      <c r="J1308" s="58"/>
    </row>
    <row r="1309" spans="1:10">
      <c r="A1309" t="s">
        <v>353</v>
      </c>
      <c r="B1309" t="s">
        <v>214</v>
      </c>
      <c r="C1309" t="s">
        <v>215</v>
      </c>
      <c r="D1309" t="s">
        <v>47</v>
      </c>
      <c r="E1309" t="s">
        <v>41</v>
      </c>
      <c r="F1309" s="58"/>
      <c r="G1309" s="58"/>
      <c r="H1309" s="58"/>
      <c r="I1309" s="58"/>
      <c r="J1309" s="58"/>
    </row>
    <row r="1310" spans="1:10">
      <c r="A1310" t="s">
        <v>353</v>
      </c>
      <c r="B1310" t="s">
        <v>216</v>
      </c>
      <c r="C1310" t="s">
        <v>217</v>
      </c>
      <c r="D1310" t="s">
        <v>47</v>
      </c>
      <c r="E1310" t="s">
        <v>41</v>
      </c>
      <c r="F1310" s="56"/>
      <c r="G1310" s="56"/>
      <c r="H1310" s="56"/>
      <c r="I1310" s="56"/>
      <c r="J1310" s="56"/>
    </row>
    <row r="1311" spans="1:10">
      <c r="A1311" t="s">
        <v>353</v>
      </c>
      <c r="B1311" t="s">
        <v>218</v>
      </c>
      <c r="C1311" t="s">
        <v>219</v>
      </c>
      <c r="D1311" t="s">
        <v>47</v>
      </c>
      <c r="E1311" t="s">
        <v>41</v>
      </c>
      <c r="F1311" s="56"/>
      <c r="G1311" s="56"/>
      <c r="H1311" s="56"/>
      <c r="I1311" s="56"/>
      <c r="J1311" s="56"/>
    </row>
    <row r="1312" spans="1:10">
      <c r="A1312" t="s">
        <v>353</v>
      </c>
      <c r="B1312" t="s">
        <v>220</v>
      </c>
      <c r="C1312" t="s">
        <v>221</v>
      </c>
      <c r="D1312" t="s">
        <v>47</v>
      </c>
      <c r="E1312" t="s">
        <v>41</v>
      </c>
      <c r="F1312" s="58"/>
      <c r="G1312" s="58"/>
      <c r="H1312" s="58"/>
      <c r="I1312" s="58"/>
      <c r="J1312" s="58"/>
    </row>
    <row r="1313" spans="1:10">
      <c r="A1313" t="s">
        <v>353</v>
      </c>
      <c r="B1313" t="s">
        <v>222</v>
      </c>
      <c r="C1313" t="s">
        <v>223</v>
      </c>
      <c r="D1313" t="s">
        <v>47</v>
      </c>
      <c r="E1313" t="s">
        <v>41</v>
      </c>
      <c r="F1313" s="58"/>
      <c r="G1313" s="58"/>
      <c r="H1313" s="58"/>
      <c r="I1313" s="58"/>
      <c r="J1313" s="58"/>
    </row>
    <row r="1314" spans="1:10">
      <c r="A1314" t="s">
        <v>353</v>
      </c>
      <c r="B1314" t="s">
        <v>224</v>
      </c>
      <c r="C1314" t="s">
        <v>225</v>
      </c>
      <c r="D1314" t="s">
        <v>47</v>
      </c>
      <c r="E1314" t="s">
        <v>41</v>
      </c>
      <c r="F1314" s="58"/>
      <c r="G1314" s="58"/>
      <c r="H1314" s="58"/>
      <c r="I1314" s="58"/>
      <c r="J1314" s="58"/>
    </row>
    <row r="1315" spans="1:10">
      <c r="A1315" t="s">
        <v>353</v>
      </c>
      <c r="B1315" t="s">
        <v>226</v>
      </c>
      <c r="C1315" t="s">
        <v>227</v>
      </c>
      <c r="D1315" t="s">
        <v>47</v>
      </c>
      <c r="E1315" t="s">
        <v>41</v>
      </c>
      <c r="F1315" s="58"/>
      <c r="G1315" s="58"/>
      <c r="H1315" s="58"/>
      <c r="I1315" s="58"/>
      <c r="J1315" s="58"/>
    </row>
    <row r="1316" spans="1:10">
      <c r="A1316" t="s">
        <v>353</v>
      </c>
      <c r="B1316" t="s">
        <v>228</v>
      </c>
      <c r="C1316" t="s">
        <v>229</v>
      </c>
      <c r="D1316" t="s">
        <v>47</v>
      </c>
      <c r="E1316" t="s">
        <v>41</v>
      </c>
      <c r="F1316" s="58"/>
      <c r="G1316" s="58"/>
      <c r="H1316" s="58"/>
      <c r="I1316" s="58"/>
      <c r="J1316" s="58"/>
    </row>
    <row r="1317" spans="1:10">
      <c r="A1317" t="s">
        <v>353</v>
      </c>
      <c r="B1317" t="s">
        <v>230</v>
      </c>
      <c r="C1317" t="s">
        <v>231</v>
      </c>
      <c r="D1317" t="s">
        <v>47</v>
      </c>
      <c r="E1317" t="s">
        <v>41</v>
      </c>
      <c r="F1317" s="58"/>
      <c r="G1317" s="58"/>
      <c r="H1317" s="58"/>
      <c r="I1317" s="58"/>
      <c r="J1317" s="58"/>
    </row>
    <row r="1318" spans="1:10">
      <c r="A1318" t="s">
        <v>353</v>
      </c>
      <c r="B1318" t="s">
        <v>232</v>
      </c>
      <c r="C1318" t="s">
        <v>233</v>
      </c>
      <c r="D1318" t="s">
        <v>47</v>
      </c>
      <c r="E1318" t="s">
        <v>41</v>
      </c>
      <c r="F1318" s="58"/>
      <c r="G1318" s="58"/>
      <c r="H1318" s="58"/>
      <c r="I1318" s="58"/>
      <c r="J1318" s="58"/>
    </row>
    <row r="1319" spans="1:10">
      <c r="A1319" t="s">
        <v>353</v>
      </c>
      <c r="B1319" t="s">
        <v>234</v>
      </c>
      <c r="C1319" t="s">
        <v>235</v>
      </c>
      <c r="D1319" t="s">
        <v>47</v>
      </c>
      <c r="E1319" t="s">
        <v>41</v>
      </c>
      <c r="F1319" s="58"/>
      <c r="G1319" s="58"/>
      <c r="H1319" s="58"/>
      <c r="I1319" s="58"/>
      <c r="J1319" s="58"/>
    </row>
    <row r="1320" spans="1:10">
      <c r="A1320" t="s">
        <v>353</v>
      </c>
      <c r="B1320" t="s">
        <v>236</v>
      </c>
      <c r="C1320" t="s">
        <v>237</v>
      </c>
      <c r="D1320" t="s">
        <v>47</v>
      </c>
      <c r="E1320" t="s">
        <v>41</v>
      </c>
      <c r="F1320" s="58"/>
      <c r="G1320" s="58"/>
      <c r="H1320" s="58"/>
      <c r="I1320" s="58"/>
      <c r="J1320" s="58"/>
    </row>
    <row r="1321" spans="1:10">
      <c r="A1321" t="s">
        <v>353</v>
      </c>
      <c r="B1321" t="s">
        <v>238</v>
      </c>
      <c r="C1321" t="s">
        <v>239</v>
      </c>
      <c r="D1321" t="s">
        <v>47</v>
      </c>
      <c r="E1321" t="s">
        <v>41</v>
      </c>
      <c r="F1321" s="58"/>
      <c r="G1321" s="58"/>
      <c r="H1321" s="58"/>
      <c r="I1321" s="58"/>
      <c r="J1321" s="58"/>
    </row>
    <row r="1322" spans="1:10">
      <c r="A1322" t="s">
        <v>353</v>
      </c>
      <c r="B1322" t="s">
        <v>240</v>
      </c>
      <c r="C1322" t="s">
        <v>241</v>
      </c>
      <c r="D1322" t="s">
        <v>47</v>
      </c>
      <c r="E1322" t="s">
        <v>41</v>
      </c>
      <c r="F1322" s="58"/>
      <c r="G1322" s="58"/>
      <c r="H1322" s="58"/>
      <c r="I1322" s="58"/>
      <c r="J1322" s="58"/>
    </row>
    <row r="1323" spans="1:10">
      <c r="A1323" t="s">
        <v>353</v>
      </c>
      <c r="B1323" t="s">
        <v>242</v>
      </c>
      <c r="C1323" t="s">
        <v>243</v>
      </c>
      <c r="D1323" t="s">
        <v>47</v>
      </c>
      <c r="E1323" t="s">
        <v>41</v>
      </c>
      <c r="F1323" s="58"/>
      <c r="G1323" s="58"/>
      <c r="H1323" s="58"/>
      <c r="I1323" s="58"/>
      <c r="J1323" s="58"/>
    </row>
    <row r="1324" spans="1:10">
      <c r="A1324" t="s">
        <v>353</v>
      </c>
      <c r="B1324" t="s">
        <v>244</v>
      </c>
      <c r="C1324" t="s">
        <v>245</v>
      </c>
      <c r="D1324" t="s">
        <v>47</v>
      </c>
      <c r="E1324" t="s">
        <v>41</v>
      </c>
      <c r="F1324" s="58"/>
      <c r="G1324" s="58"/>
      <c r="H1324" s="58"/>
      <c r="I1324" s="58"/>
      <c r="J1324" s="58"/>
    </row>
    <row r="1325" spans="1:10">
      <c r="A1325" t="s">
        <v>353</v>
      </c>
      <c r="B1325" t="s">
        <v>246</v>
      </c>
      <c r="C1325" t="s">
        <v>247</v>
      </c>
      <c r="D1325" t="s">
        <v>47</v>
      </c>
      <c r="E1325" t="s">
        <v>41</v>
      </c>
      <c r="F1325" s="58"/>
      <c r="G1325" s="58"/>
      <c r="H1325" s="58"/>
      <c r="I1325" s="58"/>
      <c r="J1325" s="58"/>
    </row>
    <row r="1326" spans="1:10">
      <c r="A1326" t="s">
        <v>353</v>
      </c>
      <c r="B1326" t="s">
        <v>248</v>
      </c>
      <c r="C1326" t="s">
        <v>249</v>
      </c>
      <c r="D1326" t="s">
        <v>47</v>
      </c>
      <c r="E1326" t="s">
        <v>41</v>
      </c>
      <c r="F1326" s="58"/>
      <c r="G1326" s="58"/>
      <c r="H1326" s="58"/>
      <c r="I1326" s="58"/>
      <c r="J1326" s="58"/>
    </row>
    <row r="1327" spans="1:10">
      <c r="A1327" t="s">
        <v>353</v>
      </c>
      <c r="B1327" t="s">
        <v>250</v>
      </c>
      <c r="C1327" t="s">
        <v>251</v>
      </c>
      <c r="D1327" t="s">
        <v>47</v>
      </c>
      <c r="E1327" t="s">
        <v>41</v>
      </c>
      <c r="F1327" s="58"/>
      <c r="G1327" s="58"/>
      <c r="H1327" s="58"/>
      <c r="I1327" s="58"/>
      <c r="J1327" s="58"/>
    </row>
    <row r="1328" spans="1:10">
      <c r="A1328" t="s">
        <v>353</v>
      </c>
      <c r="B1328" t="s">
        <v>252</v>
      </c>
      <c r="C1328" t="s">
        <v>253</v>
      </c>
      <c r="D1328" t="s">
        <v>47</v>
      </c>
      <c r="E1328" t="s">
        <v>41</v>
      </c>
      <c r="F1328" s="58"/>
      <c r="G1328" s="58"/>
      <c r="H1328" s="58"/>
      <c r="I1328" s="58"/>
      <c r="J1328" s="58"/>
    </row>
    <row r="1329" spans="1:10">
      <c r="A1329" t="s">
        <v>353</v>
      </c>
      <c r="B1329" t="s">
        <v>254</v>
      </c>
      <c r="C1329" t="s">
        <v>255</v>
      </c>
      <c r="D1329" t="s">
        <v>47</v>
      </c>
      <c r="E1329" t="s">
        <v>41</v>
      </c>
      <c r="F1329" s="58"/>
      <c r="G1329" s="58"/>
      <c r="H1329" s="58"/>
      <c r="I1329" s="58"/>
      <c r="J1329" s="58"/>
    </row>
    <row r="1330" spans="1:10">
      <c r="A1330" t="s">
        <v>353</v>
      </c>
      <c r="B1330" t="s">
        <v>256</v>
      </c>
      <c r="C1330" t="s">
        <v>257</v>
      </c>
      <c r="D1330" t="s">
        <v>47</v>
      </c>
      <c r="E1330" t="s">
        <v>41</v>
      </c>
      <c r="F1330" s="58"/>
      <c r="G1330" s="58"/>
      <c r="H1330" s="58"/>
      <c r="I1330" s="58"/>
      <c r="J1330" s="58"/>
    </row>
    <row r="1331" spans="1:10">
      <c r="A1331" t="s">
        <v>353</v>
      </c>
      <c r="B1331" t="s">
        <v>258</v>
      </c>
      <c r="C1331" t="s">
        <v>259</v>
      </c>
      <c r="D1331" t="s">
        <v>47</v>
      </c>
      <c r="E1331" t="s">
        <v>41</v>
      </c>
      <c r="F1331" s="58"/>
      <c r="G1331" s="58"/>
      <c r="H1331" s="58"/>
      <c r="I1331" s="58"/>
      <c r="J1331" s="58"/>
    </row>
    <row r="1332" spans="1:10">
      <c r="A1332" t="s">
        <v>353</v>
      </c>
      <c r="B1332" t="s">
        <v>260</v>
      </c>
      <c r="C1332" t="s">
        <v>261</v>
      </c>
      <c r="D1332" t="s">
        <v>47</v>
      </c>
      <c r="E1332" t="s">
        <v>41</v>
      </c>
      <c r="F1332" s="56"/>
      <c r="G1332" s="56"/>
      <c r="H1332" s="56"/>
      <c r="I1332" s="56"/>
      <c r="J1332" s="56"/>
    </row>
    <row r="1333" spans="1:10">
      <c r="A1333" t="s">
        <v>353</v>
      </c>
      <c r="B1333" t="s">
        <v>262</v>
      </c>
      <c r="C1333" t="s">
        <v>263</v>
      </c>
      <c r="D1333" t="s">
        <v>47</v>
      </c>
      <c r="E1333" t="s">
        <v>41</v>
      </c>
      <c r="F1333" s="56"/>
      <c r="G1333" s="56"/>
      <c r="H1333" s="56"/>
      <c r="I1333" s="56"/>
      <c r="J1333" s="56"/>
    </row>
    <row r="1334" spans="1:10">
      <c r="A1334" t="s">
        <v>353</v>
      </c>
      <c r="B1334" t="s">
        <v>264</v>
      </c>
      <c r="C1334" t="s">
        <v>265</v>
      </c>
      <c r="D1334" t="s">
        <v>47</v>
      </c>
      <c r="E1334" t="s">
        <v>41</v>
      </c>
      <c r="F1334" s="58"/>
      <c r="G1334" s="58"/>
      <c r="H1334" s="58"/>
      <c r="I1334" s="58"/>
      <c r="J1334" s="58"/>
    </row>
    <row r="1335" spans="1:10">
      <c r="A1335" t="s">
        <v>353</v>
      </c>
      <c r="B1335" t="s">
        <v>266</v>
      </c>
      <c r="C1335" t="s">
        <v>267</v>
      </c>
      <c r="D1335" t="s">
        <v>47</v>
      </c>
      <c r="E1335" t="s">
        <v>41</v>
      </c>
      <c r="F1335" s="58"/>
      <c r="G1335" s="58"/>
      <c r="H1335" s="58"/>
      <c r="I1335" s="58"/>
      <c r="J1335" s="58"/>
    </row>
    <row r="1336" spans="1:10">
      <c r="A1336" t="s">
        <v>353</v>
      </c>
      <c r="B1336" t="s">
        <v>268</v>
      </c>
      <c r="C1336" t="s">
        <v>269</v>
      </c>
      <c r="D1336" t="s">
        <v>47</v>
      </c>
      <c r="E1336" t="s">
        <v>41</v>
      </c>
      <c r="F1336" s="58"/>
      <c r="G1336" s="58"/>
      <c r="H1336" s="58"/>
      <c r="I1336" s="58"/>
      <c r="J1336" s="58"/>
    </row>
    <row r="1337" spans="1:10">
      <c r="A1337" t="s">
        <v>353</v>
      </c>
      <c r="B1337" t="s">
        <v>270</v>
      </c>
      <c r="C1337" t="s">
        <v>271</v>
      </c>
      <c r="D1337" t="s">
        <v>47</v>
      </c>
      <c r="E1337" t="s">
        <v>41</v>
      </c>
      <c r="F1337" s="58"/>
      <c r="G1337" s="58"/>
      <c r="H1337" s="58"/>
      <c r="I1337" s="58"/>
      <c r="J1337" s="58"/>
    </row>
    <row r="1338" spans="1:10">
      <c r="A1338" t="s">
        <v>353</v>
      </c>
      <c r="B1338" t="s">
        <v>272</v>
      </c>
      <c r="C1338" t="s">
        <v>273</v>
      </c>
      <c r="D1338" t="s">
        <v>47</v>
      </c>
      <c r="E1338" t="s">
        <v>41</v>
      </c>
      <c r="F1338" s="58"/>
      <c r="G1338" s="58"/>
      <c r="H1338" s="58"/>
      <c r="I1338" s="58"/>
      <c r="J1338" s="58"/>
    </row>
    <row r="1339" spans="1:10">
      <c r="A1339" t="s">
        <v>353</v>
      </c>
      <c r="B1339" t="s">
        <v>274</v>
      </c>
      <c r="C1339" t="s">
        <v>275</v>
      </c>
      <c r="D1339" t="s">
        <v>47</v>
      </c>
      <c r="E1339" t="s">
        <v>41</v>
      </c>
      <c r="F1339" s="58"/>
      <c r="G1339" s="58"/>
      <c r="H1339" s="58"/>
      <c r="I1339" s="58"/>
      <c r="J1339" s="58"/>
    </row>
    <row r="1340" spans="1:10">
      <c r="A1340" t="s">
        <v>353</v>
      </c>
      <c r="B1340" t="s">
        <v>276</v>
      </c>
      <c r="C1340" t="s">
        <v>277</v>
      </c>
      <c r="D1340" t="s">
        <v>47</v>
      </c>
      <c r="E1340" t="s">
        <v>41</v>
      </c>
      <c r="F1340" s="58"/>
      <c r="G1340" s="58"/>
      <c r="H1340" s="58"/>
      <c r="I1340" s="58"/>
      <c r="J1340" s="58"/>
    </row>
    <row r="1341" spans="1:10">
      <c r="A1341" t="s">
        <v>353</v>
      </c>
      <c r="B1341" t="s">
        <v>278</v>
      </c>
      <c r="C1341" t="s">
        <v>279</v>
      </c>
      <c r="D1341" t="s">
        <v>47</v>
      </c>
      <c r="E1341" t="s">
        <v>41</v>
      </c>
      <c r="F1341" s="58"/>
      <c r="G1341" s="58"/>
      <c r="H1341" s="58"/>
      <c r="I1341" s="58"/>
      <c r="J1341" s="58"/>
    </row>
    <row r="1342" spans="1:10">
      <c r="A1342" t="s">
        <v>353</v>
      </c>
      <c r="B1342" t="s">
        <v>280</v>
      </c>
      <c r="C1342" t="s">
        <v>281</v>
      </c>
      <c r="D1342" t="s">
        <v>47</v>
      </c>
      <c r="E1342" t="s">
        <v>41</v>
      </c>
      <c r="F1342" s="58"/>
      <c r="G1342" s="58"/>
      <c r="H1342" s="58"/>
      <c r="I1342" s="58"/>
      <c r="J1342" s="58"/>
    </row>
    <row r="1343" spans="1:10">
      <c r="A1343" t="s">
        <v>353</v>
      </c>
      <c r="B1343" t="s">
        <v>282</v>
      </c>
      <c r="C1343" t="s">
        <v>283</v>
      </c>
      <c r="D1343" t="s">
        <v>47</v>
      </c>
      <c r="E1343" t="s">
        <v>41</v>
      </c>
      <c r="F1343" s="56"/>
      <c r="G1343" s="56"/>
      <c r="H1343" s="56"/>
      <c r="I1343" s="56"/>
      <c r="J1343" s="56"/>
    </row>
    <row r="1344" spans="1:10">
      <c r="A1344" t="s">
        <v>353</v>
      </c>
      <c r="B1344" t="s">
        <v>284</v>
      </c>
      <c r="C1344" t="s">
        <v>285</v>
      </c>
      <c r="D1344" t="s">
        <v>47</v>
      </c>
      <c r="E1344" t="s">
        <v>41</v>
      </c>
      <c r="F1344" s="56"/>
      <c r="G1344" s="56"/>
      <c r="H1344" s="56"/>
      <c r="I1344" s="56"/>
      <c r="J1344" s="56"/>
    </row>
    <row r="1345" spans="1:10">
      <c r="A1345" t="s">
        <v>353</v>
      </c>
      <c r="B1345" t="s">
        <v>286</v>
      </c>
      <c r="C1345" t="s">
        <v>287</v>
      </c>
      <c r="D1345" t="s">
        <v>47</v>
      </c>
      <c r="E1345" t="s">
        <v>41</v>
      </c>
      <c r="F1345" s="58"/>
      <c r="G1345" s="58"/>
      <c r="H1345" s="58"/>
      <c r="I1345" s="58"/>
      <c r="J1345" s="58"/>
    </row>
    <row r="1346" spans="1:10">
      <c r="A1346" t="s">
        <v>353</v>
      </c>
      <c r="B1346" t="s">
        <v>288</v>
      </c>
      <c r="C1346" t="s">
        <v>289</v>
      </c>
      <c r="D1346" t="s">
        <v>47</v>
      </c>
      <c r="E1346" t="s">
        <v>41</v>
      </c>
      <c r="F1346" s="58"/>
      <c r="G1346" s="58"/>
      <c r="H1346" s="58"/>
      <c r="I1346" s="58"/>
      <c r="J1346" s="58"/>
    </row>
    <row r="1347" spans="1:10">
      <c r="A1347" t="s">
        <v>353</v>
      </c>
      <c r="B1347" t="s">
        <v>290</v>
      </c>
      <c r="C1347" t="s">
        <v>291</v>
      </c>
      <c r="D1347" t="s">
        <v>47</v>
      </c>
      <c r="E1347" t="s">
        <v>41</v>
      </c>
      <c r="F1347" s="58"/>
      <c r="G1347" s="58"/>
      <c r="H1347" s="58"/>
      <c r="I1347" s="58"/>
      <c r="J1347" s="58"/>
    </row>
    <row r="1348" spans="1:10">
      <c r="A1348" t="s">
        <v>353</v>
      </c>
      <c r="B1348" t="s">
        <v>292</v>
      </c>
      <c r="C1348" t="s">
        <v>293</v>
      </c>
      <c r="D1348" t="s">
        <v>47</v>
      </c>
      <c r="E1348" t="s">
        <v>41</v>
      </c>
      <c r="F1348" s="58"/>
      <c r="G1348" s="58"/>
      <c r="H1348" s="58"/>
      <c r="I1348" s="58"/>
      <c r="J1348" s="58"/>
    </row>
    <row r="1349" spans="1:10">
      <c r="A1349" t="s">
        <v>353</v>
      </c>
      <c r="B1349" t="s">
        <v>294</v>
      </c>
      <c r="C1349" t="s">
        <v>295</v>
      </c>
      <c r="D1349" t="s">
        <v>47</v>
      </c>
      <c r="E1349" t="s">
        <v>41</v>
      </c>
      <c r="F1349" s="58"/>
      <c r="G1349" s="58"/>
      <c r="H1349" s="58"/>
      <c r="I1349" s="58"/>
      <c r="J1349" s="58"/>
    </row>
    <row r="1350" spans="1:10">
      <c r="A1350" t="s">
        <v>353</v>
      </c>
      <c r="B1350" t="s">
        <v>296</v>
      </c>
      <c r="C1350" t="s">
        <v>297</v>
      </c>
      <c r="D1350" t="s">
        <v>47</v>
      </c>
      <c r="E1350" t="s">
        <v>41</v>
      </c>
      <c r="F1350" s="58"/>
      <c r="G1350" s="58"/>
      <c r="H1350" s="58"/>
      <c r="I1350" s="58"/>
      <c r="J1350" s="58"/>
    </row>
    <row r="1351" spans="1:10">
      <c r="A1351" t="s">
        <v>353</v>
      </c>
      <c r="B1351" t="s">
        <v>298</v>
      </c>
      <c r="C1351" t="s">
        <v>299</v>
      </c>
      <c r="D1351" t="s">
        <v>47</v>
      </c>
      <c r="E1351" t="s">
        <v>41</v>
      </c>
      <c r="F1351" s="58"/>
      <c r="G1351" s="58"/>
      <c r="H1351" s="58"/>
      <c r="I1351" s="58"/>
      <c r="J1351" s="58"/>
    </row>
    <row r="1352" spans="1:10">
      <c r="A1352" t="s">
        <v>353</v>
      </c>
      <c r="B1352" t="s">
        <v>300</v>
      </c>
      <c r="C1352" t="s">
        <v>301</v>
      </c>
      <c r="D1352" t="s">
        <v>47</v>
      </c>
      <c r="E1352" t="s">
        <v>41</v>
      </c>
      <c r="F1352" s="58"/>
      <c r="G1352" s="58"/>
      <c r="H1352" s="58"/>
      <c r="I1352" s="58"/>
      <c r="J1352" s="58"/>
    </row>
    <row r="1353" spans="1:10">
      <c r="A1353" t="s">
        <v>353</v>
      </c>
      <c r="B1353" t="s">
        <v>302</v>
      </c>
      <c r="C1353" t="s">
        <v>303</v>
      </c>
      <c r="D1353" t="s">
        <v>47</v>
      </c>
      <c r="E1353" t="s">
        <v>41</v>
      </c>
      <c r="F1353" s="58"/>
      <c r="G1353" s="58"/>
      <c r="H1353" s="58"/>
      <c r="I1353" s="58"/>
      <c r="J1353" s="58"/>
    </row>
    <row r="1354" spans="1:10">
      <c r="A1354" t="s">
        <v>353</v>
      </c>
      <c r="B1354" t="s">
        <v>304</v>
      </c>
      <c r="C1354" t="s">
        <v>305</v>
      </c>
      <c r="D1354" t="s">
        <v>47</v>
      </c>
      <c r="E1354" t="s">
        <v>41</v>
      </c>
      <c r="F1354" s="58"/>
      <c r="G1354" s="58"/>
      <c r="H1354" s="58"/>
      <c r="I1354" s="58"/>
      <c r="J1354" s="58"/>
    </row>
    <row r="1355" spans="1:10">
      <c r="A1355" t="s">
        <v>353</v>
      </c>
      <c r="B1355" t="s">
        <v>306</v>
      </c>
      <c r="C1355" t="s">
        <v>307</v>
      </c>
      <c r="D1355" t="s">
        <v>47</v>
      </c>
      <c r="E1355" t="s">
        <v>41</v>
      </c>
      <c r="F1355" s="58"/>
      <c r="G1355" s="58"/>
      <c r="H1355" s="58"/>
      <c r="I1355" s="58"/>
      <c r="J1355" s="58"/>
    </row>
    <row r="1356" spans="1:10">
      <c r="A1356" t="s">
        <v>353</v>
      </c>
      <c r="B1356" t="s">
        <v>308</v>
      </c>
      <c r="C1356" t="s">
        <v>309</v>
      </c>
      <c r="D1356" t="s">
        <v>47</v>
      </c>
      <c r="E1356" t="s">
        <v>41</v>
      </c>
      <c r="F1356" s="58"/>
      <c r="G1356" s="58"/>
      <c r="H1356" s="58"/>
      <c r="I1356" s="58"/>
      <c r="J1356" s="58"/>
    </row>
    <row r="1357" spans="1:10">
      <c r="A1357" t="s">
        <v>353</v>
      </c>
      <c r="B1357" t="s">
        <v>310</v>
      </c>
      <c r="C1357" t="s">
        <v>311</v>
      </c>
      <c r="D1357" t="s">
        <v>47</v>
      </c>
      <c r="E1357" t="s">
        <v>41</v>
      </c>
      <c r="F1357" s="58"/>
      <c r="G1357" s="58"/>
      <c r="H1357" s="58"/>
      <c r="I1357" s="58"/>
      <c r="J1357" s="58"/>
    </row>
    <row r="1358" spans="1:10">
      <c r="A1358" t="s">
        <v>353</v>
      </c>
      <c r="B1358" t="s">
        <v>312</v>
      </c>
      <c r="C1358" t="s">
        <v>313</v>
      </c>
      <c r="D1358" t="s">
        <v>47</v>
      </c>
      <c r="E1358" t="s">
        <v>41</v>
      </c>
      <c r="F1358" s="58"/>
      <c r="G1358" s="58"/>
      <c r="H1358" s="58"/>
      <c r="I1358" s="58"/>
      <c r="J1358" s="58"/>
    </row>
    <row r="1359" spans="1:10">
      <c r="A1359" t="s">
        <v>353</v>
      </c>
      <c r="B1359" t="s">
        <v>314</v>
      </c>
      <c r="C1359" t="s">
        <v>315</v>
      </c>
      <c r="D1359" t="s">
        <v>47</v>
      </c>
      <c r="E1359" t="s">
        <v>41</v>
      </c>
      <c r="F1359" s="58"/>
      <c r="G1359" s="58"/>
      <c r="H1359" s="58"/>
      <c r="I1359" s="58"/>
      <c r="J1359" s="58"/>
    </row>
    <row r="1360" spans="1:10">
      <c r="A1360" t="s">
        <v>353</v>
      </c>
      <c r="B1360" t="s">
        <v>316</v>
      </c>
      <c r="C1360" t="s">
        <v>317</v>
      </c>
      <c r="D1360" t="s">
        <v>47</v>
      </c>
      <c r="E1360" t="s">
        <v>41</v>
      </c>
      <c r="F1360" s="56"/>
      <c r="G1360" s="56"/>
      <c r="H1360" s="56"/>
      <c r="I1360" s="56"/>
      <c r="J1360" s="56"/>
    </row>
    <row r="1361" spans="1:10">
      <c r="A1361" t="s">
        <v>353</v>
      </c>
      <c r="B1361" t="s">
        <v>319</v>
      </c>
      <c r="C1361" t="s">
        <v>320</v>
      </c>
      <c r="D1361" t="s">
        <v>47</v>
      </c>
      <c r="E1361" t="s">
        <v>41</v>
      </c>
      <c r="F1361" s="56"/>
      <c r="G1361" s="56"/>
      <c r="H1361" s="56"/>
      <c r="I1361" s="56"/>
      <c r="J1361" s="56"/>
    </row>
    <row r="1362" spans="1:10">
      <c r="A1362" t="s">
        <v>353</v>
      </c>
      <c r="B1362" t="s">
        <v>321</v>
      </c>
      <c r="C1362" t="s">
        <v>322</v>
      </c>
      <c r="D1362" t="s">
        <v>47</v>
      </c>
      <c r="E1362" t="s">
        <v>41</v>
      </c>
      <c r="F1362" s="58"/>
      <c r="G1362" s="58"/>
      <c r="H1362" s="58"/>
      <c r="I1362" s="58"/>
      <c r="J1362" s="58"/>
    </row>
    <row r="1363" spans="1:10">
      <c r="A1363" t="s">
        <v>353</v>
      </c>
      <c r="B1363" t="s">
        <v>323</v>
      </c>
      <c r="C1363" t="s">
        <v>324</v>
      </c>
      <c r="D1363" t="s">
        <v>47</v>
      </c>
      <c r="E1363" t="s">
        <v>41</v>
      </c>
      <c r="F1363" s="58"/>
      <c r="G1363" s="58"/>
      <c r="H1363" s="58"/>
      <c r="I1363" s="58"/>
      <c r="J1363" s="58"/>
    </row>
    <row r="1364" spans="1:10">
      <c r="A1364" t="s">
        <v>353</v>
      </c>
      <c r="B1364" t="s">
        <v>325</v>
      </c>
      <c r="C1364" t="s">
        <v>326</v>
      </c>
      <c r="D1364" t="s">
        <v>47</v>
      </c>
      <c r="E1364" t="s">
        <v>41</v>
      </c>
      <c r="F1364" s="58"/>
      <c r="G1364" s="58"/>
      <c r="H1364" s="58"/>
      <c r="I1364" s="58"/>
      <c r="J1364" s="58"/>
    </row>
    <row r="1365" spans="1:10">
      <c r="A1365" t="s">
        <v>353</v>
      </c>
      <c r="B1365" t="s">
        <v>327</v>
      </c>
      <c r="C1365" t="s">
        <v>328</v>
      </c>
      <c r="D1365" t="s">
        <v>47</v>
      </c>
      <c r="E1365" t="s">
        <v>41</v>
      </c>
      <c r="F1365" s="58"/>
      <c r="G1365" s="58"/>
      <c r="H1365" s="58"/>
      <c r="I1365" s="58"/>
      <c r="J1365" s="58"/>
    </row>
    <row r="1366" spans="1:10">
      <c r="A1366" t="s">
        <v>353</v>
      </c>
      <c r="B1366" t="s">
        <v>329</v>
      </c>
      <c r="C1366" t="s">
        <v>330</v>
      </c>
      <c r="D1366" t="s">
        <v>47</v>
      </c>
      <c r="E1366" t="s">
        <v>41</v>
      </c>
      <c r="F1366" s="58"/>
      <c r="G1366" s="58"/>
      <c r="H1366" s="58"/>
      <c r="I1366" s="58"/>
      <c r="J1366" s="58"/>
    </row>
    <row r="1367" spans="1:10">
      <c r="A1367" t="s">
        <v>353</v>
      </c>
      <c r="B1367" t="s">
        <v>331</v>
      </c>
      <c r="C1367" t="s">
        <v>332</v>
      </c>
      <c r="D1367" t="s">
        <v>47</v>
      </c>
      <c r="E1367" t="s">
        <v>41</v>
      </c>
      <c r="F1367" s="58"/>
      <c r="G1367" s="58"/>
      <c r="H1367" s="58"/>
      <c r="I1367" s="58"/>
      <c r="J1367" s="58"/>
    </row>
    <row r="1368" spans="1:10">
      <c r="A1368" t="s">
        <v>353</v>
      </c>
      <c r="B1368" t="s">
        <v>333</v>
      </c>
      <c r="C1368" t="s">
        <v>334</v>
      </c>
      <c r="D1368" t="s">
        <v>47</v>
      </c>
      <c r="E1368" t="s">
        <v>41</v>
      </c>
      <c r="F1368" s="58"/>
      <c r="G1368" s="58"/>
      <c r="H1368" s="58"/>
      <c r="I1368" s="58"/>
      <c r="J1368" s="58"/>
    </row>
    <row r="1369" spans="1:10">
      <c r="A1369" t="s">
        <v>353</v>
      </c>
      <c r="B1369" t="s">
        <v>335</v>
      </c>
      <c r="C1369" t="s">
        <v>336</v>
      </c>
      <c r="D1369" t="s">
        <v>47</v>
      </c>
      <c r="E1369" t="s">
        <v>41</v>
      </c>
      <c r="F1369" s="58"/>
      <c r="G1369" s="58"/>
      <c r="H1369" s="58"/>
      <c r="I1369" s="58"/>
      <c r="J1369" s="58"/>
    </row>
    <row r="1370" spans="1:10">
      <c r="A1370" t="s">
        <v>353</v>
      </c>
      <c r="B1370" t="s">
        <v>337</v>
      </c>
      <c r="C1370" t="s">
        <v>338</v>
      </c>
      <c r="D1370" t="s">
        <v>47</v>
      </c>
      <c r="E1370" t="s">
        <v>41</v>
      </c>
      <c r="F1370" s="58"/>
      <c r="G1370" s="58"/>
      <c r="H1370" s="58"/>
      <c r="I1370" s="58"/>
      <c r="J1370" s="58"/>
    </row>
    <row r="1371" spans="1:10">
      <c r="A1371" t="s">
        <v>353</v>
      </c>
      <c r="B1371" t="s">
        <v>339</v>
      </c>
      <c r="C1371" t="s">
        <v>340</v>
      </c>
      <c r="D1371" t="s">
        <v>47</v>
      </c>
      <c r="E1371" t="s">
        <v>41</v>
      </c>
      <c r="F1371" s="58"/>
      <c r="G1371" s="58"/>
      <c r="H1371" s="58"/>
      <c r="I1371" s="58"/>
      <c r="J1371" s="58"/>
    </row>
    <row r="1372" spans="1:10">
      <c r="A1372" t="s">
        <v>353</v>
      </c>
      <c r="B1372" t="s">
        <v>341</v>
      </c>
      <c r="C1372" t="s">
        <v>342</v>
      </c>
      <c r="D1372" t="s">
        <v>47</v>
      </c>
      <c r="E1372" t="s">
        <v>41</v>
      </c>
      <c r="F1372" s="58"/>
      <c r="G1372" s="58"/>
      <c r="H1372" s="58"/>
      <c r="I1372" s="58"/>
      <c r="J1372" s="58"/>
    </row>
    <row r="1373" spans="1:10">
      <c r="A1373" t="s">
        <v>353</v>
      </c>
      <c r="B1373" t="s">
        <v>343</v>
      </c>
      <c r="C1373" t="s">
        <v>344</v>
      </c>
      <c r="D1373" t="s">
        <v>47</v>
      </c>
      <c r="E1373" t="s">
        <v>41</v>
      </c>
      <c r="F1373" s="58"/>
      <c r="G1373" s="58"/>
      <c r="H1373" s="58"/>
      <c r="I1373" s="58"/>
      <c r="J1373" s="58"/>
    </row>
    <row r="1374" spans="1:10">
      <c r="A1374" t="s">
        <v>353</v>
      </c>
      <c r="B1374" t="s">
        <v>345</v>
      </c>
      <c r="C1374" t="s">
        <v>346</v>
      </c>
      <c r="D1374" t="s">
        <v>47</v>
      </c>
      <c r="E1374" t="s">
        <v>41</v>
      </c>
      <c r="F1374" s="58"/>
      <c r="G1374" s="58"/>
      <c r="H1374" s="58"/>
      <c r="I1374" s="58"/>
      <c r="J1374" s="58"/>
    </row>
    <row r="1375" spans="1:10">
      <c r="A1375" t="s">
        <v>354</v>
      </c>
      <c r="B1375" t="s">
        <v>45</v>
      </c>
      <c r="C1375" t="s">
        <v>46</v>
      </c>
      <c r="D1375" t="s">
        <v>47</v>
      </c>
      <c r="E1375" t="s">
        <v>41</v>
      </c>
      <c r="F1375" s="58"/>
      <c r="G1375" s="58"/>
      <c r="H1375" s="58"/>
      <c r="I1375" s="58"/>
      <c r="J1375" s="58"/>
    </row>
    <row r="1376" spans="1:10">
      <c r="A1376" t="s">
        <v>354</v>
      </c>
      <c r="B1376" t="s">
        <v>48</v>
      </c>
      <c r="C1376" t="s">
        <v>49</v>
      </c>
      <c r="D1376" t="s">
        <v>47</v>
      </c>
      <c r="E1376" t="s">
        <v>41</v>
      </c>
      <c r="F1376" s="58"/>
      <c r="G1376" s="58"/>
      <c r="H1376" s="58"/>
      <c r="I1376" s="58"/>
      <c r="J1376" s="58"/>
    </row>
    <row r="1377" spans="1:10">
      <c r="A1377" t="s">
        <v>354</v>
      </c>
      <c r="B1377" t="s">
        <v>50</v>
      </c>
      <c r="C1377" t="s">
        <v>51</v>
      </c>
      <c r="D1377" t="s">
        <v>47</v>
      </c>
      <c r="E1377" t="s">
        <v>41</v>
      </c>
      <c r="F1377" s="58"/>
      <c r="G1377" s="58"/>
      <c r="H1377" s="58"/>
      <c r="I1377" s="58"/>
      <c r="J1377" s="58"/>
    </row>
    <row r="1378" spans="1:10">
      <c r="A1378" t="s">
        <v>354</v>
      </c>
      <c r="B1378" t="s">
        <v>52</v>
      </c>
      <c r="C1378" t="s">
        <v>53</v>
      </c>
      <c r="D1378" t="s">
        <v>47</v>
      </c>
      <c r="E1378" t="s">
        <v>41</v>
      </c>
      <c r="F1378" s="58"/>
      <c r="G1378" s="58"/>
      <c r="H1378" s="58"/>
      <c r="I1378" s="58"/>
      <c r="J1378" s="58"/>
    </row>
    <row r="1379" spans="1:10">
      <c r="A1379" t="s">
        <v>354</v>
      </c>
      <c r="B1379" t="s">
        <v>54</v>
      </c>
      <c r="C1379" t="s">
        <v>55</v>
      </c>
      <c r="D1379" t="s">
        <v>47</v>
      </c>
      <c r="E1379" t="s">
        <v>41</v>
      </c>
      <c r="F1379" s="58"/>
      <c r="G1379" s="58"/>
      <c r="H1379" s="58"/>
      <c r="I1379" s="58"/>
      <c r="J1379" s="58"/>
    </row>
    <row r="1380" spans="1:10">
      <c r="A1380" t="s">
        <v>354</v>
      </c>
      <c r="B1380" t="s">
        <v>56</v>
      </c>
      <c r="C1380" t="s">
        <v>57</v>
      </c>
      <c r="D1380" t="s">
        <v>47</v>
      </c>
      <c r="E1380" t="s">
        <v>41</v>
      </c>
      <c r="F1380" s="58"/>
      <c r="G1380" s="58"/>
      <c r="H1380" s="58"/>
      <c r="I1380" s="58"/>
      <c r="J1380" s="58"/>
    </row>
    <row r="1381" spans="1:10">
      <c r="A1381" t="s">
        <v>354</v>
      </c>
      <c r="B1381" t="s">
        <v>58</v>
      </c>
      <c r="C1381" t="s">
        <v>59</v>
      </c>
      <c r="D1381" t="s">
        <v>47</v>
      </c>
      <c r="E1381" t="s">
        <v>41</v>
      </c>
      <c r="F1381" s="58"/>
      <c r="G1381" s="58"/>
      <c r="H1381" s="58"/>
      <c r="I1381" s="58"/>
      <c r="J1381" s="58"/>
    </row>
    <row r="1382" spans="1:10">
      <c r="A1382" t="s">
        <v>354</v>
      </c>
      <c r="B1382" t="s">
        <v>60</v>
      </c>
      <c r="C1382" t="s">
        <v>61</v>
      </c>
      <c r="D1382" t="s">
        <v>47</v>
      </c>
      <c r="E1382" t="s">
        <v>41</v>
      </c>
      <c r="F1382" s="58"/>
      <c r="G1382" s="58"/>
      <c r="H1382" s="58"/>
      <c r="I1382" s="58"/>
      <c r="J1382" s="58"/>
    </row>
    <row r="1383" spans="1:10">
      <c r="A1383" t="s">
        <v>354</v>
      </c>
      <c r="B1383" t="s">
        <v>62</v>
      </c>
      <c r="C1383" t="s">
        <v>63</v>
      </c>
      <c r="D1383" t="s">
        <v>47</v>
      </c>
      <c r="E1383" t="s">
        <v>41</v>
      </c>
      <c r="F1383" s="58"/>
      <c r="G1383" s="58"/>
      <c r="H1383" s="58"/>
      <c r="I1383" s="58"/>
      <c r="J1383" s="58"/>
    </row>
    <row r="1384" spans="1:10">
      <c r="A1384" t="s">
        <v>354</v>
      </c>
      <c r="B1384" t="s">
        <v>64</v>
      </c>
      <c r="C1384" t="s">
        <v>65</v>
      </c>
      <c r="D1384" t="s">
        <v>47</v>
      </c>
      <c r="E1384" t="s">
        <v>41</v>
      </c>
      <c r="F1384" s="58"/>
      <c r="G1384" s="58"/>
      <c r="H1384" s="58"/>
      <c r="I1384" s="58"/>
      <c r="J1384" s="58"/>
    </row>
    <row r="1385" spans="1:10">
      <c r="A1385" t="s">
        <v>354</v>
      </c>
      <c r="B1385" t="s">
        <v>66</v>
      </c>
      <c r="C1385" t="s">
        <v>67</v>
      </c>
      <c r="D1385" t="s">
        <v>47</v>
      </c>
      <c r="E1385" t="s">
        <v>41</v>
      </c>
      <c r="F1385" s="58"/>
      <c r="G1385" s="58"/>
      <c r="H1385" s="58"/>
      <c r="I1385" s="58"/>
      <c r="J1385" s="58"/>
    </row>
    <row r="1386" spans="1:10">
      <c r="A1386" t="s">
        <v>354</v>
      </c>
      <c r="B1386" t="s">
        <v>68</v>
      </c>
      <c r="C1386" t="s">
        <v>69</v>
      </c>
      <c r="D1386" t="s">
        <v>47</v>
      </c>
      <c r="E1386" t="s">
        <v>41</v>
      </c>
      <c r="F1386" s="58"/>
      <c r="G1386" s="58"/>
      <c r="H1386" s="58"/>
      <c r="I1386" s="58"/>
      <c r="J1386" s="58"/>
    </row>
    <row r="1387" spans="1:10">
      <c r="A1387" t="s">
        <v>354</v>
      </c>
      <c r="B1387" t="s">
        <v>70</v>
      </c>
      <c r="C1387" t="s">
        <v>71</v>
      </c>
      <c r="D1387" t="s">
        <v>47</v>
      </c>
      <c r="E1387" t="s">
        <v>41</v>
      </c>
      <c r="F1387" s="58"/>
      <c r="G1387" s="58"/>
      <c r="H1387" s="58"/>
      <c r="I1387" s="58"/>
      <c r="J1387" s="58"/>
    </row>
    <row r="1388" spans="1:10">
      <c r="A1388" t="s">
        <v>354</v>
      </c>
      <c r="B1388" t="s">
        <v>72</v>
      </c>
      <c r="C1388" t="s">
        <v>73</v>
      </c>
      <c r="D1388" t="s">
        <v>47</v>
      </c>
      <c r="E1388" t="s">
        <v>41</v>
      </c>
      <c r="F1388" s="58"/>
      <c r="G1388" s="58"/>
      <c r="H1388" s="58"/>
      <c r="I1388" s="58"/>
      <c r="J1388" s="58"/>
    </row>
    <row r="1389" spans="1:10">
      <c r="A1389" t="s">
        <v>354</v>
      </c>
      <c r="B1389" t="s">
        <v>74</v>
      </c>
      <c r="C1389" t="s">
        <v>75</v>
      </c>
      <c r="D1389" t="s">
        <v>47</v>
      </c>
      <c r="E1389" t="s">
        <v>41</v>
      </c>
      <c r="F1389" s="58"/>
      <c r="G1389" s="58"/>
      <c r="H1389" s="58"/>
      <c r="I1389" s="58"/>
      <c r="J1389" s="58"/>
    </row>
    <row r="1390" spans="1:10">
      <c r="A1390" t="s">
        <v>354</v>
      </c>
      <c r="B1390" t="s">
        <v>76</v>
      </c>
      <c r="C1390" t="s">
        <v>77</v>
      </c>
      <c r="D1390" t="s">
        <v>47</v>
      </c>
      <c r="E1390" t="s">
        <v>41</v>
      </c>
      <c r="F1390" s="58"/>
      <c r="G1390" s="58"/>
      <c r="H1390" s="58"/>
      <c r="I1390" s="58"/>
      <c r="J1390" s="58"/>
    </row>
    <row r="1391" spans="1:10">
      <c r="A1391" t="s">
        <v>354</v>
      </c>
      <c r="B1391" t="s">
        <v>78</v>
      </c>
      <c r="C1391" t="s">
        <v>79</v>
      </c>
      <c r="D1391" t="s">
        <v>47</v>
      </c>
      <c r="E1391" t="s">
        <v>41</v>
      </c>
      <c r="F1391" s="58"/>
      <c r="G1391" s="58"/>
      <c r="H1391" s="58"/>
      <c r="I1391" s="58"/>
      <c r="J1391" s="58"/>
    </row>
    <row r="1392" spans="1:10">
      <c r="A1392" t="s">
        <v>354</v>
      </c>
      <c r="B1392" t="s">
        <v>80</v>
      </c>
      <c r="C1392" t="s">
        <v>81</v>
      </c>
      <c r="D1392" t="s">
        <v>47</v>
      </c>
      <c r="E1392" t="s">
        <v>41</v>
      </c>
      <c r="F1392" s="58"/>
      <c r="G1392" s="58"/>
      <c r="H1392" s="58"/>
      <c r="I1392" s="58"/>
      <c r="J1392" s="58"/>
    </row>
    <row r="1393" spans="1:10">
      <c r="A1393" t="s">
        <v>354</v>
      </c>
      <c r="B1393" t="s">
        <v>82</v>
      </c>
      <c r="C1393" t="s">
        <v>83</v>
      </c>
      <c r="D1393" t="s">
        <v>47</v>
      </c>
      <c r="E1393" t="s">
        <v>41</v>
      </c>
      <c r="F1393" s="58"/>
      <c r="G1393" s="58"/>
      <c r="H1393" s="58"/>
      <c r="I1393" s="58"/>
      <c r="J1393" s="58"/>
    </row>
    <row r="1394" spans="1:10">
      <c r="A1394" t="s">
        <v>354</v>
      </c>
      <c r="B1394" t="s">
        <v>84</v>
      </c>
      <c r="C1394" t="s">
        <v>85</v>
      </c>
      <c r="D1394" t="s">
        <v>47</v>
      </c>
      <c r="E1394" t="s">
        <v>41</v>
      </c>
      <c r="F1394" s="58"/>
      <c r="G1394" s="58"/>
      <c r="H1394" s="58"/>
      <c r="I1394" s="58"/>
      <c r="J1394" s="58"/>
    </row>
    <row r="1395" spans="1:10">
      <c r="A1395" t="s">
        <v>354</v>
      </c>
      <c r="B1395" t="s">
        <v>86</v>
      </c>
      <c r="C1395" t="s">
        <v>87</v>
      </c>
      <c r="D1395" t="s">
        <v>47</v>
      </c>
      <c r="E1395" t="s">
        <v>41</v>
      </c>
      <c r="F1395" s="58"/>
      <c r="G1395" s="58"/>
      <c r="H1395" s="58"/>
      <c r="I1395" s="58"/>
      <c r="J1395" s="58"/>
    </row>
    <row r="1396" spans="1:10">
      <c r="A1396" t="s">
        <v>354</v>
      </c>
      <c r="B1396" t="s">
        <v>88</v>
      </c>
      <c r="C1396" t="s">
        <v>89</v>
      </c>
      <c r="D1396" t="s">
        <v>47</v>
      </c>
      <c r="E1396" t="s">
        <v>41</v>
      </c>
      <c r="F1396" s="58"/>
      <c r="G1396" s="58"/>
      <c r="H1396" s="58"/>
      <c r="I1396" s="58"/>
      <c r="J1396" s="58"/>
    </row>
    <row r="1397" spans="1:10">
      <c r="A1397" t="s">
        <v>354</v>
      </c>
      <c r="B1397" t="s">
        <v>90</v>
      </c>
      <c r="C1397" t="s">
        <v>91</v>
      </c>
      <c r="D1397" t="s">
        <v>47</v>
      </c>
      <c r="E1397" t="s">
        <v>41</v>
      </c>
      <c r="F1397" s="58"/>
      <c r="G1397" s="58"/>
      <c r="H1397" s="58"/>
      <c r="I1397" s="58"/>
      <c r="J1397" s="58"/>
    </row>
    <row r="1398" spans="1:10">
      <c r="A1398" t="s">
        <v>354</v>
      </c>
      <c r="B1398" t="s">
        <v>92</v>
      </c>
      <c r="C1398" t="s">
        <v>93</v>
      </c>
      <c r="D1398" t="s">
        <v>47</v>
      </c>
      <c r="E1398" t="s">
        <v>41</v>
      </c>
      <c r="F1398" s="58"/>
      <c r="G1398" s="58"/>
      <c r="H1398" s="58"/>
      <c r="I1398" s="58"/>
      <c r="J1398" s="58"/>
    </row>
    <row r="1399" spans="1:10">
      <c r="A1399" t="s">
        <v>354</v>
      </c>
      <c r="B1399" t="s">
        <v>94</v>
      </c>
      <c r="C1399" t="s">
        <v>95</v>
      </c>
      <c r="D1399" t="s">
        <v>47</v>
      </c>
      <c r="E1399" t="s">
        <v>41</v>
      </c>
      <c r="F1399" s="58"/>
      <c r="G1399" s="58"/>
      <c r="H1399" s="58"/>
      <c r="I1399" s="58"/>
      <c r="J1399" s="58"/>
    </row>
    <row r="1400" spans="1:10">
      <c r="A1400" t="s">
        <v>354</v>
      </c>
      <c r="B1400" t="s">
        <v>96</v>
      </c>
      <c r="C1400" t="s">
        <v>97</v>
      </c>
      <c r="D1400" t="s">
        <v>47</v>
      </c>
      <c r="E1400" t="s">
        <v>41</v>
      </c>
      <c r="F1400" s="58"/>
      <c r="G1400" s="58"/>
      <c r="H1400" s="58"/>
      <c r="I1400" s="58"/>
      <c r="J1400" s="58"/>
    </row>
    <row r="1401" spans="1:10">
      <c r="A1401" t="s">
        <v>354</v>
      </c>
      <c r="B1401" t="s">
        <v>98</v>
      </c>
      <c r="C1401" t="s">
        <v>99</v>
      </c>
      <c r="D1401" t="s">
        <v>47</v>
      </c>
      <c r="E1401" t="s">
        <v>41</v>
      </c>
      <c r="F1401" s="58"/>
      <c r="G1401" s="58"/>
      <c r="H1401" s="58"/>
      <c r="I1401" s="58"/>
      <c r="J1401" s="58"/>
    </row>
    <row r="1402" spans="1:10">
      <c r="A1402" t="s">
        <v>354</v>
      </c>
      <c r="B1402" t="s">
        <v>100</v>
      </c>
      <c r="C1402" t="s">
        <v>101</v>
      </c>
      <c r="D1402" t="s">
        <v>47</v>
      </c>
      <c r="E1402" t="s">
        <v>41</v>
      </c>
      <c r="F1402" s="58"/>
      <c r="G1402" s="58"/>
      <c r="H1402" s="58"/>
      <c r="I1402" s="58"/>
      <c r="J1402" s="58"/>
    </row>
    <row r="1403" spans="1:10">
      <c r="A1403" t="s">
        <v>354</v>
      </c>
      <c r="B1403" t="s">
        <v>102</v>
      </c>
      <c r="C1403" t="s">
        <v>103</v>
      </c>
      <c r="D1403" t="s">
        <v>47</v>
      </c>
      <c r="E1403" t="s">
        <v>41</v>
      </c>
      <c r="F1403" s="58"/>
      <c r="G1403" s="58"/>
      <c r="H1403" s="58"/>
      <c r="I1403" s="58"/>
      <c r="J1403" s="58"/>
    </row>
    <row r="1404" spans="1:10">
      <c r="A1404" t="s">
        <v>354</v>
      </c>
      <c r="B1404" t="s">
        <v>104</v>
      </c>
      <c r="C1404" t="s">
        <v>105</v>
      </c>
      <c r="D1404" t="s">
        <v>47</v>
      </c>
      <c r="E1404" t="s">
        <v>41</v>
      </c>
      <c r="F1404" s="58"/>
      <c r="G1404" s="58"/>
      <c r="H1404" s="58"/>
      <c r="I1404" s="58"/>
      <c r="J1404" s="58"/>
    </row>
    <row r="1405" spans="1:10">
      <c r="A1405" t="s">
        <v>354</v>
      </c>
      <c r="B1405" t="s">
        <v>106</v>
      </c>
      <c r="C1405" t="s">
        <v>107</v>
      </c>
      <c r="D1405" t="s">
        <v>47</v>
      </c>
      <c r="E1405" t="s">
        <v>41</v>
      </c>
      <c r="F1405" s="58"/>
      <c r="G1405" s="58"/>
      <c r="H1405" s="58"/>
      <c r="I1405" s="58"/>
      <c r="J1405" s="58"/>
    </row>
    <row r="1406" spans="1:10">
      <c r="A1406" t="s">
        <v>354</v>
      </c>
      <c r="B1406" t="s">
        <v>108</v>
      </c>
      <c r="C1406" t="s">
        <v>109</v>
      </c>
      <c r="D1406" t="s">
        <v>47</v>
      </c>
      <c r="E1406" t="s">
        <v>41</v>
      </c>
      <c r="F1406" s="58"/>
      <c r="G1406" s="58"/>
      <c r="H1406" s="58"/>
      <c r="I1406" s="58"/>
      <c r="J1406" s="58"/>
    </row>
    <row r="1407" spans="1:10">
      <c r="A1407" t="s">
        <v>354</v>
      </c>
      <c r="B1407" t="s">
        <v>110</v>
      </c>
      <c r="C1407" t="s">
        <v>111</v>
      </c>
      <c r="D1407" t="s">
        <v>47</v>
      </c>
      <c r="E1407" t="s">
        <v>41</v>
      </c>
      <c r="F1407" s="58"/>
      <c r="G1407" s="58"/>
      <c r="H1407" s="58"/>
      <c r="I1407" s="58"/>
      <c r="J1407" s="58"/>
    </row>
    <row r="1408" spans="1:10">
      <c r="A1408" t="s">
        <v>354</v>
      </c>
      <c r="B1408" t="s">
        <v>112</v>
      </c>
      <c r="C1408" t="s">
        <v>113</v>
      </c>
      <c r="D1408" t="s">
        <v>47</v>
      </c>
      <c r="E1408" t="s">
        <v>41</v>
      </c>
      <c r="F1408" s="58"/>
      <c r="G1408" s="58"/>
      <c r="H1408" s="58"/>
      <c r="I1408" s="58"/>
      <c r="J1408" s="58"/>
    </row>
    <row r="1409" spans="1:10">
      <c r="A1409" t="s">
        <v>354</v>
      </c>
      <c r="B1409" t="s">
        <v>114</v>
      </c>
      <c r="C1409" t="s">
        <v>57</v>
      </c>
      <c r="D1409" t="s">
        <v>47</v>
      </c>
      <c r="E1409" t="s">
        <v>41</v>
      </c>
      <c r="F1409" s="58"/>
      <c r="G1409" s="58"/>
      <c r="H1409" s="58"/>
      <c r="I1409" s="58"/>
      <c r="J1409" s="58"/>
    </row>
    <row r="1410" spans="1:10">
      <c r="A1410" t="s">
        <v>354</v>
      </c>
      <c r="B1410" t="s">
        <v>115</v>
      </c>
      <c r="C1410" t="s">
        <v>116</v>
      </c>
      <c r="D1410" t="s">
        <v>47</v>
      </c>
      <c r="E1410" t="s">
        <v>41</v>
      </c>
      <c r="F1410" s="58"/>
      <c r="G1410" s="58"/>
      <c r="H1410" s="58"/>
      <c r="I1410" s="58"/>
      <c r="J1410" s="58"/>
    </row>
    <row r="1411" spans="1:10">
      <c r="A1411" t="s">
        <v>354</v>
      </c>
      <c r="B1411" t="s">
        <v>117</v>
      </c>
      <c r="C1411" t="s">
        <v>118</v>
      </c>
      <c r="D1411" t="s">
        <v>47</v>
      </c>
      <c r="E1411" t="s">
        <v>41</v>
      </c>
      <c r="F1411" s="58"/>
      <c r="G1411" s="58"/>
      <c r="H1411" s="58"/>
      <c r="I1411" s="58"/>
      <c r="J1411" s="58"/>
    </row>
    <row r="1412" spans="1:10">
      <c r="A1412" t="s">
        <v>354</v>
      </c>
      <c r="B1412" t="s">
        <v>119</v>
      </c>
      <c r="C1412" t="s">
        <v>120</v>
      </c>
      <c r="D1412" t="s">
        <v>47</v>
      </c>
      <c r="E1412" t="s">
        <v>41</v>
      </c>
      <c r="F1412" s="58"/>
      <c r="G1412" s="58"/>
      <c r="H1412" s="58"/>
      <c r="I1412" s="58"/>
      <c r="J1412" s="58"/>
    </row>
    <row r="1413" spans="1:10">
      <c r="A1413" t="s">
        <v>354</v>
      </c>
      <c r="B1413" t="s">
        <v>121</v>
      </c>
      <c r="C1413" t="s">
        <v>122</v>
      </c>
      <c r="D1413" t="s">
        <v>47</v>
      </c>
      <c r="E1413" t="s">
        <v>41</v>
      </c>
      <c r="F1413" s="58"/>
      <c r="G1413" s="58"/>
      <c r="H1413" s="58"/>
      <c r="I1413" s="58"/>
      <c r="J1413" s="58"/>
    </row>
    <row r="1414" spans="1:10">
      <c r="A1414" t="s">
        <v>354</v>
      </c>
      <c r="B1414" t="s">
        <v>123</v>
      </c>
      <c r="C1414" t="s">
        <v>124</v>
      </c>
      <c r="D1414" t="s">
        <v>47</v>
      </c>
      <c r="E1414" t="s">
        <v>41</v>
      </c>
      <c r="F1414" s="58"/>
      <c r="G1414" s="58"/>
      <c r="H1414" s="58"/>
      <c r="I1414" s="58"/>
      <c r="J1414" s="58"/>
    </row>
    <row r="1415" spans="1:10">
      <c r="A1415" t="s">
        <v>354</v>
      </c>
      <c r="B1415" t="s">
        <v>125</v>
      </c>
      <c r="C1415" t="s">
        <v>126</v>
      </c>
      <c r="D1415" t="s">
        <v>47</v>
      </c>
      <c r="E1415" t="s">
        <v>41</v>
      </c>
      <c r="F1415" s="58"/>
      <c r="G1415" s="58"/>
      <c r="H1415" s="58"/>
      <c r="I1415" s="58"/>
      <c r="J1415" s="58"/>
    </row>
    <row r="1416" spans="1:10">
      <c r="A1416" t="s">
        <v>354</v>
      </c>
      <c r="B1416" t="s">
        <v>127</v>
      </c>
      <c r="C1416" t="s">
        <v>128</v>
      </c>
      <c r="D1416" t="s">
        <v>47</v>
      </c>
      <c r="E1416" t="s">
        <v>41</v>
      </c>
      <c r="F1416" s="58"/>
      <c r="G1416" s="58"/>
      <c r="H1416" s="58"/>
      <c r="I1416" s="58"/>
      <c r="J1416" s="58"/>
    </row>
    <row r="1417" spans="1:10">
      <c r="A1417" t="s">
        <v>354</v>
      </c>
      <c r="B1417" t="s">
        <v>129</v>
      </c>
      <c r="C1417" t="s">
        <v>130</v>
      </c>
      <c r="D1417" t="s">
        <v>47</v>
      </c>
      <c r="E1417" t="s">
        <v>41</v>
      </c>
      <c r="F1417" s="58"/>
      <c r="G1417" s="58"/>
      <c r="H1417" s="58"/>
      <c r="I1417" s="58"/>
      <c r="J1417" s="58"/>
    </row>
    <row r="1418" spans="1:10">
      <c r="A1418" t="s">
        <v>354</v>
      </c>
      <c r="B1418" t="s">
        <v>131</v>
      </c>
      <c r="C1418" t="s">
        <v>132</v>
      </c>
      <c r="D1418" t="s">
        <v>47</v>
      </c>
      <c r="E1418" t="s">
        <v>41</v>
      </c>
      <c r="F1418" s="58"/>
      <c r="G1418" s="58"/>
      <c r="H1418" s="58"/>
      <c r="I1418" s="58"/>
      <c r="J1418" s="58"/>
    </row>
    <row r="1419" spans="1:10">
      <c r="A1419" t="s">
        <v>354</v>
      </c>
      <c r="B1419" t="s">
        <v>133</v>
      </c>
      <c r="C1419" t="s">
        <v>134</v>
      </c>
      <c r="D1419" t="s">
        <v>47</v>
      </c>
      <c r="E1419" t="s">
        <v>41</v>
      </c>
      <c r="F1419" s="58"/>
      <c r="G1419" s="58"/>
      <c r="H1419" s="58"/>
      <c r="I1419" s="58"/>
      <c r="J1419" s="58"/>
    </row>
    <row r="1420" spans="1:10">
      <c r="A1420" t="s">
        <v>354</v>
      </c>
      <c r="B1420" t="s">
        <v>135</v>
      </c>
      <c r="C1420" t="s">
        <v>69</v>
      </c>
      <c r="D1420" t="s">
        <v>47</v>
      </c>
      <c r="E1420" t="s">
        <v>41</v>
      </c>
      <c r="F1420" s="58"/>
      <c r="G1420" s="58"/>
      <c r="H1420" s="58"/>
      <c r="I1420" s="58"/>
      <c r="J1420" s="58"/>
    </row>
    <row r="1421" spans="1:10">
      <c r="A1421" t="s">
        <v>354</v>
      </c>
      <c r="B1421" t="s">
        <v>136</v>
      </c>
      <c r="C1421" t="s">
        <v>137</v>
      </c>
      <c r="D1421" t="s">
        <v>47</v>
      </c>
      <c r="E1421" t="s">
        <v>41</v>
      </c>
      <c r="F1421" s="58"/>
      <c r="G1421" s="58"/>
      <c r="H1421" s="58"/>
      <c r="I1421" s="58"/>
      <c r="J1421" s="58"/>
    </row>
    <row r="1422" spans="1:10">
      <c r="A1422" t="s">
        <v>354</v>
      </c>
      <c r="B1422" t="s">
        <v>138</v>
      </c>
      <c r="C1422" t="s">
        <v>139</v>
      </c>
      <c r="D1422" t="s">
        <v>47</v>
      </c>
      <c r="E1422" t="s">
        <v>41</v>
      </c>
      <c r="F1422" s="58"/>
      <c r="G1422" s="58"/>
      <c r="H1422" s="58"/>
      <c r="I1422" s="58"/>
      <c r="J1422" s="58"/>
    </row>
    <row r="1423" spans="1:10">
      <c r="A1423" t="s">
        <v>354</v>
      </c>
      <c r="B1423" t="s">
        <v>140</v>
      </c>
      <c r="C1423" t="s">
        <v>141</v>
      </c>
      <c r="D1423" t="s">
        <v>47</v>
      </c>
      <c r="E1423" t="s">
        <v>41</v>
      </c>
      <c r="F1423" s="58"/>
      <c r="G1423" s="58"/>
      <c r="H1423" s="58"/>
      <c r="I1423" s="58"/>
      <c r="J1423" s="58"/>
    </row>
    <row r="1424" spans="1:10">
      <c r="A1424" t="s">
        <v>354</v>
      </c>
      <c r="B1424" t="s">
        <v>142</v>
      </c>
      <c r="C1424" t="s">
        <v>143</v>
      </c>
      <c r="D1424" t="s">
        <v>47</v>
      </c>
      <c r="E1424" t="s">
        <v>41</v>
      </c>
      <c r="F1424" s="58"/>
      <c r="G1424" s="58"/>
      <c r="H1424" s="58"/>
      <c r="I1424" s="58"/>
      <c r="J1424" s="58"/>
    </row>
    <row r="1425" spans="1:10">
      <c r="A1425" t="s">
        <v>354</v>
      </c>
      <c r="B1425" t="s">
        <v>144</v>
      </c>
      <c r="C1425" t="s">
        <v>145</v>
      </c>
      <c r="D1425" t="s">
        <v>47</v>
      </c>
      <c r="E1425" t="s">
        <v>41</v>
      </c>
      <c r="F1425" s="58"/>
      <c r="G1425" s="58"/>
      <c r="H1425" s="58"/>
      <c r="I1425" s="58"/>
      <c r="J1425" s="58"/>
    </row>
    <row r="1426" spans="1:10">
      <c r="A1426" t="s">
        <v>354</v>
      </c>
      <c r="B1426" t="s">
        <v>146</v>
      </c>
      <c r="C1426" t="s">
        <v>147</v>
      </c>
      <c r="D1426" t="s">
        <v>47</v>
      </c>
      <c r="E1426" t="s">
        <v>41</v>
      </c>
      <c r="F1426" s="58"/>
      <c r="G1426" s="58"/>
      <c r="H1426" s="58"/>
      <c r="I1426" s="58"/>
      <c r="J1426" s="58"/>
    </row>
    <row r="1427" spans="1:10">
      <c r="A1427" t="s">
        <v>354</v>
      </c>
      <c r="B1427" t="s">
        <v>148</v>
      </c>
      <c r="C1427" t="s">
        <v>149</v>
      </c>
      <c r="D1427" t="s">
        <v>47</v>
      </c>
      <c r="E1427" t="s">
        <v>41</v>
      </c>
      <c r="F1427" s="58"/>
      <c r="G1427" s="58"/>
      <c r="H1427" s="58"/>
      <c r="I1427" s="58"/>
      <c r="J1427" s="58"/>
    </row>
    <row r="1428" spans="1:10">
      <c r="A1428" t="s">
        <v>354</v>
      </c>
      <c r="B1428" t="s">
        <v>150</v>
      </c>
      <c r="C1428" t="s">
        <v>151</v>
      </c>
      <c r="D1428" t="s">
        <v>47</v>
      </c>
      <c r="E1428" t="s">
        <v>41</v>
      </c>
      <c r="F1428" s="58"/>
      <c r="G1428" s="58"/>
      <c r="H1428" s="58"/>
      <c r="I1428" s="58"/>
      <c r="J1428" s="58"/>
    </row>
    <row r="1429" spans="1:10">
      <c r="A1429" t="s">
        <v>354</v>
      </c>
      <c r="B1429" t="s">
        <v>152</v>
      </c>
      <c r="C1429" t="s">
        <v>153</v>
      </c>
      <c r="D1429" t="s">
        <v>47</v>
      </c>
      <c r="E1429" t="s">
        <v>41</v>
      </c>
      <c r="F1429" s="58"/>
      <c r="G1429" s="58"/>
      <c r="H1429" s="58"/>
      <c r="I1429" s="58"/>
      <c r="J1429" s="58"/>
    </row>
    <row r="1430" spans="1:10">
      <c r="A1430" t="s">
        <v>354</v>
      </c>
      <c r="B1430" t="s">
        <v>154</v>
      </c>
      <c r="C1430" t="s">
        <v>155</v>
      </c>
      <c r="D1430" t="s">
        <v>47</v>
      </c>
      <c r="E1430" t="s">
        <v>41</v>
      </c>
      <c r="F1430" s="58"/>
      <c r="G1430" s="58"/>
      <c r="H1430" s="58"/>
      <c r="I1430" s="58"/>
      <c r="J1430" s="58"/>
    </row>
    <row r="1431" spans="1:10">
      <c r="A1431" t="s">
        <v>354</v>
      </c>
      <c r="B1431" t="s">
        <v>156</v>
      </c>
      <c r="C1431" t="s">
        <v>81</v>
      </c>
      <c r="D1431" t="s">
        <v>47</v>
      </c>
      <c r="E1431" t="s">
        <v>41</v>
      </c>
      <c r="F1431" s="58"/>
      <c r="G1431" s="58"/>
      <c r="H1431" s="58"/>
      <c r="I1431" s="58"/>
      <c r="J1431" s="58"/>
    </row>
    <row r="1432" spans="1:10">
      <c r="A1432" t="s">
        <v>354</v>
      </c>
      <c r="B1432" t="s">
        <v>157</v>
      </c>
      <c r="C1432" t="s">
        <v>158</v>
      </c>
      <c r="D1432" t="s">
        <v>47</v>
      </c>
      <c r="E1432" t="s">
        <v>41</v>
      </c>
      <c r="F1432" s="58"/>
      <c r="G1432" s="58"/>
      <c r="H1432" s="58"/>
      <c r="I1432" s="58"/>
      <c r="J1432" s="58"/>
    </row>
    <row r="1433" spans="1:10">
      <c r="A1433" t="s">
        <v>354</v>
      </c>
      <c r="B1433" t="s">
        <v>159</v>
      </c>
      <c r="C1433" t="s">
        <v>160</v>
      </c>
      <c r="D1433" t="s">
        <v>47</v>
      </c>
      <c r="E1433" t="s">
        <v>41</v>
      </c>
      <c r="F1433" s="58"/>
      <c r="G1433" s="58"/>
      <c r="H1433" s="58"/>
      <c r="I1433" s="58"/>
      <c r="J1433" s="58"/>
    </row>
    <row r="1434" spans="1:10">
      <c r="A1434" t="s">
        <v>354</v>
      </c>
      <c r="B1434" t="s">
        <v>161</v>
      </c>
      <c r="C1434" t="s">
        <v>162</v>
      </c>
      <c r="D1434" t="s">
        <v>47</v>
      </c>
      <c r="E1434" t="s">
        <v>41</v>
      </c>
      <c r="F1434" s="58"/>
      <c r="G1434" s="58"/>
      <c r="H1434" s="58"/>
      <c r="I1434" s="58"/>
      <c r="J1434" s="58"/>
    </row>
    <row r="1435" spans="1:10">
      <c r="A1435" t="s">
        <v>354</v>
      </c>
      <c r="B1435" t="s">
        <v>163</v>
      </c>
      <c r="C1435" t="s">
        <v>164</v>
      </c>
      <c r="D1435" t="s">
        <v>47</v>
      </c>
      <c r="E1435" t="s">
        <v>41</v>
      </c>
      <c r="F1435" s="58"/>
      <c r="G1435" s="58"/>
      <c r="H1435" s="58"/>
      <c r="I1435" s="58"/>
      <c r="J1435" s="58"/>
    </row>
    <row r="1436" spans="1:10">
      <c r="A1436" t="s">
        <v>354</v>
      </c>
      <c r="B1436" t="s">
        <v>165</v>
      </c>
      <c r="C1436" t="s">
        <v>166</v>
      </c>
      <c r="D1436" t="s">
        <v>47</v>
      </c>
      <c r="E1436" t="s">
        <v>41</v>
      </c>
      <c r="F1436" s="58"/>
      <c r="G1436" s="58"/>
      <c r="H1436" s="58"/>
      <c r="I1436" s="58"/>
      <c r="J1436" s="58"/>
    </row>
    <row r="1437" spans="1:10">
      <c r="A1437" t="s">
        <v>354</v>
      </c>
      <c r="B1437" t="s">
        <v>167</v>
      </c>
      <c r="C1437" t="s">
        <v>168</v>
      </c>
      <c r="D1437" t="s">
        <v>47</v>
      </c>
      <c r="E1437" t="s">
        <v>41</v>
      </c>
      <c r="F1437" s="58"/>
      <c r="G1437" s="58"/>
      <c r="H1437" s="58"/>
      <c r="I1437" s="58"/>
      <c r="J1437" s="58"/>
    </row>
    <row r="1438" spans="1:10">
      <c r="A1438" t="s">
        <v>354</v>
      </c>
      <c r="B1438" t="s">
        <v>169</v>
      </c>
      <c r="C1438" t="s">
        <v>170</v>
      </c>
      <c r="D1438" t="s">
        <v>47</v>
      </c>
      <c r="E1438" t="s">
        <v>41</v>
      </c>
      <c r="F1438" s="58"/>
      <c r="G1438" s="58"/>
      <c r="H1438" s="58"/>
      <c r="I1438" s="58"/>
      <c r="J1438" s="58"/>
    </row>
    <row r="1439" spans="1:10">
      <c r="A1439" t="s">
        <v>354</v>
      </c>
      <c r="B1439" t="s">
        <v>171</v>
      </c>
      <c r="C1439" t="s">
        <v>172</v>
      </c>
      <c r="D1439" t="s">
        <v>47</v>
      </c>
      <c r="E1439" t="s">
        <v>41</v>
      </c>
      <c r="F1439" s="58"/>
      <c r="G1439" s="58"/>
      <c r="H1439" s="58"/>
      <c r="I1439" s="58"/>
      <c r="J1439" s="58"/>
    </row>
    <row r="1440" spans="1:10">
      <c r="A1440" t="s">
        <v>354</v>
      </c>
      <c r="B1440" t="s">
        <v>173</v>
      </c>
      <c r="C1440" t="s">
        <v>174</v>
      </c>
      <c r="D1440" t="s">
        <v>47</v>
      </c>
      <c r="E1440" t="s">
        <v>41</v>
      </c>
      <c r="F1440" s="58"/>
      <c r="G1440" s="58"/>
      <c r="H1440" s="58"/>
      <c r="I1440" s="58"/>
      <c r="J1440" s="58"/>
    </row>
    <row r="1441" spans="1:10">
      <c r="A1441" t="s">
        <v>354</v>
      </c>
      <c r="B1441" t="s">
        <v>175</v>
      </c>
      <c r="C1441" t="s">
        <v>176</v>
      </c>
      <c r="D1441" t="s">
        <v>47</v>
      </c>
      <c r="E1441" t="s">
        <v>41</v>
      </c>
      <c r="F1441" s="58"/>
      <c r="G1441" s="58"/>
      <c r="H1441" s="58"/>
      <c r="I1441" s="58"/>
      <c r="J1441" s="58"/>
    </row>
    <row r="1442" spans="1:10">
      <c r="A1442" t="s">
        <v>354</v>
      </c>
      <c r="B1442" t="s">
        <v>177</v>
      </c>
      <c r="C1442" t="s">
        <v>93</v>
      </c>
      <c r="D1442" t="s">
        <v>47</v>
      </c>
      <c r="E1442" t="s">
        <v>41</v>
      </c>
      <c r="F1442" s="58"/>
      <c r="G1442" s="58"/>
      <c r="H1442" s="58"/>
      <c r="I1442" s="58"/>
      <c r="J1442" s="58"/>
    </row>
    <row r="1443" spans="1:10">
      <c r="A1443" t="s">
        <v>354</v>
      </c>
      <c r="B1443" t="s">
        <v>178</v>
      </c>
      <c r="C1443" t="s">
        <v>179</v>
      </c>
      <c r="D1443" t="s">
        <v>47</v>
      </c>
      <c r="E1443" t="s">
        <v>41</v>
      </c>
      <c r="F1443" s="58"/>
      <c r="G1443" s="58"/>
      <c r="H1443" s="58"/>
      <c r="I1443" s="58"/>
      <c r="J1443" s="58"/>
    </row>
    <row r="1444" spans="1:10">
      <c r="A1444" t="s">
        <v>354</v>
      </c>
      <c r="B1444" t="s">
        <v>180</v>
      </c>
      <c r="C1444" t="s">
        <v>181</v>
      </c>
      <c r="D1444" t="s">
        <v>47</v>
      </c>
      <c r="E1444" t="s">
        <v>41</v>
      </c>
      <c r="F1444" s="58"/>
      <c r="G1444" s="58"/>
      <c r="H1444" s="58"/>
      <c r="I1444" s="58"/>
      <c r="J1444" s="58"/>
    </row>
    <row r="1445" spans="1:10">
      <c r="A1445" t="s">
        <v>354</v>
      </c>
      <c r="B1445" t="s">
        <v>182</v>
      </c>
      <c r="C1445" t="s">
        <v>183</v>
      </c>
      <c r="D1445" t="s">
        <v>47</v>
      </c>
      <c r="E1445" t="s">
        <v>41</v>
      </c>
      <c r="F1445" s="58"/>
      <c r="G1445" s="58"/>
      <c r="H1445" s="58"/>
      <c r="I1445" s="58"/>
      <c r="J1445" s="58"/>
    </row>
    <row r="1446" spans="1:10">
      <c r="A1446" t="s">
        <v>354</v>
      </c>
      <c r="B1446" t="s">
        <v>184</v>
      </c>
      <c r="C1446" t="s">
        <v>185</v>
      </c>
      <c r="D1446" t="s">
        <v>47</v>
      </c>
      <c r="E1446" t="s">
        <v>41</v>
      </c>
      <c r="F1446" s="58"/>
      <c r="G1446" s="58"/>
      <c r="H1446" s="58"/>
      <c r="I1446" s="58"/>
      <c r="J1446" s="58"/>
    </row>
    <row r="1447" spans="1:10">
      <c r="A1447" t="s">
        <v>354</v>
      </c>
      <c r="B1447" t="s">
        <v>186</v>
      </c>
      <c r="C1447" t="s">
        <v>187</v>
      </c>
      <c r="D1447" t="s">
        <v>47</v>
      </c>
      <c r="E1447" t="s">
        <v>41</v>
      </c>
      <c r="F1447" s="58"/>
      <c r="G1447" s="58"/>
      <c r="H1447" s="58"/>
      <c r="I1447" s="58"/>
      <c r="J1447" s="58"/>
    </row>
    <row r="1448" spans="1:10">
      <c r="A1448" t="s">
        <v>354</v>
      </c>
      <c r="B1448" t="s">
        <v>188</v>
      </c>
      <c r="C1448" t="s">
        <v>189</v>
      </c>
      <c r="D1448" t="s">
        <v>47</v>
      </c>
      <c r="E1448" t="s">
        <v>41</v>
      </c>
      <c r="F1448" s="58"/>
      <c r="G1448" s="58"/>
      <c r="H1448" s="58"/>
      <c r="I1448" s="58"/>
      <c r="J1448" s="58"/>
    </row>
    <row r="1449" spans="1:10">
      <c r="A1449" t="s">
        <v>354</v>
      </c>
      <c r="B1449" t="s">
        <v>190</v>
      </c>
      <c r="C1449" t="s">
        <v>191</v>
      </c>
      <c r="D1449" t="s">
        <v>47</v>
      </c>
      <c r="E1449" t="s">
        <v>41</v>
      </c>
      <c r="F1449" s="58"/>
      <c r="G1449" s="58"/>
      <c r="H1449" s="58"/>
      <c r="I1449" s="58"/>
      <c r="J1449" s="58"/>
    </row>
    <row r="1450" spans="1:10">
      <c r="A1450" t="s">
        <v>354</v>
      </c>
      <c r="B1450" t="s">
        <v>192</v>
      </c>
      <c r="C1450" t="s">
        <v>193</v>
      </c>
      <c r="D1450" t="s">
        <v>47</v>
      </c>
      <c r="E1450" t="s">
        <v>41</v>
      </c>
      <c r="F1450" s="58"/>
      <c r="G1450" s="58"/>
      <c r="H1450" s="58"/>
      <c r="I1450" s="58"/>
      <c r="J1450" s="58"/>
    </row>
    <row r="1451" spans="1:10">
      <c r="A1451" t="s">
        <v>354</v>
      </c>
      <c r="B1451" t="s">
        <v>194</v>
      </c>
      <c r="C1451" t="s">
        <v>195</v>
      </c>
      <c r="D1451" t="s">
        <v>47</v>
      </c>
      <c r="E1451" t="s">
        <v>41</v>
      </c>
      <c r="F1451" s="58"/>
      <c r="G1451" s="58"/>
      <c r="H1451" s="58"/>
      <c r="I1451" s="58"/>
      <c r="J1451" s="58"/>
    </row>
    <row r="1452" spans="1:10">
      <c r="A1452" t="s">
        <v>354</v>
      </c>
      <c r="B1452" t="s">
        <v>196</v>
      </c>
      <c r="C1452" t="s">
        <v>197</v>
      </c>
      <c r="D1452" t="s">
        <v>47</v>
      </c>
      <c r="E1452" t="s">
        <v>41</v>
      </c>
      <c r="F1452" s="58"/>
      <c r="G1452" s="58"/>
      <c r="H1452" s="58"/>
      <c r="I1452" s="58"/>
      <c r="J1452" s="58"/>
    </row>
    <row r="1453" spans="1:10">
      <c r="A1453" t="s">
        <v>354</v>
      </c>
      <c r="B1453" t="s">
        <v>198</v>
      </c>
      <c r="C1453" t="s">
        <v>199</v>
      </c>
      <c r="D1453" t="s">
        <v>47</v>
      </c>
      <c r="E1453" t="s">
        <v>41</v>
      </c>
      <c r="F1453" s="58"/>
      <c r="G1453" s="58"/>
      <c r="H1453" s="58"/>
      <c r="I1453" s="58"/>
      <c r="J1453" s="58"/>
    </row>
    <row r="1454" spans="1:10">
      <c r="A1454" t="s">
        <v>354</v>
      </c>
      <c r="B1454" t="s">
        <v>200</v>
      </c>
      <c r="C1454" t="s">
        <v>201</v>
      </c>
      <c r="D1454" t="s">
        <v>47</v>
      </c>
      <c r="E1454" t="s">
        <v>41</v>
      </c>
      <c r="F1454" s="58"/>
      <c r="G1454" s="58"/>
      <c r="H1454" s="58"/>
      <c r="I1454" s="58"/>
      <c r="J1454" s="58"/>
    </row>
    <row r="1455" spans="1:10">
      <c r="A1455" t="s">
        <v>354</v>
      </c>
      <c r="B1455" t="s">
        <v>202</v>
      </c>
      <c r="C1455" t="s">
        <v>203</v>
      </c>
      <c r="D1455" t="s">
        <v>47</v>
      </c>
      <c r="E1455" t="s">
        <v>41</v>
      </c>
      <c r="F1455" s="58"/>
      <c r="G1455" s="58"/>
      <c r="H1455" s="58"/>
      <c r="I1455" s="58"/>
      <c r="J1455" s="58"/>
    </row>
    <row r="1456" spans="1:10">
      <c r="A1456" t="s">
        <v>354</v>
      </c>
      <c r="B1456" t="s">
        <v>204</v>
      </c>
      <c r="C1456" t="s">
        <v>205</v>
      </c>
      <c r="D1456" t="s">
        <v>47</v>
      </c>
      <c r="E1456" t="s">
        <v>41</v>
      </c>
      <c r="F1456" s="58"/>
      <c r="G1456" s="58"/>
      <c r="H1456" s="58"/>
      <c r="I1456" s="58"/>
      <c r="J1456" s="58"/>
    </row>
    <row r="1457" spans="1:10">
      <c r="A1457" t="s">
        <v>354</v>
      </c>
      <c r="B1457" t="s">
        <v>206</v>
      </c>
      <c r="C1457" t="s">
        <v>207</v>
      </c>
      <c r="D1457" t="s">
        <v>47</v>
      </c>
      <c r="E1457" t="s">
        <v>41</v>
      </c>
      <c r="F1457" s="58"/>
      <c r="G1457" s="58"/>
      <c r="H1457" s="58"/>
      <c r="I1457" s="58"/>
      <c r="J1457" s="58"/>
    </row>
    <row r="1458" spans="1:10">
      <c r="A1458" t="s">
        <v>354</v>
      </c>
      <c r="B1458" t="s">
        <v>208</v>
      </c>
      <c r="C1458" t="s">
        <v>209</v>
      </c>
      <c r="D1458" t="s">
        <v>47</v>
      </c>
      <c r="E1458" t="s">
        <v>41</v>
      </c>
      <c r="F1458" s="58"/>
      <c r="G1458" s="58"/>
      <c r="H1458" s="58"/>
      <c r="I1458" s="58"/>
      <c r="J1458" s="58"/>
    </row>
    <row r="1459" spans="1:10">
      <c r="A1459" t="s">
        <v>354</v>
      </c>
      <c r="B1459" t="s">
        <v>210</v>
      </c>
      <c r="C1459" t="s">
        <v>211</v>
      </c>
      <c r="D1459" t="s">
        <v>47</v>
      </c>
      <c r="E1459" t="s">
        <v>41</v>
      </c>
      <c r="F1459" s="58"/>
      <c r="G1459" s="58"/>
      <c r="H1459" s="58"/>
      <c r="I1459" s="58"/>
      <c r="J1459" s="58"/>
    </row>
    <row r="1460" spans="1:10">
      <c r="A1460" t="s">
        <v>354</v>
      </c>
      <c r="B1460" t="s">
        <v>212</v>
      </c>
      <c r="C1460" t="s">
        <v>213</v>
      </c>
      <c r="D1460" t="s">
        <v>47</v>
      </c>
      <c r="E1460" t="s">
        <v>41</v>
      </c>
      <c r="F1460" s="58"/>
      <c r="G1460" s="58"/>
      <c r="H1460" s="58"/>
      <c r="I1460" s="58"/>
      <c r="J1460" s="58"/>
    </row>
    <row r="1461" spans="1:10">
      <c r="A1461" t="s">
        <v>354</v>
      </c>
      <c r="B1461" t="s">
        <v>214</v>
      </c>
      <c r="C1461" t="s">
        <v>215</v>
      </c>
      <c r="D1461" t="s">
        <v>47</v>
      </c>
      <c r="E1461" t="s">
        <v>41</v>
      </c>
      <c r="F1461" s="58"/>
      <c r="G1461" s="58"/>
      <c r="H1461" s="58"/>
      <c r="I1461" s="58"/>
      <c r="J1461" s="58"/>
    </row>
    <row r="1462" spans="1:10">
      <c r="A1462" t="s">
        <v>354</v>
      </c>
      <c r="B1462" t="s">
        <v>216</v>
      </c>
      <c r="C1462" t="s">
        <v>217</v>
      </c>
      <c r="D1462" t="s">
        <v>47</v>
      </c>
      <c r="E1462" t="s">
        <v>41</v>
      </c>
      <c r="F1462" s="58"/>
      <c r="G1462" s="58"/>
      <c r="H1462" s="58"/>
      <c r="I1462" s="58"/>
      <c r="J1462" s="58"/>
    </row>
    <row r="1463" spans="1:10">
      <c r="A1463" t="s">
        <v>354</v>
      </c>
      <c r="B1463" t="s">
        <v>218</v>
      </c>
      <c r="C1463" t="s">
        <v>219</v>
      </c>
      <c r="D1463" t="s">
        <v>47</v>
      </c>
      <c r="E1463" t="s">
        <v>41</v>
      </c>
      <c r="F1463" s="58"/>
      <c r="G1463" s="58"/>
      <c r="H1463" s="58"/>
      <c r="I1463" s="58"/>
      <c r="J1463" s="58"/>
    </row>
    <row r="1464" spans="1:10">
      <c r="A1464" t="s">
        <v>354</v>
      </c>
      <c r="B1464" t="s">
        <v>220</v>
      </c>
      <c r="C1464" t="s">
        <v>221</v>
      </c>
      <c r="D1464" t="s">
        <v>47</v>
      </c>
      <c r="E1464" t="s">
        <v>41</v>
      </c>
      <c r="F1464" s="58"/>
      <c r="G1464" s="58"/>
      <c r="H1464" s="58"/>
      <c r="I1464" s="58"/>
      <c r="J1464" s="58"/>
    </row>
    <row r="1465" spans="1:10">
      <c r="A1465" t="s">
        <v>354</v>
      </c>
      <c r="B1465" t="s">
        <v>222</v>
      </c>
      <c r="C1465" t="s">
        <v>223</v>
      </c>
      <c r="D1465" t="s">
        <v>47</v>
      </c>
      <c r="E1465" t="s">
        <v>41</v>
      </c>
      <c r="F1465" s="58"/>
      <c r="G1465" s="58"/>
      <c r="H1465" s="58"/>
      <c r="I1465" s="58"/>
      <c r="J1465" s="58"/>
    </row>
    <row r="1466" spans="1:10">
      <c r="A1466" t="s">
        <v>354</v>
      </c>
      <c r="B1466" t="s">
        <v>224</v>
      </c>
      <c r="C1466" t="s">
        <v>225</v>
      </c>
      <c r="D1466" t="s">
        <v>47</v>
      </c>
      <c r="E1466" t="s">
        <v>41</v>
      </c>
      <c r="F1466" s="58"/>
      <c r="G1466" s="58"/>
      <c r="H1466" s="58"/>
      <c r="I1466" s="58"/>
      <c r="J1466" s="58"/>
    </row>
    <row r="1467" spans="1:10">
      <c r="A1467" t="s">
        <v>354</v>
      </c>
      <c r="B1467" t="s">
        <v>226</v>
      </c>
      <c r="C1467" t="s">
        <v>227</v>
      </c>
      <c r="D1467" t="s">
        <v>47</v>
      </c>
      <c r="E1467" t="s">
        <v>41</v>
      </c>
      <c r="F1467" s="58"/>
      <c r="G1467" s="58"/>
      <c r="H1467" s="58"/>
      <c r="I1467" s="58"/>
      <c r="J1467" s="58"/>
    </row>
    <row r="1468" spans="1:10">
      <c r="A1468" t="s">
        <v>354</v>
      </c>
      <c r="B1468" t="s">
        <v>228</v>
      </c>
      <c r="C1468" t="s">
        <v>229</v>
      </c>
      <c r="D1468" t="s">
        <v>47</v>
      </c>
      <c r="E1468" t="s">
        <v>41</v>
      </c>
      <c r="F1468" s="58"/>
      <c r="G1468" s="58"/>
      <c r="H1468" s="58"/>
      <c r="I1468" s="58"/>
      <c r="J1468" s="58"/>
    </row>
    <row r="1469" spans="1:10">
      <c r="A1469" t="s">
        <v>354</v>
      </c>
      <c r="B1469" t="s">
        <v>230</v>
      </c>
      <c r="C1469" t="s">
        <v>231</v>
      </c>
      <c r="D1469" t="s">
        <v>47</v>
      </c>
      <c r="E1469" t="s">
        <v>41</v>
      </c>
      <c r="F1469" s="58"/>
      <c r="G1469" s="58"/>
      <c r="H1469" s="58"/>
      <c r="I1469" s="58"/>
      <c r="J1469" s="58"/>
    </row>
    <row r="1470" spans="1:10">
      <c r="A1470" t="s">
        <v>354</v>
      </c>
      <c r="B1470" t="s">
        <v>232</v>
      </c>
      <c r="C1470" t="s">
        <v>233</v>
      </c>
      <c r="D1470" t="s">
        <v>47</v>
      </c>
      <c r="E1470" t="s">
        <v>41</v>
      </c>
      <c r="F1470" s="58"/>
      <c r="G1470" s="58"/>
      <c r="H1470" s="58"/>
      <c r="I1470" s="58"/>
      <c r="J1470" s="58"/>
    </row>
    <row r="1471" spans="1:10">
      <c r="A1471" t="s">
        <v>354</v>
      </c>
      <c r="B1471" t="s">
        <v>234</v>
      </c>
      <c r="C1471" t="s">
        <v>235</v>
      </c>
      <c r="D1471" t="s">
        <v>47</v>
      </c>
      <c r="E1471" t="s">
        <v>41</v>
      </c>
      <c r="F1471" s="58"/>
      <c r="G1471" s="58"/>
      <c r="H1471" s="58"/>
      <c r="I1471" s="58"/>
      <c r="J1471" s="58"/>
    </row>
    <row r="1472" spans="1:10">
      <c r="A1472" t="s">
        <v>354</v>
      </c>
      <c r="B1472" t="s">
        <v>236</v>
      </c>
      <c r="C1472" t="s">
        <v>237</v>
      </c>
      <c r="D1472" t="s">
        <v>47</v>
      </c>
      <c r="E1472" t="s">
        <v>41</v>
      </c>
      <c r="F1472" s="58"/>
      <c r="G1472" s="58"/>
      <c r="H1472" s="58"/>
      <c r="I1472" s="58"/>
      <c r="J1472" s="58"/>
    </row>
    <row r="1473" spans="1:10">
      <c r="A1473" t="s">
        <v>354</v>
      </c>
      <c r="B1473" t="s">
        <v>238</v>
      </c>
      <c r="C1473" t="s">
        <v>239</v>
      </c>
      <c r="D1473" t="s">
        <v>47</v>
      </c>
      <c r="E1473" t="s">
        <v>41</v>
      </c>
      <c r="F1473" s="58"/>
      <c r="G1473" s="58"/>
      <c r="H1473" s="58"/>
      <c r="I1473" s="58"/>
      <c r="J1473" s="58"/>
    </row>
    <row r="1474" spans="1:10">
      <c r="A1474" t="s">
        <v>354</v>
      </c>
      <c r="B1474" t="s">
        <v>240</v>
      </c>
      <c r="C1474" t="s">
        <v>241</v>
      </c>
      <c r="D1474" t="s">
        <v>47</v>
      </c>
      <c r="E1474" t="s">
        <v>41</v>
      </c>
      <c r="F1474" s="58"/>
      <c r="G1474" s="58"/>
      <c r="H1474" s="58"/>
      <c r="I1474" s="58"/>
      <c r="J1474" s="58"/>
    </row>
    <row r="1475" spans="1:10">
      <c r="A1475" t="s">
        <v>354</v>
      </c>
      <c r="B1475" t="s">
        <v>242</v>
      </c>
      <c r="C1475" t="s">
        <v>243</v>
      </c>
      <c r="D1475" t="s">
        <v>47</v>
      </c>
      <c r="E1475" t="s">
        <v>41</v>
      </c>
      <c r="F1475" s="58"/>
      <c r="G1475" s="58"/>
      <c r="H1475" s="58"/>
      <c r="I1475" s="58"/>
      <c r="J1475" s="58"/>
    </row>
    <row r="1476" spans="1:10">
      <c r="A1476" t="s">
        <v>354</v>
      </c>
      <c r="B1476" t="s">
        <v>244</v>
      </c>
      <c r="C1476" t="s">
        <v>245</v>
      </c>
      <c r="D1476" t="s">
        <v>47</v>
      </c>
      <c r="E1476" t="s">
        <v>41</v>
      </c>
      <c r="F1476" s="58"/>
      <c r="G1476" s="58"/>
      <c r="H1476" s="58"/>
      <c r="I1476" s="58"/>
      <c r="J1476" s="58"/>
    </row>
    <row r="1477" spans="1:10">
      <c r="A1477" t="s">
        <v>354</v>
      </c>
      <c r="B1477" t="s">
        <v>246</v>
      </c>
      <c r="C1477" t="s">
        <v>247</v>
      </c>
      <c r="D1477" t="s">
        <v>47</v>
      </c>
      <c r="E1477" t="s">
        <v>41</v>
      </c>
      <c r="F1477" s="58"/>
      <c r="G1477" s="58"/>
      <c r="H1477" s="58"/>
      <c r="I1477" s="58"/>
      <c r="J1477" s="58"/>
    </row>
    <row r="1478" spans="1:10">
      <c r="A1478" t="s">
        <v>354</v>
      </c>
      <c r="B1478" t="s">
        <v>248</v>
      </c>
      <c r="C1478" t="s">
        <v>249</v>
      </c>
      <c r="D1478" t="s">
        <v>47</v>
      </c>
      <c r="E1478" t="s">
        <v>41</v>
      </c>
      <c r="F1478" s="58"/>
      <c r="G1478" s="58"/>
      <c r="H1478" s="58"/>
      <c r="I1478" s="58"/>
      <c r="J1478" s="58"/>
    </row>
    <row r="1479" spans="1:10">
      <c r="A1479" t="s">
        <v>354</v>
      </c>
      <c r="B1479" t="s">
        <v>250</v>
      </c>
      <c r="C1479" t="s">
        <v>251</v>
      </c>
      <c r="D1479" t="s">
        <v>47</v>
      </c>
      <c r="E1479" t="s">
        <v>41</v>
      </c>
      <c r="F1479" s="58"/>
      <c r="G1479" s="58"/>
      <c r="H1479" s="58"/>
      <c r="I1479" s="58"/>
      <c r="J1479" s="58"/>
    </row>
    <row r="1480" spans="1:10">
      <c r="A1480" t="s">
        <v>354</v>
      </c>
      <c r="B1480" t="s">
        <v>252</v>
      </c>
      <c r="C1480" t="s">
        <v>253</v>
      </c>
      <c r="D1480" t="s">
        <v>47</v>
      </c>
      <c r="E1480" t="s">
        <v>41</v>
      </c>
      <c r="F1480" s="58"/>
      <c r="G1480" s="58"/>
      <c r="H1480" s="58"/>
      <c r="I1480" s="58"/>
      <c r="J1480" s="58"/>
    </row>
    <row r="1481" spans="1:10">
      <c r="A1481" t="s">
        <v>354</v>
      </c>
      <c r="B1481" t="s">
        <v>254</v>
      </c>
      <c r="C1481" t="s">
        <v>255</v>
      </c>
      <c r="D1481" t="s">
        <v>47</v>
      </c>
      <c r="E1481" t="s">
        <v>41</v>
      </c>
      <c r="F1481" s="58"/>
      <c r="G1481" s="58"/>
      <c r="H1481" s="58"/>
      <c r="I1481" s="58"/>
      <c r="J1481" s="58"/>
    </row>
    <row r="1482" spans="1:10">
      <c r="A1482" t="s">
        <v>354</v>
      </c>
      <c r="B1482" t="s">
        <v>256</v>
      </c>
      <c r="C1482" t="s">
        <v>257</v>
      </c>
      <c r="D1482" t="s">
        <v>47</v>
      </c>
      <c r="E1482" t="s">
        <v>41</v>
      </c>
      <c r="F1482" s="58"/>
      <c r="G1482" s="58"/>
      <c r="H1482" s="58"/>
      <c r="I1482" s="58"/>
      <c r="J1482" s="58"/>
    </row>
    <row r="1483" spans="1:10">
      <c r="A1483" t="s">
        <v>354</v>
      </c>
      <c r="B1483" t="s">
        <v>258</v>
      </c>
      <c r="C1483" t="s">
        <v>259</v>
      </c>
      <c r="D1483" t="s">
        <v>47</v>
      </c>
      <c r="E1483" t="s">
        <v>41</v>
      </c>
      <c r="F1483" s="58"/>
      <c r="G1483" s="58"/>
      <c r="H1483" s="58"/>
      <c r="I1483" s="58"/>
      <c r="J1483" s="58"/>
    </row>
    <row r="1484" spans="1:10">
      <c r="A1484" t="s">
        <v>354</v>
      </c>
      <c r="B1484" t="s">
        <v>260</v>
      </c>
      <c r="C1484" t="s">
        <v>261</v>
      </c>
      <c r="D1484" t="s">
        <v>47</v>
      </c>
      <c r="E1484" t="s">
        <v>41</v>
      </c>
      <c r="F1484" s="58"/>
      <c r="G1484" s="58"/>
      <c r="H1484" s="58"/>
      <c r="I1484" s="58"/>
      <c r="J1484" s="58"/>
    </row>
    <row r="1485" spans="1:10">
      <c r="A1485" t="s">
        <v>354</v>
      </c>
      <c r="B1485" t="s">
        <v>262</v>
      </c>
      <c r="C1485" t="s">
        <v>263</v>
      </c>
      <c r="D1485" t="s">
        <v>47</v>
      </c>
      <c r="E1485" t="s">
        <v>41</v>
      </c>
      <c r="F1485" s="58"/>
      <c r="G1485" s="58"/>
      <c r="H1485" s="58"/>
      <c r="I1485" s="58"/>
      <c r="J1485" s="58"/>
    </row>
    <row r="1486" spans="1:10">
      <c r="A1486" t="s">
        <v>354</v>
      </c>
      <c r="B1486" t="s">
        <v>264</v>
      </c>
      <c r="C1486" t="s">
        <v>265</v>
      </c>
      <c r="D1486" t="s">
        <v>47</v>
      </c>
      <c r="E1486" t="s">
        <v>41</v>
      </c>
      <c r="F1486" s="58"/>
      <c r="G1486" s="58"/>
      <c r="H1486" s="58"/>
      <c r="I1486" s="58"/>
      <c r="J1486" s="58"/>
    </row>
    <row r="1487" spans="1:10">
      <c r="A1487" t="s">
        <v>354</v>
      </c>
      <c r="B1487" t="s">
        <v>266</v>
      </c>
      <c r="C1487" t="s">
        <v>267</v>
      </c>
      <c r="D1487" t="s">
        <v>47</v>
      </c>
      <c r="E1487" t="s">
        <v>41</v>
      </c>
      <c r="F1487" s="58"/>
      <c r="G1487" s="58"/>
      <c r="H1487" s="58"/>
      <c r="I1487" s="58"/>
      <c r="J1487" s="58"/>
    </row>
    <row r="1488" spans="1:10">
      <c r="A1488" t="s">
        <v>354</v>
      </c>
      <c r="B1488" t="s">
        <v>268</v>
      </c>
      <c r="C1488" t="s">
        <v>269</v>
      </c>
      <c r="D1488" t="s">
        <v>47</v>
      </c>
      <c r="E1488" t="s">
        <v>41</v>
      </c>
      <c r="F1488" s="58"/>
      <c r="G1488" s="58"/>
      <c r="H1488" s="58"/>
      <c r="I1488" s="58"/>
      <c r="J1488" s="58"/>
    </row>
    <row r="1489" spans="1:10">
      <c r="A1489" t="s">
        <v>354</v>
      </c>
      <c r="B1489" t="s">
        <v>270</v>
      </c>
      <c r="C1489" t="s">
        <v>271</v>
      </c>
      <c r="D1489" t="s">
        <v>47</v>
      </c>
      <c r="E1489" t="s">
        <v>41</v>
      </c>
      <c r="F1489" s="58"/>
      <c r="G1489" s="58"/>
      <c r="H1489" s="58"/>
      <c r="I1489" s="58"/>
      <c r="J1489" s="58"/>
    </row>
    <row r="1490" spans="1:10">
      <c r="A1490" t="s">
        <v>354</v>
      </c>
      <c r="B1490" t="s">
        <v>272</v>
      </c>
      <c r="C1490" t="s">
        <v>273</v>
      </c>
      <c r="D1490" t="s">
        <v>47</v>
      </c>
      <c r="E1490" t="s">
        <v>41</v>
      </c>
      <c r="F1490" s="58"/>
      <c r="G1490" s="58"/>
      <c r="H1490" s="58"/>
      <c r="I1490" s="58"/>
      <c r="J1490" s="58"/>
    </row>
    <row r="1491" spans="1:10">
      <c r="A1491" t="s">
        <v>354</v>
      </c>
      <c r="B1491" t="s">
        <v>274</v>
      </c>
      <c r="C1491" t="s">
        <v>275</v>
      </c>
      <c r="D1491" t="s">
        <v>47</v>
      </c>
      <c r="E1491" t="s">
        <v>41</v>
      </c>
      <c r="F1491" s="58"/>
      <c r="G1491" s="58"/>
      <c r="H1491" s="58"/>
      <c r="I1491" s="58"/>
      <c r="J1491" s="58"/>
    </row>
    <row r="1492" spans="1:10">
      <c r="A1492" t="s">
        <v>354</v>
      </c>
      <c r="B1492" t="s">
        <v>276</v>
      </c>
      <c r="C1492" t="s">
        <v>277</v>
      </c>
      <c r="D1492" t="s">
        <v>47</v>
      </c>
      <c r="E1492" t="s">
        <v>41</v>
      </c>
      <c r="F1492" s="58"/>
      <c r="G1492" s="58"/>
      <c r="H1492" s="58"/>
      <c r="I1492" s="58"/>
      <c r="J1492" s="58"/>
    </row>
    <row r="1493" spans="1:10">
      <c r="A1493" t="s">
        <v>354</v>
      </c>
      <c r="B1493" t="s">
        <v>278</v>
      </c>
      <c r="C1493" t="s">
        <v>279</v>
      </c>
      <c r="D1493" t="s">
        <v>47</v>
      </c>
      <c r="E1493" t="s">
        <v>41</v>
      </c>
      <c r="F1493" s="58"/>
      <c r="G1493" s="58"/>
      <c r="H1493" s="58"/>
      <c r="I1493" s="58"/>
      <c r="J1493" s="58"/>
    </row>
    <row r="1494" spans="1:10">
      <c r="A1494" t="s">
        <v>354</v>
      </c>
      <c r="B1494" t="s">
        <v>280</v>
      </c>
      <c r="C1494" t="s">
        <v>281</v>
      </c>
      <c r="D1494" t="s">
        <v>47</v>
      </c>
      <c r="E1494" t="s">
        <v>41</v>
      </c>
      <c r="F1494" s="58"/>
      <c r="G1494" s="58"/>
      <c r="H1494" s="58"/>
      <c r="I1494" s="58"/>
      <c r="J1494" s="58"/>
    </row>
    <row r="1495" spans="1:10">
      <c r="A1495" t="s">
        <v>354</v>
      </c>
      <c r="B1495" t="s">
        <v>282</v>
      </c>
      <c r="C1495" t="s">
        <v>283</v>
      </c>
      <c r="D1495" t="s">
        <v>47</v>
      </c>
      <c r="E1495" t="s">
        <v>41</v>
      </c>
      <c r="F1495" s="58"/>
      <c r="G1495" s="58"/>
      <c r="H1495" s="58"/>
      <c r="I1495" s="58"/>
      <c r="J1495" s="58"/>
    </row>
    <row r="1496" spans="1:10">
      <c r="A1496" t="s">
        <v>354</v>
      </c>
      <c r="B1496" t="s">
        <v>284</v>
      </c>
      <c r="C1496" t="s">
        <v>285</v>
      </c>
      <c r="D1496" t="s">
        <v>47</v>
      </c>
      <c r="E1496" t="s">
        <v>41</v>
      </c>
      <c r="F1496" s="58"/>
      <c r="G1496" s="58"/>
      <c r="H1496" s="58"/>
      <c r="I1496" s="58"/>
      <c r="J1496" s="58"/>
    </row>
    <row r="1497" spans="1:10">
      <c r="A1497" t="s">
        <v>354</v>
      </c>
      <c r="B1497" t="s">
        <v>286</v>
      </c>
      <c r="C1497" t="s">
        <v>287</v>
      </c>
      <c r="D1497" t="s">
        <v>47</v>
      </c>
      <c r="E1497" t="s">
        <v>41</v>
      </c>
      <c r="F1497" s="58"/>
      <c r="G1497" s="58"/>
      <c r="H1497" s="58"/>
      <c r="I1497" s="58"/>
      <c r="J1497" s="58"/>
    </row>
    <row r="1498" spans="1:10">
      <c r="A1498" t="s">
        <v>354</v>
      </c>
      <c r="B1498" t="s">
        <v>288</v>
      </c>
      <c r="C1498" t="s">
        <v>289</v>
      </c>
      <c r="D1498" t="s">
        <v>47</v>
      </c>
      <c r="E1498" t="s">
        <v>41</v>
      </c>
      <c r="F1498" s="58"/>
      <c r="G1498" s="58"/>
      <c r="H1498" s="58"/>
      <c r="I1498" s="58"/>
      <c r="J1498" s="58"/>
    </row>
    <row r="1499" spans="1:10">
      <c r="A1499" t="s">
        <v>354</v>
      </c>
      <c r="B1499" t="s">
        <v>290</v>
      </c>
      <c r="C1499" t="s">
        <v>291</v>
      </c>
      <c r="D1499" t="s">
        <v>47</v>
      </c>
      <c r="E1499" t="s">
        <v>41</v>
      </c>
      <c r="F1499" s="58"/>
      <c r="G1499" s="58"/>
      <c r="H1499" s="58"/>
      <c r="I1499" s="58"/>
      <c r="J1499" s="58"/>
    </row>
    <row r="1500" spans="1:10">
      <c r="A1500" t="s">
        <v>354</v>
      </c>
      <c r="B1500" t="s">
        <v>292</v>
      </c>
      <c r="C1500" t="s">
        <v>293</v>
      </c>
      <c r="D1500" t="s">
        <v>47</v>
      </c>
      <c r="E1500" t="s">
        <v>41</v>
      </c>
      <c r="F1500" s="58"/>
      <c r="G1500" s="58"/>
      <c r="H1500" s="58"/>
      <c r="I1500" s="58"/>
      <c r="J1500" s="58"/>
    </row>
    <row r="1501" spans="1:10">
      <c r="A1501" t="s">
        <v>354</v>
      </c>
      <c r="B1501" t="s">
        <v>294</v>
      </c>
      <c r="C1501" t="s">
        <v>295</v>
      </c>
      <c r="D1501" t="s">
        <v>47</v>
      </c>
      <c r="E1501" t="s">
        <v>41</v>
      </c>
      <c r="F1501" s="58"/>
      <c r="G1501" s="58"/>
      <c r="H1501" s="58"/>
      <c r="I1501" s="58"/>
      <c r="J1501" s="58"/>
    </row>
    <row r="1502" spans="1:10">
      <c r="A1502" t="s">
        <v>354</v>
      </c>
      <c r="B1502" t="s">
        <v>296</v>
      </c>
      <c r="C1502" t="s">
        <v>297</v>
      </c>
      <c r="D1502" t="s">
        <v>47</v>
      </c>
      <c r="E1502" t="s">
        <v>41</v>
      </c>
      <c r="F1502" s="58"/>
      <c r="G1502" s="58"/>
      <c r="H1502" s="58"/>
      <c r="I1502" s="58"/>
      <c r="J1502" s="58"/>
    </row>
    <row r="1503" spans="1:10">
      <c r="A1503" t="s">
        <v>354</v>
      </c>
      <c r="B1503" t="s">
        <v>298</v>
      </c>
      <c r="C1503" t="s">
        <v>299</v>
      </c>
      <c r="D1503" t="s">
        <v>47</v>
      </c>
      <c r="E1503" t="s">
        <v>41</v>
      </c>
      <c r="F1503" s="58"/>
      <c r="G1503" s="58"/>
      <c r="H1503" s="58"/>
      <c r="I1503" s="58"/>
      <c r="J1503" s="58"/>
    </row>
    <row r="1504" spans="1:10">
      <c r="A1504" t="s">
        <v>354</v>
      </c>
      <c r="B1504" t="s">
        <v>300</v>
      </c>
      <c r="C1504" t="s">
        <v>301</v>
      </c>
      <c r="D1504" t="s">
        <v>47</v>
      </c>
      <c r="E1504" t="s">
        <v>41</v>
      </c>
      <c r="F1504" s="58"/>
      <c r="G1504" s="58"/>
      <c r="H1504" s="58"/>
      <c r="I1504" s="58"/>
      <c r="J1504" s="58"/>
    </row>
    <row r="1505" spans="1:10">
      <c r="A1505" t="s">
        <v>354</v>
      </c>
      <c r="B1505" t="s">
        <v>302</v>
      </c>
      <c r="C1505" t="s">
        <v>303</v>
      </c>
      <c r="D1505" t="s">
        <v>47</v>
      </c>
      <c r="E1505" t="s">
        <v>41</v>
      </c>
      <c r="F1505" s="58"/>
      <c r="G1505" s="58"/>
      <c r="H1505" s="58"/>
      <c r="I1505" s="58"/>
      <c r="J1505" s="58"/>
    </row>
    <row r="1506" spans="1:10">
      <c r="A1506" t="s">
        <v>354</v>
      </c>
      <c r="B1506" t="s">
        <v>304</v>
      </c>
      <c r="C1506" t="s">
        <v>305</v>
      </c>
      <c r="D1506" t="s">
        <v>47</v>
      </c>
      <c r="E1506" t="s">
        <v>41</v>
      </c>
      <c r="F1506" s="58"/>
      <c r="G1506" s="58"/>
      <c r="H1506" s="58"/>
      <c r="I1506" s="58"/>
      <c r="J1506" s="58"/>
    </row>
    <row r="1507" spans="1:10">
      <c r="A1507" t="s">
        <v>354</v>
      </c>
      <c r="B1507" t="s">
        <v>306</v>
      </c>
      <c r="C1507" t="s">
        <v>307</v>
      </c>
      <c r="D1507" t="s">
        <v>47</v>
      </c>
      <c r="E1507" t="s">
        <v>41</v>
      </c>
      <c r="F1507" s="58"/>
      <c r="G1507" s="58"/>
      <c r="H1507" s="58"/>
      <c r="I1507" s="58"/>
      <c r="J1507" s="58"/>
    </row>
    <row r="1508" spans="1:10">
      <c r="A1508" t="s">
        <v>354</v>
      </c>
      <c r="B1508" t="s">
        <v>308</v>
      </c>
      <c r="C1508" t="s">
        <v>309</v>
      </c>
      <c r="D1508" t="s">
        <v>47</v>
      </c>
      <c r="E1508" t="s">
        <v>41</v>
      </c>
      <c r="F1508" s="58"/>
      <c r="G1508" s="58"/>
      <c r="H1508" s="58"/>
      <c r="I1508" s="58"/>
      <c r="J1508" s="58"/>
    </row>
    <row r="1509" spans="1:10">
      <c r="A1509" t="s">
        <v>354</v>
      </c>
      <c r="B1509" t="s">
        <v>310</v>
      </c>
      <c r="C1509" t="s">
        <v>311</v>
      </c>
      <c r="D1509" t="s">
        <v>47</v>
      </c>
      <c r="E1509" t="s">
        <v>41</v>
      </c>
      <c r="F1509" s="58"/>
      <c r="G1509" s="58"/>
      <c r="H1509" s="58"/>
      <c r="I1509" s="58"/>
      <c r="J1509" s="58"/>
    </row>
    <row r="1510" spans="1:10">
      <c r="A1510" t="s">
        <v>354</v>
      </c>
      <c r="B1510" t="s">
        <v>312</v>
      </c>
      <c r="C1510" t="s">
        <v>313</v>
      </c>
      <c r="D1510" t="s">
        <v>47</v>
      </c>
      <c r="E1510" t="s">
        <v>41</v>
      </c>
      <c r="F1510" s="58"/>
      <c r="G1510" s="58"/>
      <c r="H1510" s="58"/>
      <c r="I1510" s="58"/>
      <c r="J1510" s="58"/>
    </row>
    <row r="1511" spans="1:10">
      <c r="A1511" t="s">
        <v>354</v>
      </c>
      <c r="B1511" t="s">
        <v>314</v>
      </c>
      <c r="C1511" t="s">
        <v>315</v>
      </c>
      <c r="D1511" t="s">
        <v>47</v>
      </c>
      <c r="E1511" t="s">
        <v>41</v>
      </c>
      <c r="F1511" s="58"/>
      <c r="G1511" s="58"/>
      <c r="H1511" s="58"/>
      <c r="I1511" s="58"/>
      <c r="J1511" s="58"/>
    </row>
    <row r="1512" spans="1:10">
      <c r="A1512" t="s">
        <v>354</v>
      </c>
      <c r="B1512" t="s">
        <v>316</v>
      </c>
      <c r="C1512" t="s">
        <v>317</v>
      </c>
      <c r="D1512" t="s">
        <v>47</v>
      </c>
      <c r="E1512" t="s">
        <v>41</v>
      </c>
      <c r="F1512" s="56"/>
      <c r="G1512" s="56"/>
      <c r="H1512" s="56"/>
      <c r="I1512" s="56"/>
      <c r="J1512" s="56"/>
    </row>
    <row r="1513" spans="1:10">
      <c r="A1513" t="s">
        <v>354</v>
      </c>
      <c r="B1513" t="s">
        <v>319</v>
      </c>
      <c r="C1513" t="s">
        <v>320</v>
      </c>
      <c r="D1513" t="s">
        <v>47</v>
      </c>
      <c r="E1513" t="s">
        <v>41</v>
      </c>
      <c r="F1513" s="56"/>
      <c r="G1513" s="56"/>
      <c r="H1513" s="56"/>
      <c r="I1513" s="56"/>
      <c r="J1513" s="56"/>
    </row>
    <row r="1514" spans="1:10">
      <c r="A1514" t="s">
        <v>354</v>
      </c>
      <c r="B1514" t="s">
        <v>321</v>
      </c>
      <c r="C1514" t="s">
        <v>322</v>
      </c>
      <c r="D1514" t="s">
        <v>47</v>
      </c>
      <c r="E1514" t="s">
        <v>41</v>
      </c>
      <c r="F1514" s="58"/>
      <c r="G1514" s="58"/>
      <c r="H1514" s="58"/>
      <c r="I1514" s="58"/>
      <c r="J1514" s="58"/>
    </row>
    <row r="1515" spans="1:10">
      <c r="A1515" t="s">
        <v>354</v>
      </c>
      <c r="B1515" t="s">
        <v>323</v>
      </c>
      <c r="C1515" t="s">
        <v>324</v>
      </c>
      <c r="D1515" t="s">
        <v>47</v>
      </c>
      <c r="E1515" t="s">
        <v>41</v>
      </c>
      <c r="F1515" s="58"/>
      <c r="G1515" s="58"/>
      <c r="H1515" s="58"/>
      <c r="I1515" s="58"/>
      <c r="J1515" s="58"/>
    </row>
    <row r="1516" spans="1:10">
      <c r="A1516" t="s">
        <v>354</v>
      </c>
      <c r="B1516" t="s">
        <v>325</v>
      </c>
      <c r="C1516" t="s">
        <v>326</v>
      </c>
      <c r="D1516" t="s">
        <v>47</v>
      </c>
      <c r="E1516" t="s">
        <v>41</v>
      </c>
      <c r="F1516" s="58"/>
      <c r="G1516" s="58"/>
      <c r="H1516" s="58"/>
      <c r="I1516" s="58"/>
      <c r="J1516" s="58"/>
    </row>
    <row r="1517" spans="1:10">
      <c r="A1517" t="s">
        <v>354</v>
      </c>
      <c r="B1517" t="s">
        <v>327</v>
      </c>
      <c r="C1517" t="s">
        <v>328</v>
      </c>
      <c r="D1517" t="s">
        <v>47</v>
      </c>
      <c r="E1517" t="s">
        <v>41</v>
      </c>
      <c r="F1517" s="58"/>
      <c r="G1517" s="58"/>
      <c r="H1517" s="58"/>
      <c r="I1517" s="58"/>
      <c r="J1517" s="58"/>
    </row>
    <row r="1518" spans="1:10">
      <c r="A1518" t="s">
        <v>354</v>
      </c>
      <c r="B1518" t="s">
        <v>329</v>
      </c>
      <c r="C1518" t="s">
        <v>330</v>
      </c>
      <c r="D1518" t="s">
        <v>47</v>
      </c>
      <c r="E1518" t="s">
        <v>41</v>
      </c>
      <c r="F1518" s="58"/>
      <c r="G1518" s="58"/>
      <c r="H1518" s="58"/>
      <c r="I1518" s="58"/>
      <c r="J1518" s="58"/>
    </row>
    <row r="1519" spans="1:10">
      <c r="A1519" t="s">
        <v>354</v>
      </c>
      <c r="B1519" t="s">
        <v>331</v>
      </c>
      <c r="C1519" t="s">
        <v>332</v>
      </c>
      <c r="D1519" t="s">
        <v>47</v>
      </c>
      <c r="E1519" t="s">
        <v>41</v>
      </c>
      <c r="F1519" s="58"/>
      <c r="G1519" s="58"/>
      <c r="H1519" s="58"/>
      <c r="I1519" s="58"/>
      <c r="J1519" s="58"/>
    </row>
    <row r="1520" spans="1:10">
      <c r="A1520" t="s">
        <v>354</v>
      </c>
      <c r="B1520" t="s">
        <v>333</v>
      </c>
      <c r="C1520" t="s">
        <v>334</v>
      </c>
      <c r="D1520" t="s">
        <v>47</v>
      </c>
      <c r="E1520" t="s">
        <v>41</v>
      </c>
      <c r="F1520" s="58"/>
      <c r="G1520" s="58"/>
      <c r="H1520" s="58"/>
      <c r="I1520" s="58"/>
      <c r="J1520" s="58"/>
    </row>
    <row r="1521" spans="1:10">
      <c r="A1521" t="s">
        <v>354</v>
      </c>
      <c r="B1521" t="s">
        <v>335</v>
      </c>
      <c r="C1521" t="s">
        <v>336</v>
      </c>
      <c r="D1521" t="s">
        <v>47</v>
      </c>
      <c r="E1521" t="s">
        <v>41</v>
      </c>
      <c r="F1521" s="58"/>
      <c r="G1521" s="58"/>
      <c r="H1521" s="58"/>
      <c r="I1521" s="58"/>
      <c r="J1521" s="58"/>
    </row>
    <row r="1522" spans="1:10">
      <c r="A1522" t="s">
        <v>354</v>
      </c>
      <c r="B1522" t="s">
        <v>337</v>
      </c>
      <c r="C1522" t="s">
        <v>338</v>
      </c>
      <c r="D1522" t="s">
        <v>47</v>
      </c>
      <c r="E1522" t="s">
        <v>41</v>
      </c>
      <c r="F1522" s="58"/>
      <c r="G1522" s="58"/>
      <c r="H1522" s="58"/>
      <c r="I1522" s="58"/>
      <c r="J1522" s="58"/>
    </row>
    <row r="1523" spans="1:10">
      <c r="A1523" t="s">
        <v>354</v>
      </c>
      <c r="B1523" t="s">
        <v>339</v>
      </c>
      <c r="C1523" t="s">
        <v>340</v>
      </c>
      <c r="D1523" t="s">
        <v>47</v>
      </c>
      <c r="E1523" t="s">
        <v>41</v>
      </c>
      <c r="F1523" s="58"/>
      <c r="G1523" s="58"/>
      <c r="H1523" s="58"/>
      <c r="I1523" s="58"/>
      <c r="J1523" s="58"/>
    </row>
    <row r="1524" spans="1:10">
      <c r="A1524" t="s">
        <v>354</v>
      </c>
      <c r="B1524" t="s">
        <v>341</v>
      </c>
      <c r="C1524" t="s">
        <v>342</v>
      </c>
      <c r="D1524" t="s">
        <v>47</v>
      </c>
      <c r="E1524" t="s">
        <v>41</v>
      </c>
      <c r="F1524" s="58"/>
      <c r="G1524" s="58"/>
      <c r="H1524" s="58"/>
      <c r="I1524" s="58"/>
      <c r="J1524" s="58"/>
    </row>
    <row r="1525" spans="1:10">
      <c r="A1525" t="s">
        <v>354</v>
      </c>
      <c r="B1525" t="s">
        <v>343</v>
      </c>
      <c r="C1525" t="s">
        <v>344</v>
      </c>
      <c r="D1525" t="s">
        <v>47</v>
      </c>
      <c r="E1525" t="s">
        <v>41</v>
      </c>
      <c r="F1525" s="58"/>
      <c r="G1525" s="58"/>
      <c r="H1525" s="58"/>
      <c r="I1525" s="58"/>
      <c r="J1525" s="58"/>
    </row>
    <row r="1526" spans="1:10">
      <c r="A1526" t="s">
        <v>354</v>
      </c>
      <c r="B1526" t="s">
        <v>345</v>
      </c>
      <c r="C1526" t="s">
        <v>346</v>
      </c>
      <c r="D1526" t="s">
        <v>47</v>
      </c>
      <c r="E1526" t="s">
        <v>41</v>
      </c>
      <c r="F1526" s="58"/>
      <c r="G1526" s="58"/>
      <c r="H1526" s="58"/>
      <c r="I1526" s="58"/>
      <c r="J1526" s="58"/>
    </row>
    <row r="1527" spans="1:10">
      <c r="A1527" t="s">
        <v>355</v>
      </c>
      <c r="B1527" t="s">
        <v>45</v>
      </c>
      <c r="C1527" t="s">
        <v>46</v>
      </c>
      <c r="D1527" t="s">
        <v>47</v>
      </c>
      <c r="E1527" t="s">
        <v>41</v>
      </c>
      <c r="F1527" s="58"/>
      <c r="G1527" s="58"/>
      <c r="H1527" s="58"/>
      <c r="I1527" s="58"/>
      <c r="J1527" s="58"/>
    </row>
    <row r="1528" spans="1:10">
      <c r="A1528" t="s">
        <v>355</v>
      </c>
      <c r="B1528" t="s">
        <v>48</v>
      </c>
      <c r="C1528" t="s">
        <v>49</v>
      </c>
      <c r="D1528" t="s">
        <v>47</v>
      </c>
      <c r="E1528" t="s">
        <v>41</v>
      </c>
      <c r="F1528" s="58"/>
      <c r="G1528" s="58"/>
      <c r="H1528" s="58"/>
      <c r="I1528" s="58"/>
      <c r="J1528" s="58"/>
    </row>
    <row r="1529" spans="1:10">
      <c r="A1529" t="s">
        <v>355</v>
      </c>
      <c r="B1529" t="s">
        <v>50</v>
      </c>
      <c r="C1529" t="s">
        <v>51</v>
      </c>
      <c r="D1529" t="s">
        <v>47</v>
      </c>
      <c r="E1529" t="s">
        <v>41</v>
      </c>
      <c r="F1529" s="58"/>
      <c r="G1529" s="58"/>
      <c r="H1529" s="58"/>
      <c r="I1529" s="58"/>
      <c r="J1529" s="58"/>
    </row>
    <row r="1530" spans="1:10">
      <c r="A1530" t="s">
        <v>355</v>
      </c>
      <c r="B1530" t="s">
        <v>52</v>
      </c>
      <c r="C1530" t="s">
        <v>53</v>
      </c>
      <c r="D1530" t="s">
        <v>47</v>
      </c>
      <c r="E1530" t="s">
        <v>41</v>
      </c>
      <c r="F1530" s="58"/>
      <c r="G1530" s="58"/>
      <c r="H1530" s="58"/>
      <c r="I1530" s="58"/>
      <c r="J1530" s="58"/>
    </row>
    <row r="1531" spans="1:10">
      <c r="A1531" t="s">
        <v>355</v>
      </c>
      <c r="B1531" t="s">
        <v>54</v>
      </c>
      <c r="C1531" t="s">
        <v>55</v>
      </c>
      <c r="D1531" t="s">
        <v>47</v>
      </c>
      <c r="E1531" t="s">
        <v>41</v>
      </c>
      <c r="F1531" s="58"/>
      <c r="G1531" s="58"/>
      <c r="H1531" s="58"/>
      <c r="I1531" s="58"/>
      <c r="J1531" s="58"/>
    </row>
    <row r="1532" spans="1:10">
      <c r="A1532" t="s">
        <v>355</v>
      </c>
      <c r="B1532" t="s">
        <v>56</v>
      </c>
      <c r="C1532" t="s">
        <v>57</v>
      </c>
      <c r="D1532" t="s">
        <v>47</v>
      </c>
      <c r="E1532" t="s">
        <v>41</v>
      </c>
      <c r="F1532" s="58"/>
      <c r="G1532" s="58"/>
      <c r="H1532" s="58"/>
      <c r="I1532" s="58"/>
      <c r="J1532" s="58"/>
    </row>
    <row r="1533" spans="1:10">
      <c r="A1533" t="s">
        <v>355</v>
      </c>
      <c r="B1533" t="s">
        <v>58</v>
      </c>
      <c r="C1533" t="s">
        <v>59</v>
      </c>
      <c r="D1533" t="s">
        <v>47</v>
      </c>
      <c r="E1533" t="s">
        <v>41</v>
      </c>
      <c r="F1533" s="58"/>
      <c r="G1533" s="58"/>
      <c r="H1533" s="58"/>
      <c r="I1533" s="58"/>
      <c r="J1533" s="58"/>
    </row>
    <row r="1534" spans="1:10">
      <c r="A1534" t="s">
        <v>355</v>
      </c>
      <c r="B1534" t="s">
        <v>60</v>
      </c>
      <c r="C1534" t="s">
        <v>61</v>
      </c>
      <c r="D1534" t="s">
        <v>47</v>
      </c>
      <c r="E1534" t="s">
        <v>41</v>
      </c>
      <c r="F1534" s="58"/>
      <c r="G1534" s="58"/>
      <c r="H1534" s="58"/>
      <c r="I1534" s="58"/>
      <c r="J1534" s="58"/>
    </row>
    <row r="1535" spans="1:10">
      <c r="A1535" t="s">
        <v>355</v>
      </c>
      <c r="B1535" t="s">
        <v>62</v>
      </c>
      <c r="C1535" t="s">
        <v>63</v>
      </c>
      <c r="D1535" t="s">
        <v>47</v>
      </c>
      <c r="E1535" t="s">
        <v>41</v>
      </c>
      <c r="F1535" s="58"/>
      <c r="G1535" s="58"/>
      <c r="H1535" s="58"/>
      <c r="I1535" s="58"/>
      <c r="J1535" s="58"/>
    </row>
    <row r="1536" spans="1:10">
      <c r="A1536" t="s">
        <v>355</v>
      </c>
      <c r="B1536" t="s">
        <v>64</v>
      </c>
      <c r="C1536" t="s">
        <v>65</v>
      </c>
      <c r="D1536" t="s">
        <v>47</v>
      </c>
      <c r="E1536" t="s">
        <v>41</v>
      </c>
      <c r="F1536" s="58"/>
      <c r="G1536" s="58"/>
      <c r="H1536" s="58"/>
      <c r="I1536" s="58"/>
      <c r="J1536" s="58"/>
    </row>
    <row r="1537" spans="1:10">
      <c r="A1537" t="s">
        <v>355</v>
      </c>
      <c r="B1537" t="s">
        <v>66</v>
      </c>
      <c r="C1537" t="s">
        <v>67</v>
      </c>
      <c r="D1537" t="s">
        <v>47</v>
      </c>
      <c r="E1537" t="s">
        <v>41</v>
      </c>
      <c r="F1537" s="58"/>
      <c r="G1537" s="58"/>
      <c r="H1537" s="58"/>
      <c r="I1537" s="58"/>
      <c r="J1537" s="58"/>
    </row>
    <row r="1538" spans="1:10">
      <c r="A1538" t="s">
        <v>355</v>
      </c>
      <c r="B1538" t="s">
        <v>68</v>
      </c>
      <c r="C1538" t="s">
        <v>69</v>
      </c>
      <c r="D1538" t="s">
        <v>47</v>
      </c>
      <c r="E1538" t="s">
        <v>41</v>
      </c>
      <c r="F1538" s="58"/>
      <c r="G1538" s="58"/>
      <c r="H1538" s="58"/>
      <c r="I1538" s="58"/>
      <c r="J1538" s="58"/>
    </row>
    <row r="1539" spans="1:10">
      <c r="A1539" t="s">
        <v>355</v>
      </c>
      <c r="B1539" t="s">
        <v>70</v>
      </c>
      <c r="C1539" t="s">
        <v>71</v>
      </c>
      <c r="D1539" t="s">
        <v>47</v>
      </c>
      <c r="E1539" t="s">
        <v>41</v>
      </c>
      <c r="F1539" s="58"/>
      <c r="G1539" s="58"/>
      <c r="H1539" s="58"/>
      <c r="I1539" s="58"/>
      <c r="J1539" s="58"/>
    </row>
    <row r="1540" spans="1:10">
      <c r="A1540" t="s">
        <v>355</v>
      </c>
      <c r="B1540" t="s">
        <v>72</v>
      </c>
      <c r="C1540" t="s">
        <v>73</v>
      </c>
      <c r="D1540" t="s">
        <v>47</v>
      </c>
      <c r="E1540" t="s">
        <v>41</v>
      </c>
      <c r="F1540" s="58"/>
      <c r="G1540" s="58"/>
      <c r="H1540" s="58"/>
      <c r="I1540" s="58"/>
      <c r="J1540" s="58"/>
    </row>
    <row r="1541" spans="1:10">
      <c r="A1541" t="s">
        <v>355</v>
      </c>
      <c r="B1541" t="s">
        <v>74</v>
      </c>
      <c r="C1541" t="s">
        <v>75</v>
      </c>
      <c r="D1541" t="s">
        <v>47</v>
      </c>
      <c r="E1541" t="s">
        <v>41</v>
      </c>
      <c r="F1541" s="58"/>
      <c r="G1541" s="58"/>
      <c r="H1541" s="58"/>
      <c r="I1541" s="58"/>
      <c r="J1541" s="58"/>
    </row>
    <row r="1542" spans="1:10">
      <c r="A1542" t="s">
        <v>355</v>
      </c>
      <c r="B1542" t="s">
        <v>76</v>
      </c>
      <c r="C1542" t="s">
        <v>77</v>
      </c>
      <c r="D1542" t="s">
        <v>47</v>
      </c>
      <c r="E1542" t="s">
        <v>41</v>
      </c>
      <c r="F1542" s="58"/>
      <c r="G1542" s="58"/>
      <c r="H1542" s="58"/>
      <c r="I1542" s="58"/>
      <c r="J1542" s="58"/>
    </row>
    <row r="1543" spans="1:10">
      <c r="A1543" t="s">
        <v>355</v>
      </c>
      <c r="B1543" t="s">
        <v>78</v>
      </c>
      <c r="C1543" t="s">
        <v>79</v>
      </c>
      <c r="D1543" t="s">
        <v>47</v>
      </c>
      <c r="E1543" t="s">
        <v>41</v>
      </c>
      <c r="F1543" s="58"/>
      <c r="G1543" s="58"/>
      <c r="H1543" s="58"/>
      <c r="I1543" s="58"/>
      <c r="J1543" s="58"/>
    </row>
    <row r="1544" spans="1:10">
      <c r="A1544" t="s">
        <v>355</v>
      </c>
      <c r="B1544" t="s">
        <v>80</v>
      </c>
      <c r="C1544" t="s">
        <v>81</v>
      </c>
      <c r="D1544" t="s">
        <v>47</v>
      </c>
      <c r="E1544" t="s">
        <v>41</v>
      </c>
      <c r="F1544" s="58"/>
      <c r="G1544" s="58"/>
      <c r="H1544" s="58"/>
      <c r="I1544" s="58"/>
      <c r="J1544" s="58"/>
    </row>
    <row r="1545" spans="1:10">
      <c r="A1545" t="s">
        <v>355</v>
      </c>
      <c r="B1545" t="s">
        <v>82</v>
      </c>
      <c r="C1545" t="s">
        <v>83</v>
      </c>
      <c r="D1545" t="s">
        <v>47</v>
      </c>
      <c r="E1545" t="s">
        <v>41</v>
      </c>
      <c r="F1545" s="58"/>
      <c r="G1545" s="58"/>
      <c r="H1545" s="58"/>
      <c r="I1545" s="58"/>
      <c r="J1545" s="58"/>
    </row>
    <row r="1546" spans="1:10">
      <c r="A1546" t="s">
        <v>355</v>
      </c>
      <c r="B1546" t="s">
        <v>84</v>
      </c>
      <c r="C1546" t="s">
        <v>85</v>
      </c>
      <c r="D1546" t="s">
        <v>47</v>
      </c>
      <c r="E1546" t="s">
        <v>41</v>
      </c>
      <c r="F1546" s="58"/>
      <c r="G1546" s="58"/>
      <c r="H1546" s="58"/>
      <c r="I1546" s="58"/>
      <c r="J1546" s="58"/>
    </row>
    <row r="1547" spans="1:10">
      <c r="A1547" t="s">
        <v>355</v>
      </c>
      <c r="B1547" t="s">
        <v>86</v>
      </c>
      <c r="C1547" t="s">
        <v>87</v>
      </c>
      <c r="D1547" t="s">
        <v>47</v>
      </c>
      <c r="E1547" t="s">
        <v>41</v>
      </c>
      <c r="F1547" s="58"/>
      <c r="G1547" s="58"/>
      <c r="H1547" s="58"/>
      <c r="I1547" s="58"/>
      <c r="J1547" s="58"/>
    </row>
    <row r="1548" spans="1:10">
      <c r="A1548" t="s">
        <v>355</v>
      </c>
      <c r="B1548" t="s">
        <v>88</v>
      </c>
      <c r="C1548" t="s">
        <v>89</v>
      </c>
      <c r="D1548" t="s">
        <v>47</v>
      </c>
      <c r="E1548" t="s">
        <v>41</v>
      </c>
      <c r="F1548" s="58"/>
      <c r="G1548" s="58"/>
      <c r="H1548" s="58"/>
      <c r="I1548" s="58"/>
      <c r="J1548" s="58"/>
    </row>
    <row r="1549" spans="1:10">
      <c r="A1549" t="s">
        <v>355</v>
      </c>
      <c r="B1549" t="s">
        <v>90</v>
      </c>
      <c r="C1549" t="s">
        <v>91</v>
      </c>
      <c r="D1549" t="s">
        <v>47</v>
      </c>
      <c r="E1549" t="s">
        <v>41</v>
      </c>
      <c r="F1549" s="58"/>
      <c r="G1549" s="58"/>
      <c r="H1549" s="58"/>
      <c r="I1549" s="58"/>
      <c r="J1549" s="58"/>
    </row>
    <row r="1550" spans="1:10">
      <c r="A1550" t="s">
        <v>355</v>
      </c>
      <c r="B1550" t="s">
        <v>92</v>
      </c>
      <c r="C1550" t="s">
        <v>93</v>
      </c>
      <c r="D1550" t="s">
        <v>47</v>
      </c>
      <c r="E1550" t="s">
        <v>41</v>
      </c>
      <c r="F1550" s="58"/>
      <c r="G1550" s="58"/>
      <c r="H1550" s="58"/>
      <c r="I1550" s="58"/>
      <c r="J1550" s="58"/>
    </row>
    <row r="1551" spans="1:10">
      <c r="A1551" t="s">
        <v>355</v>
      </c>
      <c r="B1551" t="s">
        <v>94</v>
      </c>
      <c r="C1551" t="s">
        <v>95</v>
      </c>
      <c r="D1551" t="s">
        <v>47</v>
      </c>
      <c r="E1551" t="s">
        <v>41</v>
      </c>
      <c r="F1551" s="58"/>
      <c r="G1551" s="58"/>
      <c r="H1551" s="58"/>
      <c r="I1551" s="58"/>
      <c r="J1551" s="58"/>
    </row>
    <row r="1552" spans="1:10">
      <c r="A1552" t="s">
        <v>355</v>
      </c>
      <c r="B1552" t="s">
        <v>96</v>
      </c>
      <c r="C1552" t="s">
        <v>97</v>
      </c>
      <c r="D1552" t="s">
        <v>47</v>
      </c>
      <c r="E1552" t="s">
        <v>41</v>
      </c>
      <c r="F1552" s="58"/>
      <c r="G1552" s="58"/>
      <c r="H1552" s="58"/>
      <c r="I1552" s="58"/>
      <c r="J1552" s="58"/>
    </row>
    <row r="1553" spans="1:10">
      <c r="A1553" t="s">
        <v>355</v>
      </c>
      <c r="B1553" t="s">
        <v>98</v>
      </c>
      <c r="C1553" t="s">
        <v>99</v>
      </c>
      <c r="D1553" t="s">
        <v>47</v>
      </c>
      <c r="E1553" t="s">
        <v>41</v>
      </c>
      <c r="F1553" s="58"/>
      <c r="G1553" s="58"/>
      <c r="H1553" s="58"/>
      <c r="I1553" s="58"/>
      <c r="J1553" s="58"/>
    </row>
    <row r="1554" spans="1:10">
      <c r="A1554" t="s">
        <v>355</v>
      </c>
      <c r="B1554" t="s">
        <v>100</v>
      </c>
      <c r="C1554" t="s">
        <v>101</v>
      </c>
      <c r="D1554" t="s">
        <v>47</v>
      </c>
      <c r="E1554" t="s">
        <v>41</v>
      </c>
      <c r="F1554" s="58"/>
      <c r="G1554" s="58"/>
      <c r="H1554" s="58"/>
      <c r="I1554" s="58"/>
      <c r="J1554" s="58"/>
    </row>
    <row r="1555" spans="1:10">
      <c r="A1555" t="s">
        <v>355</v>
      </c>
      <c r="B1555" t="s">
        <v>102</v>
      </c>
      <c r="C1555" t="s">
        <v>103</v>
      </c>
      <c r="D1555" t="s">
        <v>47</v>
      </c>
      <c r="E1555" t="s">
        <v>41</v>
      </c>
      <c r="F1555" s="58"/>
      <c r="G1555" s="58"/>
      <c r="H1555" s="58"/>
      <c r="I1555" s="58"/>
      <c r="J1555" s="58"/>
    </row>
    <row r="1556" spans="1:10">
      <c r="A1556" t="s">
        <v>355</v>
      </c>
      <c r="B1556" t="s">
        <v>104</v>
      </c>
      <c r="C1556" t="s">
        <v>105</v>
      </c>
      <c r="D1556" t="s">
        <v>47</v>
      </c>
      <c r="E1556" t="s">
        <v>41</v>
      </c>
      <c r="F1556" s="58"/>
      <c r="G1556" s="58"/>
      <c r="H1556" s="58"/>
      <c r="I1556" s="58"/>
      <c r="J1556" s="58"/>
    </row>
    <row r="1557" spans="1:10">
      <c r="A1557" t="s">
        <v>355</v>
      </c>
      <c r="B1557" t="s">
        <v>106</v>
      </c>
      <c r="C1557" t="s">
        <v>107</v>
      </c>
      <c r="D1557" t="s">
        <v>47</v>
      </c>
      <c r="E1557" t="s">
        <v>41</v>
      </c>
      <c r="F1557" s="58"/>
      <c r="G1557" s="58"/>
      <c r="H1557" s="58"/>
      <c r="I1557" s="58"/>
      <c r="J1557" s="58"/>
    </row>
    <row r="1558" spans="1:10">
      <c r="A1558" t="s">
        <v>355</v>
      </c>
      <c r="B1558" t="s">
        <v>108</v>
      </c>
      <c r="C1558" t="s">
        <v>109</v>
      </c>
      <c r="D1558" t="s">
        <v>47</v>
      </c>
      <c r="E1558" t="s">
        <v>41</v>
      </c>
      <c r="F1558" s="58"/>
      <c r="G1558" s="58"/>
      <c r="H1558" s="58"/>
      <c r="I1558" s="58"/>
      <c r="J1558" s="58"/>
    </row>
    <row r="1559" spans="1:10">
      <c r="A1559" t="s">
        <v>355</v>
      </c>
      <c r="B1559" t="s">
        <v>110</v>
      </c>
      <c r="C1559" t="s">
        <v>111</v>
      </c>
      <c r="D1559" t="s">
        <v>47</v>
      </c>
      <c r="E1559" t="s">
        <v>41</v>
      </c>
      <c r="F1559" s="56"/>
      <c r="G1559" s="56"/>
      <c r="H1559" s="56"/>
      <c r="I1559" s="56"/>
      <c r="J1559" s="56"/>
    </row>
    <row r="1560" spans="1:10">
      <c r="A1560" t="s">
        <v>355</v>
      </c>
      <c r="B1560" t="s">
        <v>112</v>
      </c>
      <c r="C1560" t="s">
        <v>113</v>
      </c>
      <c r="D1560" t="s">
        <v>47</v>
      </c>
      <c r="E1560" t="s">
        <v>41</v>
      </c>
      <c r="F1560" s="56"/>
      <c r="G1560" s="56"/>
      <c r="H1560" s="56"/>
      <c r="I1560" s="56"/>
      <c r="J1560" s="56"/>
    </row>
    <row r="1561" spans="1:10">
      <c r="A1561" t="s">
        <v>355</v>
      </c>
      <c r="B1561" t="s">
        <v>114</v>
      </c>
      <c r="C1561" t="s">
        <v>57</v>
      </c>
      <c r="D1561" t="s">
        <v>47</v>
      </c>
      <c r="E1561" t="s">
        <v>41</v>
      </c>
      <c r="F1561" s="58"/>
      <c r="G1561" s="58"/>
      <c r="H1561" s="58"/>
      <c r="I1561" s="58"/>
      <c r="J1561" s="58"/>
    </row>
    <row r="1562" spans="1:10">
      <c r="A1562" t="s">
        <v>355</v>
      </c>
      <c r="B1562" t="s">
        <v>115</v>
      </c>
      <c r="C1562" t="s">
        <v>116</v>
      </c>
      <c r="D1562" t="s">
        <v>47</v>
      </c>
      <c r="E1562" t="s">
        <v>41</v>
      </c>
      <c r="F1562" s="58"/>
      <c r="G1562" s="58"/>
      <c r="H1562" s="58"/>
      <c r="I1562" s="58"/>
      <c r="J1562" s="58"/>
    </row>
    <row r="1563" spans="1:10">
      <c r="A1563" t="s">
        <v>355</v>
      </c>
      <c r="B1563" t="s">
        <v>117</v>
      </c>
      <c r="C1563" t="s">
        <v>118</v>
      </c>
      <c r="D1563" t="s">
        <v>47</v>
      </c>
      <c r="E1563" t="s">
        <v>41</v>
      </c>
      <c r="F1563" s="58"/>
      <c r="G1563" s="58"/>
      <c r="H1563" s="58"/>
      <c r="I1563" s="58"/>
      <c r="J1563" s="58"/>
    </row>
    <row r="1564" spans="1:10">
      <c r="A1564" t="s">
        <v>355</v>
      </c>
      <c r="B1564" t="s">
        <v>119</v>
      </c>
      <c r="C1564" t="s">
        <v>120</v>
      </c>
      <c r="D1564" t="s">
        <v>47</v>
      </c>
      <c r="E1564" t="s">
        <v>41</v>
      </c>
      <c r="F1564" s="58"/>
      <c r="G1564" s="58"/>
      <c r="H1564" s="58"/>
      <c r="I1564" s="58"/>
      <c r="J1564" s="58"/>
    </row>
    <row r="1565" spans="1:10">
      <c r="A1565" t="s">
        <v>355</v>
      </c>
      <c r="B1565" t="s">
        <v>121</v>
      </c>
      <c r="C1565" t="s">
        <v>122</v>
      </c>
      <c r="D1565" t="s">
        <v>47</v>
      </c>
      <c r="E1565" t="s">
        <v>41</v>
      </c>
      <c r="F1565" s="58"/>
      <c r="G1565" s="58"/>
      <c r="H1565" s="58"/>
      <c r="I1565" s="58"/>
      <c r="J1565" s="58"/>
    </row>
    <row r="1566" spans="1:10">
      <c r="A1566" t="s">
        <v>355</v>
      </c>
      <c r="B1566" t="s">
        <v>123</v>
      </c>
      <c r="C1566" t="s">
        <v>124</v>
      </c>
      <c r="D1566" t="s">
        <v>47</v>
      </c>
      <c r="E1566" t="s">
        <v>41</v>
      </c>
      <c r="F1566" s="58"/>
      <c r="G1566" s="58"/>
      <c r="H1566" s="58"/>
      <c r="I1566" s="58"/>
      <c r="J1566" s="58"/>
    </row>
    <row r="1567" spans="1:10">
      <c r="A1567" t="s">
        <v>355</v>
      </c>
      <c r="B1567" t="s">
        <v>125</v>
      </c>
      <c r="C1567" t="s">
        <v>126</v>
      </c>
      <c r="D1567" t="s">
        <v>47</v>
      </c>
      <c r="E1567" t="s">
        <v>41</v>
      </c>
      <c r="F1567" s="58"/>
      <c r="G1567" s="58"/>
      <c r="H1567" s="58"/>
      <c r="I1567" s="58"/>
      <c r="J1567" s="58"/>
    </row>
    <row r="1568" spans="1:10">
      <c r="A1568" t="s">
        <v>355</v>
      </c>
      <c r="B1568" t="s">
        <v>127</v>
      </c>
      <c r="C1568" t="s">
        <v>128</v>
      </c>
      <c r="D1568" t="s">
        <v>47</v>
      </c>
      <c r="E1568" t="s">
        <v>41</v>
      </c>
      <c r="F1568" s="58"/>
      <c r="G1568" s="58"/>
      <c r="H1568" s="58"/>
      <c r="I1568" s="58"/>
      <c r="J1568" s="58"/>
    </row>
    <row r="1569" spans="1:10">
      <c r="A1569" t="s">
        <v>355</v>
      </c>
      <c r="B1569" t="s">
        <v>129</v>
      </c>
      <c r="C1569" t="s">
        <v>130</v>
      </c>
      <c r="D1569" t="s">
        <v>47</v>
      </c>
      <c r="E1569" t="s">
        <v>41</v>
      </c>
      <c r="F1569" s="58"/>
      <c r="G1569" s="58"/>
      <c r="H1569" s="58"/>
      <c r="I1569" s="58"/>
      <c r="J1569" s="58"/>
    </row>
    <row r="1570" spans="1:10">
      <c r="A1570" t="s">
        <v>355</v>
      </c>
      <c r="B1570" t="s">
        <v>131</v>
      </c>
      <c r="C1570" t="s">
        <v>132</v>
      </c>
      <c r="D1570" t="s">
        <v>47</v>
      </c>
      <c r="E1570" t="s">
        <v>41</v>
      </c>
      <c r="F1570" s="56"/>
      <c r="G1570" s="56"/>
      <c r="H1570" s="58"/>
      <c r="I1570" s="56"/>
      <c r="J1570" s="56"/>
    </row>
    <row r="1571" spans="1:10">
      <c r="A1571" t="s">
        <v>355</v>
      </c>
      <c r="B1571" t="s">
        <v>133</v>
      </c>
      <c r="C1571" t="s">
        <v>134</v>
      </c>
      <c r="D1571" t="s">
        <v>47</v>
      </c>
      <c r="E1571" t="s">
        <v>41</v>
      </c>
      <c r="F1571" s="56"/>
      <c r="G1571" s="56"/>
      <c r="H1571" s="56"/>
      <c r="I1571" s="56"/>
      <c r="J1571" s="56"/>
    </row>
    <row r="1572" spans="1:10">
      <c r="A1572" t="s">
        <v>355</v>
      </c>
      <c r="B1572" t="s">
        <v>135</v>
      </c>
      <c r="C1572" t="s">
        <v>69</v>
      </c>
      <c r="D1572" t="s">
        <v>47</v>
      </c>
      <c r="E1572" t="s">
        <v>41</v>
      </c>
      <c r="F1572" s="58"/>
      <c r="G1572" s="58"/>
      <c r="H1572" s="58"/>
      <c r="I1572" s="58"/>
      <c r="J1572" s="58"/>
    </row>
    <row r="1573" spans="1:10">
      <c r="A1573" t="s">
        <v>355</v>
      </c>
      <c r="B1573" t="s">
        <v>136</v>
      </c>
      <c r="C1573" t="s">
        <v>137</v>
      </c>
      <c r="D1573" t="s">
        <v>47</v>
      </c>
      <c r="E1573" t="s">
        <v>41</v>
      </c>
      <c r="F1573" s="58"/>
      <c r="G1573" s="58"/>
      <c r="H1573" s="58"/>
      <c r="I1573" s="58"/>
      <c r="J1573" s="58"/>
    </row>
    <row r="1574" spans="1:10">
      <c r="A1574" t="s">
        <v>355</v>
      </c>
      <c r="B1574" t="s">
        <v>138</v>
      </c>
      <c r="C1574" t="s">
        <v>139</v>
      </c>
      <c r="D1574" t="s">
        <v>47</v>
      </c>
      <c r="E1574" t="s">
        <v>41</v>
      </c>
      <c r="F1574" s="58"/>
      <c r="G1574" s="58"/>
      <c r="H1574" s="58"/>
      <c r="I1574" s="58"/>
      <c r="J1574" s="58"/>
    </row>
    <row r="1575" spans="1:10">
      <c r="A1575" t="s">
        <v>355</v>
      </c>
      <c r="B1575" t="s">
        <v>140</v>
      </c>
      <c r="C1575" t="s">
        <v>141</v>
      </c>
      <c r="D1575" t="s">
        <v>47</v>
      </c>
      <c r="E1575" t="s">
        <v>41</v>
      </c>
      <c r="F1575" s="58"/>
      <c r="G1575" s="58"/>
      <c r="H1575" s="58"/>
      <c r="I1575" s="58"/>
      <c r="J1575" s="58"/>
    </row>
    <row r="1576" spans="1:10">
      <c r="A1576" t="s">
        <v>355</v>
      </c>
      <c r="B1576" t="s">
        <v>142</v>
      </c>
      <c r="C1576" t="s">
        <v>143</v>
      </c>
      <c r="D1576" t="s">
        <v>47</v>
      </c>
      <c r="E1576" t="s">
        <v>41</v>
      </c>
      <c r="F1576" s="58"/>
      <c r="G1576" s="58"/>
      <c r="H1576" s="58"/>
      <c r="I1576" s="58"/>
      <c r="J1576" s="58"/>
    </row>
    <row r="1577" spans="1:10">
      <c r="A1577" t="s">
        <v>355</v>
      </c>
      <c r="B1577" t="s">
        <v>144</v>
      </c>
      <c r="C1577" t="s">
        <v>145</v>
      </c>
      <c r="D1577" t="s">
        <v>47</v>
      </c>
      <c r="E1577" t="s">
        <v>41</v>
      </c>
      <c r="F1577" s="58"/>
      <c r="G1577" s="58"/>
      <c r="H1577" s="58"/>
      <c r="I1577" s="58"/>
      <c r="J1577" s="58"/>
    </row>
    <row r="1578" spans="1:10">
      <c r="A1578" t="s">
        <v>355</v>
      </c>
      <c r="B1578" t="s">
        <v>146</v>
      </c>
      <c r="C1578" t="s">
        <v>147</v>
      </c>
      <c r="D1578" t="s">
        <v>47</v>
      </c>
      <c r="E1578" t="s">
        <v>41</v>
      </c>
      <c r="F1578" s="58"/>
      <c r="G1578" s="58"/>
      <c r="H1578" s="58"/>
      <c r="I1578" s="58"/>
      <c r="J1578" s="58"/>
    </row>
    <row r="1579" spans="1:10">
      <c r="A1579" t="s">
        <v>355</v>
      </c>
      <c r="B1579" t="s">
        <v>148</v>
      </c>
      <c r="C1579" t="s">
        <v>149</v>
      </c>
      <c r="D1579" t="s">
        <v>47</v>
      </c>
      <c r="E1579" t="s">
        <v>41</v>
      </c>
      <c r="F1579" s="58"/>
      <c r="G1579" s="58"/>
      <c r="H1579" s="58"/>
      <c r="I1579" s="58"/>
      <c r="J1579" s="58"/>
    </row>
    <row r="1580" spans="1:10">
      <c r="A1580" t="s">
        <v>355</v>
      </c>
      <c r="B1580" t="s">
        <v>150</v>
      </c>
      <c r="C1580" t="s">
        <v>151</v>
      </c>
      <c r="D1580" t="s">
        <v>47</v>
      </c>
      <c r="E1580" t="s">
        <v>41</v>
      </c>
      <c r="F1580" s="58"/>
      <c r="G1580" s="58"/>
      <c r="H1580" s="58"/>
      <c r="I1580" s="58"/>
      <c r="J1580" s="58"/>
    </row>
    <row r="1581" spans="1:10">
      <c r="A1581" t="s">
        <v>355</v>
      </c>
      <c r="B1581" t="s">
        <v>152</v>
      </c>
      <c r="C1581" t="s">
        <v>153</v>
      </c>
      <c r="D1581" t="s">
        <v>47</v>
      </c>
      <c r="E1581" t="s">
        <v>41</v>
      </c>
      <c r="F1581" s="56"/>
      <c r="G1581" s="56"/>
      <c r="H1581" s="56"/>
      <c r="I1581" s="56"/>
      <c r="J1581" s="56"/>
    </row>
    <row r="1582" spans="1:10">
      <c r="A1582" t="s">
        <v>355</v>
      </c>
      <c r="B1582" t="s">
        <v>154</v>
      </c>
      <c r="C1582" t="s">
        <v>155</v>
      </c>
      <c r="D1582" t="s">
        <v>47</v>
      </c>
      <c r="E1582" t="s">
        <v>41</v>
      </c>
      <c r="F1582" s="56"/>
      <c r="G1582" s="56"/>
      <c r="H1582" s="56"/>
      <c r="I1582" s="56"/>
      <c r="J1582" s="56"/>
    </row>
    <row r="1583" spans="1:10">
      <c r="A1583" t="s">
        <v>355</v>
      </c>
      <c r="B1583" t="s">
        <v>156</v>
      </c>
      <c r="C1583" t="s">
        <v>81</v>
      </c>
      <c r="D1583" t="s">
        <v>47</v>
      </c>
      <c r="E1583" t="s">
        <v>41</v>
      </c>
      <c r="F1583" s="58"/>
      <c r="G1583" s="58"/>
      <c r="H1583" s="58"/>
      <c r="I1583" s="58"/>
      <c r="J1583" s="58"/>
    </row>
    <row r="1584" spans="1:10">
      <c r="A1584" t="s">
        <v>355</v>
      </c>
      <c r="B1584" t="s">
        <v>157</v>
      </c>
      <c r="C1584" t="s">
        <v>158</v>
      </c>
      <c r="D1584" t="s">
        <v>47</v>
      </c>
      <c r="E1584" t="s">
        <v>41</v>
      </c>
      <c r="F1584" s="58"/>
      <c r="G1584" s="58"/>
      <c r="H1584" s="58"/>
      <c r="I1584" s="58"/>
      <c r="J1584" s="58"/>
    </row>
    <row r="1585" spans="1:10">
      <c r="A1585" t="s">
        <v>355</v>
      </c>
      <c r="B1585" t="s">
        <v>159</v>
      </c>
      <c r="C1585" t="s">
        <v>160</v>
      </c>
      <c r="D1585" t="s">
        <v>47</v>
      </c>
      <c r="E1585" t="s">
        <v>41</v>
      </c>
      <c r="F1585" s="58"/>
      <c r="G1585" s="58"/>
      <c r="H1585" s="58"/>
      <c r="I1585" s="58"/>
      <c r="J1585" s="58"/>
    </row>
    <row r="1586" spans="1:10">
      <c r="A1586" t="s">
        <v>355</v>
      </c>
      <c r="B1586" t="s">
        <v>161</v>
      </c>
      <c r="C1586" t="s">
        <v>162</v>
      </c>
      <c r="D1586" t="s">
        <v>47</v>
      </c>
      <c r="E1586" t="s">
        <v>41</v>
      </c>
      <c r="F1586" s="58"/>
      <c r="G1586" s="58"/>
      <c r="H1586" s="58"/>
      <c r="I1586" s="58"/>
      <c r="J1586" s="58"/>
    </row>
    <row r="1587" spans="1:10">
      <c r="A1587" t="s">
        <v>355</v>
      </c>
      <c r="B1587" t="s">
        <v>163</v>
      </c>
      <c r="C1587" t="s">
        <v>164</v>
      </c>
      <c r="D1587" t="s">
        <v>47</v>
      </c>
      <c r="E1587" t="s">
        <v>41</v>
      </c>
      <c r="F1587" s="58"/>
      <c r="G1587" s="58"/>
      <c r="H1587" s="58"/>
      <c r="I1587" s="58"/>
      <c r="J1587" s="58"/>
    </row>
    <row r="1588" spans="1:10">
      <c r="A1588" t="s">
        <v>355</v>
      </c>
      <c r="B1588" t="s">
        <v>165</v>
      </c>
      <c r="C1588" t="s">
        <v>166</v>
      </c>
      <c r="D1588" t="s">
        <v>47</v>
      </c>
      <c r="E1588" t="s">
        <v>41</v>
      </c>
      <c r="F1588" s="58"/>
      <c r="G1588" s="58"/>
      <c r="H1588" s="58"/>
      <c r="I1588" s="58"/>
      <c r="J1588" s="58"/>
    </row>
    <row r="1589" spans="1:10">
      <c r="A1589" t="s">
        <v>355</v>
      </c>
      <c r="B1589" t="s">
        <v>167</v>
      </c>
      <c r="C1589" t="s">
        <v>168</v>
      </c>
      <c r="D1589" t="s">
        <v>47</v>
      </c>
      <c r="E1589" t="s">
        <v>41</v>
      </c>
      <c r="F1589" s="58"/>
      <c r="G1589" s="58"/>
      <c r="H1589" s="58"/>
      <c r="I1589" s="58"/>
      <c r="J1589" s="58"/>
    </row>
    <row r="1590" spans="1:10">
      <c r="A1590" t="s">
        <v>355</v>
      </c>
      <c r="B1590" t="s">
        <v>169</v>
      </c>
      <c r="C1590" t="s">
        <v>170</v>
      </c>
      <c r="D1590" t="s">
        <v>47</v>
      </c>
      <c r="E1590" t="s">
        <v>41</v>
      </c>
      <c r="F1590" s="58"/>
      <c r="G1590" s="58"/>
      <c r="H1590" s="58"/>
      <c r="I1590" s="58"/>
      <c r="J1590" s="58"/>
    </row>
    <row r="1591" spans="1:10">
      <c r="A1591" t="s">
        <v>355</v>
      </c>
      <c r="B1591" t="s">
        <v>171</v>
      </c>
      <c r="C1591" t="s">
        <v>172</v>
      </c>
      <c r="D1591" t="s">
        <v>47</v>
      </c>
      <c r="E1591" t="s">
        <v>41</v>
      </c>
      <c r="F1591" s="58"/>
      <c r="G1591" s="58"/>
      <c r="H1591" s="58"/>
      <c r="I1591" s="58"/>
      <c r="J1591" s="58"/>
    </row>
    <row r="1592" spans="1:10">
      <c r="A1592" t="s">
        <v>355</v>
      </c>
      <c r="B1592" t="s">
        <v>173</v>
      </c>
      <c r="C1592" t="s">
        <v>174</v>
      </c>
      <c r="D1592" t="s">
        <v>47</v>
      </c>
      <c r="E1592" t="s">
        <v>41</v>
      </c>
      <c r="F1592" s="56"/>
      <c r="G1592" s="56"/>
      <c r="H1592" s="56"/>
      <c r="I1592" s="56"/>
      <c r="J1592" s="56"/>
    </row>
    <row r="1593" spans="1:10">
      <c r="A1593" t="s">
        <v>355</v>
      </c>
      <c r="B1593" t="s">
        <v>175</v>
      </c>
      <c r="C1593" t="s">
        <v>176</v>
      </c>
      <c r="D1593" t="s">
        <v>47</v>
      </c>
      <c r="E1593" t="s">
        <v>41</v>
      </c>
      <c r="F1593" s="56"/>
      <c r="G1593" s="56"/>
      <c r="H1593" s="56"/>
      <c r="I1593" s="56"/>
      <c r="J1593" s="56"/>
    </row>
    <row r="1594" spans="1:10">
      <c r="A1594" t="s">
        <v>355</v>
      </c>
      <c r="B1594" t="s">
        <v>177</v>
      </c>
      <c r="C1594" t="s">
        <v>93</v>
      </c>
      <c r="D1594" t="s">
        <v>47</v>
      </c>
      <c r="E1594" t="s">
        <v>41</v>
      </c>
      <c r="F1594" s="58"/>
      <c r="G1594" s="58"/>
      <c r="H1594" s="58"/>
      <c r="I1594" s="58"/>
      <c r="J1594" s="58"/>
    </row>
    <row r="1595" spans="1:10">
      <c r="A1595" t="s">
        <v>355</v>
      </c>
      <c r="B1595" t="s">
        <v>178</v>
      </c>
      <c r="C1595" t="s">
        <v>179</v>
      </c>
      <c r="D1595" t="s">
        <v>47</v>
      </c>
      <c r="E1595" t="s">
        <v>41</v>
      </c>
      <c r="F1595" s="58"/>
      <c r="G1595" s="58"/>
      <c r="H1595" s="58"/>
      <c r="I1595" s="58"/>
      <c r="J1595" s="58"/>
    </row>
    <row r="1596" spans="1:10">
      <c r="A1596" t="s">
        <v>355</v>
      </c>
      <c r="B1596" t="s">
        <v>180</v>
      </c>
      <c r="C1596" t="s">
        <v>181</v>
      </c>
      <c r="D1596" t="s">
        <v>47</v>
      </c>
      <c r="E1596" t="s">
        <v>41</v>
      </c>
      <c r="F1596" s="58"/>
      <c r="G1596" s="58"/>
      <c r="H1596" s="58"/>
      <c r="I1596" s="58"/>
      <c r="J1596" s="58"/>
    </row>
    <row r="1597" spans="1:10">
      <c r="A1597" t="s">
        <v>355</v>
      </c>
      <c r="B1597" t="s">
        <v>182</v>
      </c>
      <c r="C1597" t="s">
        <v>183</v>
      </c>
      <c r="D1597" t="s">
        <v>47</v>
      </c>
      <c r="E1597" t="s">
        <v>41</v>
      </c>
      <c r="F1597" s="58"/>
      <c r="G1597" s="58"/>
      <c r="H1597" s="58"/>
      <c r="I1597" s="58"/>
      <c r="J1597" s="58"/>
    </row>
    <row r="1598" spans="1:10">
      <c r="A1598" t="s">
        <v>355</v>
      </c>
      <c r="B1598" t="s">
        <v>184</v>
      </c>
      <c r="C1598" t="s">
        <v>185</v>
      </c>
      <c r="D1598" t="s">
        <v>47</v>
      </c>
      <c r="E1598" t="s">
        <v>41</v>
      </c>
      <c r="F1598" s="58"/>
      <c r="G1598" s="58"/>
      <c r="H1598" s="58"/>
      <c r="I1598" s="58"/>
      <c r="J1598" s="58"/>
    </row>
    <row r="1599" spans="1:10">
      <c r="A1599" t="s">
        <v>355</v>
      </c>
      <c r="B1599" t="s">
        <v>186</v>
      </c>
      <c r="C1599" t="s">
        <v>187</v>
      </c>
      <c r="D1599" t="s">
        <v>47</v>
      </c>
      <c r="E1599" t="s">
        <v>41</v>
      </c>
      <c r="F1599" s="58"/>
      <c r="G1599" s="58"/>
      <c r="H1599" s="58"/>
      <c r="I1599" s="58"/>
      <c r="J1599" s="58"/>
    </row>
    <row r="1600" spans="1:10">
      <c r="A1600" t="s">
        <v>355</v>
      </c>
      <c r="B1600" t="s">
        <v>188</v>
      </c>
      <c r="C1600" t="s">
        <v>189</v>
      </c>
      <c r="D1600" t="s">
        <v>47</v>
      </c>
      <c r="E1600" t="s">
        <v>41</v>
      </c>
      <c r="F1600" s="58"/>
      <c r="G1600" s="58"/>
      <c r="H1600" s="58"/>
      <c r="I1600" s="58"/>
      <c r="J1600" s="58"/>
    </row>
    <row r="1601" spans="1:10">
      <c r="A1601" t="s">
        <v>355</v>
      </c>
      <c r="B1601" t="s">
        <v>190</v>
      </c>
      <c r="C1601" t="s">
        <v>191</v>
      </c>
      <c r="D1601" t="s">
        <v>47</v>
      </c>
      <c r="E1601" t="s">
        <v>41</v>
      </c>
      <c r="F1601" s="58"/>
      <c r="G1601" s="58"/>
      <c r="H1601" s="58"/>
      <c r="I1601" s="58"/>
      <c r="J1601" s="58"/>
    </row>
    <row r="1602" spans="1:10">
      <c r="A1602" t="s">
        <v>355</v>
      </c>
      <c r="B1602" t="s">
        <v>192</v>
      </c>
      <c r="C1602" t="s">
        <v>193</v>
      </c>
      <c r="D1602" t="s">
        <v>47</v>
      </c>
      <c r="E1602" t="s">
        <v>41</v>
      </c>
      <c r="F1602" s="58"/>
      <c r="G1602" s="58"/>
      <c r="H1602" s="58"/>
      <c r="I1602" s="58"/>
      <c r="J1602" s="58"/>
    </row>
    <row r="1603" spans="1:10">
      <c r="A1603" t="s">
        <v>355</v>
      </c>
      <c r="B1603" t="s">
        <v>194</v>
      </c>
      <c r="C1603" t="s">
        <v>195</v>
      </c>
      <c r="D1603" t="s">
        <v>47</v>
      </c>
      <c r="E1603" t="s">
        <v>41</v>
      </c>
      <c r="F1603" s="56"/>
      <c r="G1603" s="56"/>
      <c r="H1603" s="56"/>
      <c r="I1603" s="56"/>
      <c r="J1603" s="56"/>
    </row>
    <row r="1604" spans="1:10">
      <c r="A1604" t="s">
        <v>355</v>
      </c>
      <c r="B1604" t="s">
        <v>196</v>
      </c>
      <c r="C1604" t="s">
        <v>197</v>
      </c>
      <c r="D1604" t="s">
        <v>47</v>
      </c>
      <c r="E1604" t="s">
        <v>41</v>
      </c>
      <c r="F1604" s="56"/>
      <c r="G1604" s="56"/>
      <c r="H1604" s="56"/>
      <c r="I1604" s="56"/>
      <c r="J1604" s="56"/>
    </row>
    <row r="1605" spans="1:10">
      <c r="A1605" t="s">
        <v>355</v>
      </c>
      <c r="B1605" t="s">
        <v>198</v>
      </c>
      <c r="C1605" t="s">
        <v>199</v>
      </c>
      <c r="D1605" t="s">
        <v>47</v>
      </c>
      <c r="E1605" t="s">
        <v>41</v>
      </c>
      <c r="F1605" s="58"/>
      <c r="G1605" s="58"/>
      <c r="H1605" s="58"/>
      <c r="I1605" s="58"/>
      <c r="J1605" s="58"/>
    </row>
    <row r="1606" spans="1:10">
      <c r="A1606" t="s">
        <v>355</v>
      </c>
      <c r="B1606" t="s">
        <v>200</v>
      </c>
      <c r="C1606" t="s">
        <v>201</v>
      </c>
      <c r="D1606" t="s">
        <v>47</v>
      </c>
      <c r="E1606" t="s">
        <v>41</v>
      </c>
      <c r="F1606" s="58"/>
      <c r="G1606" s="58"/>
      <c r="H1606" s="58"/>
      <c r="I1606" s="58"/>
      <c r="J1606" s="58"/>
    </row>
    <row r="1607" spans="1:10">
      <c r="A1607" t="s">
        <v>355</v>
      </c>
      <c r="B1607" t="s">
        <v>202</v>
      </c>
      <c r="C1607" t="s">
        <v>203</v>
      </c>
      <c r="D1607" t="s">
        <v>47</v>
      </c>
      <c r="E1607" t="s">
        <v>41</v>
      </c>
      <c r="F1607" s="58"/>
      <c r="G1607" s="58"/>
      <c r="H1607" s="58"/>
      <c r="I1607" s="58"/>
      <c r="J1607" s="58"/>
    </row>
    <row r="1608" spans="1:10">
      <c r="A1608" t="s">
        <v>355</v>
      </c>
      <c r="B1608" t="s">
        <v>204</v>
      </c>
      <c r="C1608" t="s">
        <v>205</v>
      </c>
      <c r="D1608" t="s">
        <v>47</v>
      </c>
      <c r="E1608" t="s">
        <v>41</v>
      </c>
      <c r="F1608" s="58"/>
      <c r="G1608" s="58"/>
      <c r="H1608" s="58"/>
      <c r="I1608" s="58"/>
      <c r="J1608" s="58"/>
    </row>
    <row r="1609" spans="1:10">
      <c r="A1609" t="s">
        <v>355</v>
      </c>
      <c r="B1609" t="s">
        <v>206</v>
      </c>
      <c r="C1609" t="s">
        <v>207</v>
      </c>
      <c r="D1609" t="s">
        <v>47</v>
      </c>
      <c r="E1609" t="s">
        <v>41</v>
      </c>
      <c r="F1609" s="58"/>
      <c r="G1609" s="58"/>
      <c r="H1609" s="58"/>
      <c r="I1609" s="58"/>
      <c r="J1609" s="58"/>
    </row>
    <row r="1610" spans="1:10">
      <c r="A1610" t="s">
        <v>355</v>
      </c>
      <c r="B1610" t="s">
        <v>208</v>
      </c>
      <c r="C1610" t="s">
        <v>209</v>
      </c>
      <c r="D1610" t="s">
        <v>47</v>
      </c>
      <c r="E1610" t="s">
        <v>41</v>
      </c>
      <c r="F1610" s="58"/>
      <c r="G1610" s="58"/>
      <c r="H1610" s="58"/>
      <c r="I1610" s="58"/>
      <c r="J1610" s="58"/>
    </row>
    <row r="1611" spans="1:10">
      <c r="A1611" t="s">
        <v>355</v>
      </c>
      <c r="B1611" t="s">
        <v>210</v>
      </c>
      <c r="C1611" t="s">
        <v>211</v>
      </c>
      <c r="D1611" t="s">
        <v>47</v>
      </c>
      <c r="E1611" t="s">
        <v>41</v>
      </c>
      <c r="F1611" s="58"/>
      <c r="G1611" s="58"/>
      <c r="H1611" s="58"/>
      <c r="I1611" s="58"/>
      <c r="J1611" s="58"/>
    </row>
    <row r="1612" spans="1:10">
      <c r="A1612" t="s">
        <v>355</v>
      </c>
      <c r="B1612" t="s">
        <v>212</v>
      </c>
      <c r="C1612" t="s">
        <v>213</v>
      </c>
      <c r="D1612" t="s">
        <v>47</v>
      </c>
      <c r="E1612" t="s">
        <v>41</v>
      </c>
      <c r="F1612" s="58"/>
      <c r="G1612" s="58"/>
      <c r="H1612" s="58"/>
      <c r="I1612" s="58"/>
      <c r="J1612" s="58"/>
    </row>
    <row r="1613" spans="1:10">
      <c r="A1613" t="s">
        <v>355</v>
      </c>
      <c r="B1613" t="s">
        <v>214</v>
      </c>
      <c r="C1613" t="s">
        <v>215</v>
      </c>
      <c r="D1613" t="s">
        <v>47</v>
      </c>
      <c r="E1613" t="s">
        <v>41</v>
      </c>
      <c r="F1613" s="58"/>
      <c r="G1613" s="58"/>
      <c r="H1613" s="58"/>
      <c r="I1613" s="58"/>
      <c r="J1613" s="58"/>
    </row>
    <row r="1614" spans="1:10">
      <c r="A1614" t="s">
        <v>355</v>
      </c>
      <c r="B1614" t="s">
        <v>216</v>
      </c>
      <c r="C1614" t="s">
        <v>217</v>
      </c>
      <c r="D1614" t="s">
        <v>47</v>
      </c>
      <c r="E1614" t="s">
        <v>41</v>
      </c>
      <c r="F1614" s="56"/>
      <c r="G1614" s="56"/>
      <c r="H1614" s="56"/>
      <c r="I1614" s="56"/>
      <c r="J1614" s="56"/>
    </row>
    <row r="1615" spans="1:10">
      <c r="A1615" t="s">
        <v>355</v>
      </c>
      <c r="B1615" t="s">
        <v>218</v>
      </c>
      <c r="C1615" t="s">
        <v>219</v>
      </c>
      <c r="D1615" t="s">
        <v>47</v>
      </c>
      <c r="E1615" t="s">
        <v>41</v>
      </c>
      <c r="F1615" s="56"/>
      <c r="G1615" s="56"/>
      <c r="H1615" s="56"/>
      <c r="I1615" s="56"/>
      <c r="J1615" s="56"/>
    </row>
    <row r="1616" spans="1:10">
      <c r="A1616" t="s">
        <v>355</v>
      </c>
      <c r="B1616" t="s">
        <v>220</v>
      </c>
      <c r="C1616" t="s">
        <v>221</v>
      </c>
      <c r="D1616" t="s">
        <v>47</v>
      </c>
      <c r="E1616" t="s">
        <v>41</v>
      </c>
      <c r="F1616" s="58"/>
      <c r="G1616" s="58"/>
      <c r="H1616" s="58"/>
      <c r="I1616" s="58"/>
      <c r="J1616" s="58"/>
    </row>
    <row r="1617" spans="1:10">
      <c r="A1617" t="s">
        <v>355</v>
      </c>
      <c r="B1617" t="s">
        <v>222</v>
      </c>
      <c r="C1617" t="s">
        <v>223</v>
      </c>
      <c r="D1617" t="s">
        <v>47</v>
      </c>
      <c r="E1617" t="s">
        <v>41</v>
      </c>
      <c r="F1617" s="58"/>
      <c r="G1617" s="58"/>
      <c r="H1617" s="58"/>
      <c r="I1617" s="58"/>
      <c r="J1617" s="58"/>
    </row>
    <row r="1618" spans="1:10">
      <c r="A1618" t="s">
        <v>355</v>
      </c>
      <c r="B1618" t="s">
        <v>224</v>
      </c>
      <c r="C1618" t="s">
        <v>225</v>
      </c>
      <c r="D1618" t="s">
        <v>47</v>
      </c>
      <c r="E1618" t="s">
        <v>41</v>
      </c>
      <c r="F1618" s="58"/>
      <c r="G1618" s="58"/>
      <c r="H1618" s="58"/>
      <c r="I1618" s="58"/>
      <c r="J1618" s="58"/>
    </row>
    <row r="1619" spans="1:10">
      <c r="A1619" t="s">
        <v>355</v>
      </c>
      <c r="B1619" t="s">
        <v>226</v>
      </c>
      <c r="C1619" t="s">
        <v>227</v>
      </c>
      <c r="D1619" t="s">
        <v>47</v>
      </c>
      <c r="E1619" t="s">
        <v>41</v>
      </c>
      <c r="F1619" s="58"/>
      <c r="G1619" s="58"/>
      <c r="H1619" s="58"/>
      <c r="I1619" s="58"/>
      <c r="J1619" s="58"/>
    </row>
    <row r="1620" spans="1:10">
      <c r="A1620" t="s">
        <v>355</v>
      </c>
      <c r="B1620" t="s">
        <v>228</v>
      </c>
      <c r="C1620" t="s">
        <v>229</v>
      </c>
      <c r="D1620" t="s">
        <v>47</v>
      </c>
      <c r="E1620" t="s">
        <v>41</v>
      </c>
      <c r="F1620" s="58"/>
      <c r="G1620" s="58"/>
      <c r="H1620" s="58"/>
      <c r="I1620" s="58"/>
      <c r="J1620" s="58"/>
    </row>
    <row r="1621" spans="1:10">
      <c r="A1621" t="s">
        <v>355</v>
      </c>
      <c r="B1621" t="s">
        <v>230</v>
      </c>
      <c r="C1621" t="s">
        <v>231</v>
      </c>
      <c r="D1621" t="s">
        <v>47</v>
      </c>
      <c r="E1621" t="s">
        <v>41</v>
      </c>
      <c r="F1621" s="58"/>
      <c r="G1621" s="58"/>
      <c r="H1621" s="58"/>
      <c r="I1621" s="58"/>
      <c r="J1621" s="58"/>
    </row>
    <row r="1622" spans="1:10">
      <c r="A1622" t="s">
        <v>355</v>
      </c>
      <c r="B1622" t="s">
        <v>232</v>
      </c>
      <c r="C1622" t="s">
        <v>233</v>
      </c>
      <c r="D1622" t="s">
        <v>47</v>
      </c>
      <c r="E1622" t="s">
        <v>41</v>
      </c>
      <c r="F1622" s="58"/>
      <c r="G1622" s="58"/>
      <c r="H1622" s="58"/>
      <c r="I1622" s="58"/>
      <c r="J1622" s="58"/>
    </row>
    <row r="1623" spans="1:10">
      <c r="A1623" t="s">
        <v>355</v>
      </c>
      <c r="B1623" t="s">
        <v>234</v>
      </c>
      <c r="C1623" t="s">
        <v>235</v>
      </c>
      <c r="D1623" t="s">
        <v>47</v>
      </c>
      <c r="E1623" t="s">
        <v>41</v>
      </c>
      <c r="F1623" s="58"/>
      <c r="G1623" s="58"/>
      <c r="H1623" s="58"/>
      <c r="I1623" s="58"/>
      <c r="J1623" s="58"/>
    </row>
    <row r="1624" spans="1:10">
      <c r="A1624" t="s">
        <v>355</v>
      </c>
      <c r="B1624" t="s">
        <v>236</v>
      </c>
      <c r="C1624" t="s">
        <v>237</v>
      </c>
      <c r="D1624" t="s">
        <v>47</v>
      </c>
      <c r="E1624" t="s">
        <v>41</v>
      </c>
      <c r="F1624" s="58"/>
      <c r="G1624" s="58"/>
      <c r="H1624" s="58"/>
      <c r="I1624" s="58"/>
      <c r="J1624" s="58"/>
    </row>
    <row r="1625" spans="1:10">
      <c r="A1625" t="s">
        <v>355</v>
      </c>
      <c r="B1625" t="s">
        <v>238</v>
      </c>
      <c r="C1625" t="s">
        <v>239</v>
      </c>
      <c r="D1625" t="s">
        <v>47</v>
      </c>
      <c r="E1625" t="s">
        <v>41</v>
      </c>
      <c r="F1625" s="58"/>
      <c r="G1625" s="58"/>
      <c r="H1625" s="58"/>
      <c r="I1625" s="58"/>
      <c r="J1625" s="58"/>
    </row>
    <row r="1626" spans="1:10">
      <c r="A1626" t="s">
        <v>355</v>
      </c>
      <c r="B1626" t="s">
        <v>240</v>
      </c>
      <c r="C1626" t="s">
        <v>241</v>
      </c>
      <c r="D1626" t="s">
        <v>47</v>
      </c>
      <c r="E1626" t="s">
        <v>41</v>
      </c>
      <c r="F1626" s="58"/>
      <c r="G1626" s="58"/>
      <c r="H1626" s="58"/>
      <c r="I1626" s="58"/>
      <c r="J1626" s="58"/>
    </row>
    <row r="1627" spans="1:10">
      <c r="A1627" t="s">
        <v>355</v>
      </c>
      <c r="B1627" t="s">
        <v>242</v>
      </c>
      <c r="C1627" t="s">
        <v>243</v>
      </c>
      <c r="D1627" t="s">
        <v>47</v>
      </c>
      <c r="E1627" t="s">
        <v>41</v>
      </c>
      <c r="F1627" s="58"/>
      <c r="G1627" s="58"/>
      <c r="H1627" s="58"/>
      <c r="I1627" s="58"/>
      <c r="J1627" s="58"/>
    </row>
    <row r="1628" spans="1:10">
      <c r="A1628" t="s">
        <v>355</v>
      </c>
      <c r="B1628" t="s">
        <v>244</v>
      </c>
      <c r="C1628" t="s">
        <v>245</v>
      </c>
      <c r="D1628" t="s">
        <v>47</v>
      </c>
      <c r="E1628" t="s">
        <v>41</v>
      </c>
      <c r="F1628" s="58"/>
      <c r="G1628" s="58"/>
      <c r="H1628" s="58"/>
      <c r="I1628" s="58"/>
      <c r="J1628" s="58"/>
    </row>
    <row r="1629" spans="1:10">
      <c r="A1629" t="s">
        <v>355</v>
      </c>
      <c r="B1629" t="s">
        <v>246</v>
      </c>
      <c r="C1629" t="s">
        <v>247</v>
      </c>
      <c r="D1629" t="s">
        <v>47</v>
      </c>
      <c r="E1629" t="s">
        <v>41</v>
      </c>
      <c r="F1629" s="58"/>
      <c r="G1629" s="58"/>
      <c r="H1629" s="58"/>
      <c r="I1629" s="58"/>
      <c r="J1629" s="58"/>
    </row>
    <row r="1630" spans="1:10">
      <c r="A1630" t="s">
        <v>355</v>
      </c>
      <c r="B1630" t="s">
        <v>248</v>
      </c>
      <c r="C1630" t="s">
        <v>249</v>
      </c>
      <c r="D1630" t="s">
        <v>47</v>
      </c>
      <c r="E1630" t="s">
        <v>41</v>
      </c>
      <c r="F1630" s="58"/>
      <c r="G1630" s="58"/>
      <c r="H1630" s="58"/>
      <c r="I1630" s="58"/>
      <c r="J1630" s="58"/>
    </row>
    <row r="1631" spans="1:10">
      <c r="A1631" t="s">
        <v>355</v>
      </c>
      <c r="B1631" t="s">
        <v>250</v>
      </c>
      <c r="C1631" t="s">
        <v>251</v>
      </c>
      <c r="D1631" t="s">
        <v>47</v>
      </c>
      <c r="E1631" t="s">
        <v>41</v>
      </c>
      <c r="F1631" s="58"/>
      <c r="G1631" s="58"/>
      <c r="H1631" s="58"/>
      <c r="I1631" s="58"/>
      <c r="J1631" s="58"/>
    </row>
    <row r="1632" spans="1:10">
      <c r="A1632" t="s">
        <v>355</v>
      </c>
      <c r="B1632" t="s">
        <v>252</v>
      </c>
      <c r="C1632" t="s">
        <v>253</v>
      </c>
      <c r="D1632" t="s">
        <v>47</v>
      </c>
      <c r="E1632" t="s">
        <v>41</v>
      </c>
      <c r="F1632" s="58"/>
      <c r="G1632" s="58"/>
      <c r="H1632" s="58"/>
      <c r="I1632" s="58"/>
      <c r="J1632" s="58"/>
    </row>
    <row r="1633" spans="1:10">
      <c r="A1633" t="s">
        <v>355</v>
      </c>
      <c r="B1633" t="s">
        <v>254</v>
      </c>
      <c r="C1633" t="s">
        <v>255</v>
      </c>
      <c r="D1633" t="s">
        <v>47</v>
      </c>
      <c r="E1633" t="s">
        <v>41</v>
      </c>
      <c r="F1633" s="58"/>
      <c r="G1633" s="58"/>
      <c r="H1633" s="58"/>
      <c r="I1633" s="58"/>
      <c r="J1633" s="58"/>
    </row>
    <row r="1634" spans="1:10">
      <c r="A1634" t="s">
        <v>355</v>
      </c>
      <c r="B1634" t="s">
        <v>256</v>
      </c>
      <c r="C1634" t="s">
        <v>257</v>
      </c>
      <c r="D1634" t="s">
        <v>47</v>
      </c>
      <c r="E1634" t="s">
        <v>41</v>
      </c>
      <c r="F1634" s="58"/>
      <c r="G1634" s="58"/>
      <c r="H1634" s="58"/>
      <c r="I1634" s="58"/>
      <c r="J1634" s="58"/>
    </row>
    <row r="1635" spans="1:10">
      <c r="A1635" t="s">
        <v>355</v>
      </c>
      <c r="B1635" t="s">
        <v>258</v>
      </c>
      <c r="C1635" t="s">
        <v>259</v>
      </c>
      <c r="D1635" t="s">
        <v>47</v>
      </c>
      <c r="E1635" t="s">
        <v>41</v>
      </c>
      <c r="F1635" s="58"/>
      <c r="G1635" s="58"/>
      <c r="H1635" s="58"/>
      <c r="I1635" s="58"/>
      <c r="J1635" s="58"/>
    </row>
    <row r="1636" spans="1:10">
      <c r="A1636" t="s">
        <v>355</v>
      </c>
      <c r="B1636" t="s">
        <v>260</v>
      </c>
      <c r="C1636" t="s">
        <v>261</v>
      </c>
      <c r="D1636" t="s">
        <v>47</v>
      </c>
      <c r="E1636" t="s">
        <v>41</v>
      </c>
      <c r="F1636" s="56"/>
      <c r="G1636" s="56"/>
      <c r="H1636" s="56"/>
      <c r="I1636" s="56"/>
      <c r="J1636" s="56"/>
    </row>
    <row r="1637" spans="1:10">
      <c r="A1637" t="s">
        <v>355</v>
      </c>
      <c r="B1637" t="s">
        <v>262</v>
      </c>
      <c r="C1637" t="s">
        <v>263</v>
      </c>
      <c r="D1637" t="s">
        <v>47</v>
      </c>
      <c r="E1637" t="s">
        <v>41</v>
      </c>
      <c r="F1637" s="56"/>
      <c r="G1637" s="56"/>
      <c r="H1637" s="56"/>
      <c r="I1637" s="56"/>
      <c r="J1637" s="56"/>
    </row>
    <row r="1638" spans="1:10">
      <c r="A1638" t="s">
        <v>355</v>
      </c>
      <c r="B1638" t="s">
        <v>264</v>
      </c>
      <c r="C1638" t="s">
        <v>265</v>
      </c>
      <c r="D1638" t="s">
        <v>47</v>
      </c>
      <c r="E1638" t="s">
        <v>41</v>
      </c>
      <c r="F1638" s="58"/>
      <c r="G1638" s="58"/>
      <c r="H1638" s="58"/>
      <c r="I1638" s="58"/>
      <c r="J1638" s="58"/>
    </row>
    <row r="1639" spans="1:10">
      <c r="A1639" t="s">
        <v>355</v>
      </c>
      <c r="B1639" t="s">
        <v>266</v>
      </c>
      <c r="C1639" t="s">
        <v>267</v>
      </c>
      <c r="D1639" t="s">
        <v>47</v>
      </c>
      <c r="E1639" t="s">
        <v>41</v>
      </c>
      <c r="F1639" s="58"/>
      <c r="G1639" s="58"/>
      <c r="H1639" s="58"/>
      <c r="I1639" s="58"/>
      <c r="J1639" s="58"/>
    </row>
    <row r="1640" spans="1:10">
      <c r="A1640" t="s">
        <v>355</v>
      </c>
      <c r="B1640" t="s">
        <v>268</v>
      </c>
      <c r="C1640" t="s">
        <v>269</v>
      </c>
      <c r="D1640" t="s">
        <v>47</v>
      </c>
      <c r="E1640" t="s">
        <v>41</v>
      </c>
      <c r="F1640" s="58"/>
      <c r="G1640" s="58"/>
      <c r="H1640" s="58"/>
      <c r="I1640" s="58"/>
      <c r="J1640" s="58"/>
    </row>
    <row r="1641" spans="1:10">
      <c r="A1641" t="s">
        <v>355</v>
      </c>
      <c r="B1641" t="s">
        <v>270</v>
      </c>
      <c r="C1641" t="s">
        <v>271</v>
      </c>
      <c r="D1641" t="s">
        <v>47</v>
      </c>
      <c r="E1641" t="s">
        <v>41</v>
      </c>
      <c r="F1641" s="58"/>
      <c r="G1641" s="58"/>
      <c r="H1641" s="58"/>
      <c r="I1641" s="58"/>
      <c r="J1641" s="58"/>
    </row>
    <row r="1642" spans="1:10">
      <c r="A1642" t="s">
        <v>355</v>
      </c>
      <c r="B1642" t="s">
        <v>272</v>
      </c>
      <c r="C1642" t="s">
        <v>273</v>
      </c>
      <c r="D1642" t="s">
        <v>47</v>
      </c>
      <c r="E1642" t="s">
        <v>41</v>
      </c>
      <c r="F1642" s="58"/>
      <c r="G1642" s="58"/>
      <c r="H1642" s="58"/>
      <c r="I1642" s="58"/>
      <c r="J1642" s="58"/>
    </row>
    <row r="1643" spans="1:10">
      <c r="A1643" t="s">
        <v>355</v>
      </c>
      <c r="B1643" t="s">
        <v>274</v>
      </c>
      <c r="C1643" t="s">
        <v>275</v>
      </c>
      <c r="D1643" t="s">
        <v>47</v>
      </c>
      <c r="E1643" t="s">
        <v>41</v>
      </c>
      <c r="F1643" s="58"/>
      <c r="G1643" s="58"/>
      <c r="H1643" s="58"/>
      <c r="I1643" s="58"/>
      <c r="J1643" s="58"/>
    </row>
    <row r="1644" spans="1:10">
      <c r="A1644" t="s">
        <v>355</v>
      </c>
      <c r="B1644" t="s">
        <v>276</v>
      </c>
      <c r="C1644" t="s">
        <v>277</v>
      </c>
      <c r="D1644" t="s">
        <v>47</v>
      </c>
      <c r="E1644" t="s">
        <v>41</v>
      </c>
      <c r="F1644" s="58"/>
      <c r="G1644" s="58"/>
      <c r="H1644" s="58"/>
      <c r="I1644" s="58"/>
      <c r="J1644" s="58"/>
    </row>
    <row r="1645" spans="1:10">
      <c r="A1645" t="s">
        <v>355</v>
      </c>
      <c r="B1645" t="s">
        <v>278</v>
      </c>
      <c r="C1645" t="s">
        <v>279</v>
      </c>
      <c r="D1645" t="s">
        <v>47</v>
      </c>
      <c r="E1645" t="s">
        <v>41</v>
      </c>
      <c r="F1645" s="58"/>
      <c r="G1645" s="58"/>
      <c r="H1645" s="58"/>
      <c r="I1645" s="58"/>
      <c r="J1645" s="58"/>
    </row>
    <row r="1646" spans="1:10">
      <c r="A1646" t="s">
        <v>355</v>
      </c>
      <c r="B1646" t="s">
        <v>280</v>
      </c>
      <c r="C1646" t="s">
        <v>281</v>
      </c>
      <c r="D1646" t="s">
        <v>47</v>
      </c>
      <c r="E1646" t="s">
        <v>41</v>
      </c>
      <c r="F1646" s="58"/>
      <c r="G1646" s="58"/>
      <c r="H1646" s="58"/>
      <c r="I1646" s="58"/>
      <c r="J1646" s="58"/>
    </row>
    <row r="1647" spans="1:10">
      <c r="A1647" t="s">
        <v>355</v>
      </c>
      <c r="B1647" t="s">
        <v>282</v>
      </c>
      <c r="C1647" t="s">
        <v>283</v>
      </c>
      <c r="D1647" t="s">
        <v>47</v>
      </c>
      <c r="E1647" t="s">
        <v>41</v>
      </c>
      <c r="F1647" s="56"/>
      <c r="G1647" s="56"/>
      <c r="H1647" s="56"/>
      <c r="I1647" s="56"/>
      <c r="J1647" s="56"/>
    </row>
    <row r="1648" spans="1:10">
      <c r="A1648" t="s">
        <v>355</v>
      </c>
      <c r="B1648" t="s">
        <v>284</v>
      </c>
      <c r="C1648" t="s">
        <v>285</v>
      </c>
      <c r="D1648" t="s">
        <v>47</v>
      </c>
      <c r="E1648" t="s">
        <v>41</v>
      </c>
      <c r="F1648" s="56"/>
      <c r="G1648" s="56"/>
      <c r="H1648" s="56"/>
      <c r="I1648" s="56"/>
      <c r="J1648" s="56"/>
    </row>
    <row r="1649" spans="1:10">
      <c r="A1649" t="s">
        <v>355</v>
      </c>
      <c r="B1649" t="s">
        <v>286</v>
      </c>
      <c r="C1649" t="s">
        <v>287</v>
      </c>
      <c r="D1649" t="s">
        <v>47</v>
      </c>
      <c r="E1649" t="s">
        <v>41</v>
      </c>
      <c r="F1649" s="58"/>
      <c r="G1649" s="58"/>
      <c r="H1649" s="58"/>
      <c r="I1649" s="58"/>
      <c r="J1649" s="58"/>
    </row>
    <row r="1650" spans="1:10">
      <c r="A1650" t="s">
        <v>355</v>
      </c>
      <c r="B1650" t="s">
        <v>288</v>
      </c>
      <c r="C1650" t="s">
        <v>289</v>
      </c>
      <c r="D1650" t="s">
        <v>47</v>
      </c>
      <c r="E1650" t="s">
        <v>41</v>
      </c>
      <c r="F1650" s="58"/>
      <c r="G1650" s="58"/>
      <c r="H1650" s="58"/>
      <c r="I1650" s="58"/>
      <c r="J1650" s="58"/>
    </row>
    <row r="1651" spans="1:10">
      <c r="A1651" t="s">
        <v>355</v>
      </c>
      <c r="B1651" t="s">
        <v>290</v>
      </c>
      <c r="C1651" t="s">
        <v>291</v>
      </c>
      <c r="D1651" t="s">
        <v>47</v>
      </c>
      <c r="E1651" t="s">
        <v>41</v>
      </c>
      <c r="F1651" s="58"/>
      <c r="G1651" s="58"/>
      <c r="H1651" s="58"/>
      <c r="I1651" s="58"/>
      <c r="J1651" s="58"/>
    </row>
    <row r="1652" spans="1:10">
      <c r="A1652" t="s">
        <v>355</v>
      </c>
      <c r="B1652" t="s">
        <v>292</v>
      </c>
      <c r="C1652" t="s">
        <v>293</v>
      </c>
      <c r="D1652" t="s">
        <v>47</v>
      </c>
      <c r="E1652" t="s">
        <v>41</v>
      </c>
      <c r="F1652" s="58"/>
      <c r="G1652" s="58"/>
      <c r="H1652" s="58"/>
      <c r="I1652" s="58"/>
      <c r="J1652" s="58"/>
    </row>
    <row r="1653" spans="1:10">
      <c r="A1653" t="s">
        <v>355</v>
      </c>
      <c r="B1653" t="s">
        <v>294</v>
      </c>
      <c r="C1653" t="s">
        <v>295</v>
      </c>
      <c r="D1653" t="s">
        <v>47</v>
      </c>
      <c r="E1653" t="s">
        <v>41</v>
      </c>
      <c r="F1653" s="58"/>
      <c r="G1653" s="58"/>
      <c r="H1653" s="58"/>
      <c r="I1653" s="58"/>
      <c r="J1653" s="58"/>
    </row>
    <row r="1654" spans="1:10">
      <c r="A1654" t="s">
        <v>355</v>
      </c>
      <c r="B1654" t="s">
        <v>296</v>
      </c>
      <c r="C1654" t="s">
        <v>297</v>
      </c>
      <c r="D1654" t="s">
        <v>47</v>
      </c>
      <c r="E1654" t="s">
        <v>41</v>
      </c>
      <c r="F1654" s="58"/>
      <c r="G1654" s="58"/>
      <c r="H1654" s="58"/>
      <c r="I1654" s="58"/>
      <c r="J1654" s="58"/>
    </row>
    <row r="1655" spans="1:10">
      <c r="A1655" t="s">
        <v>355</v>
      </c>
      <c r="B1655" t="s">
        <v>298</v>
      </c>
      <c r="C1655" t="s">
        <v>299</v>
      </c>
      <c r="D1655" t="s">
        <v>47</v>
      </c>
      <c r="E1655" t="s">
        <v>41</v>
      </c>
      <c r="F1655" s="58"/>
      <c r="G1655" s="58"/>
      <c r="H1655" s="58"/>
      <c r="I1655" s="58"/>
      <c r="J1655" s="58"/>
    </row>
    <row r="1656" spans="1:10">
      <c r="A1656" t="s">
        <v>355</v>
      </c>
      <c r="B1656" t="s">
        <v>300</v>
      </c>
      <c r="C1656" t="s">
        <v>301</v>
      </c>
      <c r="D1656" t="s">
        <v>47</v>
      </c>
      <c r="E1656" t="s">
        <v>41</v>
      </c>
      <c r="F1656" s="58"/>
      <c r="G1656" s="58"/>
      <c r="H1656" s="58"/>
      <c r="I1656" s="58"/>
      <c r="J1656" s="58"/>
    </row>
    <row r="1657" spans="1:10">
      <c r="A1657" t="s">
        <v>355</v>
      </c>
      <c r="B1657" t="s">
        <v>302</v>
      </c>
      <c r="C1657" t="s">
        <v>303</v>
      </c>
      <c r="D1657" t="s">
        <v>47</v>
      </c>
      <c r="E1657" t="s">
        <v>41</v>
      </c>
      <c r="F1657" s="58"/>
      <c r="G1657" s="58"/>
      <c r="H1657" s="58"/>
      <c r="I1657" s="58"/>
      <c r="J1657" s="58"/>
    </row>
    <row r="1658" spans="1:10">
      <c r="A1658" t="s">
        <v>355</v>
      </c>
      <c r="B1658" t="s">
        <v>304</v>
      </c>
      <c r="C1658" t="s">
        <v>305</v>
      </c>
      <c r="D1658" t="s">
        <v>47</v>
      </c>
      <c r="E1658" t="s">
        <v>41</v>
      </c>
      <c r="F1658" s="58"/>
      <c r="G1658" s="58"/>
      <c r="H1658" s="58"/>
      <c r="I1658" s="58"/>
      <c r="J1658" s="58"/>
    </row>
    <row r="1659" spans="1:10">
      <c r="A1659" t="s">
        <v>355</v>
      </c>
      <c r="B1659" t="s">
        <v>306</v>
      </c>
      <c r="C1659" t="s">
        <v>307</v>
      </c>
      <c r="D1659" t="s">
        <v>47</v>
      </c>
      <c r="E1659" t="s">
        <v>41</v>
      </c>
      <c r="F1659" s="58"/>
      <c r="G1659" s="58"/>
      <c r="H1659" s="58"/>
      <c r="I1659" s="58"/>
      <c r="J1659" s="58"/>
    </row>
    <row r="1660" spans="1:10">
      <c r="A1660" t="s">
        <v>355</v>
      </c>
      <c r="B1660" t="s">
        <v>308</v>
      </c>
      <c r="C1660" t="s">
        <v>309</v>
      </c>
      <c r="D1660" t="s">
        <v>47</v>
      </c>
      <c r="E1660" t="s">
        <v>41</v>
      </c>
      <c r="F1660" s="58"/>
      <c r="G1660" s="58"/>
      <c r="H1660" s="58"/>
      <c r="I1660" s="58"/>
      <c r="J1660" s="58"/>
    </row>
    <row r="1661" spans="1:10">
      <c r="A1661" t="s">
        <v>355</v>
      </c>
      <c r="B1661" t="s">
        <v>310</v>
      </c>
      <c r="C1661" t="s">
        <v>311</v>
      </c>
      <c r="D1661" t="s">
        <v>47</v>
      </c>
      <c r="E1661" t="s">
        <v>41</v>
      </c>
      <c r="F1661" s="58"/>
      <c r="G1661" s="58"/>
      <c r="H1661" s="58"/>
      <c r="I1661" s="58"/>
      <c r="J1661" s="58"/>
    </row>
    <row r="1662" spans="1:10">
      <c r="A1662" t="s">
        <v>355</v>
      </c>
      <c r="B1662" t="s">
        <v>312</v>
      </c>
      <c r="C1662" t="s">
        <v>313</v>
      </c>
      <c r="D1662" t="s">
        <v>47</v>
      </c>
      <c r="E1662" t="s">
        <v>41</v>
      </c>
      <c r="F1662" s="58"/>
      <c r="G1662" s="58"/>
      <c r="H1662" s="58"/>
      <c r="I1662" s="58"/>
      <c r="J1662" s="58"/>
    </row>
    <row r="1663" spans="1:10">
      <c r="A1663" t="s">
        <v>355</v>
      </c>
      <c r="B1663" t="s">
        <v>314</v>
      </c>
      <c r="C1663" t="s">
        <v>315</v>
      </c>
      <c r="D1663" t="s">
        <v>47</v>
      </c>
      <c r="E1663" t="s">
        <v>41</v>
      </c>
      <c r="F1663" s="58"/>
      <c r="G1663" s="58"/>
      <c r="H1663" s="58"/>
      <c r="I1663" s="58"/>
      <c r="J1663" s="58"/>
    </row>
    <row r="1664" spans="1:10">
      <c r="A1664" t="s">
        <v>355</v>
      </c>
      <c r="B1664" t="s">
        <v>316</v>
      </c>
      <c r="C1664" t="s">
        <v>317</v>
      </c>
      <c r="D1664" t="s">
        <v>47</v>
      </c>
      <c r="E1664" t="s">
        <v>41</v>
      </c>
      <c r="F1664" s="56"/>
      <c r="G1664" s="56"/>
      <c r="H1664" s="56"/>
      <c r="I1664" s="56"/>
      <c r="J1664" s="56"/>
    </row>
    <row r="1665" spans="1:10">
      <c r="A1665" t="s">
        <v>355</v>
      </c>
      <c r="B1665" t="s">
        <v>319</v>
      </c>
      <c r="C1665" t="s">
        <v>320</v>
      </c>
      <c r="D1665" t="s">
        <v>47</v>
      </c>
      <c r="E1665" t="s">
        <v>41</v>
      </c>
      <c r="F1665" s="56"/>
      <c r="G1665" s="56"/>
      <c r="H1665" s="56"/>
      <c r="I1665" s="56"/>
      <c r="J1665" s="56"/>
    </row>
    <row r="1666" spans="1:10">
      <c r="A1666" t="s">
        <v>355</v>
      </c>
      <c r="B1666" t="s">
        <v>321</v>
      </c>
      <c r="C1666" t="s">
        <v>322</v>
      </c>
      <c r="D1666" t="s">
        <v>47</v>
      </c>
      <c r="E1666" t="s">
        <v>41</v>
      </c>
      <c r="F1666" s="58"/>
      <c r="G1666" s="58"/>
      <c r="H1666" s="58"/>
      <c r="I1666" s="58"/>
      <c r="J1666" s="58"/>
    </row>
    <row r="1667" spans="1:10">
      <c r="A1667" t="s">
        <v>355</v>
      </c>
      <c r="B1667" t="s">
        <v>323</v>
      </c>
      <c r="C1667" t="s">
        <v>324</v>
      </c>
      <c r="D1667" t="s">
        <v>47</v>
      </c>
      <c r="E1667" t="s">
        <v>41</v>
      </c>
      <c r="F1667" s="58"/>
      <c r="G1667" s="58"/>
      <c r="H1667" s="58"/>
      <c r="I1667" s="58"/>
      <c r="J1667" s="58"/>
    </row>
    <row r="1668" spans="1:10">
      <c r="A1668" t="s">
        <v>355</v>
      </c>
      <c r="B1668" t="s">
        <v>325</v>
      </c>
      <c r="C1668" t="s">
        <v>326</v>
      </c>
      <c r="D1668" t="s">
        <v>47</v>
      </c>
      <c r="E1668" t="s">
        <v>41</v>
      </c>
      <c r="F1668" s="58"/>
      <c r="G1668" s="58"/>
      <c r="H1668" s="58"/>
      <c r="I1668" s="58"/>
      <c r="J1668" s="58"/>
    </row>
    <row r="1669" spans="1:10">
      <c r="A1669" t="s">
        <v>355</v>
      </c>
      <c r="B1669" t="s">
        <v>327</v>
      </c>
      <c r="C1669" t="s">
        <v>328</v>
      </c>
      <c r="D1669" t="s">
        <v>47</v>
      </c>
      <c r="E1669" t="s">
        <v>41</v>
      </c>
      <c r="F1669" s="58"/>
      <c r="G1669" s="58"/>
      <c r="H1669" s="58"/>
      <c r="I1669" s="58"/>
      <c r="J1669" s="58"/>
    </row>
    <row r="1670" spans="1:10">
      <c r="A1670" t="s">
        <v>355</v>
      </c>
      <c r="B1670" t="s">
        <v>329</v>
      </c>
      <c r="C1670" t="s">
        <v>330</v>
      </c>
      <c r="D1670" t="s">
        <v>47</v>
      </c>
      <c r="E1670" t="s">
        <v>41</v>
      </c>
      <c r="F1670" s="58"/>
      <c r="G1670" s="58"/>
      <c r="H1670" s="58"/>
      <c r="I1670" s="58"/>
      <c r="J1670" s="58"/>
    </row>
    <row r="1671" spans="1:10">
      <c r="A1671" t="s">
        <v>355</v>
      </c>
      <c r="B1671" t="s">
        <v>331</v>
      </c>
      <c r="C1671" t="s">
        <v>332</v>
      </c>
      <c r="D1671" t="s">
        <v>47</v>
      </c>
      <c r="E1671" t="s">
        <v>41</v>
      </c>
      <c r="F1671" s="58"/>
      <c r="G1671" s="58"/>
      <c r="H1671" s="58"/>
      <c r="I1671" s="58"/>
      <c r="J1671" s="58"/>
    </row>
    <row r="1672" spans="1:10">
      <c r="A1672" t="s">
        <v>355</v>
      </c>
      <c r="B1672" t="s">
        <v>333</v>
      </c>
      <c r="C1672" t="s">
        <v>334</v>
      </c>
      <c r="D1672" t="s">
        <v>47</v>
      </c>
      <c r="E1672" t="s">
        <v>41</v>
      </c>
      <c r="F1672" s="58"/>
      <c r="G1672" s="58"/>
      <c r="H1672" s="58"/>
      <c r="I1672" s="58"/>
      <c r="J1672" s="58"/>
    </row>
    <row r="1673" spans="1:10">
      <c r="A1673" t="s">
        <v>355</v>
      </c>
      <c r="B1673" t="s">
        <v>335</v>
      </c>
      <c r="C1673" t="s">
        <v>336</v>
      </c>
      <c r="D1673" t="s">
        <v>47</v>
      </c>
      <c r="E1673" t="s">
        <v>41</v>
      </c>
      <c r="F1673" s="58"/>
      <c r="G1673" s="58"/>
      <c r="H1673" s="58"/>
      <c r="I1673" s="58"/>
      <c r="J1673" s="58"/>
    </row>
    <row r="1674" spans="1:10">
      <c r="A1674" t="s">
        <v>355</v>
      </c>
      <c r="B1674" t="s">
        <v>337</v>
      </c>
      <c r="C1674" t="s">
        <v>338</v>
      </c>
      <c r="D1674" t="s">
        <v>47</v>
      </c>
      <c r="E1674" t="s">
        <v>41</v>
      </c>
      <c r="F1674" s="58"/>
      <c r="G1674" s="58"/>
      <c r="H1674" s="58"/>
      <c r="I1674" s="58"/>
      <c r="J1674" s="58"/>
    </row>
    <row r="1675" spans="1:10">
      <c r="A1675" t="s">
        <v>355</v>
      </c>
      <c r="B1675" t="s">
        <v>339</v>
      </c>
      <c r="C1675" t="s">
        <v>340</v>
      </c>
      <c r="D1675" t="s">
        <v>47</v>
      </c>
      <c r="E1675" t="s">
        <v>41</v>
      </c>
      <c r="F1675" s="58"/>
      <c r="G1675" s="58"/>
      <c r="H1675" s="58"/>
      <c r="I1675" s="58"/>
      <c r="J1675" s="58"/>
    </row>
    <row r="1676" spans="1:10">
      <c r="A1676" t="s">
        <v>355</v>
      </c>
      <c r="B1676" t="s">
        <v>341</v>
      </c>
      <c r="C1676" t="s">
        <v>342</v>
      </c>
      <c r="D1676" t="s">
        <v>47</v>
      </c>
      <c r="E1676" t="s">
        <v>41</v>
      </c>
      <c r="F1676" s="58"/>
      <c r="G1676" s="58"/>
      <c r="H1676" s="58"/>
      <c r="I1676" s="58"/>
      <c r="J1676" s="58"/>
    </row>
    <row r="1677" spans="1:10">
      <c r="A1677" t="s">
        <v>355</v>
      </c>
      <c r="B1677" t="s">
        <v>343</v>
      </c>
      <c r="C1677" t="s">
        <v>344</v>
      </c>
      <c r="D1677" t="s">
        <v>47</v>
      </c>
      <c r="E1677" t="s">
        <v>41</v>
      </c>
      <c r="F1677" s="58"/>
      <c r="G1677" s="58"/>
      <c r="H1677" s="58"/>
      <c r="I1677" s="58"/>
      <c r="J1677" s="58"/>
    </row>
    <row r="1678" spans="1:10">
      <c r="A1678" t="s">
        <v>355</v>
      </c>
      <c r="B1678" t="s">
        <v>345</v>
      </c>
      <c r="C1678" t="s">
        <v>346</v>
      </c>
      <c r="D1678" t="s">
        <v>47</v>
      </c>
      <c r="E1678" t="s">
        <v>41</v>
      </c>
      <c r="F1678" s="58"/>
      <c r="G1678" s="58"/>
      <c r="H1678" s="58"/>
      <c r="I1678" s="58"/>
      <c r="J1678" s="58"/>
    </row>
    <row r="1679" spans="1:10">
      <c r="A1679" t="s">
        <v>356</v>
      </c>
      <c r="B1679" t="s">
        <v>45</v>
      </c>
      <c r="C1679" t="s">
        <v>46</v>
      </c>
      <c r="D1679" t="s">
        <v>47</v>
      </c>
      <c r="E1679" t="s">
        <v>41</v>
      </c>
      <c r="F1679" s="58"/>
      <c r="G1679" s="58"/>
      <c r="H1679" s="58"/>
      <c r="I1679" s="58"/>
      <c r="J1679" s="58"/>
    </row>
    <row r="1680" spans="1:10">
      <c r="A1680" t="s">
        <v>356</v>
      </c>
      <c r="B1680" t="s">
        <v>48</v>
      </c>
      <c r="C1680" t="s">
        <v>49</v>
      </c>
      <c r="D1680" t="s">
        <v>47</v>
      </c>
      <c r="E1680" t="s">
        <v>41</v>
      </c>
      <c r="F1680" s="58"/>
      <c r="G1680" s="58"/>
      <c r="H1680" s="58"/>
      <c r="I1680" s="58"/>
      <c r="J1680" s="58"/>
    </row>
    <row r="1681" spans="1:10">
      <c r="A1681" t="s">
        <v>356</v>
      </c>
      <c r="B1681" t="s">
        <v>50</v>
      </c>
      <c r="C1681" t="s">
        <v>51</v>
      </c>
      <c r="D1681" t="s">
        <v>47</v>
      </c>
      <c r="E1681" t="s">
        <v>41</v>
      </c>
      <c r="F1681" s="58"/>
      <c r="G1681" s="58"/>
      <c r="H1681" s="58"/>
      <c r="I1681" s="58"/>
      <c r="J1681" s="58"/>
    </row>
    <row r="1682" spans="1:10">
      <c r="A1682" t="s">
        <v>356</v>
      </c>
      <c r="B1682" t="s">
        <v>52</v>
      </c>
      <c r="C1682" t="s">
        <v>53</v>
      </c>
      <c r="D1682" t="s">
        <v>47</v>
      </c>
      <c r="E1682" t="s">
        <v>41</v>
      </c>
      <c r="F1682" s="58"/>
      <c r="G1682" s="58"/>
      <c r="H1682" s="58"/>
      <c r="I1682" s="58"/>
      <c r="J1682" s="58"/>
    </row>
    <row r="1683" spans="1:10">
      <c r="A1683" t="s">
        <v>356</v>
      </c>
      <c r="B1683" t="s">
        <v>54</v>
      </c>
      <c r="C1683" t="s">
        <v>55</v>
      </c>
      <c r="D1683" t="s">
        <v>47</v>
      </c>
      <c r="E1683" t="s">
        <v>41</v>
      </c>
      <c r="F1683" s="58"/>
      <c r="G1683" s="58"/>
      <c r="H1683" s="58"/>
      <c r="I1683" s="58"/>
      <c r="J1683" s="58"/>
    </row>
    <row r="1684" spans="1:10">
      <c r="A1684" t="s">
        <v>356</v>
      </c>
      <c r="B1684" t="s">
        <v>56</v>
      </c>
      <c r="C1684" t="s">
        <v>57</v>
      </c>
      <c r="D1684" t="s">
        <v>47</v>
      </c>
      <c r="E1684" t="s">
        <v>41</v>
      </c>
      <c r="F1684" s="58"/>
      <c r="G1684" s="58"/>
      <c r="H1684" s="58"/>
      <c r="I1684" s="58"/>
      <c r="J1684" s="58"/>
    </row>
    <row r="1685" spans="1:10">
      <c r="A1685" t="s">
        <v>356</v>
      </c>
      <c r="B1685" t="s">
        <v>58</v>
      </c>
      <c r="C1685" t="s">
        <v>59</v>
      </c>
      <c r="D1685" t="s">
        <v>47</v>
      </c>
      <c r="E1685" t="s">
        <v>41</v>
      </c>
      <c r="F1685" s="58"/>
      <c r="G1685" s="58"/>
      <c r="H1685" s="58"/>
      <c r="I1685" s="58"/>
      <c r="J1685" s="58"/>
    </row>
    <row r="1686" spans="1:10">
      <c r="A1686" t="s">
        <v>356</v>
      </c>
      <c r="B1686" t="s">
        <v>60</v>
      </c>
      <c r="C1686" t="s">
        <v>61</v>
      </c>
      <c r="D1686" t="s">
        <v>47</v>
      </c>
      <c r="E1686" t="s">
        <v>41</v>
      </c>
      <c r="F1686" s="58"/>
      <c r="G1686" s="58"/>
      <c r="H1686" s="58"/>
      <c r="I1686" s="58"/>
      <c r="J1686" s="58"/>
    </row>
    <row r="1687" spans="1:10">
      <c r="A1687" t="s">
        <v>356</v>
      </c>
      <c r="B1687" t="s">
        <v>62</v>
      </c>
      <c r="C1687" t="s">
        <v>63</v>
      </c>
      <c r="D1687" t="s">
        <v>47</v>
      </c>
      <c r="E1687" t="s">
        <v>41</v>
      </c>
      <c r="F1687" s="58"/>
      <c r="G1687" s="58"/>
      <c r="H1687" s="58"/>
      <c r="I1687" s="58"/>
      <c r="J1687" s="58"/>
    </row>
    <row r="1688" spans="1:10">
      <c r="A1688" t="s">
        <v>356</v>
      </c>
      <c r="B1688" t="s">
        <v>64</v>
      </c>
      <c r="C1688" t="s">
        <v>65</v>
      </c>
      <c r="D1688" t="s">
        <v>47</v>
      </c>
      <c r="E1688" t="s">
        <v>41</v>
      </c>
      <c r="F1688" s="58"/>
      <c r="G1688" s="58"/>
      <c r="H1688" s="58"/>
      <c r="I1688" s="58"/>
      <c r="J1688" s="58"/>
    </row>
    <row r="1689" spans="1:10">
      <c r="A1689" t="s">
        <v>356</v>
      </c>
      <c r="B1689" t="s">
        <v>66</v>
      </c>
      <c r="C1689" t="s">
        <v>67</v>
      </c>
      <c r="D1689" t="s">
        <v>47</v>
      </c>
      <c r="E1689" t="s">
        <v>41</v>
      </c>
      <c r="F1689" s="58"/>
      <c r="G1689" s="58"/>
      <c r="H1689" s="58"/>
      <c r="I1689" s="58"/>
      <c r="J1689" s="58"/>
    </row>
    <row r="1690" spans="1:10">
      <c r="A1690" t="s">
        <v>356</v>
      </c>
      <c r="B1690" t="s">
        <v>68</v>
      </c>
      <c r="C1690" t="s">
        <v>69</v>
      </c>
      <c r="D1690" t="s">
        <v>47</v>
      </c>
      <c r="E1690" t="s">
        <v>41</v>
      </c>
      <c r="F1690" s="58"/>
      <c r="G1690" s="58"/>
      <c r="H1690" s="58"/>
      <c r="I1690" s="58"/>
      <c r="J1690" s="58"/>
    </row>
    <row r="1691" spans="1:10">
      <c r="A1691" t="s">
        <v>356</v>
      </c>
      <c r="B1691" t="s">
        <v>70</v>
      </c>
      <c r="C1691" t="s">
        <v>71</v>
      </c>
      <c r="D1691" t="s">
        <v>47</v>
      </c>
      <c r="E1691" t="s">
        <v>41</v>
      </c>
      <c r="F1691" s="58"/>
      <c r="G1691" s="58"/>
      <c r="H1691" s="58"/>
      <c r="I1691" s="58"/>
      <c r="J1691" s="58"/>
    </row>
    <row r="1692" spans="1:10">
      <c r="A1692" t="s">
        <v>356</v>
      </c>
      <c r="B1692" t="s">
        <v>72</v>
      </c>
      <c r="C1692" t="s">
        <v>73</v>
      </c>
      <c r="D1692" t="s">
        <v>47</v>
      </c>
      <c r="E1692" t="s">
        <v>41</v>
      </c>
      <c r="F1692" s="58"/>
      <c r="G1692" s="58"/>
      <c r="H1692" s="58"/>
      <c r="I1692" s="58"/>
      <c r="J1692" s="58"/>
    </row>
    <row r="1693" spans="1:10">
      <c r="A1693" t="s">
        <v>356</v>
      </c>
      <c r="B1693" t="s">
        <v>74</v>
      </c>
      <c r="C1693" t="s">
        <v>75</v>
      </c>
      <c r="D1693" t="s">
        <v>47</v>
      </c>
      <c r="E1693" t="s">
        <v>41</v>
      </c>
      <c r="F1693" s="58"/>
      <c r="G1693" s="58"/>
      <c r="H1693" s="58"/>
      <c r="I1693" s="58"/>
      <c r="J1693" s="58"/>
    </row>
    <row r="1694" spans="1:10">
      <c r="A1694" t="s">
        <v>356</v>
      </c>
      <c r="B1694" t="s">
        <v>76</v>
      </c>
      <c r="C1694" t="s">
        <v>77</v>
      </c>
      <c r="D1694" t="s">
        <v>47</v>
      </c>
      <c r="E1694" t="s">
        <v>41</v>
      </c>
      <c r="F1694" s="58"/>
      <c r="G1694" s="58"/>
      <c r="H1694" s="58"/>
      <c r="I1694" s="58"/>
      <c r="J1694" s="58"/>
    </row>
    <row r="1695" spans="1:10">
      <c r="A1695" t="s">
        <v>356</v>
      </c>
      <c r="B1695" t="s">
        <v>78</v>
      </c>
      <c r="C1695" t="s">
        <v>79</v>
      </c>
      <c r="D1695" t="s">
        <v>47</v>
      </c>
      <c r="E1695" t="s">
        <v>41</v>
      </c>
      <c r="F1695" s="58"/>
      <c r="G1695" s="58"/>
      <c r="H1695" s="58"/>
      <c r="I1695" s="58"/>
      <c r="J1695" s="58"/>
    </row>
    <row r="1696" spans="1:10">
      <c r="A1696" t="s">
        <v>356</v>
      </c>
      <c r="B1696" t="s">
        <v>80</v>
      </c>
      <c r="C1696" t="s">
        <v>81</v>
      </c>
      <c r="D1696" t="s">
        <v>47</v>
      </c>
      <c r="E1696" t="s">
        <v>41</v>
      </c>
      <c r="F1696" s="58"/>
      <c r="G1696" s="58"/>
      <c r="H1696" s="58"/>
      <c r="I1696" s="58"/>
      <c r="J1696" s="58"/>
    </row>
    <row r="1697" spans="1:10">
      <c r="A1697" t="s">
        <v>356</v>
      </c>
      <c r="B1697" t="s">
        <v>82</v>
      </c>
      <c r="C1697" t="s">
        <v>83</v>
      </c>
      <c r="D1697" t="s">
        <v>47</v>
      </c>
      <c r="E1697" t="s">
        <v>41</v>
      </c>
      <c r="F1697" s="58"/>
      <c r="G1697" s="58"/>
      <c r="H1697" s="58"/>
      <c r="I1697" s="58"/>
      <c r="J1697" s="58"/>
    </row>
    <row r="1698" spans="1:10">
      <c r="A1698" t="s">
        <v>356</v>
      </c>
      <c r="B1698" t="s">
        <v>84</v>
      </c>
      <c r="C1698" t="s">
        <v>85</v>
      </c>
      <c r="D1698" t="s">
        <v>47</v>
      </c>
      <c r="E1698" t="s">
        <v>41</v>
      </c>
      <c r="F1698" s="58"/>
      <c r="G1698" s="58"/>
      <c r="H1698" s="58"/>
      <c r="I1698" s="58"/>
      <c r="J1698" s="58"/>
    </row>
    <row r="1699" spans="1:10">
      <c r="A1699" t="s">
        <v>356</v>
      </c>
      <c r="B1699" t="s">
        <v>86</v>
      </c>
      <c r="C1699" t="s">
        <v>87</v>
      </c>
      <c r="D1699" t="s">
        <v>47</v>
      </c>
      <c r="E1699" t="s">
        <v>41</v>
      </c>
      <c r="F1699" s="58"/>
      <c r="G1699" s="58"/>
      <c r="H1699" s="58"/>
      <c r="I1699" s="58"/>
      <c r="J1699" s="58"/>
    </row>
    <row r="1700" spans="1:10">
      <c r="A1700" t="s">
        <v>356</v>
      </c>
      <c r="B1700" t="s">
        <v>88</v>
      </c>
      <c r="C1700" t="s">
        <v>89</v>
      </c>
      <c r="D1700" t="s">
        <v>47</v>
      </c>
      <c r="E1700" t="s">
        <v>41</v>
      </c>
      <c r="F1700" s="58"/>
      <c r="G1700" s="58"/>
      <c r="H1700" s="58"/>
      <c r="I1700" s="58"/>
      <c r="J1700" s="58"/>
    </row>
    <row r="1701" spans="1:10">
      <c r="A1701" t="s">
        <v>356</v>
      </c>
      <c r="B1701" t="s">
        <v>90</v>
      </c>
      <c r="C1701" t="s">
        <v>91</v>
      </c>
      <c r="D1701" t="s">
        <v>47</v>
      </c>
      <c r="E1701" t="s">
        <v>41</v>
      </c>
      <c r="F1701" s="58"/>
      <c r="G1701" s="58"/>
      <c r="H1701" s="58"/>
      <c r="I1701" s="58"/>
      <c r="J1701" s="58"/>
    </row>
    <row r="1702" spans="1:10">
      <c r="A1702" t="s">
        <v>356</v>
      </c>
      <c r="B1702" t="s">
        <v>92</v>
      </c>
      <c r="C1702" t="s">
        <v>93</v>
      </c>
      <c r="D1702" t="s">
        <v>47</v>
      </c>
      <c r="E1702" t="s">
        <v>41</v>
      </c>
      <c r="F1702" s="58"/>
      <c r="G1702" s="58"/>
      <c r="H1702" s="58"/>
      <c r="I1702" s="58"/>
      <c r="J1702" s="58"/>
    </row>
    <row r="1703" spans="1:10">
      <c r="A1703" t="s">
        <v>356</v>
      </c>
      <c r="B1703" t="s">
        <v>94</v>
      </c>
      <c r="C1703" t="s">
        <v>95</v>
      </c>
      <c r="D1703" t="s">
        <v>47</v>
      </c>
      <c r="E1703" t="s">
        <v>41</v>
      </c>
      <c r="F1703" s="56"/>
      <c r="G1703" s="56"/>
      <c r="H1703" s="56"/>
      <c r="I1703" s="56"/>
      <c r="J1703" s="56"/>
    </row>
    <row r="1704" spans="1:10">
      <c r="A1704" t="s">
        <v>356</v>
      </c>
      <c r="B1704" t="s">
        <v>96</v>
      </c>
      <c r="C1704" t="s">
        <v>97</v>
      </c>
      <c r="D1704" t="s">
        <v>47</v>
      </c>
      <c r="E1704" t="s">
        <v>41</v>
      </c>
      <c r="F1704" s="56"/>
      <c r="G1704" s="56"/>
      <c r="H1704" s="56"/>
      <c r="I1704" s="56"/>
      <c r="J1704" s="56"/>
    </row>
    <row r="1705" spans="1:10">
      <c r="A1705" t="s">
        <v>356</v>
      </c>
      <c r="B1705" t="s">
        <v>98</v>
      </c>
      <c r="C1705" t="s">
        <v>99</v>
      </c>
      <c r="D1705" t="s">
        <v>47</v>
      </c>
      <c r="E1705" t="s">
        <v>41</v>
      </c>
      <c r="F1705" s="56"/>
      <c r="G1705" s="56"/>
      <c r="H1705" s="56"/>
      <c r="I1705" s="56"/>
      <c r="J1705" s="56"/>
    </row>
    <row r="1706" spans="1:10">
      <c r="A1706" t="s">
        <v>356</v>
      </c>
      <c r="B1706" t="s">
        <v>100</v>
      </c>
      <c r="C1706" t="s">
        <v>101</v>
      </c>
      <c r="D1706" t="s">
        <v>47</v>
      </c>
      <c r="E1706" t="s">
        <v>41</v>
      </c>
      <c r="F1706" s="56"/>
      <c r="G1706" s="56"/>
      <c r="H1706" s="56"/>
      <c r="I1706" s="56"/>
      <c r="J1706" s="56"/>
    </row>
    <row r="1707" spans="1:10">
      <c r="A1707" t="s">
        <v>356</v>
      </c>
      <c r="B1707" t="s">
        <v>102</v>
      </c>
      <c r="C1707" t="s">
        <v>103</v>
      </c>
      <c r="D1707" t="s">
        <v>47</v>
      </c>
      <c r="E1707" t="s">
        <v>41</v>
      </c>
      <c r="F1707" s="56"/>
      <c r="G1707" s="56"/>
      <c r="H1707" s="56"/>
      <c r="I1707" s="56"/>
      <c r="J1707" s="56"/>
    </row>
    <row r="1708" spans="1:10">
      <c r="A1708" t="s">
        <v>356</v>
      </c>
      <c r="B1708" t="s">
        <v>104</v>
      </c>
      <c r="C1708" t="s">
        <v>105</v>
      </c>
      <c r="D1708" t="s">
        <v>47</v>
      </c>
      <c r="E1708" t="s">
        <v>41</v>
      </c>
      <c r="F1708" s="56"/>
      <c r="G1708" s="56"/>
      <c r="H1708" s="56"/>
      <c r="I1708" s="56"/>
      <c r="J1708" s="56"/>
    </row>
    <row r="1709" spans="1:10">
      <c r="A1709" t="s">
        <v>356</v>
      </c>
      <c r="B1709" t="s">
        <v>106</v>
      </c>
      <c r="C1709" t="s">
        <v>107</v>
      </c>
      <c r="D1709" t="s">
        <v>47</v>
      </c>
      <c r="E1709" t="s">
        <v>41</v>
      </c>
      <c r="F1709" s="56"/>
      <c r="G1709" s="56"/>
      <c r="H1709" s="56"/>
      <c r="I1709" s="56"/>
      <c r="J1709" s="56"/>
    </row>
    <row r="1710" spans="1:10">
      <c r="A1710" t="s">
        <v>356</v>
      </c>
      <c r="B1710" t="s">
        <v>108</v>
      </c>
      <c r="C1710" t="s">
        <v>109</v>
      </c>
      <c r="D1710" t="s">
        <v>47</v>
      </c>
      <c r="E1710" t="s">
        <v>41</v>
      </c>
      <c r="F1710" s="56"/>
      <c r="G1710" s="56"/>
      <c r="H1710" s="56"/>
      <c r="I1710" s="56"/>
      <c r="J1710" s="56"/>
    </row>
    <row r="1711" spans="1:10">
      <c r="A1711" t="s">
        <v>356</v>
      </c>
      <c r="B1711" t="s">
        <v>110</v>
      </c>
      <c r="C1711" t="s">
        <v>111</v>
      </c>
      <c r="D1711" t="s">
        <v>47</v>
      </c>
      <c r="E1711" t="s">
        <v>41</v>
      </c>
      <c r="F1711" s="56"/>
      <c r="G1711" s="56"/>
      <c r="H1711" s="56"/>
      <c r="I1711" s="56"/>
      <c r="J1711" s="56"/>
    </row>
    <row r="1712" spans="1:10">
      <c r="A1712" t="s">
        <v>356</v>
      </c>
      <c r="B1712" t="s">
        <v>112</v>
      </c>
      <c r="C1712" t="s">
        <v>113</v>
      </c>
      <c r="D1712" t="s">
        <v>47</v>
      </c>
      <c r="E1712" t="s">
        <v>41</v>
      </c>
      <c r="F1712" s="56"/>
      <c r="G1712" s="56"/>
      <c r="H1712" s="56"/>
      <c r="I1712" s="56"/>
      <c r="J1712" s="56"/>
    </row>
    <row r="1713" spans="1:10">
      <c r="A1713" t="s">
        <v>356</v>
      </c>
      <c r="B1713" t="s">
        <v>114</v>
      </c>
      <c r="C1713" t="s">
        <v>57</v>
      </c>
      <c r="D1713" t="s">
        <v>47</v>
      </c>
      <c r="E1713" t="s">
        <v>41</v>
      </c>
      <c r="F1713" s="58"/>
      <c r="G1713" s="58"/>
      <c r="H1713" s="58"/>
      <c r="I1713" s="58"/>
      <c r="J1713" s="58"/>
    </row>
    <row r="1714" spans="1:10">
      <c r="A1714" t="s">
        <v>356</v>
      </c>
      <c r="B1714" t="s">
        <v>115</v>
      </c>
      <c r="C1714" t="s">
        <v>116</v>
      </c>
      <c r="D1714" t="s">
        <v>47</v>
      </c>
      <c r="E1714" t="s">
        <v>41</v>
      </c>
      <c r="F1714" s="56"/>
      <c r="G1714" s="56"/>
      <c r="H1714" s="56"/>
      <c r="I1714" s="56"/>
      <c r="J1714" s="56"/>
    </row>
    <row r="1715" spans="1:10">
      <c r="A1715" t="s">
        <v>356</v>
      </c>
      <c r="B1715" t="s">
        <v>117</v>
      </c>
      <c r="C1715" t="s">
        <v>118</v>
      </c>
      <c r="D1715" t="s">
        <v>47</v>
      </c>
      <c r="E1715" t="s">
        <v>41</v>
      </c>
      <c r="F1715" s="56"/>
      <c r="G1715" s="56"/>
      <c r="H1715" s="56"/>
      <c r="I1715" s="56"/>
      <c r="J1715" s="56"/>
    </row>
    <row r="1716" spans="1:10">
      <c r="A1716" t="s">
        <v>356</v>
      </c>
      <c r="B1716" t="s">
        <v>119</v>
      </c>
      <c r="C1716" t="s">
        <v>120</v>
      </c>
      <c r="D1716" t="s">
        <v>47</v>
      </c>
      <c r="E1716" t="s">
        <v>41</v>
      </c>
      <c r="F1716" s="56"/>
      <c r="G1716" s="56"/>
      <c r="H1716" s="56"/>
      <c r="I1716" s="56"/>
      <c r="J1716" s="56"/>
    </row>
    <row r="1717" spans="1:10">
      <c r="A1717" t="s">
        <v>356</v>
      </c>
      <c r="B1717" t="s">
        <v>121</v>
      </c>
      <c r="C1717" t="s">
        <v>122</v>
      </c>
      <c r="D1717" t="s">
        <v>47</v>
      </c>
      <c r="E1717" t="s">
        <v>41</v>
      </c>
      <c r="F1717" s="56"/>
      <c r="G1717" s="56"/>
      <c r="H1717" s="56"/>
      <c r="I1717" s="56"/>
      <c r="J1717" s="56"/>
    </row>
    <row r="1718" spans="1:10">
      <c r="A1718" t="s">
        <v>356</v>
      </c>
      <c r="B1718" t="s">
        <v>123</v>
      </c>
      <c r="C1718" t="s">
        <v>124</v>
      </c>
      <c r="D1718" t="s">
        <v>47</v>
      </c>
      <c r="E1718" t="s">
        <v>41</v>
      </c>
      <c r="F1718" s="56"/>
      <c r="G1718" s="56"/>
      <c r="H1718" s="56"/>
      <c r="I1718" s="56"/>
      <c r="J1718" s="56"/>
    </row>
    <row r="1719" spans="1:10">
      <c r="A1719" t="s">
        <v>356</v>
      </c>
      <c r="B1719" t="s">
        <v>125</v>
      </c>
      <c r="C1719" t="s">
        <v>126</v>
      </c>
      <c r="D1719" t="s">
        <v>47</v>
      </c>
      <c r="E1719" t="s">
        <v>41</v>
      </c>
      <c r="F1719" s="56"/>
      <c r="G1719" s="56"/>
      <c r="H1719" s="56"/>
      <c r="I1719" s="56"/>
      <c r="J1719" s="56"/>
    </row>
    <row r="1720" spans="1:10">
      <c r="A1720" t="s">
        <v>356</v>
      </c>
      <c r="B1720" t="s">
        <v>127</v>
      </c>
      <c r="C1720" t="s">
        <v>128</v>
      </c>
      <c r="D1720" t="s">
        <v>47</v>
      </c>
      <c r="E1720" t="s">
        <v>41</v>
      </c>
      <c r="F1720" s="56"/>
      <c r="G1720" s="56"/>
      <c r="H1720" s="56"/>
      <c r="I1720" s="56"/>
      <c r="J1720" s="56"/>
    </row>
    <row r="1721" spans="1:10">
      <c r="A1721" t="s">
        <v>356</v>
      </c>
      <c r="B1721" t="s">
        <v>129</v>
      </c>
      <c r="C1721" t="s">
        <v>130</v>
      </c>
      <c r="D1721" t="s">
        <v>47</v>
      </c>
      <c r="E1721" t="s">
        <v>41</v>
      </c>
      <c r="F1721" s="56"/>
      <c r="G1721" s="56"/>
      <c r="H1721" s="56"/>
      <c r="I1721" s="56"/>
      <c r="J1721" s="56"/>
    </row>
    <row r="1722" spans="1:10">
      <c r="A1722" t="s">
        <v>356</v>
      </c>
      <c r="B1722" t="s">
        <v>131</v>
      </c>
      <c r="C1722" t="s">
        <v>132</v>
      </c>
      <c r="D1722" t="s">
        <v>47</v>
      </c>
      <c r="E1722" t="s">
        <v>41</v>
      </c>
      <c r="F1722" s="56"/>
      <c r="G1722" s="56"/>
      <c r="H1722" s="56"/>
      <c r="I1722" s="56"/>
      <c r="J1722" s="56"/>
    </row>
    <row r="1723" spans="1:10">
      <c r="A1723" t="s">
        <v>356</v>
      </c>
      <c r="B1723" t="s">
        <v>133</v>
      </c>
      <c r="C1723" t="s">
        <v>134</v>
      </c>
      <c r="D1723" t="s">
        <v>47</v>
      </c>
      <c r="E1723" t="s">
        <v>41</v>
      </c>
      <c r="F1723" s="56"/>
      <c r="G1723" s="56"/>
      <c r="H1723" s="56"/>
      <c r="I1723" s="56"/>
      <c r="J1723" s="56"/>
    </row>
    <row r="1724" spans="1:10">
      <c r="A1724" t="s">
        <v>356</v>
      </c>
      <c r="B1724" t="s">
        <v>135</v>
      </c>
      <c r="C1724" t="s">
        <v>69</v>
      </c>
      <c r="D1724" t="s">
        <v>47</v>
      </c>
      <c r="E1724" t="s">
        <v>41</v>
      </c>
      <c r="F1724" s="58"/>
      <c r="G1724" s="58"/>
      <c r="H1724" s="58"/>
      <c r="I1724" s="58"/>
      <c r="J1724" s="58"/>
    </row>
    <row r="1725" spans="1:10">
      <c r="A1725" t="s">
        <v>356</v>
      </c>
      <c r="B1725" t="s">
        <v>136</v>
      </c>
      <c r="C1725" t="s">
        <v>137</v>
      </c>
      <c r="D1725" t="s">
        <v>47</v>
      </c>
      <c r="E1725" t="s">
        <v>41</v>
      </c>
      <c r="F1725" s="56"/>
      <c r="G1725" s="56"/>
      <c r="H1725" s="56"/>
      <c r="I1725" s="56"/>
      <c r="J1725" s="56"/>
    </row>
    <row r="1726" spans="1:10">
      <c r="A1726" t="s">
        <v>356</v>
      </c>
      <c r="B1726" t="s">
        <v>138</v>
      </c>
      <c r="C1726" t="s">
        <v>139</v>
      </c>
      <c r="D1726" t="s">
        <v>47</v>
      </c>
      <c r="E1726" t="s">
        <v>41</v>
      </c>
      <c r="F1726" s="56"/>
      <c r="G1726" s="56"/>
      <c r="H1726" s="56"/>
      <c r="I1726" s="56"/>
      <c r="J1726" s="56"/>
    </row>
    <row r="1727" spans="1:10">
      <c r="A1727" t="s">
        <v>356</v>
      </c>
      <c r="B1727" t="s">
        <v>140</v>
      </c>
      <c r="C1727" t="s">
        <v>141</v>
      </c>
      <c r="D1727" t="s">
        <v>47</v>
      </c>
      <c r="E1727" t="s">
        <v>41</v>
      </c>
      <c r="F1727" s="56"/>
      <c r="G1727" s="56"/>
      <c r="H1727" s="56"/>
      <c r="I1727" s="56"/>
      <c r="J1727" s="56"/>
    </row>
    <row r="1728" spans="1:10">
      <c r="A1728" t="s">
        <v>356</v>
      </c>
      <c r="B1728" t="s">
        <v>142</v>
      </c>
      <c r="C1728" t="s">
        <v>143</v>
      </c>
      <c r="D1728" t="s">
        <v>47</v>
      </c>
      <c r="E1728" t="s">
        <v>41</v>
      </c>
      <c r="F1728" s="56"/>
      <c r="G1728" s="56"/>
      <c r="H1728" s="56"/>
      <c r="I1728" s="56"/>
      <c r="J1728" s="56"/>
    </row>
    <row r="1729" spans="1:10">
      <c r="A1729" t="s">
        <v>356</v>
      </c>
      <c r="B1729" t="s">
        <v>144</v>
      </c>
      <c r="C1729" t="s">
        <v>145</v>
      </c>
      <c r="D1729" t="s">
        <v>47</v>
      </c>
      <c r="E1729" t="s">
        <v>41</v>
      </c>
      <c r="F1729" s="56"/>
      <c r="G1729" s="56"/>
      <c r="H1729" s="56"/>
      <c r="I1729" s="56"/>
      <c r="J1729" s="56"/>
    </row>
    <row r="1730" spans="1:10">
      <c r="A1730" t="s">
        <v>356</v>
      </c>
      <c r="B1730" t="s">
        <v>146</v>
      </c>
      <c r="C1730" t="s">
        <v>147</v>
      </c>
      <c r="D1730" t="s">
        <v>47</v>
      </c>
      <c r="E1730" t="s">
        <v>41</v>
      </c>
      <c r="F1730" s="56"/>
      <c r="G1730" s="56"/>
      <c r="H1730" s="56"/>
      <c r="I1730" s="56"/>
      <c r="J1730" s="56"/>
    </row>
    <row r="1731" spans="1:10">
      <c r="A1731" t="s">
        <v>356</v>
      </c>
      <c r="B1731" t="s">
        <v>148</v>
      </c>
      <c r="C1731" t="s">
        <v>149</v>
      </c>
      <c r="D1731" t="s">
        <v>47</v>
      </c>
      <c r="E1731" t="s">
        <v>41</v>
      </c>
      <c r="F1731" s="56"/>
      <c r="G1731" s="56"/>
      <c r="H1731" s="56"/>
      <c r="I1731" s="56"/>
      <c r="J1731" s="56"/>
    </row>
    <row r="1732" spans="1:10">
      <c r="A1732" t="s">
        <v>356</v>
      </c>
      <c r="B1732" t="s">
        <v>150</v>
      </c>
      <c r="C1732" t="s">
        <v>151</v>
      </c>
      <c r="D1732" t="s">
        <v>47</v>
      </c>
      <c r="E1732" t="s">
        <v>41</v>
      </c>
      <c r="F1732" s="56"/>
      <c r="G1732" s="56"/>
      <c r="H1732" s="56"/>
      <c r="I1732" s="56"/>
      <c r="J1732" s="56"/>
    </row>
    <row r="1733" spans="1:10">
      <c r="A1733" t="s">
        <v>356</v>
      </c>
      <c r="B1733" t="s">
        <v>152</v>
      </c>
      <c r="C1733" t="s">
        <v>153</v>
      </c>
      <c r="D1733" t="s">
        <v>47</v>
      </c>
      <c r="E1733" t="s">
        <v>41</v>
      </c>
      <c r="F1733" s="56"/>
      <c r="G1733" s="56"/>
      <c r="H1733" s="56"/>
      <c r="I1733" s="56"/>
      <c r="J1733" s="56"/>
    </row>
    <row r="1734" spans="1:10">
      <c r="A1734" t="s">
        <v>356</v>
      </c>
      <c r="B1734" t="s">
        <v>154</v>
      </c>
      <c r="C1734" t="s">
        <v>155</v>
      </c>
      <c r="D1734" t="s">
        <v>47</v>
      </c>
      <c r="E1734" t="s">
        <v>41</v>
      </c>
      <c r="F1734" s="56"/>
      <c r="G1734" s="56"/>
      <c r="H1734" s="56"/>
      <c r="I1734" s="56"/>
      <c r="J1734" s="56"/>
    </row>
    <row r="1735" spans="1:10">
      <c r="A1735" t="s">
        <v>356</v>
      </c>
      <c r="B1735" t="s">
        <v>156</v>
      </c>
      <c r="C1735" t="s">
        <v>81</v>
      </c>
      <c r="D1735" t="s">
        <v>47</v>
      </c>
      <c r="E1735" t="s">
        <v>41</v>
      </c>
      <c r="F1735" s="58"/>
      <c r="G1735" s="58"/>
      <c r="H1735" s="58"/>
      <c r="I1735" s="58"/>
      <c r="J1735" s="58"/>
    </row>
    <row r="1736" spans="1:10">
      <c r="A1736" t="s">
        <v>356</v>
      </c>
      <c r="B1736" t="s">
        <v>157</v>
      </c>
      <c r="C1736" t="s">
        <v>158</v>
      </c>
      <c r="D1736" t="s">
        <v>47</v>
      </c>
      <c r="E1736" t="s">
        <v>41</v>
      </c>
      <c r="F1736" s="56"/>
      <c r="G1736" s="56"/>
      <c r="H1736" s="56"/>
      <c r="I1736" s="56"/>
      <c r="J1736" s="56"/>
    </row>
    <row r="1737" spans="1:10">
      <c r="A1737" t="s">
        <v>356</v>
      </c>
      <c r="B1737" t="s">
        <v>159</v>
      </c>
      <c r="C1737" t="s">
        <v>160</v>
      </c>
      <c r="D1737" t="s">
        <v>47</v>
      </c>
      <c r="E1737" t="s">
        <v>41</v>
      </c>
      <c r="F1737" s="56"/>
      <c r="G1737" s="56"/>
      <c r="H1737" s="56"/>
      <c r="I1737" s="56"/>
      <c r="J1737" s="56"/>
    </row>
    <row r="1738" spans="1:10">
      <c r="A1738" t="s">
        <v>356</v>
      </c>
      <c r="B1738" t="s">
        <v>161</v>
      </c>
      <c r="C1738" t="s">
        <v>162</v>
      </c>
      <c r="D1738" t="s">
        <v>47</v>
      </c>
      <c r="E1738" t="s">
        <v>41</v>
      </c>
      <c r="F1738" s="56"/>
      <c r="G1738" s="56"/>
      <c r="H1738" s="56"/>
      <c r="I1738" s="56"/>
      <c r="J1738" s="56"/>
    </row>
    <row r="1739" spans="1:10">
      <c r="A1739" t="s">
        <v>356</v>
      </c>
      <c r="B1739" t="s">
        <v>163</v>
      </c>
      <c r="C1739" t="s">
        <v>164</v>
      </c>
      <c r="D1739" t="s">
        <v>47</v>
      </c>
      <c r="E1739" t="s">
        <v>41</v>
      </c>
      <c r="F1739" s="56"/>
      <c r="G1739" s="56"/>
      <c r="H1739" s="56"/>
      <c r="I1739" s="56"/>
      <c r="J1739" s="56"/>
    </row>
    <row r="1740" spans="1:10">
      <c r="A1740" t="s">
        <v>356</v>
      </c>
      <c r="B1740" t="s">
        <v>165</v>
      </c>
      <c r="C1740" t="s">
        <v>166</v>
      </c>
      <c r="D1740" t="s">
        <v>47</v>
      </c>
      <c r="E1740" t="s">
        <v>41</v>
      </c>
      <c r="F1740" s="56"/>
      <c r="G1740" s="56"/>
      <c r="H1740" s="56"/>
      <c r="I1740" s="56"/>
      <c r="J1740" s="56"/>
    </row>
    <row r="1741" spans="1:10">
      <c r="A1741" t="s">
        <v>356</v>
      </c>
      <c r="B1741" t="s">
        <v>167</v>
      </c>
      <c r="C1741" t="s">
        <v>168</v>
      </c>
      <c r="D1741" t="s">
        <v>47</v>
      </c>
      <c r="E1741" t="s">
        <v>41</v>
      </c>
      <c r="F1741" s="56"/>
      <c r="G1741" s="56"/>
      <c r="H1741" s="56"/>
      <c r="I1741" s="56"/>
      <c r="J1741" s="56"/>
    </row>
    <row r="1742" spans="1:10">
      <c r="A1742" t="s">
        <v>356</v>
      </c>
      <c r="B1742" t="s">
        <v>169</v>
      </c>
      <c r="C1742" t="s">
        <v>170</v>
      </c>
      <c r="D1742" t="s">
        <v>47</v>
      </c>
      <c r="E1742" t="s">
        <v>41</v>
      </c>
      <c r="F1742" s="56"/>
      <c r="G1742" s="56"/>
      <c r="H1742" s="56"/>
      <c r="I1742" s="56"/>
      <c r="J1742" s="56"/>
    </row>
    <row r="1743" spans="1:10">
      <c r="A1743" t="s">
        <v>356</v>
      </c>
      <c r="B1743" t="s">
        <v>171</v>
      </c>
      <c r="C1743" t="s">
        <v>172</v>
      </c>
      <c r="D1743" t="s">
        <v>47</v>
      </c>
      <c r="E1743" t="s">
        <v>41</v>
      </c>
      <c r="F1743" s="56"/>
      <c r="G1743" s="56"/>
      <c r="H1743" s="56"/>
      <c r="I1743" s="56"/>
      <c r="J1743" s="56"/>
    </row>
    <row r="1744" spans="1:10">
      <c r="A1744" t="s">
        <v>356</v>
      </c>
      <c r="B1744" t="s">
        <v>173</v>
      </c>
      <c r="C1744" t="s">
        <v>174</v>
      </c>
      <c r="D1744" t="s">
        <v>47</v>
      </c>
      <c r="E1744" t="s">
        <v>41</v>
      </c>
      <c r="F1744" s="56"/>
      <c r="G1744" s="56"/>
      <c r="H1744" s="56"/>
      <c r="I1744" s="56"/>
      <c r="J1744" s="56"/>
    </row>
    <row r="1745" spans="1:10">
      <c r="A1745" t="s">
        <v>356</v>
      </c>
      <c r="B1745" t="s">
        <v>175</v>
      </c>
      <c r="C1745" t="s">
        <v>176</v>
      </c>
      <c r="D1745" t="s">
        <v>47</v>
      </c>
      <c r="E1745" t="s">
        <v>41</v>
      </c>
      <c r="F1745" s="56"/>
      <c r="G1745" s="56"/>
      <c r="H1745" s="56"/>
      <c r="I1745" s="56"/>
      <c r="J1745" s="56"/>
    </row>
    <row r="1746" spans="1:10">
      <c r="A1746" t="s">
        <v>356</v>
      </c>
      <c r="B1746" t="s">
        <v>177</v>
      </c>
      <c r="C1746" t="s">
        <v>93</v>
      </c>
      <c r="D1746" t="s">
        <v>47</v>
      </c>
      <c r="E1746" t="s">
        <v>41</v>
      </c>
      <c r="F1746" s="58"/>
      <c r="G1746" s="58"/>
      <c r="H1746" s="58"/>
      <c r="I1746" s="58"/>
      <c r="J1746" s="58"/>
    </row>
    <row r="1747" spans="1:10">
      <c r="A1747" t="s">
        <v>356</v>
      </c>
      <c r="B1747" t="s">
        <v>178</v>
      </c>
      <c r="C1747" t="s">
        <v>179</v>
      </c>
      <c r="D1747" t="s">
        <v>47</v>
      </c>
      <c r="E1747" t="s">
        <v>41</v>
      </c>
      <c r="F1747" s="56"/>
      <c r="G1747" s="56"/>
      <c r="H1747" s="56"/>
      <c r="I1747" s="56"/>
      <c r="J1747" s="56"/>
    </row>
    <row r="1748" spans="1:10">
      <c r="A1748" t="s">
        <v>356</v>
      </c>
      <c r="B1748" t="s">
        <v>180</v>
      </c>
      <c r="C1748" t="s">
        <v>181</v>
      </c>
      <c r="D1748" t="s">
        <v>47</v>
      </c>
      <c r="E1748" t="s">
        <v>41</v>
      </c>
      <c r="F1748" s="56"/>
      <c r="G1748" s="56"/>
      <c r="H1748" s="56"/>
      <c r="I1748" s="56"/>
      <c r="J1748" s="56"/>
    </row>
    <row r="1749" spans="1:10">
      <c r="A1749" t="s">
        <v>356</v>
      </c>
      <c r="B1749" t="s">
        <v>182</v>
      </c>
      <c r="C1749" t="s">
        <v>183</v>
      </c>
      <c r="D1749" t="s">
        <v>47</v>
      </c>
      <c r="E1749" t="s">
        <v>41</v>
      </c>
      <c r="F1749" s="56"/>
      <c r="G1749" s="56"/>
      <c r="H1749" s="56"/>
      <c r="I1749" s="56"/>
      <c r="J1749" s="56"/>
    </row>
    <row r="1750" spans="1:10">
      <c r="A1750" t="s">
        <v>356</v>
      </c>
      <c r="B1750" t="s">
        <v>184</v>
      </c>
      <c r="C1750" t="s">
        <v>185</v>
      </c>
      <c r="D1750" t="s">
        <v>47</v>
      </c>
      <c r="E1750" t="s">
        <v>41</v>
      </c>
      <c r="F1750" s="56"/>
      <c r="G1750" s="56"/>
      <c r="H1750" s="56"/>
      <c r="I1750" s="56"/>
      <c r="J1750" s="56"/>
    </row>
    <row r="1751" spans="1:10">
      <c r="A1751" t="s">
        <v>356</v>
      </c>
      <c r="B1751" t="s">
        <v>186</v>
      </c>
      <c r="C1751" t="s">
        <v>187</v>
      </c>
      <c r="D1751" t="s">
        <v>47</v>
      </c>
      <c r="E1751" t="s">
        <v>41</v>
      </c>
      <c r="F1751" s="56"/>
      <c r="G1751" s="56"/>
      <c r="H1751" s="56"/>
      <c r="I1751" s="56"/>
      <c r="J1751" s="56"/>
    </row>
    <row r="1752" spans="1:10">
      <c r="A1752" t="s">
        <v>356</v>
      </c>
      <c r="B1752" t="s">
        <v>188</v>
      </c>
      <c r="C1752" t="s">
        <v>189</v>
      </c>
      <c r="D1752" t="s">
        <v>47</v>
      </c>
      <c r="E1752" t="s">
        <v>41</v>
      </c>
      <c r="F1752" s="56"/>
      <c r="G1752" s="56"/>
      <c r="H1752" s="56"/>
      <c r="I1752" s="56"/>
      <c r="J1752" s="56"/>
    </row>
    <row r="1753" spans="1:10">
      <c r="A1753" t="s">
        <v>356</v>
      </c>
      <c r="B1753" t="s">
        <v>190</v>
      </c>
      <c r="C1753" t="s">
        <v>191</v>
      </c>
      <c r="D1753" t="s">
        <v>47</v>
      </c>
      <c r="E1753" t="s">
        <v>41</v>
      </c>
      <c r="F1753" s="56"/>
      <c r="G1753" s="56"/>
      <c r="H1753" s="56"/>
      <c r="I1753" s="56"/>
      <c r="J1753" s="56"/>
    </row>
    <row r="1754" spans="1:10">
      <c r="A1754" t="s">
        <v>356</v>
      </c>
      <c r="B1754" t="s">
        <v>192</v>
      </c>
      <c r="C1754" t="s">
        <v>193</v>
      </c>
      <c r="D1754" t="s">
        <v>47</v>
      </c>
      <c r="E1754" t="s">
        <v>41</v>
      </c>
      <c r="F1754" s="56"/>
      <c r="G1754" s="56"/>
      <c r="H1754" s="56"/>
      <c r="I1754" s="56"/>
      <c r="J1754" s="56"/>
    </row>
    <row r="1755" spans="1:10">
      <c r="A1755" t="s">
        <v>356</v>
      </c>
      <c r="B1755" t="s">
        <v>194</v>
      </c>
      <c r="C1755" t="s">
        <v>195</v>
      </c>
      <c r="D1755" t="s">
        <v>47</v>
      </c>
      <c r="E1755" t="s">
        <v>41</v>
      </c>
      <c r="F1755" s="56"/>
      <c r="G1755" s="56"/>
      <c r="H1755" s="56"/>
      <c r="I1755" s="56"/>
      <c r="J1755" s="56"/>
    </row>
    <row r="1756" spans="1:10">
      <c r="A1756" t="s">
        <v>356</v>
      </c>
      <c r="B1756" t="s">
        <v>196</v>
      </c>
      <c r="C1756" t="s">
        <v>197</v>
      </c>
      <c r="D1756" t="s">
        <v>47</v>
      </c>
      <c r="E1756" t="s">
        <v>41</v>
      </c>
      <c r="F1756" s="56"/>
      <c r="G1756" s="56"/>
      <c r="H1756" s="56"/>
      <c r="I1756" s="56"/>
      <c r="J1756" s="56"/>
    </row>
    <row r="1757" spans="1:10">
      <c r="A1757" t="s">
        <v>356</v>
      </c>
      <c r="B1757" t="s">
        <v>198</v>
      </c>
      <c r="C1757" t="s">
        <v>199</v>
      </c>
      <c r="D1757" t="s">
        <v>47</v>
      </c>
      <c r="E1757" t="s">
        <v>41</v>
      </c>
      <c r="F1757" s="58"/>
      <c r="G1757" s="58"/>
      <c r="H1757" s="58"/>
      <c r="I1757" s="58"/>
      <c r="J1757" s="58"/>
    </row>
    <row r="1758" spans="1:10">
      <c r="A1758" t="s">
        <v>356</v>
      </c>
      <c r="B1758" t="s">
        <v>200</v>
      </c>
      <c r="C1758" t="s">
        <v>201</v>
      </c>
      <c r="D1758" t="s">
        <v>47</v>
      </c>
      <c r="E1758" t="s">
        <v>41</v>
      </c>
      <c r="F1758" s="56"/>
      <c r="G1758" s="56"/>
      <c r="H1758" s="56"/>
      <c r="I1758" s="56"/>
      <c r="J1758" s="56"/>
    </row>
    <row r="1759" spans="1:10">
      <c r="A1759" t="s">
        <v>356</v>
      </c>
      <c r="B1759" t="s">
        <v>202</v>
      </c>
      <c r="C1759" t="s">
        <v>203</v>
      </c>
      <c r="D1759" t="s">
        <v>47</v>
      </c>
      <c r="E1759" t="s">
        <v>41</v>
      </c>
      <c r="F1759" s="56"/>
      <c r="G1759" s="56"/>
      <c r="H1759" s="56"/>
      <c r="I1759" s="56"/>
      <c r="J1759" s="56"/>
    </row>
    <row r="1760" spans="1:10">
      <c r="A1760" t="s">
        <v>356</v>
      </c>
      <c r="B1760" t="s">
        <v>204</v>
      </c>
      <c r="C1760" t="s">
        <v>205</v>
      </c>
      <c r="D1760" t="s">
        <v>47</v>
      </c>
      <c r="E1760" t="s">
        <v>41</v>
      </c>
      <c r="F1760" s="56"/>
      <c r="G1760" s="56"/>
      <c r="H1760" s="56"/>
      <c r="I1760" s="56"/>
      <c r="J1760" s="56"/>
    </row>
    <row r="1761" spans="1:10">
      <c r="A1761" t="s">
        <v>356</v>
      </c>
      <c r="B1761" t="s">
        <v>206</v>
      </c>
      <c r="C1761" t="s">
        <v>207</v>
      </c>
      <c r="D1761" t="s">
        <v>47</v>
      </c>
      <c r="E1761" t="s">
        <v>41</v>
      </c>
      <c r="F1761" s="56"/>
      <c r="G1761" s="56"/>
      <c r="H1761" s="56"/>
      <c r="I1761" s="56"/>
      <c r="J1761" s="56"/>
    </row>
    <row r="1762" spans="1:10">
      <c r="A1762" t="s">
        <v>356</v>
      </c>
      <c r="B1762" t="s">
        <v>208</v>
      </c>
      <c r="C1762" t="s">
        <v>209</v>
      </c>
      <c r="D1762" t="s">
        <v>47</v>
      </c>
      <c r="E1762" t="s">
        <v>41</v>
      </c>
      <c r="F1762" s="56"/>
      <c r="G1762" s="56"/>
      <c r="H1762" s="56"/>
      <c r="I1762" s="56"/>
      <c r="J1762" s="56"/>
    </row>
    <row r="1763" spans="1:10">
      <c r="A1763" t="s">
        <v>356</v>
      </c>
      <c r="B1763" t="s">
        <v>210</v>
      </c>
      <c r="C1763" t="s">
        <v>211</v>
      </c>
      <c r="D1763" t="s">
        <v>47</v>
      </c>
      <c r="E1763" t="s">
        <v>41</v>
      </c>
      <c r="F1763" s="56"/>
      <c r="G1763" s="56"/>
      <c r="H1763" s="56"/>
      <c r="I1763" s="56"/>
      <c r="J1763" s="56"/>
    </row>
    <row r="1764" spans="1:10">
      <c r="A1764" t="s">
        <v>356</v>
      </c>
      <c r="B1764" t="s">
        <v>212</v>
      </c>
      <c r="C1764" t="s">
        <v>213</v>
      </c>
      <c r="D1764" t="s">
        <v>47</v>
      </c>
      <c r="E1764" t="s">
        <v>41</v>
      </c>
      <c r="F1764" s="56"/>
      <c r="G1764" s="56"/>
      <c r="H1764" s="56"/>
      <c r="I1764" s="56"/>
      <c r="J1764" s="56"/>
    </row>
    <row r="1765" spans="1:10">
      <c r="A1765" t="s">
        <v>356</v>
      </c>
      <c r="B1765" t="s">
        <v>214</v>
      </c>
      <c r="C1765" t="s">
        <v>215</v>
      </c>
      <c r="D1765" t="s">
        <v>47</v>
      </c>
      <c r="E1765" t="s">
        <v>41</v>
      </c>
      <c r="F1765" s="56"/>
      <c r="G1765" s="56"/>
      <c r="H1765" s="56"/>
      <c r="I1765" s="56"/>
      <c r="J1765" s="56"/>
    </row>
    <row r="1766" spans="1:10">
      <c r="A1766" t="s">
        <v>356</v>
      </c>
      <c r="B1766" t="s">
        <v>216</v>
      </c>
      <c r="C1766" t="s">
        <v>217</v>
      </c>
      <c r="D1766" t="s">
        <v>47</v>
      </c>
      <c r="E1766" t="s">
        <v>41</v>
      </c>
      <c r="F1766" s="56"/>
      <c r="G1766" s="56"/>
      <c r="H1766" s="56"/>
      <c r="I1766" s="56"/>
      <c r="J1766" s="56"/>
    </row>
    <row r="1767" spans="1:10">
      <c r="A1767" t="s">
        <v>356</v>
      </c>
      <c r="B1767" t="s">
        <v>218</v>
      </c>
      <c r="C1767" t="s">
        <v>219</v>
      </c>
      <c r="D1767" t="s">
        <v>47</v>
      </c>
      <c r="E1767" t="s">
        <v>41</v>
      </c>
      <c r="F1767" s="56"/>
      <c r="G1767" s="56"/>
      <c r="H1767" s="56"/>
      <c r="I1767" s="56"/>
      <c r="J1767" s="56"/>
    </row>
    <row r="1768" spans="1:10">
      <c r="A1768" t="s">
        <v>356</v>
      </c>
      <c r="B1768" t="s">
        <v>220</v>
      </c>
      <c r="C1768" t="s">
        <v>221</v>
      </c>
      <c r="D1768" t="s">
        <v>47</v>
      </c>
      <c r="E1768" t="s">
        <v>41</v>
      </c>
      <c r="F1768" s="58"/>
      <c r="G1768" s="58"/>
      <c r="H1768" s="58"/>
      <c r="I1768" s="58"/>
      <c r="J1768" s="58"/>
    </row>
    <row r="1769" spans="1:10">
      <c r="A1769" t="s">
        <v>356</v>
      </c>
      <c r="B1769" t="s">
        <v>222</v>
      </c>
      <c r="C1769" t="s">
        <v>223</v>
      </c>
      <c r="D1769" t="s">
        <v>47</v>
      </c>
      <c r="E1769" t="s">
        <v>41</v>
      </c>
      <c r="F1769" s="58"/>
      <c r="G1769" s="58"/>
      <c r="H1769" s="58"/>
      <c r="I1769" s="58"/>
      <c r="J1769" s="58"/>
    </row>
    <row r="1770" spans="1:10">
      <c r="A1770" t="s">
        <v>356</v>
      </c>
      <c r="B1770" t="s">
        <v>224</v>
      </c>
      <c r="C1770" t="s">
        <v>225</v>
      </c>
      <c r="D1770" t="s">
        <v>47</v>
      </c>
      <c r="E1770" t="s">
        <v>41</v>
      </c>
      <c r="F1770" s="58"/>
      <c r="G1770" s="58"/>
      <c r="H1770" s="58"/>
      <c r="I1770" s="58"/>
      <c r="J1770" s="58"/>
    </row>
    <row r="1771" spans="1:10">
      <c r="A1771" t="s">
        <v>356</v>
      </c>
      <c r="B1771" t="s">
        <v>226</v>
      </c>
      <c r="C1771" t="s">
        <v>227</v>
      </c>
      <c r="D1771" t="s">
        <v>47</v>
      </c>
      <c r="E1771" t="s">
        <v>41</v>
      </c>
      <c r="F1771" s="58"/>
      <c r="G1771" s="58"/>
      <c r="H1771" s="58"/>
      <c r="I1771" s="58"/>
      <c r="J1771" s="58"/>
    </row>
    <row r="1772" spans="1:10">
      <c r="A1772" t="s">
        <v>356</v>
      </c>
      <c r="B1772" t="s">
        <v>228</v>
      </c>
      <c r="C1772" t="s">
        <v>229</v>
      </c>
      <c r="D1772" t="s">
        <v>47</v>
      </c>
      <c r="E1772" t="s">
        <v>41</v>
      </c>
      <c r="F1772" s="58"/>
      <c r="G1772" s="58"/>
      <c r="H1772" s="58"/>
      <c r="I1772" s="58"/>
      <c r="J1772" s="58"/>
    </row>
    <row r="1773" spans="1:10">
      <c r="A1773" t="s">
        <v>356</v>
      </c>
      <c r="B1773" t="s">
        <v>230</v>
      </c>
      <c r="C1773" t="s">
        <v>231</v>
      </c>
      <c r="D1773" t="s">
        <v>47</v>
      </c>
      <c r="E1773" t="s">
        <v>41</v>
      </c>
      <c r="F1773" s="58"/>
      <c r="G1773" s="58"/>
      <c r="H1773" s="58"/>
      <c r="I1773" s="58"/>
      <c r="J1773" s="58"/>
    </row>
    <row r="1774" spans="1:10">
      <c r="A1774" t="s">
        <v>356</v>
      </c>
      <c r="B1774" t="s">
        <v>232</v>
      </c>
      <c r="C1774" t="s">
        <v>233</v>
      </c>
      <c r="D1774" t="s">
        <v>47</v>
      </c>
      <c r="E1774" t="s">
        <v>41</v>
      </c>
      <c r="F1774" s="58"/>
      <c r="G1774" s="58"/>
      <c r="H1774" s="58"/>
      <c r="I1774" s="58"/>
      <c r="J1774" s="58"/>
    </row>
    <row r="1775" spans="1:10">
      <c r="A1775" t="s">
        <v>356</v>
      </c>
      <c r="B1775" t="s">
        <v>234</v>
      </c>
      <c r="C1775" t="s">
        <v>235</v>
      </c>
      <c r="D1775" t="s">
        <v>47</v>
      </c>
      <c r="E1775" t="s">
        <v>41</v>
      </c>
      <c r="F1775" s="58"/>
      <c r="G1775" s="58"/>
      <c r="H1775" s="58"/>
      <c r="I1775" s="58"/>
      <c r="J1775" s="58"/>
    </row>
    <row r="1776" spans="1:10">
      <c r="A1776" t="s">
        <v>356</v>
      </c>
      <c r="B1776" t="s">
        <v>236</v>
      </c>
      <c r="C1776" t="s">
        <v>237</v>
      </c>
      <c r="D1776" t="s">
        <v>47</v>
      </c>
      <c r="E1776" t="s">
        <v>41</v>
      </c>
      <c r="F1776" s="58"/>
      <c r="G1776" s="58"/>
      <c r="H1776" s="58"/>
      <c r="I1776" s="58"/>
      <c r="J1776" s="58"/>
    </row>
    <row r="1777" spans="1:10">
      <c r="A1777" t="s">
        <v>356</v>
      </c>
      <c r="B1777" t="s">
        <v>238</v>
      </c>
      <c r="C1777" t="s">
        <v>239</v>
      </c>
      <c r="D1777" t="s">
        <v>47</v>
      </c>
      <c r="E1777" t="s">
        <v>41</v>
      </c>
      <c r="F1777" s="58"/>
      <c r="G1777" s="58"/>
      <c r="H1777" s="58"/>
      <c r="I1777" s="58"/>
      <c r="J1777" s="58"/>
    </row>
    <row r="1778" spans="1:10">
      <c r="A1778" t="s">
        <v>356</v>
      </c>
      <c r="B1778" t="s">
        <v>240</v>
      </c>
      <c r="C1778" t="s">
        <v>241</v>
      </c>
      <c r="D1778" t="s">
        <v>47</v>
      </c>
      <c r="E1778" t="s">
        <v>41</v>
      </c>
      <c r="F1778" s="58"/>
      <c r="G1778" s="58"/>
      <c r="H1778" s="58"/>
      <c r="I1778" s="58"/>
      <c r="J1778" s="58"/>
    </row>
    <row r="1779" spans="1:10">
      <c r="A1779" t="s">
        <v>356</v>
      </c>
      <c r="B1779" t="s">
        <v>242</v>
      </c>
      <c r="C1779" t="s">
        <v>243</v>
      </c>
      <c r="D1779" t="s">
        <v>47</v>
      </c>
      <c r="E1779" t="s">
        <v>41</v>
      </c>
      <c r="F1779" s="58"/>
      <c r="G1779" s="58"/>
      <c r="H1779" s="58"/>
      <c r="I1779" s="58"/>
      <c r="J1779" s="58"/>
    </row>
    <row r="1780" spans="1:10">
      <c r="A1780" t="s">
        <v>356</v>
      </c>
      <c r="B1780" t="s">
        <v>244</v>
      </c>
      <c r="C1780" t="s">
        <v>245</v>
      </c>
      <c r="D1780" t="s">
        <v>47</v>
      </c>
      <c r="E1780" t="s">
        <v>41</v>
      </c>
      <c r="F1780" s="56"/>
      <c r="G1780" s="56"/>
      <c r="H1780" s="56"/>
      <c r="I1780" s="56"/>
      <c r="J1780" s="56"/>
    </row>
    <row r="1781" spans="1:10">
      <c r="A1781" t="s">
        <v>356</v>
      </c>
      <c r="B1781" t="s">
        <v>246</v>
      </c>
      <c r="C1781" t="s">
        <v>247</v>
      </c>
      <c r="D1781" t="s">
        <v>47</v>
      </c>
      <c r="E1781" t="s">
        <v>41</v>
      </c>
      <c r="F1781" s="56"/>
      <c r="G1781" s="56"/>
      <c r="H1781" s="56"/>
      <c r="I1781" s="56"/>
      <c r="J1781" s="56"/>
    </row>
    <row r="1782" spans="1:10">
      <c r="A1782" t="s">
        <v>356</v>
      </c>
      <c r="B1782" t="s">
        <v>248</v>
      </c>
      <c r="C1782" t="s">
        <v>249</v>
      </c>
      <c r="D1782" t="s">
        <v>47</v>
      </c>
      <c r="E1782" t="s">
        <v>41</v>
      </c>
      <c r="F1782" s="56"/>
      <c r="G1782" s="56"/>
      <c r="H1782" s="56"/>
      <c r="I1782" s="56"/>
      <c r="J1782" s="56"/>
    </row>
    <row r="1783" spans="1:10">
      <c r="A1783" t="s">
        <v>356</v>
      </c>
      <c r="B1783" t="s">
        <v>250</v>
      </c>
      <c r="C1783" t="s">
        <v>251</v>
      </c>
      <c r="D1783" t="s">
        <v>47</v>
      </c>
      <c r="E1783" t="s">
        <v>41</v>
      </c>
      <c r="F1783" s="56"/>
      <c r="G1783" s="56"/>
      <c r="H1783" s="56"/>
      <c r="I1783" s="56"/>
      <c r="J1783" s="56"/>
    </row>
    <row r="1784" spans="1:10">
      <c r="A1784" t="s">
        <v>356</v>
      </c>
      <c r="B1784" t="s">
        <v>252</v>
      </c>
      <c r="C1784" t="s">
        <v>253</v>
      </c>
      <c r="D1784" t="s">
        <v>47</v>
      </c>
      <c r="E1784" t="s">
        <v>41</v>
      </c>
      <c r="F1784" s="56"/>
      <c r="G1784" s="56"/>
      <c r="H1784" s="56"/>
      <c r="I1784" s="56"/>
      <c r="J1784" s="56"/>
    </row>
    <row r="1785" spans="1:10">
      <c r="A1785" t="s">
        <v>356</v>
      </c>
      <c r="B1785" t="s">
        <v>254</v>
      </c>
      <c r="C1785" t="s">
        <v>255</v>
      </c>
      <c r="D1785" t="s">
        <v>47</v>
      </c>
      <c r="E1785" t="s">
        <v>41</v>
      </c>
      <c r="F1785" s="56"/>
      <c r="G1785" s="56"/>
      <c r="H1785" s="56"/>
      <c r="I1785" s="56"/>
      <c r="J1785" s="56"/>
    </row>
    <row r="1786" spans="1:10">
      <c r="A1786" t="s">
        <v>356</v>
      </c>
      <c r="B1786" t="s">
        <v>256</v>
      </c>
      <c r="C1786" t="s">
        <v>257</v>
      </c>
      <c r="D1786" t="s">
        <v>47</v>
      </c>
      <c r="E1786" t="s">
        <v>41</v>
      </c>
      <c r="F1786" s="56"/>
      <c r="G1786" s="56"/>
      <c r="H1786" s="56"/>
      <c r="I1786" s="56"/>
      <c r="J1786" s="56"/>
    </row>
    <row r="1787" spans="1:10">
      <c r="A1787" t="s">
        <v>356</v>
      </c>
      <c r="B1787" t="s">
        <v>258</v>
      </c>
      <c r="C1787" t="s">
        <v>259</v>
      </c>
      <c r="D1787" t="s">
        <v>47</v>
      </c>
      <c r="E1787" t="s">
        <v>41</v>
      </c>
      <c r="F1787" s="56"/>
      <c r="G1787" s="56"/>
      <c r="H1787" s="56"/>
      <c r="I1787" s="56"/>
      <c r="J1787" s="56"/>
    </row>
    <row r="1788" spans="1:10">
      <c r="A1788" t="s">
        <v>356</v>
      </c>
      <c r="B1788" t="s">
        <v>260</v>
      </c>
      <c r="C1788" t="s">
        <v>261</v>
      </c>
      <c r="D1788" t="s">
        <v>47</v>
      </c>
      <c r="E1788" t="s">
        <v>41</v>
      </c>
      <c r="F1788" s="56"/>
      <c r="G1788" s="56"/>
      <c r="H1788" s="56"/>
      <c r="I1788" s="56"/>
      <c r="J1788" s="56"/>
    </row>
    <row r="1789" spans="1:10">
      <c r="A1789" t="s">
        <v>356</v>
      </c>
      <c r="B1789" t="s">
        <v>262</v>
      </c>
      <c r="C1789" t="s">
        <v>263</v>
      </c>
      <c r="D1789" t="s">
        <v>47</v>
      </c>
      <c r="E1789" t="s">
        <v>41</v>
      </c>
      <c r="F1789" s="56"/>
      <c r="G1789" s="56"/>
      <c r="H1789" s="56"/>
      <c r="I1789" s="56"/>
      <c r="J1789" s="56"/>
    </row>
    <row r="1790" spans="1:10">
      <c r="A1790" t="s">
        <v>356</v>
      </c>
      <c r="B1790" t="s">
        <v>264</v>
      </c>
      <c r="C1790" t="s">
        <v>265</v>
      </c>
      <c r="D1790" t="s">
        <v>47</v>
      </c>
      <c r="E1790" t="s">
        <v>41</v>
      </c>
      <c r="F1790" s="58"/>
      <c r="G1790" s="58"/>
      <c r="H1790" s="58"/>
      <c r="I1790" s="58"/>
      <c r="J1790" s="58"/>
    </row>
    <row r="1791" spans="1:10">
      <c r="A1791" t="s">
        <v>356</v>
      </c>
      <c r="B1791" t="s">
        <v>266</v>
      </c>
      <c r="C1791" t="s">
        <v>267</v>
      </c>
      <c r="D1791" t="s">
        <v>47</v>
      </c>
      <c r="E1791" t="s">
        <v>41</v>
      </c>
      <c r="F1791" s="56"/>
      <c r="G1791" s="56"/>
      <c r="H1791" s="56"/>
      <c r="I1791" s="56"/>
      <c r="J1791" s="56"/>
    </row>
    <row r="1792" spans="1:10">
      <c r="A1792" t="s">
        <v>356</v>
      </c>
      <c r="B1792" t="s">
        <v>268</v>
      </c>
      <c r="C1792" t="s">
        <v>269</v>
      </c>
      <c r="D1792" t="s">
        <v>47</v>
      </c>
      <c r="E1792" t="s">
        <v>41</v>
      </c>
      <c r="F1792" s="56"/>
      <c r="G1792" s="56"/>
      <c r="H1792" s="56"/>
      <c r="I1792" s="56"/>
      <c r="J1792" s="56"/>
    </row>
    <row r="1793" spans="1:10">
      <c r="A1793" t="s">
        <v>356</v>
      </c>
      <c r="B1793" t="s">
        <v>270</v>
      </c>
      <c r="C1793" t="s">
        <v>271</v>
      </c>
      <c r="D1793" t="s">
        <v>47</v>
      </c>
      <c r="E1793" t="s">
        <v>41</v>
      </c>
      <c r="F1793" s="56"/>
      <c r="G1793" s="56"/>
      <c r="H1793" s="56"/>
      <c r="I1793" s="56"/>
      <c r="J1793" s="56"/>
    </row>
    <row r="1794" spans="1:10">
      <c r="A1794" t="s">
        <v>356</v>
      </c>
      <c r="B1794" t="s">
        <v>272</v>
      </c>
      <c r="C1794" t="s">
        <v>273</v>
      </c>
      <c r="D1794" t="s">
        <v>47</v>
      </c>
      <c r="E1794" t="s">
        <v>41</v>
      </c>
      <c r="F1794" s="56"/>
      <c r="G1794" s="56"/>
      <c r="H1794" s="56"/>
      <c r="I1794" s="56"/>
      <c r="J1794" s="56"/>
    </row>
    <row r="1795" spans="1:10">
      <c r="A1795" t="s">
        <v>356</v>
      </c>
      <c r="B1795" t="s">
        <v>274</v>
      </c>
      <c r="C1795" t="s">
        <v>275</v>
      </c>
      <c r="D1795" t="s">
        <v>47</v>
      </c>
      <c r="E1795" t="s">
        <v>41</v>
      </c>
      <c r="F1795" s="56"/>
      <c r="G1795" s="56"/>
      <c r="H1795" s="56"/>
      <c r="I1795" s="56"/>
      <c r="J1795" s="56"/>
    </row>
    <row r="1796" spans="1:10">
      <c r="A1796" t="s">
        <v>356</v>
      </c>
      <c r="B1796" t="s">
        <v>276</v>
      </c>
      <c r="C1796" t="s">
        <v>277</v>
      </c>
      <c r="D1796" t="s">
        <v>47</v>
      </c>
      <c r="E1796" t="s">
        <v>41</v>
      </c>
      <c r="F1796" s="56"/>
      <c r="G1796" s="56"/>
      <c r="H1796" s="56"/>
      <c r="I1796" s="56"/>
      <c r="J1796" s="56"/>
    </row>
    <row r="1797" spans="1:10">
      <c r="A1797" t="s">
        <v>356</v>
      </c>
      <c r="B1797" t="s">
        <v>278</v>
      </c>
      <c r="C1797" t="s">
        <v>279</v>
      </c>
      <c r="D1797" t="s">
        <v>47</v>
      </c>
      <c r="E1797" t="s">
        <v>41</v>
      </c>
      <c r="F1797" s="56"/>
      <c r="G1797" s="56"/>
      <c r="H1797" s="56"/>
      <c r="I1797" s="56"/>
      <c r="J1797" s="56"/>
    </row>
    <row r="1798" spans="1:10">
      <c r="A1798" t="s">
        <v>356</v>
      </c>
      <c r="B1798" t="s">
        <v>280</v>
      </c>
      <c r="C1798" t="s">
        <v>281</v>
      </c>
      <c r="D1798" t="s">
        <v>47</v>
      </c>
      <c r="E1798" t="s">
        <v>41</v>
      </c>
      <c r="F1798" s="56"/>
      <c r="G1798" s="56"/>
      <c r="H1798" s="56"/>
      <c r="I1798" s="56"/>
      <c r="J1798" s="56"/>
    </row>
    <row r="1799" spans="1:10">
      <c r="A1799" t="s">
        <v>356</v>
      </c>
      <c r="B1799" t="s">
        <v>282</v>
      </c>
      <c r="C1799" t="s">
        <v>283</v>
      </c>
      <c r="D1799" t="s">
        <v>47</v>
      </c>
      <c r="E1799" t="s">
        <v>41</v>
      </c>
      <c r="F1799" s="56"/>
      <c r="G1799" s="56"/>
      <c r="H1799" s="56"/>
      <c r="I1799" s="56"/>
      <c r="J1799" s="56"/>
    </row>
    <row r="1800" spans="1:10">
      <c r="A1800" t="s">
        <v>356</v>
      </c>
      <c r="B1800" t="s">
        <v>284</v>
      </c>
      <c r="C1800" t="s">
        <v>285</v>
      </c>
      <c r="D1800" t="s">
        <v>47</v>
      </c>
      <c r="E1800" t="s">
        <v>41</v>
      </c>
      <c r="F1800" s="56"/>
      <c r="G1800" s="56"/>
      <c r="H1800" s="56"/>
      <c r="I1800" s="56"/>
      <c r="J1800" s="56"/>
    </row>
    <row r="1801" spans="1:10">
      <c r="A1801" t="s">
        <v>356</v>
      </c>
      <c r="B1801" t="s">
        <v>286</v>
      </c>
      <c r="C1801" t="s">
        <v>287</v>
      </c>
      <c r="D1801" t="s">
        <v>47</v>
      </c>
      <c r="E1801" t="s">
        <v>41</v>
      </c>
      <c r="F1801" s="58"/>
      <c r="G1801" s="58"/>
      <c r="H1801" s="58"/>
      <c r="I1801" s="58"/>
      <c r="J1801" s="58"/>
    </row>
    <row r="1802" spans="1:10">
      <c r="A1802" t="s">
        <v>356</v>
      </c>
      <c r="B1802" t="s">
        <v>288</v>
      </c>
      <c r="C1802" t="s">
        <v>289</v>
      </c>
      <c r="D1802" t="s">
        <v>47</v>
      </c>
      <c r="E1802" t="s">
        <v>41</v>
      </c>
      <c r="F1802" s="58"/>
      <c r="G1802" s="58"/>
      <c r="H1802" s="58"/>
      <c r="I1802" s="58"/>
      <c r="J1802" s="58"/>
    </row>
    <row r="1803" spans="1:10">
      <c r="A1803" t="s">
        <v>356</v>
      </c>
      <c r="B1803" t="s">
        <v>290</v>
      </c>
      <c r="C1803" t="s">
        <v>291</v>
      </c>
      <c r="D1803" t="s">
        <v>47</v>
      </c>
      <c r="E1803" t="s">
        <v>41</v>
      </c>
      <c r="F1803" s="58"/>
      <c r="G1803" s="58"/>
      <c r="H1803" s="58"/>
      <c r="I1803" s="58"/>
      <c r="J1803" s="58"/>
    </row>
    <row r="1804" spans="1:10">
      <c r="A1804" t="s">
        <v>356</v>
      </c>
      <c r="B1804" t="s">
        <v>292</v>
      </c>
      <c r="C1804" t="s">
        <v>293</v>
      </c>
      <c r="D1804" t="s">
        <v>47</v>
      </c>
      <c r="E1804" t="s">
        <v>41</v>
      </c>
      <c r="F1804" s="58"/>
      <c r="G1804" s="58"/>
      <c r="H1804" s="58"/>
      <c r="I1804" s="58"/>
      <c r="J1804" s="58"/>
    </row>
    <row r="1805" spans="1:10">
      <c r="A1805" t="s">
        <v>356</v>
      </c>
      <c r="B1805" t="s">
        <v>294</v>
      </c>
      <c r="C1805" t="s">
        <v>295</v>
      </c>
      <c r="D1805" t="s">
        <v>47</v>
      </c>
      <c r="E1805" t="s">
        <v>41</v>
      </c>
      <c r="F1805" s="58"/>
      <c r="G1805" s="58"/>
      <c r="H1805" s="58"/>
      <c r="I1805" s="58"/>
      <c r="J1805" s="58"/>
    </row>
    <row r="1806" spans="1:10">
      <c r="A1806" t="s">
        <v>356</v>
      </c>
      <c r="B1806" t="s">
        <v>296</v>
      </c>
      <c r="C1806" t="s">
        <v>297</v>
      </c>
      <c r="D1806" t="s">
        <v>47</v>
      </c>
      <c r="E1806" t="s">
        <v>41</v>
      </c>
      <c r="F1806" s="58"/>
      <c r="G1806" s="58"/>
      <c r="H1806" s="58"/>
      <c r="I1806" s="58"/>
      <c r="J1806" s="58"/>
    </row>
    <row r="1807" spans="1:10">
      <c r="A1807" t="s">
        <v>356</v>
      </c>
      <c r="B1807" t="s">
        <v>298</v>
      </c>
      <c r="C1807" t="s">
        <v>299</v>
      </c>
      <c r="D1807" t="s">
        <v>47</v>
      </c>
      <c r="E1807" t="s">
        <v>41</v>
      </c>
      <c r="F1807" s="58"/>
      <c r="G1807" s="58"/>
      <c r="H1807" s="58"/>
      <c r="I1807" s="58"/>
      <c r="J1807" s="58"/>
    </row>
    <row r="1808" spans="1:10">
      <c r="A1808" t="s">
        <v>356</v>
      </c>
      <c r="B1808" t="s">
        <v>300</v>
      </c>
      <c r="C1808" t="s">
        <v>301</v>
      </c>
      <c r="D1808" t="s">
        <v>47</v>
      </c>
      <c r="E1808" t="s">
        <v>41</v>
      </c>
      <c r="F1808" s="58"/>
      <c r="G1808" s="58"/>
      <c r="H1808" s="58"/>
      <c r="I1808" s="58"/>
      <c r="J1808" s="58"/>
    </row>
    <row r="1809" spans="1:10">
      <c r="A1809" t="s">
        <v>356</v>
      </c>
      <c r="B1809" t="s">
        <v>302</v>
      </c>
      <c r="C1809" t="s">
        <v>303</v>
      </c>
      <c r="D1809" t="s">
        <v>47</v>
      </c>
      <c r="E1809" t="s">
        <v>41</v>
      </c>
      <c r="F1809" s="58"/>
      <c r="G1809" s="58"/>
      <c r="H1809" s="58"/>
      <c r="I1809" s="58"/>
      <c r="J1809" s="58"/>
    </row>
    <row r="1810" spans="1:10">
      <c r="A1810" t="s">
        <v>356</v>
      </c>
      <c r="B1810" t="s">
        <v>304</v>
      </c>
      <c r="C1810" t="s">
        <v>305</v>
      </c>
      <c r="D1810" t="s">
        <v>47</v>
      </c>
      <c r="E1810" t="s">
        <v>41</v>
      </c>
      <c r="F1810" s="58"/>
      <c r="G1810" s="58"/>
      <c r="H1810" s="58"/>
      <c r="I1810" s="58"/>
      <c r="J1810" s="58"/>
    </row>
    <row r="1811" spans="1:10">
      <c r="A1811" t="s">
        <v>356</v>
      </c>
      <c r="B1811" t="s">
        <v>306</v>
      </c>
      <c r="C1811" t="s">
        <v>307</v>
      </c>
      <c r="D1811" t="s">
        <v>47</v>
      </c>
      <c r="E1811" t="s">
        <v>41</v>
      </c>
      <c r="F1811" s="58"/>
      <c r="G1811" s="58"/>
      <c r="H1811" s="58"/>
      <c r="I1811" s="58"/>
      <c r="J1811" s="58"/>
    </row>
    <row r="1812" spans="1:10">
      <c r="A1812" t="s">
        <v>356</v>
      </c>
      <c r="B1812" t="s">
        <v>308</v>
      </c>
      <c r="C1812" t="s">
        <v>309</v>
      </c>
      <c r="D1812" t="s">
        <v>47</v>
      </c>
      <c r="E1812" t="s">
        <v>41</v>
      </c>
      <c r="F1812" s="58"/>
      <c r="G1812" s="58"/>
      <c r="H1812" s="58"/>
      <c r="I1812" s="58"/>
      <c r="J1812" s="58"/>
    </row>
    <row r="1813" spans="1:10">
      <c r="A1813" t="s">
        <v>356</v>
      </c>
      <c r="B1813" t="s">
        <v>310</v>
      </c>
      <c r="C1813" t="s">
        <v>311</v>
      </c>
      <c r="D1813" t="s">
        <v>47</v>
      </c>
      <c r="E1813" t="s">
        <v>41</v>
      </c>
      <c r="F1813" s="58"/>
      <c r="G1813" s="58"/>
      <c r="H1813" s="58"/>
      <c r="I1813" s="58"/>
      <c r="J1813" s="58"/>
    </row>
    <row r="1814" spans="1:10">
      <c r="A1814" t="s">
        <v>356</v>
      </c>
      <c r="B1814" t="s">
        <v>312</v>
      </c>
      <c r="C1814" t="s">
        <v>313</v>
      </c>
      <c r="D1814" t="s">
        <v>47</v>
      </c>
      <c r="E1814" t="s">
        <v>41</v>
      </c>
      <c r="F1814" s="58"/>
      <c r="G1814" s="58"/>
      <c r="H1814" s="58"/>
      <c r="I1814" s="58"/>
      <c r="J1814" s="58"/>
    </row>
    <row r="1815" spans="1:10">
      <c r="A1815" t="s">
        <v>356</v>
      </c>
      <c r="B1815" t="s">
        <v>314</v>
      </c>
      <c r="C1815" t="s">
        <v>315</v>
      </c>
      <c r="D1815" t="s">
        <v>47</v>
      </c>
      <c r="E1815" t="s">
        <v>41</v>
      </c>
      <c r="F1815" s="58"/>
      <c r="G1815" s="58"/>
      <c r="H1815" s="58"/>
      <c r="I1815" s="58"/>
      <c r="J1815" s="58"/>
    </row>
    <row r="1816" spans="1:10">
      <c r="A1816" t="s">
        <v>356</v>
      </c>
      <c r="B1816" t="s">
        <v>316</v>
      </c>
      <c r="C1816" t="s">
        <v>317</v>
      </c>
      <c r="D1816" t="s">
        <v>47</v>
      </c>
      <c r="E1816" t="s">
        <v>41</v>
      </c>
      <c r="F1816" s="56"/>
      <c r="G1816" s="56"/>
      <c r="H1816" s="56"/>
      <c r="I1816" s="56"/>
      <c r="J1816" s="56"/>
    </row>
    <row r="1817" spans="1:10">
      <c r="A1817" t="s">
        <v>356</v>
      </c>
      <c r="B1817" t="s">
        <v>319</v>
      </c>
      <c r="C1817" t="s">
        <v>320</v>
      </c>
      <c r="D1817" t="s">
        <v>47</v>
      </c>
      <c r="E1817" t="s">
        <v>41</v>
      </c>
      <c r="F1817" s="56"/>
      <c r="G1817" s="56"/>
      <c r="H1817" s="56"/>
      <c r="I1817" s="56"/>
      <c r="J1817" s="56"/>
    </row>
    <row r="1818" spans="1:10">
      <c r="A1818" t="s">
        <v>356</v>
      </c>
      <c r="B1818" t="s">
        <v>321</v>
      </c>
      <c r="C1818" t="s">
        <v>322</v>
      </c>
      <c r="D1818" t="s">
        <v>47</v>
      </c>
      <c r="E1818" t="s">
        <v>41</v>
      </c>
      <c r="F1818" s="58"/>
      <c r="G1818" s="58"/>
      <c r="H1818" s="58"/>
      <c r="I1818" s="58"/>
      <c r="J1818" s="58"/>
    </row>
    <row r="1819" spans="1:10">
      <c r="A1819" t="s">
        <v>356</v>
      </c>
      <c r="B1819" t="s">
        <v>323</v>
      </c>
      <c r="C1819" t="s">
        <v>324</v>
      </c>
      <c r="D1819" t="s">
        <v>47</v>
      </c>
      <c r="E1819" t="s">
        <v>41</v>
      </c>
      <c r="F1819" s="56"/>
      <c r="G1819" s="56"/>
      <c r="H1819" s="56"/>
      <c r="I1819" s="56"/>
      <c r="J1819" s="56"/>
    </row>
    <row r="1820" spans="1:10">
      <c r="A1820" t="s">
        <v>356</v>
      </c>
      <c r="B1820" t="s">
        <v>325</v>
      </c>
      <c r="C1820" t="s">
        <v>326</v>
      </c>
      <c r="D1820" t="s">
        <v>47</v>
      </c>
      <c r="E1820" t="s">
        <v>41</v>
      </c>
      <c r="F1820" s="56"/>
      <c r="G1820" s="56"/>
      <c r="H1820" s="56"/>
      <c r="I1820" s="56"/>
      <c r="J1820" s="56"/>
    </row>
    <row r="1821" spans="1:10">
      <c r="A1821" t="s">
        <v>356</v>
      </c>
      <c r="B1821" t="s">
        <v>327</v>
      </c>
      <c r="C1821" t="s">
        <v>328</v>
      </c>
      <c r="D1821" t="s">
        <v>47</v>
      </c>
      <c r="E1821" t="s">
        <v>41</v>
      </c>
      <c r="F1821" s="56"/>
      <c r="G1821" s="56"/>
      <c r="H1821" s="56"/>
      <c r="I1821" s="56"/>
      <c r="J1821" s="56"/>
    </row>
    <row r="1822" spans="1:10">
      <c r="A1822" t="s">
        <v>356</v>
      </c>
      <c r="B1822" t="s">
        <v>329</v>
      </c>
      <c r="C1822" t="s">
        <v>330</v>
      </c>
      <c r="D1822" t="s">
        <v>47</v>
      </c>
      <c r="E1822" t="s">
        <v>41</v>
      </c>
      <c r="F1822" s="56"/>
      <c r="G1822" s="56"/>
      <c r="H1822" s="56"/>
      <c r="I1822" s="56"/>
      <c r="J1822" s="56"/>
    </row>
    <row r="1823" spans="1:10">
      <c r="A1823" t="s">
        <v>356</v>
      </c>
      <c r="B1823" t="s">
        <v>331</v>
      </c>
      <c r="C1823" t="s">
        <v>332</v>
      </c>
      <c r="D1823" t="s">
        <v>47</v>
      </c>
      <c r="E1823" t="s">
        <v>41</v>
      </c>
      <c r="F1823" s="56"/>
      <c r="G1823" s="56"/>
      <c r="H1823" s="56"/>
      <c r="I1823" s="56"/>
      <c r="J1823" s="56"/>
    </row>
    <row r="1824" spans="1:10">
      <c r="A1824" t="s">
        <v>356</v>
      </c>
      <c r="B1824" t="s">
        <v>333</v>
      </c>
      <c r="C1824" t="s">
        <v>334</v>
      </c>
      <c r="D1824" t="s">
        <v>47</v>
      </c>
      <c r="E1824" t="s">
        <v>41</v>
      </c>
      <c r="F1824" s="58"/>
      <c r="G1824" s="58"/>
      <c r="H1824" s="58"/>
      <c r="I1824" s="58"/>
      <c r="J1824" s="58"/>
    </row>
    <row r="1825" spans="1:10">
      <c r="A1825" t="s">
        <v>356</v>
      </c>
      <c r="B1825" t="s">
        <v>335</v>
      </c>
      <c r="C1825" t="s">
        <v>336</v>
      </c>
      <c r="D1825" t="s">
        <v>47</v>
      </c>
      <c r="E1825" t="s">
        <v>41</v>
      </c>
      <c r="F1825" s="56"/>
      <c r="G1825" s="56"/>
      <c r="H1825" s="56"/>
      <c r="I1825" s="56"/>
      <c r="J1825" s="56"/>
    </row>
    <row r="1826" spans="1:10">
      <c r="A1826" t="s">
        <v>356</v>
      </c>
      <c r="B1826" t="s">
        <v>337</v>
      </c>
      <c r="C1826" t="s">
        <v>338</v>
      </c>
      <c r="D1826" t="s">
        <v>47</v>
      </c>
      <c r="E1826" t="s">
        <v>41</v>
      </c>
      <c r="F1826" s="56"/>
      <c r="G1826" s="56"/>
      <c r="H1826" s="56"/>
      <c r="I1826" s="56"/>
      <c r="J1826" s="56"/>
    </row>
    <row r="1827" spans="1:10">
      <c r="A1827" t="s">
        <v>356</v>
      </c>
      <c r="B1827" t="s">
        <v>339</v>
      </c>
      <c r="C1827" t="s">
        <v>340</v>
      </c>
      <c r="D1827" t="s">
        <v>47</v>
      </c>
      <c r="E1827" t="s">
        <v>41</v>
      </c>
      <c r="F1827" s="56"/>
      <c r="G1827" s="56"/>
      <c r="H1827" s="56"/>
      <c r="I1827" s="56"/>
      <c r="J1827" s="56"/>
    </row>
    <row r="1828" spans="1:10">
      <c r="A1828" t="s">
        <v>356</v>
      </c>
      <c r="B1828" t="s">
        <v>341</v>
      </c>
      <c r="C1828" t="s">
        <v>342</v>
      </c>
      <c r="D1828" t="s">
        <v>47</v>
      </c>
      <c r="E1828" t="s">
        <v>41</v>
      </c>
      <c r="F1828" s="56"/>
      <c r="G1828" s="56"/>
      <c r="H1828" s="56"/>
      <c r="I1828" s="56"/>
      <c r="J1828" s="56"/>
    </row>
    <row r="1829" spans="1:10">
      <c r="A1829" t="s">
        <v>356</v>
      </c>
      <c r="B1829" t="s">
        <v>343</v>
      </c>
      <c r="C1829" t="s">
        <v>344</v>
      </c>
      <c r="D1829" t="s">
        <v>47</v>
      </c>
      <c r="E1829" t="s">
        <v>41</v>
      </c>
      <c r="F1829" s="56"/>
      <c r="G1829" s="56"/>
      <c r="H1829" s="56"/>
      <c r="I1829" s="56"/>
      <c r="J1829" s="56"/>
    </row>
    <row r="1830" spans="1:10">
      <c r="A1830" t="s">
        <v>356</v>
      </c>
      <c r="B1830" t="s">
        <v>345</v>
      </c>
      <c r="C1830" t="s">
        <v>346</v>
      </c>
      <c r="D1830" t="s">
        <v>47</v>
      </c>
      <c r="E1830" t="s">
        <v>41</v>
      </c>
      <c r="F1830" s="58"/>
      <c r="G1830" s="58"/>
      <c r="H1830" s="58"/>
      <c r="I1830" s="58"/>
      <c r="J1830" s="58"/>
    </row>
    <row r="1831" spans="1:10">
      <c r="A1831" t="s">
        <v>357</v>
      </c>
      <c r="B1831" t="s">
        <v>45</v>
      </c>
      <c r="C1831" t="s">
        <v>46</v>
      </c>
      <c r="D1831" t="s">
        <v>47</v>
      </c>
      <c r="E1831" t="s">
        <v>41</v>
      </c>
      <c r="F1831" s="58"/>
      <c r="G1831" s="58"/>
      <c r="H1831" s="58"/>
      <c r="I1831" s="58"/>
      <c r="J1831" s="58"/>
    </row>
    <row r="1832" spans="1:10">
      <c r="A1832" t="s">
        <v>357</v>
      </c>
      <c r="B1832" t="s">
        <v>48</v>
      </c>
      <c r="C1832" t="s">
        <v>49</v>
      </c>
      <c r="D1832" t="s">
        <v>47</v>
      </c>
      <c r="E1832" t="s">
        <v>41</v>
      </c>
      <c r="F1832" s="58"/>
      <c r="G1832" s="58"/>
      <c r="H1832" s="58"/>
      <c r="I1832" s="58"/>
      <c r="J1832" s="58"/>
    </row>
    <row r="1833" spans="1:10">
      <c r="A1833" t="s">
        <v>357</v>
      </c>
      <c r="B1833" t="s">
        <v>50</v>
      </c>
      <c r="C1833" t="s">
        <v>51</v>
      </c>
      <c r="D1833" t="s">
        <v>47</v>
      </c>
      <c r="E1833" t="s">
        <v>41</v>
      </c>
      <c r="F1833" s="58"/>
      <c r="G1833" s="58"/>
      <c r="H1833" s="58"/>
      <c r="I1833" s="58"/>
      <c r="J1833" s="58"/>
    </row>
    <row r="1834" spans="1:10">
      <c r="A1834" t="s">
        <v>357</v>
      </c>
      <c r="B1834" t="s">
        <v>52</v>
      </c>
      <c r="C1834" t="s">
        <v>53</v>
      </c>
      <c r="D1834" t="s">
        <v>47</v>
      </c>
      <c r="E1834" t="s">
        <v>41</v>
      </c>
      <c r="F1834" s="58"/>
      <c r="G1834" s="58"/>
      <c r="H1834" s="58"/>
      <c r="I1834" s="58"/>
      <c r="J1834" s="58"/>
    </row>
    <row r="1835" spans="1:10">
      <c r="A1835" t="s">
        <v>357</v>
      </c>
      <c r="B1835" t="s">
        <v>54</v>
      </c>
      <c r="C1835" t="s">
        <v>55</v>
      </c>
      <c r="D1835" t="s">
        <v>47</v>
      </c>
      <c r="E1835" t="s">
        <v>41</v>
      </c>
      <c r="F1835" s="58"/>
      <c r="G1835" s="58"/>
      <c r="H1835" s="58"/>
      <c r="I1835" s="58"/>
      <c r="J1835" s="58"/>
    </row>
    <row r="1836" spans="1:10">
      <c r="A1836" t="s">
        <v>357</v>
      </c>
      <c r="B1836" t="s">
        <v>56</v>
      </c>
      <c r="C1836" t="s">
        <v>57</v>
      </c>
      <c r="D1836" t="s">
        <v>47</v>
      </c>
      <c r="E1836" t="s">
        <v>41</v>
      </c>
      <c r="F1836" s="58"/>
      <c r="G1836" s="58"/>
      <c r="H1836" s="58"/>
      <c r="I1836" s="58"/>
      <c r="J1836" s="58"/>
    </row>
    <row r="1837" spans="1:10">
      <c r="A1837" t="s">
        <v>357</v>
      </c>
      <c r="B1837" t="s">
        <v>58</v>
      </c>
      <c r="C1837" t="s">
        <v>59</v>
      </c>
      <c r="D1837" t="s">
        <v>47</v>
      </c>
      <c r="E1837" t="s">
        <v>41</v>
      </c>
      <c r="F1837" s="58"/>
      <c r="G1837" s="58"/>
      <c r="H1837" s="58"/>
      <c r="I1837" s="58"/>
      <c r="J1837" s="58"/>
    </row>
    <row r="1838" spans="1:10">
      <c r="A1838" t="s">
        <v>357</v>
      </c>
      <c r="B1838" t="s">
        <v>60</v>
      </c>
      <c r="C1838" t="s">
        <v>61</v>
      </c>
      <c r="D1838" t="s">
        <v>47</v>
      </c>
      <c r="E1838" t="s">
        <v>41</v>
      </c>
      <c r="F1838" s="58"/>
      <c r="G1838" s="58"/>
      <c r="H1838" s="58"/>
      <c r="I1838" s="58"/>
      <c r="J1838" s="58"/>
    </row>
    <row r="1839" spans="1:10">
      <c r="A1839" t="s">
        <v>357</v>
      </c>
      <c r="B1839" t="s">
        <v>62</v>
      </c>
      <c r="C1839" t="s">
        <v>63</v>
      </c>
      <c r="D1839" t="s">
        <v>47</v>
      </c>
      <c r="E1839" t="s">
        <v>41</v>
      </c>
      <c r="F1839" s="58"/>
      <c r="G1839" s="58"/>
      <c r="H1839" s="58"/>
      <c r="I1839" s="58"/>
      <c r="J1839" s="58"/>
    </row>
    <row r="1840" spans="1:10">
      <c r="A1840" t="s">
        <v>357</v>
      </c>
      <c r="B1840" t="s">
        <v>64</v>
      </c>
      <c r="C1840" t="s">
        <v>65</v>
      </c>
      <c r="D1840" t="s">
        <v>47</v>
      </c>
      <c r="E1840" t="s">
        <v>41</v>
      </c>
      <c r="F1840" s="58"/>
      <c r="G1840" s="58"/>
      <c r="H1840" s="58"/>
      <c r="I1840" s="58"/>
      <c r="J1840" s="58"/>
    </row>
    <row r="1841" spans="1:10">
      <c r="A1841" t="s">
        <v>357</v>
      </c>
      <c r="B1841" t="s">
        <v>66</v>
      </c>
      <c r="C1841" t="s">
        <v>67</v>
      </c>
      <c r="D1841" t="s">
        <v>47</v>
      </c>
      <c r="E1841" t="s">
        <v>41</v>
      </c>
      <c r="F1841" s="58"/>
      <c r="G1841" s="58"/>
      <c r="H1841" s="58"/>
      <c r="I1841" s="58"/>
      <c r="J1841" s="58"/>
    </row>
    <row r="1842" spans="1:10">
      <c r="A1842" t="s">
        <v>357</v>
      </c>
      <c r="B1842" t="s">
        <v>68</v>
      </c>
      <c r="C1842" t="s">
        <v>69</v>
      </c>
      <c r="D1842" t="s">
        <v>47</v>
      </c>
      <c r="E1842" t="s">
        <v>41</v>
      </c>
      <c r="F1842" s="58"/>
      <c r="G1842" s="58"/>
      <c r="H1842" s="58"/>
      <c r="I1842" s="58"/>
      <c r="J1842" s="58"/>
    </row>
    <row r="1843" spans="1:10">
      <c r="A1843" t="s">
        <v>357</v>
      </c>
      <c r="B1843" t="s">
        <v>70</v>
      </c>
      <c r="C1843" t="s">
        <v>71</v>
      </c>
      <c r="D1843" t="s">
        <v>47</v>
      </c>
      <c r="E1843" t="s">
        <v>41</v>
      </c>
      <c r="F1843" s="58"/>
      <c r="G1843" s="58"/>
      <c r="H1843" s="58"/>
      <c r="I1843" s="58"/>
      <c r="J1843" s="58"/>
    </row>
    <row r="1844" spans="1:10">
      <c r="A1844" t="s">
        <v>357</v>
      </c>
      <c r="B1844" t="s">
        <v>72</v>
      </c>
      <c r="C1844" t="s">
        <v>73</v>
      </c>
      <c r="D1844" t="s">
        <v>47</v>
      </c>
      <c r="E1844" t="s">
        <v>41</v>
      </c>
      <c r="F1844" s="58"/>
      <c r="G1844" s="58"/>
      <c r="H1844" s="58"/>
      <c r="I1844" s="58"/>
      <c r="J1844" s="58"/>
    </row>
    <row r="1845" spans="1:10">
      <c r="A1845" t="s">
        <v>357</v>
      </c>
      <c r="B1845" t="s">
        <v>74</v>
      </c>
      <c r="C1845" t="s">
        <v>75</v>
      </c>
      <c r="D1845" t="s">
        <v>47</v>
      </c>
      <c r="E1845" t="s">
        <v>41</v>
      </c>
      <c r="F1845" s="58"/>
      <c r="G1845" s="58"/>
      <c r="H1845" s="58"/>
      <c r="I1845" s="58"/>
      <c r="J1845" s="58"/>
    </row>
    <row r="1846" spans="1:10">
      <c r="A1846" t="s">
        <v>357</v>
      </c>
      <c r="B1846" t="s">
        <v>76</v>
      </c>
      <c r="C1846" t="s">
        <v>77</v>
      </c>
      <c r="D1846" t="s">
        <v>47</v>
      </c>
      <c r="E1846" t="s">
        <v>41</v>
      </c>
      <c r="F1846" s="58"/>
      <c r="G1846" s="58"/>
      <c r="H1846" s="58"/>
      <c r="I1846" s="58"/>
      <c r="J1846" s="58"/>
    </row>
    <row r="1847" spans="1:10">
      <c r="A1847" t="s">
        <v>357</v>
      </c>
      <c r="B1847" t="s">
        <v>78</v>
      </c>
      <c r="C1847" t="s">
        <v>79</v>
      </c>
      <c r="D1847" t="s">
        <v>47</v>
      </c>
      <c r="E1847" t="s">
        <v>41</v>
      </c>
      <c r="F1847" s="58"/>
      <c r="G1847" s="58"/>
      <c r="H1847" s="58"/>
      <c r="I1847" s="58"/>
      <c r="J1847" s="58"/>
    </row>
    <row r="1848" spans="1:10">
      <c r="A1848" t="s">
        <v>357</v>
      </c>
      <c r="B1848" t="s">
        <v>80</v>
      </c>
      <c r="C1848" t="s">
        <v>81</v>
      </c>
      <c r="D1848" t="s">
        <v>47</v>
      </c>
      <c r="E1848" t="s">
        <v>41</v>
      </c>
      <c r="F1848" s="58"/>
      <c r="G1848" s="58"/>
      <c r="H1848" s="58"/>
      <c r="I1848" s="58"/>
      <c r="J1848" s="58"/>
    </row>
    <row r="1849" spans="1:10">
      <c r="A1849" t="s">
        <v>357</v>
      </c>
      <c r="B1849" t="s">
        <v>82</v>
      </c>
      <c r="C1849" t="s">
        <v>83</v>
      </c>
      <c r="D1849" t="s">
        <v>47</v>
      </c>
      <c r="E1849" t="s">
        <v>41</v>
      </c>
      <c r="F1849" s="58"/>
      <c r="G1849" s="58"/>
      <c r="H1849" s="58"/>
      <c r="I1849" s="58"/>
      <c r="J1849" s="58"/>
    </row>
    <row r="1850" spans="1:10">
      <c r="A1850" t="s">
        <v>357</v>
      </c>
      <c r="B1850" t="s">
        <v>84</v>
      </c>
      <c r="C1850" t="s">
        <v>85</v>
      </c>
      <c r="D1850" t="s">
        <v>47</v>
      </c>
      <c r="E1850" t="s">
        <v>41</v>
      </c>
      <c r="F1850" s="58"/>
      <c r="G1850" s="58"/>
      <c r="H1850" s="58"/>
      <c r="I1850" s="58"/>
      <c r="J1850" s="58"/>
    </row>
    <row r="1851" spans="1:10">
      <c r="A1851" t="s">
        <v>357</v>
      </c>
      <c r="B1851" t="s">
        <v>86</v>
      </c>
      <c r="C1851" t="s">
        <v>87</v>
      </c>
      <c r="D1851" t="s">
        <v>47</v>
      </c>
      <c r="E1851" t="s">
        <v>41</v>
      </c>
      <c r="F1851" s="58"/>
      <c r="G1851" s="58"/>
      <c r="H1851" s="58"/>
      <c r="I1851" s="58"/>
      <c r="J1851" s="58"/>
    </row>
    <row r="1852" spans="1:10">
      <c r="A1852" t="s">
        <v>357</v>
      </c>
      <c r="B1852" t="s">
        <v>88</v>
      </c>
      <c r="C1852" t="s">
        <v>89</v>
      </c>
      <c r="D1852" t="s">
        <v>47</v>
      </c>
      <c r="E1852" t="s">
        <v>41</v>
      </c>
      <c r="F1852" s="58"/>
      <c r="G1852" s="58"/>
      <c r="H1852" s="58"/>
      <c r="I1852" s="58"/>
      <c r="J1852" s="58"/>
    </row>
    <row r="1853" spans="1:10">
      <c r="A1853" t="s">
        <v>357</v>
      </c>
      <c r="B1853" t="s">
        <v>90</v>
      </c>
      <c r="C1853" t="s">
        <v>91</v>
      </c>
      <c r="D1853" t="s">
        <v>47</v>
      </c>
      <c r="E1853" t="s">
        <v>41</v>
      </c>
      <c r="F1853" s="58"/>
      <c r="G1853" s="58"/>
      <c r="H1853" s="58"/>
      <c r="I1853" s="58"/>
      <c r="J1853" s="58"/>
    </row>
    <row r="1854" spans="1:10">
      <c r="A1854" t="s">
        <v>357</v>
      </c>
      <c r="B1854" t="s">
        <v>92</v>
      </c>
      <c r="C1854" t="s">
        <v>93</v>
      </c>
      <c r="D1854" t="s">
        <v>47</v>
      </c>
      <c r="E1854" t="s">
        <v>41</v>
      </c>
      <c r="F1854" s="58"/>
      <c r="G1854" s="58"/>
      <c r="H1854" s="58"/>
      <c r="I1854" s="58"/>
      <c r="J1854" s="58"/>
    </row>
    <row r="1855" spans="1:10">
      <c r="A1855" t="s">
        <v>357</v>
      </c>
      <c r="B1855" t="s">
        <v>94</v>
      </c>
      <c r="C1855" t="s">
        <v>95</v>
      </c>
      <c r="D1855" t="s">
        <v>47</v>
      </c>
      <c r="E1855" t="s">
        <v>41</v>
      </c>
      <c r="F1855" s="56"/>
      <c r="G1855" s="56"/>
      <c r="H1855" s="56"/>
      <c r="I1855" s="56"/>
      <c r="J1855" s="56"/>
    </row>
    <row r="1856" spans="1:10">
      <c r="A1856" t="s">
        <v>357</v>
      </c>
      <c r="B1856" t="s">
        <v>96</v>
      </c>
      <c r="C1856" t="s">
        <v>97</v>
      </c>
      <c r="D1856" t="s">
        <v>47</v>
      </c>
      <c r="E1856" t="s">
        <v>41</v>
      </c>
      <c r="F1856" s="56"/>
      <c r="G1856" s="56"/>
      <c r="H1856" s="56"/>
      <c r="I1856" s="56"/>
      <c r="J1856" s="56"/>
    </row>
    <row r="1857" spans="1:10">
      <c r="A1857" t="s">
        <v>357</v>
      </c>
      <c r="B1857" t="s">
        <v>98</v>
      </c>
      <c r="C1857" t="s">
        <v>99</v>
      </c>
      <c r="D1857" t="s">
        <v>47</v>
      </c>
      <c r="E1857" t="s">
        <v>41</v>
      </c>
      <c r="F1857" s="56"/>
      <c r="G1857" s="56"/>
      <c r="H1857" s="56"/>
      <c r="I1857" s="56"/>
      <c r="J1857" s="56"/>
    </row>
    <row r="1858" spans="1:10">
      <c r="A1858" t="s">
        <v>357</v>
      </c>
      <c r="B1858" t="s">
        <v>100</v>
      </c>
      <c r="C1858" t="s">
        <v>101</v>
      </c>
      <c r="D1858" t="s">
        <v>47</v>
      </c>
      <c r="E1858" t="s">
        <v>41</v>
      </c>
      <c r="F1858" s="56"/>
      <c r="G1858" s="56"/>
      <c r="H1858" s="56"/>
      <c r="I1858" s="56"/>
      <c r="J1858" s="56"/>
    </row>
    <row r="1859" spans="1:10">
      <c r="A1859" t="s">
        <v>357</v>
      </c>
      <c r="B1859" t="s">
        <v>102</v>
      </c>
      <c r="C1859" t="s">
        <v>103</v>
      </c>
      <c r="D1859" t="s">
        <v>47</v>
      </c>
      <c r="E1859" t="s">
        <v>41</v>
      </c>
      <c r="F1859" s="56"/>
      <c r="G1859" s="56"/>
      <c r="H1859" s="56"/>
      <c r="I1859" s="56"/>
      <c r="J1859" s="56"/>
    </row>
    <row r="1860" spans="1:10">
      <c r="A1860" t="s">
        <v>357</v>
      </c>
      <c r="B1860" t="s">
        <v>104</v>
      </c>
      <c r="C1860" t="s">
        <v>105</v>
      </c>
      <c r="D1860" t="s">
        <v>47</v>
      </c>
      <c r="E1860" t="s">
        <v>41</v>
      </c>
      <c r="F1860" s="56"/>
      <c r="G1860" s="56"/>
      <c r="H1860" s="56"/>
      <c r="I1860" s="56"/>
      <c r="J1860" s="56"/>
    </row>
    <row r="1861" spans="1:10">
      <c r="A1861" t="s">
        <v>357</v>
      </c>
      <c r="B1861" t="s">
        <v>106</v>
      </c>
      <c r="C1861" t="s">
        <v>107</v>
      </c>
      <c r="D1861" t="s">
        <v>47</v>
      </c>
      <c r="E1861" t="s">
        <v>41</v>
      </c>
      <c r="F1861" s="56"/>
      <c r="G1861" s="56"/>
      <c r="H1861" s="56"/>
      <c r="I1861" s="56"/>
      <c r="J1861" s="56"/>
    </row>
    <row r="1862" spans="1:10">
      <c r="A1862" t="s">
        <v>357</v>
      </c>
      <c r="B1862" t="s">
        <v>108</v>
      </c>
      <c r="C1862" t="s">
        <v>109</v>
      </c>
      <c r="D1862" t="s">
        <v>47</v>
      </c>
      <c r="E1862" t="s">
        <v>41</v>
      </c>
      <c r="F1862" s="56"/>
      <c r="G1862" s="56"/>
      <c r="H1862" s="56"/>
      <c r="I1862" s="56"/>
      <c r="J1862" s="56"/>
    </row>
    <row r="1863" spans="1:10">
      <c r="A1863" t="s">
        <v>357</v>
      </c>
      <c r="B1863" t="s">
        <v>110</v>
      </c>
      <c r="C1863" t="s">
        <v>111</v>
      </c>
      <c r="D1863" t="s">
        <v>47</v>
      </c>
      <c r="E1863" t="s">
        <v>41</v>
      </c>
      <c r="F1863" s="56"/>
      <c r="G1863" s="56"/>
      <c r="H1863" s="56"/>
      <c r="I1863" s="56"/>
      <c r="J1863" s="56"/>
    </row>
    <row r="1864" spans="1:10">
      <c r="A1864" t="s">
        <v>357</v>
      </c>
      <c r="B1864" t="s">
        <v>112</v>
      </c>
      <c r="C1864" t="s">
        <v>113</v>
      </c>
      <c r="D1864" t="s">
        <v>47</v>
      </c>
      <c r="E1864" t="s">
        <v>41</v>
      </c>
      <c r="F1864" s="56"/>
      <c r="G1864" s="56"/>
      <c r="H1864" s="56"/>
      <c r="I1864" s="56"/>
      <c r="J1864" s="56"/>
    </row>
    <row r="1865" spans="1:10">
      <c r="A1865" t="s">
        <v>357</v>
      </c>
      <c r="B1865" t="s">
        <v>114</v>
      </c>
      <c r="C1865" t="s">
        <v>57</v>
      </c>
      <c r="D1865" t="s">
        <v>47</v>
      </c>
      <c r="E1865" t="s">
        <v>41</v>
      </c>
      <c r="F1865" s="58"/>
      <c r="G1865" s="58"/>
      <c r="H1865" s="58"/>
      <c r="I1865" s="58"/>
      <c r="J1865" s="58"/>
    </row>
    <row r="1866" spans="1:10">
      <c r="A1866" t="s">
        <v>357</v>
      </c>
      <c r="B1866" t="s">
        <v>115</v>
      </c>
      <c r="C1866" t="s">
        <v>116</v>
      </c>
      <c r="D1866" t="s">
        <v>47</v>
      </c>
      <c r="E1866" t="s">
        <v>41</v>
      </c>
      <c r="F1866" s="56"/>
      <c r="G1866" s="56"/>
      <c r="H1866" s="56"/>
      <c r="I1866" s="56"/>
      <c r="J1866" s="56"/>
    </row>
    <row r="1867" spans="1:10">
      <c r="A1867" t="s">
        <v>357</v>
      </c>
      <c r="B1867" t="s">
        <v>117</v>
      </c>
      <c r="C1867" t="s">
        <v>118</v>
      </c>
      <c r="D1867" t="s">
        <v>47</v>
      </c>
      <c r="E1867" t="s">
        <v>41</v>
      </c>
      <c r="F1867" s="56"/>
      <c r="G1867" s="56"/>
      <c r="H1867" s="56"/>
      <c r="I1867" s="56"/>
      <c r="J1867" s="56"/>
    </row>
    <row r="1868" spans="1:10">
      <c r="A1868" t="s">
        <v>357</v>
      </c>
      <c r="B1868" t="s">
        <v>119</v>
      </c>
      <c r="C1868" t="s">
        <v>120</v>
      </c>
      <c r="D1868" t="s">
        <v>47</v>
      </c>
      <c r="E1868" t="s">
        <v>41</v>
      </c>
      <c r="F1868" s="56"/>
      <c r="G1868" s="56"/>
      <c r="H1868" s="56"/>
      <c r="I1868" s="56"/>
      <c r="J1868" s="56"/>
    </row>
    <row r="1869" spans="1:10">
      <c r="A1869" t="s">
        <v>357</v>
      </c>
      <c r="B1869" t="s">
        <v>121</v>
      </c>
      <c r="C1869" t="s">
        <v>122</v>
      </c>
      <c r="D1869" t="s">
        <v>47</v>
      </c>
      <c r="E1869" t="s">
        <v>41</v>
      </c>
      <c r="F1869" s="56"/>
      <c r="G1869" s="56"/>
      <c r="H1869" s="56"/>
      <c r="I1869" s="56"/>
      <c r="J1869" s="56"/>
    </row>
    <row r="1870" spans="1:10">
      <c r="A1870" t="s">
        <v>357</v>
      </c>
      <c r="B1870" t="s">
        <v>123</v>
      </c>
      <c r="C1870" t="s">
        <v>124</v>
      </c>
      <c r="D1870" t="s">
        <v>47</v>
      </c>
      <c r="E1870" t="s">
        <v>41</v>
      </c>
      <c r="F1870" s="56"/>
      <c r="G1870" s="56"/>
      <c r="H1870" s="56"/>
      <c r="I1870" s="56"/>
      <c r="J1870" s="56"/>
    </row>
    <row r="1871" spans="1:10">
      <c r="A1871" t="s">
        <v>357</v>
      </c>
      <c r="B1871" t="s">
        <v>125</v>
      </c>
      <c r="C1871" t="s">
        <v>126</v>
      </c>
      <c r="D1871" t="s">
        <v>47</v>
      </c>
      <c r="E1871" t="s">
        <v>41</v>
      </c>
      <c r="F1871" s="56"/>
      <c r="G1871" s="56"/>
      <c r="H1871" s="56"/>
      <c r="I1871" s="56"/>
      <c r="J1871" s="56"/>
    </row>
    <row r="1872" spans="1:10">
      <c r="A1872" t="s">
        <v>357</v>
      </c>
      <c r="B1872" t="s">
        <v>127</v>
      </c>
      <c r="C1872" t="s">
        <v>128</v>
      </c>
      <c r="D1872" t="s">
        <v>47</v>
      </c>
      <c r="E1872" t="s">
        <v>41</v>
      </c>
      <c r="F1872" s="56"/>
      <c r="G1872" s="56"/>
      <c r="H1872" s="56"/>
      <c r="I1872" s="56"/>
      <c r="J1872" s="56"/>
    </row>
    <row r="1873" spans="1:10">
      <c r="A1873" t="s">
        <v>357</v>
      </c>
      <c r="B1873" t="s">
        <v>129</v>
      </c>
      <c r="C1873" t="s">
        <v>130</v>
      </c>
      <c r="D1873" t="s">
        <v>47</v>
      </c>
      <c r="E1873" t="s">
        <v>41</v>
      </c>
      <c r="F1873" s="56"/>
      <c r="G1873" s="56"/>
      <c r="H1873" s="56"/>
      <c r="I1873" s="56"/>
      <c r="J1873" s="56"/>
    </row>
    <row r="1874" spans="1:10">
      <c r="A1874" t="s">
        <v>357</v>
      </c>
      <c r="B1874" t="s">
        <v>131</v>
      </c>
      <c r="C1874" t="s">
        <v>132</v>
      </c>
      <c r="D1874" t="s">
        <v>47</v>
      </c>
      <c r="E1874" t="s">
        <v>41</v>
      </c>
      <c r="F1874" s="56"/>
      <c r="G1874" s="56"/>
      <c r="H1874" s="56"/>
      <c r="I1874" s="56"/>
      <c r="J1874" s="56"/>
    </row>
    <row r="1875" spans="1:10">
      <c r="A1875" t="s">
        <v>357</v>
      </c>
      <c r="B1875" t="s">
        <v>133</v>
      </c>
      <c r="C1875" t="s">
        <v>134</v>
      </c>
      <c r="D1875" t="s">
        <v>47</v>
      </c>
      <c r="E1875" t="s">
        <v>41</v>
      </c>
      <c r="F1875" s="56"/>
      <c r="G1875" s="56"/>
      <c r="H1875" s="56"/>
      <c r="I1875" s="56"/>
      <c r="J1875" s="56"/>
    </row>
    <row r="1876" spans="1:10">
      <c r="A1876" t="s">
        <v>357</v>
      </c>
      <c r="B1876" t="s">
        <v>135</v>
      </c>
      <c r="C1876" t="s">
        <v>69</v>
      </c>
      <c r="D1876" t="s">
        <v>47</v>
      </c>
      <c r="E1876" t="s">
        <v>41</v>
      </c>
      <c r="F1876" s="58"/>
      <c r="G1876" s="58"/>
      <c r="H1876" s="58"/>
      <c r="I1876" s="58"/>
      <c r="J1876" s="58"/>
    </row>
    <row r="1877" spans="1:10">
      <c r="A1877" t="s">
        <v>357</v>
      </c>
      <c r="B1877" t="s">
        <v>136</v>
      </c>
      <c r="C1877" t="s">
        <v>137</v>
      </c>
      <c r="D1877" t="s">
        <v>47</v>
      </c>
      <c r="E1877" t="s">
        <v>41</v>
      </c>
      <c r="F1877" s="56"/>
      <c r="G1877" s="56"/>
      <c r="H1877" s="56"/>
      <c r="I1877" s="56"/>
      <c r="J1877" s="56"/>
    </row>
    <row r="1878" spans="1:10">
      <c r="A1878" t="s">
        <v>357</v>
      </c>
      <c r="B1878" t="s">
        <v>138</v>
      </c>
      <c r="C1878" t="s">
        <v>139</v>
      </c>
      <c r="D1878" t="s">
        <v>47</v>
      </c>
      <c r="E1878" t="s">
        <v>41</v>
      </c>
      <c r="F1878" s="56"/>
      <c r="G1878" s="56"/>
      <c r="H1878" s="56"/>
      <c r="I1878" s="56"/>
      <c r="J1878" s="56"/>
    </row>
    <row r="1879" spans="1:10">
      <c r="A1879" t="s">
        <v>357</v>
      </c>
      <c r="B1879" t="s">
        <v>140</v>
      </c>
      <c r="C1879" t="s">
        <v>141</v>
      </c>
      <c r="D1879" t="s">
        <v>47</v>
      </c>
      <c r="E1879" t="s">
        <v>41</v>
      </c>
      <c r="F1879" s="56"/>
      <c r="G1879" s="56"/>
      <c r="H1879" s="56"/>
      <c r="I1879" s="56"/>
      <c r="J1879" s="56"/>
    </row>
    <row r="1880" spans="1:10">
      <c r="A1880" t="s">
        <v>357</v>
      </c>
      <c r="B1880" t="s">
        <v>142</v>
      </c>
      <c r="C1880" t="s">
        <v>143</v>
      </c>
      <c r="D1880" t="s">
        <v>47</v>
      </c>
      <c r="E1880" t="s">
        <v>41</v>
      </c>
      <c r="F1880" s="56"/>
      <c r="G1880" s="56"/>
      <c r="H1880" s="56"/>
      <c r="I1880" s="56"/>
      <c r="J1880" s="56"/>
    </row>
    <row r="1881" spans="1:10">
      <c r="A1881" t="s">
        <v>357</v>
      </c>
      <c r="B1881" t="s">
        <v>144</v>
      </c>
      <c r="C1881" t="s">
        <v>145</v>
      </c>
      <c r="D1881" t="s">
        <v>47</v>
      </c>
      <c r="E1881" t="s">
        <v>41</v>
      </c>
      <c r="F1881" s="56"/>
      <c r="G1881" s="56"/>
      <c r="H1881" s="56"/>
      <c r="I1881" s="56"/>
      <c r="J1881" s="56"/>
    </row>
    <row r="1882" spans="1:10">
      <c r="A1882" t="s">
        <v>357</v>
      </c>
      <c r="B1882" t="s">
        <v>146</v>
      </c>
      <c r="C1882" t="s">
        <v>147</v>
      </c>
      <c r="D1882" t="s">
        <v>47</v>
      </c>
      <c r="E1882" t="s">
        <v>41</v>
      </c>
      <c r="F1882" s="56"/>
      <c r="G1882" s="56"/>
      <c r="H1882" s="56"/>
      <c r="I1882" s="56"/>
      <c r="J1882" s="56"/>
    </row>
    <row r="1883" spans="1:10">
      <c r="A1883" t="s">
        <v>357</v>
      </c>
      <c r="B1883" t="s">
        <v>148</v>
      </c>
      <c r="C1883" t="s">
        <v>149</v>
      </c>
      <c r="D1883" t="s">
        <v>47</v>
      </c>
      <c r="E1883" t="s">
        <v>41</v>
      </c>
      <c r="F1883" s="56"/>
      <c r="G1883" s="56"/>
      <c r="H1883" s="56"/>
      <c r="I1883" s="56"/>
      <c r="J1883" s="56"/>
    </row>
    <row r="1884" spans="1:10">
      <c r="A1884" t="s">
        <v>357</v>
      </c>
      <c r="B1884" t="s">
        <v>150</v>
      </c>
      <c r="C1884" t="s">
        <v>151</v>
      </c>
      <c r="D1884" t="s">
        <v>47</v>
      </c>
      <c r="E1884" t="s">
        <v>41</v>
      </c>
      <c r="F1884" s="56"/>
      <c r="G1884" s="56"/>
      <c r="H1884" s="56"/>
      <c r="I1884" s="56"/>
      <c r="J1884" s="56"/>
    </row>
    <row r="1885" spans="1:10">
      <c r="A1885" t="s">
        <v>357</v>
      </c>
      <c r="B1885" t="s">
        <v>152</v>
      </c>
      <c r="C1885" t="s">
        <v>153</v>
      </c>
      <c r="D1885" t="s">
        <v>47</v>
      </c>
      <c r="E1885" t="s">
        <v>41</v>
      </c>
      <c r="F1885" s="56"/>
      <c r="G1885" s="56"/>
      <c r="H1885" s="56"/>
      <c r="I1885" s="56"/>
      <c r="J1885" s="56"/>
    </row>
    <row r="1886" spans="1:10">
      <c r="A1886" t="s">
        <v>357</v>
      </c>
      <c r="B1886" t="s">
        <v>154</v>
      </c>
      <c r="C1886" t="s">
        <v>155</v>
      </c>
      <c r="D1886" t="s">
        <v>47</v>
      </c>
      <c r="E1886" t="s">
        <v>41</v>
      </c>
      <c r="F1886" s="56"/>
      <c r="G1886" s="56"/>
      <c r="H1886" s="56"/>
      <c r="I1886" s="56"/>
      <c r="J1886" s="56"/>
    </row>
    <row r="1887" spans="1:10">
      <c r="A1887" t="s">
        <v>357</v>
      </c>
      <c r="B1887" t="s">
        <v>156</v>
      </c>
      <c r="C1887" t="s">
        <v>81</v>
      </c>
      <c r="D1887" t="s">
        <v>47</v>
      </c>
      <c r="E1887" t="s">
        <v>41</v>
      </c>
      <c r="F1887" s="58"/>
      <c r="G1887" s="58"/>
      <c r="H1887" s="58"/>
      <c r="I1887" s="58"/>
      <c r="J1887" s="58"/>
    </row>
    <row r="1888" spans="1:10">
      <c r="A1888" t="s">
        <v>357</v>
      </c>
      <c r="B1888" t="s">
        <v>157</v>
      </c>
      <c r="C1888" t="s">
        <v>158</v>
      </c>
      <c r="D1888" t="s">
        <v>47</v>
      </c>
      <c r="E1888" t="s">
        <v>41</v>
      </c>
      <c r="F1888" s="56"/>
      <c r="G1888" s="56"/>
      <c r="H1888" s="56"/>
      <c r="I1888" s="56"/>
      <c r="J1888" s="56"/>
    </row>
    <row r="1889" spans="1:10">
      <c r="A1889" t="s">
        <v>357</v>
      </c>
      <c r="B1889" t="s">
        <v>159</v>
      </c>
      <c r="C1889" t="s">
        <v>160</v>
      </c>
      <c r="D1889" t="s">
        <v>47</v>
      </c>
      <c r="E1889" t="s">
        <v>41</v>
      </c>
      <c r="F1889" s="56"/>
      <c r="G1889" s="56"/>
      <c r="H1889" s="56"/>
      <c r="I1889" s="56"/>
      <c r="J1889" s="56"/>
    </row>
    <row r="1890" spans="1:10">
      <c r="A1890" t="s">
        <v>357</v>
      </c>
      <c r="B1890" t="s">
        <v>161</v>
      </c>
      <c r="C1890" t="s">
        <v>162</v>
      </c>
      <c r="D1890" t="s">
        <v>47</v>
      </c>
      <c r="E1890" t="s">
        <v>41</v>
      </c>
      <c r="F1890" s="56"/>
      <c r="G1890" s="56"/>
      <c r="H1890" s="56"/>
      <c r="I1890" s="56"/>
      <c r="J1890" s="56"/>
    </row>
    <row r="1891" spans="1:10">
      <c r="A1891" t="s">
        <v>357</v>
      </c>
      <c r="B1891" t="s">
        <v>163</v>
      </c>
      <c r="C1891" t="s">
        <v>164</v>
      </c>
      <c r="D1891" t="s">
        <v>47</v>
      </c>
      <c r="E1891" t="s">
        <v>41</v>
      </c>
      <c r="F1891" s="56"/>
      <c r="G1891" s="56"/>
      <c r="H1891" s="56"/>
      <c r="I1891" s="56"/>
      <c r="J1891" s="56"/>
    </row>
    <row r="1892" spans="1:10">
      <c r="A1892" t="s">
        <v>357</v>
      </c>
      <c r="B1892" t="s">
        <v>165</v>
      </c>
      <c r="C1892" t="s">
        <v>166</v>
      </c>
      <c r="D1892" t="s">
        <v>47</v>
      </c>
      <c r="E1892" t="s">
        <v>41</v>
      </c>
      <c r="F1892" s="56"/>
      <c r="G1892" s="56"/>
      <c r="H1892" s="56"/>
      <c r="I1892" s="56"/>
      <c r="J1892" s="56"/>
    </row>
    <row r="1893" spans="1:10">
      <c r="A1893" t="s">
        <v>357</v>
      </c>
      <c r="B1893" t="s">
        <v>167</v>
      </c>
      <c r="C1893" t="s">
        <v>168</v>
      </c>
      <c r="D1893" t="s">
        <v>47</v>
      </c>
      <c r="E1893" t="s">
        <v>41</v>
      </c>
      <c r="F1893" s="56"/>
      <c r="G1893" s="56"/>
      <c r="H1893" s="56"/>
      <c r="I1893" s="56"/>
      <c r="J1893" s="56"/>
    </row>
    <row r="1894" spans="1:10">
      <c r="A1894" t="s">
        <v>357</v>
      </c>
      <c r="B1894" t="s">
        <v>169</v>
      </c>
      <c r="C1894" t="s">
        <v>170</v>
      </c>
      <c r="D1894" t="s">
        <v>47</v>
      </c>
      <c r="E1894" t="s">
        <v>41</v>
      </c>
      <c r="F1894" s="56"/>
      <c r="G1894" s="56"/>
      <c r="H1894" s="56"/>
      <c r="I1894" s="56"/>
      <c r="J1894" s="56"/>
    </row>
    <row r="1895" spans="1:10">
      <c r="A1895" t="s">
        <v>357</v>
      </c>
      <c r="B1895" t="s">
        <v>171</v>
      </c>
      <c r="C1895" t="s">
        <v>172</v>
      </c>
      <c r="D1895" t="s">
        <v>47</v>
      </c>
      <c r="E1895" t="s">
        <v>41</v>
      </c>
      <c r="F1895" s="56"/>
      <c r="G1895" s="56"/>
      <c r="H1895" s="56"/>
      <c r="I1895" s="56"/>
      <c r="J1895" s="56"/>
    </row>
    <row r="1896" spans="1:10">
      <c r="A1896" t="s">
        <v>357</v>
      </c>
      <c r="B1896" t="s">
        <v>173</v>
      </c>
      <c r="C1896" t="s">
        <v>174</v>
      </c>
      <c r="D1896" t="s">
        <v>47</v>
      </c>
      <c r="E1896" t="s">
        <v>41</v>
      </c>
      <c r="F1896" s="56"/>
      <c r="G1896" s="56"/>
      <c r="H1896" s="56"/>
      <c r="I1896" s="56"/>
      <c r="J1896" s="56"/>
    </row>
    <row r="1897" spans="1:10">
      <c r="A1897" t="s">
        <v>357</v>
      </c>
      <c r="B1897" t="s">
        <v>175</v>
      </c>
      <c r="C1897" t="s">
        <v>176</v>
      </c>
      <c r="D1897" t="s">
        <v>47</v>
      </c>
      <c r="E1897" t="s">
        <v>41</v>
      </c>
      <c r="F1897" s="56"/>
      <c r="G1897" s="56"/>
      <c r="H1897" s="56"/>
      <c r="I1897" s="56"/>
      <c r="J1897" s="56"/>
    </row>
    <row r="1898" spans="1:10">
      <c r="A1898" t="s">
        <v>357</v>
      </c>
      <c r="B1898" t="s">
        <v>177</v>
      </c>
      <c r="C1898" t="s">
        <v>93</v>
      </c>
      <c r="D1898" t="s">
        <v>47</v>
      </c>
      <c r="E1898" t="s">
        <v>41</v>
      </c>
      <c r="F1898" s="58"/>
      <c r="G1898" s="58"/>
      <c r="H1898" s="58"/>
      <c r="I1898" s="58"/>
      <c r="J1898" s="58"/>
    </row>
    <row r="1899" spans="1:10">
      <c r="A1899" t="s">
        <v>357</v>
      </c>
      <c r="B1899" t="s">
        <v>178</v>
      </c>
      <c r="C1899" t="s">
        <v>179</v>
      </c>
      <c r="D1899" t="s">
        <v>47</v>
      </c>
      <c r="E1899" t="s">
        <v>41</v>
      </c>
      <c r="F1899" s="56"/>
      <c r="G1899" s="56"/>
      <c r="H1899" s="56"/>
      <c r="I1899" s="56"/>
      <c r="J1899" s="56"/>
    </row>
    <row r="1900" spans="1:10">
      <c r="A1900" t="s">
        <v>357</v>
      </c>
      <c r="B1900" t="s">
        <v>180</v>
      </c>
      <c r="C1900" t="s">
        <v>181</v>
      </c>
      <c r="D1900" t="s">
        <v>47</v>
      </c>
      <c r="E1900" t="s">
        <v>41</v>
      </c>
      <c r="F1900" s="56"/>
      <c r="G1900" s="56"/>
      <c r="H1900" s="56"/>
      <c r="I1900" s="56"/>
      <c r="J1900" s="56"/>
    </row>
    <row r="1901" spans="1:10">
      <c r="A1901" t="s">
        <v>357</v>
      </c>
      <c r="B1901" t="s">
        <v>182</v>
      </c>
      <c r="C1901" t="s">
        <v>183</v>
      </c>
      <c r="D1901" t="s">
        <v>47</v>
      </c>
      <c r="E1901" t="s">
        <v>41</v>
      </c>
      <c r="F1901" s="56"/>
      <c r="G1901" s="56"/>
      <c r="H1901" s="56"/>
      <c r="I1901" s="56"/>
      <c r="J1901" s="56"/>
    </row>
    <row r="1902" spans="1:10">
      <c r="A1902" t="s">
        <v>357</v>
      </c>
      <c r="B1902" t="s">
        <v>184</v>
      </c>
      <c r="C1902" t="s">
        <v>185</v>
      </c>
      <c r="D1902" t="s">
        <v>47</v>
      </c>
      <c r="E1902" t="s">
        <v>41</v>
      </c>
      <c r="F1902" s="56"/>
      <c r="G1902" s="56"/>
      <c r="H1902" s="56"/>
      <c r="I1902" s="56"/>
      <c r="J1902" s="56"/>
    </row>
    <row r="1903" spans="1:10">
      <c r="A1903" t="s">
        <v>357</v>
      </c>
      <c r="B1903" t="s">
        <v>186</v>
      </c>
      <c r="C1903" t="s">
        <v>187</v>
      </c>
      <c r="D1903" t="s">
        <v>47</v>
      </c>
      <c r="E1903" t="s">
        <v>41</v>
      </c>
      <c r="F1903" s="56"/>
      <c r="G1903" s="56"/>
      <c r="H1903" s="56"/>
      <c r="I1903" s="56"/>
      <c r="J1903" s="56"/>
    </row>
    <row r="1904" spans="1:10">
      <c r="A1904" t="s">
        <v>357</v>
      </c>
      <c r="B1904" t="s">
        <v>188</v>
      </c>
      <c r="C1904" t="s">
        <v>189</v>
      </c>
      <c r="D1904" t="s">
        <v>47</v>
      </c>
      <c r="E1904" t="s">
        <v>41</v>
      </c>
      <c r="F1904" s="56"/>
      <c r="G1904" s="56"/>
      <c r="H1904" s="56"/>
      <c r="I1904" s="56"/>
      <c r="J1904" s="56"/>
    </row>
    <row r="1905" spans="1:10">
      <c r="A1905" t="s">
        <v>357</v>
      </c>
      <c r="B1905" t="s">
        <v>190</v>
      </c>
      <c r="C1905" t="s">
        <v>191</v>
      </c>
      <c r="D1905" t="s">
        <v>47</v>
      </c>
      <c r="E1905" t="s">
        <v>41</v>
      </c>
      <c r="F1905" s="56"/>
      <c r="G1905" s="56"/>
      <c r="H1905" s="56"/>
      <c r="I1905" s="56"/>
      <c r="J1905" s="56"/>
    </row>
    <row r="1906" spans="1:10">
      <c r="A1906" t="s">
        <v>357</v>
      </c>
      <c r="B1906" t="s">
        <v>192</v>
      </c>
      <c r="C1906" t="s">
        <v>193</v>
      </c>
      <c r="D1906" t="s">
        <v>47</v>
      </c>
      <c r="E1906" t="s">
        <v>41</v>
      </c>
      <c r="F1906" s="56"/>
      <c r="G1906" s="56"/>
      <c r="H1906" s="56"/>
      <c r="I1906" s="56"/>
      <c r="J1906" s="56"/>
    </row>
    <row r="1907" spans="1:10">
      <c r="A1907" t="s">
        <v>357</v>
      </c>
      <c r="B1907" t="s">
        <v>194</v>
      </c>
      <c r="C1907" t="s">
        <v>195</v>
      </c>
      <c r="D1907" t="s">
        <v>47</v>
      </c>
      <c r="E1907" t="s">
        <v>41</v>
      </c>
      <c r="F1907" s="56"/>
      <c r="G1907" s="56"/>
      <c r="H1907" s="56"/>
      <c r="I1907" s="56"/>
      <c r="J1907" s="56"/>
    </row>
    <row r="1908" spans="1:10">
      <c r="A1908" t="s">
        <v>357</v>
      </c>
      <c r="B1908" t="s">
        <v>196</v>
      </c>
      <c r="C1908" t="s">
        <v>197</v>
      </c>
      <c r="D1908" t="s">
        <v>47</v>
      </c>
      <c r="E1908" t="s">
        <v>41</v>
      </c>
      <c r="F1908" s="56"/>
      <c r="G1908" s="56"/>
      <c r="H1908" s="56"/>
      <c r="I1908" s="56"/>
      <c r="J1908" s="56"/>
    </row>
    <row r="1909" spans="1:10">
      <c r="A1909" t="s">
        <v>357</v>
      </c>
      <c r="B1909" t="s">
        <v>198</v>
      </c>
      <c r="C1909" t="s">
        <v>199</v>
      </c>
      <c r="D1909" t="s">
        <v>47</v>
      </c>
      <c r="E1909" t="s">
        <v>41</v>
      </c>
      <c r="F1909" s="58"/>
      <c r="G1909" s="58"/>
      <c r="H1909" s="58"/>
      <c r="I1909" s="58"/>
      <c r="J1909" s="58"/>
    </row>
    <row r="1910" spans="1:10">
      <c r="A1910" t="s">
        <v>357</v>
      </c>
      <c r="B1910" t="s">
        <v>200</v>
      </c>
      <c r="C1910" t="s">
        <v>201</v>
      </c>
      <c r="D1910" t="s">
        <v>47</v>
      </c>
      <c r="E1910" t="s">
        <v>41</v>
      </c>
      <c r="F1910" s="56"/>
      <c r="G1910" s="56"/>
      <c r="H1910" s="56"/>
      <c r="I1910" s="56"/>
      <c r="J1910" s="56"/>
    </row>
    <row r="1911" spans="1:10">
      <c r="A1911" t="s">
        <v>357</v>
      </c>
      <c r="B1911" t="s">
        <v>202</v>
      </c>
      <c r="C1911" t="s">
        <v>203</v>
      </c>
      <c r="D1911" t="s">
        <v>47</v>
      </c>
      <c r="E1911" t="s">
        <v>41</v>
      </c>
      <c r="F1911" s="56"/>
      <c r="G1911" s="56"/>
      <c r="H1911" s="56"/>
      <c r="I1911" s="56"/>
      <c r="J1911" s="56"/>
    </row>
    <row r="1912" spans="1:10">
      <c r="A1912" t="s">
        <v>357</v>
      </c>
      <c r="B1912" t="s">
        <v>204</v>
      </c>
      <c r="C1912" t="s">
        <v>205</v>
      </c>
      <c r="D1912" t="s">
        <v>47</v>
      </c>
      <c r="E1912" t="s">
        <v>41</v>
      </c>
      <c r="F1912" s="56"/>
      <c r="G1912" s="56"/>
      <c r="H1912" s="56"/>
      <c r="I1912" s="56"/>
      <c r="J1912" s="56"/>
    </row>
    <row r="1913" spans="1:10">
      <c r="A1913" t="s">
        <v>357</v>
      </c>
      <c r="B1913" t="s">
        <v>206</v>
      </c>
      <c r="C1913" t="s">
        <v>207</v>
      </c>
      <c r="D1913" t="s">
        <v>47</v>
      </c>
      <c r="E1913" t="s">
        <v>41</v>
      </c>
      <c r="F1913" s="56"/>
      <c r="G1913" s="56"/>
      <c r="H1913" s="56"/>
      <c r="I1913" s="56"/>
      <c r="J1913" s="56"/>
    </row>
    <row r="1914" spans="1:10">
      <c r="A1914" t="s">
        <v>357</v>
      </c>
      <c r="B1914" t="s">
        <v>208</v>
      </c>
      <c r="C1914" t="s">
        <v>209</v>
      </c>
      <c r="D1914" t="s">
        <v>47</v>
      </c>
      <c r="E1914" t="s">
        <v>41</v>
      </c>
      <c r="F1914" s="56"/>
      <c r="G1914" s="56"/>
      <c r="H1914" s="56"/>
      <c r="I1914" s="56"/>
      <c r="J1914" s="56"/>
    </row>
    <row r="1915" spans="1:10">
      <c r="A1915" t="s">
        <v>357</v>
      </c>
      <c r="B1915" t="s">
        <v>210</v>
      </c>
      <c r="C1915" t="s">
        <v>211</v>
      </c>
      <c r="D1915" t="s">
        <v>47</v>
      </c>
      <c r="E1915" t="s">
        <v>41</v>
      </c>
      <c r="F1915" s="56"/>
      <c r="G1915" s="56"/>
      <c r="H1915" s="56"/>
      <c r="I1915" s="56"/>
      <c r="J1915" s="56"/>
    </row>
    <row r="1916" spans="1:10">
      <c r="A1916" t="s">
        <v>357</v>
      </c>
      <c r="B1916" t="s">
        <v>212</v>
      </c>
      <c r="C1916" t="s">
        <v>213</v>
      </c>
      <c r="D1916" t="s">
        <v>47</v>
      </c>
      <c r="E1916" t="s">
        <v>41</v>
      </c>
      <c r="F1916" s="56"/>
      <c r="G1916" s="56"/>
      <c r="H1916" s="56"/>
      <c r="I1916" s="56"/>
      <c r="J1916" s="56"/>
    </row>
    <row r="1917" spans="1:10">
      <c r="A1917" t="s">
        <v>357</v>
      </c>
      <c r="B1917" t="s">
        <v>214</v>
      </c>
      <c r="C1917" t="s">
        <v>215</v>
      </c>
      <c r="D1917" t="s">
        <v>47</v>
      </c>
      <c r="E1917" t="s">
        <v>41</v>
      </c>
      <c r="F1917" s="56"/>
      <c r="G1917" s="56"/>
      <c r="H1917" s="56"/>
      <c r="I1917" s="56"/>
      <c r="J1917" s="56"/>
    </row>
    <row r="1918" spans="1:10">
      <c r="A1918" t="s">
        <v>357</v>
      </c>
      <c r="B1918" t="s">
        <v>216</v>
      </c>
      <c r="C1918" t="s">
        <v>217</v>
      </c>
      <c r="D1918" t="s">
        <v>47</v>
      </c>
      <c r="E1918" t="s">
        <v>41</v>
      </c>
      <c r="F1918" s="56"/>
      <c r="G1918" s="56"/>
      <c r="H1918" s="56"/>
      <c r="I1918" s="56"/>
      <c r="J1918" s="56"/>
    </row>
    <row r="1919" spans="1:10">
      <c r="A1919" t="s">
        <v>357</v>
      </c>
      <c r="B1919" t="s">
        <v>218</v>
      </c>
      <c r="C1919" t="s">
        <v>219</v>
      </c>
      <c r="D1919" t="s">
        <v>47</v>
      </c>
      <c r="E1919" t="s">
        <v>41</v>
      </c>
      <c r="F1919" s="56"/>
      <c r="G1919" s="56"/>
      <c r="H1919" s="56"/>
      <c r="I1919" s="56"/>
      <c r="J1919" s="56"/>
    </row>
    <row r="1920" spans="1:10">
      <c r="A1920" t="s">
        <v>357</v>
      </c>
      <c r="B1920" t="s">
        <v>220</v>
      </c>
      <c r="C1920" t="s">
        <v>221</v>
      </c>
      <c r="D1920" t="s">
        <v>47</v>
      </c>
      <c r="E1920" t="s">
        <v>41</v>
      </c>
      <c r="F1920" s="58"/>
      <c r="G1920" s="58"/>
      <c r="H1920" s="58"/>
      <c r="I1920" s="58"/>
      <c r="J1920" s="58"/>
    </row>
    <row r="1921" spans="1:10">
      <c r="A1921" t="s">
        <v>357</v>
      </c>
      <c r="B1921" t="s">
        <v>222</v>
      </c>
      <c r="C1921" t="s">
        <v>223</v>
      </c>
      <c r="D1921" t="s">
        <v>47</v>
      </c>
      <c r="E1921" t="s">
        <v>41</v>
      </c>
      <c r="F1921" s="58"/>
      <c r="G1921" s="58"/>
      <c r="H1921" s="58"/>
      <c r="I1921" s="58"/>
      <c r="J1921" s="58"/>
    </row>
    <row r="1922" spans="1:10">
      <c r="A1922" t="s">
        <v>357</v>
      </c>
      <c r="B1922" t="s">
        <v>224</v>
      </c>
      <c r="C1922" t="s">
        <v>225</v>
      </c>
      <c r="D1922" t="s">
        <v>47</v>
      </c>
      <c r="E1922" t="s">
        <v>41</v>
      </c>
      <c r="F1922" s="58"/>
      <c r="G1922" s="58"/>
      <c r="H1922" s="58"/>
      <c r="I1922" s="58"/>
      <c r="J1922" s="58"/>
    </row>
    <row r="1923" spans="1:10">
      <c r="A1923" t="s">
        <v>357</v>
      </c>
      <c r="B1923" t="s">
        <v>226</v>
      </c>
      <c r="C1923" t="s">
        <v>227</v>
      </c>
      <c r="D1923" t="s">
        <v>47</v>
      </c>
      <c r="E1923" t="s">
        <v>41</v>
      </c>
      <c r="F1923" s="58"/>
      <c r="G1923" s="58"/>
      <c r="H1923" s="58"/>
      <c r="I1923" s="58"/>
      <c r="J1923" s="58"/>
    </row>
    <row r="1924" spans="1:10">
      <c r="A1924" t="s">
        <v>357</v>
      </c>
      <c r="B1924" t="s">
        <v>228</v>
      </c>
      <c r="C1924" t="s">
        <v>229</v>
      </c>
      <c r="D1924" t="s">
        <v>47</v>
      </c>
      <c r="E1924" t="s">
        <v>41</v>
      </c>
      <c r="F1924" s="58"/>
      <c r="G1924" s="58"/>
      <c r="H1924" s="58"/>
      <c r="I1924" s="58"/>
      <c r="J1924" s="58"/>
    </row>
    <row r="1925" spans="1:10">
      <c r="A1925" t="s">
        <v>357</v>
      </c>
      <c r="B1925" t="s">
        <v>230</v>
      </c>
      <c r="C1925" t="s">
        <v>231</v>
      </c>
      <c r="D1925" t="s">
        <v>47</v>
      </c>
      <c r="E1925" t="s">
        <v>41</v>
      </c>
      <c r="F1925" s="58"/>
      <c r="G1925" s="58"/>
      <c r="H1925" s="58"/>
      <c r="I1925" s="58"/>
      <c r="J1925" s="58"/>
    </row>
    <row r="1926" spans="1:10">
      <c r="A1926" t="s">
        <v>357</v>
      </c>
      <c r="B1926" t="s">
        <v>232</v>
      </c>
      <c r="C1926" t="s">
        <v>233</v>
      </c>
      <c r="D1926" t="s">
        <v>47</v>
      </c>
      <c r="E1926" t="s">
        <v>41</v>
      </c>
      <c r="F1926" s="58"/>
      <c r="G1926" s="58"/>
      <c r="H1926" s="58"/>
      <c r="I1926" s="58"/>
      <c r="J1926" s="58"/>
    </row>
    <row r="1927" spans="1:10">
      <c r="A1927" t="s">
        <v>357</v>
      </c>
      <c r="B1927" t="s">
        <v>234</v>
      </c>
      <c r="C1927" t="s">
        <v>235</v>
      </c>
      <c r="D1927" t="s">
        <v>47</v>
      </c>
      <c r="E1927" t="s">
        <v>41</v>
      </c>
      <c r="F1927" s="58"/>
      <c r="G1927" s="58"/>
      <c r="H1927" s="58"/>
      <c r="I1927" s="58"/>
      <c r="J1927" s="58"/>
    </row>
    <row r="1928" spans="1:10">
      <c r="A1928" t="s">
        <v>357</v>
      </c>
      <c r="B1928" t="s">
        <v>236</v>
      </c>
      <c r="C1928" t="s">
        <v>237</v>
      </c>
      <c r="D1928" t="s">
        <v>47</v>
      </c>
      <c r="E1928" t="s">
        <v>41</v>
      </c>
      <c r="F1928" s="58"/>
      <c r="G1928" s="58"/>
      <c r="H1928" s="58"/>
      <c r="I1928" s="58"/>
      <c r="J1928" s="58"/>
    </row>
    <row r="1929" spans="1:10">
      <c r="A1929" t="s">
        <v>357</v>
      </c>
      <c r="B1929" t="s">
        <v>238</v>
      </c>
      <c r="C1929" t="s">
        <v>239</v>
      </c>
      <c r="D1929" t="s">
        <v>47</v>
      </c>
      <c r="E1929" t="s">
        <v>41</v>
      </c>
      <c r="F1929" s="58"/>
      <c r="G1929" s="58"/>
      <c r="H1929" s="58"/>
      <c r="I1929" s="58"/>
      <c r="J1929" s="58"/>
    </row>
    <row r="1930" spans="1:10">
      <c r="A1930" t="s">
        <v>357</v>
      </c>
      <c r="B1930" t="s">
        <v>240</v>
      </c>
      <c r="C1930" t="s">
        <v>241</v>
      </c>
      <c r="D1930" t="s">
        <v>47</v>
      </c>
      <c r="E1930" t="s">
        <v>41</v>
      </c>
      <c r="F1930" s="58"/>
      <c r="G1930" s="58"/>
      <c r="H1930" s="58"/>
      <c r="I1930" s="58"/>
      <c r="J1930" s="58"/>
    </row>
    <row r="1931" spans="1:10">
      <c r="A1931" t="s">
        <v>357</v>
      </c>
      <c r="B1931" t="s">
        <v>242</v>
      </c>
      <c r="C1931" t="s">
        <v>243</v>
      </c>
      <c r="D1931" t="s">
        <v>47</v>
      </c>
      <c r="E1931" t="s">
        <v>41</v>
      </c>
      <c r="F1931" s="58"/>
      <c r="G1931" s="58"/>
      <c r="H1931" s="58"/>
      <c r="I1931" s="58"/>
      <c r="J1931" s="58"/>
    </row>
    <row r="1932" spans="1:10">
      <c r="A1932" t="s">
        <v>357</v>
      </c>
      <c r="B1932" t="s">
        <v>244</v>
      </c>
      <c r="C1932" t="s">
        <v>245</v>
      </c>
      <c r="D1932" t="s">
        <v>47</v>
      </c>
      <c r="E1932" t="s">
        <v>41</v>
      </c>
      <c r="F1932" s="56"/>
      <c r="G1932" s="56"/>
      <c r="H1932" s="56"/>
      <c r="I1932" s="56"/>
      <c r="J1932" s="56"/>
    </row>
    <row r="1933" spans="1:10">
      <c r="A1933" t="s">
        <v>357</v>
      </c>
      <c r="B1933" t="s">
        <v>246</v>
      </c>
      <c r="C1933" t="s">
        <v>247</v>
      </c>
      <c r="D1933" t="s">
        <v>47</v>
      </c>
      <c r="E1933" t="s">
        <v>41</v>
      </c>
      <c r="F1933" s="56"/>
      <c r="G1933" s="56"/>
      <c r="H1933" s="56"/>
      <c r="I1933" s="56"/>
      <c r="J1933" s="56"/>
    </row>
    <row r="1934" spans="1:10">
      <c r="A1934" t="s">
        <v>357</v>
      </c>
      <c r="B1934" t="s">
        <v>248</v>
      </c>
      <c r="C1934" t="s">
        <v>249</v>
      </c>
      <c r="D1934" t="s">
        <v>47</v>
      </c>
      <c r="E1934" t="s">
        <v>41</v>
      </c>
      <c r="F1934" s="56"/>
      <c r="G1934" s="56"/>
      <c r="H1934" s="56"/>
      <c r="I1934" s="56"/>
      <c r="J1934" s="56"/>
    </row>
    <row r="1935" spans="1:10">
      <c r="A1935" t="s">
        <v>357</v>
      </c>
      <c r="B1935" t="s">
        <v>250</v>
      </c>
      <c r="C1935" t="s">
        <v>251</v>
      </c>
      <c r="D1935" t="s">
        <v>47</v>
      </c>
      <c r="E1935" t="s">
        <v>41</v>
      </c>
      <c r="F1935" s="56"/>
      <c r="G1935" s="56"/>
      <c r="H1935" s="56"/>
      <c r="I1935" s="56"/>
      <c r="J1935" s="56"/>
    </row>
    <row r="1936" spans="1:10">
      <c r="A1936" t="s">
        <v>357</v>
      </c>
      <c r="B1936" t="s">
        <v>252</v>
      </c>
      <c r="C1936" t="s">
        <v>253</v>
      </c>
      <c r="D1936" t="s">
        <v>47</v>
      </c>
      <c r="E1936" t="s">
        <v>41</v>
      </c>
      <c r="F1936" s="56"/>
      <c r="G1936" s="56"/>
      <c r="H1936" s="56"/>
      <c r="I1936" s="56"/>
      <c r="J1936" s="56"/>
    </row>
    <row r="1937" spans="1:10">
      <c r="A1937" t="s">
        <v>357</v>
      </c>
      <c r="B1937" t="s">
        <v>254</v>
      </c>
      <c r="C1937" t="s">
        <v>255</v>
      </c>
      <c r="D1937" t="s">
        <v>47</v>
      </c>
      <c r="E1937" t="s">
        <v>41</v>
      </c>
      <c r="F1937" s="56"/>
      <c r="G1937" s="56"/>
      <c r="H1937" s="56"/>
      <c r="I1937" s="56"/>
      <c r="J1937" s="56"/>
    </row>
    <row r="1938" spans="1:10">
      <c r="A1938" t="s">
        <v>357</v>
      </c>
      <c r="B1938" t="s">
        <v>256</v>
      </c>
      <c r="C1938" t="s">
        <v>257</v>
      </c>
      <c r="D1938" t="s">
        <v>47</v>
      </c>
      <c r="E1938" t="s">
        <v>41</v>
      </c>
      <c r="F1938" s="56"/>
      <c r="G1938" s="56"/>
      <c r="H1938" s="56"/>
      <c r="I1938" s="56"/>
      <c r="J1938" s="56"/>
    </row>
    <row r="1939" spans="1:10">
      <c r="A1939" t="s">
        <v>357</v>
      </c>
      <c r="B1939" t="s">
        <v>258</v>
      </c>
      <c r="C1939" t="s">
        <v>259</v>
      </c>
      <c r="D1939" t="s">
        <v>47</v>
      </c>
      <c r="E1939" t="s">
        <v>41</v>
      </c>
      <c r="F1939" s="56"/>
      <c r="G1939" s="56"/>
      <c r="H1939" s="56"/>
      <c r="I1939" s="56"/>
      <c r="J1939" s="56"/>
    </row>
    <row r="1940" spans="1:10">
      <c r="A1940" t="s">
        <v>357</v>
      </c>
      <c r="B1940" t="s">
        <v>260</v>
      </c>
      <c r="C1940" t="s">
        <v>261</v>
      </c>
      <c r="D1940" t="s">
        <v>47</v>
      </c>
      <c r="E1940" t="s">
        <v>41</v>
      </c>
      <c r="F1940" s="56"/>
      <c r="G1940" s="56"/>
      <c r="H1940" s="56"/>
      <c r="I1940" s="56"/>
      <c r="J1940" s="56"/>
    </row>
    <row r="1941" spans="1:10">
      <c r="A1941" t="s">
        <v>357</v>
      </c>
      <c r="B1941" t="s">
        <v>262</v>
      </c>
      <c r="C1941" t="s">
        <v>263</v>
      </c>
      <c r="D1941" t="s">
        <v>47</v>
      </c>
      <c r="E1941" t="s">
        <v>41</v>
      </c>
      <c r="F1941" s="56"/>
      <c r="G1941" s="56"/>
      <c r="H1941" s="56"/>
      <c r="I1941" s="56"/>
      <c r="J1941" s="56"/>
    </row>
    <row r="1942" spans="1:10">
      <c r="A1942" t="s">
        <v>357</v>
      </c>
      <c r="B1942" t="s">
        <v>264</v>
      </c>
      <c r="C1942" t="s">
        <v>265</v>
      </c>
      <c r="D1942" t="s">
        <v>47</v>
      </c>
      <c r="E1942" t="s">
        <v>41</v>
      </c>
      <c r="F1942" s="58"/>
      <c r="G1942" s="58"/>
      <c r="H1942" s="58"/>
      <c r="I1942" s="58"/>
      <c r="J1942" s="58"/>
    </row>
    <row r="1943" spans="1:10">
      <c r="A1943" t="s">
        <v>357</v>
      </c>
      <c r="B1943" t="s">
        <v>266</v>
      </c>
      <c r="C1943" t="s">
        <v>267</v>
      </c>
      <c r="D1943" t="s">
        <v>47</v>
      </c>
      <c r="E1943" t="s">
        <v>41</v>
      </c>
      <c r="F1943" s="56"/>
      <c r="G1943" s="56"/>
      <c r="H1943" s="56"/>
      <c r="I1943" s="56"/>
      <c r="J1943" s="56"/>
    </row>
    <row r="1944" spans="1:10">
      <c r="A1944" t="s">
        <v>357</v>
      </c>
      <c r="B1944" t="s">
        <v>268</v>
      </c>
      <c r="C1944" t="s">
        <v>269</v>
      </c>
      <c r="D1944" t="s">
        <v>47</v>
      </c>
      <c r="E1944" t="s">
        <v>41</v>
      </c>
      <c r="F1944" s="56"/>
      <c r="G1944" s="56"/>
      <c r="H1944" s="56"/>
      <c r="I1944" s="56"/>
      <c r="J1944" s="56"/>
    </row>
    <row r="1945" spans="1:10">
      <c r="A1945" t="s">
        <v>357</v>
      </c>
      <c r="B1945" t="s">
        <v>270</v>
      </c>
      <c r="C1945" t="s">
        <v>271</v>
      </c>
      <c r="D1945" t="s">
        <v>47</v>
      </c>
      <c r="E1945" t="s">
        <v>41</v>
      </c>
      <c r="F1945" s="56"/>
      <c r="G1945" s="56"/>
      <c r="H1945" s="56"/>
      <c r="I1945" s="56"/>
      <c r="J1945" s="56"/>
    </row>
    <row r="1946" spans="1:10">
      <c r="A1946" t="s">
        <v>357</v>
      </c>
      <c r="B1946" t="s">
        <v>272</v>
      </c>
      <c r="C1946" t="s">
        <v>273</v>
      </c>
      <c r="D1946" t="s">
        <v>47</v>
      </c>
      <c r="E1946" t="s">
        <v>41</v>
      </c>
      <c r="F1946" s="56"/>
      <c r="G1946" s="56"/>
      <c r="H1946" s="56"/>
      <c r="I1946" s="56"/>
      <c r="J1946" s="56"/>
    </row>
    <row r="1947" spans="1:10">
      <c r="A1947" t="s">
        <v>357</v>
      </c>
      <c r="B1947" t="s">
        <v>274</v>
      </c>
      <c r="C1947" t="s">
        <v>275</v>
      </c>
      <c r="D1947" t="s">
        <v>47</v>
      </c>
      <c r="E1947" t="s">
        <v>41</v>
      </c>
      <c r="F1947" s="56"/>
      <c r="G1947" s="56"/>
      <c r="H1947" s="56"/>
      <c r="I1947" s="56"/>
      <c r="J1947" s="56"/>
    </row>
    <row r="1948" spans="1:10">
      <c r="A1948" t="s">
        <v>357</v>
      </c>
      <c r="B1948" t="s">
        <v>276</v>
      </c>
      <c r="C1948" t="s">
        <v>277</v>
      </c>
      <c r="D1948" t="s">
        <v>47</v>
      </c>
      <c r="E1948" t="s">
        <v>41</v>
      </c>
      <c r="F1948" s="56"/>
      <c r="G1948" s="56"/>
      <c r="H1948" s="56"/>
      <c r="I1948" s="56"/>
      <c r="J1948" s="56"/>
    </row>
    <row r="1949" spans="1:10">
      <c r="A1949" t="s">
        <v>357</v>
      </c>
      <c r="B1949" t="s">
        <v>278</v>
      </c>
      <c r="C1949" t="s">
        <v>279</v>
      </c>
      <c r="D1949" t="s">
        <v>47</v>
      </c>
      <c r="E1949" t="s">
        <v>41</v>
      </c>
      <c r="F1949" s="56"/>
      <c r="G1949" s="56"/>
      <c r="H1949" s="56"/>
      <c r="I1949" s="56"/>
      <c r="J1949" s="56"/>
    </row>
    <row r="1950" spans="1:10">
      <c r="A1950" t="s">
        <v>357</v>
      </c>
      <c r="B1950" t="s">
        <v>280</v>
      </c>
      <c r="C1950" t="s">
        <v>281</v>
      </c>
      <c r="D1950" t="s">
        <v>47</v>
      </c>
      <c r="E1950" t="s">
        <v>41</v>
      </c>
      <c r="F1950" s="56"/>
      <c r="G1950" s="56"/>
      <c r="H1950" s="56"/>
      <c r="I1950" s="56"/>
      <c r="J1950" s="56"/>
    </row>
    <row r="1951" spans="1:10">
      <c r="A1951" t="s">
        <v>357</v>
      </c>
      <c r="B1951" t="s">
        <v>282</v>
      </c>
      <c r="C1951" t="s">
        <v>283</v>
      </c>
      <c r="D1951" t="s">
        <v>47</v>
      </c>
      <c r="E1951" t="s">
        <v>41</v>
      </c>
      <c r="F1951" s="56"/>
      <c r="G1951" s="56"/>
      <c r="H1951" s="56"/>
      <c r="I1951" s="56"/>
      <c r="J1951" s="56"/>
    </row>
    <row r="1952" spans="1:10">
      <c r="A1952" t="s">
        <v>357</v>
      </c>
      <c r="B1952" t="s">
        <v>284</v>
      </c>
      <c r="C1952" t="s">
        <v>285</v>
      </c>
      <c r="D1952" t="s">
        <v>47</v>
      </c>
      <c r="E1952" t="s">
        <v>41</v>
      </c>
      <c r="F1952" s="56"/>
      <c r="G1952" s="56"/>
      <c r="H1952" s="56"/>
      <c r="I1952" s="56"/>
      <c r="J1952" s="56"/>
    </row>
    <row r="1953" spans="1:10">
      <c r="A1953" t="s">
        <v>357</v>
      </c>
      <c r="B1953" t="s">
        <v>286</v>
      </c>
      <c r="C1953" t="s">
        <v>287</v>
      </c>
      <c r="D1953" t="s">
        <v>47</v>
      </c>
      <c r="E1953" t="s">
        <v>41</v>
      </c>
      <c r="F1953" s="58"/>
      <c r="G1953" s="58"/>
      <c r="H1953" s="58"/>
      <c r="I1953" s="58"/>
      <c r="J1953" s="58"/>
    </row>
    <row r="1954" spans="1:10">
      <c r="A1954" t="s">
        <v>357</v>
      </c>
      <c r="B1954" t="s">
        <v>288</v>
      </c>
      <c r="C1954" t="s">
        <v>289</v>
      </c>
      <c r="D1954" t="s">
        <v>47</v>
      </c>
      <c r="E1954" t="s">
        <v>41</v>
      </c>
      <c r="F1954" s="58"/>
      <c r="G1954" s="58"/>
      <c r="H1954" s="58"/>
      <c r="I1954" s="58"/>
      <c r="J1954" s="58"/>
    </row>
    <row r="1955" spans="1:10">
      <c r="A1955" t="s">
        <v>357</v>
      </c>
      <c r="B1955" t="s">
        <v>290</v>
      </c>
      <c r="C1955" t="s">
        <v>291</v>
      </c>
      <c r="D1955" t="s">
        <v>47</v>
      </c>
      <c r="E1955" t="s">
        <v>41</v>
      </c>
      <c r="F1955" s="58"/>
      <c r="G1955" s="58"/>
      <c r="H1955" s="58"/>
      <c r="I1955" s="58"/>
      <c r="J1955" s="58"/>
    </row>
    <row r="1956" spans="1:10">
      <c r="A1956" t="s">
        <v>357</v>
      </c>
      <c r="B1956" t="s">
        <v>292</v>
      </c>
      <c r="C1956" t="s">
        <v>293</v>
      </c>
      <c r="D1956" t="s">
        <v>47</v>
      </c>
      <c r="E1956" t="s">
        <v>41</v>
      </c>
      <c r="F1956" s="58"/>
      <c r="G1956" s="58"/>
      <c r="H1956" s="58"/>
      <c r="I1956" s="58"/>
      <c r="J1956" s="58"/>
    </row>
    <row r="1957" spans="1:10">
      <c r="A1957" t="s">
        <v>357</v>
      </c>
      <c r="B1957" t="s">
        <v>294</v>
      </c>
      <c r="C1957" t="s">
        <v>295</v>
      </c>
      <c r="D1957" t="s">
        <v>47</v>
      </c>
      <c r="E1957" t="s">
        <v>41</v>
      </c>
      <c r="F1957" s="58"/>
      <c r="G1957" s="58"/>
      <c r="H1957" s="58"/>
      <c r="I1957" s="58"/>
      <c r="J1957" s="58"/>
    </row>
    <row r="1958" spans="1:10">
      <c r="A1958" t="s">
        <v>357</v>
      </c>
      <c r="B1958" t="s">
        <v>296</v>
      </c>
      <c r="C1958" t="s">
        <v>297</v>
      </c>
      <c r="D1958" t="s">
        <v>47</v>
      </c>
      <c r="E1958" t="s">
        <v>41</v>
      </c>
      <c r="F1958" s="58"/>
      <c r="G1958" s="58"/>
      <c r="H1958" s="58"/>
      <c r="I1958" s="58"/>
      <c r="J1958" s="58"/>
    </row>
    <row r="1959" spans="1:10">
      <c r="A1959" t="s">
        <v>357</v>
      </c>
      <c r="B1959" t="s">
        <v>298</v>
      </c>
      <c r="C1959" t="s">
        <v>299</v>
      </c>
      <c r="D1959" t="s">
        <v>47</v>
      </c>
      <c r="E1959" t="s">
        <v>41</v>
      </c>
      <c r="F1959" s="58"/>
      <c r="G1959" s="58"/>
      <c r="H1959" s="58"/>
      <c r="I1959" s="58"/>
      <c r="J1959" s="58"/>
    </row>
    <row r="1960" spans="1:10">
      <c r="A1960" t="s">
        <v>357</v>
      </c>
      <c r="B1960" t="s">
        <v>300</v>
      </c>
      <c r="C1960" t="s">
        <v>301</v>
      </c>
      <c r="D1960" t="s">
        <v>47</v>
      </c>
      <c r="E1960" t="s">
        <v>41</v>
      </c>
      <c r="F1960" s="58"/>
      <c r="G1960" s="58"/>
      <c r="H1960" s="58"/>
      <c r="I1960" s="58"/>
      <c r="J1960" s="58"/>
    </row>
    <row r="1961" spans="1:10">
      <c r="A1961" t="s">
        <v>357</v>
      </c>
      <c r="B1961" t="s">
        <v>302</v>
      </c>
      <c r="C1961" t="s">
        <v>303</v>
      </c>
      <c r="D1961" t="s">
        <v>47</v>
      </c>
      <c r="E1961" t="s">
        <v>41</v>
      </c>
      <c r="F1961" s="58"/>
      <c r="G1961" s="58"/>
      <c r="H1961" s="58"/>
      <c r="I1961" s="58"/>
      <c r="J1961" s="58"/>
    </row>
    <row r="1962" spans="1:10">
      <c r="A1962" t="s">
        <v>357</v>
      </c>
      <c r="B1962" t="s">
        <v>304</v>
      </c>
      <c r="C1962" t="s">
        <v>305</v>
      </c>
      <c r="D1962" t="s">
        <v>47</v>
      </c>
      <c r="E1962" t="s">
        <v>41</v>
      </c>
      <c r="F1962" s="58"/>
      <c r="G1962" s="58"/>
      <c r="H1962" s="58"/>
      <c r="I1962" s="58"/>
      <c r="J1962" s="58"/>
    </row>
    <row r="1963" spans="1:10">
      <c r="A1963" t="s">
        <v>357</v>
      </c>
      <c r="B1963" t="s">
        <v>306</v>
      </c>
      <c r="C1963" t="s">
        <v>307</v>
      </c>
      <c r="D1963" t="s">
        <v>47</v>
      </c>
      <c r="E1963" t="s">
        <v>41</v>
      </c>
      <c r="F1963" s="58"/>
      <c r="G1963" s="58"/>
      <c r="H1963" s="58"/>
      <c r="I1963" s="58"/>
      <c r="J1963" s="58"/>
    </row>
    <row r="1964" spans="1:10">
      <c r="A1964" t="s">
        <v>357</v>
      </c>
      <c r="B1964" t="s">
        <v>308</v>
      </c>
      <c r="C1964" t="s">
        <v>309</v>
      </c>
      <c r="D1964" t="s">
        <v>47</v>
      </c>
      <c r="E1964" t="s">
        <v>41</v>
      </c>
      <c r="F1964" s="58"/>
      <c r="G1964" s="58"/>
      <c r="H1964" s="58"/>
      <c r="I1964" s="58"/>
      <c r="J1964" s="58"/>
    </row>
    <row r="1965" spans="1:10">
      <c r="A1965" t="s">
        <v>357</v>
      </c>
      <c r="B1965" t="s">
        <v>310</v>
      </c>
      <c r="C1965" t="s">
        <v>311</v>
      </c>
      <c r="D1965" t="s">
        <v>47</v>
      </c>
      <c r="E1965" t="s">
        <v>41</v>
      </c>
      <c r="F1965" s="58"/>
      <c r="G1965" s="58"/>
      <c r="H1965" s="58"/>
      <c r="I1965" s="58"/>
      <c r="J1965" s="58"/>
    </row>
    <row r="1966" spans="1:10">
      <c r="A1966" t="s">
        <v>357</v>
      </c>
      <c r="B1966" t="s">
        <v>312</v>
      </c>
      <c r="C1966" t="s">
        <v>313</v>
      </c>
      <c r="D1966" t="s">
        <v>47</v>
      </c>
      <c r="E1966" t="s">
        <v>41</v>
      </c>
      <c r="F1966" s="58"/>
      <c r="G1966" s="58"/>
      <c r="H1966" s="58"/>
      <c r="I1966" s="58"/>
      <c r="J1966" s="58"/>
    </row>
    <row r="1967" spans="1:10">
      <c r="A1967" t="s">
        <v>357</v>
      </c>
      <c r="B1967" t="s">
        <v>314</v>
      </c>
      <c r="C1967" t="s">
        <v>315</v>
      </c>
      <c r="D1967" t="s">
        <v>47</v>
      </c>
      <c r="E1967" t="s">
        <v>41</v>
      </c>
      <c r="F1967" s="58"/>
      <c r="G1967" s="58"/>
      <c r="H1967" s="58"/>
      <c r="I1967" s="58"/>
      <c r="J1967" s="58"/>
    </row>
    <row r="1968" spans="1:10">
      <c r="A1968" t="s">
        <v>357</v>
      </c>
      <c r="B1968" t="s">
        <v>316</v>
      </c>
      <c r="C1968" t="s">
        <v>317</v>
      </c>
      <c r="D1968" t="s">
        <v>47</v>
      </c>
      <c r="E1968" t="s">
        <v>41</v>
      </c>
      <c r="F1968" s="56"/>
      <c r="G1968" s="56"/>
      <c r="H1968" s="56"/>
      <c r="I1968" s="56"/>
      <c r="J1968" s="56"/>
    </row>
    <row r="1969" spans="1:10">
      <c r="A1969" t="s">
        <v>357</v>
      </c>
      <c r="B1969" t="s">
        <v>319</v>
      </c>
      <c r="C1969" t="s">
        <v>320</v>
      </c>
      <c r="D1969" t="s">
        <v>47</v>
      </c>
      <c r="E1969" t="s">
        <v>41</v>
      </c>
      <c r="F1969" s="56"/>
      <c r="G1969" s="56"/>
      <c r="H1969" s="56"/>
      <c r="I1969" s="56"/>
      <c r="J1969" s="56"/>
    </row>
    <row r="1970" spans="1:10">
      <c r="A1970" t="s">
        <v>357</v>
      </c>
      <c r="B1970" t="s">
        <v>321</v>
      </c>
      <c r="C1970" t="s">
        <v>322</v>
      </c>
      <c r="D1970" t="s">
        <v>47</v>
      </c>
      <c r="E1970" t="s">
        <v>41</v>
      </c>
      <c r="F1970" s="58"/>
      <c r="G1970" s="58"/>
      <c r="H1970" s="58"/>
      <c r="I1970" s="58"/>
      <c r="J1970" s="58"/>
    </row>
    <row r="1971" spans="1:10">
      <c r="A1971" t="s">
        <v>357</v>
      </c>
      <c r="B1971" t="s">
        <v>323</v>
      </c>
      <c r="C1971" t="s">
        <v>324</v>
      </c>
      <c r="D1971" t="s">
        <v>47</v>
      </c>
      <c r="E1971" t="s">
        <v>41</v>
      </c>
      <c r="F1971" s="56"/>
      <c r="G1971" s="56"/>
      <c r="H1971" s="56"/>
      <c r="I1971" s="56"/>
      <c r="J1971" s="56"/>
    </row>
    <row r="1972" spans="1:10">
      <c r="A1972" t="s">
        <v>357</v>
      </c>
      <c r="B1972" t="s">
        <v>325</v>
      </c>
      <c r="C1972" t="s">
        <v>326</v>
      </c>
      <c r="D1972" t="s">
        <v>47</v>
      </c>
      <c r="E1972" t="s">
        <v>41</v>
      </c>
      <c r="F1972" s="56"/>
      <c r="G1972" s="56"/>
      <c r="H1972" s="56"/>
      <c r="I1972" s="56"/>
      <c r="J1972" s="56"/>
    </row>
    <row r="1973" spans="1:10">
      <c r="A1973" t="s">
        <v>357</v>
      </c>
      <c r="B1973" t="s">
        <v>327</v>
      </c>
      <c r="C1973" t="s">
        <v>328</v>
      </c>
      <c r="D1973" t="s">
        <v>47</v>
      </c>
      <c r="E1973" t="s">
        <v>41</v>
      </c>
      <c r="F1973" s="56"/>
      <c r="G1973" s="56"/>
      <c r="H1973" s="56"/>
      <c r="I1973" s="56"/>
      <c r="J1973" s="56"/>
    </row>
    <row r="1974" spans="1:10">
      <c r="A1974" t="s">
        <v>357</v>
      </c>
      <c r="B1974" t="s">
        <v>329</v>
      </c>
      <c r="C1974" t="s">
        <v>330</v>
      </c>
      <c r="D1974" t="s">
        <v>47</v>
      </c>
      <c r="E1974" t="s">
        <v>41</v>
      </c>
      <c r="F1974" s="56"/>
      <c r="G1974" s="56"/>
      <c r="H1974" s="56"/>
      <c r="I1974" s="56"/>
      <c r="J1974" s="56"/>
    </row>
    <row r="1975" spans="1:10">
      <c r="A1975" t="s">
        <v>357</v>
      </c>
      <c r="B1975" t="s">
        <v>331</v>
      </c>
      <c r="C1975" t="s">
        <v>332</v>
      </c>
      <c r="D1975" t="s">
        <v>47</v>
      </c>
      <c r="E1975" t="s">
        <v>41</v>
      </c>
      <c r="F1975" s="56"/>
      <c r="G1975" s="56"/>
      <c r="H1975" s="56"/>
      <c r="I1975" s="56"/>
      <c r="J1975" s="56"/>
    </row>
    <row r="1976" spans="1:10">
      <c r="A1976" t="s">
        <v>357</v>
      </c>
      <c r="B1976" t="s">
        <v>333</v>
      </c>
      <c r="C1976" t="s">
        <v>334</v>
      </c>
      <c r="D1976" t="s">
        <v>47</v>
      </c>
      <c r="E1976" t="s">
        <v>41</v>
      </c>
      <c r="F1976" s="58"/>
      <c r="G1976" s="58"/>
      <c r="H1976" s="58"/>
      <c r="I1976" s="58"/>
      <c r="J1976" s="58"/>
    </row>
    <row r="1977" spans="1:10">
      <c r="A1977" t="s">
        <v>357</v>
      </c>
      <c r="B1977" t="s">
        <v>335</v>
      </c>
      <c r="C1977" t="s">
        <v>336</v>
      </c>
      <c r="D1977" t="s">
        <v>47</v>
      </c>
      <c r="E1977" t="s">
        <v>41</v>
      </c>
      <c r="F1977" s="56"/>
      <c r="G1977" s="56"/>
      <c r="H1977" s="56"/>
      <c r="I1977" s="56"/>
      <c r="J1977" s="56"/>
    </row>
    <row r="1978" spans="1:10">
      <c r="A1978" t="s">
        <v>357</v>
      </c>
      <c r="B1978" t="s">
        <v>337</v>
      </c>
      <c r="C1978" t="s">
        <v>338</v>
      </c>
      <c r="D1978" t="s">
        <v>47</v>
      </c>
      <c r="E1978" t="s">
        <v>41</v>
      </c>
      <c r="F1978" s="56"/>
      <c r="G1978" s="56"/>
      <c r="H1978" s="56"/>
      <c r="I1978" s="56"/>
      <c r="J1978" s="56"/>
    </row>
    <row r="1979" spans="1:10">
      <c r="A1979" t="s">
        <v>357</v>
      </c>
      <c r="B1979" t="s">
        <v>339</v>
      </c>
      <c r="C1979" t="s">
        <v>340</v>
      </c>
      <c r="D1979" t="s">
        <v>47</v>
      </c>
      <c r="E1979" t="s">
        <v>41</v>
      </c>
      <c r="F1979" s="56"/>
      <c r="G1979" s="56"/>
      <c r="H1979" s="56"/>
      <c r="I1979" s="56"/>
      <c r="J1979" s="56"/>
    </row>
    <row r="1980" spans="1:10">
      <c r="A1980" t="s">
        <v>357</v>
      </c>
      <c r="B1980" t="s">
        <v>341</v>
      </c>
      <c r="C1980" t="s">
        <v>342</v>
      </c>
      <c r="D1980" t="s">
        <v>47</v>
      </c>
      <c r="E1980" t="s">
        <v>41</v>
      </c>
      <c r="F1980" s="56"/>
      <c r="G1980" s="56"/>
      <c r="H1980" s="56"/>
      <c r="I1980" s="56"/>
      <c r="J1980" s="56"/>
    </row>
    <row r="1981" spans="1:10">
      <c r="A1981" t="s">
        <v>357</v>
      </c>
      <c r="B1981" t="s">
        <v>343</v>
      </c>
      <c r="C1981" t="s">
        <v>344</v>
      </c>
      <c r="D1981" t="s">
        <v>47</v>
      </c>
      <c r="E1981" t="s">
        <v>41</v>
      </c>
      <c r="F1981" s="56"/>
      <c r="G1981" s="56"/>
      <c r="H1981" s="56"/>
      <c r="I1981" s="56"/>
      <c r="J1981" s="56"/>
    </row>
    <row r="1982" spans="1:10">
      <c r="A1982" t="s">
        <v>357</v>
      </c>
      <c r="B1982" t="s">
        <v>345</v>
      </c>
      <c r="C1982" t="s">
        <v>346</v>
      </c>
      <c r="D1982" t="s">
        <v>47</v>
      </c>
      <c r="E1982" t="s">
        <v>41</v>
      </c>
      <c r="F1982" s="58"/>
      <c r="G1982" s="58"/>
      <c r="H1982" s="58"/>
      <c r="I1982" s="58"/>
      <c r="J1982" s="58"/>
    </row>
    <row r="1983" spans="1:10">
      <c r="A1983" t="s">
        <v>358</v>
      </c>
      <c r="B1983" t="s">
        <v>45</v>
      </c>
      <c r="C1983" t="s">
        <v>46</v>
      </c>
      <c r="D1983" t="s">
        <v>47</v>
      </c>
      <c r="E1983" t="s">
        <v>41</v>
      </c>
      <c r="F1983" s="58"/>
      <c r="G1983" s="58"/>
      <c r="H1983" s="58"/>
      <c r="I1983" s="58"/>
      <c r="J1983" s="58"/>
    </row>
    <row r="1984" spans="1:10">
      <c r="A1984" t="s">
        <v>358</v>
      </c>
      <c r="B1984" t="s">
        <v>48</v>
      </c>
      <c r="C1984" t="s">
        <v>49</v>
      </c>
      <c r="D1984" t="s">
        <v>47</v>
      </c>
      <c r="E1984" t="s">
        <v>41</v>
      </c>
      <c r="F1984" s="58"/>
      <c r="G1984" s="58"/>
      <c r="H1984" s="58"/>
      <c r="I1984" s="58"/>
      <c r="J1984" s="58"/>
    </row>
    <row r="1985" spans="1:10">
      <c r="A1985" t="s">
        <v>358</v>
      </c>
      <c r="B1985" t="s">
        <v>50</v>
      </c>
      <c r="C1985" t="s">
        <v>51</v>
      </c>
      <c r="D1985" t="s">
        <v>47</v>
      </c>
      <c r="E1985" t="s">
        <v>41</v>
      </c>
      <c r="F1985" s="58"/>
      <c r="G1985" s="58"/>
      <c r="H1985" s="58"/>
      <c r="I1985" s="58"/>
      <c r="J1985" s="58"/>
    </row>
    <row r="1986" spans="1:10">
      <c r="A1986" t="s">
        <v>358</v>
      </c>
      <c r="B1986" t="s">
        <v>52</v>
      </c>
      <c r="C1986" t="s">
        <v>53</v>
      </c>
      <c r="D1986" t="s">
        <v>47</v>
      </c>
      <c r="E1986" t="s">
        <v>41</v>
      </c>
      <c r="F1986" s="58"/>
      <c r="G1986" s="58"/>
      <c r="H1986" s="58"/>
      <c r="I1986" s="58"/>
      <c r="J1986" s="58"/>
    </row>
    <row r="1987" spans="1:10">
      <c r="A1987" t="s">
        <v>358</v>
      </c>
      <c r="B1987" t="s">
        <v>54</v>
      </c>
      <c r="C1987" t="s">
        <v>55</v>
      </c>
      <c r="D1987" t="s">
        <v>47</v>
      </c>
      <c r="E1987" t="s">
        <v>41</v>
      </c>
      <c r="F1987" s="58"/>
      <c r="G1987" s="58"/>
      <c r="H1987" s="58"/>
      <c r="I1987" s="58"/>
      <c r="J1987" s="58"/>
    </row>
    <row r="1988" spans="1:10">
      <c r="A1988" t="s">
        <v>358</v>
      </c>
      <c r="B1988" t="s">
        <v>56</v>
      </c>
      <c r="C1988" t="s">
        <v>57</v>
      </c>
      <c r="D1988" t="s">
        <v>47</v>
      </c>
      <c r="E1988" t="s">
        <v>41</v>
      </c>
      <c r="F1988" s="58"/>
      <c r="G1988" s="58"/>
      <c r="H1988" s="58"/>
      <c r="I1988" s="58"/>
      <c r="J1988" s="58"/>
    </row>
    <row r="1989" spans="1:10">
      <c r="A1989" t="s">
        <v>358</v>
      </c>
      <c r="B1989" t="s">
        <v>58</v>
      </c>
      <c r="C1989" t="s">
        <v>59</v>
      </c>
      <c r="D1989" t="s">
        <v>47</v>
      </c>
      <c r="E1989" t="s">
        <v>41</v>
      </c>
      <c r="F1989" s="58"/>
      <c r="G1989" s="58"/>
      <c r="H1989" s="58"/>
      <c r="I1989" s="58"/>
      <c r="J1989" s="58"/>
    </row>
    <row r="1990" spans="1:10">
      <c r="A1990" t="s">
        <v>358</v>
      </c>
      <c r="B1990" t="s">
        <v>60</v>
      </c>
      <c r="C1990" t="s">
        <v>61</v>
      </c>
      <c r="D1990" t="s">
        <v>47</v>
      </c>
      <c r="E1990" t="s">
        <v>41</v>
      </c>
      <c r="F1990" s="58"/>
      <c r="G1990" s="58"/>
      <c r="H1990" s="58"/>
      <c r="I1990" s="58"/>
      <c r="J1990" s="58"/>
    </row>
    <row r="1991" spans="1:10">
      <c r="A1991" t="s">
        <v>358</v>
      </c>
      <c r="B1991" t="s">
        <v>62</v>
      </c>
      <c r="C1991" t="s">
        <v>63</v>
      </c>
      <c r="D1991" t="s">
        <v>47</v>
      </c>
      <c r="E1991" t="s">
        <v>41</v>
      </c>
      <c r="F1991" s="58"/>
      <c r="G1991" s="58"/>
      <c r="H1991" s="58"/>
      <c r="I1991" s="58"/>
      <c r="J1991" s="58"/>
    </row>
    <row r="1992" spans="1:10">
      <c r="A1992" t="s">
        <v>358</v>
      </c>
      <c r="B1992" t="s">
        <v>64</v>
      </c>
      <c r="C1992" t="s">
        <v>65</v>
      </c>
      <c r="D1992" t="s">
        <v>47</v>
      </c>
      <c r="E1992" t="s">
        <v>41</v>
      </c>
      <c r="F1992" s="58"/>
      <c r="G1992" s="58"/>
      <c r="H1992" s="58"/>
      <c r="I1992" s="58"/>
      <c r="J1992" s="58"/>
    </row>
    <row r="1993" spans="1:10">
      <c r="A1993" t="s">
        <v>358</v>
      </c>
      <c r="B1993" t="s">
        <v>66</v>
      </c>
      <c r="C1993" t="s">
        <v>67</v>
      </c>
      <c r="D1993" t="s">
        <v>47</v>
      </c>
      <c r="E1993" t="s">
        <v>41</v>
      </c>
      <c r="F1993" s="58"/>
      <c r="G1993" s="58"/>
      <c r="H1993" s="58"/>
      <c r="I1993" s="58"/>
      <c r="J1993" s="58"/>
    </row>
    <row r="1994" spans="1:10">
      <c r="A1994" t="s">
        <v>358</v>
      </c>
      <c r="B1994" t="s">
        <v>68</v>
      </c>
      <c r="C1994" t="s">
        <v>69</v>
      </c>
      <c r="D1994" t="s">
        <v>47</v>
      </c>
      <c r="E1994" t="s">
        <v>41</v>
      </c>
      <c r="F1994" s="58"/>
      <c r="G1994" s="58"/>
      <c r="H1994" s="58"/>
      <c r="I1994" s="58"/>
      <c r="J1994" s="58"/>
    </row>
    <row r="1995" spans="1:10">
      <c r="A1995" t="s">
        <v>358</v>
      </c>
      <c r="B1995" t="s">
        <v>70</v>
      </c>
      <c r="C1995" t="s">
        <v>71</v>
      </c>
      <c r="D1995" t="s">
        <v>47</v>
      </c>
      <c r="E1995" t="s">
        <v>41</v>
      </c>
      <c r="F1995" s="58"/>
      <c r="G1995" s="58"/>
      <c r="H1995" s="58"/>
      <c r="I1995" s="58"/>
      <c r="J1995" s="58"/>
    </row>
    <row r="1996" spans="1:10">
      <c r="A1996" t="s">
        <v>358</v>
      </c>
      <c r="B1996" t="s">
        <v>72</v>
      </c>
      <c r="C1996" t="s">
        <v>73</v>
      </c>
      <c r="D1996" t="s">
        <v>47</v>
      </c>
      <c r="E1996" t="s">
        <v>41</v>
      </c>
      <c r="F1996" s="58"/>
      <c r="G1996" s="58"/>
      <c r="H1996" s="58"/>
      <c r="I1996" s="58"/>
      <c r="J1996" s="58"/>
    </row>
    <row r="1997" spans="1:10">
      <c r="A1997" t="s">
        <v>358</v>
      </c>
      <c r="B1997" t="s">
        <v>74</v>
      </c>
      <c r="C1997" t="s">
        <v>75</v>
      </c>
      <c r="D1997" t="s">
        <v>47</v>
      </c>
      <c r="E1997" t="s">
        <v>41</v>
      </c>
      <c r="F1997" s="58"/>
      <c r="G1997" s="58"/>
      <c r="H1997" s="58"/>
      <c r="I1997" s="58"/>
      <c r="J1997" s="58"/>
    </row>
    <row r="1998" spans="1:10">
      <c r="A1998" t="s">
        <v>358</v>
      </c>
      <c r="B1998" t="s">
        <v>76</v>
      </c>
      <c r="C1998" t="s">
        <v>77</v>
      </c>
      <c r="D1998" t="s">
        <v>47</v>
      </c>
      <c r="E1998" t="s">
        <v>41</v>
      </c>
      <c r="F1998" s="58"/>
      <c r="G1998" s="58"/>
      <c r="H1998" s="58"/>
      <c r="I1998" s="58"/>
      <c r="J1998" s="58"/>
    </row>
    <row r="1999" spans="1:10">
      <c r="A1999" t="s">
        <v>358</v>
      </c>
      <c r="B1999" t="s">
        <v>78</v>
      </c>
      <c r="C1999" t="s">
        <v>79</v>
      </c>
      <c r="D1999" t="s">
        <v>47</v>
      </c>
      <c r="E1999" t="s">
        <v>41</v>
      </c>
      <c r="F1999" s="58"/>
      <c r="G1999" s="58"/>
      <c r="H1999" s="58"/>
      <c r="I1999" s="58"/>
      <c r="J1999" s="58"/>
    </row>
    <row r="2000" spans="1:10">
      <c r="A2000" t="s">
        <v>358</v>
      </c>
      <c r="B2000" t="s">
        <v>80</v>
      </c>
      <c r="C2000" t="s">
        <v>81</v>
      </c>
      <c r="D2000" t="s">
        <v>47</v>
      </c>
      <c r="E2000" t="s">
        <v>41</v>
      </c>
      <c r="F2000" s="58"/>
      <c r="G2000" s="58"/>
      <c r="H2000" s="58"/>
      <c r="I2000" s="58"/>
      <c r="J2000" s="58"/>
    </row>
    <row r="2001" spans="1:10">
      <c r="A2001" t="s">
        <v>358</v>
      </c>
      <c r="B2001" t="s">
        <v>82</v>
      </c>
      <c r="C2001" t="s">
        <v>83</v>
      </c>
      <c r="D2001" t="s">
        <v>47</v>
      </c>
      <c r="E2001" t="s">
        <v>41</v>
      </c>
      <c r="F2001" s="58"/>
      <c r="G2001" s="58"/>
      <c r="H2001" s="58"/>
      <c r="I2001" s="58"/>
      <c r="J2001" s="58"/>
    </row>
    <row r="2002" spans="1:10">
      <c r="A2002" t="s">
        <v>358</v>
      </c>
      <c r="B2002" t="s">
        <v>84</v>
      </c>
      <c r="C2002" t="s">
        <v>85</v>
      </c>
      <c r="D2002" t="s">
        <v>47</v>
      </c>
      <c r="E2002" t="s">
        <v>41</v>
      </c>
      <c r="F2002" s="58"/>
      <c r="G2002" s="58"/>
      <c r="H2002" s="58"/>
      <c r="I2002" s="58"/>
      <c r="J2002" s="58"/>
    </row>
    <row r="2003" spans="1:10">
      <c r="A2003" t="s">
        <v>358</v>
      </c>
      <c r="B2003" t="s">
        <v>86</v>
      </c>
      <c r="C2003" t="s">
        <v>87</v>
      </c>
      <c r="D2003" t="s">
        <v>47</v>
      </c>
      <c r="E2003" t="s">
        <v>41</v>
      </c>
      <c r="F2003" s="58"/>
      <c r="G2003" s="58"/>
      <c r="H2003" s="58"/>
      <c r="I2003" s="58"/>
      <c r="J2003" s="58"/>
    </row>
    <row r="2004" spans="1:10">
      <c r="A2004" t="s">
        <v>358</v>
      </c>
      <c r="B2004" t="s">
        <v>88</v>
      </c>
      <c r="C2004" t="s">
        <v>89</v>
      </c>
      <c r="D2004" t="s">
        <v>47</v>
      </c>
      <c r="E2004" t="s">
        <v>41</v>
      </c>
      <c r="F2004" s="58"/>
      <c r="G2004" s="58"/>
      <c r="H2004" s="58"/>
      <c r="I2004" s="58"/>
      <c r="J2004" s="58"/>
    </row>
    <row r="2005" spans="1:10">
      <c r="A2005" t="s">
        <v>358</v>
      </c>
      <c r="B2005" t="s">
        <v>90</v>
      </c>
      <c r="C2005" t="s">
        <v>91</v>
      </c>
      <c r="D2005" t="s">
        <v>47</v>
      </c>
      <c r="E2005" t="s">
        <v>41</v>
      </c>
      <c r="F2005" s="58"/>
      <c r="G2005" s="58"/>
      <c r="H2005" s="58"/>
      <c r="I2005" s="58"/>
      <c r="J2005" s="58"/>
    </row>
    <row r="2006" spans="1:10">
      <c r="A2006" t="s">
        <v>358</v>
      </c>
      <c r="B2006" t="s">
        <v>92</v>
      </c>
      <c r="C2006" t="s">
        <v>93</v>
      </c>
      <c r="D2006" t="s">
        <v>47</v>
      </c>
      <c r="E2006" t="s">
        <v>41</v>
      </c>
      <c r="F2006" s="58"/>
      <c r="G2006" s="58"/>
      <c r="H2006" s="58"/>
      <c r="I2006" s="58"/>
      <c r="J2006" s="58"/>
    </row>
    <row r="2007" spans="1:10">
      <c r="A2007" t="s">
        <v>358</v>
      </c>
      <c r="B2007" t="s">
        <v>94</v>
      </c>
      <c r="C2007" t="s">
        <v>95</v>
      </c>
      <c r="D2007" t="s">
        <v>47</v>
      </c>
      <c r="E2007" t="s">
        <v>41</v>
      </c>
      <c r="F2007" s="56"/>
      <c r="G2007" s="56"/>
      <c r="H2007" s="56"/>
      <c r="I2007" s="56"/>
      <c r="J2007" s="56"/>
    </row>
    <row r="2008" spans="1:10">
      <c r="A2008" t="s">
        <v>358</v>
      </c>
      <c r="B2008" t="s">
        <v>96</v>
      </c>
      <c r="C2008" t="s">
        <v>97</v>
      </c>
      <c r="D2008" t="s">
        <v>47</v>
      </c>
      <c r="E2008" t="s">
        <v>41</v>
      </c>
      <c r="F2008" s="56"/>
      <c r="G2008" s="56"/>
      <c r="H2008" s="56"/>
      <c r="I2008" s="56"/>
      <c r="J2008" s="56"/>
    </row>
    <row r="2009" spans="1:10">
      <c r="A2009" t="s">
        <v>358</v>
      </c>
      <c r="B2009" t="s">
        <v>98</v>
      </c>
      <c r="C2009" t="s">
        <v>99</v>
      </c>
      <c r="D2009" t="s">
        <v>47</v>
      </c>
      <c r="E2009" t="s">
        <v>41</v>
      </c>
      <c r="F2009" s="56"/>
      <c r="G2009" s="56"/>
      <c r="H2009" s="56"/>
      <c r="I2009" s="56"/>
      <c r="J2009" s="56"/>
    </row>
    <row r="2010" spans="1:10">
      <c r="A2010" t="s">
        <v>358</v>
      </c>
      <c r="B2010" t="s">
        <v>100</v>
      </c>
      <c r="C2010" t="s">
        <v>101</v>
      </c>
      <c r="D2010" t="s">
        <v>47</v>
      </c>
      <c r="E2010" t="s">
        <v>41</v>
      </c>
      <c r="F2010" s="56"/>
      <c r="G2010" s="56"/>
      <c r="H2010" s="56"/>
      <c r="I2010" s="56"/>
      <c r="J2010" s="56"/>
    </row>
    <row r="2011" spans="1:10">
      <c r="A2011" t="s">
        <v>358</v>
      </c>
      <c r="B2011" t="s">
        <v>102</v>
      </c>
      <c r="C2011" t="s">
        <v>103</v>
      </c>
      <c r="D2011" t="s">
        <v>47</v>
      </c>
      <c r="E2011" t="s">
        <v>41</v>
      </c>
      <c r="F2011" s="56"/>
      <c r="G2011" s="56"/>
      <c r="H2011" s="56"/>
      <c r="I2011" s="56"/>
      <c r="J2011" s="56"/>
    </row>
    <row r="2012" spans="1:10">
      <c r="A2012" t="s">
        <v>358</v>
      </c>
      <c r="B2012" t="s">
        <v>104</v>
      </c>
      <c r="C2012" t="s">
        <v>105</v>
      </c>
      <c r="D2012" t="s">
        <v>47</v>
      </c>
      <c r="E2012" t="s">
        <v>41</v>
      </c>
      <c r="F2012" s="56"/>
      <c r="G2012" s="56"/>
      <c r="H2012" s="56"/>
      <c r="I2012" s="56"/>
      <c r="J2012" s="56"/>
    </row>
    <row r="2013" spans="1:10">
      <c r="A2013" t="s">
        <v>358</v>
      </c>
      <c r="B2013" t="s">
        <v>106</v>
      </c>
      <c r="C2013" t="s">
        <v>107</v>
      </c>
      <c r="D2013" t="s">
        <v>47</v>
      </c>
      <c r="E2013" t="s">
        <v>41</v>
      </c>
      <c r="F2013" s="56"/>
      <c r="G2013" s="56"/>
      <c r="H2013" s="56"/>
      <c r="I2013" s="56"/>
      <c r="J2013" s="56"/>
    </row>
    <row r="2014" spans="1:10">
      <c r="A2014" t="s">
        <v>358</v>
      </c>
      <c r="B2014" t="s">
        <v>108</v>
      </c>
      <c r="C2014" t="s">
        <v>109</v>
      </c>
      <c r="D2014" t="s">
        <v>47</v>
      </c>
      <c r="E2014" t="s">
        <v>41</v>
      </c>
      <c r="F2014" s="56"/>
      <c r="G2014" s="56"/>
      <c r="H2014" s="56"/>
      <c r="I2014" s="56"/>
      <c r="J2014" s="56"/>
    </row>
    <row r="2015" spans="1:10">
      <c r="A2015" t="s">
        <v>358</v>
      </c>
      <c r="B2015" t="s">
        <v>110</v>
      </c>
      <c r="C2015" t="s">
        <v>111</v>
      </c>
      <c r="D2015" t="s">
        <v>47</v>
      </c>
      <c r="E2015" t="s">
        <v>41</v>
      </c>
      <c r="F2015" s="56"/>
      <c r="G2015" s="56"/>
      <c r="H2015" s="56"/>
      <c r="I2015" s="56"/>
      <c r="J2015" s="56"/>
    </row>
    <row r="2016" spans="1:10">
      <c r="A2016" t="s">
        <v>358</v>
      </c>
      <c r="B2016" t="s">
        <v>112</v>
      </c>
      <c r="C2016" t="s">
        <v>113</v>
      </c>
      <c r="D2016" t="s">
        <v>47</v>
      </c>
      <c r="E2016" t="s">
        <v>41</v>
      </c>
      <c r="F2016" s="56"/>
      <c r="G2016" s="56"/>
      <c r="H2016" s="56"/>
      <c r="I2016" s="56"/>
      <c r="J2016" s="56"/>
    </row>
    <row r="2017" spans="1:10">
      <c r="A2017" t="s">
        <v>358</v>
      </c>
      <c r="B2017" t="s">
        <v>114</v>
      </c>
      <c r="C2017" t="s">
        <v>57</v>
      </c>
      <c r="D2017" t="s">
        <v>47</v>
      </c>
      <c r="E2017" t="s">
        <v>41</v>
      </c>
      <c r="F2017" s="58"/>
      <c r="G2017" s="58"/>
      <c r="H2017" s="58"/>
      <c r="I2017" s="58"/>
      <c r="J2017" s="58"/>
    </row>
    <row r="2018" spans="1:10">
      <c r="A2018" t="s">
        <v>358</v>
      </c>
      <c r="B2018" t="s">
        <v>115</v>
      </c>
      <c r="C2018" t="s">
        <v>116</v>
      </c>
      <c r="D2018" t="s">
        <v>47</v>
      </c>
      <c r="E2018" t="s">
        <v>41</v>
      </c>
      <c r="F2018" s="56"/>
      <c r="G2018" s="56"/>
      <c r="H2018" s="56"/>
      <c r="I2018" s="56"/>
      <c r="J2018" s="56"/>
    </row>
    <row r="2019" spans="1:10">
      <c r="A2019" t="s">
        <v>358</v>
      </c>
      <c r="B2019" t="s">
        <v>117</v>
      </c>
      <c r="C2019" t="s">
        <v>118</v>
      </c>
      <c r="D2019" t="s">
        <v>47</v>
      </c>
      <c r="E2019" t="s">
        <v>41</v>
      </c>
      <c r="F2019" s="56"/>
      <c r="G2019" s="56"/>
      <c r="H2019" s="56"/>
      <c r="I2019" s="56"/>
      <c r="J2019" s="56"/>
    </row>
    <row r="2020" spans="1:10">
      <c r="A2020" t="s">
        <v>358</v>
      </c>
      <c r="B2020" t="s">
        <v>119</v>
      </c>
      <c r="C2020" t="s">
        <v>120</v>
      </c>
      <c r="D2020" t="s">
        <v>47</v>
      </c>
      <c r="E2020" t="s">
        <v>41</v>
      </c>
      <c r="F2020" s="56"/>
      <c r="G2020" s="56"/>
      <c r="H2020" s="56"/>
      <c r="I2020" s="56"/>
      <c r="J2020" s="56"/>
    </row>
    <row r="2021" spans="1:10">
      <c r="A2021" t="s">
        <v>358</v>
      </c>
      <c r="B2021" t="s">
        <v>121</v>
      </c>
      <c r="C2021" t="s">
        <v>122</v>
      </c>
      <c r="D2021" t="s">
        <v>47</v>
      </c>
      <c r="E2021" t="s">
        <v>41</v>
      </c>
      <c r="F2021" s="56"/>
      <c r="G2021" s="56"/>
      <c r="H2021" s="56"/>
      <c r="I2021" s="56"/>
      <c r="J2021" s="56"/>
    </row>
    <row r="2022" spans="1:10">
      <c r="A2022" t="s">
        <v>358</v>
      </c>
      <c r="B2022" t="s">
        <v>123</v>
      </c>
      <c r="C2022" t="s">
        <v>124</v>
      </c>
      <c r="D2022" t="s">
        <v>47</v>
      </c>
      <c r="E2022" t="s">
        <v>41</v>
      </c>
      <c r="F2022" s="56"/>
      <c r="G2022" s="56"/>
      <c r="H2022" s="56"/>
      <c r="I2022" s="56"/>
      <c r="J2022" s="56"/>
    </row>
    <row r="2023" spans="1:10">
      <c r="A2023" t="s">
        <v>358</v>
      </c>
      <c r="B2023" t="s">
        <v>125</v>
      </c>
      <c r="C2023" t="s">
        <v>126</v>
      </c>
      <c r="D2023" t="s">
        <v>47</v>
      </c>
      <c r="E2023" t="s">
        <v>41</v>
      </c>
      <c r="F2023" s="56"/>
      <c r="G2023" s="56"/>
      <c r="H2023" s="56"/>
      <c r="I2023" s="56"/>
      <c r="J2023" s="56"/>
    </row>
    <row r="2024" spans="1:10">
      <c r="A2024" t="s">
        <v>358</v>
      </c>
      <c r="B2024" t="s">
        <v>127</v>
      </c>
      <c r="C2024" t="s">
        <v>128</v>
      </c>
      <c r="D2024" t="s">
        <v>47</v>
      </c>
      <c r="E2024" t="s">
        <v>41</v>
      </c>
      <c r="F2024" s="56"/>
      <c r="G2024" s="56"/>
      <c r="H2024" s="56"/>
      <c r="I2024" s="56"/>
      <c r="J2024" s="56"/>
    </row>
    <row r="2025" spans="1:10">
      <c r="A2025" t="s">
        <v>358</v>
      </c>
      <c r="B2025" t="s">
        <v>129</v>
      </c>
      <c r="C2025" t="s">
        <v>130</v>
      </c>
      <c r="D2025" t="s">
        <v>47</v>
      </c>
      <c r="E2025" t="s">
        <v>41</v>
      </c>
      <c r="F2025" s="56"/>
      <c r="G2025" s="56"/>
      <c r="H2025" s="56"/>
      <c r="I2025" s="56"/>
      <c r="J2025" s="56"/>
    </row>
    <row r="2026" spans="1:10">
      <c r="A2026" t="s">
        <v>358</v>
      </c>
      <c r="B2026" t="s">
        <v>131</v>
      </c>
      <c r="C2026" t="s">
        <v>132</v>
      </c>
      <c r="D2026" t="s">
        <v>47</v>
      </c>
      <c r="E2026" t="s">
        <v>41</v>
      </c>
      <c r="F2026" s="56"/>
      <c r="G2026" s="56"/>
      <c r="H2026" s="56"/>
      <c r="I2026" s="56"/>
      <c r="J2026" s="56"/>
    </row>
    <row r="2027" spans="1:10">
      <c r="A2027" t="s">
        <v>358</v>
      </c>
      <c r="B2027" t="s">
        <v>133</v>
      </c>
      <c r="C2027" t="s">
        <v>134</v>
      </c>
      <c r="D2027" t="s">
        <v>47</v>
      </c>
      <c r="E2027" t="s">
        <v>41</v>
      </c>
      <c r="F2027" s="56"/>
      <c r="G2027" s="56"/>
      <c r="H2027" s="56"/>
      <c r="I2027" s="56"/>
      <c r="J2027" s="56"/>
    </row>
    <row r="2028" spans="1:10">
      <c r="A2028" t="s">
        <v>358</v>
      </c>
      <c r="B2028" t="s">
        <v>135</v>
      </c>
      <c r="C2028" t="s">
        <v>69</v>
      </c>
      <c r="D2028" t="s">
        <v>47</v>
      </c>
      <c r="E2028" t="s">
        <v>41</v>
      </c>
      <c r="F2028" s="58"/>
      <c r="G2028" s="58"/>
      <c r="H2028" s="58"/>
      <c r="I2028" s="58"/>
      <c r="J2028" s="58"/>
    </row>
    <row r="2029" spans="1:10">
      <c r="A2029" t="s">
        <v>358</v>
      </c>
      <c r="B2029" t="s">
        <v>136</v>
      </c>
      <c r="C2029" t="s">
        <v>137</v>
      </c>
      <c r="D2029" t="s">
        <v>47</v>
      </c>
      <c r="E2029" t="s">
        <v>41</v>
      </c>
      <c r="F2029" s="56"/>
      <c r="G2029" s="56"/>
      <c r="H2029" s="56"/>
      <c r="I2029" s="56"/>
      <c r="J2029" s="56"/>
    </row>
    <row r="2030" spans="1:10">
      <c r="A2030" t="s">
        <v>358</v>
      </c>
      <c r="B2030" t="s">
        <v>138</v>
      </c>
      <c r="C2030" t="s">
        <v>139</v>
      </c>
      <c r="D2030" t="s">
        <v>47</v>
      </c>
      <c r="E2030" t="s">
        <v>41</v>
      </c>
      <c r="F2030" s="56"/>
      <c r="G2030" s="56"/>
      <c r="H2030" s="56"/>
      <c r="I2030" s="56"/>
      <c r="J2030" s="56"/>
    </row>
    <row r="2031" spans="1:10">
      <c r="A2031" t="s">
        <v>358</v>
      </c>
      <c r="B2031" t="s">
        <v>140</v>
      </c>
      <c r="C2031" t="s">
        <v>141</v>
      </c>
      <c r="D2031" t="s">
        <v>47</v>
      </c>
      <c r="E2031" t="s">
        <v>41</v>
      </c>
      <c r="F2031" s="56"/>
      <c r="G2031" s="56"/>
      <c r="H2031" s="56"/>
      <c r="I2031" s="56"/>
      <c r="J2031" s="56"/>
    </row>
    <row r="2032" spans="1:10">
      <c r="A2032" t="s">
        <v>358</v>
      </c>
      <c r="B2032" t="s">
        <v>142</v>
      </c>
      <c r="C2032" t="s">
        <v>143</v>
      </c>
      <c r="D2032" t="s">
        <v>47</v>
      </c>
      <c r="E2032" t="s">
        <v>41</v>
      </c>
      <c r="F2032" s="56"/>
      <c r="G2032" s="56"/>
      <c r="H2032" s="56"/>
      <c r="I2032" s="56"/>
      <c r="J2032" s="56"/>
    </row>
    <row r="2033" spans="1:10">
      <c r="A2033" t="s">
        <v>358</v>
      </c>
      <c r="B2033" t="s">
        <v>144</v>
      </c>
      <c r="C2033" t="s">
        <v>145</v>
      </c>
      <c r="D2033" t="s">
        <v>47</v>
      </c>
      <c r="E2033" t="s">
        <v>41</v>
      </c>
      <c r="F2033" s="56"/>
      <c r="G2033" s="56"/>
      <c r="H2033" s="56"/>
      <c r="I2033" s="56"/>
      <c r="J2033" s="56"/>
    </row>
    <row r="2034" spans="1:10">
      <c r="A2034" t="s">
        <v>358</v>
      </c>
      <c r="B2034" t="s">
        <v>146</v>
      </c>
      <c r="C2034" t="s">
        <v>147</v>
      </c>
      <c r="D2034" t="s">
        <v>47</v>
      </c>
      <c r="E2034" t="s">
        <v>41</v>
      </c>
      <c r="F2034" s="56"/>
      <c r="G2034" s="56"/>
      <c r="H2034" s="56"/>
      <c r="I2034" s="56"/>
      <c r="J2034" s="56"/>
    </row>
    <row r="2035" spans="1:10">
      <c r="A2035" t="s">
        <v>358</v>
      </c>
      <c r="B2035" t="s">
        <v>148</v>
      </c>
      <c r="C2035" t="s">
        <v>149</v>
      </c>
      <c r="D2035" t="s">
        <v>47</v>
      </c>
      <c r="E2035" t="s">
        <v>41</v>
      </c>
      <c r="F2035" s="56"/>
      <c r="G2035" s="56"/>
      <c r="H2035" s="56"/>
      <c r="I2035" s="56"/>
      <c r="J2035" s="56"/>
    </row>
    <row r="2036" spans="1:10">
      <c r="A2036" t="s">
        <v>358</v>
      </c>
      <c r="B2036" t="s">
        <v>150</v>
      </c>
      <c r="C2036" t="s">
        <v>151</v>
      </c>
      <c r="D2036" t="s">
        <v>47</v>
      </c>
      <c r="E2036" t="s">
        <v>41</v>
      </c>
      <c r="F2036" s="56"/>
      <c r="G2036" s="56"/>
      <c r="H2036" s="56"/>
      <c r="I2036" s="56"/>
      <c r="J2036" s="56"/>
    </row>
    <row r="2037" spans="1:10">
      <c r="A2037" t="s">
        <v>358</v>
      </c>
      <c r="B2037" t="s">
        <v>152</v>
      </c>
      <c r="C2037" t="s">
        <v>153</v>
      </c>
      <c r="D2037" t="s">
        <v>47</v>
      </c>
      <c r="E2037" t="s">
        <v>41</v>
      </c>
      <c r="F2037" s="56"/>
      <c r="G2037" s="56"/>
      <c r="H2037" s="56"/>
      <c r="I2037" s="56"/>
      <c r="J2037" s="56"/>
    </row>
    <row r="2038" spans="1:10">
      <c r="A2038" t="s">
        <v>358</v>
      </c>
      <c r="B2038" t="s">
        <v>154</v>
      </c>
      <c r="C2038" t="s">
        <v>155</v>
      </c>
      <c r="D2038" t="s">
        <v>47</v>
      </c>
      <c r="E2038" t="s">
        <v>41</v>
      </c>
      <c r="F2038" s="56"/>
      <c r="G2038" s="56"/>
      <c r="H2038" s="56"/>
      <c r="I2038" s="56"/>
      <c r="J2038" s="56"/>
    </row>
    <row r="2039" spans="1:10">
      <c r="A2039" t="s">
        <v>358</v>
      </c>
      <c r="B2039" t="s">
        <v>156</v>
      </c>
      <c r="C2039" t="s">
        <v>81</v>
      </c>
      <c r="D2039" t="s">
        <v>47</v>
      </c>
      <c r="E2039" t="s">
        <v>41</v>
      </c>
      <c r="F2039" s="58"/>
      <c r="G2039" s="58"/>
      <c r="H2039" s="58"/>
      <c r="I2039" s="58"/>
      <c r="J2039" s="58"/>
    </row>
    <row r="2040" spans="1:10">
      <c r="A2040" t="s">
        <v>358</v>
      </c>
      <c r="B2040" t="s">
        <v>157</v>
      </c>
      <c r="C2040" t="s">
        <v>158</v>
      </c>
      <c r="D2040" t="s">
        <v>47</v>
      </c>
      <c r="E2040" t="s">
        <v>41</v>
      </c>
      <c r="F2040" s="56"/>
      <c r="G2040" s="56"/>
      <c r="H2040" s="56"/>
      <c r="I2040" s="56"/>
      <c r="J2040" s="56"/>
    </row>
    <row r="2041" spans="1:10">
      <c r="A2041" t="s">
        <v>358</v>
      </c>
      <c r="B2041" t="s">
        <v>159</v>
      </c>
      <c r="C2041" t="s">
        <v>160</v>
      </c>
      <c r="D2041" t="s">
        <v>47</v>
      </c>
      <c r="E2041" t="s">
        <v>41</v>
      </c>
      <c r="F2041" s="56"/>
      <c r="G2041" s="56"/>
      <c r="H2041" s="56"/>
      <c r="I2041" s="56"/>
      <c r="J2041" s="56"/>
    </row>
    <row r="2042" spans="1:10">
      <c r="A2042" t="s">
        <v>358</v>
      </c>
      <c r="B2042" t="s">
        <v>161</v>
      </c>
      <c r="C2042" t="s">
        <v>162</v>
      </c>
      <c r="D2042" t="s">
        <v>47</v>
      </c>
      <c r="E2042" t="s">
        <v>41</v>
      </c>
      <c r="F2042" s="56"/>
      <c r="G2042" s="56"/>
      <c r="H2042" s="56"/>
      <c r="I2042" s="56"/>
      <c r="J2042" s="56"/>
    </row>
    <row r="2043" spans="1:10">
      <c r="A2043" t="s">
        <v>358</v>
      </c>
      <c r="B2043" t="s">
        <v>163</v>
      </c>
      <c r="C2043" t="s">
        <v>164</v>
      </c>
      <c r="D2043" t="s">
        <v>47</v>
      </c>
      <c r="E2043" t="s">
        <v>41</v>
      </c>
      <c r="F2043" s="56"/>
      <c r="G2043" s="56"/>
      <c r="H2043" s="56"/>
      <c r="I2043" s="56"/>
      <c r="J2043" s="56"/>
    </row>
    <row r="2044" spans="1:10">
      <c r="A2044" t="s">
        <v>358</v>
      </c>
      <c r="B2044" t="s">
        <v>165</v>
      </c>
      <c r="C2044" t="s">
        <v>166</v>
      </c>
      <c r="D2044" t="s">
        <v>47</v>
      </c>
      <c r="E2044" t="s">
        <v>41</v>
      </c>
      <c r="F2044" s="56"/>
      <c r="G2044" s="56"/>
      <c r="H2044" s="56"/>
      <c r="I2044" s="56"/>
      <c r="J2044" s="56"/>
    </row>
    <row r="2045" spans="1:10">
      <c r="A2045" t="s">
        <v>358</v>
      </c>
      <c r="B2045" t="s">
        <v>167</v>
      </c>
      <c r="C2045" t="s">
        <v>168</v>
      </c>
      <c r="D2045" t="s">
        <v>47</v>
      </c>
      <c r="E2045" t="s">
        <v>41</v>
      </c>
      <c r="F2045" s="56"/>
      <c r="G2045" s="56"/>
      <c r="H2045" s="56"/>
      <c r="I2045" s="56"/>
      <c r="J2045" s="56"/>
    </row>
    <row r="2046" spans="1:10">
      <c r="A2046" t="s">
        <v>358</v>
      </c>
      <c r="B2046" t="s">
        <v>169</v>
      </c>
      <c r="C2046" t="s">
        <v>170</v>
      </c>
      <c r="D2046" t="s">
        <v>47</v>
      </c>
      <c r="E2046" t="s">
        <v>41</v>
      </c>
      <c r="F2046" s="56"/>
      <c r="G2046" s="56"/>
      <c r="H2046" s="56"/>
      <c r="I2046" s="56"/>
      <c r="J2046" s="56"/>
    </row>
    <row r="2047" spans="1:10">
      <c r="A2047" t="s">
        <v>358</v>
      </c>
      <c r="B2047" t="s">
        <v>171</v>
      </c>
      <c r="C2047" t="s">
        <v>172</v>
      </c>
      <c r="D2047" t="s">
        <v>47</v>
      </c>
      <c r="E2047" t="s">
        <v>41</v>
      </c>
      <c r="F2047" s="56"/>
      <c r="G2047" s="56"/>
      <c r="H2047" s="56"/>
      <c r="I2047" s="56"/>
      <c r="J2047" s="56"/>
    </row>
    <row r="2048" spans="1:10">
      <c r="A2048" t="s">
        <v>358</v>
      </c>
      <c r="B2048" t="s">
        <v>173</v>
      </c>
      <c r="C2048" t="s">
        <v>174</v>
      </c>
      <c r="D2048" t="s">
        <v>47</v>
      </c>
      <c r="E2048" t="s">
        <v>41</v>
      </c>
      <c r="F2048" s="56"/>
      <c r="G2048" s="56"/>
      <c r="H2048" s="56"/>
      <c r="I2048" s="56"/>
      <c r="J2048" s="56"/>
    </row>
    <row r="2049" spans="1:10">
      <c r="A2049" t="s">
        <v>358</v>
      </c>
      <c r="B2049" t="s">
        <v>175</v>
      </c>
      <c r="C2049" t="s">
        <v>176</v>
      </c>
      <c r="D2049" t="s">
        <v>47</v>
      </c>
      <c r="E2049" t="s">
        <v>41</v>
      </c>
      <c r="F2049" s="56"/>
      <c r="G2049" s="56"/>
      <c r="H2049" s="56"/>
      <c r="I2049" s="56"/>
      <c r="J2049" s="56"/>
    </row>
    <row r="2050" spans="1:10">
      <c r="A2050" t="s">
        <v>358</v>
      </c>
      <c r="B2050" t="s">
        <v>177</v>
      </c>
      <c r="C2050" t="s">
        <v>93</v>
      </c>
      <c r="D2050" t="s">
        <v>47</v>
      </c>
      <c r="E2050" t="s">
        <v>41</v>
      </c>
      <c r="F2050" s="58"/>
      <c r="G2050" s="58"/>
      <c r="H2050" s="58"/>
      <c r="I2050" s="58"/>
      <c r="J2050" s="58"/>
    </row>
    <row r="2051" spans="1:10">
      <c r="A2051" t="s">
        <v>358</v>
      </c>
      <c r="B2051" t="s">
        <v>178</v>
      </c>
      <c r="C2051" t="s">
        <v>179</v>
      </c>
      <c r="D2051" t="s">
        <v>47</v>
      </c>
      <c r="E2051" t="s">
        <v>41</v>
      </c>
      <c r="F2051" s="56"/>
      <c r="G2051" s="56"/>
      <c r="H2051" s="56"/>
      <c r="I2051" s="56"/>
      <c r="J2051" s="56"/>
    </row>
    <row r="2052" spans="1:10">
      <c r="A2052" t="s">
        <v>358</v>
      </c>
      <c r="B2052" t="s">
        <v>180</v>
      </c>
      <c r="C2052" t="s">
        <v>181</v>
      </c>
      <c r="D2052" t="s">
        <v>47</v>
      </c>
      <c r="E2052" t="s">
        <v>41</v>
      </c>
      <c r="F2052" s="56"/>
      <c r="G2052" s="56"/>
      <c r="H2052" s="56"/>
      <c r="I2052" s="56"/>
      <c r="J2052" s="56"/>
    </row>
    <row r="2053" spans="1:10">
      <c r="A2053" t="s">
        <v>358</v>
      </c>
      <c r="B2053" t="s">
        <v>182</v>
      </c>
      <c r="C2053" t="s">
        <v>183</v>
      </c>
      <c r="D2053" t="s">
        <v>47</v>
      </c>
      <c r="E2053" t="s">
        <v>41</v>
      </c>
      <c r="F2053" s="56"/>
      <c r="G2053" s="56"/>
      <c r="H2053" s="56"/>
      <c r="I2053" s="56"/>
      <c r="J2053" s="56"/>
    </row>
    <row r="2054" spans="1:10">
      <c r="A2054" t="s">
        <v>358</v>
      </c>
      <c r="B2054" t="s">
        <v>184</v>
      </c>
      <c r="C2054" t="s">
        <v>185</v>
      </c>
      <c r="D2054" t="s">
        <v>47</v>
      </c>
      <c r="E2054" t="s">
        <v>41</v>
      </c>
      <c r="F2054" s="56"/>
      <c r="G2054" s="56"/>
      <c r="H2054" s="56"/>
      <c r="I2054" s="56"/>
      <c r="J2054" s="56"/>
    </row>
    <row r="2055" spans="1:10">
      <c r="A2055" t="s">
        <v>358</v>
      </c>
      <c r="B2055" t="s">
        <v>186</v>
      </c>
      <c r="C2055" t="s">
        <v>187</v>
      </c>
      <c r="D2055" t="s">
        <v>47</v>
      </c>
      <c r="E2055" t="s">
        <v>41</v>
      </c>
      <c r="F2055" s="56"/>
      <c r="G2055" s="56"/>
      <c r="H2055" s="56"/>
      <c r="I2055" s="56"/>
      <c r="J2055" s="56"/>
    </row>
    <row r="2056" spans="1:10">
      <c r="A2056" t="s">
        <v>358</v>
      </c>
      <c r="B2056" t="s">
        <v>188</v>
      </c>
      <c r="C2056" t="s">
        <v>189</v>
      </c>
      <c r="D2056" t="s">
        <v>47</v>
      </c>
      <c r="E2056" t="s">
        <v>41</v>
      </c>
      <c r="F2056" s="56"/>
      <c r="G2056" s="56"/>
      <c r="H2056" s="56"/>
      <c r="I2056" s="56"/>
      <c r="J2056" s="56"/>
    </row>
    <row r="2057" spans="1:10">
      <c r="A2057" t="s">
        <v>358</v>
      </c>
      <c r="B2057" t="s">
        <v>190</v>
      </c>
      <c r="C2057" t="s">
        <v>191</v>
      </c>
      <c r="D2057" t="s">
        <v>47</v>
      </c>
      <c r="E2057" t="s">
        <v>41</v>
      </c>
      <c r="F2057" s="56"/>
      <c r="G2057" s="56"/>
      <c r="H2057" s="56"/>
      <c r="I2057" s="56"/>
      <c r="J2057" s="56"/>
    </row>
    <row r="2058" spans="1:10">
      <c r="A2058" t="s">
        <v>358</v>
      </c>
      <c r="B2058" t="s">
        <v>192</v>
      </c>
      <c r="C2058" t="s">
        <v>193</v>
      </c>
      <c r="D2058" t="s">
        <v>47</v>
      </c>
      <c r="E2058" t="s">
        <v>41</v>
      </c>
      <c r="F2058" s="56"/>
      <c r="G2058" s="56"/>
      <c r="H2058" s="56"/>
      <c r="I2058" s="56"/>
      <c r="J2058" s="56"/>
    </row>
    <row r="2059" spans="1:10">
      <c r="A2059" t="s">
        <v>358</v>
      </c>
      <c r="B2059" t="s">
        <v>194</v>
      </c>
      <c r="C2059" t="s">
        <v>195</v>
      </c>
      <c r="D2059" t="s">
        <v>47</v>
      </c>
      <c r="E2059" t="s">
        <v>41</v>
      </c>
      <c r="F2059" s="56"/>
      <c r="G2059" s="56"/>
      <c r="H2059" s="56"/>
      <c r="I2059" s="56"/>
      <c r="J2059" s="56"/>
    </row>
    <row r="2060" spans="1:10">
      <c r="A2060" t="s">
        <v>358</v>
      </c>
      <c r="B2060" t="s">
        <v>196</v>
      </c>
      <c r="C2060" t="s">
        <v>197</v>
      </c>
      <c r="D2060" t="s">
        <v>47</v>
      </c>
      <c r="E2060" t="s">
        <v>41</v>
      </c>
      <c r="F2060" s="56"/>
      <c r="G2060" s="56"/>
      <c r="H2060" s="56"/>
      <c r="I2060" s="56"/>
      <c r="J2060" s="56"/>
    </row>
    <row r="2061" spans="1:10">
      <c r="A2061" t="s">
        <v>358</v>
      </c>
      <c r="B2061" t="s">
        <v>198</v>
      </c>
      <c r="C2061" t="s">
        <v>199</v>
      </c>
      <c r="D2061" t="s">
        <v>47</v>
      </c>
      <c r="E2061" t="s">
        <v>41</v>
      </c>
      <c r="F2061" s="58"/>
      <c r="G2061" s="58"/>
      <c r="H2061" s="58"/>
      <c r="I2061" s="58"/>
      <c r="J2061" s="58"/>
    </row>
    <row r="2062" spans="1:10">
      <c r="A2062" t="s">
        <v>358</v>
      </c>
      <c r="B2062" t="s">
        <v>200</v>
      </c>
      <c r="C2062" t="s">
        <v>201</v>
      </c>
      <c r="D2062" t="s">
        <v>47</v>
      </c>
      <c r="E2062" t="s">
        <v>41</v>
      </c>
      <c r="F2062" s="56"/>
      <c r="G2062" s="56"/>
      <c r="H2062" s="56"/>
      <c r="I2062" s="56"/>
      <c r="J2062" s="56"/>
    </row>
    <row r="2063" spans="1:10">
      <c r="A2063" t="s">
        <v>358</v>
      </c>
      <c r="B2063" t="s">
        <v>202</v>
      </c>
      <c r="C2063" t="s">
        <v>203</v>
      </c>
      <c r="D2063" t="s">
        <v>47</v>
      </c>
      <c r="E2063" t="s">
        <v>41</v>
      </c>
      <c r="F2063" s="56"/>
      <c r="G2063" s="56"/>
      <c r="H2063" s="56"/>
      <c r="I2063" s="56"/>
      <c r="J2063" s="56"/>
    </row>
    <row r="2064" spans="1:10">
      <c r="A2064" t="s">
        <v>358</v>
      </c>
      <c r="B2064" t="s">
        <v>204</v>
      </c>
      <c r="C2064" t="s">
        <v>205</v>
      </c>
      <c r="D2064" t="s">
        <v>47</v>
      </c>
      <c r="E2064" t="s">
        <v>41</v>
      </c>
      <c r="F2064" s="56"/>
      <c r="G2064" s="56"/>
      <c r="H2064" s="56"/>
      <c r="I2064" s="56"/>
      <c r="J2064" s="56"/>
    </row>
    <row r="2065" spans="1:10">
      <c r="A2065" t="s">
        <v>358</v>
      </c>
      <c r="B2065" t="s">
        <v>206</v>
      </c>
      <c r="C2065" t="s">
        <v>207</v>
      </c>
      <c r="D2065" t="s">
        <v>47</v>
      </c>
      <c r="E2065" t="s">
        <v>41</v>
      </c>
      <c r="F2065" s="56"/>
      <c r="G2065" s="56"/>
      <c r="H2065" s="56"/>
      <c r="I2065" s="56"/>
      <c r="J2065" s="56"/>
    </row>
    <row r="2066" spans="1:10">
      <c r="A2066" t="s">
        <v>358</v>
      </c>
      <c r="B2066" t="s">
        <v>208</v>
      </c>
      <c r="C2066" t="s">
        <v>209</v>
      </c>
      <c r="D2066" t="s">
        <v>47</v>
      </c>
      <c r="E2066" t="s">
        <v>41</v>
      </c>
      <c r="F2066" s="56"/>
      <c r="G2066" s="56"/>
      <c r="H2066" s="56"/>
      <c r="I2066" s="56"/>
      <c r="J2066" s="56"/>
    </row>
    <row r="2067" spans="1:10">
      <c r="A2067" t="s">
        <v>358</v>
      </c>
      <c r="B2067" t="s">
        <v>210</v>
      </c>
      <c r="C2067" t="s">
        <v>211</v>
      </c>
      <c r="D2067" t="s">
        <v>47</v>
      </c>
      <c r="E2067" t="s">
        <v>41</v>
      </c>
      <c r="F2067" s="56"/>
      <c r="G2067" s="56"/>
      <c r="H2067" s="56"/>
      <c r="I2067" s="56"/>
      <c r="J2067" s="56"/>
    </row>
    <row r="2068" spans="1:10">
      <c r="A2068" t="s">
        <v>358</v>
      </c>
      <c r="B2068" t="s">
        <v>212</v>
      </c>
      <c r="C2068" t="s">
        <v>213</v>
      </c>
      <c r="D2068" t="s">
        <v>47</v>
      </c>
      <c r="E2068" t="s">
        <v>41</v>
      </c>
      <c r="F2068" s="56"/>
      <c r="G2068" s="56"/>
      <c r="H2068" s="56"/>
      <c r="I2068" s="56"/>
      <c r="J2068" s="56"/>
    </row>
    <row r="2069" spans="1:10">
      <c r="A2069" t="s">
        <v>358</v>
      </c>
      <c r="B2069" t="s">
        <v>214</v>
      </c>
      <c r="C2069" t="s">
        <v>215</v>
      </c>
      <c r="D2069" t="s">
        <v>47</v>
      </c>
      <c r="E2069" t="s">
        <v>41</v>
      </c>
      <c r="F2069" s="56"/>
      <c r="G2069" s="56"/>
      <c r="H2069" s="56"/>
      <c r="I2069" s="56"/>
      <c r="J2069" s="56"/>
    </row>
    <row r="2070" spans="1:10">
      <c r="A2070" t="s">
        <v>358</v>
      </c>
      <c r="B2070" t="s">
        <v>216</v>
      </c>
      <c r="C2070" t="s">
        <v>217</v>
      </c>
      <c r="D2070" t="s">
        <v>47</v>
      </c>
      <c r="E2070" t="s">
        <v>41</v>
      </c>
      <c r="F2070" s="56"/>
      <c r="G2070" s="56"/>
      <c r="H2070" s="56"/>
      <c r="I2070" s="56"/>
      <c r="J2070" s="56"/>
    </row>
    <row r="2071" spans="1:10">
      <c r="A2071" t="s">
        <v>358</v>
      </c>
      <c r="B2071" t="s">
        <v>218</v>
      </c>
      <c r="C2071" t="s">
        <v>219</v>
      </c>
      <c r="D2071" t="s">
        <v>47</v>
      </c>
      <c r="E2071" t="s">
        <v>41</v>
      </c>
      <c r="F2071" s="56"/>
      <c r="G2071" s="56"/>
      <c r="H2071" s="56"/>
      <c r="I2071" s="56"/>
      <c r="J2071" s="56"/>
    </row>
    <row r="2072" spans="1:10">
      <c r="A2072" t="s">
        <v>358</v>
      </c>
      <c r="B2072" t="s">
        <v>220</v>
      </c>
      <c r="C2072" t="s">
        <v>221</v>
      </c>
      <c r="D2072" t="s">
        <v>47</v>
      </c>
      <c r="E2072" t="s">
        <v>41</v>
      </c>
      <c r="F2072" s="58"/>
      <c r="G2072" s="58"/>
      <c r="H2072" s="58"/>
      <c r="I2072" s="58"/>
      <c r="J2072" s="58"/>
    </row>
    <row r="2073" spans="1:10">
      <c r="A2073" t="s">
        <v>358</v>
      </c>
      <c r="B2073" t="s">
        <v>222</v>
      </c>
      <c r="C2073" t="s">
        <v>223</v>
      </c>
      <c r="D2073" t="s">
        <v>47</v>
      </c>
      <c r="E2073" t="s">
        <v>41</v>
      </c>
      <c r="F2073" s="58"/>
      <c r="G2073" s="58"/>
      <c r="H2073" s="58"/>
      <c r="I2073" s="58"/>
      <c r="J2073" s="58"/>
    </row>
    <row r="2074" spans="1:10">
      <c r="A2074" t="s">
        <v>358</v>
      </c>
      <c r="B2074" t="s">
        <v>224</v>
      </c>
      <c r="C2074" t="s">
        <v>225</v>
      </c>
      <c r="D2074" t="s">
        <v>47</v>
      </c>
      <c r="E2074" t="s">
        <v>41</v>
      </c>
      <c r="F2074" s="58"/>
      <c r="G2074" s="58"/>
      <c r="H2074" s="58"/>
      <c r="I2074" s="58"/>
      <c r="J2074" s="58"/>
    </row>
    <row r="2075" spans="1:10">
      <c r="A2075" t="s">
        <v>358</v>
      </c>
      <c r="B2075" t="s">
        <v>226</v>
      </c>
      <c r="C2075" t="s">
        <v>227</v>
      </c>
      <c r="D2075" t="s">
        <v>47</v>
      </c>
      <c r="E2075" t="s">
        <v>41</v>
      </c>
      <c r="F2075" s="58"/>
      <c r="G2075" s="58"/>
      <c r="H2075" s="58"/>
      <c r="I2075" s="58"/>
      <c r="J2075" s="58"/>
    </row>
    <row r="2076" spans="1:10">
      <c r="A2076" t="s">
        <v>358</v>
      </c>
      <c r="B2076" t="s">
        <v>228</v>
      </c>
      <c r="C2076" t="s">
        <v>229</v>
      </c>
      <c r="D2076" t="s">
        <v>47</v>
      </c>
      <c r="E2076" t="s">
        <v>41</v>
      </c>
      <c r="F2076" s="58"/>
      <c r="G2076" s="58"/>
      <c r="H2076" s="58"/>
      <c r="I2076" s="58"/>
      <c r="J2076" s="58"/>
    </row>
    <row r="2077" spans="1:10">
      <c r="A2077" t="s">
        <v>358</v>
      </c>
      <c r="B2077" t="s">
        <v>230</v>
      </c>
      <c r="C2077" t="s">
        <v>231</v>
      </c>
      <c r="D2077" t="s">
        <v>47</v>
      </c>
      <c r="E2077" t="s">
        <v>41</v>
      </c>
      <c r="F2077" s="58"/>
      <c r="G2077" s="58"/>
      <c r="H2077" s="58"/>
      <c r="I2077" s="58"/>
      <c r="J2077" s="58"/>
    </row>
    <row r="2078" spans="1:10">
      <c r="A2078" t="s">
        <v>358</v>
      </c>
      <c r="B2078" t="s">
        <v>232</v>
      </c>
      <c r="C2078" t="s">
        <v>233</v>
      </c>
      <c r="D2078" t="s">
        <v>47</v>
      </c>
      <c r="E2078" t="s">
        <v>41</v>
      </c>
      <c r="F2078" s="58"/>
      <c r="G2078" s="58"/>
      <c r="H2078" s="58"/>
      <c r="I2078" s="58"/>
      <c r="J2078" s="58"/>
    </row>
    <row r="2079" spans="1:10">
      <c r="A2079" t="s">
        <v>358</v>
      </c>
      <c r="B2079" t="s">
        <v>234</v>
      </c>
      <c r="C2079" t="s">
        <v>235</v>
      </c>
      <c r="D2079" t="s">
        <v>47</v>
      </c>
      <c r="E2079" t="s">
        <v>41</v>
      </c>
      <c r="F2079" s="58"/>
      <c r="G2079" s="58"/>
      <c r="H2079" s="58"/>
      <c r="I2079" s="58"/>
      <c r="J2079" s="58"/>
    </row>
    <row r="2080" spans="1:10">
      <c r="A2080" t="s">
        <v>358</v>
      </c>
      <c r="B2080" t="s">
        <v>236</v>
      </c>
      <c r="C2080" t="s">
        <v>237</v>
      </c>
      <c r="D2080" t="s">
        <v>47</v>
      </c>
      <c r="E2080" t="s">
        <v>41</v>
      </c>
      <c r="F2080" s="58"/>
      <c r="G2080" s="58"/>
      <c r="H2080" s="58"/>
      <c r="I2080" s="58"/>
      <c r="J2080" s="58"/>
    </row>
    <row r="2081" spans="1:10">
      <c r="A2081" t="s">
        <v>358</v>
      </c>
      <c r="B2081" t="s">
        <v>238</v>
      </c>
      <c r="C2081" t="s">
        <v>239</v>
      </c>
      <c r="D2081" t="s">
        <v>47</v>
      </c>
      <c r="E2081" t="s">
        <v>41</v>
      </c>
      <c r="F2081" s="58"/>
      <c r="G2081" s="58"/>
      <c r="H2081" s="58"/>
      <c r="I2081" s="58"/>
      <c r="J2081" s="58"/>
    </row>
    <row r="2082" spans="1:10">
      <c r="A2082" t="s">
        <v>358</v>
      </c>
      <c r="B2082" t="s">
        <v>240</v>
      </c>
      <c r="C2082" t="s">
        <v>241</v>
      </c>
      <c r="D2082" t="s">
        <v>47</v>
      </c>
      <c r="E2082" t="s">
        <v>41</v>
      </c>
      <c r="F2082" s="58"/>
      <c r="G2082" s="58"/>
      <c r="H2082" s="58"/>
      <c r="I2082" s="58"/>
      <c r="J2082" s="58"/>
    </row>
    <row r="2083" spans="1:10">
      <c r="A2083" t="s">
        <v>358</v>
      </c>
      <c r="B2083" t="s">
        <v>242</v>
      </c>
      <c r="C2083" t="s">
        <v>243</v>
      </c>
      <c r="D2083" t="s">
        <v>47</v>
      </c>
      <c r="E2083" t="s">
        <v>41</v>
      </c>
      <c r="F2083" s="58"/>
      <c r="G2083" s="58"/>
      <c r="H2083" s="58"/>
      <c r="I2083" s="58"/>
      <c r="J2083" s="58"/>
    </row>
    <row r="2084" spans="1:10">
      <c r="A2084" t="s">
        <v>358</v>
      </c>
      <c r="B2084" t="s">
        <v>244</v>
      </c>
      <c r="C2084" t="s">
        <v>245</v>
      </c>
      <c r="D2084" t="s">
        <v>47</v>
      </c>
      <c r="E2084" t="s">
        <v>41</v>
      </c>
      <c r="F2084" s="56"/>
      <c r="G2084" s="56"/>
      <c r="H2084" s="56"/>
      <c r="I2084" s="56"/>
      <c r="J2084" s="56"/>
    </row>
    <row r="2085" spans="1:10">
      <c r="A2085" t="s">
        <v>358</v>
      </c>
      <c r="B2085" t="s">
        <v>246</v>
      </c>
      <c r="C2085" t="s">
        <v>247</v>
      </c>
      <c r="D2085" t="s">
        <v>47</v>
      </c>
      <c r="E2085" t="s">
        <v>41</v>
      </c>
      <c r="F2085" s="56"/>
      <c r="G2085" s="56"/>
      <c r="H2085" s="56"/>
      <c r="I2085" s="56"/>
      <c r="J2085" s="56"/>
    </row>
    <row r="2086" spans="1:10">
      <c r="A2086" t="s">
        <v>358</v>
      </c>
      <c r="B2086" t="s">
        <v>248</v>
      </c>
      <c r="C2086" t="s">
        <v>249</v>
      </c>
      <c r="D2086" t="s">
        <v>47</v>
      </c>
      <c r="E2086" t="s">
        <v>41</v>
      </c>
      <c r="F2086" s="56"/>
      <c r="G2086" s="56"/>
      <c r="H2086" s="56"/>
      <c r="I2086" s="56"/>
      <c r="J2086" s="56"/>
    </row>
    <row r="2087" spans="1:10">
      <c r="A2087" t="s">
        <v>358</v>
      </c>
      <c r="B2087" t="s">
        <v>250</v>
      </c>
      <c r="C2087" t="s">
        <v>251</v>
      </c>
      <c r="D2087" t="s">
        <v>47</v>
      </c>
      <c r="E2087" t="s">
        <v>41</v>
      </c>
      <c r="F2087" s="56"/>
      <c r="G2087" s="56"/>
      <c r="H2087" s="56"/>
      <c r="I2087" s="56"/>
      <c r="J2087" s="56"/>
    </row>
    <row r="2088" spans="1:10">
      <c r="A2088" t="s">
        <v>358</v>
      </c>
      <c r="B2088" t="s">
        <v>252</v>
      </c>
      <c r="C2088" t="s">
        <v>253</v>
      </c>
      <c r="D2088" t="s">
        <v>47</v>
      </c>
      <c r="E2088" t="s">
        <v>41</v>
      </c>
      <c r="F2088" s="56"/>
      <c r="G2088" s="56"/>
      <c r="H2088" s="56"/>
      <c r="I2088" s="56"/>
      <c r="J2088" s="56"/>
    </row>
    <row r="2089" spans="1:10">
      <c r="A2089" t="s">
        <v>358</v>
      </c>
      <c r="B2089" t="s">
        <v>254</v>
      </c>
      <c r="C2089" t="s">
        <v>255</v>
      </c>
      <c r="D2089" t="s">
        <v>47</v>
      </c>
      <c r="E2089" t="s">
        <v>41</v>
      </c>
      <c r="F2089" s="56"/>
      <c r="G2089" s="56"/>
      <c r="H2089" s="56"/>
      <c r="I2089" s="56"/>
      <c r="J2089" s="56"/>
    </row>
    <row r="2090" spans="1:10">
      <c r="A2090" t="s">
        <v>358</v>
      </c>
      <c r="B2090" t="s">
        <v>256</v>
      </c>
      <c r="C2090" t="s">
        <v>257</v>
      </c>
      <c r="D2090" t="s">
        <v>47</v>
      </c>
      <c r="E2090" t="s">
        <v>41</v>
      </c>
      <c r="F2090" s="56"/>
      <c r="G2090" s="56"/>
      <c r="H2090" s="56"/>
      <c r="I2090" s="56"/>
      <c r="J2090" s="56"/>
    </row>
    <row r="2091" spans="1:10">
      <c r="A2091" t="s">
        <v>358</v>
      </c>
      <c r="B2091" t="s">
        <v>258</v>
      </c>
      <c r="C2091" t="s">
        <v>259</v>
      </c>
      <c r="D2091" t="s">
        <v>47</v>
      </c>
      <c r="E2091" t="s">
        <v>41</v>
      </c>
      <c r="F2091" s="56"/>
      <c r="G2091" s="56"/>
      <c r="H2091" s="56"/>
      <c r="I2091" s="56"/>
      <c r="J2091" s="56"/>
    </row>
    <row r="2092" spans="1:10">
      <c r="A2092" t="s">
        <v>358</v>
      </c>
      <c r="B2092" t="s">
        <v>260</v>
      </c>
      <c r="C2092" t="s">
        <v>261</v>
      </c>
      <c r="D2092" t="s">
        <v>47</v>
      </c>
      <c r="E2092" t="s">
        <v>41</v>
      </c>
      <c r="F2092" s="56"/>
      <c r="G2092" s="56"/>
      <c r="H2092" s="56"/>
      <c r="I2092" s="56"/>
      <c r="J2092" s="56"/>
    </row>
    <row r="2093" spans="1:10">
      <c r="A2093" t="s">
        <v>358</v>
      </c>
      <c r="B2093" t="s">
        <v>262</v>
      </c>
      <c r="C2093" t="s">
        <v>263</v>
      </c>
      <c r="D2093" t="s">
        <v>47</v>
      </c>
      <c r="E2093" t="s">
        <v>41</v>
      </c>
      <c r="F2093" s="56"/>
      <c r="G2093" s="56"/>
      <c r="H2093" s="56"/>
      <c r="I2093" s="56"/>
      <c r="J2093" s="56"/>
    </row>
    <row r="2094" spans="1:10">
      <c r="A2094" t="s">
        <v>358</v>
      </c>
      <c r="B2094" t="s">
        <v>264</v>
      </c>
      <c r="C2094" t="s">
        <v>265</v>
      </c>
      <c r="D2094" t="s">
        <v>47</v>
      </c>
      <c r="E2094" t="s">
        <v>41</v>
      </c>
      <c r="F2094" s="58"/>
      <c r="G2094" s="58"/>
      <c r="H2094" s="58"/>
      <c r="I2094" s="58"/>
      <c r="J2094" s="58"/>
    </row>
    <row r="2095" spans="1:10">
      <c r="A2095" t="s">
        <v>358</v>
      </c>
      <c r="B2095" t="s">
        <v>266</v>
      </c>
      <c r="C2095" t="s">
        <v>267</v>
      </c>
      <c r="D2095" t="s">
        <v>47</v>
      </c>
      <c r="E2095" t="s">
        <v>41</v>
      </c>
      <c r="F2095" s="56"/>
      <c r="G2095" s="56"/>
      <c r="H2095" s="56"/>
      <c r="I2095" s="56"/>
      <c r="J2095" s="56"/>
    </row>
    <row r="2096" spans="1:10">
      <c r="A2096" t="s">
        <v>358</v>
      </c>
      <c r="B2096" t="s">
        <v>268</v>
      </c>
      <c r="C2096" t="s">
        <v>269</v>
      </c>
      <c r="D2096" t="s">
        <v>47</v>
      </c>
      <c r="E2096" t="s">
        <v>41</v>
      </c>
      <c r="F2096" s="56"/>
      <c r="G2096" s="56"/>
      <c r="H2096" s="56"/>
      <c r="I2096" s="56"/>
      <c r="J2096" s="56"/>
    </row>
    <row r="2097" spans="1:10">
      <c r="A2097" t="s">
        <v>358</v>
      </c>
      <c r="B2097" t="s">
        <v>270</v>
      </c>
      <c r="C2097" t="s">
        <v>271</v>
      </c>
      <c r="D2097" t="s">
        <v>47</v>
      </c>
      <c r="E2097" t="s">
        <v>41</v>
      </c>
      <c r="F2097" s="56"/>
      <c r="G2097" s="56"/>
      <c r="H2097" s="56"/>
      <c r="I2097" s="56"/>
      <c r="J2097" s="56"/>
    </row>
    <row r="2098" spans="1:10">
      <c r="A2098" t="s">
        <v>358</v>
      </c>
      <c r="B2098" t="s">
        <v>272</v>
      </c>
      <c r="C2098" t="s">
        <v>273</v>
      </c>
      <c r="D2098" t="s">
        <v>47</v>
      </c>
      <c r="E2098" t="s">
        <v>41</v>
      </c>
      <c r="F2098" s="56"/>
      <c r="G2098" s="56"/>
      <c r="H2098" s="56"/>
      <c r="I2098" s="56"/>
      <c r="J2098" s="56"/>
    </row>
    <row r="2099" spans="1:10">
      <c r="A2099" t="s">
        <v>358</v>
      </c>
      <c r="B2099" t="s">
        <v>274</v>
      </c>
      <c r="C2099" t="s">
        <v>275</v>
      </c>
      <c r="D2099" t="s">
        <v>47</v>
      </c>
      <c r="E2099" t="s">
        <v>41</v>
      </c>
      <c r="F2099" s="56"/>
      <c r="G2099" s="56"/>
      <c r="H2099" s="56"/>
      <c r="I2099" s="56"/>
      <c r="J2099" s="56"/>
    </row>
    <row r="2100" spans="1:10">
      <c r="A2100" t="s">
        <v>358</v>
      </c>
      <c r="B2100" t="s">
        <v>276</v>
      </c>
      <c r="C2100" t="s">
        <v>277</v>
      </c>
      <c r="D2100" t="s">
        <v>47</v>
      </c>
      <c r="E2100" t="s">
        <v>41</v>
      </c>
      <c r="F2100" s="56"/>
      <c r="G2100" s="56"/>
      <c r="H2100" s="56"/>
      <c r="I2100" s="56"/>
      <c r="J2100" s="56"/>
    </row>
    <row r="2101" spans="1:10">
      <c r="A2101" t="s">
        <v>358</v>
      </c>
      <c r="B2101" t="s">
        <v>278</v>
      </c>
      <c r="C2101" t="s">
        <v>279</v>
      </c>
      <c r="D2101" t="s">
        <v>47</v>
      </c>
      <c r="E2101" t="s">
        <v>41</v>
      </c>
      <c r="F2101" s="56"/>
      <c r="G2101" s="56"/>
      <c r="H2101" s="56"/>
      <c r="I2101" s="56"/>
      <c r="J2101" s="56"/>
    </row>
    <row r="2102" spans="1:10">
      <c r="A2102" t="s">
        <v>358</v>
      </c>
      <c r="B2102" t="s">
        <v>280</v>
      </c>
      <c r="C2102" t="s">
        <v>281</v>
      </c>
      <c r="D2102" t="s">
        <v>47</v>
      </c>
      <c r="E2102" t="s">
        <v>41</v>
      </c>
      <c r="F2102" s="56"/>
      <c r="G2102" s="56"/>
      <c r="H2102" s="56"/>
      <c r="I2102" s="56"/>
      <c r="J2102" s="56"/>
    </row>
    <row r="2103" spans="1:10">
      <c r="A2103" t="s">
        <v>358</v>
      </c>
      <c r="B2103" t="s">
        <v>282</v>
      </c>
      <c r="C2103" t="s">
        <v>283</v>
      </c>
      <c r="D2103" t="s">
        <v>47</v>
      </c>
      <c r="E2103" t="s">
        <v>41</v>
      </c>
      <c r="F2103" s="56"/>
      <c r="G2103" s="56"/>
      <c r="H2103" s="56"/>
      <c r="I2103" s="56"/>
      <c r="J2103" s="56"/>
    </row>
    <row r="2104" spans="1:10">
      <c r="A2104" t="s">
        <v>358</v>
      </c>
      <c r="B2104" t="s">
        <v>284</v>
      </c>
      <c r="C2104" t="s">
        <v>285</v>
      </c>
      <c r="D2104" t="s">
        <v>47</v>
      </c>
      <c r="E2104" t="s">
        <v>41</v>
      </c>
      <c r="F2104" s="56"/>
      <c r="G2104" s="56"/>
      <c r="H2104" s="56"/>
      <c r="I2104" s="56"/>
      <c r="J2104" s="56"/>
    </row>
    <row r="2105" spans="1:10">
      <c r="A2105" t="s">
        <v>358</v>
      </c>
      <c r="B2105" t="s">
        <v>286</v>
      </c>
      <c r="C2105" t="s">
        <v>287</v>
      </c>
      <c r="D2105" t="s">
        <v>47</v>
      </c>
      <c r="E2105" t="s">
        <v>41</v>
      </c>
      <c r="F2105" s="58"/>
      <c r="G2105" s="58"/>
      <c r="H2105" s="58"/>
      <c r="I2105" s="58"/>
      <c r="J2105" s="58"/>
    </row>
    <row r="2106" spans="1:10">
      <c r="A2106" t="s">
        <v>358</v>
      </c>
      <c r="B2106" t="s">
        <v>288</v>
      </c>
      <c r="C2106" t="s">
        <v>289</v>
      </c>
      <c r="D2106" t="s">
        <v>47</v>
      </c>
      <c r="E2106" t="s">
        <v>41</v>
      </c>
      <c r="F2106" s="58"/>
      <c r="G2106" s="58"/>
      <c r="H2106" s="58"/>
      <c r="I2106" s="58"/>
      <c r="J2106" s="58"/>
    </row>
    <row r="2107" spans="1:10">
      <c r="A2107" t="s">
        <v>358</v>
      </c>
      <c r="B2107" t="s">
        <v>290</v>
      </c>
      <c r="C2107" t="s">
        <v>291</v>
      </c>
      <c r="D2107" t="s">
        <v>47</v>
      </c>
      <c r="E2107" t="s">
        <v>41</v>
      </c>
      <c r="F2107" s="58"/>
      <c r="G2107" s="58"/>
      <c r="H2107" s="58"/>
      <c r="I2107" s="58"/>
      <c r="J2107" s="58"/>
    </row>
    <row r="2108" spans="1:10">
      <c r="A2108" t="s">
        <v>358</v>
      </c>
      <c r="B2108" t="s">
        <v>292</v>
      </c>
      <c r="C2108" t="s">
        <v>293</v>
      </c>
      <c r="D2108" t="s">
        <v>47</v>
      </c>
      <c r="E2108" t="s">
        <v>41</v>
      </c>
      <c r="F2108" s="58"/>
      <c r="G2108" s="58"/>
      <c r="H2108" s="58"/>
      <c r="I2108" s="58"/>
      <c r="J2108" s="58"/>
    </row>
    <row r="2109" spans="1:10">
      <c r="A2109" t="s">
        <v>358</v>
      </c>
      <c r="B2109" t="s">
        <v>294</v>
      </c>
      <c r="C2109" t="s">
        <v>295</v>
      </c>
      <c r="D2109" t="s">
        <v>47</v>
      </c>
      <c r="E2109" t="s">
        <v>41</v>
      </c>
      <c r="F2109" s="58"/>
      <c r="G2109" s="58"/>
      <c r="H2109" s="58"/>
      <c r="I2109" s="58"/>
      <c r="J2109" s="58"/>
    </row>
    <row r="2110" spans="1:10">
      <c r="A2110" t="s">
        <v>358</v>
      </c>
      <c r="B2110" t="s">
        <v>296</v>
      </c>
      <c r="C2110" t="s">
        <v>297</v>
      </c>
      <c r="D2110" t="s">
        <v>47</v>
      </c>
      <c r="E2110" t="s">
        <v>41</v>
      </c>
      <c r="F2110" s="58"/>
      <c r="G2110" s="58"/>
      <c r="H2110" s="58"/>
      <c r="I2110" s="58"/>
      <c r="J2110" s="58"/>
    </row>
    <row r="2111" spans="1:10">
      <c r="A2111" t="s">
        <v>358</v>
      </c>
      <c r="B2111" t="s">
        <v>298</v>
      </c>
      <c r="C2111" t="s">
        <v>299</v>
      </c>
      <c r="D2111" t="s">
        <v>47</v>
      </c>
      <c r="E2111" t="s">
        <v>41</v>
      </c>
      <c r="F2111" s="58"/>
      <c r="G2111" s="58"/>
      <c r="H2111" s="58"/>
      <c r="I2111" s="58"/>
      <c r="J2111" s="58"/>
    </row>
    <row r="2112" spans="1:10">
      <c r="A2112" t="s">
        <v>358</v>
      </c>
      <c r="B2112" t="s">
        <v>300</v>
      </c>
      <c r="C2112" t="s">
        <v>301</v>
      </c>
      <c r="D2112" t="s">
        <v>47</v>
      </c>
      <c r="E2112" t="s">
        <v>41</v>
      </c>
      <c r="F2112" s="58"/>
      <c r="G2112" s="58"/>
      <c r="H2112" s="58"/>
      <c r="I2112" s="58"/>
      <c r="J2112" s="58"/>
    </row>
    <row r="2113" spans="1:10">
      <c r="A2113" t="s">
        <v>358</v>
      </c>
      <c r="B2113" t="s">
        <v>302</v>
      </c>
      <c r="C2113" t="s">
        <v>303</v>
      </c>
      <c r="D2113" t="s">
        <v>47</v>
      </c>
      <c r="E2113" t="s">
        <v>41</v>
      </c>
      <c r="F2113" s="58"/>
      <c r="G2113" s="58"/>
      <c r="H2113" s="58"/>
      <c r="I2113" s="58"/>
      <c r="J2113" s="58"/>
    </row>
    <row r="2114" spans="1:10">
      <c r="A2114" t="s">
        <v>358</v>
      </c>
      <c r="B2114" t="s">
        <v>304</v>
      </c>
      <c r="C2114" t="s">
        <v>305</v>
      </c>
      <c r="D2114" t="s">
        <v>47</v>
      </c>
      <c r="E2114" t="s">
        <v>41</v>
      </c>
      <c r="F2114" s="58"/>
      <c r="G2114" s="58"/>
      <c r="H2114" s="58"/>
      <c r="I2114" s="58"/>
      <c r="J2114" s="58"/>
    </row>
    <row r="2115" spans="1:10">
      <c r="A2115" t="s">
        <v>358</v>
      </c>
      <c r="B2115" t="s">
        <v>306</v>
      </c>
      <c r="C2115" t="s">
        <v>307</v>
      </c>
      <c r="D2115" t="s">
        <v>47</v>
      </c>
      <c r="E2115" t="s">
        <v>41</v>
      </c>
      <c r="F2115" s="58"/>
      <c r="G2115" s="58"/>
      <c r="H2115" s="58"/>
      <c r="I2115" s="58"/>
      <c r="J2115" s="58"/>
    </row>
    <row r="2116" spans="1:10">
      <c r="A2116" t="s">
        <v>358</v>
      </c>
      <c r="B2116" t="s">
        <v>308</v>
      </c>
      <c r="C2116" t="s">
        <v>309</v>
      </c>
      <c r="D2116" t="s">
        <v>47</v>
      </c>
      <c r="E2116" t="s">
        <v>41</v>
      </c>
      <c r="F2116" s="58"/>
      <c r="G2116" s="58"/>
      <c r="H2116" s="58"/>
      <c r="I2116" s="58"/>
      <c r="J2116" s="58"/>
    </row>
    <row r="2117" spans="1:10">
      <c r="A2117" t="s">
        <v>358</v>
      </c>
      <c r="B2117" t="s">
        <v>310</v>
      </c>
      <c r="C2117" t="s">
        <v>311</v>
      </c>
      <c r="D2117" t="s">
        <v>47</v>
      </c>
      <c r="E2117" t="s">
        <v>41</v>
      </c>
      <c r="F2117" s="58"/>
      <c r="G2117" s="58"/>
      <c r="H2117" s="58"/>
      <c r="I2117" s="58"/>
      <c r="J2117" s="58"/>
    </row>
    <row r="2118" spans="1:10">
      <c r="A2118" t="s">
        <v>358</v>
      </c>
      <c r="B2118" t="s">
        <v>312</v>
      </c>
      <c r="C2118" t="s">
        <v>313</v>
      </c>
      <c r="D2118" t="s">
        <v>47</v>
      </c>
      <c r="E2118" t="s">
        <v>41</v>
      </c>
      <c r="F2118" s="58"/>
      <c r="G2118" s="58"/>
      <c r="H2118" s="58"/>
      <c r="I2118" s="58"/>
      <c r="J2118" s="58"/>
    </row>
    <row r="2119" spans="1:10">
      <c r="A2119" t="s">
        <v>358</v>
      </c>
      <c r="B2119" t="s">
        <v>314</v>
      </c>
      <c r="C2119" t="s">
        <v>315</v>
      </c>
      <c r="D2119" t="s">
        <v>47</v>
      </c>
      <c r="E2119" t="s">
        <v>41</v>
      </c>
      <c r="F2119" s="58"/>
      <c r="G2119" s="58"/>
      <c r="H2119" s="58"/>
      <c r="I2119" s="58"/>
      <c r="J2119" s="58"/>
    </row>
    <row r="2120" spans="1:10">
      <c r="A2120" t="s">
        <v>358</v>
      </c>
      <c r="B2120" t="s">
        <v>316</v>
      </c>
      <c r="C2120" t="s">
        <v>317</v>
      </c>
      <c r="D2120" t="s">
        <v>47</v>
      </c>
      <c r="E2120" t="s">
        <v>41</v>
      </c>
      <c r="F2120" s="56"/>
      <c r="G2120" s="56"/>
      <c r="H2120" s="56"/>
      <c r="I2120" s="56"/>
      <c r="J2120" s="56"/>
    </row>
    <row r="2121" spans="1:10">
      <c r="A2121" t="s">
        <v>358</v>
      </c>
      <c r="B2121" t="s">
        <v>319</v>
      </c>
      <c r="C2121" t="s">
        <v>320</v>
      </c>
      <c r="D2121" t="s">
        <v>47</v>
      </c>
      <c r="E2121" t="s">
        <v>41</v>
      </c>
      <c r="F2121" s="56"/>
      <c r="G2121" s="56"/>
      <c r="H2121" s="56"/>
      <c r="I2121" s="56"/>
      <c r="J2121" s="56"/>
    </row>
    <row r="2122" spans="1:10">
      <c r="A2122" t="s">
        <v>358</v>
      </c>
      <c r="B2122" t="s">
        <v>321</v>
      </c>
      <c r="C2122" t="s">
        <v>322</v>
      </c>
      <c r="D2122" t="s">
        <v>47</v>
      </c>
      <c r="E2122" t="s">
        <v>41</v>
      </c>
      <c r="F2122" s="58"/>
      <c r="G2122" s="58"/>
      <c r="H2122" s="58"/>
      <c r="I2122" s="58"/>
      <c r="J2122" s="58"/>
    </row>
    <row r="2123" spans="1:10">
      <c r="A2123" t="s">
        <v>358</v>
      </c>
      <c r="B2123" t="s">
        <v>323</v>
      </c>
      <c r="C2123" t="s">
        <v>324</v>
      </c>
      <c r="D2123" t="s">
        <v>47</v>
      </c>
      <c r="E2123" t="s">
        <v>41</v>
      </c>
      <c r="F2123" s="56"/>
      <c r="G2123" s="56"/>
      <c r="H2123" s="56"/>
      <c r="I2123" s="56"/>
      <c r="J2123" s="56"/>
    </row>
    <row r="2124" spans="1:10">
      <c r="A2124" t="s">
        <v>358</v>
      </c>
      <c r="B2124" t="s">
        <v>325</v>
      </c>
      <c r="C2124" t="s">
        <v>326</v>
      </c>
      <c r="D2124" t="s">
        <v>47</v>
      </c>
      <c r="E2124" t="s">
        <v>41</v>
      </c>
      <c r="F2124" s="56"/>
      <c r="G2124" s="56"/>
      <c r="H2124" s="56"/>
      <c r="I2124" s="56"/>
      <c r="J2124" s="56"/>
    </row>
    <row r="2125" spans="1:10">
      <c r="A2125" t="s">
        <v>358</v>
      </c>
      <c r="B2125" t="s">
        <v>327</v>
      </c>
      <c r="C2125" t="s">
        <v>328</v>
      </c>
      <c r="D2125" t="s">
        <v>47</v>
      </c>
      <c r="E2125" t="s">
        <v>41</v>
      </c>
      <c r="F2125" s="56"/>
      <c r="G2125" s="56"/>
      <c r="H2125" s="56"/>
      <c r="I2125" s="56"/>
      <c r="J2125" s="56"/>
    </row>
    <row r="2126" spans="1:10">
      <c r="A2126" t="s">
        <v>358</v>
      </c>
      <c r="B2126" t="s">
        <v>329</v>
      </c>
      <c r="C2126" t="s">
        <v>330</v>
      </c>
      <c r="D2126" t="s">
        <v>47</v>
      </c>
      <c r="E2126" t="s">
        <v>41</v>
      </c>
      <c r="F2126" s="56"/>
      <c r="G2126" s="56"/>
      <c r="H2126" s="56"/>
      <c r="I2126" s="56"/>
      <c r="J2126" s="56"/>
    </row>
    <row r="2127" spans="1:10">
      <c r="A2127" t="s">
        <v>358</v>
      </c>
      <c r="B2127" t="s">
        <v>331</v>
      </c>
      <c r="C2127" t="s">
        <v>332</v>
      </c>
      <c r="D2127" t="s">
        <v>47</v>
      </c>
      <c r="E2127" t="s">
        <v>41</v>
      </c>
      <c r="F2127" s="56"/>
      <c r="G2127" s="56"/>
      <c r="H2127" s="56"/>
      <c r="I2127" s="56"/>
      <c r="J2127" s="56"/>
    </row>
    <row r="2128" spans="1:10">
      <c r="A2128" t="s">
        <v>358</v>
      </c>
      <c r="B2128" t="s">
        <v>333</v>
      </c>
      <c r="C2128" t="s">
        <v>334</v>
      </c>
      <c r="D2128" t="s">
        <v>47</v>
      </c>
      <c r="E2128" t="s">
        <v>41</v>
      </c>
      <c r="F2128" s="58"/>
      <c r="G2128" s="58"/>
      <c r="H2128" s="58"/>
      <c r="I2128" s="58"/>
      <c r="J2128" s="58"/>
    </row>
    <row r="2129" spans="1:10">
      <c r="A2129" t="s">
        <v>358</v>
      </c>
      <c r="B2129" t="s">
        <v>335</v>
      </c>
      <c r="C2129" t="s">
        <v>336</v>
      </c>
      <c r="D2129" t="s">
        <v>47</v>
      </c>
      <c r="E2129" t="s">
        <v>41</v>
      </c>
      <c r="F2129" s="56"/>
      <c r="G2129" s="56"/>
      <c r="H2129" s="56"/>
      <c r="I2129" s="56"/>
      <c r="J2129" s="56"/>
    </row>
    <row r="2130" spans="1:10">
      <c r="A2130" t="s">
        <v>358</v>
      </c>
      <c r="B2130" t="s">
        <v>337</v>
      </c>
      <c r="C2130" t="s">
        <v>338</v>
      </c>
      <c r="D2130" t="s">
        <v>47</v>
      </c>
      <c r="E2130" t="s">
        <v>41</v>
      </c>
      <c r="F2130" s="56"/>
      <c r="G2130" s="56"/>
      <c r="H2130" s="56"/>
      <c r="I2130" s="56"/>
      <c r="J2130" s="56"/>
    </row>
    <row r="2131" spans="1:10">
      <c r="A2131" t="s">
        <v>358</v>
      </c>
      <c r="B2131" t="s">
        <v>339</v>
      </c>
      <c r="C2131" t="s">
        <v>340</v>
      </c>
      <c r="D2131" t="s">
        <v>47</v>
      </c>
      <c r="E2131" t="s">
        <v>41</v>
      </c>
      <c r="F2131" s="56"/>
      <c r="G2131" s="56"/>
      <c r="H2131" s="56"/>
      <c r="I2131" s="56"/>
      <c r="J2131" s="56"/>
    </row>
    <row r="2132" spans="1:10">
      <c r="A2132" t="s">
        <v>358</v>
      </c>
      <c r="B2132" t="s">
        <v>341</v>
      </c>
      <c r="C2132" t="s">
        <v>342</v>
      </c>
      <c r="D2132" t="s">
        <v>47</v>
      </c>
      <c r="E2132" t="s">
        <v>41</v>
      </c>
      <c r="F2132" s="56"/>
      <c r="G2132" s="56"/>
      <c r="H2132" s="56"/>
      <c r="I2132" s="56"/>
      <c r="J2132" s="56"/>
    </row>
    <row r="2133" spans="1:10">
      <c r="A2133" t="s">
        <v>358</v>
      </c>
      <c r="B2133" t="s">
        <v>343</v>
      </c>
      <c r="C2133" t="s">
        <v>344</v>
      </c>
      <c r="D2133" t="s">
        <v>47</v>
      </c>
      <c r="E2133" t="s">
        <v>41</v>
      </c>
      <c r="F2133" s="56"/>
      <c r="G2133" s="56"/>
      <c r="H2133" s="56"/>
      <c r="I2133" s="56"/>
      <c r="J2133" s="56"/>
    </row>
    <row r="2134" spans="1:10">
      <c r="A2134" t="s">
        <v>358</v>
      </c>
      <c r="B2134" t="s">
        <v>345</v>
      </c>
      <c r="C2134" t="s">
        <v>346</v>
      </c>
      <c r="D2134" t="s">
        <v>47</v>
      </c>
      <c r="E2134" t="s">
        <v>41</v>
      </c>
      <c r="F2134" s="58"/>
      <c r="G2134" s="58"/>
      <c r="H2134" s="58"/>
      <c r="I2134" s="58"/>
      <c r="J2134" s="58"/>
    </row>
    <row r="2135" spans="1:10">
      <c r="A2135" t="s">
        <v>359</v>
      </c>
      <c r="B2135" t="s">
        <v>45</v>
      </c>
      <c r="C2135" t="s">
        <v>46</v>
      </c>
      <c r="D2135" t="s">
        <v>47</v>
      </c>
      <c r="E2135" t="s">
        <v>41</v>
      </c>
      <c r="F2135" s="58"/>
      <c r="G2135" s="58"/>
      <c r="H2135" s="58"/>
      <c r="I2135" s="58"/>
      <c r="J2135" s="58"/>
    </row>
    <row r="2136" spans="1:10">
      <c r="A2136" t="s">
        <v>359</v>
      </c>
      <c r="B2136" t="s">
        <v>48</v>
      </c>
      <c r="C2136" t="s">
        <v>49</v>
      </c>
      <c r="D2136" t="s">
        <v>47</v>
      </c>
      <c r="E2136" t="s">
        <v>41</v>
      </c>
      <c r="F2136" s="58"/>
      <c r="G2136" s="58"/>
      <c r="H2136" s="58"/>
      <c r="I2136" s="58"/>
      <c r="J2136" s="58"/>
    </row>
    <row r="2137" spans="1:10">
      <c r="A2137" t="s">
        <v>359</v>
      </c>
      <c r="B2137" t="s">
        <v>50</v>
      </c>
      <c r="C2137" t="s">
        <v>51</v>
      </c>
      <c r="D2137" t="s">
        <v>47</v>
      </c>
      <c r="E2137" t="s">
        <v>41</v>
      </c>
      <c r="F2137" s="58"/>
      <c r="G2137" s="58"/>
      <c r="H2137" s="58"/>
      <c r="I2137" s="58"/>
      <c r="J2137" s="58"/>
    </row>
    <row r="2138" spans="1:10">
      <c r="A2138" t="s">
        <v>359</v>
      </c>
      <c r="B2138" t="s">
        <v>52</v>
      </c>
      <c r="C2138" t="s">
        <v>53</v>
      </c>
      <c r="D2138" t="s">
        <v>47</v>
      </c>
      <c r="E2138" t="s">
        <v>41</v>
      </c>
      <c r="F2138" s="58"/>
      <c r="G2138" s="58"/>
      <c r="H2138" s="58"/>
      <c r="I2138" s="58"/>
      <c r="J2138" s="58"/>
    </row>
    <row r="2139" spans="1:10">
      <c r="A2139" t="s">
        <v>359</v>
      </c>
      <c r="B2139" t="s">
        <v>54</v>
      </c>
      <c r="C2139" t="s">
        <v>55</v>
      </c>
      <c r="D2139" t="s">
        <v>47</v>
      </c>
      <c r="E2139" t="s">
        <v>41</v>
      </c>
      <c r="F2139" s="58"/>
      <c r="G2139" s="58"/>
      <c r="H2139" s="58"/>
      <c r="I2139" s="58"/>
      <c r="J2139" s="58"/>
    </row>
    <row r="2140" spans="1:10">
      <c r="A2140" t="s">
        <v>359</v>
      </c>
      <c r="B2140" t="s">
        <v>56</v>
      </c>
      <c r="C2140" t="s">
        <v>57</v>
      </c>
      <c r="D2140" t="s">
        <v>47</v>
      </c>
      <c r="E2140" t="s">
        <v>41</v>
      </c>
      <c r="F2140" s="58"/>
      <c r="G2140" s="58"/>
      <c r="H2140" s="58"/>
      <c r="I2140" s="58"/>
      <c r="J2140" s="58"/>
    </row>
    <row r="2141" spans="1:10">
      <c r="A2141" t="s">
        <v>359</v>
      </c>
      <c r="B2141" t="s">
        <v>58</v>
      </c>
      <c r="C2141" t="s">
        <v>59</v>
      </c>
      <c r="D2141" t="s">
        <v>47</v>
      </c>
      <c r="E2141" t="s">
        <v>41</v>
      </c>
      <c r="F2141" s="58"/>
      <c r="G2141" s="58"/>
      <c r="H2141" s="58"/>
      <c r="I2141" s="58"/>
      <c r="J2141" s="58"/>
    </row>
    <row r="2142" spans="1:10">
      <c r="A2142" t="s">
        <v>359</v>
      </c>
      <c r="B2142" t="s">
        <v>60</v>
      </c>
      <c r="C2142" t="s">
        <v>61</v>
      </c>
      <c r="D2142" t="s">
        <v>47</v>
      </c>
      <c r="E2142" t="s">
        <v>41</v>
      </c>
      <c r="F2142" s="58"/>
      <c r="G2142" s="58"/>
      <c r="H2142" s="58"/>
      <c r="I2142" s="58"/>
      <c r="J2142" s="58"/>
    </row>
    <row r="2143" spans="1:10">
      <c r="A2143" t="s">
        <v>359</v>
      </c>
      <c r="B2143" t="s">
        <v>62</v>
      </c>
      <c r="C2143" t="s">
        <v>63</v>
      </c>
      <c r="D2143" t="s">
        <v>47</v>
      </c>
      <c r="E2143" t="s">
        <v>41</v>
      </c>
      <c r="F2143" s="58"/>
      <c r="G2143" s="58"/>
      <c r="H2143" s="58"/>
      <c r="I2143" s="58"/>
      <c r="J2143" s="58"/>
    </row>
    <row r="2144" spans="1:10">
      <c r="A2144" t="s">
        <v>359</v>
      </c>
      <c r="B2144" t="s">
        <v>64</v>
      </c>
      <c r="C2144" t="s">
        <v>65</v>
      </c>
      <c r="D2144" t="s">
        <v>47</v>
      </c>
      <c r="E2144" t="s">
        <v>41</v>
      </c>
      <c r="F2144" s="58"/>
      <c r="G2144" s="58"/>
      <c r="H2144" s="58"/>
      <c r="I2144" s="58"/>
      <c r="J2144" s="58"/>
    </row>
    <row r="2145" spans="1:10">
      <c r="A2145" t="s">
        <v>359</v>
      </c>
      <c r="B2145" t="s">
        <v>66</v>
      </c>
      <c r="C2145" t="s">
        <v>67</v>
      </c>
      <c r="D2145" t="s">
        <v>47</v>
      </c>
      <c r="E2145" t="s">
        <v>41</v>
      </c>
      <c r="F2145" s="58"/>
      <c r="G2145" s="58"/>
      <c r="H2145" s="58"/>
      <c r="I2145" s="58"/>
      <c r="J2145" s="58"/>
    </row>
    <row r="2146" spans="1:10">
      <c r="A2146" t="s">
        <v>359</v>
      </c>
      <c r="B2146" t="s">
        <v>68</v>
      </c>
      <c r="C2146" t="s">
        <v>69</v>
      </c>
      <c r="D2146" t="s">
        <v>47</v>
      </c>
      <c r="E2146" t="s">
        <v>41</v>
      </c>
      <c r="F2146" s="58"/>
      <c r="G2146" s="58"/>
      <c r="H2146" s="58"/>
      <c r="I2146" s="58"/>
      <c r="J2146" s="58"/>
    </row>
    <row r="2147" spans="1:10">
      <c r="A2147" t="s">
        <v>359</v>
      </c>
      <c r="B2147" t="s">
        <v>70</v>
      </c>
      <c r="C2147" t="s">
        <v>71</v>
      </c>
      <c r="D2147" t="s">
        <v>47</v>
      </c>
      <c r="E2147" t="s">
        <v>41</v>
      </c>
      <c r="F2147" s="58"/>
      <c r="G2147" s="58"/>
      <c r="H2147" s="58"/>
      <c r="I2147" s="58"/>
      <c r="J2147" s="58"/>
    </row>
    <row r="2148" spans="1:10">
      <c r="A2148" t="s">
        <v>359</v>
      </c>
      <c r="B2148" t="s">
        <v>72</v>
      </c>
      <c r="C2148" t="s">
        <v>73</v>
      </c>
      <c r="D2148" t="s">
        <v>47</v>
      </c>
      <c r="E2148" t="s">
        <v>41</v>
      </c>
      <c r="F2148" s="58"/>
      <c r="G2148" s="58"/>
      <c r="H2148" s="58"/>
      <c r="I2148" s="58"/>
      <c r="J2148" s="58"/>
    </row>
    <row r="2149" spans="1:10">
      <c r="A2149" t="s">
        <v>359</v>
      </c>
      <c r="B2149" t="s">
        <v>74</v>
      </c>
      <c r="C2149" t="s">
        <v>75</v>
      </c>
      <c r="D2149" t="s">
        <v>47</v>
      </c>
      <c r="E2149" t="s">
        <v>41</v>
      </c>
      <c r="F2149" s="58"/>
      <c r="G2149" s="58"/>
      <c r="H2149" s="58"/>
      <c r="I2149" s="58"/>
      <c r="J2149" s="58"/>
    </row>
    <row r="2150" spans="1:10">
      <c r="A2150" t="s">
        <v>359</v>
      </c>
      <c r="B2150" t="s">
        <v>76</v>
      </c>
      <c r="C2150" t="s">
        <v>77</v>
      </c>
      <c r="D2150" t="s">
        <v>47</v>
      </c>
      <c r="E2150" t="s">
        <v>41</v>
      </c>
      <c r="F2150" s="58"/>
      <c r="G2150" s="58"/>
      <c r="H2150" s="58"/>
      <c r="I2150" s="58"/>
      <c r="J2150" s="58"/>
    </row>
    <row r="2151" spans="1:10">
      <c r="A2151" t="s">
        <v>359</v>
      </c>
      <c r="B2151" t="s">
        <v>78</v>
      </c>
      <c r="C2151" t="s">
        <v>79</v>
      </c>
      <c r="D2151" t="s">
        <v>47</v>
      </c>
      <c r="E2151" t="s">
        <v>41</v>
      </c>
      <c r="F2151" s="58"/>
      <c r="G2151" s="58"/>
      <c r="H2151" s="58"/>
      <c r="I2151" s="58"/>
      <c r="J2151" s="58"/>
    </row>
    <row r="2152" spans="1:10">
      <c r="A2152" t="s">
        <v>359</v>
      </c>
      <c r="B2152" t="s">
        <v>80</v>
      </c>
      <c r="C2152" t="s">
        <v>81</v>
      </c>
      <c r="D2152" t="s">
        <v>47</v>
      </c>
      <c r="E2152" t="s">
        <v>41</v>
      </c>
      <c r="F2152" s="58"/>
      <c r="G2152" s="58"/>
      <c r="H2152" s="58"/>
      <c r="I2152" s="58"/>
      <c r="J2152" s="58"/>
    </row>
    <row r="2153" spans="1:10">
      <c r="A2153" t="s">
        <v>359</v>
      </c>
      <c r="B2153" t="s">
        <v>82</v>
      </c>
      <c r="C2153" t="s">
        <v>83</v>
      </c>
      <c r="D2153" t="s">
        <v>47</v>
      </c>
      <c r="E2153" t="s">
        <v>41</v>
      </c>
      <c r="F2153" s="58"/>
      <c r="G2153" s="58"/>
      <c r="H2153" s="58"/>
      <c r="I2153" s="58"/>
      <c r="J2153" s="58"/>
    </row>
    <row r="2154" spans="1:10">
      <c r="A2154" t="s">
        <v>359</v>
      </c>
      <c r="B2154" t="s">
        <v>84</v>
      </c>
      <c r="C2154" t="s">
        <v>85</v>
      </c>
      <c r="D2154" t="s">
        <v>47</v>
      </c>
      <c r="E2154" t="s">
        <v>41</v>
      </c>
      <c r="F2154" s="58"/>
      <c r="G2154" s="58"/>
      <c r="H2154" s="58"/>
      <c r="I2154" s="58"/>
      <c r="J2154" s="58"/>
    </row>
    <row r="2155" spans="1:10">
      <c r="A2155" t="s">
        <v>359</v>
      </c>
      <c r="B2155" t="s">
        <v>86</v>
      </c>
      <c r="C2155" t="s">
        <v>87</v>
      </c>
      <c r="D2155" t="s">
        <v>47</v>
      </c>
      <c r="E2155" t="s">
        <v>41</v>
      </c>
      <c r="F2155" s="58"/>
      <c r="G2155" s="58"/>
      <c r="H2155" s="58"/>
      <c r="I2155" s="58"/>
      <c r="J2155" s="58"/>
    </row>
    <row r="2156" spans="1:10">
      <c r="A2156" t="s">
        <v>359</v>
      </c>
      <c r="B2156" t="s">
        <v>88</v>
      </c>
      <c r="C2156" t="s">
        <v>89</v>
      </c>
      <c r="D2156" t="s">
        <v>47</v>
      </c>
      <c r="E2156" t="s">
        <v>41</v>
      </c>
      <c r="F2156" s="58"/>
      <c r="G2156" s="58"/>
      <c r="H2156" s="58"/>
      <c r="I2156" s="58"/>
      <c r="J2156" s="58"/>
    </row>
    <row r="2157" spans="1:10">
      <c r="A2157" t="s">
        <v>359</v>
      </c>
      <c r="B2157" t="s">
        <v>90</v>
      </c>
      <c r="C2157" t="s">
        <v>91</v>
      </c>
      <c r="D2157" t="s">
        <v>47</v>
      </c>
      <c r="E2157" t="s">
        <v>41</v>
      </c>
      <c r="F2157" s="58"/>
      <c r="G2157" s="58"/>
      <c r="H2157" s="58"/>
      <c r="I2157" s="58"/>
      <c r="J2157" s="58"/>
    </row>
    <row r="2158" spans="1:10">
      <c r="A2158" t="s">
        <v>359</v>
      </c>
      <c r="B2158" t="s">
        <v>92</v>
      </c>
      <c r="C2158" t="s">
        <v>93</v>
      </c>
      <c r="D2158" t="s">
        <v>47</v>
      </c>
      <c r="E2158" t="s">
        <v>41</v>
      </c>
      <c r="F2158" s="58"/>
      <c r="G2158" s="58"/>
      <c r="H2158" s="58"/>
      <c r="I2158" s="58"/>
      <c r="J2158" s="58"/>
    </row>
    <row r="2159" spans="1:10">
      <c r="A2159" t="s">
        <v>359</v>
      </c>
      <c r="B2159" t="s">
        <v>94</v>
      </c>
      <c r="C2159" t="s">
        <v>95</v>
      </c>
      <c r="D2159" t="s">
        <v>47</v>
      </c>
      <c r="E2159" t="s">
        <v>41</v>
      </c>
      <c r="F2159" s="56"/>
      <c r="G2159" s="56"/>
      <c r="H2159" s="56"/>
      <c r="I2159" s="56"/>
      <c r="J2159" s="56"/>
    </row>
    <row r="2160" spans="1:10">
      <c r="A2160" t="s">
        <v>359</v>
      </c>
      <c r="B2160" t="s">
        <v>96</v>
      </c>
      <c r="C2160" t="s">
        <v>97</v>
      </c>
      <c r="D2160" t="s">
        <v>47</v>
      </c>
      <c r="E2160" t="s">
        <v>41</v>
      </c>
      <c r="F2160" s="56"/>
      <c r="G2160" s="56"/>
      <c r="H2160" s="56"/>
      <c r="I2160" s="56"/>
      <c r="J2160" s="56"/>
    </row>
    <row r="2161" spans="1:10">
      <c r="A2161" t="s">
        <v>359</v>
      </c>
      <c r="B2161" t="s">
        <v>98</v>
      </c>
      <c r="C2161" t="s">
        <v>99</v>
      </c>
      <c r="D2161" t="s">
        <v>47</v>
      </c>
      <c r="E2161" t="s">
        <v>41</v>
      </c>
      <c r="F2161" s="56"/>
      <c r="G2161" s="56"/>
      <c r="H2161" s="56"/>
      <c r="I2161" s="56"/>
      <c r="J2161" s="56"/>
    </row>
    <row r="2162" spans="1:10">
      <c r="A2162" t="s">
        <v>359</v>
      </c>
      <c r="B2162" t="s">
        <v>100</v>
      </c>
      <c r="C2162" t="s">
        <v>101</v>
      </c>
      <c r="D2162" t="s">
        <v>47</v>
      </c>
      <c r="E2162" t="s">
        <v>41</v>
      </c>
      <c r="F2162" s="56"/>
      <c r="G2162" s="56"/>
      <c r="H2162" s="56"/>
      <c r="I2162" s="56"/>
      <c r="J2162" s="56"/>
    </row>
    <row r="2163" spans="1:10">
      <c r="A2163" t="s">
        <v>359</v>
      </c>
      <c r="B2163" t="s">
        <v>102</v>
      </c>
      <c r="C2163" t="s">
        <v>103</v>
      </c>
      <c r="D2163" t="s">
        <v>47</v>
      </c>
      <c r="E2163" t="s">
        <v>41</v>
      </c>
      <c r="F2163" s="56"/>
      <c r="G2163" s="56"/>
      <c r="H2163" s="56"/>
      <c r="I2163" s="56"/>
      <c r="J2163" s="56"/>
    </row>
    <row r="2164" spans="1:10">
      <c r="A2164" t="s">
        <v>359</v>
      </c>
      <c r="B2164" t="s">
        <v>104</v>
      </c>
      <c r="C2164" t="s">
        <v>105</v>
      </c>
      <c r="D2164" t="s">
        <v>47</v>
      </c>
      <c r="E2164" t="s">
        <v>41</v>
      </c>
      <c r="F2164" s="56"/>
      <c r="G2164" s="56"/>
      <c r="H2164" s="56"/>
      <c r="I2164" s="56"/>
      <c r="J2164" s="56"/>
    </row>
    <row r="2165" spans="1:10">
      <c r="A2165" t="s">
        <v>359</v>
      </c>
      <c r="B2165" t="s">
        <v>106</v>
      </c>
      <c r="C2165" t="s">
        <v>107</v>
      </c>
      <c r="D2165" t="s">
        <v>47</v>
      </c>
      <c r="E2165" t="s">
        <v>41</v>
      </c>
      <c r="F2165" s="56"/>
      <c r="G2165" s="56"/>
      <c r="H2165" s="56"/>
      <c r="I2165" s="56"/>
      <c r="J2165" s="56"/>
    </row>
    <row r="2166" spans="1:10">
      <c r="A2166" t="s">
        <v>359</v>
      </c>
      <c r="B2166" t="s">
        <v>108</v>
      </c>
      <c r="C2166" t="s">
        <v>109</v>
      </c>
      <c r="D2166" t="s">
        <v>47</v>
      </c>
      <c r="E2166" t="s">
        <v>41</v>
      </c>
      <c r="F2166" s="56"/>
      <c r="G2166" s="56"/>
      <c r="H2166" s="56"/>
      <c r="I2166" s="56"/>
      <c r="J2166" s="56"/>
    </row>
    <row r="2167" spans="1:10">
      <c r="A2167" t="s">
        <v>359</v>
      </c>
      <c r="B2167" t="s">
        <v>110</v>
      </c>
      <c r="C2167" t="s">
        <v>111</v>
      </c>
      <c r="D2167" t="s">
        <v>47</v>
      </c>
      <c r="E2167" t="s">
        <v>41</v>
      </c>
      <c r="F2167" s="56"/>
      <c r="G2167" s="56"/>
      <c r="H2167" s="56"/>
      <c r="I2167" s="56"/>
      <c r="J2167" s="56"/>
    </row>
    <row r="2168" spans="1:10">
      <c r="A2168" t="s">
        <v>359</v>
      </c>
      <c r="B2168" t="s">
        <v>112</v>
      </c>
      <c r="C2168" t="s">
        <v>113</v>
      </c>
      <c r="D2168" t="s">
        <v>47</v>
      </c>
      <c r="E2168" t="s">
        <v>41</v>
      </c>
      <c r="F2168" s="56"/>
      <c r="G2168" s="56"/>
      <c r="H2168" s="56"/>
      <c r="I2168" s="56"/>
      <c r="J2168" s="56"/>
    </row>
    <row r="2169" spans="1:10">
      <c r="A2169" t="s">
        <v>359</v>
      </c>
      <c r="B2169" t="s">
        <v>114</v>
      </c>
      <c r="C2169" t="s">
        <v>57</v>
      </c>
      <c r="D2169" t="s">
        <v>47</v>
      </c>
      <c r="E2169" t="s">
        <v>41</v>
      </c>
      <c r="F2169" s="58"/>
      <c r="G2169" s="58"/>
      <c r="H2169" s="58"/>
      <c r="I2169" s="58"/>
      <c r="J2169" s="58"/>
    </row>
    <row r="2170" spans="1:10">
      <c r="A2170" t="s">
        <v>359</v>
      </c>
      <c r="B2170" t="s">
        <v>115</v>
      </c>
      <c r="C2170" t="s">
        <v>116</v>
      </c>
      <c r="D2170" t="s">
        <v>47</v>
      </c>
      <c r="E2170" t="s">
        <v>41</v>
      </c>
      <c r="F2170" s="56"/>
      <c r="G2170" s="56"/>
      <c r="H2170" s="56"/>
      <c r="I2170" s="56"/>
      <c r="J2170" s="56"/>
    </row>
    <row r="2171" spans="1:10">
      <c r="A2171" t="s">
        <v>359</v>
      </c>
      <c r="B2171" t="s">
        <v>117</v>
      </c>
      <c r="C2171" t="s">
        <v>118</v>
      </c>
      <c r="D2171" t="s">
        <v>47</v>
      </c>
      <c r="E2171" t="s">
        <v>41</v>
      </c>
      <c r="F2171" s="56"/>
      <c r="G2171" s="56"/>
      <c r="H2171" s="56"/>
      <c r="I2171" s="56"/>
      <c r="J2171" s="56"/>
    </row>
    <row r="2172" spans="1:10">
      <c r="A2172" t="s">
        <v>359</v>
      </c>
      <c r="B2172" t="s">
        <v>119</v>
      </c>
      <c r="C2172" t="s">
        <v>120</v>
      </c>
      <c r="D2172" t="s">
        <v>47</v>
      </c>
      <c r="E2172" t="s">
        <v>41</v>
      </c>
      <c r="F2172" s="56"/>
      <c r="G2172" s="56"/>
      <c r="H2172" s="56"/>
      <c r="I2172" s="56"/>
      <c r="J2172" s="56"/>
    </row>
    <row r="2173" spans="1:10">
      <c r="A2173" t="s">
        <v>359</v>
      </c>
      <c r="B2173" t="s">
        <v>121</v>
      </c>
      <c r="C2173" t="s">
        <v>122</v>
      </c>
      <c r="D2173" t="s">
        <v>47</v>
      </c>
      <c r="E2173" t="s">
        <v>41</v>
      </c>
      <c r="F2173" s="56"/>
      <c r="G2173" s="56"/>
      <c r="H2173" s="56"/>
      <c r="I2173" s="56"/>
      <c r="J2173" s="56"/>
    </row>
    <row r="2174" spans="1:10">
      <c r="A2174" t="s">
        <v>359</v>
      </c>
      <c r="B2174" t="s">
        <v>123</v>
      </c>
      <c r="C2174" t="s">
        <v>124</v>
      </c>
      <c r="D2174" t="s">
        <v>47</v>
      </c>
      <c r="E2174" t="s">
        <v>41</v>
      </c>
      <c r="F2174" s="56"/>
      <c r="G2174" s="56"/>
      <c r="H2174" s="56"/>
      <c r="I2174" s="56"/>
      <c r="J2174" s="56"/>
    </row>
    <row r="2175" spans="1:10">
      <c r="A2175" t="s">
        <v>359</v>
      </c>
      <c r="B2175" t="s">
        <v>125</v>
      </c>
      <c r="C2175" t="s">
        <v>126</v>
      </c>
      <c r="D2175" t="s">
        <v>47</v>
      </c>
      <c r="E2175" t="s">
        <v>41</v>
      </c>
      <c r="F2175" s="56"/>
      <c r="G2175" s="56"/>
      <c r="H2175" s="56"/>
      <c r="I2175" s="56"/>
      <c r="J2175" s="56"/>
    </row>
    <row r="2176" spans="1:10">
      <c r="A2176" t="s">
        <v>359</v>
      </c>
      <c r="B2176" t="s">
        <v>127</v>
      </c>
      <c r="C2176" t="s">
        <v>128</v>
      </c>
      <c r="D2176" t="s">
        <v>47</v>
      </c>
      <c r="E2176" t="s">
        <v>41</v>
      </c>
      <c r="F2176" s="56"/>
      <c r="G2176" s="56"/>
      <c r="H2176" s="56"/>
      <c r="I2176" s="56"/>
      <c r="J2176" s="56"/>
    </row>
    <row r="2177" spans="1:10">
      <c r="A2177" t="s">
        <v>359</v>
      </c>
      <c r="B2177" t="s">
        <v>129</v>
      </c>
      <c r="C2177" t="s">
        <v>130</v>
      </c>
      <c r="D2177" t="s">
        <v>47</v>
      </c>
      <c r="E2177" t="s">
        <v>41</v>
      </c>
      <c r="F2177" s="56"/>
      <c r="G2177" s="56"/>
      <c r="H2177" s="56"/>
      <c r="I2177" s="56"/>
      <c r="J2177" s="56"/>
    </row>
    <row r="2178" spans="1:10">
      <c r="A2178" t="s">
        <v>359</v>
      </c>
      <c r="B2178" t="s">
        <v>131</v>
      </c>
      <c r="C2178" t="s">
        <v>132</v>
      </c>
      <c r="D2178" t="s">
        <v>47</v>
      </c>
      <c r="E2178" t="s">
        <v>41</v>
      </c>
      <c r="F2178" s="56"/>
      <c r="G2178" s="56"/>
      <c r="H2178" s="56"/>
      <c r="I2178" s="56"/>
      <c r="J2178" s="56"/>
    </row>
    <row r="2179" spans="1:10">
      <c r="A2179" t="s">
        <v>359</v>
      </c>
      <c r="B2179" t="s">
        <v>133</v>
      </c>
      <c r="C2179" t="s">
        <v>134</v>
      </c>
      <c r="D2179" t="s">
        <v>47</v>
      </c>
      <c r="E2179" t="s">
        <v>41</v>
      </c>
      <c r="F2179" s="56"/>
      <c r="G2179" s="56"/>
      <c r="H2179" s="56"/>
      <c r="I2179" s="56"/>
      <c r="J2179" s="56"/>
    </row>
    <row r="2180" spans="1:10">
      <c r="A2180" t="s">
        <v>359</v>
      </c>
      <c r="B2180" t="s">
        <v>135</v>
      </c>
      <c r="C2180" t="s">
        <v>69</v>
      </c>
      <c r="D2180" t="s">
        <v>47</v>
      </c>
      <c r="E2180" t="s">
        <v>41</v>
      </c>
      <c r="F2180" s="58"/>
      <c r="G2180" s="58"/>
      <c r="H2180" s="58"/>
      <c r="I2180" s="58"/>
      <c r="J2180" s="58"/>
    </row>
    <row r="2181" spans="1:10">
      <c r="A2181" t="s">
        <v>359</v>
      </c>
      <c r="B2181" t="s">
        <v>136</v>
      </c>
      <c r="C2181" t="s">
        <v>137</v>
      </c>
      <c r="D2181" t="s">
        <v>47</v>
      </c>
      <c r="E2181" t="s">
        <v>41</v>
      </c>
      <c r="F2181" s="56"/>
      <c r="G2181" s="56"/>
      <c r="H2181" s="56"/>
      <c r="I2181" s="56"/>
      <c r="J2181" s="56"/>
    </row>
    <row r="2182" spans="1:10">
      <c r="A2182" t="s">
        <v>359</v>
      </c>
      <c r="B2182" t="s">
        <v>138</v>
      </c>
      <c r="C2182" t="s">
        <v>139</v>
      </c>
      <c r="D2182" t="s">
        <v>47</v>
      </c>
      <c r="E2182" t="s">
        <v>41</v>
      </c>
      <c r="F2182" s="56"/>
      <c r="G2182" s="56"/>
      <c r="H2182" s="56"/>
      <c r="I2182" s="56"/>
      <c r="J2182" s="56"/>
    </row>
    <row r="2183" spans="1:10">
      <c r="A2183" t="s">
        <v>359</v>
      </c>
      <c r="B2183" t="s">
        <v>140</v>
      </c>
      <c r="C2183" t="s">
        <v>141</v>
      </c>
      <c r="D2183" t="s">
        <v>47</v>
      </c>
      <c r="E2183" t="s">
        <v>41</v>
      </c>
      <c r="F2183" s="56"/>
      <c r="G2183" s="56"/>
      <c r="H2183" s="56"/>
      <c r="I2183" s="56"/>
      <c r="J2183" s="56"/>
    </row>
    <row r="2184" spans="1:10">
      <c r="A2184" t="s">
        <v>359</v>
      </c>
      <c r="B2184" t="s">
        <v>142</v>
      </c>
      <c r="C2184" t="s">
        <v>143</v>
      </c>
      <c r="D2184" t="s">
        <v>47</v>
      </c>
      <c r="E2184" t="s">
        <v>41</v>
      </c>
      <c r="F2184" s="56"/>
      <c r="G2184" s="56"/>
      <c r="H2184" s="56"/>
      <c r="I2184" s="56"/>
      <c r="J2184" s="56"/>
    </row>
    <row r="2185" spans="1:10">
      <c r="A2185" t="s">
        <v>359</v>
      </c>
      <c r="B2185" t="s">
        <v>144</v>
      </c>
      <c r="C2185" t="s">
        <v>145</v>
      </c>
      <c r="D2185" t="s">
        <v>47</v>
      </c>
      <c r="E2185" t="s">
        <v>41</v>
      </c>
      <c r="F2185" s="56"/>
      <c r="G2185" s="56"/>
      <c r="H2185" s="56"/>
      <c r="I2185" s="56"/>
      <c r="J2185" s="56"/>
    </row>
    <row r="2186" spans="1:10">
      <c r="A2186" t="s">
        <v>359</v>
      </c>
      <c r="B2186" t="s">
        <v>146</v>
      </c>
      <c r="C2186" t="s">
        <v>147</v>
      </c>
      <c r="D2186" t="s">
        <v>47</v>
      </c>
      <c r="E2186" t="s">
        <v>41</v>
      </c>
      <c r="F2186" s="56"/>
      <c r="G2186" s="56"/>
      <c r="H2186" s="56"/>
      <c r="I2186" s="56"/>
      <c r="J2186" s="56"/>
    </row>
    <row r="2187" spans="1:10">
      <c r="A2187" t="s">
        <v>359</v>
      </c>
      <c r="B2187" t="s">
        <v>148</v>
      </c>
      <c r="C2187" t="s">
        <v>149</v>
      </c>
      <c r="D2187" t="s">
        <v>47</v>
      </c>
      <c r="E2187" t="s">
        <v>41</v>
      </c>
      <c r="F2187" s="56"/>
      <c r="G2187" s="56"/>
      <c r="H2187" s="56"/>
      <c r="I2187" s="56"/>
      <c r="J2187" s="56"/>
    </row>
    <row r="2188" spans="1:10">
      <c r="A2188" t="s">
        <v>359</v>
      </c>
      <c r="B2188" t="s">
        <v>150</v>
      </c>
      <c r="C2188" t="s">
        <v>151</v>
      </c>
      <c r="D2188" t="s">
        <v>47</v>
      </c>
      <c r="E2188" t="s">
        <v>41</v>
      </c>
      <c r="F2188" s="56"/>
      <c r="G2188" s="56"/>
      <c r="H2188" s="56"/>
      <c r="I2188" s="56"/>
      <c r="J2188" s="56"/>
    </row>
    <row r="2189" spans="1:10">
      <c r="A2189" t="s">
        <v>359</v>
      </c>
      <c r="B2189" t="s">
        <v>152</v>
      </c>
      <c r="C2189" t="s">
        <v>153</v>
      </c>
      <c r="D2189" t="s">
        <v>47</v>
      </c>
      <c r="E2189" t="s">
        <v>41</v>
      </c>
      <c r="F2189" s="56"/>
      <c r="G2189" s="56"/>
      <c r="H2189" s="56"/>
      <c r="I2189" s="56"/>
      <c r="J2189" s="56"/>
    </row>
    <row r="2190" spans="1:10">
      <c r="A2190" t="s">
        <v>359</v>
      </c>
      <c r="B2190" t="s">
        <v>154</v>
      </c>
      <c r="C2190" t="s">
        <v>155</v>
      </c>
      <c r="D2190" t="s">
        <v>47</v>
      </c>
      <c r="E2190" t="s">
        <v>41</v>
      </c>
      <c r="F2190" s="56"/>
      <c r="G2190" s="56"/>
      <c r="H2190" s="56"/>
      <c r="I2190" s="56"/>
      <c r="J2190" s="56"/>
    </row>
    <row r="2191" spans="1:10">
      <c r="A2191" t="s">
        <v>359</v>
      </c>
      <c r="B2191" t="s">
        <v>156</v>
      </c>
      <c r="C2191" t="s">
        <v>81</v>
      </c>
      <c r="D2191" t="s">
        <v>47</v>
      </c>
      <c r="E2191" t="s">
        <v>41</v>
      </c>
      <c r="F2191" s="58"/>
      <c r="G2191" s="58"/>
      <c r="H2191" s="58"/>
      <c r="I2191" s="58"/>
      <c r="J2191" s="58"/>
    </row>
    <row r="2192" spans="1:10">
      <c r="A2192" t="s">
        <v>359</v>
      </c>
      <c r="B2192" t="s">
        <v>157</v>
      </c>
      <c r="C2192" t="s">
        <v>158</v>
      </c>
      <c r="D2192" t="s">
        <v>47</v>
      </c>
      <c r="E2192" t="s">
        <v>41</v>
      </c>
      <c r="F2192" s="56"/>
      <c r="G2192" s="56"/>
      <c r="H2192" s="56"/>
      <c r="I2192" s="56"/>
      <c r="J2192" s="56"/>
    </row>
    <row r="2193" spans="1:10">
      <c r="A2193" t="s">
        <v>359</v>
      </c>
      <c r="B2193" t="s">
        <v>159</v>
      </c>
      <c r="C2193" t="s">
        <v>160</v>
      </c>
      <c r="D2193" t="s">
        <v>47</v>
      </c>
      <c r="E2193" t="s">
        <v>41</v>
      </c>
      <c r="F2193" s="56"/>
      <c r="G2193" s="56"/>
      <c r="H2193" s="56"/>
      <c r="I2193" s="56"/>
      <c r="J2193" s="56"/>
    </row>
    <row r="2194" spans="1:10">
      <c r="A2194" t="s">
        <v>359</v>
      </c>
      <c r="B2194" t="s">
        <v>161</v>
      </c>
      <c r="C2194" t="s">
        <v>162</v>
      </c>
      <c r="D2194" t="s">
        <v>47</v>
      </c>
      <c r="E2194" t="s">
        <v>41</v>
      </c>
      <c r="F2194" s="56"/>
      <c r="G2194" s="56"/>
      <c r="H2194" s="56"/>
      <c r="I2194" s="56"/>
      <c r="J2194" s="56"/>
    </row>
    <row r="2195" spans="1:10">
      <c r="A2195" t="s">
        <v>359</v>
      </c>
      <c r="B2195" t="s">
        <v>163</v>
      </c>
      <c r="C2195" t="s">
        <v>164</v>
      </c>
      <c r="D2195" t="s">
        <v>47</v>
      </c>
      <c r="E2195" t="s">
        <v>41</v>
      </c>
      <c r="F2195" s="56"/>
      <c r="G2195" s="56"/>
      <c r="H2195" s="56"/>
      <c r="I2195" s="56"/>
      <c r="J2195" s="56"/>
    </row>
    <row r="2196" spans="1:10">
      <c r="A2196" t="s">
        <v>359</v>
      </c>
      <c r="B2196" t="s">
        <v>165</v>
      </c>
      <c r="C2196" t="s">
        <v>166</v>
      </c>
      <c r="D2196" t="s">
        <v>47</v>
      </c>
      <c r="E2196" t="s">
        <v>41</v>
      </c>
      <c r="F2196" s="56"/>
      <c r="G2196" s="56"/>
      <c r="H2196" s="56"/>
      <c r="I2196" s="56"/>
      <c r="J2196" s="56"/>
    </row>
    <row r="2197" spans="1:10">
      <c r="A2197" t="s">
        <v>359</v>
      </c>
      <c r="B2197" t="s">
        <v>167</v>
      </c>
      <c r="C2197" t="s">
        <v>168</v>
      </c>
      <c r="D2197" t="s">
        <v>47</v>
      </c>
      <c r="E2197" t="s">
        <v>41</v>
      </c>
      <c r="F2197" s="56"/>
      <c r="G2197" s="56"/>
      <c r="H2197" s="56"/>
      <c r="I2197" s="56"/>
      <c r="J2197" s="56"/>
    </row>
    <row r="2198" spans="1:10">
      <c r="A2198" t="s">
        <v>359</v>
      </c>
      <c r="B2198" t="s">
        <v>169</v>
      </c>
      <c r="C2198" t="s">
        <v>170</v>
      </c>
      <c r="D2198" t="s">
        <v>47</v>
      </c>
      <c r="E2198" t="s">
        <v>41</v>
      </c>
      <c r="F2198" s="56"/>
      <c r="G2198" s="56"/>
      <c r="H2198" s="56"/>
      <c r="I2198" s="56"/>
      <c r="J2198" s="56"/>
    </row>
    <row r="2199" spans="1:10">
      <c r="A2199" t="s">
        <v>359</v>
      </c>
      <c r="B2199" t="s">
        <v>171</v>
      </c>
      <c r="C2199" t="s">
        <v>172</v>
      </c>
      <c r="D2199" t="s">
        <v>47</v>
      </c>
      <c r="E2199" t="s">
        <v>41</v>
      </c>
      <c r="F2199" s="56"/>
      <c r="G2199" s="56"/>
      <c r="H2199" s="56"/>
      <c r="I2199" s="56"/>
      <c r="J2199" s="56"/>
    </row>
    <row r="2200" spans="1:10">
      <c r="A2200" t="s">
        <v>359</v>
      </c>
      <c r="B2200" t="s">
        <v>173</v>
      </c>
      <c r="C2200" t="s">
        <v>174</v>
      </c>
      <c r="D2200" t="s">
        <v>47</v>
      </c>
      <c r="E2200" t="s">
        <v>41</v>
      </c>
      <c r="F2200" s="56"/>
      <c r="G2200" s="56"/>
      <c r="H2200" s="56"/>
      <c r="I2200" s="56"/>
      <c r="J2200" s="56"/>
    </row>
    <row r="2201" spans="1:10">
      <c r="A2201" t="s">
        <v>359</v>
      </c>
      <c r="B2201" t="s">
        <v>175</v>
      </c>
      <c r="C2201" t="s">
        <v>176</v>
      </c>
      <c r="D2201" t="s">
        <v>47</v>
      </c>
      <c r="E2201" t="s">
        <v>41</v>
      </c>
      <c r="F2201" s="56"/>
      <c r="G2201" s="56"/>
      <c r="H2201" s="56"/>
      <c r="I2201" s="56"/>
      <c r="J2201" s="56"/>
    </row>
    <row r="2202" spans="1:10">
      <c r="A2202" t="s">
        <v>359</v>
      </c>
      <c r="B2202" t="s">
        <v>177</v>
      </c>
      <c r="C2202" t="s">
        <v>93</v>
      </c>
      <c r="D2202" t="s">
        <v>47</v>
      </c>
      <c r="E2202" t="s">
        <v>41</v>
      </c>
      <c r="F2202" s="58"/>
      <c r="G2202" s="58"/>
      <c r="H2202" s="58"/>
      <c r="I2202" s="58"/>
      <c r="J2202" s="58"/>
    </row>
    <row r="2203" spans="1:10">
      <c r="A2203" t="s">
        <v>359</v>
      </c>
      <c r="B2203" t="s">
        <v>178</v>
      </c>
      <c r="C2203" t="s">
        <v>179</v>
      </c>
      <c r="D2203" t="s">
        <v>47</v>
      </c>
      <c r="E2203" t="s">
        <v>41</v>
      </c>
      <c r="F2203" s="56"/>
      <c r="G2203" s="56"/>
      <c r="H2203" s="56"/>
      <c r="I2203" s="56"/>
      <c r="J2203" s="56"/>
    </row>
    <row r="2204" spans="1:10">
      <c r="A2204" t="s">
        <v>359</v>
      </c>
      <c r="B2204" t="s">
        <v>180</v>
      </c>
      <c r="C2204" t="s">
        <v>181</v>
      </c>
      <c r="D2204" t="s">
        <v>47</v>
      </c>
      <c r="E2204" t="s">
        <v>41</v>
      </c>
      <c r="F2204" s="56"/>
      <c r="G2204" s="56"/>
      <c r="H2204" s="56"/>
      <c r="I2204" s="56"/>
      <c r="J2204" s="56"/>
    </row>
    <row r="2205" spans="1:10">
      <c r="A2205" t="s">
        <v>359</v>
      </c>
      <c r="B2205" t="s">
        <v>182</v>
      </c>
      <c r="C2205" t="s">
        <v>183</v>
      </c>
      <c r="D2205" t="s">
        <v>47</v>
      </c>
      <c r="E2205" t="s">
        <v>41</v>
      </c>
      <c r="F2205" s="56"/>
      <c r="G2205" s="56"/>
      <c r="H2205" s="56"/>
      <c r="I2205" s="56"/>
      <c r="J2205" s="56"/>
    </row>
    <row r="2206" spans="1:10">
      <c r="A2206" t="s">
        <v>359</v>
      </c>
      <c r="B2206" t="s">
        <v>184</v>
      </c>
      <c r="C2206" t="s">
        <v>185</v>
      </c>
      <c r="D2206" t="s">
        <v>47</v>
      </c>
      <c r="E2206" t="s">
        <v>41</v>
      </c>
      <c r="F2206" s="56"/>
      <c r="G2206" s="56"/>
      <c r="H2206" s="56"/>
      <c r="I2206" s="56"/>
      <c r="J2206" s="56"/>
    </row>
    <row r="2207" spans="1:10">
      <c r="A2207" t="s">
        <v>359</v>
      </c>
      <c r="B2207" t="s">
        <v>186</v>
      </c>
      <c r="C2207" t="s">
        <v>187</v>
      </c>
      <c r="D2207" t="s">
        <v>47</v>
      </c>
      <c r="E2207" t="s">
        <v>41</v>
      </c>
      <c r="F2207" s="56"/>
      <c r="G2207" s="56"/>
      <c r="H2207" s="56"/>
      <c r="I2207" s="56"/>
      <c r="J2207" s="56"/>
    </row>
    <row r="2208" spans="1:10">
      <c r="A2208" t="s">
        <v>359</v>
      </c>
      <c r="B2208" t="s">
        <v>188</v>
      </c>
      <c r="C2208" t="s">
        <v>189</v>
      </c>
      <c r="D2208" t="s">
        <v>47</v>
      </c>
      <c r="E2208" t="s">
        <v>41</v>
      </c>
      <c r="F2208" s="56"/>
      <c r="G2208" s="56"/>
      <c r="H2208" s="56"/>
      <c r="I2208" s="56"/>
      <c r="J2208" s="56"/>
    </row>
    <row r="2209" spans="1:10">
      <c r="A2209" t="s">
        <v>359</v>
      </c>
      <c r="B2209" t="s">
        <v>190</v>
      </c>
      <c r="C2209" t="s">
        <v>191</v>
      </c>
      <c r="D2209" t="s">
        <v>47</v>
      </c>
      <c r="E2209" t="s">
        <v>41</v>
      </c>
      <c r="F2209" s="56"/>
      <c r="G2209" s="56"/>
      <c r="H2209" s="56"/>
      <c r="I2209" s="56"/>
      <c r="J2209" s="56"/>
    </row>
    <row r="2210" spans="1:10">
      <c r="A2210" t="s">
        <v>359</v>
      </c>
      <c r="B2210" t="s">
        <v>192</v>
      </c>
      <c r="C2210" t="s">
        <v>193</v>
      </c>
      <c r="D2210" t="s">
        <v>47</v>
      </c>
      <c r="E2210" t="s">
        <v>41</v>
      </c>
      <c r="F2210" s="56"/>
      <c r="G2210" s="56"/>
      <c r="H2210" s="56"/>
      <c r="I2210" s="56"/>
      <c r="J2210" s="56"/>
    </row>
    <row r="2211" spans="1:10">
      <c r="A2211" t="s">
        <v>359</v>
      </c>
      <c r="B2211" t="s">
        <v>194</v>
      </c>
      <c r="C2211" t="s">
        <v>195</v>
      </c>
      <c r="D2211" t="s">
        <v>47</v>
      </c>
      <c r="E2211" t="s">
        <v>41</v>
      </c>
      <c r="F2211" s="56"/>
      <c r="G2211" s="56"/>
      <c r="H2211" s="56"/>
      <c r="I2211" s="56"/>
      <c r="J2211" s="56"/>
    </row>
    <row r="2212" spans="1:10">
      <c r="A2212" t="s">
        <v>359</v>
      </c>
      <c r="B2212" t="s">
        <v>196</v>
      </c>
      <c r="C2212" t="s">
        <v>197</v>
      </c>
      <c r="D2212" t="s">
        <v>47</v>
      </c>
      <c r="E2212" t="s">
        <v>41</v>
      </c>
      <c r="F2212" s="56"/>
      <c r="G2212" s="56"/>
      <c r="H2212" s="56"/>
      <c r="I2212" s="56"/>
      <c r="J2212" s="56"/>
    </row>
    <row r="2213" spans="1:10">
      <c r="A2213" t="s">
        <v>359</v>
      </c>
      <c r="B2213" t="s">
        <v>198</v>
      </c>
      <c r="C2213" t="s">
        <v>199</v>
      </c>
      <c r="D2213" t="s">
        <v>47</v>
      </c>
      <c r="E2213" t="s">
        <v>41</v>
      </c>
      <c r="F2213" s="58"/>
      <c r="G2213" s="58"/>
      <c r="H2213" s="58"/>
      <c r="I2213" s="58"/>
      <c r="J2213" s="58"/>
    </row>
    <row r="2214" spans="1:10">
      <c r="A2214" t="s">
        <v>359</v>
      </c>
      <c r="B2214" t="s">
        <v>200</v>
      </c>
      <c r="C2214" t="s">
        <v>201</v>
      </c>
      <c r="D2214" t="s">
        <v>47</v>
      </c>
      <c r="E2214" t="s">
        <v>41</v>
      </c>
      <c r="F2214" s="56"/>
      <c r="G2214" s="56"/>
      <c r="H2214" s="56"/>
      <c r="I2214" s="56"/>
      <c r="J2214" s="56"/>
    </row>
    <row r="2215" spans="1:10">
      <c r="A2215" t="s">
        <v>359</v>
      </c>
      <c r="B2215" t="s">
        <v>202</v>
      </c>
      <c r="C2215" t="s">
        <v>203</v>
      </c>
      <c r="D2215" t="s">
        <v>47</v>
      </c>
      <c r="E2215" t="s">
        <v>41</v>
      </c>
      <c r="F2215" s="56"/>
      <c r="G2215" s="56"/>
      <c r="H2215" s="56"/>
      <c r="I2215" s="56"/>
      <c r="J2215" s="56"/>
    </row>
    <row r="2216" spans="1:10">
      <c r="A2216" t="s">
        <v>359</v>
      </c>
      <c r="B2216" t="s">
        <v>204</v>
      </c>
      <c r="C2216" t="s">
        <v>205</v>
      </c>
      <c r="D2216" t="s">
        <v>47</v>
      </c>
      <c r="E2216" t="s">
        <v>41</v>
      </c>
      <c r="F2216" s="56"/>
      <c r="G2216" s="56"/>
      <c r="H2216" s="56"/>
      <c r="I2216" s="56"/>
      <c r="J2216" s="56"/>
    </row>
    <row r="2217" spans="1:10">
      <c r="A2217" t="s">
        <v>359</v>
      </c>
      <c r="B2217" t="s">
        <v>206</v>
      </c>
      <c r="C2217" t="s">
        <v>207</v>
      </c>
      <c r="D2217" t="s">
        <v>47</v>
      </c>
      <c r="E2217" t="s">
        <v>41</v>
      </c>
      <c r="F2217" s="56"/>
      <c r="G2217" s="56"/>
      <c r="H2217" s="56"/>
      <c r="I2217" s="56"/>
      <c r="J2217" s="56"/>
    </row>
    <row r="2218" spans="1:10">
      <c r="A2218" t="s">
        <v>359</v>
      </c>
      <c r="B2218" t="s">
        <v>208</v>
      </c>
      <c r="C2218" t="s">
        <v>209</v>
      </c>
      <c r="D2218" t="s">
        <v>47</v>
      </c>
      <c r="E2218" t="s">
        <v>41</v>
      </c>
      <c r="F2218" s="56"/>
      <c r="G2218" s="56"/>
      <c r="H2218" s="56"/>
      <c r="I2218" s="56"/>
      <c r="J2218" s="56"/>
    </row>
    <row r="2219" spans="1:10">
      <c r="A2219" t="s">
        <v>359</v>
      </c>
      <c r="B2219" t="s">
        <v>210</v>
      </c>
      <c r="C2219" t="s">
        <v>211</v>
      </c>
      <c r="D2219" t="s">
        <v>47</v>
      </c>
      <c r="E2219" t="s">
        <v>41</v>
      </c>
      <c r="F2219" s="56"/>
      <c r="G2219" s="56"/>
      <c r="H2219" s="56"/>
      <c r="I2219" s="56"/>
      <c r="J2219" s="56"/>
    </row>
    <row r="2220" spans="1:10">
      <c r="A2220" t="s">
        <v>359</v>
      </c>
      <c r="B2220" t="s">
        <v>212</v>
      </c>
      <c r="C2220" t="s">
        <v>213</v>
      </c>
      <c r="D2220" t="s">
        <v>47</v>
      </c>
      <c r="E2220" t="s">
        <v>41</v>
      </c>
      <c r="F2220" s="56"/>
      <c r="G2220" s="56"/>
      <c r="H2220" s="56"/>
      <c r="I2220" s="56"/>
      <c r="J2220" s="56"/>
    </row>
    <row r="2221" spans="1:10">
      <c r="A2221" t="s">
        <v>359</v>
      </c>
      <c r="B2221" t="s">
        <v>214</v>
      </c>
      <c r="C2221" t="s">
        <v>215</v>
      </c>
      <c r="D2221" t="s">
        <v>47</v>
      </c>
      <c r="E2221" t="s">
        <v>41</v>
      </c>
      <c r="F2221" s="56"/>
      <c r="G2221" s="56"/>
      <c r="H2221" s="56"/>
      <c r="I2221" s="56"/>
      <c r="J2221" s="56"/>
    </row>
    <row r="2222" spans="1:10">
      <c r="A2222" t="s">
        <v>359</v>
      </c>
      <c r="B2222" t="s">
        <v>216</v>
      </c>
      <c r="C2222" t="s">
        <v>217</v>
      </c>
      <c r="D2222" t="s">
        <v>47</v>
      </c>
      <c r="E2222" t="s">
        <v>41</v>
      </c>
      <c r="F2222" s="56"/>
      <c r="G2222" s="56"/>
      <c r="H2222" s="56"/>
      <c r="I2222" s="56"/>
      <c r="J2222" s="56"/>
    </row>
    <row r="2223" spans="1:10">
      <c r="A2223" t="s">
        <v>359</v>
      </c>
      <c r="B2223" t="s">
        <v>218</v>
      </c>
      <c r="C2223" t="s">
        <v>219</v>
      </c>
      <c r="D2223" t="s">
        <v>47</v>
      </c>
      <c r="E2223" t="s">
        <v>41</v>
      </c>
      <c r="F2223" s="56"/>
      <c r="G2223" s="56"/>
      <c r="H2223" s="56"/>
      <c r="I2223" s="56"/>
      <c r="J2223" s="56"/>
    </row>
    <row r="2224" spans="1:10">
      <c r="A2224" t="s">
        <v>359</v>
      </c>
      <c r="B2224" t="s">
        <v>220</v>
      </c>
      <c r="C2224" t="s">
        <v>221</v>
      </c>
      <c r="D2224" t="s">
        <v>47</v>
      </c>
      <c r="E2224" t="s">
        <v>41</v>
      </c>
      <c r="F2224" s="58"/>
      <c r="G2224" s="58"/>
      <c r="H2224" s="58"/>
      <c r="I2224" s="58"/>
      <c r="J2224" s="58"/>
    </row>
    <row r="2225" spans="1:10">
      <c r="A2225" t="s">
        <v>359</v>
      </c>
      <c r="B2225" t="s">
        <v>222</v>
      </c>
      <c r="C2225" t="s">
        <v>223</v>
      </c>
      <c r="D2225" t="s">
        <v>47</v>
      </c>
      <c r="E2225" t="s">
        <v>41</v>
      </c>
      <c r="F2225" s="58"/>
      <c r="G2225" s="58"/>
      <c r="H2225" s="58"/>
      <c r="I2225" s="58"/>
      <c r="J2225" s="58"/>
    </row>
    <row r="2226" spans="1:10">
      <c r="A2226" t="s">
        <v>359</v>
      </c>
      <c r="B2226" t="s">
        <v>224</v>
      </c>
      <c r="C2226" t="s">
        <v>225</v>
      </c>
      <c r="D2226" t="s">
        <v>47</v>
      </c>
      <c r="E2226" t="s">
        <v>41</v>
      </c>
      <c r="F2226" s="58"/>
      <c r="G2226" s="58"/>
      <c r="H2226" s="58"/>
      <c r="I2226" s="58"/>
      <c r="J2226" s="58"/>
    </row>
    <row r="2227" spans="1:10">
      <c r="A2227" t="s">
        <v>359</v>
      </c>
      <c r="B2227" t="s">
        <v>226</v>
      </c>
      <c r="C2227" t="s">
        <v>227</v>
      </c>
      <c r="D2227" t="s">
        <v>47</v>
      </c>
      <c r="E2227" t="s">
        <v>41</v>
      </c>
      <c r="F2227" s="58"/>
      <c r="G2227" s="58"/>
      <c r="H2227" s="58"/>
      <c r="I2227" s="58"/>
      <c r="J2227" s="58"/>
    </row>
    <row r="2228" spans="1:10">
      <c r="A2228" t="s">
        <v>359</v>
      </c>
      <c r="B2228" t="s">
        <v>228</v>
      </c>
      <c r="C2228" t="s">
        <v>229</v>
      </c>
      <c r="D2228" t="s">
        <v>47</v>
      </c>
      <c r="E2228" t="s">
        <v>41</v>
      </c>
      <c r="F2228" s="58"/>
      <c r="G2228" s="58"/>
      <c r="H2228" s="58"/>
      <c r="I2228" s="58"/>
      <c r="J2228" s="58"/>
    </row>
    <row r="2229" spans="1:10">
      <c r="A2229" t="s">
        <v>359</v>
      </c>
      <c r="B2229" t="s">
        <v>230</v>
      </c>
      <c r="C2229" t="s">
        <v>231</v>
      </c>
      <c r="D2229" t="s">
        <v>47</v>
      </c>
      <c r="E2229" t="s">
        <v>41</v>
      </c>
      <c r="F2229" s="58"/>
      <c r="G2229" s="58"/>
      <c r="H2229" s="58"/>
      <c r="I2229" s="58"/>
      <c r="J2229" s="58"/>
    </row>
    <row r="2230" spans="1:10">
      <c r="A2230" t="s">
        <v>359</v>
      </c>
      <c r="B2230" t="s">
        <v>232</v>
      </c>
      <c r="C2230" t="s">
        <v>233</v>
      </c>
      <c r="D2230" t="s">
        <v>47</v>
      </c>
      <c r="E2230" t="s">
        <v>41</v>
      </c>
      <c r="F2230" s="58"/>
      <c r="G2230" s="58"/>
      <c r="H2230" s="58"/>
      <c r="I2230" s="58"/>
      <c r="J2230" s="58"/>
    </row>
    <row r="2231" spans="1:10">
      <c r="A2231" t="s">
        <v>359</v>
      </c>
      <c r="B2231" t="s">
        <v>234</v>
      </c>
      <c r="C2231" t="s">
        <v>235</v>
      </c>
      <c r="D2231" t="s">
        <v>47</v>
      </c>
      <c r="E2231" t="s">
        <v>41</v>
      </c>
      <c r="F2231" s="58"/>
      <c r="G2231" s="58"/>
      <c r="H2231" s="58"/>
      <c r="I2231" s="58"/>
      <c r="J2231" s="58"/>
    </row>
    <row r="2232" spans="1:10">
      <c r="A2232" t="s">
        <v>359</v>
      </c>
      <c r="B2232" t="s">
        <v>236</v>
      </c>
      <c r="C2232" t="s">
        <v>237</v>
      </c>
      <c r="D2232" t="s">
        <v>47</v>
      </c>
      <c r="E2232" t="s">
        <v>41</v>
      </c>
      <c r="F2232" s="58"/>
      <c r="G2232" s="58"/>
      <c r="H2232" s="58"/>
      <c r="I2232" s="58"/>
      <c r="J2232" s="58"/>
    </row>
    <row r="2233" spans="1:10">
      <c r="A2233" t="s">
        <v>359</v>
      </c>
      <c r="B2233" t="s">
        <v>238</v>
      </c>
      <c r="C2233" t="s">
        <v>239</v>
      </c>
      <c r="D2233" t="s">
        <v>47</v>
      </c>
      <c r="E2233" t="s">
        <v>41</v>
      </c>
      <c r="F2233" s="58"/>
      <c r="G2233" s="58"/>
      <c r="H2233" s="58"/>
      <c r="I2233" s="58"/>
      <c r="J2233" s="58"/>
    </row>
    <row r="2234" spans="1:10">
      <c r="A2234" t="s">
        <v>359</v>
      </c>
      <c r="B2234" t="s">
        <v>240</v>
      </c>
      <c r="C2234" t="s">
        <v>241</v>
      </c>
      <c r="D2234" t="s">
        <v>47</v>
      </c>
      <c r="E2234" t="s">
        <v>41</v>
      </c>
      <c r="F2234" s="58"/>
      <c r="G2234" s="58"/>
      <c r="H2234" s="58"/>
      <c r="I2234" s="58"/>
      <c r="J2234" s="58"/>
    </row>
    <row r="2235" spans="1:10">
      <c r="A2235" t="s">
        <v>359</v>
      </c>
      <c r="B2235" t="s">
        <v>242</v>
      </c>
      <c r="C2235" t="s">
        <v>243</v>
      </c>
      <c r="D2235" t="s">
        <v>47</v>
      </c>
      <c r="E2235" t="s">
        <v>41</v>
      </c>
      <c r="F2235" s="58"/>
      <c r="G2235" s="58"/>
      <c r="H2235" s="58"/>
      <c r="I2235" s="58"/>
      <c r="J2235" s="58"/>
    </row>
    <row r="2236" spans="1:10">
      <c r="A2236" t="s">
        <v>359</v>
      </c>
      <c r="B2236" t="s">
        <v>244</v>
      </c>
      <c r="C2236" t="s">
        <v>245</v>
      </c>
      <c r="D2236" t="s">
        <v>47</v>
      </c>
      <c r="E2236" t="s">
        <v>41</v>
      </c>
      <c r="F2236" s="56"/>
      <c r="G2236" s="56"/>
      <c r="H2236" s="56"/>
      <c r="I2236" s="56"/>
      <c r="J2236" s="56"/>
    </row>
    <row r="2237" spans="1:10">
      <c r="A2237" t="s">
        <v>359</v>
      </c>
      <c r="B2237" t="s">
        <v>246</v>
      </c>
      <c r="C2237" t="s">
        <v>247</v>
      </c>
      <c r="D2237" t="s">
        <v>47</v>
      </c>
      <c r="E2237" t="s">
        <v>41</v>
      </c>
      <c r="F2237" s="56"/>
      <c r="G2237" s="56"/>
      <c r="H2237" s="56"/>
      <c r="I2237" s="56"/>
      <c r="J2237" s="56"/>
    </row>
    <row r="2238" spans="1:10">
      <c r="A2238" t="s">
        <v>359</v>
      </c>
      <c r="B2238" t="s">
        <v>248</v>
      </c>
      <c r="C2238" t="s">
        <v>249</v>
      </c>
      <c r="D2238" t="s">
        <v>47</v>
      </c>
      <c r="E2238" t="s">
        <v>41</v>
      </c>
      <c r="F2238" s="56"/>
      <c r="G2238" s="56"/>
      <c r="H2238" s="56"/>
      <c r="I2238" s="56"/>
      <c r="J2238" s="56"/>
    </row>
    <row r="2239" spans="1:10">
      <c r="A2239" t="s">
        <v>359</v>
      </c>
      <c r="B2239" t="s">
        <v>250</v>
      </c>
      <c r="C2239" t="s">
        <v>251</v>
      </c>
      <c r="D2239" t="s">
        <v>47</v>
      </c>
      <c r="E2239" t="s">
        <v>41</v>
      </c>
      <c r="F2239" s="56"/>
      <c r="G2239" s="56"/>
      <c r="H2239" s="56"/>
      <c r="I2239" s="56"/>
      <c r="J2239" s="56"/>
    </row>
    <row r="2240" spans="1:10">
      <c r="A2240" t="s">
        <v>359</v>
      </c>
      <c r="B2240" t="s">
        <v>252</v>
      </c>
      <c r="C2240" t="s">
        <v>253</v>
      </c>
      <c r="D2240" t="s">
        <v>47</v>
      </c>
      <c r="E2240" t="s">
        <v>41</v>
      </c>
      <c r="F2240" s="56"/>
      <c r="G2240" s="56"/>
      <c r="H2240" s="56"/>
      <c r="I2240" s="56"/>
      <c r="J2240" s="56"/>
    </row>
    <row r="2241" spans="1:10">
      <c r="A2241" t="s">
        <v>359</v>
      </c>
      <c r="B2241" t="s">
        <v>254</v>
      </c>
      <c r="C2241" t="s">
        <v>255</v>
      </c>
      <c r="D2241" t="s">
        <v>47</v>
      </c>
      <c r="E2241" t="s">
        <v>41</v>
      </c>
      <c r="F2241" s="56"/>
      <c r="G2241" s="56"/>
      <c r="H2241" s="56"/>
      <c r="I2241" s="56"/>
      <c r="J2241" s="56"/>
    </row>
    <row r="2242" spans="1:10">
      <c r="A2242" t="s">
        <v>359</v>
      </c>
      <c r="B2242" t="s">
        <v>256</v>
      </c>
      <c r="C2242" t="s">
        <v>257</v>
      </c>
      <c r="D2242" t="s">
        <v>47</v>
      </c>
      <c r="E2242" t="s">
        <v>41</v>
      </c>
      <c r="F2242" s="56"/>
      <c r="G2242" s="56"/>
      <c r="H2242" s="56"/>
      <c r="I2242" s="56"/>
      <c r="J2242" s="56"/>
    </row>
    <row r="2243" spans="1:10">
      <c r="A2243" t="s">
        <v>359</v>
      </c>
      <c r="B2243" t="s">
        <v>258</v>
      </c>
      <c r="C2243" t="s">
        <v>259</v>
      </c>
      <c r="D2243" t="s">
        <v>47</v>
      </c>
      <c r="E2243" t="s">
        <v>41</v>
      </c>
      <c r="F2243" s="56"/>
      <c r="G2243" s="56"/>
      <c r="H2243" s="56"/>
      <c r="I2243" s="56"/>
      <c r="J2243" s="56"/>
    </row>
    <row r="2244" spans="1:10">
      <c r="A2244" t="s">
        <v>359</v>
      </c>
      <c r="B2244" t="s">
        <v>260</v>
      </c>
      <c r="C2244" t="s">
        <v>261</v>
      </c>
      <c r="D2244" t="s">
        <v>47</v>
      </c>
      <c r="E2244" t="s">
        <v>41</v>
      </c>
      <c r="F2244" s="56"/>
      <c r="G2244" s="56"/>
      <c r="H2244" s="56"/>
      <c r="I2244" s="56"/>
      <c r="J2244" s="56"/>
    </row>
    <row r="2245" spans="1:10">
      <c r="A2245" t="s">
        <v>359</v>
      </c>
      <c r="B2245" t="s">
        <v>262</v>
      </c>
      <c r="C2245" t="s">
        <v>263</v>
      </c>
      <c r="D2245" t="s">
        <v>47</v>
      </c>
      <c r="E2245" t="s">
        <v>41</v>
      </c>
      <c r="F2245" s="56"/>
      <c r="G2245" s="56"/>
      <c r="H2245" s="56"/>
      <c r="I2245" s="56"/>
      <c r="J2245" s="56"/>
    </row>
    <row r="2246" spans="1:10">
      <c r="A2246" t="s">
        <v>359</v>
      </c>
      <c r="B2246" t="s">
        <v>264</v>
      </c>
      <c r="C2246" t="s">
        <v>265</v>
      </c>
      <c r="D2246" t="s">
        <v>47</v>
      </c>
      <c r="E2246" t="s">
        <v>41</v>
      </c>
      <c r="F2246" s="58"/>
      <c r="G2246" s="58"/>
      <c r="H2246" s="58"/>
      <c r="I2246" s="58"/>
      <c r="J2246" s="58"/>
    </row>
    <row r="2247" spans="1:10">
      <c r="A2247" t="s">
        <v>359</v>
      </c>
      <c r="B2247" t="s">
        <v>266</v>
      </c>
      <c r="C2247" t="s">
        <v>267</v>
      </c>
      <c r="D2247" t="s">
        <v>47</v>
      </c>
      <c r="E2247" t="s">
        <v>41</v>
      </c>
      <c r="F2247" s="56"/>
      <c r="G2247" s="56"/>
      <c r="H2247" s="56"/>
      <c r="I2247" s="56"/>
      <c r="J2247" s="56"/>
    </row>
    <row r="2248" spans="1:10">
      <c r="A2248" t="s">
        <v>359</v>
      </c>
      <c r="B2248" t="s">
        <v>268</v>
      </c>
      <c r="C2248" t="s">
        <v>269</v>
      </c>
      <c r="D2248" t="s">
        <v>47</v>
      </c>
      <c r="E2248" t="s">
        <v>41</v>
      </c>
      <c r="F2248" s="56"/>
      <c r="G2248" s="56"/>
      <c r="H2248" s="56"/>
      <c r="I2248" s="56"/>
      <c r="J2248" s="56"/>
    </row>
    <row r="2249" spans="1:10">
      <c r="A2249" t="s">
        <v>359</v>
      </c>
      <c r="B2249" t="s">
        <v>270</v>
      </c>
      <c r="C2249" t="s">
        <v>271</v>
      </c>
      <c r="D2249" t="s">
        <v>47</v>
      </c>
      <c r="E2249" t="s">
        <v>41</v>
      </c>
      <c r="F2249" s="56"/>
      <c r="G2249" s="56"/>
      <c r="H2249" s="56"/>
      <c r="I2249" s="56"/>
      <c r="J2249" s="56"/>
    </row>
    <row r="2250" spans="1:10">
      <c r="A2250" t="s">
        <v>359</v>
      </c>
      <c r="B2250" t="s">
        <v>272</v>
      </c>
      <c r="C2250" t="s">
        <v>273</v>
      </c>
      <c r="D2250" t="s">
        <v>47</v>
      </c>
      <c r="E2250" t="s">
        <v>41</v>
      </c>
      <c r="F2250" s="56"/>
      <c r="G2250" s="56"/>
      <c r="H2250" s="56"/>
      <c r="I2250" s="56"/>
      <c r="J2250" s="56"/>
    </row>
    <row r="2251" spans="1:10">
      <c r="A2251" t="s">
        <v>359</v>
      </c>
      <c r="B2251" t="s">
        <v>274</v>
      </c>
      <c r="C2251" t="s">
        <v>275</v>
      </c>
      <c r="D2251" t="s">
        <v>47</v>
      </c>
      <c r="E2251" t="s">
        <v>41</v>
      </c>
      <c r="F2251" s="56"/>
      <c r="G2251" s="56"/>
      <c r="H2251" s="56"/>
      <c r="I2251" s="56"/>
      <c r="J2251" s="56"/>
    </row>
    <row r="2252" spans="1:10">
      <c r="A2252" t="s">
        <v>359</v>
      </c>
      <c r="B2252" t="s">
        <v>276</v>
      </c>
      <c r="C2252" t="s">
        <v>277</v>
      </c>
      <c r="D2252" t="s">
        <v>47</v>
      </c>
      <c r="E2252" t="s">
        <v>41</v>
      </c>
      <c r="F2252" s="56"/>
      <c r="G2252" s="56"/>
      <c r="H2252" s="56"/>
      <c r="I2252" s="56"/>
      <c r="J2252" s="56"/>
    </row>
    <row r="2253" spans="1:10">
      <c r="A2253" t="s">
        <v>359</v>
      </c>
      <c r="B2253" t="s">
        <v>278</v>
      </c>
      <c r="C2253" t="s">
        <v>279</v>
      </c>
      <c r="D2253" t="s">
        <v>47</v>
      </c>
      <c r="E2253" t="s">
        <v>41</v>
      </c>
      <c r="F2253" s="56"/>
      <c r="G2253" s="56"/>
      <c r="H2253" s="56"/>
      <c r="I2253" s="56"/>
      <c r="J2253" s="56"/>
    </row>
    <row r="2254" spans="1:10">
      <c r="A2254" t="s">
        <v>359</v>
      </c>
      <c r="B2254" t="s">
        <v>280</v>
      </c>
      <c r="C2254" t="s">
        <v>281</v>
      </c>
      <c r="D2254" t="s">
        <v>47</v>
      </c>
      <c r="E2254" t="s">
        <v>41</v>
      </c>
      <c r="F2254" s="56"/>
      <c r="G2254" s="56"/>
      <c r="H2254" s="56"/>
      <c r="I2254" s="56"/>
      <c r="J2254" s="56"/>
    </row>
    <row r="2255" spans="1:10">
      <c r="A2255" t="s">
        <v>359</v>
      </c>
      <c r="B2255" t="s">
        <v>282</v>
      </c>
      <c r="C2255" t="s">
        <v>283</v>
      </c>
      <c r="D2255" t="s">
        <v>47</v>
      </c>
      <c r="E2255" t="s">
        <v>41</v>
      </c>
      <c r="F2255" s="56"/>
      <c r="G2255" s="56"/>
      <c r="H2255" s="56"/>
      <c r="I2255" s="56"/>
      <c r="J2255" s="56"/>
    </row>
    <row r="2256" spans="1:10">
      <c r="A2256" t="s">
        <v>359</v>
      </c>
      <c r="B2256" t="s">
        <v>284</v>
      </c>
      <c r="C2256" t="s">
        <v>285</v>
      </c>
      <c r="D2256" t="s">
        <v>47</v>
      </c>
      <c r="E2256" t="s">
        <v>41</v>
      </c>
      <c r="F2256" s="56"/>
      <c r="G2256" s="56"/>
      <c r="H2256" s="56"/>
      <c r="I2256" s="56"/>
      <c r="J2256" s="56"/>
    </row>
    <row r="2257" spans="1:10">
      <c r="A2257" t="s">
        <v>359</v>
      </c>
      <c r="B2257" t="s">
        <v>286</v>
      </c>
      <c r="C2257" t="s">
        <v>287</v>
      </c>
      <c r="D2257" t="s">
        <v>47</v>
      </c>
      <c r="E2257" t="s">
        <v>41</v>
      </c>
      <c r="F2257" s="58"/>
      <c r="G2257" s="58"/>
      <c r="H2257" s="58"/>
      <c r="I2257" s="58"/>
      <c r="J2257" s="58"/>
    </row>
    <row r="2258" spans="1:10">
      <c r="A2258" t="s">
        <v>359</v>
      </c>
      <c r="B2258" t="s">
        <v>288</v>
      </c>
      <c r="C2258" t="s">
        <v>289</v>
      </c>
      <c r="D2258" t="s">
        <v>47</v>
      </c>
      <c r="E2258" t="s">
        <v>41</v>
      </c>
      <c r="F2258" s="58"/>
      <c r="G2258" s="58"/>
      <c r="H2258" s="58"/>
      <c r="I2258" s="58"/>
      <c r="J2258" s="58"/>
    </row>
    <row r="2259" spans="1:10">
      <c r="A2259" t="s">
        <v>359</v>
      </c>
      <c r="B2259" t="s">
        <v>290</v>
      </c>
      <c r="C2259" t="s">
        <v>291</v>
      </c>
      <c r="D2259" t="s">
        <v>47</v>
      </c>
      <c r="E2259" t="s">
        <v>41</v>
      </c>
      <c r="F2259" s="58"/>
      <c r="G2259" s="58"/>
      <c r="H2259" s="58"/>
      <c r="I2259" s="58"/>
      <c r="J2259" s="58"/>
    </row>
    <row r="2260" spans="1:10">
      <c r="A2260" t="s">
        <v>359</v>
      </c>
      <c r="B2260" t="s">
        <v>292</v>
      </c>
      <c r="C2260" t="s">
        <v>293</v>
      </c>
      <c r="D2260" t="s">
        <v>47</v>
      </c>
      <c r="E2260" t="s">
        <v>41</v>
      </c>
      <c r="F2260" s="58"/>
      <c r="G2260" s="58"/>
      <c r="H2260" s="58"/>
      <c r="I2260" s="58"/>
      <c r="J2260" s="58"/>
    </row>
    <row r="2261" spans="1:10">
      <c r="A2261" t="s">
        <v>359</v>
      </c>
      <c r="B2261" t="s">
        <v>294</v>
      </c>
      <c r="C2261" t="s">
        <v>295</v>
      </c>
      <c r="D2261" t="s">
        <v>47</v>
      </c>
      <c r="E2261" t="s">
        <v>41</v>
      </c>
      <c r="F2261" s="58"/>
      <c r="G2261" s="58"/>
      <c r="H2261" s="58"/>
      <c r="I2261" s="58"/>
      <c r="J2261" s="58"/>
    </row>
    <row r="2262" spans="1:10">
      <c r="A2262" t="s">
        <v>359</v>
      </c>
      <c r="B2262" t="s">
        <v>296</v>
      </c>
      <c r="C2262" t="s">
        <v>297</v>
      </c>
      <c r="D2262" t="s">
        <v>47</v>
      </c>
      <c r="E2262" t="s">
        <v>41</v>
      </c>
      <c r="F2262" s="58"/>
      <c r="G2262" s="58"/>
      <c r="H2262" s="58"/>
      <c r="I2262" s="58"/>
      <c r="J2262" s="58"/>
    </row>
    <row r="2263" spans="1:10">
      <c r="A2263" t="s">
        <v>359</v>
      </c>
      <c r="B2263" t="s">
        <v>298</v>
      </c>
      <c r="C2263" t="s">
        <v>299</v>
      </c>
      <c r="D2263" t="s">
        <v>47</v>
      </c>
      <c r="E2263" t="s">
        <v>41</v>
      </c>
      <c r="F2263" s="58"/>
      <c r="G2263" s="58"/>
      <c r="H2263" s="58"/>
      <c r="I2263" s="58"/>
      <c r="J2263" s="58"/>
    </row>
    <row r="2264" spans="1:10">
      <c r="A2264" t="s">
        <v>359</v>
      </c>
      <c r="B2264" t="s">
        <v>300</v>
      </c>
      <c r="C2264" t="s">
        <v>301</v>
      </c>
      <c r="D2264" t="s">
        <v>47</v>
      </c>
      <c r="E2264" t="s">
        <v>41</v>
      </c>
      <c r="F2264" s="58"/>
      <c r="G2264" s="58"/>
      <c r="H2264" s="58"/>
      <c r="I2264" s="58"/>
      <c r="J2264" s="58"/>
    </row>
    <row r="2265" spans="1:10">
      <c r="A2265" t="s">
        <v>359</v>
      </c>
      <c r="B2265" t="s">
        <v>302</v>
      </c>
      <c r="C2265" t="s">
        <v>303</v>
      </c>
      <c r="D2265" t="s">
        <v>47</v>
      </c>
      <c r="E2265" t="s">
        <v>41</v>
      </c>
      <c r="F2265" s="58"/>
      <c r="G2265" s="58"/>
      <c r="H2265" s="58"/>
      <c r="I2265" s="58"/>
      <c r="J2265" s="58"/>
    </row>
    <row r="2266" spans="1:10">
      <c r="A2266" t="s">
        <v>359</v>
      </c>
      <c r="B2266" t="s">
        <v>304</v>
      </c>
      <c r="C2266" t="s">
        <v>305</v>
      </c>
      <c r="D2266" t="s">
        <v>47</v>
      </c>
      <c r="E2266" t="s">
        <v>41</v>
      </c>
      <c r="F2266" s="58"/>
      <c r="G2266" s="58"/>
      <c r="H2266" s="58"/>
      <c r="I2266" s="58"/>
      <c r="J2266" s="58"/>
    </row>
    <row r="2267" spans="1:10">
      <c r="A2267" t="s">
        <v>359</v>
      </c>
      <c r="B2267" t="s">
        <v>306</v>
      </c>
      <c r="C2267" t="s">
        <v>307</v>
      </c>
      <c r="D2267" t="s">
        <v>47</v>
      </c>
      <c r="E2267" t="s">
        <v>41</v>
      </c>
      <c r="F2267" s="58"/>
      <c r="G2267" s="58"/>
      <c r="H2267" s="58"/>
      <c r="I2267" s="58"/>
      <c r="J2267" s="58"/>
    </row>
    <row r="2268" spans="1:10">
      <c r="A2268" t="s">
        <v>359</v>
      </c>
      <c r="B2268" t="s">
        <v>308</v>
      </c>
      <c r="C2268" t="s">
        <v>309</v>
      </c>
      <c r="D2268" t="s">
        <v>47</v>
      </c>
      <c r="E2268" t="s">
        <v>41</v>
      </c>
      <c r="F2268" s="58"/>
      <c r="G2268" s="58"/>
      <c r="H2268" s="58"/>
      <c r="I2268" s="58"/>
      <c r="J2268" s="58"/>
    </row>
    <row r="2269" spans="1:10">
      <c r="A2269" t="s">
        <v>359</v>
      </c>
      <c r="B2269" t="s">
        <v>310</v>
      </c>
      <c r="C2269" t="s">
        <v>311</v>
      </c>
      <c r="D2269" t="s">
        <v>47</v>
      </c>
      <c r="E2269" t="s">
        <v>41</v>
      </c>
      <c r="F2269" s="58"/>
      <c r="G2269" s="58"/>
      <c r="H2269" s="58"/>
      <c r="I2269" s="58"/>
      <c r="J2269" s="58"/>
    </row>
    <row r="2270" spans="1:10">
      <c r="A2270" t="s">
        <v>359</v>
      </c>
      <c r="B2270" t="s">
        <v>312</v>
      </c>
      <c r="C2270" t="s">
        <v>313</v>
      </c>
      <c r="D2270" t="s">
        <v>47</v>
      </c>
      <c r="E2270" t="s">
        <v>41</v>
      </c>
      <c r="F2270" s="58"/>
      <c r="G2270" s="58"/>
      <c r="H2270" s="58"/>
      <c r="I2270" s="58"/>
      <c r="J2270" s="58"/>
    </row>
    <row r="2271" spans="1:10">
      <c r="A2271" t="s">
        <v>359</v>
      </c>
      <c r="B2271" t="s">
        <v>314</v>
      </c>
      <c r="C2271" t="s">
        <v>315</v>
      </c>
      <c r="D2271" t="s">
        <v>47</v>
      </c>
      <c r="E2271" t="s">
        <v>41</v>
      </c>
      <c r="F2271" s="58"/>
      <c r="G2271" s="58"/>
      <c r="H2271" s="58"/>
      <c r="I2271" s="58"/>
      <c r="J2271" s="58"/>
    </row>
    <row r="2272" spans="1:10">
      <c r="A2272" t="s">
        <v>359</v>
      </c>
      <c r="B2272" t="s">
        <v>316</v>
      </c>
      <c r="C2272" t="s">
        <v>317</v>
      </c>
      <c r="D2272" t="s">
        <v>47</v>
      </c>
      <c r="E2272" t="s">
        <v>41</v>
      </c>
      <c r="F2272" s="56"/>
      <c r="G2272" s="56"/>
      <c r="H2272" s="56"/>
      <c r="I2272" s="56"/>
      <c r="J2272" s="56"/>
    </row>
    <row r="2273" spans="1:10">
      <c r="A2273" t="s">
        <v>359</v>
      </c>
      <c r="B2273" t="s">
        <v>319</v>
      </c>
      <c r="C2273" t="s">
        <v>320</v>
      </c>
      <c r="D2273" t="s">
        <v>47</v>
      </c>
      <c r="E2273" t="s">
        <v>41</v>
      </c>
      <c r="F2273" s="56"/>
      <c r="G2273" s="56"/>
      <c r="H2273" s="56"/>
      <c r="I2273" s="56"/>
      <c r="J2273" s="56"/>
    </row>
    <row r="2274" spans="1:10">
      <c r="A2274" t="s">
        <v>359</v>
      </c>
      <c r="B2274" t="s">
        <v>321</v>
      </c>
      <c r="C2274" t="s">
        <v>322</v>
      </c>
      <c r="D2274" t="s">
        <v>47</v>
      </c>
      <c r="E2274" t="s">
        <v>41</v>
      </c>
      <c r="F2274" s="58"/>
      <c r="G2274" s="58"/>
      <c r="H2274" s="58"/>
      <c r="I2274" s="58"/>
      <c r="J2274" s="58"/>
    </row>
    <row r="2275" spans="1:10">
      <c r="A2275" t="s">
        <v>359</v>
      </c>
      <c r="B2275" t="s">
        <v>323</v>
      </c>
      <c r="C2275" t="s">
        <v>324</v>
      </c>
      <c r="D2275" t="s">
        <v>47</v>
      </c>
      <c r="E2275" t="s">
        <v>41</v>
      </c>
      <c r="F2275" s="56"/>
      <c r="G2275" s="56"/>
      <c r="H2275" s="56"/>
      <c r="I2275" s="56"/>
      <c r="J2275" s="56"/>
    </row>
    <row r="2276" spans="1:10">
      <c r="A2276" t="s">
        <v>359</v>
      </c>
      <c r="B2276" t="s">
        <v>325</v>
      </c>
      <c r="C2276" t="s">
        <v>326</v>
      </c>
      <c r="D2276" t="s">
        <v>47</v>
      </c>
      <c r="E2276" t="s">
        <v>41</v>
      </c>
      <c r="F2276" s="56"/>
      <c r="G2276" s="56"/>
      <c r="H2276" s="56"/>
      <c r="I2276" s="56"/>
      <c r="J2276" s="56"/>
    </row>
    <row r="2277" spans="1:10">
      <c r="A2277" t="s">
        <v>359</v>
      </c>
      <c r="B2277" t="s">
        <v>327</v>
      </c>
      <c r="C2277" t="s">
        <v>328</v>
      </c>
      <c r="D2277" t="s">
        <v>47</v>
      </c>
      <c r="E2277" t="s">
        <v>41</v>
      </c>
      <c r="F2277" s="56"/>
      <c r="G2277" s="56"/>
      <c r="H2277" s="56"/>
      <c r="I2277" s="56"/>
      <c r="J2277" s="56"/>
    </row>
    <row r="2278" spans="1:10">
      <c r="A2278" t="s">
        <v>359</v>
      </c>
      <c r="B2278" t="s">
        <v>329</v>
      </c>
      <c r="C2278" t="s">
        <v>330</v>
      </c>
      <c r="D2278" t="s">
        <v>47</v>
      </c>
      <c r="E2278" t="s">
        <v>41</v>
      </c>
      <c r="F2278" s="56"/>
      <c r="G2278" s="56"/>
      <c r="H2278" s="56"/>
      <c r="I2278" s="56"/>
      <c r="J2278" s="56"/>
    </row>
    <row r="2279" spans="1:10">
      <c r="A2279" t="s">
        <v>359</v>
      </c>
      <c r="B2279" t="s">
        <v>331</v>
      </c>
      <c r="C2279" t="s">
        <v>332</v>
      </c>
      <c r="D2279" t="s">
        <v>47</v>
      </c>
      <c r="E2279" t="s">
        <v>41</v>
      </c>
      <c r="F2279" s="56"/>
      <c r="G2279" s="56"/>
      <c r="H2279" s="56"/>
      <c r="I2279" s="56"/>
      <c r="J2279" s="56"/>
    </row>
    <row r="2280" spans="1:10">
      <c r="A2280" t="s">
        <v>359</v>
      </c>
      <c r="B2280" t="s">
        <v>333</v>
      </c>
      <c r="C2280" t="s">
        <v>334</v>
      </c>
      <c r="D2280" t="s">
        <v>47</v>
      </c>
      <c r="E2280" t="s">
        <v>41</v>
      </c>
      <c r="F2280" s="58"/>
      <c r="G2280" s="58"/>
      <c r="H2280" s="58"/>
      <c r="I2280" s="58"/>
      <c r="J2280" s="58"/>
    </row>
    <row r="2281" spans="1:10">
      <c r="A2281" t="s">
        <v>359</v>
      </c>
      <c r="B2281" t="s">
        <v>335</v>
      </c>
      <c r="C2281" t="s">
        <v>336</v>
      </c>
      <c r="D2281" t="s">
        <v>47</v>
      </c>
      <c r="E2281" t="s">
        <v>41</v>
      </c>
      <c r="F2281" s="56"/>
      <c r="G2281" s="56"/>
      <c r="H2281" s="56"/>
      <c r="I2281" s="56"/>
      <c r="J2281" s="56"/>
    </row>
    <row r="2282" spans="1:10">
      <c r="A2282" t="s">
        <v>359</v>
      </c>
      <c r="B2282" t="s">
        <v>337</v>
      </c>
      <c r="C2282" t="s">
        <v>338</v>
      </c>
      <c r="D2282" t="s">
        <v>47</v>
      </c>
      <c r="E2282" t="s">
        <v>41</v>
      </c>
      <c r="F2282" s="56"/>
      <c r="G2282" s="56"/>
      <c r="H2282" s="56"/>
      <c r="I2282" s="56"/>
      <c r="J2282" s="56"/>
    </row>
    <row r="2283" spans="1:10">
      <c r="A2283" t="s">
        <v>359</v>
      </c>
      <c r="B2283" t="s">
        <v>339</v>
      </c>
      <c r="C2283" t="s">
        <v>340</v>
      </c>
      <c r="D2283" t="s">
        <v>47</v>
      </c>
      <c r="E2283" t="s">
        <v>41</v>
      </c>
      <c r="F2283" s="56"/>
      <c r="G2283" s="56"/>
      <c r="H2283" s="56"/>
      <c r="I2283" s="56"/>
      <c r="J2283" s="56"/>
    </row>
    <row r="2284" spans="1:10">
      <c r="A2284" t="s">
        <v>359</v>
      </c>
      <c r="B2284" t="s">
        <v>341</v>
      </c>
      <c r="C2284" t="s">
        <v>342</v>
      </c>
      <c r="D2284" t="s">
        <v>47</v>
      </c>
      <c r="E2284" t="s">
        <v>41</v>
      </c>
      <c r="F2284" s="56"/>
      <c r="G2284" s="56"/>
      <c r="H2284" s="56"/>
      <c r="I2284" s="56"/>
      <c r="J2284" s="56"/>
    </row>
    <row r="2285" spans="1:10">
      <c r="A2285" t="s">
        <v>359</v>
      </c>
      <c r="B2285" t="s">
        <v>343</v>
      </c>
      <c r="C2285" t="s">
        <v>344</v>
      </c>
      <c r="D2285" t="s">
        <v>47</v>
      </c>
      <c r="E2285" t="s">
        <v>41</v>
      </c>
      <c r="F2285" s="56"/>
      <c r="G2285" s="56"/>
      <c r="H2285" s="56"/>
      <c r="I2285" s="56"/>
      <c r="J2285" s="56"/>
    </row>
    <row r="2286" spans="1:10">
      <c r="A2286" t="s">
        <v>359</v>
      </c>
      <c r="B2286" t="s">
        <v>345</v>
      </c>
      <c r="C2286" t="s">
        <v>346</v>
      </c>
      <c r="D2286" t="s">
        <v>47</v>
      </c>
      <c r="E2286" t="s">
        <v>41</v>
      </c>
      <c r="F2286" s="58"/>
      <c r="G2286" s="58"/>
      <c r="H2286" s="58"/>
      <c r="I2286" s="58"/>
      <c r="J2286" s="58"/>
    </row>
    <row r="2287" spans="1:10">
      <c r="A2287" t="s">
        <v>360</v>
      </c>
      <c r="B2287" t="s">
        <v>45</v>
      </c>
      <c r="C2287" t="s">
        <v>46</v>
      </c>
      <c r="D2287" t="s">
        <v>47</v>
      </c>
      <c r="E2287" t="s">
        <v>41</v>
      </c>
      <c r="F2287" s="58"/>
      <c r="G2287" s="58"/>
      <c r="H2287" s="58"/>
      <c r="I2287" s="58"/>
      <c r="J2287" s="58"/>
    </row>
    <row r="2288" spans="1:10">
      <c r="A2288" t="s">
        <v>360</v>
      </c>
      <c r="B2288" t="s">
        <v>48</v>
      </c>
      <c r="C2288" t="s">
        <v>49</v>
      </c>
      <c r="D2288" t="s">
        <v>47</v>
      </c>
      <c r="E2288" t="s">
        <v>41</v>
      </c>
      <c r="F2288" s="58"/>
      <c r="G2288" s="58"/>
      <c r="H2288" s="58"/>
      <c r="I2288" s="58"/>
      <c r="J2288" s="58"/>
    </row>
    <row r="2289" spans="1:10">
      <c r="A2289" t="s">
        <v>360</v>
      </c>
      <c r="B2289" t="s">
        <v>50</v>
      </c>
      <c r="C2289" t="s">
        <v>51</v>
      </c>
      <c r="D2289" t="s">
        <v>47</v>
      </c>
      <c r="E2289" t="s">
        <v>41</v>
      </c>
      <c r="F2289" s="58"/>
      <c r="G2289" s="58"/>
      <c r="H2289" s="58"/>
      <c r="I2289" s="58"/>
      <c r="J2289" s="58"/>
    </row>
    <row r="2290" spans="1:10">
      <c r="A2290" t="s">
        <v>360</v>
      </c>
      <c r="B2290" t="s">
        <v>52</v>
      </c>
      <c r="C2290" t="s">
        <v>53</v>
      </c>
      <c r="D2290" t="s">
        <v>47</v>
      </c>
      <c r="E2290" t="s">
        <v>41</v>
      </c>
      <c r="F2290" s="58"/>
      <c r="G2290" s="58"/>
      <c r="H2290" s="58"/>
      <c r="I2290" s="58"/>
      <c r="J2290" s="58"/>
    </row>
    <row r="2291" spans="1:10">
      <c r="A2291" t="s">
        <v>360</v>
      </c>
      <c r="B2291" t="s">
        <v>54</v>
      </c>
      <c r="C2291" t="s">
        <v>55</v>
      </c>
      <c r="D2291" t="s">
        <v>47</v>
      </c>
      <c r="E2291" t="s">
        <v>41</v>
      </c>
      <c r="F2291" s="58"/>
      <c r="G2291" s="58"/>
      <c r="H2291" s="58"/>
      <c r="I2291" s="58"/>
      <c r="J2291" s="58"/>
    </row>
    <row r="2292" spans="1:10">
      <c r="A2292" t="s">
        <v>360</v>
      </c>
      <c r="B2292" t="s">
        <v>56</v>
      </c>
      <c r="C2292" t="s">
        <v>57</v>
      </c>
      <c r="D2292" t="s">
        <v>47</v>
      </c>
      <c r="E2292" t="s">
        <v>41</v>
      </c>
      <c r="F2292" s="58"/>
      <c r="G2292" s="58"/>
      <c r="H2292" s="58"/>
      <c r="I2292" s="58"/>
      <c r="J2292" s="58"/>
    </row>
    <row r="2293" spans="1:10">
      <c r="A2293" t="s">
        <v>360</v>
      </c>
      <c r="B2293" t="s">
        <v>58</v>
      </c>
      <c r="C2293" t="s">
        <v>59</v>
      </c>
      <c r="D2293" t="s">
        <v>47</v>
      </c>
      <c r="E2293" t="s">
        <v>41</v>
      </c>
      <c r="F2293" s="58"/>
      <c r="G2293" s="58"/>
      <c r="H2293" s="58"/>
      <c r="I2293" s="58"/>
      <c r="J2293" s="58"/>
    </row>
    <row r="2294" spans="1:10">
      <c r="A2294" t="s">
        <v>360</v>
      </c>
      <c r="B2294" t="s">
        <v>60</v>
      </c>
      <c r="C2294" t="s">
        <v>61</v>
      </c>
      <c r="D2294" t="s">
        <v>47</v>
      </c>
      <c r="E2294" t="s">
        <v>41</v>
      </c>
      <c r="F2294" s="58"/>
      <c r="G2294" s="58"/>
      <c r="H2294" s="58"/>
      <c r="I2294" s="58"/>
      <c r="J2294" s="58"/>
    </row>
    <row r="2295" spans="1:10">
      <c r="A2295" t="s">
        <v>360</v>
      </c>
      <c r="B2295" t="s">
        <v>62</v>
      </c>
      <c r="C2295" t="s">
        <v>63</v>
      </c>
      <c r="D2295" t="s">
        <v>47</v>
      </c>
      <c r="E2295" t="s">
        <v>41</v>
      </c>
      <c r="F2295" s="58"/>
      <c r="G2295" s="58"/>
      <c r="H2295" s="58"/>
      <c r="I2295" s="58"/>
      <c r="J2295" s="58"/>
    </row>
    <row r="2296" spans="1:10">
      <c r="A2296" t="s">
        <v>360</v>
      </c>
      <c r="B2296" t="s">
        <v>64</v>
      </c>
      <c r="C2296" t="s">
        <v>65</v>
      </c>
      <c r="D2296" t="s">
        <v>47</v>
      </c>
      <c r="E2296" t="s">
        <v>41</v>
      </c>
      <c r="F2296" s="58"/>
      <c r="G2296" s="58"/>
      <c r="H2296" s="58"/>
      <c r="I2296" s="58"/>
      <c r="J2296" s="58"/>
    </row>
    <row r="2297" spans="1:10">
      <c r="A2297" t="s">
        <v>360</v>
      </c>
      <c r="B2297" t="s">
        <v>66</v>
      </c>
      <c r="C2297" t="s">
        <v>67</v>
      </c>
      <c r="D2297" t="s">
        <v>47</v>
      </c>
      <c r="E2297" t="s">
        <v>41</v>
      </c>
      <c r="F2297" s="58"/>
      <c r="G2297" s="58"/>
      <c r="H2297" s="58"/>
      <c r="I2297" s="58"/>
      <c r="J2297" s="58"/>
    </row>
    <row r="2298" spans="1:10">
      <c r="A2298" t="s">
        <v>360</v>
      </c>
      <c r="B2298" t="s">
        <v>68</v>
      </c>
      <c r="C2298" t="s">
        <v>69</v>
      </c>
      <c r="D2298" t="s">
        <v>47</v>
      </c>
      <c r="E2298" t="s">
        <v>41</v>
      </c>
      <c r="F2298" s="58"/>
      <c r="G2298" s="58"/>
      <c r="H2298" s="58"/>
      <c r="I2298" s="58"/>
      <c r="J2298" s="58"/>
    </row>
    <row r="2299" spans="1:10">
      <c r="A2299" t="s">
        <v>360</v>
      </c>
      <c r="B2299" t="s">
        <v>70</v>
      </c>
      <c r="C2299" t="s">
        <v>71</v>
      </c>
      <c r="D2299" t="s">
        <v>47</v>
      </c>
      <c r="E2299" t="s">
        <v>41</v>
      </c>
      <c r="F2299" s="58"/>
      <c r="G2299" s="58"/>
      <c r="H2299" s="58"/>
      <c r="I2299" s="58"/>
      <c r="J2299" s="58"/>
    </row>
    <row r="2300" spans="1:10">
      <c r="A2300" t="s">
        <v>360</v>
      </c>
      <c r="B2300" t="s">
        <v>72</v>
      </c>
      <c r="C2300" t="s">
        <v>73</v>
      </c>
      <c r="D2300" t="s">
        <v>47</v>
      </c>
      <c r="E2300" t="s">
        <v>41</v>
      </c>
      <c r="F2300" s="58"/>
      <c r="G2300" s="58"/>
      <c r="H2300" s="58"/>
      <c r="I2300" s="58"/>
      <c r="J2300" s="58"/>
    </row>
    <row r="2301" spans="1:10">
      <c r="A2301" t="s">
        <v>360</v>
      </c>
      <c r="B2301" t="s">
        <v>74</v>
      </c>
      <c r="C2301" t="s">
        <v>75</v>
      </c>
      <c r="D2301" t="s">
        <v>47</v>
      </c>
      <c r="E2301" t="s">
        <v>41</v>
      </c>
      <c r="F2301" s="58"/>
      <c r="G2301" s="58"/>
      <c r="H2301" s="58"/>
      <c r="I2301" s="58"/>
      <c r="J2301" s="58"/>
    </row>
    <row r="2302" spans="1:10">
      <c r="A2302" t="s">
        <v>360</v>
      </c>
      <c r="B2302" t="s">
        <v>76</v>
      </c>
      <c r="C2302" t="s">
        <v>77</v>
      </c>
      <c r="D2302" t="s">
        <v>47</v>
      </c>
      <c r="E2302" t="s">
        <v>41</v>
      </c>
      <c r="F2302" s="58"/>
      <c r="G2302" s="58"/>
      <c r="H2302" s="58"/>
      <c r="I2302" s="58"/>
      <c r="J2302" s="58"/>
    </row>
    <row r="2303" spans="1:10">
      <c r="A2303" t="s">
        <v>360</v>
      </c>
      <c r="B2303" t="s">
        <v>78</v>
      </c>
      <c r="C2303" t="s">
        <v>79</v>
      </c>
      <c r="D2303" t="s">
        <v>47</v>
      </c>
      <c r="E2303" t="s">
        <v>41</v>
      </c>
      <c r="F2303" s="58"/>
      <c r="G2303" s="58"/>
      <c r="H2303" s="58"/>
      <c r="I2303" s="58"/>
      <c r="J2303" s="58"/>
    </row>
    <row r="2304" spans="1:10">
      <c r="A2304" t="s">
        <v>360</v>
      </c>
      <c r="B2304" t="s">
        <v>80</v>
      </c>
      <c r="C2304" t="s">
        <v>81</v>
      </c>
      <c r="D2304" t="s">
        <v>47</v>
      </c>
      <c r="E2304" t="s">
        <v>41</v>
      </c>
      <c r="F2304" s="58"/>
      <c r="G2304" s="58"/>
      <c r="H2304" s="58"/>
      <c r="I2304" s="58"/>
      <c r="J2304" s="58"/>
    </row>
    <row r="2305" spans="1:10">
      <c r="A2305" t="s">
        <v>360</v>
      </c>
      <c r="B2305" t="s">
        <v>82</v>
      </c>
      <c r="C2305" t="s">
        <v>83</v>
      </c>
      <c r="D2305" t="s">
        <v>47</v>
      </c>
      <c r="E2305" t="s">
        <v>41</v>
      </c>
      <c r="F2305" s="58"/>
      <c r="G2305" s="58"/>
      <c r="H2305" s="58"/>
      <c r="I2305" s="58"/>
      <c r="J2305" s="58"/>
    </row>
    <row r="2306" spans="1:10">
      <c r="A2306" t="s">
        <v>360</v>
      </c>
      <c r="B2306" t="s">
        <v>84</v>
      </c>
      <c r="C2306" t="s">
        <v>85</v>
      </c>
      <c r="D2306" t="s">
        <v>47</v>
      </c>
      <c r="E2306" t="s">
        <v>41</v>
      </c>
      <c r="F2306" s="58"/>
      <c r="G2306" s="58"/>
      <c r="H2306" s="58"/>
      <c r="I2306" s="58"/>
      <c r="J2306" s="58"/>
    </row>
    <row r="2307" spans="1:10">
      <c r="A2307" t="s">
        <v>360</v>
      </c>
      <c r="B2307" t="s">
        <v>86</v>
      </c>
      <c r="C2307" t="s">
        <v>87</v>
      </c>
      <c r="D2307" t="s">
        <v>47</v>
      </c>
      <c r="E2307" t="s">
        <v>41</v>
      </c>
      <c r="F2307" s="58"/>
      <c r="G2307" s="58"/>
      <c r="H2307" s="58"/>
      <c r="I2307" s="58"/>
      <c r="J2307" s="58"/>
    </row>
    <row r="2308" spans="1:10">
      <c r="A2308" t="s">
        <v>360</v>
      </c>
      <c r="B2308" t="s">
        <v>88</v>
      </c>
      <c r="C2308" t="s">
        <v>89</v>
      </c>
      <c r="D2308" t="s">
        <v>47</v>
      </c>
      <c r="E2308" t="s">
        <v>41</v>
      </c>
      <c r="F2308" s="58"/>
      <c r="G2308" s="58"/>
      <c r="H2308" s="58"/>
      <c r="I2308" s="58"/>
      <c r="J2308" s="58"/>
    </row>
    <row r="2309" spans="1:10">
      <c r="A2309" t="s">
        <v>360</v>
      </c>
      <c r="B2309" t="s">
        <v>90</v>
      </c>
      <c r="C2309" t="s">
        <v>91</v>
      </c>
      <c r="D2309" t="s">
        <v>47</v>
      </c>
      <c r="E2309" t="s">
        <v>41</v>
      </c>
      <c r="F2309" s="58"/>
      <c r="G2309" s="58"/>
      <c r="H2309" s="58"/>
      <c r="I2309" s="58"/>
      <c r="J2309" s="58"/>
    </row>
    <row r="2310" spans="1:10">
      <c r="A2310" t="s">
        <v>360</v>
      </c>
      <c r="B2310" t="s">
        <v>92</v>
      </c>
      <c r="C2310" t="s">
        <v>93</v>
      </c>
      <c r="D2310" t="s">
        <v>47</v>
      </c>
      <c r="E2310" t="s">
        <v>41</v>
      </c>
      <c r="F2310" s="58"/>
      <c r="G2310" s="58"/>
      <c r="H2310" s="58"/>
      <c r="I2310" s="58"/>
      <c r="J2310" s="58"/>
    </row>
    <row r="2311" spans="1:10">
      <c r="A2311" t="s">
        <v>360</v>
      </c>
      <c r="B2311" t="s">
        <v>94</v>
      </c>
      <c r="C2311" t="s">
        <v>95</v>
      </c>
      <c r="D2311" t="s">
        <v>47</v>
      </c>
      <c r="E2311" t="s">
        <v>41</v>
      </c>
      <c r="F2311" s="56"/>
      <c r="G2311" s="56"/>
      <c r="H2311" s="56"/>
      <c r="I2311" s="56"/>
      <c r="J2311" s="56"/>
    </row>
    <row r="2312" spans="1:10">
      <c r="A2312" t="s">
        <v>360</v>
      </c>
      <c r="B2312" t="s">
        <v>96</v>
      </c>
      <c r="C2312" t="s">
        <v>97</v>
      </c>
      <c r="D2312" t="s">
        <v>47</v>
      </c>
      <c r="E2312" t="s">
        <v>41</v>
      </c>
      <c r="F2312" s="56"/>
      <c r="G2312" s="56"/>
      <c r="H2312" s="56"/>
      <c r="I2312" s="56"/>
      <c r="J2312" s="56"/>
    </row>
    <row r="2313" spans="1:10">
      <c r="A2313" t="s">
        <v>360</v>
      </c>
      <c r="B2313" t="s">
        <v>98</v>
      </c>
      <c r="C2313" t="s">
        <v>99</v>
      </c>
      <c r="D2313" t="s">
        <v>47</v>
      </c>
      <c r="E2313" t="s">
        <v>41</v>
      </c>
      <c r="F2313" s="56"/>
      <c r="G2313" s="56"/>
      <c r="H2313" s="56"/>
      <c r="I2313" s="56"/>
      <c r="J2313" s="56"/>
    </row>
    <row r="2314" spans="1:10">
      <c r="A2314" t="s">
        <v>360</v>
      </c>
      <c r="B2314" t="s">
        <v>100</v>
      </c>
      <c r="C2314" t="s">
        <v>101</v>
      </c>
      <c r="D2314" t="s">
        <v>47</v>
      </c>
      <c r="E2314" t="s">
        <v>41</v>
      </c>
      <c r="F2314" s="56"/>
      <c r="G2314" s="56"/>
      <c r="H2314" s="56"/>
      <c r="I2314" s="56"/>
      <c r="J2314" s="56"/>
    </row>
    <row r="2315" spans="1:10">
      <c r="A2315" t="s">
        <v>360</v>
      </c>
      <c r="B2315" t="s">
        <v>102</v>
      </c>
      <c r="C2315" t="s">
        <v>103</v>
      </c>
      <c r="D2315" t="s">
        <v>47</v>
      </c>
      <c r="E2315" t="s">
        <v>41</v>
      </c>
      <c r="F2315" s="56"/>
      <c r="G2315" s="56"/>
      <c r="H2315" s="56"/>
      <c r="I2315" s="56"/>
      <c r="J2315" s="56"/>
    </row>
    <row r="2316" spans="1:10">
      <c r="A2316" t="s">
        <v>360</v>
      </c>
      <c r="B2316" t="s">
        <v>104</v>
      </c>
      <c r="C2316" t="s">
        <v>105</v>
      </c>
      <c r="D2316" t="s">
        <v>47</v>
      </c>
      <c r="E2316" t="s">
        <v>41</v>
      </c>
      <c r="F2316" s="56"/>
      <c r="G2316" s="56"/>
      <c r="H2316" s="56"/>
      <c r="I2316" s="56"/>
      <c r="J2316" s="56"/>
    </row>
    <row r="2317" spans="1:10">
      <c r="A2317" t="s">
        <v>360</v>
      </c>
      <c r="B2317" t="s">
        <v>106</v>
      </c>
      <c r="C2317" t="s">
        <v>107</v>
      </c>
      <c r="D2317" t="s">
        <v>47</v>
      </c>
      <c r="E2317" t="s">
        <v>41</v>
      </c>
      <c r="F2317" s="56"/>
      <c r="G2317" s="56"/>
      <c r="H2317" s="56"/>
      <c r="I2317" s="56"/>
      <c r="J2317" s="56"/>
    </row>
    <row r="2318" spans="1:10">
      <c r="A2318" t="s">
        <v>360</v>
      </c>
      <c r="B2318" t="s">
        <v>108</v>
      </c>
      <c r="C2318" t="s">
        <v>109</v>
      </c>
      <c r="D2318" t="s">
        <v>47</v>
      </c>
      <c r="E2318" t="s">
        <v>41</v>
      </c>
      <c r="F2318" s="56"/>
      <c r="G2318" s="56"/>
      <c r="H2318" s="56"/>
      <c r="I2318" s="56"/>
      <c r="J2318" s="56"/>
    </row>
    <row r="2319" spans="1:10">
      <c r="A2319" t="s">
        <v>360</v>
      </c>
      <c r="B2319" t="s">
        <v>110</v>
      </c>
      <c r="C2319" t="s">
        <v>111</v>
      </c>
      <c r="D2319" t="s">
        <v>47</v>
      </c>
      <c r="E2319" t="s">
        <v>41</v>
      </c>
      <c r="F2319" s="56"/>
      <c r="G2319" s="56"/>
      <c r="H2319" s="56"/>
      <c r="I2319" s="56"/>
      <c r="J2319" s="56"/>
    </row>
    <row r="2320" spans="1:10">
      <c r="A2320" t="s">
        <v>360</v>
      </c>
      <c r="B2320" t="s">
        <v>112</v>
      </c>
      <c r="C2320" t="s">
        <v>113</v>
      </c>
      <c r="D2320" t="s">
        <v>47</v>
      </c>
      <c r="E2320" t="s">
        <v>41</v>
      </c>
      <c r="F2320" s="56"/>
      <c r="G2320" s="56"/>
      <c r="H2320" s="56"/>
      <c r="I2320" s="56"/>
      <c r="J2320" s="56"/>
    </row>
    <row r="2321" spans="1:10">
      <c r="A2321" t="s">
        <v>360</v>
      </c>
      <c r="B2321" t="s">
        <v>114</v>
      </c>
      <c r="C2321" t="s">
        <v>57</v>
      </c>
      <c r="D2321" t="s">
        <v>47</v>
      </c>
      <c r="E2321" t="s">
        <v>41</v>
      </c>
      <c r="F2321" s="58"/>
      <c r="G2321" s="58"/>
      <c r="H2321" s="58"/>
      <c r="I2321" s="58"/>
      <c r="J2321" s="58"/>
    </row>
    <row r="2322" spans="1:10">
      <c r="A2322" t="s">
        <v>360</v>
      </c>
      <c r="B2322" t="s">
        <v>115</v>
      </c>
      <c r="C2322" t="s">
        <v>116</v>
      </c>
      <c r="D2322" t="s">
        <v>47</v>
      </c>
      <c r="E2322" t="s">
        <v>41</v>
      </c>
      <c r="F2322" s="56"/>
      <c r="G2322" s="56"/>
      <c r="H2322" s="56"/>
      <c r="I2322" s="56"/>
      <c r="J2322" s="56"/>
    </row>
    <row r="2323" spans="1:10">
      <c r="A2323" t="s">
        <v>360</v>
      </c>
      <c r="B2323" t="s">
        <v>117</v>
      </c>
      <c r="C2323" t="s">
        <v>118</v>
      </c>
      <c r="D2323" t="s">
        <v>47</v>
      </c>
      <c r="E2323" t="s">
        <v>41</v>
      </c>
      <c r="F2323" s="56"/>
      <c r="G2323" s="56"/>
      <c r="H2323" s="56"/>
      <c r="I2323" s="56"/>
      <c r="J2323" s="56"/>
    </row>
    <row r="2324" spans="1:10">
      <c r="A2324" t="s">
        <v>360</v>
      </c>
      <c r="B2324" t="s">
        <v>119</v>
      </c>
      <c r="C2324" t="s">
        <v>120</v>
      </c>
      <c r="D2324" t="s">
        <v>47</v>
      </c>
      <c r="E2324" t="s">
        <v>41</v>
      </c>
      <c r="F2324" s="56"/>
      <c r="G2324" s="56"/>
      <c r="H2324" s="56"/>
      <c r="I2324" s="56"/>
      <c r="J2324" s="56"/>
    </row>
    <row r="2325" spans="1:10">
      <c r="A2325" t="s">
        <v>360</v>
      </c>
      <c r="B2325" t="s">
        <v>121</v>
      </c>
      <c r="C2325" t="s">
        <v>122</v>
      </c>
      <c r="D2325" t="s">
        <v>47</v>
      </c>
      <c r="E2325" t="s">
        <v>41</v>
      </c>
      <c r="F2325" s="56"/>
      <c r="G2325" s="56"/>
      <c r="H2325" s="56"/>
      <c r="I2325" s="56"/>
      <c r="J2325" s="56"/>
    </row>
    <row r="2326" spans="1:10">
      <c r="A2326" t="s">
        <v>360</v>
      </c>
      <c r="B2326" t="s">
        <v>123</v>
      </c>
      <c r="C2326" t="s">
        <v>124</v>
      </c>
      <c r="D2326" t="s">
        <v>47</v>
      </c>
      <c r="E2326" t="s">
        <v>41</v>
      </c>
      <c r="F2326" s="56"/>
      <c r="G2326" s="56"/>
      <c r="H2326" s="56"/>
      <c r="I2326" s="56"/>
      <c r="J2326" s="56"/>
    </row>
    <row r="2327" spans="1:10">
      <c r="A2327" t="s">
        <v>360</v>
      </c>
      <c r="B2327" t="s">
        <v>125</v>
      </c>
      <c r="C2327" t="s">
        <v>126</v>
      </c>
      <c r="D2327" t="s">
        <v>47</v>
      </c>
      <c r="E2327" t="s">
        <v>41</v>
      </c>
      <c r="F2327" s="56"/>
      <c r="G2327" s="56"/>
      <c r="H2327" s="56"/>
      <c r="I2327" s="56"/>
      <c r="J2327" s="56"/>
    </row>
    <row r="2328" spans="1:10">
      <c r="A2328" t="s">
        <v>360</v>
      </c>
      <c r="B2328" t="s">
        <v>127</v>
      </c>
      <c r="C2328" t="s">
        <v>128</v>
      </c>
      <c r="D2328" t="s">
        <v>47</v>
      </c>
      <c r="E2328" t="s">
        <v>41</v>
      </c>
      <c r="F2328" s="56"/>
      <c r="G2328" s="56"/>
      <c r="H2328" s="56"/>
      <c r="I2328" s="56"/>
      <c r="J2328" s="56"/>
    </row>
    <row r="2329" spans="1:10">
      <c r="A2329" t="s">
        <v>360</v>
      </c>
      <c r="B2329" t="s">
        <v>129</v>
      </c>
      <c r="C2329" t="s">
        <v>130</v>
      </c>
      <c r="D2329" t="s">
        <v>47</v>
      </c>
      <c r="E2329" t="s">
        <v>41</v>
      </c>
      <c r="F2329" s="56"/>
      <c r="G2329" s="56"/>
      <c r="H2329" s="56"/>
      <c r="I2329" s="56"/>
      <c r="J2329" s="56"/>
    </row>
    <row r="2330" spans="1:10">
      <c r="A2330" t="s">
        <v>360</v>
      </c>
      <c r="B2330" t="s">
        <v>131</v>
      </c>
      <c r="C2330" t="s">
        <v>132</v>
      </c>
      <c r="D2330" t="s">
        <v>47</v>
      </c>
      <c r="E2330" t="s">
        <v>41</v>
      </c>
      <c r="F2330" s="56"/>
      <c r="G2330" s="56"/>
      <c r="H2330" s="56"/>
      <c r="I2330" s="56"/>
      <c r="J2330" s="56"/>
    </row>
    <row r="2331" spans="1:10">
      <c r="A2331" t="s">
        <v>360</v>
      </c>
      <c r="B2331" t="s">
        <v>133</v>
      </c>
      <c r="C2331" t="s">
        <v>134</v>
      </c>
      <c r="D2331" t="s">
        <v>47</v>
      </c>
      <c r="E2331" t="s">
        <v>41</v>
      </c>
      <c r="F2331" s="56"/>
      <c r="G2331" s="56"/>
      <c r="H2331" s="56"/>
      <c r="I2331" s="56"/>
      <c r="J2331" s="56"/>
    </row>
    <row r="2332" spans="1:10">
      <c r="A2332" t="s">
        <v>360</v>
      </c>
      <c r="B2332" t="s">
        <v>135</v>
      </c>
      <c r="C2332" t="s">
        <v>69</v>
      </c>
      <c r="D2332" t="s">
        <v>47</v>
      </c>
      <c r="E2332" t="s">
        <v>41</v>
      </c>
      <c r="F2332" s="58"/>
      <c r="G2332" s="58"/>
      <c r="H2332" s="58"/>
      <c r="I2332" s="58"/>
      <c r="J2332" s="58"/>
    </row>
    <row r="2333" spans="1:10">
      <c r="A2333" t="s">
        <v>360</v>
      </c>
      <c r="B2333" t="s">
        <v>136</v>
      </c>
      <c r="C2333" t="s">
        <v>137</v>
      </c>
      <c r="D2333" t="s">
        <v>47</v>
      </c>
      <c r="E2333" t="s">
        <v>41</v>
      </c>
      <c r="F2333" s="56"/>
      <c r="G2333" s="56"/>
      <c r="H2333" s="56"/>
      <c r="I2333" s="56"/>
      <c r="J2333" s="56"/>
    </row>
    <row r="2334" spans="1:10">
      <c r="A2334" t="s">
        <v>360</v>
      </c>
      <c r="B2334" t="s">
        <v>138</v>
      </c>
      <c r="C2334" t="s">
        <v>139</v>
      </c>
      <c r="D2334" t="s">
        <v>47</v>
      </c>
      <c r="E2334" t="s">
        <v>41</v>
      </c>
      <c r="F2334" s="56"/>
      <c r="G2334" s="56"/>
      <c r="H2334" s="56"/>
      <c r="I2334" s="56"/>
      <c r="J2334" s="56"/>
    </row>
    <row r="2335" spans="1:10">
      <c r="A2335" t="s">
        <v>360</v>
      </c>
      <c r="B2335" t="s">
        <v>140</v>
      </c>
      <c r="C2335" t="s">
        <v>141</v>
      </c>
      <c r="D2335" t="s">
        <v>47</v>
      </c>
      <c r="E2335" t="s">
        <v>41</v>
      </c>
      <c r="F2335" s="56"/>
      <c r="G2335" s="56"/>
      <c r="H2335" s="56"/>
      <c r="I2335" s="56"/>
      <c r="J2335" s="56"/>
    </row>
    <row r="2336" spans="1:10">
      <c r="A2336" t="s">
        <v>360</v>
      </c>
      <c r="B2336" t="s">
        <v>142</v>
      </c>
      <c r="C2336" t="s">
        <v>143</v>
      </c>
      <c r="D2336" t="s">
        <v>47</v>
      </c>
      <c r="E2336" t="s">
        <v>41</v>
      </c>
      <c r="F2336" s="56"/>
      <c r="G2336" s="56"/>
      <c r="H2336" s="56"/>
      <c r="I2336" s="56"/>
      <c r="J2336" s="56"/>
    </row>
    <row r="2337" spans="1:10">
      <c r="A2337" t="s">
        <v>360</v>
      </c>
      <c r="B2337" t="s">
        <v>144</v>
      </c>
      <c r="C2337" t="s">
        <v>145</v>
      </c>
      <c r="D2337" t="s">
        <v>47</v>
      </c>
      <c r="E2337" t="s">
        <v>41</v>
      </c>
      <c r="F2337" s="56"/>
      <c r="G2337" s="56"/>
      <c r="H2337" s="56"/>
      <c r="I2337" s="56"/>
      <c r="J2337" s="56"/>
    </row>
    <row r="2338" spans="1:10">
      <c r="A2338" t="s">
        <v>360</v>
      </c>
      <c r="B2338" t="s">
        <v>146</v>
      </c>
      <c r="C2338" t="s">
        <v>147</v>
      </c>
      <c r="D2338" t="s">
        <v>47</v>
      </c>
      <c r="E2338" t="s">
        <v>41</v>
      </c>
      <c r="F2338" s="56"/>
      <c r="G2338" s="56"/>
      <c r="H2338" s="56"/>
      <c r="I2338" s="56"/>
      <c r="J2338" s="56"/>
    </row>
    <row r="2339" spans="1:10">
      <c r="A2339" t="s">
        <v>360</v>
      </c>
      <c r="B2339" t="s">
        <v>148</v>
      </c>
      <c r="C2339" t="s">
        <v>149</v>
      </c>
      <c r="D2339" t="s">
        <v>47</v>
      </c>
      <c r="E2339" t="s">
        <v>41</v>
      </c>
      <c r="F2339" s="56"/>
      <c r="G2339" s="56"/>
      <c r="H2339" s="56"/>
      <c r="I2339" s="56"/>
      <c r="J2339" s="56"/>
    </row>
    <row r="2340" spans="1:10">
      <c r="A2340" t="s">
        <v>360</v>
      </c>
      <c r="B2340" t="s">
        <v>150</v>
      </c>
      <c r="C2340" t="s">
        <v>151</v>
      </c>
      <c r="D2340" t="s">
        <v>47</v>
      </c>
      <c r="E2340" t="s">
        <v>41</v>
      </c>
      <c r="F2340" s="56"/>
      <c r="G2340" s="56"/>
      <c r="H2340" s="56"/>
      <c r="I2340" s="56"/>
      <c r="J2340" s="56"/>
    </row>
    <row r="2341" spans="1:10">
      <c r="A2341" t="s">
        <v>360</v>
      </c>
      <c r="B2341" t="s">
        <v>152</v>
      </c>
      <c r="C2341" t="s">
        <v>153</v>
      </c>
      <c r="D2341" t="s">
        <v>47</v>
      </c>
      <c r="E2341" t="s">
        <v>41</v>
      </c>
      <c r="F2341" s="56"/>
      <c r="G2341" s="56"/>
      <c r="H2341" s="56"/>
      <c r="I2341" s="56"/>
      <c r="J2341" s="56"/>
    </row>
    <row r="2342" spans="1:10">
      <c r="A2342" t="s">
        <v>360</v>
      </c>
      <c r="B2342" t="s">
        <v>154</v>
      </c>
      <c r="C2342" t="s">
        <v>155</v>
      </c>
      <c r="D2342" t="s">
        <v>47</v>
      </c>
      <c r="E2342" t="s">
        <v>41</v>
      </c>
      <c r="F2342" s="56"/>
      <c r="G2342" s="56"/>
      <c r="H2342" s="56"/>
      <c r="I2342" s="56"/>
      <c r="J2342" s="56"/>
    </row>
    <row r="2343" spans="1:10">
      <c r="A2343" t="s">
        <v>360</v>
      </c>
      <c r="B2343" t="s">
        <v>156</v>
      </c>
      <c r="C2343" t="s">
        <v>81</v>
      </c>
      <c r="D2343" t="s">
        <v>47</v>
      </c>
      <c r="E2343" t="s">
        <v>41</v>
      </c>
      <c r="F2343" s="58"/>
      <c r="G2343" s="58"/>
      <c r="H2343" s="58"/>
      <c r="I2343" s="58"/>
      <c r="J2343" s="58"/>
    </row>
    <row r="2344" spans="1:10">
      <c r="A2344" t="s">
        <v>360</v>
      </c>
      <c r="B2344" t="s">
        <v>157</v>
      </c>
      <c r="C2344" t="s">
        <v>158</v>
      </c>
      <c r="D2344" t="s">
        <v>47</v>
      </c>
      <c r="E2344" t="s">
        <v>41</v>
      </c>
      <c r="F2344" s="56"/>
      <c r="G2344" s="56"/>
      <c r="H2344" s="56"/>
      <c r="I2344" s="56"/>
      <c r="J2344" s="56"/>
    </row>
    <row r="2345" spans="1:10">
      <c r="A2345" t="s">
        <v>360</v>
      </c>
      <c r="B2345" t="s">
        <v>159</v>
      </c>
      <c r="C2345" t="s">
        <v>160</v>
      </c>
      <c r="D2345" t="s">
        <v>47</v>
      </c>
      <c r="E2345" t="s">
        <v>41</v>
      </c>
      <c r="F2345" s="56"/>
      <c r="G2345" s="56"/>
      <c r="H2345" s="56"/>
      <c r="I2345" s="56"/>
      <c r="J2345" s="56"/>
    </row>
    <row r="2346" spans="1:10">
      <c r="A2346" t="s">
        <v>360</v>
      </c>
      <c r="B2346" t="s">
        <v>161</v>
      </c>
      <c r="C2346" t="s">
        <v>162</v>
      </c>
      <c r="D2346" t="s">
        <v>47</v>
      </c>
      <c r="E2346" t="s">
        <v>41</v>
      </c>
      <c r="F2346" s="56"/>
      <c r="G2346" s="56"/>
      <c r="H2346" s="56"/>
      <c r="I2346" s="56"/>
      <c r="J2346" s="56"/>
    </row>
    <row r="2347" spans="1:10">
      <c r="A2347" t="s">
        <v>360</v>
      </c>
      <c r="B2347" t="s">
        <v>163</v>
      </c>
      <c r="C2347" t="s">
        <v>164</v>
      </c>
      <c r="D2347" t="s">
        <v>47</v>
      </c>
      <c r="E2347" t="s">
        <v>41</v>
      </c>
      <c r="F2347" s="56"/>
      <c r="G2347" s="56"/>
      <c r="H2347" s="56"/>
      <c r="I2347" s="56"/>
      <c r="J2347" s="56"/>
    </row>
    <row r="2348" spans="1:10">
      <c r="A2348" t="s">
        <v>360</v>
      </c>
      <c r="B2348" t="s">
        <v>165</v>
      </c>
      <c r="C2348" t="s">
        <v>166</v>
      </c>
      <c r="D2348" t="s">
        <v>47</v>
      </c>
      <c r="E2348" t="s">
        <v>41</v>
      </c>
      <c r="F2348" s="56"/>
      <c r="G2348" s="56"/>
      <c r="H2348" s="56"/>
      <c r="I2348" s="56"/>
      <c r="J2348" s="56"/>
    </row>
    <row r="2349" spans="1:10">
      <c r="A2349" t="s">
        <v>360</v>
      </c>
      <c r="B2349" t="s">
        <v>167</v>
      </c>
      <c r="C2349" t="s">
        <v>168</v>
      </c>
      <c r="D2349" t="s">
        <v>47</v>
      </c>
      <c r="E2349" t="s">
        <v>41</v>
      </c>
      <c r="F2349" s="56"/>
      <c r="G2349" s="56"/>
      <c r="H2349" s="56"/>
      <c r="I2349" s="56"/>
      <c r="J2349" s="56"/>
    </row>
    <row r="2350" spans="1:10">
      <c r="A2350" t="s">
        <v>360</v>
      </c>
      <c r="B2350" t="s">
        <v>169</v>
      </c>
      <c r="C2350" t="s">
        <v>170</v>
      </c>
      <c r="D2350" t="s">
        <v>47</v>
      </c>
      <c r="E2350" t="s">
        <v>41</v>
      </c>
      <c r="F2350" s="56"/>
      <c r="G2350" s="56"/>
      <c r="H2350" s="56"/>
      <c r="I2350" s="56"/>
      <c r="J2350" s="56"/>
    </row>
    <row r="2351" spans="1:10">
      <c r="A2351" t="s">
        <v>360</v>
      </c>
      <c r="B2351" t="s">
        <v>171</v>
      </c>
      <c r="C2351" t="s">
        <v>172</v>
      </c>
      <c r="D2351" t="s">
        <v>47</v>
      </c>
      <c r="E2351" t="s">
        <v>41</v>
      </c>
      <c r="F2351" s="56"/>
      <c r="G2351" s="56"/>
      <c r="H2351" s="56"/>
      <c r="I2351" s="56"/>
      <c r="J2351" s="56"/>
    </row>
    <row r="2352" spans="1:10">
      <c r="A2352" t="s">
        <v>360</v>
      </c>
      <c r="B2352" t="s">
        <v>173</v>
      </c>
      <c r="C2352" t="s">
        <v>174</v>
      </c>
      <c r="D2352" t="s">
        <v>47</v>
      </c>
      <c r="E2352" t="s">
        <v>41</v>
      </c>
      <c r="F2352" s="56"/>
      <c r="G2352" s="56"/>
      <c r="H2352" s="56"/>
      <c r="I2352" s="56"/>
      <c r="J2352" s="56"/>
    </row>
    <row r="2353" spans="1:10">
      <c r="A2353" t="s">
        <v>360</v>
      </c>
      <c r="B2353" t="s">
        <v>175</v>
      </c>
      <c r="C2353" t="s">
        <v>176</v>
      </c>
      <c r="D2353" t="s">
        <v>47</v>
      </c>
      <c r="E2353" t="s">
        <v>41</v>
      </c>
      <c r="F2353" s="56"/>
      <c r="G2353" s="56"/>
      <c r="H2353" s="56"/>
      <c r="I2353" s="56"/>
      <c r="J2353" s="56"/>
    </row>
    <row r="2354" spans="1:10">
      <c r="A2354" t="s">
        <v>360</v>
      </c>
      <c r="B2354" t="s">
        <v>177</v>
      </c>
      <c r="C2354" t="s">
        <v>93</v>
      </c>
      <c r="D2354" t="s">
        <v>47</v>
      </c>
      <c r="E2354" t="s">
        <v>41</v>
      </c>
      <c r="F2354" s="58"/>
      <c r="G2354" s="58"/>
      <c r="H2354" s="58"/>
      <c r="I2354" s="58"/>
      <c r="J2354" s="58"/>
    </row>
    <row r="2355" spans="1:10">
      <c r="A2355" t="s">
        <v>360</v>
      </c>
      <c r="B2355" t="s">
        <v>178</v>
      </c>
      <c r="C2355" t="s">
        <v>179</v>
      </c>
      <c r="D2355" t="s">
        <v>47</v>
      </c>
      <c r="E2355" t="s">
        <v>41</v>
      </c>
      <c r="F2355" s="56"/>
      <c r="G2355" s="56"/>
      <c r="H2355" s="56"/>
      <c r="I2355" s="56"/>
      <c r="J2355" s="56"/>
    </row>
    <row r="2356" spans="1:10">
      <c r="A2356" t="s">
        <v>360</v>
      </c>
      <c r="B2356" t="s">
        <v>180</v>
      </c>
      <c r="C2356" t="s">
        <v>181</v>
      </c>
      <c r="D2356" t="s">
        <v>47</v>
      </c>
      <c r="E2356" t="s">
        <v>41</v>
      </c>
      <c r="F2356" s="56"/>
      <c r="G2356" s="56"/>
      <c r="H2356" s="56"/>
      <c r="I2356" s="56"/>
      <c r="J2356" s="56"/>
    </row>
    <row r="2357" spans="1:10">
      <c r="A2357" t="s">
        <v>360</v>
      </c>
      <c r="B2357" t="s">
        <v>182</v>
      </c>
      <c r="C2357" t="s">
        <v>183</v>
      </c>
      <c r="D2357" t="s">
        <v>47</v>
      </c>
      <c r="E2357" t="s">
        <v>41</v>
      </c>
      <c r="F2357" s="56"/>
      <c r="G2357" s="56"/>
      <c r="H2357" s="56"/>
      <c r="I2357" s="56"/>
      <c r="J2357" s="56"/>
    </row>
    <row r="2358" spans="1:10">
      <c r="A2358" t="s">
        <v>360</v>
      </c>
      <c r="B2358" t="s">
        <v>184</v>
      </c>
      <c r="C2358" t="s">
        <v>185</v>
      </c>
      <c r="D2358" t="s">
        <v>47</v>
      </c>
      <c r="E2358" t="s">
        <v>41</v>
      </c>
      <c r="F2358" s="56"/>
      <c r="G2358" s="56"/>
      <c r="H2358" s="56"/>
      <c r="I2358" s="56"/>
      <c r="J2358" s="56"/>
    </row>
    <row r="2359" spans="1:10">
      <c r="A2359" t="s">
        <v>360</v>
      </c>
      <c r="B2359" t="s">
        <v>186</v>
      </c>
      <c r="C2359" t="s">
        <v>187</v>
      </c>
      <c r="D2359" t="s">
        <v>47</v>
      </c>
      <c r="E2359" t="s">
        <v>41</v>
      </c>
      <c r="F2359" s="56"/>
      <c r="G2359" s="56"/>
      <c r="H2359" s="56"/>
      <c r="I2359" s="56"/>
      <c r="J2359" s="56"/>
    </row>
    <row r="2360" spans="1:10">
      <c r="A2360" t="s">
        <v>360</v>
      </c>
      <c r="B2360" t="s">
        <v>188</v>
      </c>
      <c r="C2360" t="s">
        <v>189</v>
      </c>
      <c r="D2360" t="s">
        <v>47</v>
      </c>
      <c r="E2360" t="s">
        <v>41</v>
      </c>
      <c r="F2360" s="56"/>
      <c r="G2360" s="56"/>
      <c r="H2360" s="56"/>
      <c r="I2360" s="56"/>
      <c r="J2360" s="56"/>
    </row>
    <row r="2361" spans="1:10">
      <c r="A2361" t="s">
        <v>360</v>
      </c>
      <c r="B2361" t="s">
        <v>190</v>
      </c>
      <c r="C2361" t="s">
        <v>191</v>
      </c>
      <c r="D2361" t="s">
        <v>47</v>
      </c>
      <c r="E2361" t="s">
        <v>41</v>
      </c>
      <c r="F2361" s="56"/>
      <c r="G2361" s="56"/>
      <c r="H2361" s="56"/>
      <c r="I2361" s="56"/>
      <c r="J2361" s="56"/>
    </row>
    <row r="2362" spans="1:10">
      <c r="A2362" t="s">
        <v>360</v>
      </c>
      <c r="B2362" t="s">
        <v>192</v>
      </c>
      <c r="C2362" t="s">
        <v>193</v>
      </c>
      <c r="D2362" t="s">
        <v>47</v>
      </c>
      <c r="E2362" t="s">
        <v>41</v>
      </c>
      <c r="F2362" s="56"/>
      <c r="G2362" s="56"/>
      <c r="H2362" s="56"/>
      <c r="I2362" s="56"/>
      <c r="J2362" s="56"/>
    </row>
    <row r="2363" spans="1:10">
      <c r="A2363" t="s">
        <v>360</v>
      </c>
      <c r="B2363" t="s">
        <v>194</v>
      </c>
      <c r="C2363" t="s">
        <v>195</v>
      </c>
      <c r="D2363" t="s">
        <v>47</v>
      </c>
      <c r="E2363" t="s">
        <v>41</v>
      </c>
      <c r="F2363" s="56"/>
      <c r="G2363" s="56"/>
      <c r="H2363" s="56"/>
      <c r="I2363" s="56"/>
      <c r="J2363" s="56"/>
    </row>
    <row r="2364" spans="1:10">
      <c r="A2364" t="s">
        <v>360</v>
      </c>
      <c r="B2364" t="s">
        <v>196</v>
      </c>
      <c r="C2364" t="s">
        <v>197</v>
      </c>
      <c r="D2364" t="s">
        <v>47</v>
      </c>
      <c r="E2364" t="s">
        <v>41</v>
      </c>
      <c r="F2364" s="56"/>
      <c r="G2364" s="56"/>
      <c r="H2364" s="56"/>
      <c r="I2364" s="56"/>
      <c r="J2364" s="56"/>
    </row>
    <row r="2365" spans="1:10">
      <c r="A2365" t="s">
        <v>360</v>
      </c>
      <c r="B2365" t="s">
        <v>198</v>
      </c>
      <c r="C2365" t="s">
        <v>199</v>
      </c>
      <c r="D2365" t="s">
        <v>47</v>
      </c>
      <c r="E2365" t="s">
        <v>41</v>
      </c>
      <c r="F2365" s="58"/>
      <c r="G2365" s="58"/>
      <c r="H2365" s="58"/>
      <c r="I2365" s="58"/>
      <c r="J2365" s="58"/>
    </row>
    <row r="2366" spans="1:10">
      <c r="A2366" t="s">
        <v>360</v>
      </c>
      <c r="B2366" t="s">
        <v>200</v>
      </c>
      <c r="C2366" t="s">
        <v>201</v>
      </c>
      <c r="D2366" t="s">
        <v>47</v>
      </c>
      <c r="E2366" t="s">
        <v>41</v>
      </c>
      <c r="F2366" s="56"/>
      <c r="G2366" s="56"/>
      <c r="H2366" s="56"/>
      <c r="I2366" s="56"/>
      <c r="J2366" s="56"/>
    </row>
    <row r="2367" spans="1:10">
      <c r="A2367" t="s">
        <v>360</v>
      </c>
      <c r="B2367" t="s">
        <v>202</v>
      </c>
      <c r="C2367" t="s">
        <v>203</v>
      </c>
      <c r="D2367" t="s">
        <v>47</v>
      </c>
      <c r="E2367" t="s">
        <v>41</v>
      </c>
      <c r="F2367" s="56"/>
      <c r="G2367" s="56"/>
      <c r="H2367" s="56"/>
      <c r="I2367" s="56"/>
      <c r="J2367" s="56"/>
    </row>
    <row r="2368" spans="1:10">
      <c r="A2368" t="s">
        <v>360</v>
      </c>
      <c r="B2368" t="s">
        <v>204</v>
      </c>
      <c r="C2368" t="s">
        <v>205</v>
      </c>
      <c r="D2368" t="s">
        <v>47</v>
      </c>
      <c r="E2368" t="s">
        <v>41</v>
      </c>
      <c r="F2368" s="56"/>
      <c r="G2368" s="56"/>
      <c r="H2368" s="56"/>
      <c r="I2368" s="56"/>
      <c r="J2368" s="56"/>
    </row>
    <row r="2369" spans="1:10">
      <c r="A2369" t="s">
        <v>360</v>
      </c>
      <c r="B2369" t="s">
        <v>206</v>
      </c>
      <c r="C2369" t="s">
        <v>207</v>
      </c>
      <c r="D2369" t="s">
        <v>47</v>
      </c>
      <c r="E2369" t="s">
        <v>41</v>
      </c>
      <c r="F2369" s="56"/>
      <c r="G2369" s="56"/>
      <c r="H2369" s="56"/>
      <c r="I2369" s="56"/>
      <c r="J2369" s="56"/>
    </row>
    <row r="2370" spans="1:10">
      <c r="A2370" t="s">
        <v>360</v>
      </c>
      <c r="B2370" t="s">
        <v>208</v>
      </c>
      <c r="C2370" t="s">
        <v>209</v>
      </c>
      <c r="D2370" t="s">
        <v>47</v>
      </c>
      <c r="E2370" t="s">
        <v>41</v>
      </c>
      <c r="F2370" s="56"/>
      <c r="G2370" s="56"/>
      <c r="H2370" s="56"/>
      <c r="I2370" s="56"/>
      <c r="J2370" s="56"/>
    </row>
    <row r="2371" spans="1:10">
      <c r="A2371" t="s">
        <v>360</v>
      </c>
      <c r="B2371" t="s">
        <v>210</v>
      </c>
      <c r="C2371" t="s">
        <v>211</v>
      </c>
      <c r="D2371" t="s">
        <v>47</v>
      </c>
      <c r="E2371" t="s">
        <v>41</v>
      </c>
      <c r="F2371" s="56"/>
      <c r="G2371" s="56"/>
      <c r="H2371" s="56"/>
      <c r="I2371" s="56"/>
      <c r="J2371" s="56"/>
    </row>
    <row r="2372" spans="1:10">
      <c r="A2372" t="s">
        <v>360</v>
      </c>
      <c r="B2372" t="s">
        <v>212</v>
      </c>
      <c r="C2372" t="s">
        <v>213</v>
      </c>
      <c r="D2372" t="s">
        <v>47</v>
      </c>
      <c r="E2372" t="s">
        <v>41</v>
      </c>
      <c r="F2372" s="56"/>
      <c r="G2372" s="56"/>
      <c r="H2372" s="56"/>
      <c r="I2372" s="56"/>
      <c r="J2372" s="56"/>
    </row>
    <row r="2373" spans="1:10">
      <c r="A2373" t="s">
        <v>360</v>
      </c>
      <c r="B2373" t="s">
        <v>214</v>
      </c>
      <c r="C2373" t="s">
        <v>215</v>
      </c>
      <c r="D2373" t="s">
        <v>47</v>
      </c>
      <c r="E2373" t="s">
        <v>41</v>
      </c>
      <c r="F2373" s="56"/>
      <c r="G2373" s="56"/>
      <c r="H2373" s="56"/>
      <c r="I2373" s="56"/>
      <c r="J2373" s="56"/>
    </row>
    <row r="2374" spans="1:10">
      <c r="A2374" t="s">
        <v>360</v>
      </c>
      <c r="B2374" t="s">
        <v>216</v>
      </c>
      <c r="C2374" t="s">
        <v>217</v>
      </c>
      <c r="D2374" t="s">
        <v>47</v>
      </c>
      <c r="E2374" t="s">
        <v>41</v>
      </c>
      <c r="F2374" s="56"/>
      <c r="G2374" s="56"/>
      <c r="H2374" s="56"/>
      <c r="I2374" s="56"/>
      <c r="J2374" s="56"/>
    </row>
    <row r="2375" spans="1:10">
      <c r="A2375" t="s">
        <v>360</v>
      </c>
      <c r="B2375" t="s">
        <v>218</v>
      </c>
      <c r="C2375" t="s">
        <v>219</v>
      </c>
      <c r="D2375" t="s">
        <v>47</v>
      </c>
      <c r="E2375" t="s">
        <v>41</v>
      </c>
      <c r="F2375" s="56"/>
      <c r="G2375" s="56"/>
      <c r="H2375" s="56"/>
      <c r="I2375" s="56"/>
      <c r="J2375" s="56"/>
    </row>
    <row r="2376" spans="1:10">
      <c r="A2376" t="s">
        <v>360</v>
      </c>
      <c r="B2376" t="s">
        <v>220</v>
      </c>
      <c r="C2376" t="s">
        <v>221</v>
      </c>
      <c r="D2376" t="s">
        <v>47</v>
      </c>
      <c r="E2376" t="s">
        <v>41</v>
      </c>
      <c r="F2376" s="58"/>
      <c r="G2376" s="58"/>
      <c r="H2376" s="58"/>
      <c r="I2376" s="58"/>
      <c r="J2376" s="58"/>
    </row>
    <row r="2377" spans="1:10">
      <c r="A2377" t="s">
        <v>360</v>
      </c>
      <c r="B2377" t="s">
        <v>222</v>
      </c>
      <c r="C2377" t="s">
        <v>223</v>
      </c>
      <c r="D2377" t="s">
        <v>47</v>
      </c>
      <c r="E2377" t="s">
        <v>41</v>
      </c>
      <c r="F2377" s="58"/>
      <c r="G2377" s="58"/>
      <c r="H2377" s="58"/>
      <c r="I2377" s="58"/>
      <c r="J2377" s="58"/>
    </row>
    <row r="2378" spans="1:10">
      <c r="A2378" t="s">
        <v>360</v>
      </c>
      <c r="B2378" t="s">
        <v>224</v>
      </c>
      <c r="C2378" t="s">
        <v>225</v>
      </c>
      <c r="D2378" t="s">
        <v>47</v>
      </c>
      <c r="E2378" t="s">
        <v>41</v>
      </c>
      <c r="F2378" s="58"/>
      <c r="G2378" s="58"/>
      <c r="H2378" s="58"/>
      <c r="I2378" s="58"/>
      <c r="J2378" s="58"/>
    </row>
    <row r="2379" spans="1:10">
      <c r="A2379" t="s">
        <v>360</v>
      </c>
      <c r="B2379" t="s">
        <v>226</v>
      </c>
      <c r="C2379" t="s">
        <v>227</v>
      </c>
      <c r="D2379" t="s">
        <v>47</v>
      </c>
      <c r="E2379" t="s">
        <v>41</v>
      </c>
      <c r="F2379" s="58"/>
      <c r="G2379" s="58"/>
      <c r="H2379" s="58"/>
      <c r="I2379" s="58"/>
      <c r="J2379" s="58"/>
    </row>
    <row r="2380" spans="1:10">
      <c r="A2380" t="s">
        <v>360</v>
      </c>
      <c r="B2380" t="s">
        <v>228</v>
      </c>
      <c r="C2380" t="s">
        <v>229</v>
      </c>
      <c r="D2380" t="s">
        <v>47</v>
      </c>
      <c r="E2380" t="s">
        <v>41</v>
      </c>
      <c r="F2380" s="58"/>
      <c r="G2380" s="58"/>
      <c r="H2380" s="58"/>
      <c r="I2380" s="58"/>
      <c r="J2380" s="58"/>
    </row>
    <row r="2381" spans="1:10">
      <c r="A2381" t="s">
        <v>360</v>
      </c>
      <c r="B2381" t="s">
        <v>230</v>
      </c>
      <c r="C2381" t="s">
        <v>231</v>
      </c>
      <c r="D2381" t="s">
        <v>47</v>
      </c>
      <c r="E2381" t="s">
        <v>41</v>
      </c>
      <c r="F2381" s="58"/>
      <c r="G2381" s="58"/>
      <c r="H2381" s="58"/>
      <c r="I2381" s="58"/>
      <c r="J2381" s="58"/>
    </row>
    <row r="2382" spans="1:10">
      <c r="A2382" t="s">
        <v>360</v>
      </c>
      <c r="B2382" t="s">
        <v>232</v>
      </c>
      <c r="C2382" t="s">
        <v>233</v>
      </c>
      <c r="D2382" t="s">
        <v>47</v>
      </c>
      <c r="E2382" t="s">
        <v>41</v>
      </c>
      <c r="F2382" s="58"/>
      <c r="G2382" s="58"/>
      <c r="H2382" s="58"/>
      <c r="I2382" s="58"/>
      <c r="J2382" s="58"/>
    </row>
    <row r="2383" spans="1:10">
      <c r="A2383" t="s">
        <v>360</v>
      </c>
      <c r="B2383" t="s">
        <v>234</v>
      </c>
      <c r="C2383" t="s">
        <v>235</v>
      </c>
      <c r="D2383" t="s">
        <v>47</v>
      </c>
      <c r="E2383" t="s">
        <v>41</v>
      </c>
      <c r="F2383" s="58"/>
      <c r="G2383" s="58"/>
      <c r="H2383" s="58"/>
      <c r="I2383" s="58"/>
      <c r="J2383" s="58"/>
    </row>
    <row r="2384" spans="1:10">
      <c r="A2384" t="s">
        <v>360</v>
      </c>
      <c r="B2384" t="s">
        <v>236</v>
      </c>
      <c r="C2384" t="s">
        <v>237</v>
      </c>
      <c r="D2384" t="s">
        <v>47</v>
      </c>
      <c r="E2384" t="s">
        <v>41</v>
      </c>
      <c r="F2384" s="58"/>
      <c r="G2384" s="58"/>
      <c r="H2384" s="58"/>
      <c r="I2384" s="58"/>
      <c r="J2384" s="58"/>
    </row>
    <row r="2385" spans="1:10">
      <c r="A2385" t="s">
        <v>360</v>
      </c>
      <c r="B2385" t="s">
        <v>238</v>
      </c>
      <c r="C2385" t="s">
        <v>239</v>
      </c>
      <c r="D2385" t="s">
        <v>47</v>
      </c>
      <c r="E2385" t="s">
        <v>41</v>
      </c>
      <c r="F2385" s="58"/>
      <c r="G2385" s="58"/>
      <c r="H2385" s="58"/>
      <c r="I2385" s="58"/>
      <c r="J2385" s="58"/>
    </row>
    <row r="2386" spans="1:10">
      <c r="A2386" t="s">
        <v>360</v>
      </c>
      <c r="B2386" t="s">
        <v>240</v>
      </c>
      <c r="C2386" t="s">
        <v>241</v>
      </c>
      <c r="D2386" t="s">
        <v>47</v>
      </c>
      <c r="E2386" t="s">
        <v>41</v>
      </c>
      <c r="F2386" s="58"/>
      <c r="G2386" s="58"/>
      <c r="H2386" s="58"/>
      <c r="I2386" s="58"/>
      <c r="J2386" s="58"/>
    </row>
    <row r="2387" spans="1:10">
      <c r="A2387" t="s">
        <v>360</v>
      </c>
      <c r="B2387" t="s">
        <v>242</v>
      </c>
      <c r="C2387" t="s">
        <v>243</v>
      </c>
      <c r="D2387" t="s">
        <v>47</v>
      </c>
      <c r="E2387" t="s">
        <v>41</v>
      </c>
      <c r="F2387" s="58"/>
      <c r="G2387" s="58"/>
      <c r="H2387" s="58"/>
      <c r="I2387" s="58"/>
      <c r="J2387" s="58"/>
    </row>
    <row r="2388" spans="1:10">
      <c r="A2388" t="s">
        <v>360</v>
      </c>
      <c r="B2388" t="s">
        <v>244</v>
      </c>
      <c r="C2388" t="s">
        <v>245</v>
      </c>
      <c r="D2388" t="s">
        <v>47</v>
      </c>
      <c r="E2388" t="s">
        <v>41</v>
      </c>
      <c r="F2388" s="56"/>
      <c r="G2388" s="56"/>
      <c r="H2388" s="56"/>
      <c r="I2388" s="56"/>
      <c r="J2388" s="56"/>
    </row>
    <row r="2389" spans="1:10">
      <c r="A2389" t="s">
        <v>360</v>
      </c>
      <c r="B2389" t="s">
        <v>246</v>
      </c>
      <c r="C2389" t="s">
        <v>247</v>
      </c>
      <c r="D2389" t="s">
        <v>47</v>
      </c>
      <c r="E2389" t="s">
        <v>41</v>
      </c>
      <c r="F2389" s="56"/>
      <c r="G2389" s="56"/>
      <c r="H2389" s="56"/>
      <c r="I2389" s="56"/>
      <c r="J2389" s="56"/>
    </row>
    <row r="2390" spans="1:10">
      <c r="A2390" t="s">
        <v>360</v>
      </c>
      <c r="B2390" t="s">
        <v>248</v>
      </c>
      <c r="C2390" t="s">
        <v>249</v>
      </c>
      <c r="D2390" t="s">
        <v>47</v>
      </c>
      <c r="E2390" t="s">
        <v>41</v>
      </c>
      <c r="F2390" s="56"/>
      <c r="G2390" s="56"/>
      <c r="H2390" s="56"/>
      <c r="I2390" s="56"/>
      <c r="J2390" s="56"/>
    </row>
    <row r="2391" spans="1:10">
      <c r="A2391" t="s">
        <v>360</v>
      </c>
      <c r="B2391" t="s">
        <v>250</v>
      </c>
      <c r="C2391" t="s">
        <v>251</v>
      </c>
      <c r="D2391" t="s">
        <v>47</v>
      </c>
      <c r="E2391" t="s">
        <v>41</v>
      </c>
      <c r="F2391" s="56"/>
      <c r="G2391" s="56"/>
      <c r="H2391" s="56"/>
      <c r="I2391" s="56"/>
      <c r="J2391" s="56"/>
    </row>
    <row r="2392" spans="1:10">
      <c r="A2392" t="s">
        <v>360</v>
      </c>
      <c r="B2392" t="s">
        <v>252</v>
      </c>
      <c r="C2392" t="s">
        <v>253</v>
      </c>
      <c r="D2392" t="s">
        <v>47</v>
      </c>
      <c r="E2392" t="s">
        <v>41</v>
      </c>
      <c r="F2392" s="56"/>
      <c r="G2392" s="56"/>
      <c r="H2392" s="56"/>
      <c r="I2392" s="56"/>
      <c r="J2392" s="56"/>
    </row>
    <row r="2393" spans="1:10">
      <c r="A2393" t="s">
        <v>360</v>
      </c>
      <c r="B2393" t="s">
        <v>254</v>
      </c>
      <c r="C2393" t="s">
        <v>255</v>
      </c>
      <c r="D2393" t="s">
        <v>47</v>
      </c>
      <c r="E2393" t="s">
        <v>41</v>
      </c>
      <c r="F2393" s="56"/>
      <c r="G2393" s="56"/>
      <c r="H2393" s="56"/>
      <c r="I2393" s="56"/>
      <c r="J2393" s="56"/>
    </row>
    <row r="2394" spans="1:10">
      <c r="A2394" t="s">
        <v>360</v>
      </c>
      <c r="B2394" t="s">
        <v>256</v>
      </c>
      <c r="C2394" t="s">
        <v>257</v>
      </c>
      <c r="D2394" t="s">
        <v>47</v>
      </c>
      <c r="E2394" t="s">
        <v>41</v>
      </c>
      <c r="F2394" s="56"/>
      <c r="G2394" s="56"/>
      <c r="H2394" s="56"/>
      <c r="I2394" s="56"/>
      <c r="J2394" s="56"/>
    </row>
    <row r="2395" spans="1:10">
      <c r="A2395" t="s">
        <v>360</v>
      </c>
      <c r="B2395" t="s">
        <v>258</v>
      </c>
      <c r="C2395" t="s">
        <v>259</v>
      </c>
      <c r="D2395" t="s">
        <v>47</v>
      </c>
      <c r="E2395" t="s">
        <v>41</v>
      </c>
      <c r="F2395" s="56"/>
      <c r="G2395" s="56"/>
      <c r="H2395" s="56"/>
      <c r="I2395" s="56"/>
      <c r="J2395" s="56"/>
    </row>
    <row r="2396" spans="1:10">
      <c r="A2396" t="s">
        <v>360</v>
      </c>
      <c r="B2396" t="s">
        <v>260</v>
      </c>
      <c r="C2396" t="s">
        <v>261</v>
      </c>
      <c r="D2396" t="s">
        <v>47</v>
      </c>
      <c r="E2396" t="s">
        <v>41</v>
      </c>
      <c r="F2396" s="56"/>
      <c r="G2396" s="56"/>
      <c r="H2396" s="56"/>
      <c r="I2396" s="56"/>
      <c r="J2396" s="56"/>
    </row>
    <row r="2397" spans="1:10">
      <c r="A2397" t="s">
        <v>360</v>
      </c>
      <c r="B2397" t="s">
        <v>262</v>
      </c>
      <c r="C2397" t="s">
        <v>263</v>
      </c>
      <c r="D2397" t="s">
        <v>47</v>
      </c>
      <c r="E2397" t="s">
        <v>41</v>
      </c>
      <c r="F2397" s="56"/>
      <c r="G2397" s="56"/>
      <c r="H2397" s="56"/>
      <c r="I2397" s="56"/>
      <c r="J2397" s="56"/>
    </row>
    <row r="2398" spans="1:10">
      <c r="A2398" t="s">
        <v>360</v>
      </c>
      <c r="B2398" t="s">
        <v>264</v>
      </c>
      <c r="C2398" t="s">
        <v>265</v>
      </c>
      <c r="D2398" t="s">
        <v>47</v>
      </c>
      <c r="E2398" t="s">
        <v>41</v>
      </c>
      <c r="F2398" s="58"/>
      <c r="G2398" s="58"/>
      <c r="H2398" s="58"/>
      <c r="I2398" s="58"/>
      <c r="J2398" s="58"/>
    </row>
    <row r="2399" spans="1:10">
      <c r="A2399" t="s">
        <v>360</v>
      </c>
      <c r="B2399" t="s">
        <v>266</v>
      </c>
      <c r="C2399" t="s">
        <v>267</v>
      </c>
      <c r="D2399" t="s">
        <v>47</v>
      </c>
      <c r="E2399" t="s">
        <v>41</v>
      </c>
      <c r="F2399" s="56"/>
      <c r="G2399" s="56"/>
      <c r="H2399" s="56"/>
      <c r="I2399" s="56"/>
      <c r="J2399" s="56"/>
    </row>
    <row r="2400" spans="1:10">
      <c r="A2400" t="s">
        <v>360</v>
      </c>
      <c r="B2400" t="s">
        <v>268</v>
      </c>
      <c r="C2400" t="s">
        <v>269</v>
      </c>
      <c r="D2400" t="s">
        <v>47</v>
      </c>
      <c r="E2400" t="s">
        <v>41</v>
      </c>
      <c r="F2400" s="56"/>
      <c r="G2400" s="56"/>
      <c r="H2400" s="56"/>
      <c r="I2400" s="56"/>
      <c r="J2400" s="56"/>
    </row>
    <row r="2401" spans="1:10">
      <c r="A2401" t="s">
        <v>360</v>
      </c>
      <c r="B2401" t="s">
        <v>270</v>
      </c>
      <c r="C2401" t="s">
        <v>271</v>
      </c>
      <c r="D2401" t="s">
        <v>47</v>
      </c>
      <c r="E2401" t="s">
        <v>41</v>
      </c>
      <c r="F2401" s="56"/>
      <c r="G2401" s="56"/>
      <c r="H2401" s="56"/>
      <c r="I2401" s="56"/>
      <c r="J2401" s="56"/>
    </row>
    <row r="2402" spans="1:10">
      <c r="A2402" t="s">
        <v>360</v>
      </c>
      <c r="B2402" t="s">
        <v>272</v>
      </c>
      <c r="C2402" t="s">
        <v>273</v>
      </c>
      <c r="D2402" t="s">
        <v>47</v>
      </c>
      <c r="E2402" t="s">
        <v>41</v>
      </c>
      <c r="F2402" s="56"/>
      <c r="G2402" s="56"/>
      <c r="H2402" s="56"/>
      <c r="I2402" s="56"/>
      <c r="J2402" s="56"/>
    </row>
    <row r="2403" spans="1:10">
      <c r="A2403" t="s">
        <v>360</v>
      </c>
      <c r="B2403" t="s">
        <v>274</v>
      </c>
      <c r="C2403" t="s">
        <v>275</v>
      </c>
      <c r="D2403" t="s">
        <v>47</v>
      </c>
      <c r="E2403" t="s">
        <v>41</v>
      </c>
      <c r="F2403" s="56"/>
      <c r="G2403" s="56"/>
      <c r="H2403" s="56"/>
      <c r="I2403" s="56"/>
      <c r="J2403" s="56"/>
    </row>
    <row r="2404" spans="1:10">
      <c r="A2404" t="s">
        <v>360</v>
      </c>
      <c r="B2404" t="s">
        <v>276</v>
      </c>
      <c r="C2404" t="s">
        <v>277</v>
      </c>
      <c r="D2404" t="s">
        <v>47</v>
      </c>
      <c r="E2404" t="s">
        <v>41</v>
      </c>
      <c r="F2404" s="56"/>
      <c r="G2404" s="56"/>
      <c r="H2404" s="56"/>
      <c r="I2404" s="56"/>
      <c r="J2404" s="56"/>
    </row>
    <row r="2405" spans="1:10">
      <c r="A2405" t="s">
        <v>360</v>
      </c>
      <c r="B2405" t="s">
        <v>278</v>
      </c>
      <c r="C2405" t="s">
        <v>279</v>
      </c>
      <c r="D2405" t="s">
        <v>47</v>
      </c>
      <c r="E2405" t="s">
        <v>41</v>
      </c>
      <c r="F2405" s="56"/>
      <c r="G2405" s="56"/>
      <c r="H2405" s="56"/>
      <c r="I2405" s="56"/>
      <c r="J2405" s="56"/>
    </row>
    <row r="2406" spans="1:10">
      <c r="A2406" t="s">
        <v>360</v>
      </c>
      <c r="B2406" t="s">
        <v>280</v>
      </c>
      <c r="C2406" t="s">
        <v>281</v>
      </c>
      <c r="D2406" t="s">
        <v>47</v>
      </c>
      <c r="E2406" t="s">
        <v>41</v>
      </c>
      <c r="F2406" s="56"/>
      <c r="G2406" s="56"/>
      <c r="H2406" s="56"/>
      <c r="I2406" s="56"/>
      <c r="J2406" s="56"/>
    </row>
    <row r="2407" spans="1:10">
      <c r="A2407" t="s">
        <v>360</v>
      </c>
      <c r="B2407" t="s">
        <v>282</v>
      </c>
      <c r="C2407" t="s">
        <v>283</v>
      </c>
      <c r="D2407" t="s">
        <v>47</v>
      </c>
      <c r="E2407" t="s">
        <v>41</v>
      </c>
      <c r="F2407" s="56"/>
      <c r="G2407" s="56"/>
      <c r="H2407" s="56"/>
      <c r="I2407" s="56"/>
      <c r="J2407" s="56"/>
    </row>
    <row r="2408" spans="1:10">
      <c r="A2408" t="s">
        <v>360</v>
      </c>
      <c r="B2408" t="s">
        <v>284</v>
      </c>
      <c r="C2408" t="s">
        <v>285</v>
      </c>
      <c r="D2408" t="s">
        <v>47</v>
      </c>
      <c r="E2408" t="s">
        <v>41</v>
      </c>
      <c r="F2408" s="56"/>
      <c r="G2408" s="56"/>
      <c r="H2408" s="56"/>
      <c r="I2408" s="56"/>
      <c r="J2408" s="56"/>
    </row>
    <row r="2409" spans="1:10">
      <c r="A2409" t="s">
        <v>360</v>
      </c>
      <c r="B2409" t="s">
        <v>286</v>
      </c>
      <c r="C2409" t="s">
        <v>287</v>
      </c>
      <c r="D2409" t="s">
        <v>47</v>
      </c>
      <c r="E2409" t="s">
        <v>41</v>
      </c>
      <c r="F2409" s="58"/>
      <c r="G2409" s="58"/>
      <c r="H2409" s="58"/>
      <c r="I2409" s="58"/>
      <c r="J2409" s="58"/>
    </row>
    <row r="2410" spans="1:10">
      <c r="A2410" t="s">
        <v>360</v>
      </c>
      <c r="B2410" t="s">
        <v>288</v>
      </c>
      <c r="C2410" t="s">
        <v>289</v>
      </c>
      <c r="D2410" t="s">
        <v>47</v>
      </c>
      <c r="E2410" t="s">
        <v>41</v>
      </c>
      <c r="F2410" s="58"/>
      <c r="G2410" s="58"/>
      <c r="H2410" s="58"/>
      <c r="I2410" s="58"/>
      <c r="J2410" s="58"/>
    </row>
    <row r="2411" spans="1:10">
      <c r="A2411" t="s">
        <v>360</v>
      </c>
      <c r="B2411" t="s">
        <v>290</v>
      </c>
      <c r="C2411" t="s">
        <v>291</v>
      </c>
      <c r="D2411" t="s">
        <v>47</v>
      </c>
      <c r="E2411" t="s">
        <v>41</v>
      </c>
      <c r="F2411" s="58"/>
      <c r="G2411" s="58"/>
      <c r="H2411" s="58"/>
      <c r="I2411" s="58"/>
      <c r="J2411" s="58"/>
    </row>
    <row r="2412" spans="1:10">
      <c r="A2412" t="s">
        <v>360</v>
      </c>
      <c r="B2412" t="s">
        <v>292</v>
      </c>
      <c r="C2412" t="s">
        <v>293</v>
      </c>
      <c r="D2412" t="s">
        <v>47</v>
      </c>
      <c r="E2412" t="s">
        <v>41</v>
      </c>
      <c r="F2412" s="58"/>
      <c r="G2412" s="58"/>
      <c r="H2412" s="58"/>
      <c r="I2412" s="58"/>
      <c r="J2412" s="58"/>
    </row>
    <row r="2413" spans="1:10">
      <c r="A2413" t="s">
        <v>360</v>
      </c>
      <c r="B2413" t="s">
        <v>294</v>
      </c>
      <c r="C2413" t="s">
        <v>295</v>
      </c>
      <c r="D2413" t="s">
        <v>47</v>
      </c>
      <c r="E2413" t="s">
        <v>41</v>
      </c>
      <c r="F2413" s="58"/>
      <c r="G2413" s="58"/>
      <c r="H2413" s="58"/>
      <c r="I2413" s="58"/>
      <c r="J2413" s="58"/>
    </row>
    <row r="2414" spans="1:10">
      <c r="A2414" t="s">
        <v>360</v>
      </c>
      <c r="B2414" t="s">
        <v>296</v>
      </c>
      <c r="C2414" t="s">
        <v>297</v>
      </c>
      <c r="D2414" t="s">
        <v>47</v>
      </c>
      <c r="E2414" t="s">
        <v>41</v>
      </c>
      <c r="F2414" s="58"/>
      <c r="G2414" s="58"/>
      <c r="H2414" s="58"/>
      <c r="I2414" s="58"/>
      <c r="J2414" s="58"/>
    </row>
    <row r="2415" spans="1:10">
      <c r="A2415" t="s">
        <v>360</v>
      </c>
      <c r="B2415" t="s">
        <v>298</v>
      </c>
      <c r="C2415" t="s">
        <v>299</v>
      </c>
      <c r="D2415" t="s">
        <v>47</v>
      </c>
      <c r="E2415" t="s">
        <v>41</v>
      </c>
      <c r="F2415" s="58"/>
      <c r="G2415" s="58"/>
      <c r="H2415" s="58"/>
      <c r="I2415" s="58"/>
      <c r="J2415" s="58"/>
    </row>
    <row r="2416" spans="1:10">
      <c r="A2416" t="s">
        <v>360</v>
      </c>
      <c r="B2416" t="s">
        <v>300</v>
      </c>
      <c r="C2416" t="s">
        <v>301</v>
      </c>
      <c r="D2416" t="s">
        <v>47</v>
      </c>
      <c r="E2416" t="s">
        <v>41</v>
      </c>
      <c r="F2416" s="58"/>
      <c r="G2416" s="58"/>
      <c r="H2416" s="58"/>
      <c r="I2416" s="58"/>
      <c r="J2416" s="58"/>
    </row>
    <row r="2417" spans="1:10">
      <c r="A2417" t="s">
        <v>360</v>
      </c>
      <c r="B2417" t="s">
        <v>302</v>
      </c>
      <c r="C2417" t="s">
        <v>303</v>
      </c>
      <c r="D2417" t="s">
        <v>47</v>
      </c>
      <c r="E2417" t="s">
        <v>41</v>
      </c>
      <c r="F2417" s="58"/>
      <c r="G2417" s="58"/>
      <c r="H2417" s="58"/>
      <c r="I2417" s="58"/>
      <c r="J2417" s="58"/>
    </row>
    <row r="2418" spans="1:10">
      <c r="A2418" t="s">
        <v>360</v>
      </c>
      <c r="B2418" t="s">
        <v>304</v>
      </c>
      <c r="C2418" t="s">
        <v>305</v>
      </c>
      <c r="D2418" t="s">
        <v>47</v>
      </c>
      <c r="E2418" t="s">
        <v>41</v>
      </c>
      <c r="F2418" s="58"/>
      <c r="G2418" s="58"/>
      <c r="H2418" s="58"/>
      <c r="I2418" s="58"/>
      <c r="J2418" s="58"/>
    </row>
    <row r="2419" spans="1:10">
      <c r="A2419" t="s">
        <v>360</v>
      </c>
      <c r="B2419" t="s">
        <v>306</v>
      </c>
      <c r="C2419" t="s">
        <v>307</v>
      </c>
      <c r="D2419" t="s">
        <v>47</v>
      </c>
      <c r="E2419" t="s">
        <v>41</v>
      </c>
      <c r="F2419" s="58"/>
      <c r="G2419" s="58"/>
      <c r="H2419" s="58"/>
      <c r="I2419" s="58"/>
      <c r="J2419" s="58"/>
    </row>
    <row r="2420" spans="1:10">
      <c r="A2420" t="s">
        <v>360</v>
      </c>
      <c r="B2420" t="s">
        <v>308</v>
      </c>
      <c r="C2420" t="s">
        <v>309</v>
      </c>
      <c r="D2420" t="s">
        <v>47</v>
      </c>
      <c r="E2420" t="s">
        <v>41</v>
      </c>
      <c r="F2420" s="58"/>
      <c r="G2420" s="58"/>
      <c r="H2420" s="58"/>
      <c r="I2420" s="58"/>
      <c r="J2420" s="58"/>
    </row>
    <row r="2421" spans="1:10">
      <c r="A2421" t="s">
        <v>360</v>
      </c>
      <c r="B2421" t="s">
        <v>310</v>
      </c>
      <c r="C2421" t="s">
        <v>311</v>
      </c>
      <c r="D2421" t="s">
        <v>47</v>
      </c>
      <c r="E2421" t="s">
        <v>41</v>
      </c>
      <c r="F2421" s="58"/>
      <c r="G2421" s="58"/>
      <c r="H2421" s="58"/>
      <c r="I2421" s="58"/>
      <c r="J2421" s="58"/>
    </row>
    <row r="2422" spans="1:10">
      <c r="A2422" t="s">
        <v>360</v>
      </c>
      <c r="B2422" t="s">
        <v>312</v>
      </c>
      <c r="C2422" t="s">
        <v>313</v>
      </c>
      <c r="D2422" t="s">
        <v>47</v>
      </c>
      <c r="E2422" t="s">
        <v>41</v>
      </c>
      <c r="F2422" s="58"/>
      <c r="G2422" s="58"/>
      <c r="H2422" s="58"/>
      <c r="I2422" s="58"/>
      <c r="J2422" s="58"/>
    </row>
    <row r="2423" spans="1:10">
      <c r="A2423" t="s">
        <v>360</v>
      </c>
      <c r="B2423" t="s">
        <v>314</v>
      </c>
      <c r="C2423" t="s">
        <v>315</v>
      </c>
      <c r="D2423" t="s">
        <v>47</v>
      </c>
      <c r="E2423" t="s">
        <v>41</v>
      </c>
      <c r="F2423" s="58"/>
      <c r="G2423" s="58"/>
      <c r="H2423" s="58"/>
      <c r="I2423" s="58"/>
      <c r="J2423" s="58"/>
    </row>
    <row r="2424" spans="1:10">
      <c r="A2424" t="s">
        <v>360</v>
      </c>
      <c r="B2424" t="s">
        <v>316</v>
      </c>
      <c r="C2424" t="s">
        <v>317</v>
      </c>
      <c r="D2424" t="s">
        <v>47</v>
      </c>
      <c r="E2424" t="s">
        <v>41</v>
      </c>
      <c r="F2424" s="56"/>
      <c r="G2424" s="56"/>
      <c r="H2424" s="56"/>
      <c r="I2424" s="56"/>
      <c r="J2424" s="56"/>
    </row>
    <row r="2425" spans="1:10">
      <c r="A2425" t="s">
        <v>360</v>
      </c>
      <c r="B2425" t="s">
        <v>319</v>
      </c>
      <c r="C2425" t="s">
        <v>320</v>
      </c>
      <c r="D2425" t="s">
        <v>47</v>
      </c>
      <c r="E2425" t="s">
        <v>41</v>
      </c>
      <c r="F2425" s="56"/>
      <c r="G2425" s="56"/>
      <c r="H2425" s="56"/>
      <c r="I2425" s="56"/>
      <c r="J2425" s="56"/>
    </row>
    <row r="2426" spans="1:10">
      <c r="A2426" t="s">
        <v>360</v>
      </c>
      <c r="B2426" t="s">
        <v>321</v>
      </c>
      <c r="C2426" t="s">
        <v>322</v>
      </c>
      <c r="D2426" t="s">
        <v>47</v>
      </c>
      <c r="E2426" t="s">
        <v>41</v>
      </c>
      <c r="F2426" s="58"/>
      <c r="G2426" s="58"/>
      <c r="H2426" s="58"/>
      <c r="I2426" s="58"/>
      <c r="J2426" s="58"/>
    </row>
    <row r="2427" spans="1:10">
      <c r="A2427" t="s">
        <v>360</v>
      </c>
      <c r="B2427" t="s">
        <v>323</v>
      </c>
      <c r="C2427" t="s">
        <v>324</v>
      </c>
      <c r="D2427" t="s">
        <v>47</v>
      </c>
      <c r="E2427" t="s">
        <v>41</v>
      </c>
      <c r="F2427" s="56"/>
      <c r="G2427" s="56"/>
      <c r="H2427" s="56"/>
      <c r="I2427" s="56"/>
      <c r="J2427" s="56"/>
    </row>
    <row r="2428" spans="1:10">
      <c r="A2428" t="s">
        <v>360</v>
      </c>
      <c r="B2428" t="s">
        <v>325</v>
      </c>
      <c r="C2428" t="s">
        <v>326</v>
      </c>
      <c r="D2428" t="s">
        <v>47</v>
      </c>
      <c r="E2428" t="s">
        <v>41</v>
      </c>
      <c r="F2428" s="56"/>
      <c r="G2428" s="56"/>
      <c r="H2428" s="56"/>
      <c r="I2428" s="56"/>
      <c r="J2428" s="56"/>
    </row>
    <row r="2429" spans="1:10">
      <c r="A2429" t="s">
        <v>360</v>
      </c>
      <c r="B2429" t="s">
        <v>327</v>
      </c>
      <c r="C2429" t="s">
        <v>328</v>
      </c>
      <c r="D2429" t="s">
        <v>47</v>
      </c>
      <c r="E2429" t="s">
        <v>41</v>
      </c>
      <c r="F2429" s="56"/>
      <c r="G2429" s="56"/>
      <c r="H2429" s="56"/>
      <c r="I2429" s="56"/>
      <c r="J2429" s="56"/>
    </row>
    <row r="2430" spans="1:10">
      <c r="A2430" t="s">
        <v>360</v>
      </c>
      <c r="B2430" t="s">
        <v>329</v>
      </c>
      <c r="C2430" t="s">
        <v>330</v>
      </c>
      <c r="D2430" t="s">
        <v>47</v>
      </c>
      <c r="E2430" t="s">
        <v>41</v>
      </c>
      <c r="F2430" s="56"/>
      <c r="G2430" s="56"/>
      <c r="H2430" s="56"/>
      <c r="I2430" s="56"/>
      <c r="J2430" s="56"/>
    </row>
    <row r="2431" spans="1:10">
      <c r="A2431" t="s">
        <v>360</v>
      </c>
      <c r="B2431" t="s">
        <v>331</v>
      </c>
      <c r="C2431" t="s">
        <v>332</v>
      </c>
      <c r="D2431" t="s">
        <v>47</v>
      </c>
      <c r="E2431" t="s">
        <v>41</v>
      </c>
      <c r="F2431" s="56"/>
      <c r="G2431" s="56"/>
      <c r="H2431" s="56"/>
      <c r="I2431" s="56"/>
      <c r="J2431" s="56"/>
    </row>
    <row r="2432" spans="1:10">
      <c r="A2432" t="s">
        <v>360</v>
      </c>
      <c r="B2432" t="s">
        <v>333</v>
      </c>
      <c r="C2432" t="s">
        <v>334</v>
      </c>
      <c r="D2432" t="s">
        <v>47</v>
      </c>
      <c r="E2432" t="s">
        <v>41</v>
      </c>
      <c r="F2432" s="58"/>
      <c r="G2432" s="58"/>
      <c r="H2432" s="58"/>
      <c r="I2432" s="58"/>
      <c r="J2432" s="58"/>
    </row>
    <row r="2433" spans="1:10">
      <c r="A2433" t="s">
        <v>360</v>
      </c>
      <c r="B2433" t="s">
        <v>335</v>
      </c>
      <c r="C2433" t="s">
        <v>336</v>
      </c>
      <c r="D2433" t="s">
        <v>47</v>
      </c>
      <c r="E2433" t="s">
        <v>41</v>
      </c>
      <c r="F2433" s="56"/>
      <c r="G2433" s="56"/>
      <c r="H2433" s="56"/>
      <c r="I2433" s="56"/>
      <c r="J2433" s="56"/>
    </row>
    <row r="2434" spans="1:10">
      <c r="A2434" t="s">
        <v>360</v>
      </c>
      <c r="B2434" t="s">
        <v>337</v>
      </c>
      <c r="C2434" t="s">
        <v>338</v>
      </c>
      <c r="D2434" t="s">
        <v>47</v>
      </c>
      <c r="E2434" t="s">
        <v>41</v>
      </c>
      <c r="F2434" s="56"/>
      <c r="G2434" s="56"/>
      <c r="H2434" s="56"/>
      <c r="I2434" s="56"/>
      <c r="J2434" s="56"/>
    </row>
    <row r="2435" spans="1:10">
      <c r="A2435" t="s">
        <v>360</v>
      </c>
      <c r="B2435" t="s">
        <v>339</v>
      </c>
      <c r="C2435" t="s">
        <v>340</v>
      </c>
      <c r="D2435" t="s">
        <v>47</v>
      </c>
      <c r="E2435" t="s">
        <v>41</v>
      </c>
      <c r="F2435" s="56"/>
      <c r="G2435" s="56"/>
      <c r="H2435" s="56"/>
      <c r="I2435" s="56"/>
      <c r="J2435" s="56"/>
    </row>
    <row r="2436" spans="1:10">
      <c r="A2436" t="s">
        <v>360</v>
      </c>
      <c r="B2436" t="s">
        <v>341</v>
      </c>
      <c r="C2436" t="s">
        <v>342</v>
      </c>
      <c r="D2436" t="s">
        <v>47</v>
      </c>
      <c r="E2436" t="s">
        <v>41</v>
      </c>
      <c r="F2436" s="56"/>
      <c r="G2436" s="56"/>
      <c r="H2436" s="56"/>
      <c r="I2436" s="56"/>
      <c r="J2436" s="56"/>
    </row>
    <row r="2437" spans="1:10">
      <c r="A2437" t="s">
        <v>360</v>
      </c>
      <c r="B2437" t="s">
        <v>343</v>
      </c>
      <c r="C2437" t="s">
        <v>344</v>
      </c>
      <c r="D2437" t="s">
        <v>47</v>
      </c>
      <c r="E2437" t="s">
        <v>41</v>
      </c>
      <c r="F2437" s="56"/>
      <c r="G2437" s="56"/>
      <c r="H2437" s="56"/>
      <c r="I2437" s="56"/>
      <c r="J2437" s="56"/>
    </row>
    <row r="2438" spans="1:10">
      <c r="A2438" t="s">
        <v>360</v>
      </c>
      <c r="B2438" t="s">
        <v>345</v>
      </c>
      <c r="C2438" t="s">
        <v>346</v>
      </c>
      <c r="D2438" t="s">
        <v>47</v>
      </c>
      <c r="E2438" t="s">
        <v>41</v>
      </c>
      <c r="F2438" s="58"/>
      <c r="G2438" s="58"/>
      <c r="H2438" s="58"/>
      <c r="I2438" s="58"/>
      <c r="J2438" s="58"/>
    </row>
    <row r="2439" spans="1:10">
      <c r="A2439" t="s">
        <v>361</v>
      </c>
      <c r="B2439" t="s">
        <v>45</v>
      </c>
      <c r="C2439" t="s">
        <v>46</v>
      </c>
      <c r="D2439" t="s">
        <v>47</v>
      </c>
      <c r="E2439" t="s">
        <v>41</v>
      </c>
      <c r="F2439" s="58"/>
      <c r="G2439" s="58"/>
      <c r="H2439" s="58"/>
      <c r="I2439" s="58"/>
      <c r="J2439" s="58"/>
    </row>
    <row r="2440" spans="1:10">
      <c r="A2440" t="s">
        <v>361</v>
      </c>
      <c r="B2440" t="s">
        <v>48</v>
      </c>
      <c r="C2440" t="s">
        <v>49</v>
      </c>
      <c r="D2440" t="s">
        <v>47</v>
      </c>
      <c r="E2440" t="s">
        <v>41</v>
      </c>
      <c r="F2440" s="58"/>
      <c r="G2440" s="58"/>
      <c r="H2440" s="58"/>
      <c r="I2440" s="58"/>
      <c r="J2440" s="58"/>
    </row>
    <row r="2441" spans="1:10">
      <c r="A2441" t="s">
        <v>361</v>
      </c>
      <c r="B2441" t="s">
        <v>50</v>
      </c>
      <c r="C2441" t="s">
        <v>51</v>
      </c>
      <c r="D2441" t="s">
        <v>47</v>
      </c>
      <c r="E2441" t="s">
        <v>41</v>
      </c>
      <c r="F2441" s="58"/>
      <c r="G2441" s="58"/>
      <c r="H2441" s="58"/>
      <c r="I2441" s="58"/>
      <c r="J2441" s="58"/>
    </row>
    <row r="2442" spans="1:10">
      <c r="A2442" t="s">
        <v>361</v>
      </c>
      <c r="B2442" t="s">
        <v>52</v>
      </c>
      <c r="C2442" t="s">
        <v>53</v>
      </c>
      <c r="D2442" t="s">
        <v>47</v>
      </c>
      <c r="E2442" t="s">
        <v>41</v>
      </c>
      <c r="F2442" s="58"/>
      <c r="G2442" s="58"/>
      <c r="H2442" s="58"/>
      <c r="I2442" s="58"/>
      <c r="J2442" s="58"/>
    </row>
    <row r="2443" spans="1:10">
      <c r="A2443" t="s">
        <v>361</v>
      </c>
      <c r="B2443" t="s">
        <v>54</v>
      </c>
      <c r="C2443" t="s">
        <v>55</v>
      </c>
      <c r="D2443" t="s">
        <v>47</v>
      </c>
      <c r="E2443" t="s">
        <v>41</v>
      </c>
      <c r="F2443" s="58"/>
      <c r="G2443" s="58"/>
      <c r="H2443" s="58"/>
      <c r="I2443" s="58"/>
      <c r="J2443" s="58"/>
    </row>
    <row r="2444" spans="1:10">
      <c r="A2444" t="s">
        <v>361</v>
      </c>
      <c r="B2444" t="s">
        <v>56</v>
      </c>
      <c r="C2444" t="s">
        <v>57</v>
      </c>
      <c r="D2444" t="s">
        <v>47</v>
      </c>
      <c r="E2444" t="s">
        <v>41</v>
      </c>
      <c r="F2444" s="58"/>
      <c r="G2444" s="58"/>
      <c r="H2444" s="58"/>
      <c r="I2444" s="58"/>
      <c r="J2444" s="58"/>
    </row>
    <row r="2445" spans="1:10">
      <c r="A2445" t="s">
        <v>361</v>
      </c>
      <c r="B2445" t="s">
        <v>58</v>
      </c>
      <c r="C2445" t="s">
        <v>59</v>
      </c>
      <c r="D2445" t="s">
        <v>47</v>
      </c>
      <c r="E2445" t="s">
        <v>41</v>
      </c>
      <c r="F2445" s="58"/>
      <c r="G2445" s="58"/>
      <c r="H2445" s="58"/>
      <c r="I2445" s="58"/>
      <c r="J2445" s="58"/>
    </row>
    <row r="2446" spans="1:10">
      <c r="A2446" t="s">
        <v>361</v>
      </c>
      <c r="B2446" t="s">
        <v>60</v>
      </c>
      <c r="C2446" t="s">
        <v>61</v>
      </c>
      <c r="D2446" t="s">
        <v>47</v>
      </c>
      <c r="E2446" t="s">
        <v>41</v>
      </c>
      <c r="F2446" s="58"/>
      <c r="G2446" s="58"/>
      <c r="H2446" s="58"/>
      <c r="I2446" s="58"/>
      <c r="J2446" s="58"/>
    </row>
    <row r="2447" spans="1:10">
      <c r="A2447" t="s">
        <v>361</v>
      </c>
      <c r="B2447" t="s">
        <v>62</v>
      </c>
      <c r="C2447" t="s">
        <v>63</v>
      </c>
      <c r="D2447" t="s">
        <v>47</v>
      </c>
      <c r="E2447" t="s">
        <v>41</v>
      </c>
      <c r="F2447" s="58"/>
      <c r="G2447" s="58"/>
      <c r="H2447" s="58"/>
      <c r="I2447" s="58"/>
      <c r="J2447" s="58"/>
    </row>
    <row r="2448" spans="1:10">
      <c r="A2448" t="s">
        <v>361</v>
      </c>
      <c r="B2448" t="s">
        <v>64</v>
      </c>
      <c r="C2448" t="s">
        <v>65</v>
      </c>
      <c r="D2448" t="s">
        <v>47</v>
      </c>
      <c r="E2448" t="s">
        <v>41</v>
      </c>
      <c r="F2448" s="58"/>
      <c r="G2448" s="58"/>
      <c r="H2448" s="58"/>
      <c r="I2448" s="58"/>
      <c r="J2448" s="58"/>
    </row>
    <row r="2449" spans="1:10">
      <c r="A2449" t="s">
        <v>361</v>
      </c>
      <c r="B2449" t="s">
        <v>66</v>
      </c>
      <c r="C2449" t="s">
        <v>67</v>
      </c>
      <c r="D2449" t="s">
        <v>47</v>
      </c>
      <c r="E2449" t="s">
        <v>41</v>
      </c>
      <c r="F2449" s="58"/>
      <c r="G2449" s="58"/>
      <c r="H2449" s="58"/>
      <c r="I2449" s="58"/>
      <c r="J2449" s="58"/>
    </row>
    <row r="2450" spans="1:10">
      <c r="A2450" t="s">
        <v>361</v>
      </c>
      <c r="B2450" t="s">
        <v>68</v>
      </c>
      <c r="C2450" t="s">
        <v>69</v>
      </c>
      <c r="D2450" t="s">
        <v>47</v>
      </c>
      <c r="E2450" t="s">
        <v>41</v>
      </c>
      <c r="F2450" s="58"/>
      <c r="G2450" s="58"/>
      <c r="H2450" s="58"/>
      <c r="I2450" s="58"/>
      <c r="J2450" s="58"/>
    </row>
    <row r="2451" spans="1:10">
      <c r="A2451" t="s">
        <v>361</v>
      </c>
      <c r="B2451" t="s">
        <v>70</v>
      </c>
      <c r="C2451" t="s">
        <v>71</v>
      </c>
      <c r="D2451" t="s">
        <v>47</v>
      </c>
      <c r="E2451" t="s">
        <v>41</v>
      </c>
      <c r="F2451" s="58"/>
      <c r="G2451" s="58"/>
      <c r="H2451" s="58"/>
      <c r="I2451" s="58"/>
      <c r="J2451" s="58"/>
    </row>
    <row r="2452" spans="1:10">
      <c r="A2452" t="s">
        <v>361</v>
      </c>
      <c r="B2452" t="s">
        <v>72</v>
      </c>
      <c r="C2452" t="s">
        <v>73</v>
      </c>
      <c r="D2452" t="s">
        <v>47</v>
      </c>
      <c r="E2452" t="s">
        <v>41</v>
      </c>
      <c r="F2452" s="58"/>
      <c r="G2452" s="58"/>
      <c r="H2452" s="58"/>
      <c r="I2452" s="58"/>
      <c r="J2452" s="58"/>
    </row>
    <row r="2453" spans="1:10">
      <c r="A2453" t="s">
        <v>361</v>
      </c>
      <c r="B2453" t="s">
        <v>74</v>
      </c>
      <c r="C2453" t="s">
        <v>75</v>
      </c>
      <c r="D2453" t="s">
        <v>47</v>
      </c>
      <c r="E2453" t="s">
        <v>41</v>
      </c>
      <c r="F2453" s="58"/>
      <c r="G2453" s="58"/>
      <c r="H2453" s="58"/>
      <c r="I2453" s="58"/>
      <c r="J2453" s="58"/>
    </row>
    <row r="2454" spans="1:10">
      <c r="A2454" t="s">
        <v>361</v>
      </c>
      <c r="B2454" t="s">
        <v>76</v>
      </c>
      <c r="C2454" t="s">
        <v>77</v>
      </c>
      <c r="D2454" t="s">
        <v>47</v>
      </c>
      <c r="E2454" t="s">
        <v>41</v>
      </c>
      <c r="F2454" s="58"/>
      <c r="G2454" s="58"/>
      <c r="H2454" s="58"/>
      <c r="I2454" s="58"/>
      <c r="J2454" s="58"/>
    </row>
    <row r="2455" spans="1:10">
      <c r="A2455" t="s">
        <v>361</v>
      </c>
      <c r="B2455" t="s">
        <v>78</v>
      </c>
      <c r="C2455" t="s">
        <v>79</v>
      </c>
      <c r="D2455" t="s">
        <v>47</v>
      </c>
      <c r="E2455" t="s">
        <v>41</v>
      </c>
      <c r="F2455" s="58"/>
      <c r="G2455" s="58"/>
      <c r="H2455" s="58"/>
      <c r="I2455" s="58"/>
      <c r="J2455" s="58"/>
    </row>
    <row r="2456" spans="1:10">
      <c r="A2456" t="s">
        <v>361</v>
      </c>
      <c r="B2456" t="s">
        <v>80</v>
      </c>
      <c r="C2456" t="s">
        <v>81</v>
      </c>
      <c r="D2456" t="s">
        <v>47</v>
      </c>
      <c r="E2456" t="s">
        <v>41</v>
      </c>
      <c r="F2456" s="58"/>
      <c r="G2456" s="58"/>
      <c r="H2456" s="58"/>
      <c r="I2456" s="58"/>
      <c r="J2456" s="58"/>
    </row>
    <row r="2457" spans="1:10">
      <c r="A2457" t="s">
        <v>361</v>
      </c>
      <c r="B2457" t="s">
        <v>82</v>
      </c>
      <c r="C2457" t="s">
        <v>83</v>
      </c>
      <c r="D2457" t="s">
        <v>47</v>
      </c>
      <c r="E2457" t="s">
        <v>41</v>
      </c>
      <c r="F2457" s="58"/>
      <c r="G2457" s="58"/>
      <c r="H2457" s="58"/>
      <c r="I2457" s="58"/>
      <c r="J2457" s="58"/>
    </row>
    <row r="2458" spans="1:10">
      <c r="A2458" t="s">
        <v>361</v>
      </c>
      <c r="B2458" t="s">
        <v>84</v>
      </c>
      <c r="C2458" t="s">
        <v>85</v>
      </c>
      <c r="D2458" t="s">
        <v>47</v>
      </c>
      <c r="E2458" t="s">
        <v>41</v>
      </c>
      <c r="F2458" s="58"/>
      <c r="G2458" s="58"/>
      <c r="H2458" s="58"/>
      <c r="I2458" s="58"/>
      <c r="J2458" s="58"/>
    </row>
    <row r="2459" spans="1:10">
      <c r="A2459" t="s">
        <v>361</v>
      </c>
      <c r="B2459" t="s">
        <v>86</v>
      </c>
      <c r="C2459" t="s">
        <v>87</v>
      </c>
      <c r="D2459" t="s">
        <v>47</v>
      </c>
      <c r="E2459" t="s">
        <v>41</v>
      </c>
      <c r="F2459" s="58"/>
      <c r="G2459" s="58"/>
      <c r="H2459" s="58"/>
      <c r="I2459" s="58"/>
      <c r="J2459" s="58"/>
    </row>
    <row r="2460" spans="1:10">
      <c r="A2460" t="s">
        <v>361</v>
      </c>
      <c r="B2460" t="s">
        <v>88</v>
      </c>
      <c r="C2460" t="s">
        <v>89</v>
      </c>
      <c r="D2460" t="s">
        <v>47</v>
      </c>
      <c r="E2460" t="s">
        <v>41</v>
      </c>
      <c r="F2460" s="58"/>
      <c r="G2460" s="58"/>
      <c r="H2460" s="58"/>
      <c r="I2460" s="58"/>
      <c r="J2460" s="58"/>
    </row>
    <row r="2461" spans="1:10">
      <c r="A2461" t="s">
        <v>361</v>
      </c>
      <c r="B2461" t="s">
        <v>90</v>
      </c>
      <c r="C2461" t="s">
        <v>91</v>
      </c>
      <c r="D2461" t="s">
        <v>47</v>
      </c>
      <c r="E2461" t="s">
        <v>41</v>
      </c>
      <c r="F2461" s="58"/>
      <c r="G2461" s="58"/>
      <c r="H2461" s="58"/>
      <c r="I2461" s="58"/>
      <c r="J2461" s="58"/>
    </row>
    <row r="2462" spans="1:10">
      <c r="A2462" t="s">
        <v>361</v>
      </c>
      <c r="B2462" t="s">
        <v>92</v>
      </c>
      <c r="C2462" t="s">
        <v>93</v>
      </c>
      <c r="D2462" t="s">
        <v>47</v>
      </c>
      <c r="E2462" t="s">
        <v>41</v>
      </c>
      <c r="F2462" s="58"/>
      <c r="G2462" s="58"/>
      <c r="H2462" s="58"/>
      <c r="I2462" s="58"/>
      <c r="J2462" s="58"/>
    </row>
    <row r="2463" spans="1:10">
      <c r="A2463" t="s">
        <v>361</v>
      </c>
      <c r="B2463" t="s">
        <v>94</v>
      </c>
      <c r="C2463" t="s">
        <v>95</v>
      </c>
      <c r="D2463" t="s">
        <v>47</v>
      </c>
      <c r="E2463" t="s">
        <v>41</v>
      </c>
      <c r="F2463" s="56"/>
      <c r="G2463" s="56"/>
      <c r="H2463" s="56"/>
      <c r="I2463" s="56"/>
      <c r="J2463" s="56"/>
    </row>
    <row r="2464" spans="1:10">
      <c r="A2464" t="s">
        <v>361</v>
      </c>
      <c r="B2464" t="s">
        <v>96</v>
      </c>
      <c r="C2464" t="s">
        <v>97</v>
      </c>
      <c r="D2464" t="s">
        <v>47</v>
      </c>
      <c r="E2464" t="s">
        <v>41</v>
      </c>
      <c r="F2464" s="56"/>
      <c r="G2464" s="56"/>
      <c r="H2464" s="56"/>
      <c r="I2464" s="56"/>
      <c r="J2464" s="56"/>
    </row>
    <row r="2465" spans="1:10">
      <c r="A2465" t="s">
        <v>361</v>
      </c>
      <c r="B2465" t="s">
        <v>98</v>
      </c>
      <c r="C2465" t="s">
        <v>99</v>
      </c>
      <c r="D2465" t="s">
        <v>47</v>
      </c>
      <c r="E2465" t="s">
        <v>41</v>
      </c>
      <c r="F2465" s="56"/>
      <c r="G2465" s="56"/>
      <c r="H2465" s="56"/>
      <c r="I2465" s="56"/>
      <c r="J2465" s="56"/>
    </row>
    <row r="2466" spans="1:10">
      <c r="A2466" t="s">
        <v>361</v>
      </c>
      <c r="B2466" t="s">
        <v>100</v>
      </c>
      <c r="C2466" t="s">
        <v>101</v>
      </c>
      <c r="D2466" t="s">
        <v>47</v>
      </c>
      <c r="E2466" t="s">
        <v>41</v>
      </c>
      <c r="F2466" s="56"/>
      <c r="G2466" s="56"/>
      <c r="H2466" s="56"/>
      <c r="I2466" s="56"/>
      <c r="J2466" s="56"/>
    </row>
    <row r="2467" spans="1:10">
      <c r="A2467" t="s">
        <v>361</v>
      </c>
      <c r="B2467" t="s">
        <v>102</v>
      </c>
      <c r="C2467" t="s">
        <v>103</v>
      </c>
      <c r="D2467" t="s">
        <v>47</v>
      </c>
      <c r="E2467" t="s">
        <v>41</v>
      </c>
      <c r="F2467" s="56"/>
      <c r="G2467" s="56"/>
      <c r="H2467" s="56"/>
      <c r="I2467" s="56"/>
      <c r="J2467" s="56"/>
    </row>
    <row r="2468" spans="1:10">
      <c r="A2468" t="s">
        <v>361</v>
      </c>
      <c r="B2468" t="s">
        <v>104</v>
      </c>
      <c r="C2468" t="s">
        <v>105</v>
      </c>
      <c r="D2468" t="s">
        <v>47</v>
      </c>
      <c r="E2468" t="s">
        <v>41</v>
      </c>
      <c r="F2468" s="56"/>
      <c r="G2468" s="56"/>
      <c r="H2468" s="56"/>
      <c r="I2468" s="56"/>
      <c r="J2468" s="56"/>
    </row>
    <row r="2469" spans="1:10">
      <c r="A2469" t="s">
        <v>361</v>
      </c>
      <c r="B2469" t="s">
        <v>106</v>
      </c>
      <c r="C2469" t="s">
        <v>107</v>
      </c>
      <c r="D2469" t="s">
        <v>47</v>
      </c>
      <c r="E2469" t="s">
        <v>41</v>
      </c>
      <c r="F2469" s="56"/>
      <c r="G2469" s="56"/>
      <c r="H2469" s="56"/>
      <c r="I2469" s="56"/>
      <c r="J2469" s="56"/>
    </row>
    <row r="2470" spans="1:10">
      <c r="A2470" t="s">
        <v>361</v>
      </c>
      <c r="B2470" t="s">
        <v>108</v>
      </c>
      <c r="C2470" t="s">
        <v>109</v>
      </c>
      <c r="D2470" t="s">
        <v>47</v>
      </c>
      <c r="E2470" t="s">
        <v>41</v>
      </c>
      <c r="F2470" s="56"/>
      <c r="G2470" s="56"/>
      <c r="H2470" s="56"/>
      <c r="I2470" s="56"/>
      <c r="J2470" s="56"/>
    </row>
    <row r="2471" spans="1:10">
      <c r="A2471" t="s">
        <v>361</v>
      </c>
      <c r="B2471" t="s">
        <v>110</v>
      </c>
      <c r="C2471" t="s">
        <v>111</v>
      </c>
      <c r="D2471" t="s">
        <v>47</v>
      </c>
      <c r="E2471" t="s">
        <v>41</v>
      </c>
      <c r="F2471" s="56"/>
      <c r="G2471" s="56"/>
      <c r="H2471" s="56"/>
      <c r="I2471" s="56"/>
      <c r="J2471" s="56"/>
    </row>
    <row r="2472" spans="1:10">
      <c r="A2472" t="s">
        <v>361</v>
      </c>
      <c r="B2472" t="s">
        <v>112</v>
      </c>
      <c r="C2472" t="s">
        <v>113</v>
      </c>
      <c r="D2472" t="s">
        <v>47</v>
      </c>
      <c r="E2472" t="s">
        <v>41</v>
      </c>
      <c r="F2472" s="56"/>
      <c r="G2472" s="56"/>
      <c r="H2472" s="56"/>
      <c r="I2472" s="56"/>
      <c r="J2472" s="56"/>
    </row>
    <row r="2473" spans="1:10">
      <c r="A2473" t="s">
        <v>361</v>
      </c>
      <c r="B2473" t="s">
        <v>114</v>
      </c>
      <c r="C2473" t="s">
        <v>57</v>
      </c>
      <c r="D2473" t="s">
        <v>47</v>
      </c>
      <c r="E2473" t="s">
        <v>41</v>
      </c>
      <c r="F2473" s="58"/>
      <c r="G2473" s="58"/>
      <c r="H2473" s="58"/>
      <c r="I2473" s="58"/>
      <c r="J2473" s="58"/>
    </row>
    <row r="2474" spans="1:10">
      <c r="A2474" t="s">
        <v>361</v>
      </c>
      <c r="B2474" t="s">
        <v>115</v>
      </c>
      <c r="C2474" t="s">
        <v>116</v>
      </c>
      <c r="D2474" t="s">
        <v>47</v>
      </c>
      <c r="E2474" t="s">
        <v>41</v>
      </c>
      <c r="F2474" s="56"/>
      <c r="G2474" s="56"/>
      <c r="H2474" s="56"/>
      <c r="I2474" s="56"/>
      <c r="J2474" s="56"/>
    </row>
    <row r="2475" spans="1:10">
      <c r="A2475" t="s">
        <v>361</v>
      </c>
      <c r="B2475" t="s">
        <v>117</v>
      </c>
      <c r="C2475" t="s">
        <v>118</v>
      </c>
      <c r="D2475" t="s">
        <v>47</v>
      </c>
      <c r="E2475" t="s">
        <v>41</v>
      </c>
      <c r="F2475" s="56"/>
      <c r="G2475" s="56"/>
      <c r="H2475" s="56"/>
      <c r="I2475" s="56"/>
      <c r="J2475" s="56"/>
    </row>
    <row r="2476" spans="1:10">
      <c r="A2476" t="s">
        <v>361</v>
      </c>
      <c r="B2476" t="s">
        <v>119</v>
      </c>
      <c r="C2476" t="s">
        <v>120</v>
      </c>
      <c r="D2476" t="s">
        <v>47</v>
      </c>
      <c r="E2476" t="s">
        <v>41</v>
      </c>
      <c r="F2476" s="56"/>
      <c r="G2476" s="56"/>
      <c r="H2476" s="56"/>
      <c r="I2476" s="56"/>
      <c r="J2476" s="56"/>
    </row>
    <row r="2477" spans="1:10">
      <c r="A2477" t="s">
        <v>361</v>
      </c>
      <c r="B2477" t="s">
        <v>121</v>
      </c>
      <c r="C2477" t="s">
        <v>122</v>
      </c>
      <c r="D2477" t="s">
        <v>47</v>
      </c>
      <c r="E2477" t="s">
        <v>41</v>
      </c>
      <c r="F2477" s="56"/>
      <c r="G2477" s="56"/>
      <c r="H2477" s="56"/>
      <c r="I2477" s="56"/>
      <c r="J2477" s="56"/>
    </row>
    <row r="2478" spans="1:10">
      <c r="A2478" t="s">
        <v>361</v>
      </c>
      <c r="B2478" t="s">
        <v>123</v>
      </c>
      <c r="C2478" t="s">
        <v>124</v>
      </c>
      <c r="D2478" t="s">
        <v>47</v>
      </c>
      <c r="E2478" t="s">
        <v>41</v>
      </c>
      <c r="F2478" s="56"/>
      <c r="G2478" s="56"/>
      <c r="H2478" s="56"/>
      <c r="I2478" s="56"/>
      <c r="J2478" s="56"/>
    </row>
    <row r="2479" spans="1:10">
      <c r="A2479" t="s">
        <v>361</v>
      </c>
      <c r="B2479" t="s">
        <v>125</v>
      </c>
      <c r="C2479" t="s">
        <v>126</v>
      </c>
      <c r="D2479" t="s">
        <v>47</v>
      </c>
      <c r="E2479" t="s">
        <v>41</v>
      </c>
      <c r="F2479" s="56"/>
      <c r="G2479" s="56"/>
      <c r="H2479" s="56"/>
      <c r="I2479" s="56"/>
      <c r="J2479" s="56"/>
    </row>
    <row r="2480" spans="1:10">
      <c r="A2480" t="s">
        <v>361</v>
      </c>
      <c r="B2480" t="s">
        <v>127</v>
      </c>
      <c r="C2480" t="s">
        <v>128</v>
      </c>
      <c r="D2480" t="s">
        <v>47</v>
      </c>
      <c r="E2480" t="s">
        <v>41</v>
      </c>
      <c r="F2480" s="56"/>
      <c r="G2480" s="56"/>
      <c r="H2480" s="56"/>
      <c r="I2480" s="56"/>
      <c r="J2480" s="56"/>
    </row>
    <row r="2481" spans="1:10">
      <c r="A2481" t="s">
        <v>361</v>
      </c>
      <c r="B2481" t="s">
        <v>129</v>
      </c>
      <c r="C2481" t="s">
        <v>130</v>
      </c>
      <c r="D2481" t="s">
        <v>47</v>
      </c>
      <c r="E2481" t="s">
        <v>41</v>
      </c>
      <c r="F2481" s="56"/>
      <c r="G2481" s="56"/>
      <c r="H2481" s="56"/>
      <c r="I2481" s="56"/>
      <c r="J2481" s="56"/>
    </row>
    <row r="2482" spans="1:10">
      <c r="A2482" t="s">
        <v>361</v>
      </c>
      <c r="B2482" t="s">
        <v>131</v>
      </c>
      <c r="C2482" t="s">
        <v>132</v>
      </c>
      <c r="D2482" t="s">
        <v>47</v>
      </c>
      <c r="E2482" t="s">
        <v>41</v>
      </c>
      <c r="F2482" s="56"/>
      <c r="G2482" s="56"/>
      <c r="H2482" s="56"/>
      <c r="I2482" s="56"/>
      <c r="J2482" s="56"/>
    </row>
    <row r="2483" spans="1:10">
      <c r="A2483" t="s">
        <v>361</v>
      </c>
      <c r="B2483" t="s">
        <v>133</v>
      </c>
      <c r="C2483" t="s">
        <v>134</v>
      </c>
      <c r="D2483" t="s">
        <v>47</v>
      </c>
      <c r="E2483" t="s">
        <v>41</v>
      </c>
      <c r="F2483" s="56"/>
      <c r="G2483" s="56"/>
      <c r="H2483" s="56"/>
      <c r="I2483" s="56"/>
      <c r="J2483" s="56"/>
    </row>
    <row r="2484" spans="1:10">
      <c r="A2484" t="s">
        <v>361</v>
      </c>
      <c r="B2484" t="s">
        <v>135</v>
      </c>
      <c r="C2484" t="s">
        <v>69</v>
      </c>
      <c r="D2484" t="s">
        <v>47</v>
      </c>
      <c r="E2484" t="s">
        <v>41</v>
      </c>
      <c r="F2484" s="58"/>
      <c r="G2484" s="58"/>
      <c r="H2484" s="58"/>
      <c r="I2484" s="58"/>
      <c r="J2484" s="58"/>
    </row>
    <row r="2485" spans="1:10">
      <c r="A2485" t="s">
        <v>361</v>
      </c>
      <c r="B2485" t="s">
        <v>136</v>
      </c>
      <c r="C2485" t="s">
        <v>137</v>
      </c>
      <c r="D2485" t="s">
        <v>47</v>
      </c>
      <c r="E2485" t="s">
        <v>41</v>
      </c>
      <c r="F2485" s="56"/>
      <c r="G2485" s="56"/>
      <c r="H2485" s="56"/>
      <c r="I2485" s="56"/>
      <c r="J2485" s="56"/>
    </row>
    <row r="2486" spans="1:10">
      <c r="A2486" t="s">
        <v>361</v>
      </c>
      <c r="B2486" t="s">
        <v>138</v>
      </c>
      <c r="C2486" t="s">
        <v>139</v>
      </c>
      <c r="D2486" t="s">
        <v>47</v>
      </c>
      <c r="E2486" t="s">
        <v>41</v>
      </c>
      <c r="F2486" s="56"/>
      <c r="G2486" s="56"/>
      <c r="H2486" s="56"/>
      <c r="I2486" s="56"/>
      <c r="J2486" s="56"/>
    </row>
    <row r="2487" spans="1:10">
      <c r="A2487" t="s">
        <v>361</v>
      </c>
      <c r="B2487" t="s">
        <v>140</v>
      </c>
      <c r="C2487" t="s">
        <v>141</v>
      </c>
      <c r="D2487" t="s">
        <v>47</v>
      </c>
      <c r="E2487" t="s">
        <v>41</v>
      </c>
      <c r="F2487" s="56"/>
      <c r="G2487" s="56"/>
      <c r="H2487" s="56"/>
      <c r="I2487" s="56"/>
      <c r="J2487" s="56"/>
    </row>
    <row r="2488" spans="1:10">
      <c r="A2488" t="s">
        <v>361</v>
      </c>
      <c r="B2488" t="s">
        <v>142</v>
      </c>
      <c r="C2488" t="s">
        <v>143</v>
      </c>
      <c r="D2488" t="s">
        <v>47</v>
      </c>
      <c r="E2488" t="s">
        <v>41</v>
      </c>
      <c r="F2488" s="56"/>
      <c r="G2488" s="56"/>
      <c r="H2488" s="56"/>
      <c r="I2488" s="56"/>
      <c r="J2488" s="56"/>
    </row>
    <row r="2489" spans="1:10">
      <c r="A2489" t="s">
        <v>361</v>
      </c>
      <c r="B2489" t="s">
        <v>144</v>
      </c>
      <c r="C2489" t="s">
        <v>145</v>
      </c>
      <c r="D2489" t="s">
        <v>47</v>
      </c>
      <c r="E2489" t="s">
        <v>41</v>
      </c>
      <c r="F2489" s="56"/>
      <c r="G2489" s="56"/>
      <c r="H2489" s="56"/>
      <c r="I2489" s="56"/>
      <c r="J2489" s="56"/>
    </row>
    <row r="2490" spans="1:10">
      <c r="A2490" t="s">
        <v>361</v>
      </c>
      <c r="B2490" t="s">
        <v>146</v>
      </c>
      <c r="C2490" t="s">
        <v>147</v>
      </c>
      <c r="D2490" t="s">
        <v>47</v>
      </c>
      <c r="E2490" t="s">
        <v>41</v>
      </c>
      <c r="F2490" s="56"/>
      <c r="G2490" s="56"/>
      <c r="H2490" s="56"/>
      <c r="I2490" s="56"/>
      <c r="J2490" s="56"/>
    </row>
    <row r="2491" spans="1:10">
      <c r="A2491" t="s">
        <v>361</v>
      </c>
      <c r="B2491" t="s">
        <v>148</v>
      </c>
      <c r="C2491" t="s">
        <v>149</v>
      </c>
      <c r="D2491" t="s">
        <v>47</v>
      </c>
      <c r="E2491" t="s">
        <v>41</v>
      </c>
      <c r="F2491" s="56"/>
      <c r="G2491" s="56"/>
      <c r="H2491" s="56"/>
      <c r="I2491" s="56"/>
      <c r="J2491" s="56"/>
    </row>
    <row r="2492" spans="1:10">
      <c r="A2492" t="s">
        <v>361</v>
      </c>
      <c r="B2492" t="s">
        <v>150</v>
      </c>
      <c r="C2492" t="s">
        <v>151</v>
      </c>
      <c r="D2492" t="s">
        <v>47</v>
      </c>
      <c r="E2492" t="s">
        <v>41</v>
      </c>
      <c r="F2492" s="56"/>
      <c r="G2492" s="56"/>
      <c r="H2492" s="56"/>
      <c r="I2492" s="56"/>
      <c r="J2492" s="56"/>
    </row>
    <row r="2493" spans="1:10">
      <c r="A2493" t="s">
        <v>361</v>
      </c>
      <c r="B2493" t="s">
        <v>152</v>
      </c>
      <c r="C2493" t="s">
        <v>153</v>
      </c>
      <c r="D2493" t="s">
        <v>47</v>
      </c>
      <c r="E2493" t="s">
        <v>41</v>
      </c>
      <c r="F2493" s="56"/>
      <c r="G2493" s="56"/>
      <c r="H2493" s="56"/>
      <c r="I2493" s="56"/>
      <c r="J2493" s="56"/>
    </row>
    <row r="2494" spans="1:10">
      <c r="A2494" t="s">
        <v>361</v>
      </c>
      <c r="B2494" t="s">
        <v>154</v>
      </c>
      <c r="C2494" t="s">
        <v>155</v>
      </c>
      <c r="D2494" t="s">
        <v>47</v>
      </c>
      <c r="E2494" t="s">
        <v>41</v>
      </c>
      <c r="F2494" s="56"/>
      <c r="G2494" s="56"/>
      <c r="H2494" s="56"/>
      <c r="I2494" s="56"/>
      <c r="J2494" s="56"/>
    </row>
    <row r="2495" spans="1:10">
      <c r="A2495" t="s">
        <v>361</v>
      </c>
      <c r="B2495" t="s">
        <v>156</v>
      </c>
      <c r="C2495" t="s">
        <v>81</v>
      </c>
      <c r="D2495" t="s">
        <v>47</v>
      </c>
      <c r="E2495" t="s">
        <v>41</v>
      </c>
      <c r="F2495" s="58"/>
      <c r="G2495" s="58"/>
      <c r="H2495" s="58"/>
      <c r="I2495" s="58"/>
      <c r="J2495" s="58"/>
    </row>
    <row r="2496" spans="1:10">
      <c r="A2496" t="s">
        <v>361</v>
      </c>
      <c r="B2496" t="s">
        <v>157</v>
      </c>
      <c r="C2496" t="s">
        <v>158</v>
      </c>
      <c r="D2496" t="s">
        <v>47</v>
      </c>
      <c r="E2496" t="s">
        <v>41</v>
      </c>
      <c r="F2496" s="56"/>
      <c r="G2496" s="56"/>
      <c r="H2496" s="56"/>
      <c r="I2496" s="56"/>
      <c r="J2496" s="56"/>
    </row>
    <row r="2497" spans="1:10">
      <c r="A2497" t="s">
        <v>361</v>
      </c>
      <c r="B2497" t="s">
        <v>159</v>
      </c>
      <c r="C2497" t="s">
        <v>160</v>
      </c>
      <c r="D2497" t="s">
        <v>47</v>
      </c>
      <c r="E2497" t="s">
        <v>41</v>
      </c>
      <c r="F2497" s="56"/>
      <c r="G2497" s="56"/>
      <c r="H2497" s="56"/>
      <c r="I2497" s="56"/>
      <c r="J2497" s="56"/>
    </row>
    <row r="2498" spans="1:10">
      <c r="A2498" t="s">
        <v>361</v>
      </c>
      <c r="B2498" t="s">
        <v>161</v>
      </c>
      <c r="C2498" t="s">
        <v>162</v>
      </c>
      <c r="D2498" t="s">
        <v>47</v>
      </c>
      <c r="E2498" t="s">
        <v>41</v>
      </c>
      <c r="F2498" s="56"/>
      <c r="G2498" s="56"/>
      <c r="H2498" s="56"/>
      <c r="I2498" s="56"/>
      <c r="J2498" s="56"/>
    </row>
    <row r="2499" spans="1:10">
      <c r="A2499" t="s">
        <v>361</v>
      </c>
      <c r="B2499" t="s">
        <v>163</v>
      </c>
      <c r="C2499" t="s">
        <v>164</v>
      </c>
      <c r="D2499" t="s">
        <v>47</v>
      </c>
      <c r="E2499" t="s">
        <v>41</v>
      </c>
      <c r="F2499" s="56"/>
      <c r="G2499" s="56"/>
      <c r="H2499" s="56"/>
      <c r="I2499" s="56"/>
      <c r="J2499" s="56"/>
    </row>
    <row r="2500" spans="1:10">
      <c r="A2500" t="s">
        <v>361</v>
      </c>
      <c r="B2500" t="s">
        <v>165</v>
      </c>
      <c r="C2500" t="s">
        <v>166</v>
      </c>
      <c r="D2500" t="s">
        <v>47</v>
      </c>
      <c r="E2500" t="s">
        <v>41</v>
      </c>
      <c r="F2500" s="56"/>
      <c r="G2500" s="56"/>
      <c r="H2500" s="56"/>
      <c r="I2500" s="56"/>
      <c r="J2500" s="56"/>
    </row>
    <row r="2501" spans="1:10">
      <c r="A2501" t="s">
        <v>361</v>
      </c>
      <c r="B2501" t="s">
        <v>167</v>
      </c>
      <c r="C2501" t="s">
        <v>168</v>
      </c>
      <c r="D2501" t="s">
        <v>47</v>
      </c>
      <c r="E2501" t="s">
        <v>41</v>
      </c>
      <c r="F2501" s="56"/>
      <c r="G2501" s="56"/>
      <c r="H2501" s="56"/>
      <c r="I2501" s="56"/>
      <c r="J2501" s="56"/>
    </row>
    <row r="2502" spans="1:10">
      <c r="A2502" t="s">
        <v>361</v>
      </c>
      <c r="B2502" t="s">
        <v>169</v>
      </c>
      <c r="C2502" t="s">
        <v>170</v>
      </c>
      <c r="D2502" t="s">
        <v>47</v>
      </c>
      <c r="E2502" t="s">
        <v>41</v>
      </c>
      <c r="F2502" s="56"/>
      <c r="G2502" s="56"/>
      <c r="H2502" s="56"/>
      <c r="I2502" s="56"/>
      <c r="J2502" s="56"/>
    </row>
    <row r="2503" spans="1:10">
      <c r="A2503" t="s">
        <v>361</v>
      </c>
      <c r="B2503" t="s">
        <v>171</v>
      </c>
      <c r="C2503" t="s">
        <v>172</v>
      </c>
      <c r="D2503" t="s">
        <v>47</v>
      </c>
      <c r="E2503" t="s">
        <v>41</v>
      </c>
      <c r="F2503" s="56"/>
      <c r="G2503" s="56"/>
      <c r="H2503" s="56"/>
      <c r="I2503" s="56"/>
      <c r="J2503" s="56"/>
    </row>
    <row r="2504" spans="1:10">
      <c r="A2504" t="s">
        <v>361</v>
      </c>
      <c r="B2504" t="s">
        <v>173</v>
      </c>
      <c r="C2504" t="s">
        <v>174</v>
      </c>
      <c r="D2504" t="s">
        <v>47</v>
      </c>
      <c r="E2504" t="s">
        <v>41</v>
      </c>
      <c r="F2504" s="56"/>
      <c r="G2504" s="56"/>
      <c r="H2504" s="56"/>
      <c r="I2504" s="56"/>
      <c r="J2504" s="56"/>
    </row>
    <row r="2505" spans="1:10">
      <c r="A2505" t="s">
        <v>361</v>
      </c>
      <c r="B2505" t="s">
        <v>175</v>
      </c>
      <c r="C2505" t="s">
        <v>176</v>
      </c>
      <c r="D2505" t="s">
        <v>47</v>
      </c>
      <c r="E2505" t="s">
        <v>41</v>
      </c>
      <c r="F2505" s="56"/>
      <c r="G2505" s="56"/>
      <c r="H2505" s="56"/>
      <c r="I2505" s="56"/>
      <c r="J2505" s="56"/>
    </row>
    <row r="2506" spans="1:10">
      <c r="A2506" t="s">
        <v>361</v>
      </c>
      <c r="B2506" t="s">
        <v>177</v>
      </c>
      <c r="C2506" t="s">
        <v>93</v>
      </c>
      <c r="D2506" t="s">
        <v>47</v>
      </c>
      <c r="E2506" t="s">
        <v>41</v>
      </c>
      <c r="F2506" s="58"/>
      <c r="G2506" s="58"/>
      <c r="H2506" s="58"/>
      <c r="I2506" s="58"/>
      <c r="J2506" s="58"/>
    </row>
    <row r="2507" spans="1:10">
      <c r="A2507" t="s">
        <v>361</v>
      </c>
      <c r="B2507" t="s">
        <v>178</v>
      </c>
      <c r="C2507" t="s">
        <v>179</v>
      </c>
      <c r="D2507" t="s">
        <v>47</v>
      </c>
      <c r="E2507" t="s">
        <v>41</v>
      </c>
      <c r="F2507" s="56"/>
      <c r="G2507" s="56"/>
      <c r="H2507" s="56"/>
      <c r="I2507" s="56"/>
      <c r="J2507" s="56"/>
    </row>
    <row r="2508" spans="1:10">
      <c r="A2508" t="s">
        <v>361</v>
      </c>
      <c r="B2508" t="s">
        <v>180</v>
      </c>
      <c r="C2508" t="s">
        <v>181</v>
      </c>
      <c r="D2508" t="s">
        <v>47</v>
      </c>
      <c r="E2508" t="s">
        <v>41</v>
      </c>
      <c r="F2508" s="56"/>
      <c r="G2508" s="56"/>
      <c r="H2508" s="56"/>
      <c r="I2508" s="56"/>
      <c r="J2508" s="56"/>
    </row>
    <row r="2509" spans="1:10">
      <c r="A2509" t="s">
        <v>361</v>
      </c>
      <c r="B2509" t="s">
        <v>182</v>
      </c>
      <c r="C2509" t="s">
        <v>183</v>
      </c>
      <c r="D2509" t="s">
        <v>47</v>
      </c>
      <c r="E2509" t="s">
        <v>41</v>
      </c>
      <c r="F2509" s="56"/>
      <c r="G2509" s="56"/>
      <c r="H2509" s="56"/>
      <c r="I2509" s="56"/>
      <c r="J2509" s="56"/>
    </row>
    <row r="2510" spans="1:10">
      <c r="A2510" t="s">
        <v>361</v>
      </c>
      <c r="B2510" t="s">
        <v>184</v>
      </c>
      <c r="C2510" t="s">
        <v>185</v>
      </c>
      <c r="D2510" t="s">
        <v>47</v>
      </c>
      <c r="E2510" t="s">
        <v>41</v>
      </c>
      <c r="F2510" s="56"/>
      <c r="G2510" s="56"/>
      <c r="H2510" s="56"/>
      <c r="I2510" s="56"/>
      <c r="J2510" s="56"/>
    </row>
    <row r="2511" spans="1:10">
      <c r="A2511" t="s">
        <v>361</v>
      </c>
      <c r="B2511" t="s">
        <v>186</v>
      </c>
      <c r="C2511" t="s">
        <v>187</v>
      </c>
      <c r="D2511" t="s">
        <v>47</v>
      </c>
      <c r="E2511" t="s">
        <v>41</v>
      </c>
      <c r="F2511" s="56"/>
      <c r="G2511" s="56"/>
      <c r="H2511" s="56"/>
      <c r="I2511" s="56"/>
      <c r="J2511" s="56"/>
    </row>
    <row r="2512" spans="1:10">
      <c r="A2512" t="s">
        <v>361</v>
      </c>
      <c r="B2512" t="s">
        <v>188</v>
      </c>
      <c r="C2512" t="s">
        <v>189</v>
      </c>
      <c r="D2512" t="s">
        <v>47</v>
      </c>
      <c r="E2512" t="s">
        <v>41</v>
      </c>
      <c r="F2512" s="56"/>
      <c r="G2512" s="56"/>
      <c r="H2512" s="56"/>
      <c r="I2512" s="56"/>
      <c r="J2512" s="56"/>
    </row>
    <row r="2513" spans="1:10">
      <c r="A2513" t="s">
        <v>361</v>
      </c>
      <c r="B2513" t="s">
        <v>190</v>
      </c>
      <c r="C2513" t="s">
        <v>191</v>
      </c>
      <c r="D2513" t="s">
        <v>47</v>
      </c>
      <c r="E2513" t="s">
        <v>41</v>
      </c>
      <c r="F2513" s="56"/>
      <c r="G2513" s="56"/>
      <c r="H2513" s="56"/>
      <c r="I2513" s="56"/>
      <c r="J2513" s="56"/>
    </row>
    <row r="2514" spans="1:10">
      <c r="A2514" t="s">
        <v>361</v>
      </c>
      <c r="B2514" t="s">
        <v>192</v>
      </c>
      <c r="C2514" t="s">
        <v>193</v>
      </c>
      <c r="D2514" t="s">
        <v>47</v>
      </c>
      <c r="E2514" t="s">
        <v>41</v>
      </c>
      <c r="F2514" s="56"/>
      <c r="G2514" s="56"/>
      <c r="H2514" s="56"/>
      <c r="I2514" s="56"/>
      <c r="J2514" s="56"/>
    </row>
    <row r="2515" spans="1:10">
      <c r="A2515" t="s">
        <v>361</v>
      </c>
      <c r="B2515" t="s">
        <v>194</v>
      </c>
      <c r="C2515" t="s">
        <v>195</v>
      </c>
      <c r="D2515" t="s">
        <v>47</v>
      </c>
      <c r="E2515" t="s">
        <v>41</v>
      </c>
      <c r="F2515" s="56"/>
      <c r="G2515" s="56"/>
      <c r="H2515" s="56"/>
      <c r="I2515" s="56"/>
      <c r="J2515" s="56"/>
    </row>
    <row r="2516" spans="1:10">
      <c r="A2516" t="s">
        <v>361</v>
      </c>
      <c r="B2516" t="s">
        <v>196</v>
      </c>
      <c r="C2516" t="s">
        <v>197</v>
      </c>
      <c r="D2516" t="s">
        <v>47</v>
      </c>
      <c r="E2516" t="s">
        <v>41</v>
      </c>
      <c r="F2516" s="56"/>
      <c r="G2516" s="56"/>
      <c r="H2516" s="56"/>
      <c r="I2516" s="56"/>
      <c r="J2516" s="56"/>
    </row>
    <row r="2517" spans="1:10">
      <c r="A2517" t="s">
        <v>361</v>
      </c>
      <c r="B2517" t="s">
        <v>198</v>
      </c>
      <c r="C2517" t="s">
        <v>199</v>
      </c>
      <c r="D2517" t="s">
        <v>47</v>
      </c>
      <c r="E2517" t="s">
        <v>41</v>
      </c>
      <c r="F2517" s="58"/>
      <c r="G2517" s="58"/>
      <c r="H2517" s="58"/>
      <c r="I2517" s="58"/>
      <c r="J2517" s="58"/>
    </row>
    <row r="2518" spans="1:10">
      <c r="A2518" t="s">
        <v>361</v>
      </c>
      <c r="B2518" t="s">
        <v>200</v>
      </c>
      <c r="C2518" t="s">
        <v>201</v>
      </c>
      <c r="D2518" t="s">
        <v>47</v>
      </c>
      <c r="E2518" t="s">
        <v>41</v>
      </c>
      <c r="F2518" s="56"/>
      <c r="G2518" s="56"/>
      <c r="H2518" s="56"/>
      <c r="I2518" s="56"/>
      <c r="J2518" s="56"/>
    </row>
    <row r="2519" spans="1:10">
      <c r="A2519" t="s">
        <v>361</v>
      </c>
      <c r="B2519" t="s">
        <v>202</v>
      </c>
      <c r="C2519" t="s">
        <v>203</v>
      </c>
      <c r="D2519" t="s">
        <v>47</v>
      </c>
      <c r="E2519" t="s">
        <v>41</v>
      </c>
      <c r="F2519" s="56"/>
      <c r="G2519" s="56"/>
      <c r="H2519" s="56"/>
      <c r="I2519" s="56"/>
      <c r="J2519" s="56"/>
    </row>
    <row r="2520" spans="1:10">
      <c r="A2520" t="s">
        <v>361</v>
      </c>
      <c r="B2520" t="s">
        <v>204</v>
      </c>
      <c r="C2520" t="s">
        <v>205</v>
      </c>
      <c r="D2520" t="s">
        <v>47</v>
      </c>
      <c r="E2520" t="s">
        <v>41</v>
      </c>
      <c r="F2520" s="56"/>
      <c r="G2520" s="56"/>
      <c r="H2520" s="56"/>
      <c r="I2520" s="56"/>
      <c r="J2520" s="56"/>
    </row>
    <row r="2521" spans="1:10">
      <c r="A2521" t="s">
        <v>361</v>
      </c>
      <c r="B2521" t="s">
        <v>206</v>
      </c>
      <c r="C2521" t="s">
        <v>207</v>
      </c>
      <c r="D2521" t="s">
        <v>47</v>
      </c>
      <c r="E2521" t="s">
        <v>41</v>
      </c>
      <c r="F2521" s="56"/>
      <c r="G2521" s="56"/>
      <c r="H2521" s="56"/>
      <c r="I2521" s="56"/>
      <c r="J2521" s="56"/>
    </row>
    <row r="2522" spans="1:10">
      <c r="A2522" t="s">
        <v>361</v>
      </c>
      <c r="B2522" t="s">
        <v>208</v>
      </c>
      <c r="C2522" t="s">
        <v>209</v>
      </c>
      <c r="D2522" t="s">
        <v>47</v>
      </c>
      <c r="E2522" t="s">
        <v>41</v>
      </c>
      <c r="F2522" s="56"/>
      <c r="G2522" s="56"/>
      <c r="H2522" s="56"/>
      <c r="I2522" s="56"/>
      <c r="J2522" s="56"/>
    </row>
    <row r="2523" spans="1:10">
      <c r="A2523" t="s">
        <v>361</v>
      </c>
      <c r="B2523" t="s">
        <v>210</v>
      </c>
      <c r="C2523" t="s">
        <v>211</v>
      </c>
      <c r="D2523" t="s">
        <v>47</v>
      </c>
      <c r="E2523" t="s">
        <v>41</v>
      </c>
      <c r="F2523" s="56"/>
      <c r="G2523" s="56"/>
      <c r="H2523" s="56"/>
      <c r="I2523" s="56"/>
      <c r="J2523" s="56"/>
    </row>
    <row r="2524" spans="1:10">
      <c r="A2524" t="s">
        <v>361</v>
      </c>
      <c r="B2524" t="s">
        <v>212</v>
      </c>
      <c r="C2524" t="s">
        <v>213</v>
      </c>
      <c r="D2524" t="s">
        <v>47</v>
      </c>
      <c r="E2524" t="s">
        <v>41</v>
      </c>
      <c r="F2524" s="56"/>
      <c r="G2524" s="56"/>
      <c r="H2524" s="56"/>
      <c r="I2524" s="56"/>
      <c r="J2524" s="56"/>
    </row>
    <row r="2525" spans="1:10">
      <c r="A2525" t="s">
        <v>361</v>
      </c>
      <c r="B2525" t="s">
        <v>214</v>
      </c>
      <c r="C2525" t="s">
        <v>215</v>
      </c>
      <c r="D2525" t="s">
        <v>47</v>
      </c>
      <c r="E2525" t="s">
        <v>41</v>
      </c>
      <c r="F2525" s="56"/>
      <c r="G2525" s="56"/>
      <c r="H2525" s="56"/>
      <c r="I2525" s="56"/>
      <c r="J2525" s="56"/>
    </row>
    <row r="2526" spans="1:10">
      <c r="A2526" t="s">
        <v>361</v>
      </c>
      <c r="B2526" t="s">
        <v>216</v>
      </c>
      <c r="C2526" t="s">
        <v>217</v>
      </c>
      <c r="D2526" t="s">
        <v>47</v>
      </c>
      <c r="E2526" t="s">
        <v>41</v>
      </c>
      <c r="F2526" s="56"/>
      <c r="G2526" s="56"/>
      <c r="H2526" s="56"/>
      <c r="I2526" s="56"/>
      <c r="J2526" s="56"/>
    </row>
    <row r="2527" spans="1:10">
      <c r="A2527" t="s">
        <v>361</v>
      </c>
      <c r="B2527" t="s">
        <v>218</v>
      </c>
      <c r="C2527" t="s">
        <v>219</v>
      </c>
      <c r="D2527" t="s">
        <v>47</v>
      </c>
      <c r="E2527" t="s">
        <v>41</v>
      </c>
      <c r="F2527" s="56"/>
      <c r="G2527" s="56"/>
      <c r="H2527" s="56"/>
      <c r="I2527" s="56"/>
      <c r="J2527" s="56"/>
    </row>
    <row r="2528" spans="1:10">
      <c r="A2528" t="s">
        <v>361</v>
      </c>
      <c r="B2528" t="s">
        <v>220</v>
      </c>
      <c r="C2528" t="s">
        <v>221</v>
      </c>
      <c r="D2528" t="s">
        <v>47</v>
      </c>
      <c r="E2528" t="s">
        <v>41</v>
      </c>
      <c r="F2528" s="58"/>
      <c r="G2528" s="58"/>
      <c r="H2528" s="58"/>
      <c r="I2528" s="58"/>
      <c r="J2528" s="58"/>
    </row>
    <row r="2529" spans="1:10">
      <c r="A2529" t="s">
        <v>361</v>
      </c>
      <c r="B2529" t="s">
        <v>222</v>
      </c>
      <c r="C2529" t="s">
        <v>223</v>
      </c>
      <c r="D2529" t="s">
        <v>47</v>
      </c>
      <c r="E2529" t="s">
        <v>41</v>
      </c>
      <c r="F2529" s="58"/>
      <c r="G2529" s="58"/>
      <c r="H2529" s="58"/>
      <c r="I2529" s="58"/>
      <c r="J2529" s="58"/>
    </row>
    <row r="2530" spans="1:10">
      <c r="A2530" t="s">
        <v>361</v>
      </c>
      <c r="B2530" t="s">
        <v>224</v>
      </c>
      <c r="C2530" t="s">
        <v>225</v>
      </c>
      <c r="D2530" t="s">
        <v>47</v>
      </c>
      <c r="E2530" t="s">
        <v>41</v>
      </c>
      <c r="F2530" s="58"/>
      <c r="G2530" s="58"/>
      <c r="H2530" s="58"/>
      <c r="I2530" s="58"/>
      <c r="J2530" s="58"/>
    </row>
    <row r="2531" spans="1:10">
      <c r="A2531" t="s">
        <v>361</v>
      </c>
      <c r="B2531" t="s">
        <v>226</v>
      </c>
      <c r="C2531" t="s">
        <v>227</v>
      </c>
      <c r="D2531" t="s">
        <v>47</v>
      </c>
      <c r="E2531" t="s">
        <v>41</v>
      </c>
      <c r="F2531" s="58"/>
      <c r="G2531" s="58"/>
      <c r="H2531" s="58"/>
      <c r="I2531" s="58"/>
      <c r="J2531" s="58"/>
    </row>
    <row r="2532" spans="1:10">
      <c r="A2532" t="s">
        <v>361</v>
      </c>
      <c r="B2532" t="s">
        <v>228</v>
      </c>
      <c r="C2532" t="s">
        <v>229</v>
      </c>
      <c r="D2532" t="s">
        <v>47</v>
      </c>
      <c r="E2532" t="s">
        <v>41</v>
      </c>
      <c r="F2532" s="58"/>
      <c r="G2532" s="58"/>
      <c r="H2532" s="58"/>
      <c r="I2532" s="58"/>
      <c r="J2532" s="58"/>
    </row>
    <row r="2533" spans="1:10">
      <c r="A2533" t="s">
        <v>361</v>
      </c>
      <c r="B2533" t="s">
        <v>230</v>
      </c>
      <c r="C2533" t="s">
        <v>231</v>
      </c>
      <c r="D2533" t="s">
        <v>47</v>
      </c>
      <c r="E2533" t="s">
        <v>41</v>
      </c>
      <c r="F2533" s="58"/>
      <c r="G2533" s="58"/>
      <c r="H2533" s="58"/>
      <c r="I2533" s="58"/>
      <c r="J2533" s="58"/>
    </row>
    <row r="2534" spans="1:10">
      <c r="A2534" t="s">
        <v>361</v>
      </c>
      <c r="B2534" t="s">
        <v>232</v>
      </c>
      <c r="C2534" t="s">
        <v>233</v>
      </c>
      <c r="D2534" t="s">
        <v>47</v>
      </c>
      <c r="E2534" t="s">
        <v>41</v>
      </c>
      <c r="F2534" s="58"/>
      <c r="G2534" s="58"/>
      <c r="H2534" s="58"/>
      <c r="I2534" s="58"/>
      <c r="J2534" s="58"/>
    </row>
    <row r="2535" spans="1:10">
      <c r="A2535" t="s">
        <v>361</v>
      </c>
      <c r="B2535" t="s">
        <v>234</v>
      </c>
      <c r="C2535" t="s">
        <v>235</v>
      </c>
      <c r="D2535" t="s">
        <v>47</v>
      </c>
      <c r="E2535" t="s">
        <v>41</v>
      </c>
      <c r="F2535" s="58"/>
      <c r="G2535" s="58"/>
      <c r="H2535" s="58"/>
      <c r="I2535" s="58"/>
      <c r="J2535" s="58"/>
    </row>
    <row r="2536" spans="1:10">
      <c r="A2536" t="s">
        <v>361</v>
      </c>
      <c r="B2536" t="s">
        <v>236</v>
      </c>
      <c r="C2536" t="s">
        <v>237</v>
      </c>
      <c r="D2536" t="s">
        <v>47</v>
      </c>
      <c r="E2536" t="s">
        <v>41</v>
      </c>
      <c r="F2536" s="58"/>
      <c r="G2536" s="58"/>
      <c r="H2536" s="58"/>
      <c r="I2536" s="58"/>
      <c r="J2536" s="58"/>
    </row>
    <row r="2537" spans="1:10">
      <c r="A2537" t="s">
        <v>361</v>
      </c>
      <c r="B2537" t="s">
        <v>238</v>
      </c>
      <c r="C2537" t="s">
        <v>239</v>
      </c>
      <c r="D2537" t="s">
        <v>47</v>
      </c>
      <c r="E2537" t="s">
        <v>41</v>
      </c>
      <c r="F2537" s="58"/>
      <c r="G2537" s="58"/>
      <c r="H2537" s="58"/>
      <c r="I2537" s="58"/>
      <c r="J2537" s="58"/>
    </row>
    <row r="2538" spans="1:10">
      <c r="A2538" t="s">
        <v>361</v>
      </c>
      <c r="B2538" t="s">
        <v>240</v>
      </c>
      <c r="C2538" t="s">
        <v>241</v>
      </c>
      <c r="D2538" t="s">
        <v>47</v>
      </c>
      <c r="E2538" t="s">
        <v>41</v>
      </c>
      <c r="F2538" s="58"/>
      <c r="G2538" s="58"/>
      <c r="H2538" s="58"/>
      <c r="I2538" s="58"/>
      <c r="J2538" s="58"/>
    </row>
    <row r="2539" spans="1:10">
      <c r="A2539" t="s">
        <v>361</v>
      </c>
      <c r="B2539" t="s">
        <v>242</v>
      </c>
      <c r="C2539" t="s">
        <v>243</v>
      </c>
      <c r="D2539" t="s">
        <v>47</v>
      </c>
      <c r="E2539" t="s">
        <v>41</v>
      </c>
      <c r="F2539" s="58"/>
      <c r="G2539" s="58"/>
      <c r="H2539" s="58"/>
      <c r="I2539" s="58"/>
      <c r="J2539" s="58"/>
    </row>
    <row r="2540" spans="1:10">
      <c r="A2540" t="s">
        <v>361</v>
      </c>
      <c r="B2540" t="s">
        <v>244</v>
      </c>
      <c r="C2540" t="s">
        <v>245</v>
      </c>
      <c r="D2540" t="s">
        <v>47</v>
      </c>
      <c r="E2540" t="s">
        <v>41</v>
      </c>
      <c r="F2540" s="56"/>
      <c r="G2540" s="56"/>
      <c r="H2540" s="56"/>
      <c r="I2540" s="56"/>
      <c r="J2540" s="56"/>
    </row>
    <row r="2541" spans="1:10">
      <c r="A2541" t="s">
        <v>361</v>
      </c>
      <c r="B2541" t="s">
        <v>246</v>
      </c>
      <c r="C2541" t="s">
        <v>247</v>
      </c>
      <c r="D2541" t="s">
        <v>47</v>
      </c>
      <c r="E2541" t="s">
        <v>41</v>
      </c>
      <c r="F2541" s="56"/>
      <c r="G2541" s="56"/>
      <c r="H2541" s="56"/>
      <c r="I2541" s="56"/>
      <c r="J2541" s="56"/>
    </row>
    <row r="2542" spans="1:10">
      <c r="A2542" t="s">
        <v>361</v>
      </c>
      <c r="B2542" t="s">
        <v>248</v>
      </c>
      <c r="C2542" t="s">
        <v>249</v>
      </c>
      <c r="D2542" t="s">
        <v>47</v>
      </c>
      <c r="E2542" t="s">
        <v>41</v>
      </c>
      <c r="F2542" s="56"/>
      <c r="G2542" s="56"/>
      <c r="H2542" s="56"/>
      <c r="I2542" s="56"/>
      <c r="J2542" s="56"/>
    </row>
    <row r="2543" spans="1:10">
      <c r="A2543" t="s">
        <v>361</v>
      </c>
      <c r="B2543" t="s">
        <v>250</v>
      </c>
      <c r="C2543" t="s">
        <v>251</v>
      </c>
      <c r="D2543" t="s">
        <v>47</v>
      </c>
      <c r="E2543" t="s">
        <v>41</v>
      </c>
      <c r="F2543" s="56"/>
      <c r="G2543" s="56"/>
      <c r="H2543" s="56"/>
      <c r="I2543" s="56"/>
      <c r="J2543" s="56"/>
    </row>
    <row r="2544" spans="1:10">
      <c r="A2544" t="s">
        <v>361</v>
      </c>
      <c r="B2544" t="s">
        <v>252</v>
      </c>
      <c r="C2544" t="s">
        <v>253</v>
      </c>
      <c r="D2544" t="s">
        <v>47</v>
      </c>
      <c r="E2544" t="s">
        <v>41</v>
      </c>
      <c r="F2544" s="56"/>
      <c r="G2544" s="56"/>
      <c r="H2544" s="56"/>
      <c r="I2544" s="56"/>
      <c r="J2544" s="56"/>
    </row>
    <row r="2545" spans="1:10">
      <c r="A2545" t="s">
        <v>361</v>
      </c>
      <c r="B2545" t="s">
        <v>254</v>
      </c>
      <c r="C2545" t="s">
        <v>255</v>
      </c>
      <c r="D2545" t="s">
        <v>47</v>
      </c>
      <c r="E2545" t="s">
        <v>41</v>
      </c>
      <c r="F2545" s="56"/>
      <c r="G2545" s="56"/>
      <c r="H2545" s="56"/>
      <c r="I2545" s="56"/>
      <c r="J2545" s="56"/>
    </row>
    <row r="2546" spans="1:10">
      <c r="A2546" t="s">
        <v>361</v>
      </c>
      <c r="B2546" t="s">
        <v>256</v>
      </c>
      <c r="C2546" t="s">
        <v>257</v>
      </c>
      <c r="D2546" t="s">
        <v>47</v>
      </c>
      <c r="E2546" t="s">
        <v>41</v>
      </c>
      <c r="F2546" s="56"/>
      <c r="G2546" s="56"/>
      <c r="H2546" s="56"/>
      <c r="I2546" s="56"/>
      <c r="J2546" s="56"/>
    </row>
    <row r="2547" spans="1:10">
      <c r="A2547" t="s">
        <v>361</v>
      </c>
      <c r="B2547" t="s">
        <v>258</v>
      </c>
      <c r="C2547" t="s">
        <v>259</v>
      </c>
      <c r="D2547" t="s">
        <v>47</v>
      </c>
      <c r="E2547" t="s">
        <v>41</v>
      </c>
      <c r="F2547" s="56"/>
      <c r="G2547" s="56"/>
      <c r="H2547" s="56"/>
      <c r="I2547" s="56"/>
      <c r="J2547" s="56"/>
    </row>
    <row r="2548" spans="1:10">
      <c r="A2548" t="s">
        <v>361</v>
      </c>
      <c r="B2548" t="s">
        <v>260</v>
      </c>
      <c r="C2548" t="s">
        <v>261</v>
      </c>
      <c r="D2548" t="s">
        <v>47</v>
      </c>
      <c r="E2548" t="s">
        <v>41</v>
      </c>
      <c r="F2548" s="56"/>
      <c r="G2548" s="56"/>
      <c r="H2548" s="56"/>
      <c r="I2548" s="56"/>
      <c r="J2548" s="56"/>
    </row>
    <row r="2549" spans="1:10">
      <c r="A2549" t="s">
        <v>361</v>
      </c>
      <c r="B2549" t="s">
        <v>262</v>
      </c>
      <c r="C2549" t="s">
        <v>263</v>
      </c>
      <c r="D2549" t="s">
        <v>47</v>
      </c>
      <c r="E2549" t="s">
        <v>41</v>
      </c>
      <c r="F2549" s="56"/>
      <c r="G2549" s="56"/>
      <c r="H2549" s="56"/>
      <c r="I2549" s="56"/>
      <c r="J2549" s="56"/>
    </row>
    <row r="2550" spans="1:10">
      <c r="A2550" t="s">
        <v>361</v>
      </c>
      <c r="B2550" t="s">
        <v>264</v>
      </c>
      <c r="C2550" t="s">
        <v>265</v>
      </c>
      <c r="D2550" t="s">
        <v>47</v>
      </c>
      <c r="E2550" t="s">
        <v>41</v>
      </c>
      <c r="F2550" s="58"/>
      <c r="G2550" s="58"/>
      <c r="H2550" s="58"/>
      <c r="I2550" s="58"/>
      <c r="J2550" s="58"/>
    </row>
    <row r="2551" spans="1:10">
      <c r="A2551" t="s">
        <v>361</v>
      </c>
      <c r="B2551" t="s">
        <v>266</v>
      </c>
      <c r="C2551" t="s">
        <v>267</v>
      </c>
      <c r="D2551" t="s">
        <v>47</v>
      </c>
      <c r="E2551" t="s">
        <v>41</v>
      </c>
      <c r="F2551" s="56"/>
      <c r="G2551" s="56"/>
      <c r="H2551" s="56"/>
      <c r="I2551" s="56"/>
      <c r="J2551" s="56"/>
    </row>
    <row r="2552" spans="1:10">
      <c r="A2552" t="s">
        <v>361</v>
      </c>
      <c r="B2552" t="s">
        <v>268</v>
      </c>
      <c r="C2552" t="s">
        <v>269</v>
      </c>
      <c r="D2552" t="s">
        <v>47</v>
      </c>
      <c r="E2552" t="s">
        <v>41</v>
      </c>
      <c r="F2552" s="56"/>
      <c r="G2552" s="56"/>
      <c r="H2552" s="56"/>
      <c r="I2552" s="56"/>
      <c r="J2552" s="56"/>
    </row>
    <row r="2553" spans="1:10">
      <c r="A2553" t="s">
        <v>361</v>
      </c>
      <c r="B2553" t="s">
        <v>270</v>
      </c>
      <c r="C2553" t="s">
        <v>271</v>
      </c>
      <c r="D2553" t="s">
        <v>47</v>
      </c>
      <c r="E2553" t="s">
        <v>41</v>
      </c>
      <c r="F2553" s="56"/>
      <c r="G2553" s="56"/>
      <c r="H2553" s="56"/>
      <c r="I2553" s="56"/>
      <c r="J2553" s="56"/>
    </row>
    <row r="2554" spans="1:10">
      <c r="A2554" t="s">
        <v>361</v>
      </c>
      <c r="B2554" t="s">
        <v>272</v>
      </c>
      <c r="C2554" t="s">
        <v>273</v>
      </c>
      <c r="D2554" t="s">
        <v>47</v>
      </c>
      <c r="E2554" t="s">
        <v>41</v>
      </c>
      <c r="F2554" s="56"/>
      <c r="G2554" s="56"/>
      <c r="H2554" s="56"/>
      <c r="I2554" s="56"/>
      <c r="J2554" s="56"/>
    </row>
    <row r="2555" spans="1:10">
      <c r="A2555" t="s">
        <v>361</v>
      </c>
      <c r="B2555" t="s">
        <v>274</v>
      </c>
      <c r="C2555" t="s">
        <v>275</v>
      </c>
      <c r="D2555" t="s">
        <v>47</v>
      </c>
      <c r="E2555" t="s">
        <v>41</v>
      </c>
      <c r="F2555" s="56"/>
      <c r="G2555" s="56"/>
      <c r="H2555" s="56"/>
      <c r="I2555" s="56"/>
      <c r="J2555" s="56"/>
    </row>
    <row r="2556" spans="1:10">
      <c r="A2556" t="s">
        <v>361</v>
      </c>
      <c r="B2556" t="s">
        <v>276</v>
      </c>
      <c r="C2556" t="s">
        <v>277</v>
      </c>
      <c r="D2556" t="s">
        <v>47</v>
      </c>
      <c r="E2556" t="s">
        <v>41</v>
      </c>
      <c r="F2556" s="56"/>
      <c r="G2556" s="56"/>
      <c r="H2556" s="56"/>
      <c r="I2556" s="56"/>
      <c r="J2556" s="56"/>
    </row>
    <row r="2557" spans="1:10">
      <c r="A2557" t="s">
        <v>361</v>
      </c>
      <c r="B2557" t="s">
        <v>278</v>
      </c>
      <c r="C2557" t="s">
        <v>279</v>
      </c>
      <c r="D2557" t="s">
        <v>47</v>
      </c>
      <c r="E2557" t="s">
        <v>41</v>
      </c>
      <c r="F2557" s="56"/>
      <c r="G2557" s="56"/>
      <c r="H2557" s="56"/>
      <c r="I2557" s="56"/>
      <c r="J2557" s="56"/>
    </row>
    <row r="2558" spans="1:10">
      <c r="A2558" t="s">
        <v>361</v>
      </c>
      <c r="B2558" t="s">
        <v>280</v>
      </c>
      <c r="C2558" t="s">
        <v>281</v>
      </c>
      <c r="D2558" t="s">
        <v>47</v>
      </c>
      <c r="E2558" t="s">
        <v>41</v>
      </c>
      <c r="F2558" s="56"/>
      <c r="G2558" s="56"/>
      <c r="H2558" s="56"/>
      <c r="I2558" s="56"/>
      <c r="J2558" s="56"/>
    </row>
    <row r="2559" spans="1:10">
      <c r="A2559" t="s">
        <v>361</v>
      </c>
      <c r="B2559" t="s">
        <v>282</v>
      </c>
      <c r="C2559" t="s">
        <v>283</v>
      </c>
      <c r="D2559" t="s">
        <v>47</v>
      </c>
      <c r="E2559" t="s">
        <v>41</v>
      </c>
      <c r="F2559" s="56"/>
      <c r="G2559" s="56"/>
      <c r="H2559" s="56"/>
      <c r="I2559" s="56"/>
      <c r="J2559" s="56"/>
    </row>
    <row r="2560" spans="1:10">
      <c r="A2560" t="s">
        <v>361</v>
      </c>
      <c r="B2560" t="s">
        <v>284</v>
      </c>
      <c r="C2560" t="s">
        <v>285</v>
      </c>
      <c r="D2560" t="s">
        <v>47</v>
      </c>
      <c r="E2560" t="s">
        <v>41</v>
      </c>
      <c r="F2560" s="56"/>
      <c r="G2560" s="56"/>
      <c r="H2560" s="56"/>
      <c r="I2560" s="56"/>
      <c r="J2560" s="56"/>
    </row>
    <row r="2561" spans="1:10">
      <c r="A2561" t="s">
        <v>361</v>
      </c>
      <c r="B2561" t="s">
        <v>286</v>
      </c>
      <c r="C2561" t="s">
        <v>287</v>
      </c>
      <c r="D2561" t="s">
        <v>47</v>
      </c>
      <c r="E2561" t="s">
        <v>41</v>
      </c>
      <c r="F2561" s="58"/>
      <c r="G2561" s="58"/>
      <c r="H2561" s="58"/>
      <c r="I2561" s="58"/>
      <c r="J2561" s="58"/>
    </row>
    <row r="2562" spans="1:10">
      <c r="A2562" t="s">
        <v>361</v>
      </c>
      <c r="B2562" t="s">
        <v>288</v>
      </c>
      <c r="C2562" t="s">
        <v>289</v>
      </c>
      <c r="D2562" t="s">
        <v>47</v>
      </c>
      <c r="E2562" t="s">
        <v>41</v>
      </c>
      <c r="F2562" s="58"/>
      <c r="G2562" s="58"/>
      <c r="H2562" s="58"/>
      <c r="I2562" s="58"/>
      <c r="J2562" s="58"/>
    </row>
    <row r="2563" spans="1:10">
      <c r="A2563" t="s">
        <v>361</v>
      </c>
      <c r="B2563" t="s">
        <v>290</v>
      </c>
      <c r="C2563" t="s">
        <v>291</v>
      </c>
      <c r="D2563" t="s">
        <v>47</v>
      </c>
      <c r="E2563" t="s">
        <v>41</v>
      </c>
      <c r="F2563" s="58"/>
      <c r="G2563" s="58"/>
      <c r="H2563" s="58"/>
      <c r="I2563" s="58"/>
      <c r="J2563" s="58"/>
    </row>
    <row r="2564" spans="1:10">
      <c r="A2564" t="s">
        <v>361</v>
      </c>
      <c r="B2564" t="s">
        <v>292</v>
      </c>
      <c r="C2564" t="s">
        <v>293</v>
      </c>
      <c r="D2564" t="s">
        <v>47</v>
      </c>
      <c r="E2564" t="s">
        <v>41</v>
      </c>
      <c r="F2564" s="58"/>
      <c r="G2564" s="58"/>
      <c r="H2564" s="58"/>
      <c r="I2564" s="58"/>
      <c r="J2564" s="58"/>
    </row>
    <row r="2565" spans="1:10">
      <c r="A2565" t="s">
        <v>361</v>
      </c>
      <c r="B2565" t="s">
        <v>294</v>
      </c>
      <c r="C2565" t="s">
        <v>295</v>
      </c>
      <c r="D2565" t="s">
        <v>47</v>
      </c>
      <c r="E2565" t="s">
        <v>41</v>
      </c>
      <c r="F2565" s="58"/>
      <c r="G2565" s="58"/>
      <c r="H2565" s="58"/>
      <c r="I2565" s="58"/>
      <c r="J2565" s="58"/>
    </row>
    <row r="2566" spans="1:10">
      <c r="A2566" t="s">
        <v>361</v>
      </c>
      <c r="B2566" t="s">
        <v>296</v>
      </c>
      <c r="C2566" t="s">
        <v>297</v>
      </c>
      <c r="D2566" t="s">
        <v>47</v>
      </c>
      <c r="E2566" t="s">
        <v>41</v>
      </c>
      <c r="F2566" s="58"/>
      <c r="G2566" s="58"/>
      <c r="H2566" s="58"/>
      <c r="I2566" s="58"/>
      <c r="J2566" s="58"/>
    </row>
    <row r="2567" spans="1:10">
      <c r="A2567" t="s">
        <v>361</v>
      </c>
      <c r="B2567" t="s">
        <v>298</v>
      </c>
      <c r="C2567" t="s">
        <v>299</v>
      </c>
      <c r="D2567" t="s">
        <v>47</v>
      </c>
      <c r="E2567" t="s">
        <v>41</v>
      </c>
      <c r="F2567" s="58"/>
      <c r="G2567" s="58"/>
      <c r="H2567" s="58"/>
      <c r="I2567" s="58"/>
      <c r="J2567" s="58"/>
    </row>
    <row r="2568" spans="1:10">
      <c r="A2568" t="s">
        <v>361</v>
      </c>
      <c r="B2568" t="s">
        <v>300</v>
      </c>
      <c r="C2568" t="s">
        <v>301</v>
      </c>
      <c r="D2568" t="s">
        <v>47</v>
      </c>
      <c r="E2568" t="s">
        <v>41</v>
      </c>
      <c r="F2568" s="58"/>
      <c r="G2568" s="58"/>
      <c r="H2568" s="58"/>
      <c r="I2568" s="58"/>
      <c r="J2568" s="58"/>
    </row>
    <row r="2569" spans="1:10">
      <c r="A2569" t="s">
        <v>361</v>
      </c>
      <c r="B2569" t="s">
        <v>302</v>
      </c>
      <c r="C2569" t="s">
        <v>303</v>
      </c>
      <c r="D2569" t="s">
        <v>47</v>
      </c>
      <c r="E2569" t="s">
        <v>41</v>
      </c>
      <c r="F2569" s="58"/>
      <c r="G2569" s="58"/>
      <c r="H2569" s="58"/>
      <c r="I2569" s="58"/>
      <c r="J2569" s="58"/>
    </row>
    <row r="2570" spans="1:10">
      <c r="A2570" t="s">
        <v>361</v>
      </c>
      <c r="B2570" t="s">
        <v>304</v>
      </c>
      <c r="C2570" t="s">
        <v>305</v>
      </c>
      <c r="D2570" t="s">
        <v>47</v>
      </c>
      <c r="E2570" t="s">
        <v>41</v>
      </c>
      <c r="F2570" s="58"/>
      <c r="G2570" s="58"/>
      <c r="H2570" s="58"/>
      <c r="I2570" s="58"/>
      <c r="J2570" s="58"/>
    </row>
    <row r="2571" spans="1:10">
      <c r="A2571" t="s">
        <v>361</v>
      </c>
      <c r="B2571" t="s">
        <v>306</v>
      </c>
      <c r="C2571" t="s">
        <v>307</v>
      </c>
      <c r="D2571" t="s">
        <v>47</v>
      </c>
      <c r="E2571" t="s">
        <v>41</v>
      </c>
      <c r="F2571" s="58"/>
      <c r="G2571" s="58"/>
      <c r="H2571" s="58"/>
      <c r="I2571" s="58"/>
      <c r="J2571" s="58"/>
    </row>
    <row r="2572" spans="1:10">
      <c r="A2572" t="s">
        <v>361</v>
      </c>
      <c r="B2572" t="s">
        <v>308</v>
      </c>
      <c r="C2572" t="s">
        <v>309</v>
      </c>
      <c r="D2572" t="s">
        <v>47</v>
      </c>
      <c r="E2572" t="s">
        <v>41</v>
      </c>
      <c r="F2572" s="58"/>
      <c r="G2572" s="58"/>
      <c r="H2572" s="58"/>
      <c r="I2572" s="58"/>
      <c r="J2572" s="58"/>
    </row>
    <row r="2573" spans="1:10">
      <c r="A2573" t="s">
        <v>361</v>
      </c>
      <c r="B2573" t="s">
        <v>310</v>
      </c>
      <c r="C2573" t="s">
        <v>311</v>
      </c>
      <c r="D2573" t="s">
        <v>47</v>
      </c>
      <c r="E2573" t="s">
        <v>41</v>
      </c>
      <c r="F2573" s="58"/>
      <c r="G2573" s="58"/>
      <c r="H2573" s="58"/>
      <c r="I2573" s="58"/>
      <c r="J2573" s="58"/>
    </row>
    <row r="2574" spans="1:10">
      <c r="A2574" t="s">
        <v>361</v>
      </c>
      <c r="B2574" t="s">
        <v>312</v>
      </c>
      <c r="C2574" t="s">
        <v>313</v>
      </c>
      <c r="D2574" t="s">
        <v>47</v>
      </c>
      <c r="E2574" t="s">
        <v>41</v>
      </c>
      <c r="F2574" s="58"/>
      <c r="G2574" s="58"/>
      <c r="H2574" s="58"/>
      <c r="I2574" s="58"/>
      <c r="J2574" s="58"/>
    </row>
    <row r="2575" spans="1:10">
      <c r="A2575" t="s">
        <v>361</v>
      </c>
      <c r="B2575" t="s">
        <v>314</v>
      </c>
      <c r="C2575" t="s">
        <v>315</v>
      </c>
      <c r="D2575" t="s">
        <v>47</v>
      </c>
      <c r="E2575" t="s">
        <v>41</v>
      </c>
      <c r="F2575" s="58"/>
      <c r="G2575" s="58"/>
      <c r="H2575" s="58"/>
      <c r="I2575" s="58"/>
      <c r="J2575" s="58"/>
    </row>
    <row r="2576" spans="1:10">
      <c r="A2576" t="s">
        <v>361</v>
      </c>
      <c r="B2576" t="s">
        <v>316</v>
      </c>
      <c r="C2576" t="s">
        <v>317</v>
      </c>
      <c r="D2576" t="s">
        <v>47</v>
      </c>
      <c r="E2576" t="s">
        <v>41</v>
      </c>
      <c r="F2576" s="56"/>
      <c r="G2576" s="56"/>
      <c r="H2576" s="56"/>
      <c r="I2576" s="56"/>
      <c r="J2576" s="56"/>
    </row>
    <row r="2577" spans="1:10">
      <c r="A2577" t="s">
        <v>361</v>
      </c>
      <c r="B2577" t="s">
        <v>319</v>
      </c>
      <c r="C2577" t="s">
        <v>320</v>
      </c>
      <c r="D2577" t="s">
        <v>47</v>
      </c>
      <c r="E2577" t="s">
        <v>41</v>
      </c>
      <c r="F2577" s="56"/>
      <c r="G2577" s="56"/>
      <c r="H2577" s="56"/>
      <c r="I2577" s="56"/>
      <c r="J2577" s="56"/>
    </row>
    <row r="2578" spans="1:10">
      <c r="A2578" t="s">
        <v>361</v>
      </c>
      <c r="B2578" t="s">
        <v>321</v>
      </c>
      <c r="C2578" t="s">
        <v>322</v>
      </c>
      <c r="D2578" t="s">
        <v>47</v>
      </c>
      <c r="E2578" t="s">
        <v>41</v>
      </c>
      <c r="F2578" s="58"/>
      <c r="G2578" s="58"/>
      <c r="H2578" s="58"/>
      <c r="I2578" s="58"/>
      <c r="J2578" s="58"/>
    </row>
    <row r="2579" spans="1:10">
      <c r="A2579" t="s">
        <v>361</v>
      </c>
      <c r="B2579" t="s">
        <v>323</v>
      </c>
      <c r="C2579" t="s">
        <v>324</v>
      </c>
      <c r="D2579" t="s">
        <v>47</v>
      </c>
      <c r="E2579" t="s">
        <v>41</v>
      </c>
      <c r="F2579" s="56"/>
      <c r="G2579" s="56"/>
      <c r="H2579" s="56"/>
      <c r="I2579" s="56"/>
      <c r="J2579" s="56"/>
    </row>
    <row r="2580" spans="1:10">
      <c r="A2580" t="s">
        <v>361</v>
      </c>
      <c r="B2580" t="s">
        <v>325</v>
      </c>
      <c r="C2580" t="s">
        <v>326</v>
      </c>
      <c r="D2580" t="s">
        <v>47</v>
      </c>
      <c r="E2580" t="s">
        <v>41</v>
      </c>
      <c r="F2580" s="56"/>
      <c r="G2580" s="56"/>
      <c r="H2580" s="56"/>
      <c r="I2580" s="56"/>
      <c r="J2580" s="56"/>
    </row>
    <row r="2581" spans="1:10">
      <c r="A2581" t="s">
        <v>361</v>
      </c>
      <c r="B2581" t="s">
        <v>327</v>
      </c>
      <c r="C2581" t="s">
        <v>328</v>
      </c>
      <c r="D2581" t="s">
        <v>47</v>
      </c>
      <c r="E2581" t="s">
        <v>41</v>
      </c>
      <c r="F2581" s="56"/>
      <c r="G2581" s="56"/>
      <c r="H2581" s="56"/>
      <c r="I2581" s="56"/>
      <c r="J2581" s="56"/>
    </row>
    <row r="2582" spans="1:10">
      <c r="A2582" t="s">
        <v>361</v>
      </c>
      <c r="B2582" t="s">
        <v>329</v>
      </c>
      <c r="C2582" t="s">
        <v>330</v>
      </c>
      <c r="D2582" t="s">
        <v>47</v>
      </c>
      <c r="E2582" t="s">
        <v>41</v>
      </c>
      <c r="F2582" s="56"/>
      <c r="G2582" s="56"/>
      <c r="H2582" s="56"/>
      <c r="I2582" s="56"/>
      <c r="J2582" s="56"/>
    </row>
    <row r="2583" spans="1:10">
      <c r="A2583" t="s">
        <v>361</v>
      </c>
      <c r="B2583" t="s">
        <v>331</v>
      </c>
      <c r="C2583" t="s">
        <v>332</v>
      </c>
      <c r="D2583" t="s">
        <v>47</v>
      </c>
      <c r="E2583" t="s">
        <v>41</v>
      </c>
      <c r="F2583" s="56"/>
      <c r="G2583" s="56"/>
      <c r="H2583" s="56"/>
      <c r="I2583" s="56"/>
      <c r="J2583" s="56"/>
    </row>
    <row r="2584" spans="1:10">
      <c r="A2584" t="s">
        <v>361</v>
      </c>
      <c r="B2584" t="s">
        <v>333</v>
      </c>
      <c r="C2584" t="s">
        <v>334</v>
      </c>
      <c r="D2584" t="s">
        <v>47</v>
      </c>
      <c r="E2584" t="s">
        <v>41</v>
      </c>
      <c r="F2584" s="58"/>
      <c r="G2584" s="58"/>
      <c r="H2584" s="58"/>
      <c r="I2584" s="58"/>
      <c r="J2584" s="58"/>
    </row>
    <row r="2585" spans="1:10">
      <c r="A2585" t="s">
        <v>361</v>
      </c>
      <c r="B2585" t="s">
        <v>335</v>
      </c>
      <c r="C2585" t="s">
        <v>336</v>
      </c>
      <c r="D2585" t="s">
        <v>47</v>
      </c>
      <c r="E2585" t="s">
        <v>41</v>
      </c>
      <c r="F2585" s="56"/>
      <c r="G2585" s="56"/>
      <c r="H2585" s="56"/>
      <c r="I2585" s="56"/>
      <c r="J2585" s="56"/>
    </row>
    <row r="2586" spans="1:10">
      <c r="A2586" t="s">
        <v>361</v>
      </c>
      <c r="B2586" t="s">
        <v>337</v>
      </c>
      <c r="C2586" t="s">
        <v>338</v>
      </c>
      <c r="D2586" t="s">
        <v>47</v>
      </c>
      <c r="E2586" t="s">
        <v>41</v>
      </c>
      <c r="F2586" s="56"/>
      <c r="G2586" s="56"/>
      <c r="H2586" s="56"/>
      <c r="I2586" s="56"/>
      <c r="J2586" s="56"/>
    </row>
    <row r="2587" spans="1:10">
      <c r="A2587" t="s">
        <v>361</v>
      </c>
      <c r="B2587" t="s">
        <v>339</v>
      </c>
      <c r="C2587" t="s">
        <v>340</v>
      </c>
      <c r="D2587" t="s">
        <v>47</v>
      </c>
      <c r="E2587" t="s">
        <v>41</v>
      </c>
      <c r="F2587" s="56"/>
      <c r="G2587" s="56"/>
      <c r="H2587" s="56"/>
      <c r="I2587" s="56"/>
      <c r="J2587" s="56"/>
    </row>
    <row r="2588" spans="1:10">
      <c r="A2588" t="s">
        <v>361</v>
      </c>
      <c r="B2588" t="s">
        <v>341</v>
      </c>
      <c r="C2588" t="s">
        <v>342</v>
      </c>
      <c r="D2588" t="s">
        <v>47</v>
      </c>
      <c r="E2588" t="s">
        <v>41</v>
      </c>
      <c r="F2588" s="56"/>
      <c r="G2588" s="56"/>
      <c r="H2588" s="56"/>
      <c r="I2588" s="56"/>
      <c r="J2588" s="56"/>
    </row>
    <row r="2589" spans="1:10">
      <c r="A2589" t="s">
        <v>361</v>
      </c>
      <c r="B2589" t="s">
        <v>343</v>
      </c>
      <c r="C2589" t="s">
        <v>344</v>
      </c>
      <c r="D2589" t="s">
        <v>47</v>
      </c>
      <c r="E2589" t="s">
        <v>41</v>
      </c>
      <c r="F2589" s="56"/>
      <c r="G2589" s="56"/>
      <c r="H2589" s="56"/>
      <c r="I2589" s="56"/>
      <c r="J2589" s="56"/>
    </row>
    <row r="2590" spans="1:10">
      <c r="A2590" t="s">
        <v>361</v>
      </c>
      <c r="B2590" t="s">
        <v>345</v>
      </c>
      <c r="C2590" t="s">
        <v>346</v>
      </c>
      <c r="D2590" t="s">
        <v>47</v>
      </c>
      <c r="E2590" t="s">
        <v>41</v>
      </c>
      <c r="F2590" s="58"/>
      <c r="G2590" s="58"/>
      <c r="H2590" s="58"/>
      <c r="I2590" s="58"/>
      <c r="J2590" s="5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6C7A-771B-4CC9-85D7-0719E9EBA120}">
  <sheetPr codeName="Sheet8">
    <tabColor rgb="FFFFDB8E"/>
  </sheetPr>
  <dimension ref="A1:L2590"/>
  <sheetViews>
    <sheetView zoomScale="80" zoomScaleNormal="80" workbookViewId="0"/>
  </sheetViews>
  <sheetFormatPr defaultRowHeight="12.75"/>
  <cols>
    <col min="2" max="2" width="22.5703125" bestFit="1" customWidth="1"/>
    <col min="3" max="3" width="93" customWidth="1"/>
    <col min="11" max="11" width="21.42578125" style="64" bestFit="1" customWidth="1"/>
    <col min="12" max="12" width="10.42578125" bestFit="1" customWidth="1"/>
  </cols>
  <sheetData>
    <row r="1" spans="1:12" ht="14.25">
      <c r="C1" s="57"/>
      <c r="E1" s="57"/>
    </row>
    <row r="2" spans="1:12" ht="14.25">
      <c r="A2" s="59" t="s">
        <v>31</v>
      </c>
      <c r="B2" s="59" t="s">
        <v>32</v>
      </c>
      <c r="C2" s="59" t="s">
        <v>33</v>
      </c>
      <c r="D2" s="59" t="s">
        <v>34</v>
      </c>
      <c r="E2" s="59" t="s">
        <v>35</v>
      </c>
      <c r="F2" s="59" t="s">
        <v>36</v>
      </c>
      <c r="G2" s="59" t="s">
        <v>37</v>
      </c>
      <c r="H2" s="59" t="s">
        <v>38</v>
      </c>
      <c r="I2" s="59" t="s">
        <v>39</v>
      </c>
      <c r="J2" s="59" t="s">
        <v>40</v>
      </c>
    </row>
    <row r="4" spans="1:12" ht="14.25">
      <c r="F4" s="59"/>
      <c r="G4" s="59"/>
      <c r="H4" s="59"/>
      <c r="I4" s="59"/>
      <c r="J4" s="59"/>
    </row>
    <row r="5" spans="1:12" ht="14.25">
      <c r="F5" s="59"/>
      <c r="G5" s="59"/>
      <c r="H5" s="59"/>
      <c r="I5" s="59"/>
      <c r="J5" s="59"/>
    </row>
    <row r="6" spans="1:12" ht="14.25">
      <c r="F6" s="59"/>
      <c r="G6" s="59"/>
      <c r="H6" s="59"/>
      <c r="I6" s="59"/>
      <c r="J6" s="59"/>
    </row>
    <row r="7" spans="1:12">
      <c r="A7" t="s">
        <v>44</v>
      </c>
      <c r="B7" t="s">
        <v>45</v>
      </c>
      <c r="C7" t="s">
        <v>46</v>
      </c>
      <c r="D7" t="s">
        <v>47</v>
      </c>
      <c r="E7" t="s">
        <v>41</v>
      </c>
      <c r="F7" s="58">
        <f xml:space="preserve"> IF( ISNA( 'F_Input Override'!F7 ), "", IF( ISBLANK( 'F_Input Override'!F7 ), 'F_Inputs - BP'!F7, 'F_Input Override'!F7 ) )</f>
        <v>48.716635937087737</v>
      </c>
      <c r="G7" s="58">
        <f xml:space="preserve"> IF( ISNA( 'F_Input Override'!G7 ), "", IF( ISBLANK( 'F_Input Override'!G7 ), 'F_Inputs - BP'!G7, 'F_Input Override'!G7 ) )</f>
        <v>48.338251858415838</v>
      </c>
      <c r="H7" s="58">
        <f xml:space="preserve"> IF( ISNA( 'F_Input Override'!H7 ), "", IF( ISBLANK( 'F_Input Override'!H7 ), 'F_Inputs - BP'!H7, 'F_Input Override'!H7 ) )</f>
        <v>47.954047828576392</v>
      </c>
      <c r="I7" s="58">
        <f xml:space="preserve"> IF( ISNA( 'F_Input Override'!I7 ), "", IF( ISBLANK( 'F_Input Override'!I7 ), 'F_Inputs - BP'!I7, 'F_Input Override'!I7 ) )</f>
        <v>47.611012279714707</v>
      </c>
      <c r="J7" s="58">
        <f xml:space="preserve"> IF( ISNA( 'F_Input Override'!J7 ), "", IF( ISBLANK( 'F_Input Override'!J7 ), 'F_Inputs - BP'!J7, 'F_Input Override'!J7 ) )</f>
        <v>47.275905797515833</v>
      </c>
      <c r="K7" s="64" t="str">
        <f xml:space="preserve"> INDEX(Lookup!C:C, MATCH('Inp - BP final'!B7, Lookup!B:B, 0),)</f>
        <v>WR - Base opex</v>
      </c>
    </row>
    <row r="8" spans="1:12">
      <c r="A8" t="s">
        <v>44</v>
      </c>
      <c r="B8" t="s">
        <v>48</v>
      </c>
      <c r="C8" t="s">
        <v>49</v>
      </c>
      <c r="D8" t="s">
        <v>47</v>
      </c>
      <c r="E8" t="s">
        <v>41</v>
      </c>
      <c r="F8" s="58">
        <f xml:space="preserve"> IF( ISNA( 'F_Input Override'!F8 ), "", IF( ISBLANK( 'F_Input Override'!F8 ), 'F_Inputs - BP'!F8, 'F_Input Override'!F8 ) )</f>
        <v>12.728802649531531</v>
      </c>
      <c r="G8" s="58">
        <f xml:space="preserve"> IF( ISNA( 'F_Input Override'!G8 ), "", IF( ISBLANK( 'F_Input Override'!G8 ), 'F_Inputs - BP'!G8, 'F_Input Override'!G8 ) )</f>
        <v>12.60353224390078</v>
      </c>
      <c r="H8" s="58">
        <f xml:space="preserve"> IF( ISNA( 'F_Input Override'!H8 ), "", IF( ISBLANK( 'F_Input Override'!H8 ), 'F_Inputs - BP'!H8, 'F_Input Override'!H8 ) )</f>
        <v>12.475634518685091</v>
      </c>
      <c r="I8" s="58">
        <f xml:space="preserve"> IF( ISNA( 'F_Input Override'!I8 ), "", IF( ISBLANK( 'F_Input Override'!I8 ), 'F_Inputs - BP'!I8, 'F_Input Override'!I8 ) )</f>
        <v>12.3626958207001</v>
      </c>
      <c r="J8" s="58">
        <f xml:space="preserve"> IF( ISNA( 'F_Input Override'!J8 ), "", IF( ISBLANK( 'F_Input Override'!J8 ), 'F_Inputs - BP'!J8, 'F_Input Override'!J8 ) )</f>
        <v>12.252413282967449</v>
      </c>
      <c r="K8" s="64" t="str">
        <f xml:space="preserve"> INDEX(Lookup!C:C, MATCH('Inp - BP final'!B8, Lookup!B:B, 0),)</f>
        <v>WN+ - Base opex</v>
      </c>
    </row>
    <row r="9" spans="1:12">
      <c r="A9" t="s">
        <v>44</v>
      </c>
      <c r="B9" t="s">
        <v>50</v>
      </c>
      <c r="C9" t="s">
        <v>51</v>
      </c>
      <c r="D9" t="s">
        <v>47</v>
      </c>
      <c r="E9" t="s">
        <v>41</v>
      </c>
      <c r="F9" s="58">
        <f xml:space="preserve"> IF( ISNA( 'F_Input Override'!F9 ), "", IF( ISBLANK( 'F_Input Override'!F9 ), 'F_Inputs - BP'!F9, 'F_Input Override'!F9 ) )</f>
        <v>0.64951471136778161</v>
      </c>
      <c r="G9" s="58">
        <f xml:space="preserve"> IF( ISNA( 'F_Input Override'!G9 ), "", IF( ISBLANK( 'F_Input Override'!G9 ), 'F_Inputs - BP'!G9, 'F_Input Override'!G9 ) )</f>
        <v>0.64386733648694972</v>
      </c>
      <c r="H9" s="58">
        <f xml:space="preserve"> IF( ISNA( 'F_Input Override'!H9 ), "", IF( ISBLANK( 'F_Input Override'!H9 ), 'F_Inputs - BP'!H9, 'F_Input Override'!H9 ) )</f>
        <v>0.63806029190161051</v>
      </c>
      <c r="I9" s="58">
        <f xml:space="preserve"> IF( ISNA( 'F_Input Override'!I9 ), "", IF( ISBLANK( 'F_Input Override'!I9 ), 'F_Inputs - BP'!I9, 'F_Input Override'!I9 ) )</f>
        <v>0.63292058456818567</v>
      </c>
      <c r="J9" s="58">
        <f xml:space="preserve"> IF( ISNA( 'F_Input Override'!J9 ), "", IF( ISBLANK( 'F_Input Override'!J9 ), 'F_Inputs - BP'!J9, 'F_Input Override'!J9 ) )</f>
        <v>0.62799460024171061</v>
      </c>
      <c r="K9" s="64" t="str">
        <f xml:space="preserve"> INDEX(Lookup!C:C, MATCH('Inp - BP final'!B9, Lookup!B:B, 0),)</f>
        <v>WN+ - Base opex</v>
      </c>
    </row>
    <row r="10" spans="1:12">
      <c r="A10" t="s">
        <v>44</v>
      </c>
      <c r="B10" t="s">
        <v>52</v>
      </c>
      <c r="C10" t="s">
        <v>53</v>
      </c>
      <c r="D10" t="s">
        <v>47</v>
      </c>
      <c r="E10" t="s">
        <v>41</v>
      </c>
      <c r="F10" s="58">
        <f xml:space="preserve"> IF( ISNA( 'F_Input Override'!F10 ), "", IF( ISBLANK( 'F_Input Override'!F10 ), 'F_Inputs - BP'!F10, 'F_Input Override'!F10 ) )</f>
        <v>68.538507716044705</v>
      </c>
      <c r="G10" s="58">
        <f xml:space="preserve"> IF( ISNA( 'F_Input Override'!G10 ), "", IF( ISBLANK( 'F_Input Override'!G10 ), 'F_Inputs - BP'!G10, 'F_Input Override'!G10 ) )</f>
        <v>67.906646951645826</v>
      </c>
      <c r="H10" s="58">
        <f xml:space="preserve"> IF( ISNA( 'F_Input Override'!H10 ), "", IF( ISBLANK( 'F_Input Override'!H10 ), 'F_Inputs - BP'!H10, 'F_Input Override'!H10 ) )</f>
        <v>67.264464382619479</v>
      </c>
      <c r="I10" s="58">
        <f xml:space="preserve"> IF( ISNA( 'F_Input Override'!I10 ), "", IF( ISBLANK( 'F_Input Override'!I10 ), 'F_Inputs - BP'!I10, 'F_Input Override'!I10 ) )</f>
        <v>66.692729957449885</v>
      </c>
      <c r="J10" s="58">
        <f xml:space="preserve"> IF( ISNA( 'F_Input Override'!J10 ), "", IF( ISBLANK( 'F_Input Override'!J10 ), 'F_Inputs - BP'!J10, 'F_Input Override'!J10 ) )</f>
        <v>66.132663389336926</v>
      </c>
      <c r="K10" s="64" t="str">
        <f xml:space="preserve"> INDEX(Lookup!C:C, MATCH('Inp - BP final'!B10, Lookup!B:B, 0),)</f>
        <v>WN+ - Base opex</v>
      </c>
    </row>
    <row r="11" spans="1:12">
      <c r="A11" t="s">
        <v>44</v>
      </c>
      <c r="B11" t="s">
        <v>54</v>
      </c>
      <c r="C11" t="s">
        <v>55</v>
      </c>
      <c r="D11" t="s">
        <v>47</v>
      </c>
      <c r="E11" t="s">
        <v>41</v>
      </c>
      <c r="F11" s="58">
        <f xml:space="preserve"> IF( ISNA( 'F_Input Override'!F11 ), "", IF( ISBLANK( 'F_Input Override'!F11 ), 'F_Inputs - BP'!F11, 'F_Input Override'!F11 ) )</f>
        <v>197.41050089424891</v>
      </c>
      <c r="G11" s="58">
        <f xml:space="preserve"> IF( ISNA( 'F_Input Override'!G11 ), "", IF( ISBLANK( 'F_Input Override'!G11 ), 'F_Inputs - BP'!G11, 'F_Input Override'!G11 ) )</f>
        <v>195.88264582181711</v>
      </c>
      <c r="H11" s="58">
        <f xml:space="preserve"> IF( ISNA( 'F_Input Override'!H11 ), "", IF( ISBLANK( 'F_Input Override'!H11 ), 'F_Inputs - BP'!H11, 'F_Input Override'!H11 ) )</f>
        <v>194.32626748981679</v>
      </c>
      <c r="I11" s="58">
        <f xml:space="preserve"> IF( ISNA( 'F_Input Override'!I11 ), "", IF( ISBLANK( 'F_Input Override'!I11 ), 'F_Inputs - BP'!I11, 'F_Input Override'!I11 ) )</f>
        <v>192.95258660364439</v>
      </c>
      <c r="J11" s="58">
        <f xml:space="preserve"> IF( ISNA( 'F_Input Override'!J11 ), "", IF( ISBLANK( 'F_Input Override'!J11 ), 'F_Inputs - BP'!J11, 'F_Input Override'!J11 ) )</f>
        <v>191.57049608177189</v>
      </c>
      <c r="K11" s="64" t="str">
        <f xml:space="preserve"> INDEX(Lookup!C:C, MATCH('Inp - BP final'!B11, Lookup!B:B, 0),)</f>
        <v>WN+ - Base opex</v>
      </c>
    </row>
    <row r="12" spans="1:12">
      <c r="A12" t="s">
        <v>44</v>
      </c>
      <c r="B12" t="s">
        <v>56</v>
      </c>
      <c r="C12" t="s">
        <v>57</v>
      </c>
      <c r="D12" t="s">
        <v>47</v>
      </c>
      <c r="E12" t="s">
        <v>41</v>
      </c>
      <c r="F12" s="58">
        <f xml:space="preserve"> IF( ISNA( 'F_Input Override'!F12 ), "", IF( ISBLANK( 'F_Input Override'!F12 ), 'F_Inputs - BP'!F12, 'F_Input Override'!F12 ) )</f>
        <v>328.04396190828072</v>
      </c>
      <c r="G12" s="58">
        <f xml:space="preserve"> IF( ISNA( 'F_Input Override'!G12 ), "", IF( ISBLANK( 'F_Input Override'!G12 ), 'F_Inputs - BP'!G12, 'F_Input Override'!G12 ) )</f>
        <v>325.37494421226648</v>
      </c>
      <c r="H12" s="58">
        <f xml:space="preserve"> IF( ISNA( 'F_Input Override'!H12 ), "", IF( ISBLANK( 'F_Input Override'!H12 ), 'F_Inputs - BP'!H12, 'F_Input Override'!H12 ) )</f>
        <v>322.65847451159942</v>
      </c>
      <c r="I12" s="58">
        <f xml:space="preserve"> IF( ISNA( 'F_Input Override'!I12 ), "", IF( ISBLANK( 'F_Input Override'!I12 ), 'F_Inputs - BP'!I12, 'F_Input Override'!I12 ) )</f>
        <v>320.2519452460773</v>
      </c>
      <c r="J12" s="58">
        <f xml:space="preserve"> IF( ISNA( 'F_Input Override'!J12 ), "", IF( ISBLANK( 'F_Input Override'!J12 ), 'F_Inputs - BP'!J12, 'F_Input Override'!J12 ) )</f>
        <v>317.85947315183381</v>
      </c>
      <c r="K12" s="64" t="str">
        <f xml:space="preserve"> INDEX(Lookup!C:C, MATCH('Inp - BP final'!B12, Lookup!B:B, 0),)</f>
        <v>Total - Base opex</v>
      </c>
      <c r="L12" t="s">
        <v>366</v>
      </c>
    </row>
    <row r="13" spans="1:12">
      <c r="A13" t="s">
        <v>44</v>
      </c>
      <c r="B13" t="s">
        <v>58</v>
      </c>
      <c r="C13" t="s">
        <v>59</v>
      </c>
      <c r="D13" t="s">
        <v>47</v>
      </c>
      <c r="E13" t="s">
        <v>41</v>
      </c>
      <c r="F13" s="58">
        <f xml:space="preserve"> IF( ISNA( 'F_Input Override'!F13 ), "", IF( ISBLANK( 'F_Input Override'!F13 ), 'F_Inputs - BP'!F13, 'F_Input Override'!F13 ) )</f>
        <v>27.848944799999998</v>
      </c>
      <c r="G13" s="58">
        <f xml:space="preserve"> IF( ISNA( 'F_Input Override'!G13 ), "", IF( ISBLANK( 'F_Input Override'!G13 ), 'F_Inputs - BP'!G13, 'F_Input Override'!G13 ) )</f>
        <v>40.258455699999999</v>
      </c>
      <c r="H13" s="58">
        <f xml:space="preserve"> IF( ISNA( 'F_Input Override'!H13 ), "", IF( ISBLANK( 'F_Input Override'!H13 ), 'F_Inputs - BP'!H13, 'F_Input Override'!H13 ) )</f>
        <v>35.687209600000003</v>
      </c>
      <c r="I13" s="58">
        <f xml:space="preserve"> IF( ISNA( 'F_Input Override'!I13 ), "", IF( ISBLANK( 'F_Input Override'!I13 ), 'F_Inputs - BP'!I13, 'F_Input Override'!I13 ) )</f>
        <v>20.518281200000001</v>
      </c>
      <c r="J13" s="58">
        <f xml:space="preserve"> IF( ISNA( 'F_Input Override'!J13 ), "", IF( ISBLANK( 'F_Input Override'!J13 ), 'F_Inputs - BP'!J13, 'F_Input Override'!J13 ) )</f>
        <v>3.8117535</v>
      </c>
      <c r="K13" s="64" t="str">
        <f xml:space="preserve"> INDEX(Lookup!C:C, MATCH('Inp - BP final'!B13, Lookup!B:B, 0),)</f>
        <v>WR - Enh opex</v>
      </c>
    </row>
    <row r="14" spans="1:12">
      <c r="A14" t="s">
        <v>44</v>
      </c>
      <c r="B14" t="s">
        <v>60</v>
      </c>
      <c r="C14" t="s">
        <v>61</v>
      </c>
      <c r="D14" t="s">
        <v>47</v>
      </c>
      <c r="E14" t="s">
        <v>41</v>
      </c>
      <c r="F14" s="58">
        <f xml:space="preserve"> IF( ISNA( 'F_Input Override'!F14 ), "", IF( ISBLANK( 'F_Input Override'!F14 ), 'F_Inputs - BP'!F14, 'F_Input Override'!F14 ) )</f>
        <v>0</v>
      </c>
      <c r="G14" s="58">
        <f xml:space="preserve"> IF( ISNA( 'F_Input Override'!G14 ), "", IF( ISBLANK( 'F_Input Override'!G14 ), 'F_Inputs - BP'!G14, 'F_Input Override'!G14 ) )</f>
        <v>0</v>
      </c>
      <c r="H14" s="58">
        <f xml:space="preserve"> IF( ISNA( 'F_Input Override'!H14 ), "", IF( ISBLANK( 'F_Input Override'!H14 ), 'F_Inputs - BP'!H14, 'F_Input Override'!H14 ) )</f>
        <v>0</v>
      </c>
      <c r="I14" s="58">
        <f xml:space="preserve"> IF( ISNA( 'F_Input Override'!I14 ), "", IF( ISBLANK( 'F_Input Override'!I14 ), 'F_Inputs - BP'!I14, 'F_Input Override'!I14 ) )</f>
        <v>0</v>
      </c>
      <c r="J14" s="58">
        <f xml:space="preserve"> IF( ISNA( 'F_Input Override'!J14 ), "", IF( ISBLANK( 'F_Input Override'!J14 ), 'F_Inputs - BP'!J14, 'F_Input Override'!J14 ) )</f>
        <v>0</v>
      </c>
      <c r="K14" s="64" t="str">
        <f xml:space="preserve"> INDEX(Lookup!C:C, MATCH('Inp - BP final'!B14, Lookup!B:B, 0),)</f>
        <v>WN+ - Enh opex</v>
      </c>
    </row>
    <row r="15" spans="1:12">
      <c r="A15" t="s">
        <v>44</v>
      </c>
      <c r="B15" t="s">
        <v>62</v>
      </c>
      <c r="C15" t="s">
        <v>63</v>
      </c>
      <c r="D15" t="s">
        <v>47</v>
      </c>
      <c r="E15" t="s">
        <v>41</v>
      </c>
      <c r="F15" s="58">
        <f xml:space="preserve"> IF( ISNA( 'F_Input Override'!F15 ), "", IF( ISBLANK( 'F_Input Override'!F15 ), 'F_Inputs - BP'!F15, 'F_Input Override'!F15 ) )</f>
        <v>0</v>
      </c>
      <c r="G15" s="58">
        <f xml:space="preserve"> IF( ISNA( 'F_Input Override'!G15 ), "", IF( ISBLANK( 'F_Input Override'!G15 ), 'F_Inputs - BP'!G15, 'F_Input Override'!G15 ) )</f>
        <v>0</v>
      </c>
      <c r="H15" s="58">
        <f xml:space="preserve"> IF( ISNA( 'F_Input Override'!H15 ), "", IF( ISBLANK( 'F_Input Override'!H15 ), 'F_Inputs - BP'!H15, 'F_Input Override'!H15 ) )</f>
        <v>0</v>
      </c>
      <c r="I15" s="58">
        <f xml:space="preserve"> IF( ISNA( 'F_Input Override'!I15 ), "", IF( ISBLANK( 'F_Input Override'!I15 ), 'F_Inputs - BP'!I15, 'F_Input Override'!I15 ) )</f>
        <v>0</v>
      </c>
      <c r="J15" s="58">
        <f xml:space="preserve"> IF( ISNA( 'F_Input Override'!J15 ), "", IF( ISBLANK( 'F_Input Override'!J15 ), 'F_Inputs - BP'!J15, 'F_Input Override'!J15 ) )</f>
        <v>0</v>
      </c>
      <c r="K15" s="64" t="str">
        <f xml:space="preserve"> INDEX(Lookup!C:C, MATCH('Inp - BP final'!B15, Lookup!B:B, 0),)</f>
        <v>WN+ - Enh opex</v>
      </c>
    </row>
    <row r="16" spans="1:12">
      <c r="A16" t="s">
        <v>44</v>
      </c>
      <c r="B16" t="s">
        <v>64</v>
      </c>
      <c r="C16" t="s">
        <v>65</v>
      </c>
      <c r="D16" t="s">
        <v>47</v>
      </c>
      <c r="E16" t="s">
        <v>41</v>
      </c>
      <c r="F16" s="58">
        <f xml:space="preserve"> IF( ISNA( 'F_Input Override'!F16 ), "", IF( ISBLANK( 'F_Input Override'!F16 ), 'F_Inputs - BP'!F16, 'F_Input Override'!F16 ) )</f>
        <v>1.5239916</v>
      </c>
      <c r="G16" s="58">
        <f xml:space="preserve"> IF( ISNA( 'F_Input Override'!G16 ), "", IF( ISBLANK( 'F_Input Override'!G16 ), 'F_Inputs - BP'!G16, 'F_Input Override'!G16 ) )</f>
        <v>1.7960252999999999</v>
      </c>
      <c r="H16" s="58">
        <f xml:space="preserve"> IF( ISNA( 'F_Input Override'!H16 ), "", IF( ISBLANK( 'F_Input Override'!H16 ), 'F_Inputs - BP'!H16, 'F_Input Override'!H16 ) )</f>
        <v>2.4915056</v>
      </c>
      <c r="I16" s="58">
        <f xml:space="preserve"> IF( ISNA( 'F_Input Override'!I16 ), "", IF( ISBLANK( 'F_Input Override'!I16 ), 'F_Inputs - BP'!I16, 'F_Input Override'!I16 ) )</f>
        <v>3.8566177000000001</v>
      </c>
      <c r="J16" s="58">
        <f xml:space="preserve"> IF( ISNA( 'F_Input Override'!J16 ), "", IF( ISBLANK( 'F_Input Override'!J16 ), 'F_Inputs - BP'!J16, 'F_Input Override'!J16 ) )</f>
        <v>5.8626210000000007</v>
      </c>
      <c r="K16" s="64" t="str">
        <f xml:space="preserve"> INDEX(Lookup!C:C, MATCH('Inp - BP final'!B16, Lookup!B:B, 0),)</f>
        <v>WN+ - Enh opex</v>
      </c>
    </row>
    <row r="17" spans="1:12">
      <c r="A17" t="s">
        <v>44</v>
      </c>
      <c r="B17" t="s">
        <v>66</v>
      </c>
      <c r="C17" t="s">
        <v>67</v>
      </c>
      <c r="D17" t="s">
        <v>47</v>
      </c>
      <c r="E17" t="s">
        <v>41</v>
      </c>
      <c r="F17" s="58">
        <f xml:space="preserve"> IF( ISNA( 'F_Input Override'!F17 ), "", IF( ISBLANK( 'F_Input Override'!F17 ), 'F_Inputs - BP'!F17, 'F_Input Override'!F17 ) )</f>
        <v>11.5733312</v>
      </c>
      <c r="G17" s="58">
        <f xml:space="preserve"> IF( ISNA( 'F_Input Override'!G17 ), "", IF( ISBLANK( 'F_Input Override'!G17 ), 'F_Inputs - BP'!G17, 'F_Input Override'!G17 ) )</f>
        <v>11.785263799999999</v>
      </c>
      <c r="H17" s="58">
        <f xml:space="preserve"> IF( ISNA( 'F_Input Override'!H17 ), "", IF( ISBLANK( 'F_Input Override'!H17 ), 'F_Inputs - BP'!H17, 'F_Input Override'!H17 ) )</f>
        <v>10.207383999999999</v>
      </c>
      <c r="I17" s="58">
        <f xml:space="preserve"> IF( ISNA( 'F_Input Override'!I17 ), "", IF( ISBLANK( 'F_Input Override'!I17 ), 'F_Inputs - BP'!I17, 'F_Input Override'!I17 ) )</f>
        <v>11.353317799999999</v>
      </c>
      <c r="J17" s="58">
        <f xml:space="preserve"> IF( ISNA( 'F_Input Override'!J17 ), "", IF( ISBLANK( 'F_Input Override'!J17 ), 'F_Inputs - BP'!J17, 'F_Input Override'!J17 ) )</f>
        <v>13.484785499999999</v>
      </c>
      <c r="K17" s="64" t="str">
        <f xml:space="preserve"> INDEX(Lookup!C:C, MATCH('Inp - BP final'!B17, Lookup!B:B, 0),)</f>
        <v>WN+ - Enh opex</v>
      </c>
    </row>
    <row r="18" spans="1:12">
      <c r="A18" t="s">
        <v>44</v>
      </c>
      <c r="B18" t="s">
        <v>68</v>
      </c>
      <c r="C18" t="s">
        <v>69</v>
      </c>
      <c r="D18" t="s">
        <v>47</v>
      </c>
      <c r="E18" t="s">
        <v>41</v>
      </c>
      <c r="F18" s="58">
        <f xml:space="preserve"> IF( ISNA( 'F_Input Override'!F18 ), "", IF( ISBLANK( 'F_Input Override'!F18 ), 'F_Inputs - BP'!F18, 'F_Input Override'!F18 ) )</f>
        <v>40.946267599999999</v>
      </c>
      <c r="G18" s="58">
        <f xml:space="preserve"> IF( ISNA( 'F_Input Override'!G18 ), "", IF( ISBLANK( 'F_Input Override'!G18 ), 'F_Inputs - BP'!G18, 'F_Input Override'!G18 ) )</f>
        <v>53.839744800000005</v>
      </c>
      <c r="H18" s="58">
        <f xml:space="preserve"> IF( ISNA( 'F_Input Override'!H18 ), "", IF( ISBLANK( 'F_Input Override'!H18 ), 'F_Inputs - BP'!H18, 'F_Input Override'!H18 ) )</f>
        <v>48.386099199999997</v>
      </c>
      <c r="I18" s="58">
        <f xml:space="preserve"> IF( ISNA( 'F_Input Override'!I18 ), "", IF( ISBLANK( 'F_Input Override'!I18 ), 'F_Inputs - BP'!I18, 'F_Input Override'!I18 ) )</f>
        <v>35.728216700000004</v>
      </c>
      <c r="J18" s="58">
        <f xml:space="preserve"> IF( ISNA( 'F_Input Override'!J18 ), "", IF( ISBLANK( 'F_Input Override'!J18 ), 'F_Inputs - BP'!J18, 'F_Input Override'!J18 ) )</f>
        <v>23.15916</v>
      </c>
      <c r="K18" s="64" t="str">
        <f xml:space="preserve"> INDEX(Lookup!C:C, MATCH('Inp - BP final'!B18, Lookup!B:B, 0),)</f>
        <v>Total - Enh opex</v>
      </c>
      <c r="L18" t="s">
        <v>366</v>
      </c>
    </row>
    <row r="19" spans="1:12">
      <c r="A19" t="s">
        <v>44</v>
      </c>
      <c r="B19" t="s">
        <v>70</v>
      </c>
      <c r="C19" t="s">
        <v>71</v>
      </c>
      <c r="D19" t="s">
        <v>47</v>
      </c>
      <c r="E19" t="s">
        <v>41</v>
      </c>
      <c r="F19" s="58">
        <f xml:space="preserve"> IF( ISNA( 'F_Input Override'!F19 ), "", IF( ISBLANK( 'F_Input Override'!F19 ), 'F_Inputs - BP'!F19, 'F_Input Override'!F19 ) )</f>
        <v>9.1809965441332828</v>
      </c>
      <c r="G19" s="58">
        <f xml:space="preserve"> IF( ISNA( 'F_Input Override'!G19 ), "", IF( ISBLANK( 'F_Input Override'!G19 ), 'F_Inputs - BP'!G19, 'F_Input Override'!G19 ) )</f>
        <v>10.14395646416115</v>
      </c>
      <c r="H19" s="58">
        <f xml:space="preserve"> IF( ISNA( 'F_Input Override'!H19 ), "", IF( ISBLANK( 'F_Input Override'!H19 ), 'F_Inputs - BP'!H19, 'F_Input Override'!H19 ) )</f>
        <v>9.3310861200682425</v>
      </c>
      <c r="I19" s="58">
        <f xml:space="preserve"> IF( ISNA( 'F_Input Override'!I19 ), "", IF( ISBLANK( 'F_Input Override'!I19 ), 'F_Inputs - BP'!I19, 'F_Input Override'!I19 ) )</f>
        <v>5.9214272476217094</v>
      </c>
      <c r="J19" s="58">
        <f xml:space="preserve"> IF( ISNA( 'F_Input Override'!J19 ), "", IF( ISBLANK( 'F_Input Override'!J19 ), 'F_Inputs - BP'!J19, 'F_Input Override'!J19 ) )</f>
        <v>5.0011558764770747</v>
      </c>
      <c r="K19" s="64" t="str">
        <f xml:space="preserve"> INDEX(Lookup!C:C, MATCH('Inp - BP final'!B19, Lookup!B:B, 0),)</f>
        <v>WR - Base capex</v>
      </c>
    </row>
    <row r="20" spans="1:12">
      <c r="A20" t="s">
        <v>44</v>
      </c>
      <c r="B20" t="s">
        <v>72</v>
      </c>
      <c r="C20" t="s">
        <v>73</v>
      </c>
      <c r="D20" t="s">
        <v>47</v>
      </c>
      <c r="E20" t="s">
        <v>41</v>
      </c>
      <c r="F20" s="58">
        <f xml:space="preserve"> IF( ISNA( 'F_Input Override'!F20 ), "", IF( ISBLANK( 'F_Input Override'!F20 ), 'F_Inputs - BP'!F20, 'F_Input Override'!F20 ) )</f>
        <v>1.50355870811931</v>
      </c>
      <c r="G20" s="58">
        <f xml:space="preserve"> IF( ISNA( 'F_Input Override'!G20 ), "", IF( ISBLANK( 'F_Input Override'!G20 ), 'F_Inputs - BP'!G20, 'F_Input Override'!G20 ) )</f>
        <v>1.519751263604918</v>
      </c>
      <c r="H20" s="58">
        <f xml:space="preserve"> IF( ISNA( 'F_Input Override'!H20 ), "", IF( ISBLANK( 'F_Input Override'!H20 ), 'F_Inputs - BP'!H20, 'F_Input Override'!H20 ) )</f>
        <v>1.2474796529093051</v>
      </c>
      <c r="I20" s="58">
        <f xml:space="preserve"> IF( ISNA( 'F_Input Override'!I20 ), "", IF( ISBLANK( 'F_Input Override'!I20 ), 'F_Inputs - BP'!I20, 'F_Input Override'!I20 ) )</f>
        <v>1.1366504918833329</v>
      </c>
      <c r="J20" s="58">
        <f xml:space="preserve"> IF( ISNA( 'F_Input Override'!J20 ), "", IF( ISBLANK( 'F_Input Override'!J20 ), 'F_Inputs - BP'!J20, 'F_Input Override'!J20 ) )</f>
        <v>1.3039637945604849</v>
      </c>
      <c r="K20" s="64" t="str">
        <f xml:space="preserve"> INDEX(Lookup!C:C, MATCH('Inp - BP final'!B20, Lookup!B:B, 0),)</f>
        <v>WN+ - Base capex</v>
      </c>
    </row>
    <row r="21" spans="1:12">
      <c r="A21" t="s">
        <v>44</v>
      </c>
      <c r="B21" t="s">
        <v>74</v>
      </c>
      <c r="C21" t="s">
        <v>75</v>
      </c>
      <c r="D21" t="s">
        <v>47</v>
      </c>
      <c r="E21" t="s">
        <v>41</v>
      </c>
      <c r="F21" s="58">
        <f xml:space="preserve"> IF( ISNA( 'F_Input Override'!F21 ), "", IF( ISBLANK( 'F_Input Override'!F21 ), 'F_Inputs - BP'!F21, 'F_Input Override'!F21 ) )</f>
        <v>0</v>
      </c>
      <c r="G21" s="58">
        <f xml:space="preserve"> IF( ISNA( 'F_Input Override'!G21 ), "", IF( ISBLANK( 'F_Input Override'!G21 ), 'F_Inputs - BP'!G21, 'F_Input Override'!G21 ) )</f>
        <v>0</v>
      </c>
      <c r="H21" s="58">
        <f xml:space="preserve"> IF( ISNA( 'F_Input Override'!H21 ), "", IF( ISBLANK( 'F_Input Override'!H21 ), 'F_Inputs - BP'!H21, 'F_Input Override'!H21 ) )</f>
        <v>0</v>
      </c>
      <c r="I21" s="58">
        <f xml:space="preserve"> IF( ISNA( 'F_Input Override'!I21 ), "", IF( ISBLANK( 'F_Input Override'!I21 ), 'F_Inputs - BP'!I21, 'F_Input Override'!I21 ) )</f>
        <v>0</v>
      </c>
      <c r="J21" s="58">
        <f xml:space="preserve"> IF( ISNA( 'F_Input Override'!J21 ), "", IF( ISBLANK( 'F_Input Override'!J21 ), 'F_Inputs - BP'!J21, 'F_Input Override'!J21 ) )</f>
        <v>0</v>
      </c>
      <c r="K21" s="64" t="str">
        <f xml:space="preserve"> INDEX(Lookup!C:C, MATCH('Inp - BP final'!B21, Lookup!B:B, 0),)</f>
        <v>WN+ - Base capex</v>
      </c>
    </row>
    <row r="22" spans="1:12">
      <c r="A22" t="s">
        <v>44</v>
      </c>
      <c r="B22" t="s">
        <v>76</v>
      </c>
      <c r="C22" t="s">
        <v>77</v>
      </c>
      <c r="D22" t="s">
        <v>47</v>
      </c>
      <c r="E22" t="s">
        <v>41</v>
      </c>
      <c r="F22" s="58">
        <f xml:space="preserve"> IF( ISNA( 'F_Input Override'!F22 ), "", IF( ISBLANK( 'F_Input Override'!F22 ), 'F_Inputs - BP'!F22, 'F_Input Override'!F22 ) )</f>
        <v>39.53511698631106</v>
      </c>
      <c r="G22" s="58">
        <f xml:space="preserve"> IF( ISNA( 'F_Input Override'!G22 ), "", IF( ISBLANK( 'F_Input Override'!G22 ), 'F_Inputs - BP'!G22, 'F_Input Override'!G22 ) )</f>
        <v>40.92182389660276</v>
      </c>
      <c r="H22" s="58">
        <f xml:space="preserve"> IF( ISNA( 'F_Input Override'!H22 ), "", IF( ISBLANK( 'F_Input Override'!H22 ), 'F_Inputs - BP'!H22, 'F_Input Override'!H22 ) )</f>
        <v>41.428071649708372</v>
      </c>
      <c r="I22" s="58">
        <f xml:space="preserve"> IF( ISNA( 'F_Input Override'!I22 ), "", IF( ISBLANK( 'F_Input Override'!I22 ), 'F_Inputs - BP'!I22, 'F_Input Override'!I22 ) )</f>
        <v>40.385444179095821</v>
      </c>
      <c r="J22" s="58">
        <f xml:space="preserve"> IF( ISNA( 'F_Input Override'!J22 ), "", IF( ISBLANK( 'F_Input Override'!J22 ), 'F_Inputs - BP'!J22, 'F_Input Override'!J22 ) )</f>
        <v>34.091188444948628</v>
      </c>
      <c r="K22" s="64" t="str">
        <f xml:space="preserve"> INDEX(Lookup!C:C, MATCH('Inp - BP final'!B22, Lookup!B:B, 0),)</f>
        <v>WN+ - Base capex</v>
      </c>
    </row>
    <row r="23" spans="1:12">
      <c r="A23" t="s">
        <v>44</v>
      </c>
      <c r="B23" t="s">
        <v>78</v>
      </c>
      <c r="C23" t="s">
        <v>79</v>
      </c>
      <c r="D23" t="s">
        <v>47</v>
      </c>
      <c r="E23" t="s">
        <v>41</v>
      </c>
      <c r="F23" s="58">
        <f xml:space="preserve"> IF( ISNA( 'F_Input Override'!F23 ), "", IF( ISBLANK( 'F_Input Override'!F23 ), 'F_Inputs - BP'!F23, 'F_Input Override'!F23 ) )</f>
        <v>88.029411967966226</v>
      </c>
      <c r="G23" s="58">
        <f xml:space="preserve"> IF( ISNA( 'F_Input Override'!G23 ), "", IF( ISBLANK( 'F_Input Override'!G23 ), 'F_Inputs - BP'!G23, 'F_Input Override'!G23 ) )</f>
        <v>118.3580086711415</v>
      </c>
      <c r="H23" s="58">
        <f xml:space="preserve"> IF( ISNA( 'F_Input Override'!H23 ), "", IF( ISBLANK( 'F_Input Override'!H23 ), 'F_Inputs - BP'!H23, 'F_Input Override'!H23 ) )</f>
        <v>130.14225485168711</v>
      </c>
      <c r="I23" s="58">
        <f xml:space="preserve"> IF( ISNA( 'F_Input Override'!I23 ), "", IF( ISBLANK( 'F_Input Override'!I23 ), 'F_Inputs - BP'!I23, 'F_Input Override'!I23 ) )</f>
        <v>132.65631441788679</v>
      </c>
      <c r="J23" s="58">
        <f xml:space="preserve"> IF( ISNA( 'F_Input Override'!J23 ), "", IF( ISBLANK( 'F_Input Override'!J23 ), 'F_Inputs - BP'!J23, 'F_Input Override'!J23 ) )</f>
        <v>121.2909302032749</v>
      </c>
      <c r="K23" s="64" t="str">
        <f xml:space="preserve"> INDEX(Lookup!C:C, MATCH('Inp - BP final'!B23, Lookup!B:B, 0),)</f>
        <v>WN+ - Base capex</v>
      </c>
    </row>
    <row r="24" spans="1:12">
      <c r="A24" t="s">
        <v>44</v>
      </c>
      <c r="B24" t="s">
        <v>80</v>
      </c>
      <c r="C24" t="s">
        <v>81</v>
      </c>
      <c r="D24" t="s">
        <v>47</v>
      </c>
      <c r="E24" t="s">
        <v>41</v>
      </c>
      <c r="F24" s="58">
        <f xml:space="preserve"> IF( ISNA( 'F_Input Override'!F24 ), "", IF( ISBLANK( 'F_Input Override'!F24 ), 'F_Inputs - BP'!F24, 'F_Input Override'!F24 ) )</f>
        <v>138.24908420652989</v>
      </c>
      <c r="G24" s="58">
        <f xml:space="preserve"> IF( ISNA( 'F_Input Override'!G24 ), "", IF( ISBLANK( 'F_Input Override'!G24 ), 'F_Inputs - BP'!G24, 'F_Input Override'!G24 ) )</f>
        <v>170.9435402955103</v>
      </c>
      <c r="H24" s="58">
        <f xml:space="preserve"> IF( ISNA( 'F_Input Override'!H24 ), "", IF( ISBLANK( 'F_Input Override'!H24 ), 'F_Inputs - BP'!H24, 'F_Input Override'!H24 ) )</f>
        <v>182.148892274373</v>
      </c>
      <c r="I24" s="58">
        <f xml:space="preserve"> IF( ISNA( 'F_Input Override'!I24 ), "", IF( ISBLANK( 'F_Input Override'!I24 ), 'F_Inputs - BP'!I24, 'F_Input Override'!I24 ) )</f>
        <v>180.0998363364877</v>
      </c>
      <c r="J24" s="58">
        <f xml:space="preserve"> IF( ISNA( 'F_Input Override'!J24 ), "", IF( ISBLANK( 'F_Input Override'!J24 ), 'F_Inputs - BP'!J24, 'F_Input Override'!J24 ) )</f>
        <v>161.6872383192611</v>
      </c>
      <c r="K24" s="64" t="str">
        <f xml:space="preserve"> INDEX(Lookup!C:C, MATCH('Inp - BP final'!B24, Lookup!B:B, 0),)</f>
        <v>Total - Base capex</v>
      </c>
      <c r="L24" t="s">
        <v>366</v>
      </c>
    </row>
    <row r="25" spans="1:12">
      <c r="A25" t="s">
        <v>44</v>
      </c>
      <c r="B25" t="s">
        <v>82</v>
      </c>
      <c r="C25" t="s">
        <v>83</v>
      </c>
      <c r="D25" t="s">
        <v>47</v>
      </c>
      <c r="E25" t="s">
        <v>41</v>
      </c>
      <c r="F25" s="58">
        <f xml:space="preserve"> IF( ISNA( 'F_Input Override'!F25 ), "", IF( ISBLANK( 'F_Input Override'!F25 ), 'F_Inputs - BP'!F25, 'F_Input Override'!F25 ) )</f>
        <v>161.95942600000001</v>
      </c>
      <c r="G25" s="58">
        <f xml:space="preserve"> IF( ISNA( 'F_Input Override'!G25 ), "", IF( ISBLANK( 'F_Input Override'!G25 ), 'F_Inputs - BP'!G25, 'F_Input Override'!G25 ) )</f>
        <v>152.78845079999999</v>
      </c>
      <c r="H25" s="58">
        <f xml:space="preserve"> IF( ISNA( 'F_Input Override'!H25 ), "", IF( ISBLANK( 'F_Input Override'!H25 ), 'F_Inputs - BP'!H25, 'F_Input Override'!H25 ) )</f>
        <v>184.30188319999999</v>
      </c>
      <c r="I25" s="58">
        <f xml:space="preserve"> IF( ISNA( 'F_Input Override'!I25 ), "", IF( ISBLANK( 'F_Input Override'!I25 ), 'F_Inputs - BP'!I25, 'F_Input Override'!I25 ) )</f>
        <v>163.661686</v>
      </c>
      <c r="J25" s="58">
        <f xml:space="preserve"> IF( ISNA( 'F_Input Override'!J25 ), "", IF( ISBLANK( 'F_Input Override'!J25 ), 'F_Inputs - BP'!J25, 'F_Input Override'!J25 ) )</f>
        <v>80.571716000000009</v>
      </c>
      <c r="K25" s="64" t="str">
        <f xml:space="preserve"> INDEX(Lookup!C:C, MATCH('Inp - BP final'!B25, Lookup!B:B, 0),)</f>
        <v>WR - Enh capex</v>
      </c>
    </row>
    <row r="26" spans="1:12">
      <c r="A26" t="s">
        <v>44</v>
      </c>
      <c r="B26" t="s">
        <v>84</v>
      </c>
      <c r="C26" t="s">
        <v>85</v>
      </c>
      <c r="D26" t="s">
        <v>47</v>
      </c>
      <c r="E26" t="s">
        <v>41</v>
      </c>
      <c r="F26" s="58">
        <f xml:space="preserve"> IF( ISNA( 'F_Input Override'!F26 ), "", IF( ISBLANK( 'F_Input Override'!F26 ), 'F_Inputs - BP'!F26, 'F_Input Override'!F26 ) )</f>
        <v>0</v>
      </c>
      <c r="G26" s="58">
        <f xml:space="preserve"> IF( ISNA( 'F_Input Override'!G26 ), "", IF( ISBLANK( 'F_Input Override'!G26 ), 'F_Inputs - BP'!G26, 'F_Input Override'!G26 ) )</f>
        <v>0</v>
      </c>
      <c r="H26" s="58">
        <f xml:space="preserve"> IF( ISNA( 'F_Input Override'!H26 ), "", IF( ISBLANK( 'F_Input Override'!H26 ), 'F_Inputs - BP'!H26, 'F_Input Override'!H26 ) )</f>
        <v>0</v>
      </c>
      <c r="I26" s="58">
        <f xml:space="preserve"> IF( ISNA( 'F_Input Override'!I26 ), "", IF( ISBLANK( 'F_Input Override'!I26 ), 'F_Inputs - BP'!I26, 'F_Input Override'!I26 ) )</f>
        <v>0</v>
      </c>
      <c r="J26" s="58">
        <f xml:space="preserve"> IF( ISNA( 'F_Input Override'!J26 ), "", IF( ISBLANK( 'F_Input Override'!J26 ), 'F_Inputs - BP'!J26, 'F_Input Override'!J26 ) )</f>
        <v>0</v>
      </c>
      <c r="K26" s="64" t="str">
        <f xml:space="preserve"> INDEX(Lookup!C:C, MATCH('Inp - BP final'!B26, Lookup!B:B, 0),)</f>
        <v>WN+ - Enh capex</v>
      </c>
    </row>
    <row r="27" spans="1:12">
      <c r="A27" t="s">
        <v>44</v>
      </c>
      <c r="B27" t="s">
        <v>86</v>
      </c>
      <c r="C27" t="s">
        <v>87</v>
      </c>
      <c r="D27" t="s">
        <v>47</v>
      </c>
      <c r="E27" t="s">
        <v>41</v>
      </c>
      <c r="F27" s="58">
        <f xml:space="preserve"> IF( ISNA( 'F_Input Override'!F27 ), "", IF( ISBLANK( 'F_Input Override'!F27 ), 'F_Inputs - BP'!F27, 'F_Input Override'!F27 ) )</f>
        <v>0</v>
      </c>
      <c r="G27" s="58">
        <f xml:space="preserve"> IF( ISNA( 'F_Input Override'!G27 ), "", IF( ISBLANK( 'F_Input Override'!G27 ), 'F_Inputs - BP'!G27, 'F_Input Override'!G27 ) )</f>
        <v>0</v>
      </c>
      <c r="H27" s="58">
        <f xml:space="preserve"> IF( ISNA( 'F_Input Override'!H27 ), "", IF( ISBLANK( 'F_Input Override'!H27 ), 'F_Inputs - BP'!H27, 'F_Input Override'!H27 ) )</f>
        <v>0</v>
      </c>
      <c r="I27" s="58">
        <f xml:space="preserve"> IF( ISNA( 'F_Input Override'!I27 ), "", IF( ISBLANK( 'F_Input Override'!I27 ), 'F_Inputs - BP'!I27, 'F_Input Override'!I27 ) )</f>
        <v>0</v>
      </c>
      <c r="J27" s="58">
        <f xml:space="preserve"> IF( ISNA( 'F_Input Override'!J27 ), "", IF( ISBLANK( 'F_Input Override'!J27 ), 'F_Inputs - BP'!J27, 'F_Input Override'!J27 ) )</f>
        <v>0</v>
      </c>
      <c r="K27" s="64" t="str">
        <f xml:space="preserve"> INDEX(Lookup!C:C, MATCH('Inp - BP final'!B27, Lookup!B:B, 0),)</f>
        <v>WN+ - Enh capex</v>
      </c>
    </row>
    <row r="28" spans="1:12">
      <c r="A28" t="s">
        <v>44</v>
      </c>
      <c r="B28" t="s">
        <v>88</v>
      </c>
      <c r="C28" t="s">
        <v>89</v>
      </c>
      <c r="D28" t="s">
        <v>47</v>
      </c>
      <c r="E28" t="s">
        <v>41</v>
      </c>
      <c r="F28" s="58">
        <f xml:space="preserve"> IF( ISNA( 'F_Input Override'!F28 ), "", IF( ISBLANK( 'F_Input Override'!F28 ), 'F_Inputs - BP'!F28, 'F_Input Override'!F28 ) )</f>
        <v>37.856068800000003</v>
      </c>
      <c r="G28" s="58">
        <f xml:space="preserve"> IF( ISNA( 'F_Input Override'!G28 ), "", IF( ISBLANK( 'F_Input Override'!G28 ), 'F_Inputs - BP'!G28, 'F_Input Override'!G28 ) )</f>
        <v>78.284774299999995</v>
      </c>
      <c r="H28" s="58">
        <f xml:space="preserve"> IF( ISNA( 'F_Input Override'!H28 ), "", IF( ISBLANK( 'F_Input Override'!H28 ), 'F_Inputs - BP'!H28, 'F_Input Override'!H28 ) )</f>
        <v>108.0578768</v>
      </c>
      <c r="I28" s="58">
        <f xml:space="preserve"> IF( ISNA( 'F_Input Override'!I28 ), "", IF( ISBLANK( 'F_Input Override'!I28 ), 'F_Inputs - BP'!I28, 'F_Input Override'!I28 ) )</f>
        <v>119.12589370000001</v>
      </c>
      <c r="J28" s="58">
        <f xml:space="preserve"> IF( ISNA( 'F_Input Override'!J28 ), "", IF( ISBLANK( 'F_Input Override'!J28 ), 'F_Inputs - BP'!J28, 'F_Input Override'!J28 ) )</f>
        <v>72.568155000000004</v>
      </c>
      <c r="K28" s="64" t="str">
        <f xml:space="preserve"> INDEX(Lookup!C:C, MATCH('Inp - BP final'!B28, Lookup!B:B, 0),)</f>
        <v>WN+ - Enh capex</v>
      </c>
    </row>
    <row r="29" spans="1:12">
      <c r="A29" t="s">
        <v>44</v>
      </c>
      <c r="B29" t="s">
        <v>90</v>
      </c>
      <c r="C29" t="s">
        <v>91</v>
      </c>
      <c r="D29" t="s">
        <v>47</v>
      </c>
      <c r="E29" t="s">
        <v>41</v>
      </c>
      <c r="F29" s="58">
        <f xml:space="preserve"> IF( ISNA( 'F_Input Override'!F29 ), "", IF( ISBLANK( 'F_Input Override'!F29 ), 'F_Inputs - BP'!F29, 'F_Input Override'!F29 ) )</f>
        <v>59.689181600000012</v>
      </c>
      <c r="G29" s="58">
        <f xml:space="preserve"> IF( ISNA( 'F_Input Override'!G29 ), "", IF( ISBLANK( 'F_Input Override'!G29 ), 'F_Inputs - BP'!G29, 'F_Input Override'!G29 ) )</f>
        <v>90.069067799999999</v>
      </c>
      <c r="H29" s="58">
        <f xml:space="preserve"> IF( ISNA( 'F_Input Override'!H29 ), "", IF( ISBLANK( 'F_Input Override'!H29 ), 'F_Inputs - BP'!H29, 'F_Input Override'!H29 ) )</f>
        <v>131.06608</v>
      </c>
      <c r="I29" s="58">
        <f xml:space="preserve"> IF( ISNA( 'F_Input Override'!I29 ), "", IF( ISBLANK( 'F_Input Override'!I29 ), 'F_Inputs - BP'!I29, 'F_Input Override'!I29 ) )</f>
        <v>176.1672059</v>
      </c>
      <c r="J29" s="58">
        <f xml:space="preserve"> IF( ISNA( 'F_Input Override'!J29 ), "", IF( ISBLANK( 'F_Input Override'!J29 ), 'F_Inputs - BP'!J29, 'F_Input Override'!J29 ) )</f>
        <v>279.21655349999997</v>
      </c>
      <c r="K29" s="64" t="str">
        <f xml:space="preserve"> INDEX(Lookup!C:C, MATCH('Inp - BP final'!B29, Lookup!B:B, 0),)</f>
        <v>WN+ - Enh capex</v>
      </c>
    </row>
    <row r="30" spans="1:12">
      <c r="A30" t="s">
        <v>44</v>
      </c>
      <c r="B30" t="s">
        <v>92</v>
      </c>
      <c r="C30" t="s">
        <v>93</v>
      </c>
      <c r="D30" t="s">
        <v>47</v>
      </c>
      <c r="E30" t="s">
        <v>41</v>
      </c>
      <c r="F30" s="58">
        <f xml:space="preserve"> IF( ISNA( 'F_Input Override'!F30 ), "", IF( ISBLANK( 'F_Input Override'!F30 ), 'F_Inputs - BP'!F30, 'F_Input Override'!F30 ) )</f>
        <v>259.50467639999999</v>
      </c>
      <c r="G30" s="58">
        <f xml:space="preserve"> IF( ISNA( 'F_Input Override'!G30 ), "", IF( ISBLANK( 'F_Input Override'!G30 ), 'F_Inputs - BP'!G30, 'F_Input Override'!G30 ) )</f>
        <v>321.14229290000003</v>
      </c>
      <c r="H30" s="58">
        <f xml:space="preserve"> IF( ISNA( 'F_Input Override'!H30 ), "", IF( ISBLANK( 'F_Input Override'!H30 ), 'F_Inputs - BP'!H30, 'F_Input Override'!H30 ) )</f>
        <v>423.42583999999999</v>
      </c>
      <c r="I30" s="58">
        <f xml:space="preserve"> IF( ISNA( 'F_Input Override'!I30 ), "", IF( ISBLANK( 'F_Input Override'!I30 ), 'F_Inputs - BP'!I30, 'F_Input Override'!I30 ) )</f>
        <v>458.95478560000004</v>
      </c>
      <c r="J30" s="58">
        <f xml:space="preserve"> IF( ISNA( 'F_Input Override'!J30 ), "", IF( ISBLANK( 'F_Input Override'!J30 ), 'F_Inputs - BP'!J30, 'F_Input Override'!J30 ) )</f>
        <v>432.3564245</v>
      </c>
      <c r="K30" s="64" t="str">
        <f xml:space="preserve"> INDEX(Lookup!C:C, MATCH('Inp - BP final'!B30, Lookup!B:B, 0),)</f>
        <v>Total W - Enh capex</v>
      </c>
      <c r="L30" t="s">
        <v>366</v>
      </c>
    </row>
    <row r="31" spans="1:12">
      <c r="A31" t="s">
        <v>44</v>
      </c>
      <c r="B31" t="s">
        <v>94</v>
      </c>
      <c r="C31" t="s">
        <v>95</v>
      </c>
      <c r="D31" t="s">
        <v>47</v>
      </c>
      <c r="E31" t="s">
        <v>41</v>
      </c>
      <c r="F31" s="58">
        <f xml:space="preserve"> IF( ISNA( 'F_Input Override'!F31 ), "", IF( ISBLANK( 'F_Input Override'!F31 ), 'F_Inputs - BP'!F31, 'F_Input Override'!F31 ) )</f>
        <v>84.529206789742304</v>
      </c>
      <c r="G31" s="58">
        <f xml:space="preserve"> IF( ISNA( 'F_Input Override'!G31 ), "", IF( ISBLANK( 'F_Input Override'!G31 ), 'F_Inputs - BP'!G31, 'F_Input Override'!G31 ) )</f>
        <v>83.794891937488686</v>
      </c>
      <c r="H31" s="58">
        <f xml:space="preserve"> IF( ISNA( 'F_Input Override'!H31 ), "", IF( ISBLANK( 'F_Input Override'!H31 ), 'F_Inputs - BP'!H31, 'F_Input Override'!H31 ) )</f>
        <v>83.041789646711365</v>
      </c>
      <c r="I31" s="58">
        <f xml:space="preserve"> IF( ISNA( 'F_Input Override'!I31 ), "", IF( ISBLANK( 'F_Input Override'!I31 ), 'F_Inputs - BP'!I31, 'F_Input Override'!I31 ) )</f>
        <v>82.386676870371531</v>
      </c>
      <c r="J31" s="58">
        <f xml:space="preserve"> IF( ISNA( 'F_Input Override'!J31 ), "", IF( ISBLANK( 'F_Input Override'!J31 ), 'F_Inputs - BP'!J31, 'F_Input Override'!J31 ) )</f>
        <v>81.774663995062269</v>
      </c>
      <c r="K31" s="64" t="str">
        <f xml:space="preserve"> INDEX(Lookup!C:C, MATCH('Inp - BP final'!B31, Lookup!B:B, 0),)</f>
        <v>WWN+ - Base opex</v>
      </c>
    </row>
    <row r="32" spans="1:12">
      <c r="A32" t="s">
        <v>44</v>
      </c>
      <c r="B32" t="s">
        <v>96</v>
      </c>
      <c r="C32" t="s">
        <v>97</v>
      </c>
      <c r="D32" t="s">
        <v>47</v>
      </c>
      <c r="E32" t="s">
        <v>41</v>
      </c>
      <c r="F32" s="58">
        <f xml:space="preserve"> IF( ISNA( 'F_Input Override'!F32 ), "", IF( ISBLANK( 'F_Input Override'!F32 ), 'F_Inputs - BP'!F32, 'F_Input Override'!F32 ) )</f>
        <v>23.80281256849721</v>
      </c>
      <c r="G32" s="58">
        <f xml:space="preserve"> IF( ISNA( 'F_Input Override'!G32 ), "", IF( ISBLANK( 'F_Input Override'!G32 ), 'F_Inputs - BP'!G32, 'F_Input Override'!G32 ) )</f>
        <v>23.59552752173267</v>
      </c>
      <c r="H32" s="58">
        <f xml:space="preserve"> IF( ISNA( 'F_Input Override'!H32 ), "", IF( ISBLANK( 'F_Input Override'!H32 ), 'F_Inputs - BP'!H32, 'F_Input Override'!H32 ) )</f>
        <v>23.381707435599129</v>
      </c>
      <c r="I32" s="58">
        <f xml:space="preserve"> IF( ISNA( 'F_Input Override'!I32 ), "", IF( ISBLANK( 'F_Input Override'!I32 ), 'F_Inputs - BP'!I32, 'F_Input Override'!I32 ) )</f>
        <v>23.196186661488721</v>
      </c>
      <c r="J32" s="58">
        <f xml:space="preserve"> IF( ISNA( 'F_Input Override'!J32 ), "", IF( ISBLANK( 'F_Input Override'!J32 ), 'F_Inputs - BP'!J32, 'F_Input Override'!J32 ) )</f>
        <v>23.022754988451808</v>
      </c>
      <c r="K32" s="64" t="str">
        <f xml:space="preserve"> INDEX(Lookup!C:C, MATCH('Inp - BP final'!B32, Lookup!B:B, 0),)</f>
        <v>WWN+ - Base opex</v>
      </c>
    </row>
    <row r="33" spans="1:12">
      <c r="A33" t="s">
        <v>44</v>
      </c>
      <c r="B33" t="s">
        <v>98</v>
      </c>
      <c r="C33" t="s">
        <v>99</v>
      </c>
      <c r="D33" t="s">
        <v>47</v>
      </c>
      <c r="E33" t="s">
        <v>41</v>
      </c>
      <c r="F33" s="58">
        <f xml:space="preserve"> IF( ISNA( 'F_Input Override'!F33 ), "", IF( ISBLANK( 'F_Input Override'!F33 ), 'F_Inputs - BP'!F33, 'F_Input Override'!F33 ) )</f>
        <v>10.036578691704809</v>
      </c>
      <c r="G33" s="58">
        <f xml:space="preserve"> IF( ISNA( 'F_Input Override'!G33 ), "", IF( ISBLANK( 'F_Input Override'!G33 ), 'F_Inputs - BP'!G33, 'F_Input Override'!G33 ) )</f>
        <v>9.9482691881368268</v>
      </c>
      <c r="H33" s="58">
        <f xml:space="preserve"> IF( ISNA( 'F_Input Override'!H33 ), "", IF( ISBLANK( 'F_Input Override'!H33 ), 'F_Inputs - BP'!H33, 'F_Input Override'!H33 ) )</f>
        <v>9.858557610064949</v>
      </c>
      <c r="I33" s="58">
        <f xml:space="preserve"> IF( ISNA( 'F_Input Override'!I33 ), "", IF( ISBLANK( 'F_Input Override'!I33 ), 'F_Inputs - BP'!I33, 'F_Input Override'!I33 ) )</f>
        <v>9.7803579567072081</v>
      </c>
      <c r="J33" s="58">
        <f xml:space="preserve"> IF( ISNA( 'F_Input Override'!J33 ), "", IF( ISBLANK( 'F_Input Override'!J33 ), 'F_Inputs - BP'!J33, 'F_Input Override'!J33 ) )</f>
        <v>9.7071607521662209</v>
      </c>
      <c r="K33" s="64" t="str">
        <f xml:space="preserve"> INDEX(Lookup!C:C, MATCH('Inp - BP final'!B33, Lookup!B:B, 0),)</f>
        <v>WWN+ - Base opex</v>
      </c>
    </row>
    <row r="34" spans="1:12">
      <c r="A34" t="s">
        <v>44</v>
      </c>
      <c r="B34" t="s">
        <v>100</v>
      </c>
      <c r="C34" t="s">
        <v>101</v>
      </c>
      <c r="D34" t="s">
        <v>47</v>
      </c>
      <c r="E34" t="s">
        <v>41</v>
      </c>
      <c r="F34" s="58">
        <f xml:space="preserve"> IF( ISNA( 'F_Input Override'!F34 ), "", IF( ISBLANK( 'F_Input Override'!F34 ), 'F_Inputs - BP'!F34, 'F_Input Override'!F34 ) )</f>
        <v>192.94201788171509</v>
      </c>
      <c r="G34" s="58">
        <f xml:space="preserve"> IF( ISNA( 'F_Input Override'!G34 ), "", IF( ISBLANK( 'F_Input Override'!G34 ), 'F_Inputs - BP'!G34, 'F_Input Override'!G34 ) )</f>
        <v>192.3130218337524</v>
      </c>
      <c r="H34" s="58">
        <f xml:space="preserve"> IF( ISNA( 'F_Input Override'!H34 ), "", IF( ISBLANK( 'F_Input Override'!H34 ), 'F_Inputs - BP'!H34, 'F_Input Override'!H34 ) )</f>
        <v>192.4670447145449</v>
      </c>
      <c r="I34" s="58">
        <f xml:space="preserve"> IF( ISNA( 'F_Input Override'!I34 ), "", IF( ISBLANK( 'F_Input Override'!I34 ), 'F_Inputs - BP'!I34, 'F_Input Override'!I34 ) )</f>
        <v>193.09722037379879</v>
      </c>
      <c r="J34" s="58">
        <f xml:space="preserve"> IF( ISNA( 'F_Input Override'!J34 ), "", IF( ISBLANK( 'F_Input Override'!J34 ), 'F_Inputs - BP'!J34, 'F_Input Override'!J34 ) )</f>
        <v>196.38862349366801</v>
      </c>
      <c r="K34" s="64" t="str">
        <f xml:space="preserve"> INDEX(Lookup!C:C, MATCH('Inp - BP final'!B34, Lookup!B:B, 0),)</f>
        <v>WWN+ - Base opex</v>
      </c>
    </row>
    <row r="35" spans="1:12">
      <c r="A35" t="s">
        <v>44</v>
      </c>
      <c r="B35" t="s">
        <v>102</v>
      </c>
      <c r="C35" t="s">
        <v>103</v>
      </c>
      <c r="D35" t="s">
        <v>47</v>
      </c>
      <c r="E35" t="s">
        <v>41</v>
      </c>
      <c r="F35" s="58">
        <f xml:space="preserve"> IF( ISNA( 'F_Input Override'!F35 ), "", IF( ISBLANK( 'F_Input Override'!F35 ), 'F_Inputs - BP'!F35, 'F_Input Override'!F35 ) )</f>
        <v>0</v>
      </c>
      <c r="G35" s="58">
        <f xml:space="preserve"> IF( ISNA( 'F_Input Override'!G35 ), "", IF( ISBLANK( 'F_Input Override'!G35 ), 'F_Inputs - BP'!G35, 'F_Input Override'!G35 ) )</f>
        <v>0</v>
      </c>
      <c r="H35" s="58">
        <f xml:space="preserve"> IF( ISNA( 'F_Input Override'!H35 ), "", IF( ISBLANK( 'F_Input Override'!H35 ), 'F_Inputs - BP'!H35, 'F_Input Override'!H35 ) )</f>
        <v>0</v>
      </c>
      <c r="I35" s="58">
        <f xml:space="preserve"> IF( ISNA( 'F_Input Override'!I35 ), "", IF( ISBLANK( 'F_Input Override'!I35 ), 'F_Inputs - BP'!I35, 'F_Input Override'!I35 ) )</f>
        <v>0</v>
      </c>
      <c r="J35" s="58">
        <f xml:space="preserve"> IF( ISNA( 'F_Input Override'!J35 ), "", IF( ISBLANK( 'F_Input Override'!J35 ), 'F_Inputs - BP'!J35, 'F_Input Override'!J35 ) )</f>
        <v>0</v>
      </c>
      <c r="K35" s="64" t="str">
        <f xml:space="preserve"> INDEX(Lookup!C:C, MATCH('Inp - BP final'!B35, Lookup!B:B, 0),)</f>
        <v>WWN+ - Base opex</v>
      </c>
    </row>
    <row r="36" spans="1:12">
      <c r="A36" t="s">
        <v>44</v>
      </c>
      <c r="B36" t="s">
        <v>104</v>
      </c>
      <c r="C36" t="s">
        <v>105</v>
      </c>
      <c r="D36" t="s">
        <v>47</v>
      </c>
      <c r="E36" t="s">
        <v>41</v>
      </c>
      <c r="F36" s="58">
        <f xml:space="preserve"> IF( ISNA( 'F_Input Override'!F36 ), "", IF( ISBLANK( 'F_Input Override'!F36 ), 'F_Inputs - BP'!F36, 'F_Input Override'!F36 ) )</f>
        <v>23.857680999805108</v>
      </c>
      <c r="G36" s="58">
        <f xml:space="preserve"> IF( ISNA( 'F_Input Override'!G36 ), "", IF( ISBLANK( 'F_Input Override'!G36 ), 'F_Inputs - BP'!G36, 'F_Input Override'!G36 ) )</f>
        <v>23.65156685933589</v>
      </c>
      <c r="H36" s="58">
        <f xml:space="preserve"> IF( ISNA( 'F_Input Override'!H36 ), "", IF( ISBLANK( 'F_Input Override'!H36 ), 'F_Inputs - BP'!H36, 'F_Input Override'!H36 ) )</f>
        <v>23.4404416269698</v>
      </c>
      <c r="I36" s="58">
        <f xml:space="preserve"> IF( ISNA( 'F_Input Override'!I36 ), "", IF( ISBLANK( 'F_Input Override'!I36 ), 'F_Inputs - BP'!I36, 'F_Input Override'!I36 ) )</f>
        <v>23.26251268538191</v>
      </c>
      <c r="J36" s="58">
        <f xml:space="preserve"> IF( ISNA( 'F_Input Override'!J36 ), "", IF( ISBLANK( 'F_Input Override'!J36 ), 'F_Inputs - BP'!J36, 'F_Input Override'!J36 ) )</f>
        <v>23.1040389517382</v>
      </c>
      <c r="K36" s="64" t="str">
        <f xml:space="preserve"> INDEX(Lookup!C:C, MATCH('Inp - BP final'!B36, Lookup!B:B, 0),)</f>
        <v>BIO - Base opex</v>
      </c>
    </row>
    <row r="37" spans="1:12">
      <c r="A37" t="s">
        <v>44</v>
      </c>
      <c r="B37" t="s">
        <v>106</v>
      </c>
      <c r="C37" t="s">
        <v>107</v>
      </c>
      <c r="D37" t="s">
        <v>47</v>
      </c>
      <c r="E37" t="s">
        <v>41</v>
      </c>
      <c r="F37" s="58">
        <f xml:space="preserve"> IF( ISNA( 'F_Input Override'!F37 ), "", IF( ISBLANK( 'F_Input Override'!F37 ), 'F_Inputs - BP'!F37, 'F_Input Override'!F37 ) )</f>
        <v>27.814038133028891</v>
      </c>
      <c r="G37" s="58">
        <f xml:space="preserve"> IF( ISNA( 'F_Input Override'!G37 ), "", IF( ISBLANK( 'F_Input Override'!G37 ), 'F_Inputs - BP'!G37, 'F_Input Override'!G37 ) )</f>
        <v>27.699447684724621</v>
      </c>
      <c r="H37" s="58">
        <f xml:space="preserve"> IF( ISNA( 'F_Input Override'!H37 ), "", IF( ISBLANK( 'F_Input Override'!H37 ), 'F_Inputs - BP'!H37, 'F_Input Override'!H37 ) )</f>
        <v>27.69202230990593</v>
      </c>
      <c r="I37" s="58">
        <f xml:space="preserve"> IF( ISNA( 'F_Input Override'!I37 ), "", IF( ISBLANK( 'F_Input Override'!I37 ), 'F_Inputs - BP'!I37, 'F_Input Override'!I37 ) )</f>
        <v>27.75785577537939</v>
      </c>
      <c r="J37" s="58">
        <f xml:space="preserve"> IF( ISNA( 'F_Input Override'!J37 ), "", IF( ISBLANK( 'F_Input Override'!J37 ), 'F_Inputs - BP'!J37, 'F_Input Override'!J37 ) )</f>
        <v>28.193356974134261</v>
      </c>
      <c r="K37" s="64" t="str">
        <f xml:space="preserve"> INDEX(Lookup!C:C, MATCH('Inp - BP final'!B37, Lookup!B:B, 0),)</f>
        <v>BIO - Base opex</v>
      </c>
    </row>
    <row r="38" spans="1:12">
      <c r="A38" t="s">
        <v>44</v>
      </c>
      <c r="B38" t="s">
        <v>108</v>
      </c>
      <c r="C38" t="s">
        <v>109</v>
      </c>
      <c r="D38" t="s">
        <v>47</v>
      </c>
      <c r="E38" t="s">
        <v>41</v>
      </c>
      <c r="F38" s="58">
        <f xml:space="preserve"> IF( ISNA( 'F_Input Override'!F38 ), "", IF( ISBLANK( 'F_Input Override'!F38 ), 'F_Inputs - BP'!F38, 'F_Input Override'!F38 ) )</f>
        <v>9.2930321390264776</v>
      </c>
      <c r="G38" s="58">
        <f xml:space="preserve"> IF( ISNA( 'F_Input Override'!G38 ), "", IF( ISBLANK( 'F_Input Override'!G38 ), 'F_Inputs - BP'!G38, 'F_Input Override'!G38 ) )</f>
        <v>9.2102898904658126</v>
      </c>
      <c r="H38" s="58">
        <f xml:space="preserve"> IF( ISNA( 'F_Input Override'!H38 ), "", IF( ISBLANK( 'F_Input Override'!H38 ), 'F_Inputs - BP'!H38, 'F_Input Override'!H38 ) )</f>
        <v>9.1247529369760283</v>
      </c>
      <c r="I38" s="58">
        <f xml:space="preserve"> IF( ISNA( 'F_Input Override'!I38 ), "", IF( ISBLANK( 'F_Input Override'!I38 ), 'F_Inputs - BP'!I38, 'F_Input Override'!I38 ) )</f>
        <v>9.051536342092616</v>
      </c>
      <c r="J38" s="58">
        <f xml:space="preserve"> IF( ISNA( 'F_Input Override'!J38 ), "", IF( ISBLANK( 'F_Input Override'!J38 ), 'F_Inputs - BP'!J38, 'F_Input Override'!J38 ) )</f>
        <v>8.9841904609003276</v>
      </c>
      <c r="K38" s="64" t="str">
        <f xml:space="preserve"> INDEX(Lookup!C:C, MATCH('Inp - BP final'!B38, Lookup!B:B, 0),)</f>
        <v>BIO - Base opex</v>
      </c>
    </row>
    <row r="39" spans="1:12">
      <c r="A39" t="s">
        <v>44</v>
      </c>
      <c r="B39" t="s">
        <v>110</v>
      </c>
      <c r="C39" t="s">
        <v>111</v>
      </c>
      <c r="D39" t="s">
        <v>47</v>
      </c>
      <c r="E39" t="s">
        <v>41</v>
      </c>
      <c r="F39" s="58">
        <f xml:space="preserve"> IF( ISNA( 'F_Input Override'!F39 ), "", IF( ISBLANK( 'F_Input Override'!F39 ), 'F_Inputs - BP'!F39, 'F_Input Override'!F39 ) )</f>
        <v>0</v>
      </c>
      <c r="G39" s="58">
        <f xml:space="preserve"> IF( ISNA( 'F_Input Override'!G39 ), "", IF( ISBLANK( 'F_Input Override'!G39 ), 'F_Inputs - BP'!G39, 'F_Input Override'!G39 ) )</f>
        <v>0</v>
      </c>
      <c r="H39" s="58">
        <f xml:space="preserve"> IF( ISNA( 'F_Input Override'!H39 ), "", IF( ISBLANK( 'F_Input Override'!H39 ), 'F_Inputs - BP'!H39, 'F_Input Override'!H39 ) )</f>
        <v>0</v>
      </c>
      <c r="I39" s="58">
        <f xml:space="preserve"> IF( ISNA( 'F_Input Override'!I39 ), "", IF( ISBLANK( 'F_Input Override'!I39 ), 'F_Inputs - BP'!I39, 'F_Input Override'!I39 ) )</f>
        <v>0</v>
      </c>
      <c r="J39" s="58">
        <f xml:space="preserve"> IF( ISNA( 'F_Input Override'!J39 ), "", IF( ISBLANK( 'F_Input Override'!J39 ), 'F_Inputs - BP'!J39, 'F_Input Override'!J39 ) )</f>
        <v>0</v>
      </c>
      <c r="K39" s="64" t="str">
        <f xml:space="preserve"> INDEX(Lookup!C:C, MATCH('Inp - BP final'!B39, Lookup!B:B, 0),)</f>
        <v>ADDN1 - Base opex</v>
      </c>
    </row>
    <row r="40" spans="1:12">
      <c r="A40" t="s">
        <v>44</v>
      </c>
      <c r="B40" t="s">
        <v>112</v>
      </c>
      <c r="C40" t="s">
        <v>113</v>
      </c>
      <c r="D40" t="s">
        <v>47</v>
      </c>
      <c r="E40" t="s">
        <v>41</v>
      </c>
      <c r="F40" s="58">
        <f xml:space="preserve"> IF( ISNA( 'F_Input Override'!F40 ), "", IF( ISBLANK( 'F_Input Override'!F40 ), 'F_Inputs - BP'!F40, 'F_Input Override'!F40 ) )</f>
        <v>0</v>
      </c>
      <c r="G40" s="58">
        <f xml:space="preserve"> IF( ISNA( 'F_Input Override'!G40 ), "", IF( ISBLANK( 'F_Input Override'!G40 ), 'F_Inputs - BP'!G40, 'F_Input Override'!G40 ) )</f>
        <v>0</v>
      </c>
      <c r="H40" s="58">
        <f xml:space="preserve"> IF( ISNA( 'F_Input Override'!H40 ), "", IF( ISBLANK( 'F_Input Override'!H40 ), 'F_Inputs - BP'!H40, 'F_Input Override'!H40 ) )</f>
        <v>0</v>
      </c>
      <c r="I40" s="58">
        <f xml:space="preserve"> IF( ISNA( 'F_Input Override'!I40 ), "", IF( ISBLANK( 'F_Input Override'!I40 ), 'F_Inputs - BP'!I40, 'F_Input Override'!I40 ) )</f>
        <v>0</v>
      </c>
      <c r="J40" s="58">
        <f xml:space="preserve"> IF( ISNA( 'F_Input Override'!J40 ), "", IF( ISBLANK( 'F_Input Override'!J40 ), 'F_Inputs - BP'!J40, 'F_Input Override'!J40 ) )</f>
        <v>0</v>
      </c>
      <c r="K40" s="64" t="str">
        <f xml:space="preserve"> INDEX(Lookup!C:C, MATCH('Inp - BP final'!B40, Lookup!B:B, 0),)</f>
        <v>ADDN2 - Base opex</v>
      </c>
    </row>
    <row r="41" spans="1:12">
      <c r="A41" t="s">
        <v>44</v>
      </c>
      <c r="B41" t="s">
        <v>114</v>
      </c>
      <c r="C41" t="s">
        <v>57</v>
      </c>
      <c r="D41" t="s">
        <v>47</v>
      </c>
      <c r="E41" t="s">
        <v>41</v>
      </c>
      <c r="F41" s="58">
        <f xml:space="preserve"> IF( ISNA( 'F_Input Override'!F41 ), "", IF( ISBLANK( 'F_Input Override'!F41 ), 'F_Inputs - BP'!F41, 'F_Input Override'!F41 ) )</f>
        <v>372.27536720351992</v>
      </c>
      <c r="G41" s="58">
        <f xml:space="preserve"> IF( ISNA( 'F_Input Override'!G41 ), "", IF( ISBLANK( 'F_Input Override'!G41 ), 'F_Inputs - BP'!G41, 'F_Input Override'!G41 ) )</f>
        <v>370.21301491563702</v>
      </c>
      <c r="H41" s="58">
        <f xml:space="preserve"> IF( ISNA( 'F_Input Override'!H41 ), "", IF( ISBLANK( 'F_Input Override'!H41 ), 'F_Inputs - BP'!H41, 'F_Input Override'!H41 ) )</f>
        <v>369.00631628077213</v>
      </c>
      <c r="I41" s="58">
        <f xml:space="preserve"> IF( ISNA( 'F_Input Override'!I41 ), "", IF( ISBLANK( 'F_Input Override'!I41 ), 'F_Inputs - BP'!I41, 'F_Input Override'!I41 ) )</f>
        <v>368.53234666522008</v>
      </c>
      <c r="J41" s="58">
        <f xml:space="preserve"> IF( ISNA( 'F_Input Override'!J41 ), "", IF( ISBLANK( 'F_Input Override'!J41 ), 'F_Inputs - BP'!J41, 'F_Input Override'!J41 ) )</f>
        <v>371.17478961612102</v>
      </c>
      <c r="K41" s="64" t="str">
        <f xml:space="preserve"> INDEX(Lookup!C:C, MATCH('Inp - BP final'!B41, Lookup!B:B, 0),)</f>
        <v>Total WW - Base opex</v>
      </c>
      <c r="L41" t="s">
        <v>366</v>
      </c>
    </row>
    <row r="42" spans="1:12">
      <c r="A42" t="s">
        <v>44</v>
      </c>
      <c r="B42" t="s">
        <v>115</v>
      </c>
      <c r="C42" t="s">
        <v>116</v>
      </c>
      <c r="D42" t="s">
        <v>47</v>
      </c>
      <c r="E42" t="s">
        <v>41</v>
      </c>
      <c r="F42" s="58">
        <f xml:space="preserve"> IF( ISNA( 'F_Input Override'!F42 ), "", IF( ISBLANK( 'F_Input Override'!F42 ), 'F_Inputs - BP'!F42, 'F_Input Override'!F42 ) )</f>
        <v>2.6065289995200009</v>
      </c>
      <c r="G42" s="58">
        <f xml:space="preserve"> IF( ISNA( 'F_Input Override'!G42 ), "", IF( ISBLANK( 'F_Input Override'!G42 ), 'F_Inputs - BP'!G42, 'F_Input Override'!G42 ) )</f>
        <v>3.8066087129199602</v>
      </c>
      <c r="H42" s="58">
        <f xml:space="preserve"> IF( ISNA( 'F_Input Override'!H42 ), "", IF( ISBLANK( 'F_Input Override'!H42 ), 'F_Inputs - BP'!H42, 'F_Input Override'!H42 ) )</f>
        <v>5.0975561517737598</v>
      </c>
      <c r="I42" s="58">
        <f xml:space="preserve"> IF( ISNA( 'F_Input Override'!I42 ), "", IF( ISBLANK( 'F_Input Override'!I42 ), 'F_Inputs - BP'!I42, 'F_Input Override'!I42 ) )</f>
        <v>5.9964971575984798</v>
      </c>
      <c r="J42" s="58">
        <f xml:space="preserve"> IF( ISNA( 'F_Input Override'!J42 ), "", IF( ISBLANK( 'F_Input Override'!J42 ), 'F_Inputs - BP'!J42, 'F_Input Override'!J42 ) )</f>
        <v>6.64040929067568</v>
      </c>
      <c r="K42" s="64" t="str">
        <f xml:space="preserve"> INDEX(Lookup!C:C, MATCH('Inp - BP final'!B42, Lookup!B:B, 0),)</f>
        <v>WWN+ - Enh opex</v>
      </c>
    </row>
    <row r="43" spans="1:12">
      <c r="A43" t="s">
        <v>44</v>
      </c>
      <c r="B43" t="s">
        <v>117</v>
      </c>
      <c r="C43" t="s">
        <v>118</v>
      </c>
      <c r="D43" t="s">
        <v>47</v>
      </c>
      <c r="E43" t="s">
        <v>41</v>
      </c>
      <c r="F43" s="58">
        <f xml:space="preserve"> IF( ISNA( 'F_Input Override'!F43 ), "", IF( ISBLANK( 'F_Input Override'!F43 ), 'F_Inputs - BP'!F43, 'F_Input Override'!F43 ) )</f>
        <v>0.72468959016000012</v>
      </c>
      <c r="G43" s="58">
        <f xml:space="preserve"> IF( ISNA( 'F_Input Override'!G43 ), "", IF( ISBLANK( 'F_Input Override'!G43 ), 'F_Inputs - BP'!G43, 'F_Input Override'!G43 ) )</f>
        <v>1.0562568038925999</v>
      </c>
      <c r="H43" s="58">
        <f xml:space="preserve"> IF( ISNA( 'F_Input Override'!H43 ), "", IF( ISBLANK( 'F_Input Override'!H43 ), 'F_Inputs - BP'!H43, 'F_Input Override'!H43 ) )</f>
        <v>1.4167375185076001</v>
      </c>
      <c r="I43" s="58">
        <f xml:space="preserve"> IF( ISNA( 'F_Input Override'!I43 ), "", IF( ISBLANK( 'F_Input Override'!I43 ), 'F_Inputs - BP'!I43, 'F_Input Override'!I43 ) )</f>
        <v>1.6639398567948001</v>
      </c>
      <c r="J43" s="58">
        <f xml:space="preserve"> IF( ISNA( 'F_Input Override'!J43 ), "", IF( ISBLANK( 'F_Input Override'!J43 ), 'F_Inputs - BP'!J43, 'F_Input Override'!J43 ) )</f>
        <v>1.8436084101448</v>
      </c>
      <c r="K43" s="64" t="str">
        <f xml:space="preserve"> INDEX(Lookup!C:C, MATCH('Inp - BP final'!B43, Lookup!B:B, 0),)</f>
        <v>WWN+ - Enh opex</v>
      </c>
    </row>
    <row r="44" spans="1:12">
      <c r="A44" t="s">
        <v>44</v>
      </c>
      <c r="B44" t="s">
        <v>119</v>
      </c>
      <c r="C44" t="s">
        <v>120</v>
      </c>
      <c r="D44" t="s">
        <v>47</v>
      </c>
      <c r="E44" t="s">
        <v>41</v>
      </c>
      <c r="F44" s="58">
        <f xml:space="preserve"> IF( ISNA( 'F_Input Override'!F44 ), "", IF( ISBLANK( 'F_Input Override'!F44 ), 'F_Inputs - BP'!F44, 'F_Input Override'!F44 ) )</f>
        <v>0.29026809024</v>
      </c>
      <c r="G44" s="58">
        <f xml:space="preserve"> IF( ISNA( 'F_Input Override'!G44 ), "", IF( ISBLANK( 'F_Input Override'!G44 ), 'F_Inputs - BP'!G44, 'F_Input Override'!G44 ) )</f>
        <v>0.42328066801544001</v>
      </c>
      <c r="H44" s="58">
        <f xml:space="preserve"> IF( ISNA( 'F_Input Override'!H44 ), "", IF( ISBLANK( 'F_Input Override'!H44 ), 'F_Inputs - BP'!H44, 'F_Input Override'!H44 ) )</f>
        <v>0.56650222777063997</v>
      </c>
      <c r="I44" s="58">
        <f xml:space="preserve"> IF( ISNA( 'F_Input Override'!I44 ), "", IF( ISBLANK( 'F_Input Override'!I44 ), 'F_Inputs - BP'!I44, 'F_Input Override'!I44 ) )</f>
        <v>0.66787182385872002</v>
      </c>
      <c r="J44" s="58">
        <f xml:space="preserve"> IF( ISNA( 'F_Input Override'!J44 ), "", IF( ISBLANK( 'F_Input Override'!J44 ), 'F_Inputs - BP'!J44, 'F_Input Override'!J44 ) )</f>
        <v>0.73782325451952002</v>
      </c>
      <c r="K44" s="64" t="str">
        <f xml:space="preserve"> INDEX(Lookup!C:C, MATCH('Inp - BP final'!B44, Lookup!B:B, 0),)</f>
        <v>WWN+ - Enh opex</v>
      </c>
    </row>
    <row r="45" spans="1:12">
      <c r="A45" t="s">
        <v>44</v>
      </c>
      <c r="B45" t="s">
        <v>121</v>
      </c>
      <c r="C45" t="s">
        <v>122</v>
      </c>
      <c r="D45" t="s">
        <v>47</v>
      </c>
      <c r="E45" t="s">
        <v>41</v>
      </c>
      <c r="F45" s="58">
        <f xml:space="preserve"> IF( ISNA( 'F_Input Override'!F45 ), "", IF( ISBLANK( 'F_Input Override'!F45 ), 'F_Inputs - BP'!F45, 'F_Input Override'!F45 ) )</f>
        <v>0.85609473912000023</v>
      </c>
      <c r="G45" s="58">
        <f xml:space="preserve"> IF( ISNA( 'F_Input Override'!G45 ), "", IF( ISBLANK( 'F_Input Override'!G45 ), 'F_Inputs - BP'!G45, 'F_Input Override'!G45 ) )</f>
        <v>4.5490419154939996</v>
      </c>
      <c r="H45" s="58">
        <f xml:space="preserve"> IF( ISNA( 'F_Input Override'!H45 ), "", IF( ISBLANK( 'F_Input Override'!H45 ), 'F_Inputs - BP'!H45, 'F_Input Override'!H45 ) )</f>
        <v>7.2533336690499999</v>
      </c>
      <c r="I45" s="58">
        <f xml:space="preserve"> IF( ISNA( 'F_Input Override'!I45 ), "", IF( ISBLANK( 'F_Input Override'!I45 ), 'F_Inputs - BP'!I45, 'F_Input Override'!I45 ) )</f>
        <v>11.08240959007</v>
      </c>
      <c r="J45" s="58">
        <f xml:space="preserve"> IF( ISNA( 'F_Input Override'!J45 ), "", IF( ISBLANK( 'F_Input Override'!J45 ), 'F_Inputs - BP'!J45, 'F_Input Override'!J45 ) )</f>
        <v>21.654706037354</v>
      </c>
      <c r="K45" s="64" t="str">
        <f xml:space="preserve"> INDEX(Lookup!C:C, MATCH('Inp - BP final'!B45, Lookup!B:B, 0),)</f>
        <v>WWN+ - Enh opex</v>
      </c>
    </row>
    <row r="46" spans="1:12">
      <c r="A46" t="s">
        <v>44</v>
      </c>
      <c r="B46" t="s">
        <v>123</v>
      </c>
      <c r="C46" t="s">
        <v>124</v>
      </c>
      <c r="D46" t="s">
        <v>47</v>
      </c>
      <c r="E46" t="s">
        <v>41</v>
      </c>
      <c r="F46" s="58">
        <f xml:space="preserve"> IF( ISNA( 'F_Input Override'!F46 ), "", IF( ISBLANK( 'F_Input Override'!F46 ), 'F_Inputs - BP'!F46, 'F_Input Override'!F46 ) )</f>
        <v>0</v>
      </c>
      <c r="G46" s="58">
        <f xml:space="preserve"> IF( ISNA( 'F_Input Override'!G46 ), "", IF( ISBLANK( 'F_Input Override'!G46 ), 'F_Inputs - BP'!G46, 'F_Input Override'!G46 ) )</f>
        <v>0</v>
      </c>
      <c r="H46" s="58">
        <f xml:space="preserve"> IF( ISNA( 'F_Input Override'!H46 ), "", IF( ISBLANK( 'F_Input Override'!H46 ), 'F_Inputs - BP'!H46, 'F_Input Override'!H46 ) )</f>
        <v>0</v>
      </c>
      <c r="I46" s="58">
        <f xml:space="preserve"> IF( ISNA( 'F_Input Override'!I46 ), "", IF( ISBLANK( 'F_Input Override'!I46 ), 'F_Inputs - BP'!I46, 'F_Input Override'!I46 ) )</f>
        <v>0</v>
      </c>
      <c r="J46" s="58">
        <f xml:space="preserve"> IF( ISNA( 'F_Input Override'!J46 ), "", IF( ISBLANK( 'F_Input Override'!J46 ), 'F_Inputs - BP'!J46, 'F_Input Override'!J46 ) )</f>
        <v>0.138660018484</v>
      </c>
      <c r="K46" s="64" t="str">
        <f xml:space="preserve"> INDEX(Lookup!C:C, MATCH('Inp - BP final'!B46, Lookup!B:B, 0),)</f>
        <v>WWN+ - Enh opex</v>
      </c>
    </row>
    <row r="47" spans="1:12">
      <c r="A47" t="s">
        <v>44</v>
      </c>
      <c r="B47" t="s">
        <v>125</v>
      </c>
      <c r="C47" t="s">
        <v>126</v>
      </c>
      <c r="D47" t="s">
        <v>47</v>
      </c>
      <c r="E47" t="s">
        <v>41</v>
      </c>
      <c r="F47" s="58">
        <f xml:space="preserve"> IF( ISNA( 'F_Input Override'!F47 ), "", IF( ISBLANK( 'F_Input Override'!F47 ), 'F_Inputs - BP'!F47, 'F_Input Override'!F47 ) )</f>
        <v>0</v>
      </c>
      <c r="G47" s="58">
        <f xml:space="preserve"> IF( ISNA( 'F_Input Override'!G47 ), "", IF( ISBLANK( 'F_Input Override'!G47 ), 'F_Inputs - BP'!G47, 'F_Input Override'!G47 ) )</f>
        <v>0</v>
      </c>
      <c r="H47" s="58">
        <f xml:space="preserve"> IF( ISNA( 'F_Input Override'!H47 ), "", IF( ISBLANK( 'F_Input Override'!H47 ), 'F_Inputs - BP'!H47, 'F_Input Override'!H47 ) )</f>
        <v>0</v>
      </c>
      <c r="I47" s="58">
        <f xml:space="preserve"> IF( ISNA( 'F_Input Override'!I47 ), "", IF( ISBLANK( 'F_Input Override'!I47 ), 'F_Inputs - BP'!I47, 'F_Input Override'!I47 ) )</f>
        <v>0</v>
      </c>
      <c r="J47" s="58">
        <f xml:space="preserve"> IF( ISNA( 'F_Input Override'!J47 ), "", IF( ISBLANK( 'F_Input Override'!J47 ), 'F_Inputs - BP'!J47, 'F_Input Override'!J47 ) )</f>
        <v>0</v>
      </c>
      <c r="K47" s="64" t="str">
        <f xml:space="preserve"> INDEX(Lookup!C:C, MATCH('Inp - BP final'!B47, Lookup!B:B, 0),)</f>
        <v>BIO - Enh opex</v>
      </c>
    </row>
    <row r="48" spans="1:12">
      <c r="A48" t="s">
        <v>44</v>
      </c>
      <c r="B48" t="s">
        <v>127</v>
      </c>
      <c r="C48" t="s">
        <v>128</v>
      </c>
      <c r="D48" t="s">
        <v>47</v>
      </c>
      <c r="E48" t="s">
        <v>41</v>
      </c>
      <c r="F48" s="58">
        <f xml:space="preserve"> IF( ISNA( 'F_Input Override'!F48 ), "", IF( ISBLANK( 'F_Input Override'!F48 ), 'F_Inputs - BP'!F48, 'F_Input Override'!F48 ) )</f>
        <v>5.0811164399999997</v>
      </c>
      <c r="G48" s="58">
        <f xml:space="preserve"> IF( ISNA( 'F_Input Override'!G48 ), "", IF( ISBLANK( 'F_Input Override'!G48 ), 'F_Inputs - BP'!G48, 'F_Input Override'!G48 ) )</f>
        <v>5.0364308400000004</v>
      </c>
      <c r="H48" s="58">
        <f xml:space="preserve"> IF( ISNA( 'F_Input Override'!H48 ), "", IF( ISBLANK( 'F_Input Override'!H48 ), 'F_Inputs - BP'!H48, 'F_Input Override'!H48 ) )</f>
        <v>4.6171547105974442</v>
      </c>
      <c r="I48" s="58">
        <f xml:space="preserve"> IF( ISNA( 'F_Input Override'!I48 ), "", IF( ISBLANK( 'F_Input Override'!I48 ), 'F_Inputs - BP'!I48, 'F_Input Override'!I48 ) )</f>
        <v>4.4104744044578821</v>
      </c>
      <c r="J48" s="58">
        <f xml:space="preserve"> IF( ISNA( 'F_Input Override'!J48 ), "", IF( ISBLANK( 'F_Input Override'!J48 ), 'F_Inputs - BP'!J48, 'F_Input Override'!J48 ) )</f>
        <v>5.160324613985912</v>
      </c>
      <c r="K48" s="64" t="str">
        <f xml:space="preserve"> INDEX(Lookup!C:C, MATCH('Inp - BP final'!B48, Lookup!B:B, 0),)</f>
        <v>BIO - Enh opex</v>
      </c>
    </row>
    <row r="49" spans="1:12">
      <c r="A49" t="s">
        <v>44</v>
      </c>
      <c r="B49" t="s">
        <v>129</v>
      </c>
      <c r="C49" t="s">
        <v>130</v>
      </c>
      <c r="D49" t="s">
        <v>47</v>
      </c>
      <c r="E49" t="s">
        <v>41</v>
      </c>
      <c r="F49" s="58">
        <f xml:space="preserve"> IF( ISNA( 'F_Input Override'!F49 ), "", IF( ISBLANK( 'F_Input Override'!F49 ), 'F_Inputs - BP'!F49, 'F_Input Override'!F49 ) )</f>
        <v>0</v>
      </c>
      <c r="G49" s="58">
        <f xml:space="preserve"> IF( ISNA( 'F_Input Override'!G49 ), "", IF( ISBLANK( 'F_Input Override'!G49 ), 'F_Inputs - BP'!G49, 'F_Input Override'!G49 ) )</f>
        <v>0</v>
      </c>
      <c r="H49" s="58">
        <f xml:space="preserve"> IF( ISNA( 'F_Input Override'!H49 ), "", IF( ISBLANK( 'F_Input Override'!H49 ), 'F_Inputs - BP'!H49, 'F_Input Override'!H49 ) )</f>
        <v>0</v>
      </c>
      <c r="I49" s="58">
        <f xml:space="preserve"> IF( ISNA( 'F_Input Override'!I49 ), "", IF( ISBLANK( 'F_Input Override'!I49 ), 'F_Inputs - BP'!I49, 'F_Input Override'!I49 ) )</f>
        <v>0</v>
      </c>
      <c r="J49" s="58">
        <f xml:space="preserve"> IF( ISNA( 'F_Input Override'!J49 ), "", IF( ISBLANK( 'F_Input Override'!J49 ), 'F_Inputs - BP'!J49, 'F_Input Override'!J49 ) )</f>
        <v>0</v>
      </c>
      <c r="K49" s="64" t="str">
        <f xml:space="preserve"> INDEX(Lookup!C:C, MATCH('Inp - BP final'!B49, Lookup!B:B, 0),)</f>
        <v>BIO - Enh opex</v>
      </c>
    </row>
    <row r="50" spans="1:12">
      <c r="A50" t="s">
        <v>44</v>
      </c>
      <c r="B50" t="s">
        <v>131</v>
      </c>
      <c r="C50" t="s">
        <v>132</v>
      </c>
      <c r="D50" t="s">
        <v>47</v>
      </c>
      <c r="E50" t="s">
        <v>41</v>
      </c>
      <c r="F50" s="58">
        <f xml:space="preserve"> IF( ISNA( 'F_Input Override'!F50 ), "", IF( ISBLANK( 'F_Input Override'!F50 ), 'F_Inputs - BP'!F50, 'F_Input Override'!F50 ) )</f>
        <v>0</v>
      </c>
      <c r="G50" s="58">
        <f xml:space="preserve"> IF( ISNA( 'F_Input Override'!G50 ), "", IF( ISBLANK( 'F_Input Override'!G50 ), 'F_Inputs - BP'!G50, 'F_Input Override'!G50 ) )</f>
        <v>0</v>
      </c>
      <c r="H50" s="58">
        <f xml:space="preserve"> IF( ISNA( 'F_Input Override'!H50 ), "", IF( ISBLANK( 'F_Input Override'!H50 ), 'F_Inputs - BP'!H50, 'F_Input Override'!H50 ) )</f>
        <v>0</v>
      </c>
      <c r="I50" s="58">
        <f xml:space="preserve"> IF( ISNA( 'F_Input Override'!I50 ), "", IF( ISBLANK( 'F_Input Override'!I50 ), 'F_Inputs - BP'!I50, 'F_Input Override'!I50 ) )</f>
        <v>0</v>
      </c>
      <c r="J50" s="58">
        <f xml:space="preserve"> IF( ISNA( 'F_Input Override'!J50 ), "", IF( ISBLANK( 'F_Input Override'!J50 ), 'F_Inputs - BP'!J50, 'F_Input Override'!J50 ) )</f>
        <v>0</v>
      </c>
      <c r="K50" s="64" t="str">
        <f xml:space="preserve"> INDEX(Lookup!C:C, MATCH('Inp - BP final'!B50, Lookup!B:B, 0),)</f>
        <v>ADDN1 - Enh opex</v>
      </c>
    </row>
    <row r="51" spans="1:12">
      <c r="A51" t="s">
        <v>44</v>
      </c>
      <c r="B51" t="s">
        <v>133</v>
      </c>
      <c r="C51" t="s">
        <v>134</v>
      </c>
      <c r="D51" t="s">
        <v>47</v>
      </c>
      <c r="E51" t="s">
        <v>41</v>
      </c>
      <c r="F51" s="58">
        <f xml:space="preserve"> IF( ISNA( 'F_Input Override'!F51 ), "", IF( ISBLANK( 'F_Input Override'!F51 ), 'F_Inputs - BP'!F51, 'F_Input Override'!F51 ) )</f>
        <v>0</v>
      </c>
      <c r="G51" s="58">
        <f xml:space="preserve"> IF( ISNA( 'F_Input Override'!G51 ), "", IF( ISBLANK( 'F_Input Override'!G51 ), 'F_Inputs - BP'!G51, 'F_Input Override'!G51 ) )</f>
        <v>0</v>
      </c>
      <c r="H51" s="58">
        <f xml:space="preserve"> IF( ISNA( 'F_Input Override'!H51 ), "", IF( ISBLANK( 'F_Input Override'!H51 ), 'F_Inputs - BP'!H51, 'F_Input Override'!H51 ) )</f>
        <v>0</v>
      </c>
      <c r="I51" s="58">
        <f xml:space="preserve"> IF( ISNA( 'F_Input Override'!I51 ), "", IF( ISBLANK( 'F_Input Override'!I51 ), 'F_Inputs - BP'!I51, 'F_Input Override'!I51 ) )</f>
        <v>0</v>
      </c>
      <c r="J51" s="58">
        <f xml:space="preserve"> IF( ISNA( 'F_Input Override'!J51 ), "", IF( ISBLANK( 'F_Input Override'!J51 ), 'F_Inputs - BP'!J51, 'F_Input Override'!J51 ) )</f>
        <v>0</v>
      </c>
      <c r="K51" s="64" t="str">
        <f xml:space="preserve"> INDEX(Lookup!C:C, MATCH('Inp - BP final'!B51, Lookup!B:B, 0),)</f>
        <v>ADDN2 - Enh opex</v>
      </c>
    </row>
    <row r="52" spans="1:12">
      <c r="A52" t="s">
        <v>44</v>
      </c>
      <c r="B52" t="s">
        <v>135</v>
      </c>
      <c r="C52" t="s">
        <v>69</v>
      </c>
      <c r="D52" t="s">
        <v>47</v>
      </c>
      <c r="E52" t="s">
        <v>41</v>
      </c>
      <c r="F52" s="58">
        <f xml:space="preserve"> IF( ISNA( 'F_Input Override'!F52 ), "", IF( ISBLANK( 'F_Input Override'!F52 ), 'F_Inputs - BP'!F52, 'F_Input Override'!F52 ) )</f>
        <v>9.5586978590400093</v>
      </c>
      <c r="G52" s="58">
        <f xml:space="preserve"> IF( ISNA( 'F_Input Override'!G52 ), "", IF( ISBLANK( 'F_Input Override'!G52 ), 'F_Inputs - BP'!G52, 'F_Input Override'!G52 ) )</f>
        <v>14.871618940322001</v>
      </c>
      <c r="H52" s="58">
        <f xml:space="preserve"> IF( ISNA( 'F_Input Override'!H52 ), "", IF( ISBLANK( 'F_Input Override'!H52 ), 'F_Inputs - BP'!H52, 'F_Input Override'!H52 ) )</f>
        <v>18.951284277699443</v>
      </c>
      <c r="I52" s="58">
        <f xml:space="preserve"> IF( ISNA( 'F_Input Override'!I52 ), "", IF( ISBLANK( 'F_Input Override'!I52 ), 'F_Inputs - BP'!I52, 'F_Input Override'!I52 ) )</f>
        <v>23.821192832779879</v>
      </c>
      <c r="J52" s="58">
        <f xml:space="preserve"> IF( ISNA( 'F_Input Override'!J52 ), "", IF( ISBLANK( 'F_Input Override'!J52 ), 'F_Inputs - BP'!J52, 'F_Input Override'!J52 ) )</f>
        <v>36.17553162516392</v>
      </c>
      <c r="K52" s="64" t="str">
        <f xml:space="preserve"> INDEX(Lookup!C:C, MATCH('Inp - BP final'!B52, Lookup!B:B, 0),)</f>
        <v>Total WW - Enh opex</v>
      </c>
      <c r="L52" t="s">
        <v>366</v>
      </c>
    </row>
    <row r="53" spans="1:12">
      <c r="A53" t="s">
        <v>44</v>
      </c>
      <c r="B53" t="s">
        <v>136</v>
      </c>
      <c r="C53" t="s">
        <v>137</v>
      </c>
      <c r="D53" t="s">
        <v>47</v>
      </c>
      <c r="E53" t="s">
        <v>41</v>
      </c>
      <c r="F53" s="58">
        <f xml:space="preserve"> IF( ISNA( 'F_Input Override'!F53 ), "", IF( ISBLANK( 'F_Input Override'!F53 ), 'F_Inputs - BP'!F53, 'F_Input Override'!F53 ) )</f>
        <v>35.438929046382029</v>
      </c>
      <c r="G53" s="58">
        <f xml:space="preserve"> IF( ISNA( 'F_Input Override'!G53 ), "", IF( ISBLANK( 'F_Input Override'!G53 ), 'F_Inputs - BP'!G53, 'F_Input Override'!G53 ) )</f>
        <v>35.119095041816593</v>
      </c>
      <c r="H53" s="58">
        <f xml:space="preserve"> IF( ISNA( 'F_Input Override'!H53 ), "", IF( ISBLANK( 'F_Input Override'!H53 ), 'F_Inputs - BP'!H53, 'F_Input Override'!H53 ) )</f>
        <v>33.733311756110623</v>
      </c>
      <c r="I53" s="58">
        <f xml:space="preserve"> IF( ISNA( 'F_Input Override'!I53 ), "", IF( ISBLANK( 'F_Input Override'!I53 ), 'F_Inputs - BP'!I53, 'F_Input Override'!I53 ) )</f>
        <v>32.844779180993349</v>
      </c>
      <c r="J53" s="58">
        <f xml:space="preserve"> IF( ISNA( 'F_Input Override'!J53 ), "", IF( ISBLANK( 'F_Input Override'!J53 ), 'F_Inputs - BP'!J53, 'F_Input Override'!J53 ) )</f>
        <v>34.728800296553587</v>
      </c>
      <c r="K53" s="64" t="str">
        <f xml:space="preserve"> INDEX(Lookup!C:C, MATCH('Inp - BP final'!B53, Lookup!B:B, 0),)</f>
        <v>WWN+ - Base capex</v>
      </c>
    </row>
    <row r="54" spans="1:12">
      <c r="A54" t="s">
        <v>44</v>
      </c>
      <c r="B54" t="s">
        <v>138</v>
      </c>
      <c r="C54" t="s">
        <v>139</v>
      </c>
      <c r="D54" t="s">
        <v>47</v>
      </c>
      <c r="E54" t="s">
        <v>41</v>
      </c>
      <c r="F54" s="58">
        <f xml:space="preserve"> IF( ISNA( 'F_Input Override'!F54 ), "", IF( ISBLANK( 'F_Input Override'!F54 ), 'F_Inputs - BP'!F54, 'F_Input Override'!F54 ) )</f>
        <v>9.8438780870648479</v>
      </c>
      <c r="G54" s="58">
        <f xml:space="preserve"> IF( ISNA( 'F_Input Override'!G54 ), "", IF( ISBLANK( 'F_Input Override'!G54 ), 'F_Inputs - BP'!G54, 'F_Input Override'!G54 ) )</f>
        <v>9.7559440801635446</v>
      </c>
      <c r="H54" s="58">
        <f xml:space="preserve"> IF( ISNA( 'F_Input Override'!H54 ), "", IF( ISBLANK( 'F_Input Override'!H54 ), 'F_Inputs - BP'!H54, 'F_Input Override'!H54 ) )</f>
        <v>9.3697829410288342</v>
      </c>
      <c r="I54" s="58">
        <f xml:space="preserve"> IF( ISNA( 'F_Input Override'!I54 ), "", IF( ISBLANK( 'F_Input Override'!I54 ), 'F_Inputs - BP'!I54, 'F_Input Override'!I54 ) )</f>
        <v>9.1236022323191701</v>
      </c>
      <c r="J54" s="58">
        <f xml:space="preserve"> IF( ISNA( 'F_Input Override'!J54 ), "", IF( ISBLANK( 'F_Input Override'!J54 ), 'F_Inputs - BP'!J54, 'F_Input Override'!J54 ) )</f>
        <v>9.6468889712648895</v>
      </c>
      <c r="K54" s="64" t="str">
        <f xml:space="preserve"> INDEX(Lookup!C:C, MATCH('Inp - BP final'!B54, Lookup!B:B, 0),)</f>
        <v>WWN+ - Base capex</v>
      </c>
    </row>
    <row r="55" spans="1:12">
      <c r="A55" t="s">
        <v>44</v>
      </c>
      <c r="B55" t="s">
        <v>140</v>
      </c>
      <c r="C55" t="s">
        <v>141</v>
      </c>
      <c r="D55" t="s">
        <v>47</v>
      </c>
      <c r="E55" t="s">
        <v>41</v>
      </c>
      <c r="F55" s="58">
        <f xml:space="preserve"> IF( ISNA( 'F_Input Override'!F55 ), "", IF( ISBLANK( 'F_Input Override'!F55 ), 'F_Inputs - BP'!F55, 'F_Input Override'!F55 ) )</f>
        <v>3.938519167774519</v>
      </c>
      <c r="G55" s="58">
        <f xml:space="preserve"> IF( ISNA( 'F_Input Override'!G55 ), "", IF( ISBLANK( 'F_Input Override'!G55 ), 'F_Inputs - BP'!G55, 'F_Input Override'!G55 ) )</f>
        <v>3.9027615731941139</v>
      </c>
      <c r="H55" s="58">
        <f xml:space="preserve"> IF( ISNA( 'F_Input Override'!H55 ), "", IF( ISBLANK( 'F_Input Override'!H55 ), 'F_Inputs - BP'!H55, 'F_Input Override'!H55 ) )</f>
        <v>3.7477228883745508</v>
      </c>
      <c r="I55" s="58">
        <f xml:space="preserve"> IF( ISNA( 'F_Input Override'!I55 ), "", IF( ISBLANK( 'F_Input Override'!I55 ), 'F_Inputs - BP'!I55, 'F_Input Override'!I55 ) )</f>
        <v>3.6496297482833371</v>
      </c>
      <c r="J55" s="58">
        <f xml:space="preserve"> IF( ISNA( 'F_Input Override'!J55 ), "", IF( ISBLANK( 'F_Input Override'!J55 ), 'F_Inputs - BP'!J55, 'F_Input Override'!J55 ) )</f>
        <v>3.858755588505955</v>
      </c>
      <c r="K55" s="64" t="str">
        <f xml:space="preserve"> INDEX(Lookup!C:C, MATCH('Inp - BP final'!B55, Lookup!B:B, 0),)</f>
        <v>WWN+ - Base capex</v>
      </c>
    </row>
    <row r="56" spans="1:12">
      <c r="A56" t="s">
        <v>44</v>
      </c>
      <c r="B56" t="s">
        <v>142</v>
      </c>
      <c r="C56" t="s">
        <v>143</v>
      </c>
      <c r="D56" t="s">
        <v>47</v>
      </c>
      <c r="E56" t="s">
        <v>41</v>
      </c>
      <c r="F56" s="58">
        <f xml:space="preserve"> IF( ISNA( 'F_Input Override'!F56 ), "", IF( ISBLANK( 'F_Input Override'!F56 ), 'F_Inputs - BP'!F56, 'F_Input Override'!F56 ) )</f>
        <v>83.275143298184574</v>
      </c>
      <c r="G56" s="58">
        <f xml:space="preserve"> IF( ISNA( 'F_Input Override'!G56 ), "", IF( ISBLANK( 'F_Input Override'!G56 ), 'F_Inputs - BP'!G56, 'F_Input Override'!G56 ) )</f>
        <v>86.133352811644627</v>
      </c>
      <c r="H56" s="58">
        <f xml:space="preserve"> IF( ISNA( 'F_Input Override'!H56 ), "", IF( ISBLANK( 'F_Input Override'!H56 ), 'F_Inputs - BP'!H56, 'F_Input Override'!H56 ) )</f>
        <v>86.527776176779696</v>
      </c>
      <c r="I56" s="58">
        <f xml:space="preserve"> IF( ISNA( 'F_Input Override'!I56 ), "", IF( ISBLANK( 'F_Input Override'!I56 ), 'F_Inputs - BP'!I56, 'F_Input Override'!I56 ) )</f>
        <v>82.817794844292379</v>
      </c>
      <c r="J56" s="58">
        <f xml:space="preserve"> IF( ISNA( 'F_Input Override'!J56 ), "", IF( ISBLANK( 'F_Input Override'!J56 ), 'F_Inputs - BP'!J56, 'F_Input Override'!J56 ) )</f>
        <v>80.653241807377881</v>
      </c>
      <c r="K56" s="64" t="str">
        <f xml:space="preserve"> INDEX(Lookup!C:C, MATCH('Inp - BP final'!B56, Lookup!B:B, 0),)</f>
        <v>WWN+ - Base capex</v>
      </c>
    </row>
    <row r="57" spans="1:12">
      <c r="A57" t="s">
        <v>44</v>
      </c>
      <c r="B57" t="s">
        <v>144</v>
      </c>
      <c r="C57" t="s">
        <v>145</v>
      </c>
      <c r="D57" t="s">
        <v>47</v>
      </c>
      <c r="E57" t="s">
        <v>41</v>
      </c>
      <c r="F57" s="58">
        <f xml:space="preserve"> IF( ISNA( 'F_Input Override'!F57 ), "", IF( ISBLANK( 'F_Input Override'!F57 ), 'F_Inputs - BP'!F57, 'F_Input Override'!F57 ) )</f>
        <v>0</v>
      </c>
      <c r="G57" s="58">
        <f xml:space="preserve"> IF( ISNA( 'F_Input Override'!G57 ), "", IF( ISBLANK( 'F_Input Override'!G57 ), 'F_Inputs - BP'!G57, 'F_Input Override'!G57 ) )</f>
        <v>0</v>
      </c>
      <c r="H57" s="58">
        <f xml:space="preserve"> IF( ISNA( 'F_Input Override'!H57 ), "", IF( ISBLANK( 'F_Input Override'!H57 ), 'F_Inputs - BP'!H57, 'F_Input Override'!H57 ) )</f>
        <v>0</v>
      </c>
      <c r="I57" s="58">
        <f xml:space="preserve"> IF( ISNA( 'F_Input Override'!I57 ), "", IF( ISBLANK( 'F_Input Override'!I57 ), 'F_Inputs - BP'!I57, 'F_Input Override'!I57 ) )</f>
        <v>0</v>
      </c>
      <c r="J57" s="58">
        <f xml:space="preserve"> IF( ISNA( 'F_Input Override'!J57 ), "", IF( ISBLANK( 'F_Input Override'!J57 ), 'F_Inputs - BP'!J57, 'F_Input Override'!J57 ) )</f>
        <v>0</v>
      </c>
      <c r="K57" s="64" t="str">
        <f xml:space="preserve"> INDEX(Lookup!C:C, MATCH('Inp - BP final'!B57, Lookup!B:B, 0),)</f>
        <v>WWN+ - Base capex</v>
      </c>
    </row>
    <row r="58" spans="1:12">
      <c r="A58" t="s">
        <v>44</v>
      </c>
      <c r="B58" t="s">
        <v>146</v>
      </c>
      <c r="C58" t="s">
        <v>147</v>
      </c>
      <c r="D58" t="s">
        <v>47</v>
      </c>
      <c r="E58" t="s">
        <v>41</v>
      </c>
      <c r="F58" s="58">
        <f xml:space="preserve"> IF( ISNA( 'F_Input Override'!F58 ), "", IF( ISBLANK( 'F_Input Override'!F58 ), 'F_Inputs - BP'!F58, 'F_Input Override'!F58 ) )</f>
        <v>0</v>
      </c>
      <c r="G58" s="58">
        <f xml:space="preserve"> IF( ISNA( 'F_Input Override'!G58 ), "", IF( ISBLANK( 'F_Input Override'!G58 ), 'F_Inputs - BP'!G58, 'F_Input Override'!G58 ) )</f>
        <v>0</v>
      </c>
      <c r="H58" s="58">
        <f xml:space="preserve"> IF( ISNA( 'F_Input Override'!H58 ), "", IF( ISBLANK( 'F_Input Override'!H58 ), 'F_Inputs - BP'!H58, 'F_Input Override'!H58 ) )</f>
        <v>0</v>
      </c>
      <c r="I58" s="58">
        <f xml:space="preserve"> IF( ISNA( 'F_Input Override'!I58 ), "", IF( ISBLANK( 'F_Input Override'!I58 ), 'F_Inputs - BP'!I58, 'F_Input Override'!I58 ) )</f>
        <v>0</v>
      </c>
      <c r="J58" s="58">
        <f xml:space="preserve"> IF( ISNA( 'F_Input Override'!J58 ), "", IF( ISBLANK( 'F_Input Override'!J58 ), 'F_Inputs - BP'!J58, 'F_Input Override'!J58 ) )</f>
        <v>0</v>
      </c>
      <c r="K58" s="64" t="str">
        <f xml:space="preserve"> INDEX(Lookup!C:C, MATCH('Inp - BP final'!B58, Lookup!B:B, 0),)</f>
        <v>BIO - Base capex</v>
      </c>
    </row>
    <row r="59" spans="1:12">
      <c r="A59" t="s">
        <v>44</v>
      </c>
      <c r="B59" t="s">
        <v>148</v>
      </c>
      <c r="C59" t="s">
        <v>149</v>
      </c>
      <c r="D59" t="s">
        <v>47</v>
      </c>
      <c r="E59" t="s">
        <v>41</v>
      </c>
      <c r="F59" s="58">
        <f xml:space="preserve"> IF( ISNA( 'F_Input Override'!F59 ), "", IF( ISBLANK( 'F_Input Override'!F59 ), 'F_Inputs - BP'!F59, 'F_Input Override'!F59 ) )</f>
        <v>17.737755846458839</v>
      </c>
      <c r="G59" s="58">
        <f xml:space="preserve"> IF( ISNA( 'F_Input Override'!G59 ), "", IF( ISBLANK( 'F_Input Override'!G59 ), 'F_Inputs - BP'!G59, 'F_Input Override'!G59 ) )</f>
        <v>20.30677589331232</v>
      </c>
      <c r="H59" s="58">
        <f xml:space="preserve"> IF( ISNA( 'F_Input Override'!H59 ), "", IF( ISBLANK( 'F_Input Override'!H59 ), 'F_Inputs - BP'!H59, 'F_Input Override'!H59 ) )</f>
        <v>15.397682961560189</v>
      </c>
      <c r="I59" s="58">
        <f xml:space="preserve"> IF( ISNA( 'F_Input Override'!I59 ), "", IF( ISBLANK( 'F_Input Override'!I59 ), 'F_Inputs - BP'!I59, 'F_Input Override'!I59 ) )</f>
        <v>15.271665432757819</v>
      </c>
      <c r="J59" s="58">
        <f xml:space="preserve"> IF( ISNA( 'F_Input Override'!J59 ), "", IF( ISBLANK( 'F_Input Override'!J59 ), 'F_Inputs - BP'!J59, 'F_Input Override'!J59 ) )</f>
        <v>15.15064936572082</v>
      </c>
      <c r="K59" s="64" t="str">
        <f xml:space="preserve"> INDEX(Lookup!C:C, MATCH('Inp - BP final'!B59, Lookup!B:B, 0),)</f>
        <v>BIO - Base capex</v>
      </c>
    </row>
    <row r="60" spans="1:12">
      <c r="A60" t="s">
        <v>44</v>
      </c>
      <c r="B60" t="s">
        <v>150</v>
      </c>
      <c r="C60" t="s">
        <v>151</v>
      </c>
      <c r="D60" t="s">
        <v>47</v>
      </c>
      <c r="E60" t="s">
        <v>41</v>
      </c>
      <c r="F60" s="58">
        <f xml:space="preserve"> IF( ISNA( 'F_Input Override'!F60 ), "", IF( ISBLANK( 'F_Input Override'!F60 ), 'F_Inputs - BP'!F60, 'F_Input Override'!F60 ) )</f>
        <v>3.8055702383146541</v>
      </c>
      <c r="G60" s="58">
        <f xml:space="preserve"> IF( ISNA( 'F_Input Override'!G60 ), "", IF( ISBLANK( 'F_Input Override'!G60 ), 'F_Inputs - BP'!G60, 'F_Input Override'!G60 ) )</f>
        <v>3.7721349259311792</v>
      </c>
      <c r="H60" s="58">
        <f xml:space="preserve"> IF( ISNA( 'F_Input Override'!H60 ), "", IF( ISBLANK( 'F_Input Override'!H60 ), 'F_Inputs - BP'!H60, 'F_Input Override'!H60 ) )</f>
        <v>3.7378383210105288</v>
      </c>
      <c r="I60" s="58">
        <f xml:space="preserve"> IF( ISNA( 'F_Input Override'!I60 ), "", IF( ISBLANK( 'F_Input Override'!I60 ), 'F_Inputs - BP'!I60, 'F_Input Override'!I60 ) )</f>
        <v>3.7072471502835782</v>
      </c>
      <c r="J60" s="58">
        <f xml:space="preserve"> IF( ISNA( 'F_Input Override'!J60 ), "", IF( ISBLANK( 'F_Input Override'!J60 ), 'F_Inputs - BP'!J60, 'F_Input Override'!J60 ) )</f>
        <v>3.6778701008951642</v>
      </c>
      <c r="K60" s="64" t="str">
        <f xml:space="preserve"> INDEX(Lookup!C:C, MATCH('Inp - BP final'!B60, Lookup!B:B, 0),)</f>
        <v>BIO - Base capex</v>
      </c>
    </row>
    <row r="61" spans="1:12">
      <c r="A61" t="s">
        <v>44</v>
      </c>
      <c r="B61" t="s">
        <v>152</v>
      </c>
      <c r="C61" t="s">
        <v>153</v>
      </c>
      <c r="D61" t="s">
        <v>47</v>
      </c>
      <c r="E61" t="s">
        <v>41</v>
      </c>
      <c r="F61" s="58">
        <f xml:space="preserve"> IF( ISNA( 'F_Input Override'!F61 ), "", IF( ISBLANK( 'F_Input Override'!F61 ), 'F_Inputs - BP'!F61, 'F_Input Override'!F61 ) )</f>
        <v>0</v>
      </c>
      <c r="G61" s="58">
        <f xml:space="preserve"> IF( ISNA( 'F_Input Override'!G61 ), "", IF( ISBLANK( 'F_Input Override'!G61 ), 'F_Inputs - BP'!G61, 'F_Input Override'!G61 ) )</f>
        <v>0</v>
      </c>
      <c r="H61" s="58">
        <f xml:space="preserve"> IF( ISNA( 'F_Input Override'!H61 ), "", IF( ISBLANK( 'F_Input Override'!H61 ), 'F_Inputs - BP'!H61, 'F_Input Override'!H61 ) )</f>
        <v>0</v>
      </c>
      <c r="I61" s="58">
        <f xml:space="preserve"> IF( ISNA( 'F_Input Override'!I61 ), "", IF( ISBLANK( 'F_Input Override'!I61 ), 'F_Inputs - BP'!I61, 'F_Input Override'!I61 ) )</f>
        <v>0</v>
      </c>
      <c r="J61" s="58">
        <f xml:space="preserve"> IF( ISNA( 'F_Input Override'!J61 ), "", IF( ISBLANK( 'F_Input Override'!J61 ), 'F_Inputs - BP'!J61, 'F_Input Override'!J61 ) )</f>
        <v>0</v>
      </c>
      <c r="K61" s="64" t="str">
        <f xml:space="preserve"> INDEX(Lookup!C:C, MATCH('Inp - BP final'!B61, Lookup!B:B, 0),)</f>
        <v>ADDN1 - Base capex</v>
      </c>
    </row>
    <row r="62" spans="1:12">
      <c r="A62" t="s">
        <v>44</v>
      </c>
      <c r="B62" t="s">
        <v>154</v>
      </c>
      <c r="C62" t="s">
        <v>155</v>
      </c>
      <c r="D62" t="s">
        <v>47</v>
      </c>
      <c r="E62" t="s">
        <v>41</v>
      </c>
      <c r="F62" s="58">
        <f xml:space="preserve"> IF( ISNA( 'F_Input Override'!F62 ), "", IF( ISBLANK( 'F_Input Override'!F62 ), 'F_Inputs - BP'!F62, 'F_Input Override'!F62 ) )</f>
        <v>0</v>
      </c>
      <c r="G62" s="58">
        <f xml:space="preserve"> IF( ISNA( 'F_Input Override'!G62 ), "", IF( ISBLANK( 'F_Input Override'!G62 ), 'F_Inputs - BP'!G62, 'F_Input Override'!G62 ) )</f>
        <v>0</v>
      </c>
      <c r="H62" s="58">
        <f xml:space="preserve"> IF( ISNA( 'F_Input Override'!H62 ), "", IF( ISBLANK( 'F_Input Override'!H62 ), 'F_Inputs - BP'!H62, 'F_Input Override'!H62 ) )</f>
        <v>0</v>
      </c>
      <c r="I62" s="58">
        <f xml:space="preserve"> IF( ISNA( 'F_Input Override'!I62 ), "", IF( ISBLANK( 'F_Input Override'!I62 ), 'F_Inputs - BP'!I62, 'F_Input Override'!I62 ) )</f>
        <v>0</v>
      </c>
      <c r="J62" s="58">
        <f xml:space="preserve"> IF( ISNA( 'F_Input Override'!J62 ), "", IF( ISBLANK( 'F_Input Override'!J62 ), 'F_Inputs - BP'!J62, 'F_Input Override'!J62 ) )</f>
        <v>0</v>
      </c>
      <c r="K62" s="64" t="str">
        <f xml:space="preserve"> INDEX(Lookup!C:C, MATCH('Inp - BP final'!B62, Lookup!B:B, 0),)</f>
        <v>ADDN2 - Base capex</v>
      </c>
    </row>
    <row r="63" spans="1:12">
      <c r="A63" t="s">
        <v>44</v>
      </c>
      <c r="B63" t="s">
        <v>156</v>
      </c>
      <c r="C63" t="s">
        <v>81</v>
      </c>
      <c r="D63" t="s">
        <v>47</v>
      </c>
      <c r="E63" t="s">
        <v>41</v>
      </c>
      <c r="F63" s="58">
        <f xml:space="preserve"> IF( ISNA( 'F_Input Override'!F63 ), "", IF( ISBLANK( 'F_Input Override'!F63 ), 'F_Inputs - BP'!F63, 'F_Input Override'!F63 ) )</f>
        <v>154.0397956841795</v>
      </c>
      <c r="G63" s="58">
        <f xml:space="preserve"> IF( ISNA( 'F_Input Override'!G63 ), "", IF( ISBLANK( 'F_Input Override'!G63 ), 'F_Inputs - BP'!G63, 'F_Input Override'!G63 ) )</f>
        <v>158.9900643260624</v>
      </c>
      <c r="H63" s="58">
        <f xml:space="preserve"> IF( ISNA( 'F_Input Override'!H63 ), "", IF( ISBLANK( 'F_Input Override'!H63 ), 'F_Inputs - BP'!H63, 'F_Input Override'!H63 ) )</f>
        <v>152.51411504486441</v>
      </c>
      <c r="I63" s="58">
        <f xml:space="preserve"> IF( ISNA( 'F_Input Override'!I63 ), "", IF( ISBLANK( 'F_Input Override'!I63 ), 'F_Inputs - BP'!I63, 'F_Input Override'!I63 ) )</f>
        <v>147.41471858892959</v>
      </c>
      <c r="J63" s="58">
        <f xml:space="preserve"> IF( ISNA( 'F_Input Override'!J63 ), "", IF( ISBLANK( 'F_Input Override'!J63 ), 'F_Inputs - BP'!J63, 'F_Input Override'!J63 ) )</f>
        <v>147.71620613031831</v>
      </c>
      <c r="K63" s="64" t="str">
        <f xml:space="preserve"> INDEX(Lookup!C:C, MATCH('Inp - BP final'!B63, Lookup!B:B, 0),)</f>
        <v>Total WW - Base capex</v>
      </c>
      <c r="L63" t="s">
        <v>366</v>
      </c>
    </row>
    <row r="64" spans="1:12">
      <c r="A64" t="s">
        <v>44</v>
      </c>
      <c r="B64" t="s">
        <v>157</v>
      </c>
      <c r="C64" t="s">
        <v>158</v>
      </c>
      <c r="D64" t="s">
        <v>47</v>
      </c>
      <c r="E64" t="s">
        <v>41</v>
      </c>
      <c r="F64" s="58">
        <f xml:space="preserve"> IF( ISNA( 'F_Input Override'!F64 ), "", IF( ISBLANK( 'F_Input Override'!F64 ), 'F_Inputs - BP'!F64, 'F_Input Override'!F64 ) )</f>
        <v>64.564056734160005</v>
      </c>
      <c r="G64" s="58">
        <f xml:space="preserve"> IF( ISNA( 'F_Input Override'!G64 ), "", IF( ISBLANK( 'F_Input Override'!G64 ), 'F_Inputs - BP'!G64, 'F_Input Override'!G64 ) )</f>
        <v>101.525902553492</v>
      </c>
      <c r="H64" s="58">
        <f xml:space="preserve"> IF( ISNA( 'F_Input Override'!H64 ), "", IF( ISBLANK( 'F_Input Override'!H64 ), 'F_Inputs - BP'!H64, 'F_Input Override'!H64 ) )</f>
        <v>94.039832481044002</v>
      </c>
      <c r="I64" s="58">
        <f xml:space="preserve"> IF( ISNA( 'F_Input Override'!I64 ), "", IF( ISBLANK( 'F_Input Override'!I64 ), 'F_Inputs - BP'!I64, 'F_Input Override'!I64 ) )</f>
        <v>70.182216622829998</v>
      </c>
      <c r="J64" s="58">
        <f xml:space="preserve"> IF( ISNA( 'F_Input Override'!J64 ), "", IF( ISBLANK( 'F_Input Override'!J64 ), 'F_Inputs - BP'!J64, 'F_Input Override'!J64 ) )</f>
        <v>50.042970506567997</v>
      </c>
      <c r="K64" s="64" t="str">
        <f xml:space="preserve"> INDEX(Lookup!C:C, MATCH('Inp - BP final'!B64, Lookup!B:B, 0),)</f>
        <v>WWN+ - Enh capex</v>
      </c>
    </row>
    <row r="65" spans="1:12">
      <c r="A65" t="s">
        <v>44</v>
      </c>
      <c r="B65" t="s">
        <v>159</v>
      </c>
      <c r="C65" t="s">
        <v>160</v>
      </c>
      <c r="D65" t="s">
        <v>47</v>
      </c>
      <c r="E65" t="s">
        <v>41</v>
      </c>
      <c r="F65" s="58">
        <f xml:space="preserve"> IF( ISNA( 'F_Input Override'!F65 ), "", IF( ISBLANK( 'F_Input Override'!F65 ), 'F_Inputs - BP'!F65, 'F_Input Override'!F65 ) )</f>
        <v>17.933860926720001</v>
      </c>
      <c r="G65" s="58">
        <f xml:space="preserve"> IF( ISNA( 'F_Input Override'!G65 ), "", IF( ISBLANK( 'F_Input Override'!G65 ), 'F_Inputs - BP'!G65, 'F_Input Override'!G65 ) )</f>
        <v>28.202503983145998</v>
      </c>
      <c r="H65" s="58">
        <f xml:space="preserve"> IF( ISNA( 'F_Input Override'!H65 ), "", IF( ISBLANK( 'F_Input Override'!H65 ), 'F_Inputs - BP'!H65, 'F_Input Override'!H65 ) )</f>
        <v>26.121640190200001</v>
      </c>
      <c r="I65" s="58">
        <f xml:space="preserve"> IF( ISNA( 'F_Input Override'!I65 ), "", IF( ISBLANK( 'F_Input Override'!I65 ), 'F_Inputs - BP'!I65, 'F_Input Override'!I65 ) )</f>
        <v>19.492987502534</v>
      </c>
      <c r="J65" s="58">
        <f xml:space="preserve"> IF( ISNA( 'F_Input Override'!J65 ), "", IF( ISBLANK( 'F_Input Override'!J65 ), 'F_Inputs - BP'!J65, 'F_Input Override'!J65 ) )</f>
        <v>13.900191989944</v>
      </c>
      <c r="K65" s="64" t="str">
        <f xml:space="preserve"> INDEX(Lookup!C:C, MATCH('Inp - BP final'!B65, Lookup!B:B, 0),)</f>
        <v>WWN+ - Enh capex</v>
      </c>
    </row>
    <row r="66" spans="1:12">
      <c r="A66" t="s">
        <v>44</v>
      </c>
      <c r="B66" t="s">
        <v>161</v>
      </c>
      <c r="C66" t="s">
        <v>162</v>
      </c>
      <c r="D66" t="s">
        <v>47</v>
      </c>
      <c r="E66" t="s">
        <v>41</v>
      </c>
      <c r="F66" s="58">
        <f xml:space="preserve"> IF( ISNA( 'F_Input Override'!F66 ), "", IF( ISBLANK( 'F_Input Override'!F66 ), 'F_Inputs - BP'!F66, 'F_Input Override'!F66 ) )</f>
        <v>7.1733482435999996</v>
      </c>
      <c r="G66" s="58">
        <f xml:space="preserve"> IF( ISNA( 'F_Input Override'!G66 ), "", IF( ISBLANK( 'F_Input Override'!G66 ), 'F_Inputs - BP'!G66, 'F_Input Override'!G66 ) )</f>
        <v>11.2802236468</v>
      </c>
      <c r="H66" s="58">
        <f xml:space="preserve"> IF( ISNA( 'F_Input Override'!H66 ), "", IF( ISBLANK( 'F_Input Override'!H66 ), 'F_Inputs - BP'!H66, 'F_Input Override'!H66 ) )</f>
        <v>10.450583872404</v>
      </c>
      <c r="I66" s="58">
        <f xml:space="preserve"> IF( ISNA( 'F_Input Override'!I66 ), "", IF( ISBLANK( 'F_Input Override'!I66 ), 'F_Inputs - BP'!I66, 'F_Input Override'!I66 ) )</f>
        <v>7.7973863244419999</v>
      </c>
      <c r="J66" s="58">
        <f xml:space="preserve"> IF( ISNA( 'F_Input Override'!J66 ), "", IF( ISBLANK( 'F_Input Override'!J66 ), 'F_Inputs - BP'!J66, 'F_Input Override'!J66 ) )</f>
        <v>5.5596969055160006</v>
      </c>
      <c r="K66" s="64" t="str">
        <f xml:space="preserve"> INDEX(Lookup!C:C, MATCH('Inp - BP final'!B66, Lookup!B:B, 0),)</f>
        <v>WWN+ - Enh capex</v>
      </c>
    </row>
    <row r="67" spans="1:12">
      <c r="A67" t="s">
        <v>44</v>
      </c>
      <c r="B67" t="s">
        <v>163</v>
      </c>
      <c r="C67" t="s">
        <v>164</v>
      </c>
      <c r="D67" t="s">
        <v>47</v>
      </c>
      <c r="E67" t="s">
        <v>41</v>
      </c>
      <c r="F67" s="58">
        <f xml:space="preserve"> IF( ISNA( 'F_Input Override'!F67 ), "", IF( ISBLANK( 'F_Input Override'!F67 ), 'F_Inputs - BP'!F67, 'F_Input Override'!F67 ) )</f>
        <v>191.22881397719999</v>
      </c>
      <c r="G67" s="58">
        <f xml:space="preserve"> IF( ISNA( 'F_Input Override'!G67 ), "", IF( ISBLANK( 'F_Input Override'!G67 ), 'F_Inputs - BP'!G67, 'F_Input Override'!G67 ) )</f>
        <v>378.82880738246388</v>
      </c>
      <c r="H67" s="58">
        <f xml:space="preserve"> IF( ISNA( 'F_Input Override'!H67 ), "", IF( ISBLANK( 'F_Input Override'!H67 ), 'F_Inputs - BP'!H67, 'F_Input Override'!H67 ) )</f>
        <v>470.54809353986388</v>
      </c>
      <c r="I67" s="58">
        <f xml:space="preserve"> IF( ISNA( 'F_Input Override'!I67 ), "", IF( ISBLANK( 'F_Input Override'!I67 ), 'F_Inputs - BP'!I67, 'F_Input Override'!I67 ) )</f>
        <v>579.46509406364794</v>
      </c>
      <c r="J67" s="58">
        <f xml:space="preserve"> IF( ISNA( 'F_Input Override'!J67 ), "", IF( ISBLANK( 'F_Input Override'!J67 ), 'F_Inputs - BP'!J67, 'F_Input Override'!J67 ) )</f>
        <v>328.87497151173608</v>
      </c>
      <c r="K67" s="64" t="str">
        <f xml:space="preserve"> INDEX(Lookup!C:C, MATCH('Inp - BP final'!B67, Lookup!B:B, 0),)</f>
        <v>WWN+ - Enh capex</v>
      </c>
    </row>
    <row r="68" spans="1:12">
      <c r="A68" t="s">
        <v>44</v>
      </c>
      <c r="B68" t="s">
        <v>165</v>
      </c>
      <c r="C68" t="s">
        <v>166</v>
      </c>
      <c r="D68" t="s">
        <v>47</v>
      </c>
      <c r="E68" t="s">
        <v>41</v>
      </c>
      <c r="F68" s="58">
        <f xml:space="preserve"> IF( ISNA( 'F_Input Override'!F68 ), "", IF( ISBLANK( 'F_Input Override'!F68 ), 'F_Inputs - BP'!F68, 'F_Input Override'!F68 ) )</f>
        <v>0</v>
      </c>
      <c r="G68" s="58">
        <f xml:space="preserve"> IF( ISNA( 'F_Input Override'!G68 ), "", IF( ISBLANK( 'F_Input Override'!G68 ), 'F_Inputs - BP'!G68, 'F_Input Override'!G68 ) )</f>
        <v>0.47551977269700002</v>
      </c>
      <c r="H68" s="58">
        <f xml:space="preserve"> IF( ISNA( 'F_Input Override'!H68 ), "", IF( ISBLANK( 'F_Input Override'!H68 ), 'F_Inputs - BP'!H68, 'F_Input Override'!H68 ) )</f>
        <v>3.798722656442</v>
      </c>
      <c r="I68" s="58">
        <f xml:space="preserve"> IF( ISNA( 'F_Input Override'!I68 ), "", IF( ISBLANK( 'F_Input Override'!I68 ), 'F_Inputs - BP'!I68, 'F_Input Override'!I68 ) )</f>
        <v>6.7345846796800002</v>
      </c>
      <c r="J68" s="58">
        <f xml:space="preserve"> IF( ISNA( 'F_Input Override'!J68 ), "", IF( ISBLANK( 'F_Input Override'!J68 ), 'F_Inputs - BP'!J68, 'F_Input Override'!J68 ) )</f>
        <v>5.1370687669860002</v>
      </c>
      <c r="K68" s="64" t="str">
        <f xml:space="preserve"> INDEX(Lookup!C:C, MATCH('Inp - BP final'!B68, Lookup!B:B, 0),)</f>
        <v>WWN+ - Enh capex</v>
      </c>
    </row>
    <row r="69" spans="1:12">
      <c r="A69" t="s">
        <v>44</v>
      </c>
      <c r="B69" t="s">
        <v>167</v>
      </c>
      <c r="C69" t="s">
        <v>168</v>
      </c>
      <c r="D69" t="s">
        <v>47</v>
      </c>
      <c r="E69" t="s">
        <v>41</v>
      </c>
      <c r="F69" s="58">
        <f xml:space="preserve"> IF( ISNA( 'F_Input Override'!F69 ), "", IF( ISBLANK( 'F_Input Override'!F69 ), 'F_Inputs - BP'!F69, 'F_Input Override'!F69 ) )</f>
        <v>0</v>
      </c>
      <c r="G69" s="58">
        <f xml:space="preserve"> IF( ISNA( 'F_Input Override'!G69 ), "", IF( ISBLANK( 'F_Input Override'!G69 ), 'F_Inputs - BP'!G69, 'F_Input Override'!G69 ) )</f>
        <v>0</v>
      </c>
      <c r="H69" s="58">
        <f xml:space="preserve"> IF( ISNA( 'F_Input Override'!H69 ), "", IF( ISBLANK( 'F_Input Override'!H69 ), 'F_Inputs - BP'!H69, 'F_Input Override'!H69 ) )</f>
        <v>0</v>
      </c>
      <c r="I69" s="58">
        <f xml:space="preserve"> IF( ISNA( 'F_Input Override'!I69 ), "", IF( ISBLANK( 'F_Input Override'!I69 ), 'F_Inputs - BP'!I69, 'F_Input Override'!I69 ) )</f>
        <v>0</v>
      </c>
      <c r="J69" s="58">
        <f xml:space="preserve"> IF( ISNA( 'F_Input Override'!J69 ), "", IF( ISBLANK( 'F_Input Override'!J69 ), 'F_Inputs - BP'!J69, 'F_Input Override'!J69 ) )</f>
        <v>0</v>
      </c>
      <c r="K69" s="64" t="str">
        <f xml:space="preserve"> INDEX(Lookup!C:C, MATCH('Inp - BP final'!B69, Lookup!B:B, 0),)</f>
        <v>BIO - Enh capex</v>
      </c>
    </row>
    <row r="70" spans="1:12">
      <c r="A70" t="s">
        <v>44</v>
      </c>
      <c r="B70" t="s">
        <v>169</v>
      </c>
      <c r="C70" t="s">
        <v>170</v>
      </c>
      <c r="D70" t="s">
        <v>47</v>
      </c>
      <c r="E70" t="s">
        <v>41</v>
      </c>
      <c r="F70" s="58">
        <f xml:space="preserve"> IF( ISNA( 'F_Input Override'!F70 ), "", IF( ISBLANK( 'F_Input Override'!F70 ), 'F_Inputs - BP'!F70, 'F_Input Override'!F70 ) )</f>
        <v>14.072814989999999</v>
      </c>
      <c r="G70" s="58">
        <f xml:space="preserve"> IF( ISNA( 'F_Input Override'!G70 ), "", IF( ISBLANK( 'F_Input Override'!G70 ), 'F_Inputs - BP'!G70, 'F_Input Override'!G70 ) )</f>
        <v>54.475067289999991</v>
      </c>
      <c r="H70" s="58">
        <f xml:space="preserve"> IF( ISNA( 'F_Input Override'!H70 ), "", IF( ISBLANK( 'F_Input Override'!H70 ), 'F_Inputs - BP'!H70, 'F_Input Override'!H70 ) )</f>
        <v>67.521298459999997</v>
      </c>
      <c r="I70" s="58">
        <f xml:space="preserve"> IF( ISNA( 'F_Input Override'!I70 ), "", IF( ISBLANK( 'F_Input Override'!I70 ), 'F_Inputs - BP'!I70, 'F_Input Override'!I70 ) )</f>
        <v>58.94722179</v>
      </c>
      <c r="J70" s="58">
        <f xml:space="preserve"> IF( ISNA( 'F_Input Override'!J70 ), "", IF( ISBLANK( 'F_Input Override'!J70 ), 'F_Inputs - BP'!J70, 'F_Input Override'!J70 ) )</f>
        <v>30.679129280000002</v>
      </c>
      <c r="K70" s="64" t="str">
        <f xml:space="preserve"> INDEX(Lookup!C:C, MATCH('Inp - BP final'!B70, Lookup!B:B, 0),)</f>
        <v>BIO - Enh capex</v>
      </c>
    </row>
    <row r="71" spans="1:12">
      <c r="A71" t="s">
        <v>44</v>
      </c>
      <c r="B71" t="s">
        <v>171</v>
      </c>
      <c r="C71" t="s">
        <v>172</v>
      </c>
      <c r="D71" t="s">
        <v>47</v>
      </c>
      <c r="E71" t="s">
        <v>41</v>
      </c>
      <c r="F71" s="58">
        <f xml:space="preserve"> IF( ISNA( 'F_Input Override'!F71 ), "", IF( ISBLANK( 'F_Input Override'!F71 ), 'F_Inputs - BP'!F71, 'F_Input Override'!F71 ) )</f>
        <v>0</v>
      </c>
      <c r="G71" s="58">
        <f xml:space="preserve"> IF( ISNA( 'F_Input Override'!G71 ), "", IF( ISBLANK( 'F_Input Override'!G71 ), 'F_Inputs - BP'!G71, 'F_Input Override'!G71 ) )</f>
        <v>0</v>
      </c>
      <c r="H71" s="58">
        <f xml:space="preserve"> IF( ISNA( 'F_Input Override'!H71 ), "", IF( ISBLANK( 'F_Input Override'!H71 ), 'F_Inputs - BP'!H71, 'F_Input Override'!H71 ) )</f>
        <v>0</v>
      </c>
      <c r="I71" s="58">
        <f xml:space="preserve"> IF( ISNA( 'F_Input Override'!I71 ), "", IF( ISBLANK( 'F_Input Override'!I71 ), 'F_Inputs - BP'!I71, 'F_Input Override'!I71 ) )</f>
        <v>0</v>
      </c>
      <c r="J71" s="58">
        <f xml:space="preserve"> IF( ISNA( 'F_Input Override'!J71 ), "", IF( ISBLANK( 'F_Input Override'!J71 ), 'F_Inputs - BP'!J71, 'F_Input Override'!J71 ) )</f>
        <v>0</v>
      </c>
      <c r="K71" s="64" t="str">
        <f xml:space="preserve"> INDEX(Lookup!C:C, MATCH('Inp - BP final'!B71, Lookup!B:B, 0),)</f>
        <v>BIO - Enh capex</v>
      </c>
    </row>
    <row r="72" spans="1:12">
      <c r="A72" t="s">
        <v>44</v>
      </c>
      <c r="B72" t="s">
        <v>173</v>
      </c>
      <c r="C72" t="s">
        <v>174</v>
      </c>
      <c r="D72" t="s">
        <v>47</v>
      </c>
      <c r="E72" t="s">
        <v>41</v>
      </c>
      <c r="F72" s="58">
        <f xml:space="preserve"> IF( ISNA( 'F_Input Override'!F72 ), "", IF( ISBLANK( 'F_Input Override'!F72 ), 'F_Inputs - BP'!F72, 'F_Input Override'!F72 ) )</f>
        <v>0</v>
      </c>
      <c r="G72" s="58">
        <f xml:space="preserve"> IF( ISNA( 'F_Input Override'!G72 ), "", IF( ISBLANK( 'F_Input Override'!G72 ), 'F_Inputs - BP'!G72, 'F_Input Override'!G72 ) )</f>
        <v>0</v>
      </c>
      <c r="H72" s="58">
        <f xml:space="preserve"> IF( ISNA( 'F_Input Override'!H72 ), "", IF( ISBLANK( 'F_Input Override'!H72 ), 'F_Inputs - BP'!H72, 'F_Input Override'!H72 ) )</f>
        <v>0</v>
      </c>
      <c r="I72" s="58">
        <f xml:space="preserve"> IF( ISNA( 'F_Input Override'!I72 ), "", IF( ISBLANK( 'F_Input Override'!I72 ), 'F_Inputs - BP'!I72, 'F_Input Override'!I72 ) )</f>
        <v>0</v>
      </c>
      <c r="J72" s="58">
        <f xml:space="preserve"> IF( ISNA( 'F_Input Override'!J72 ), "", IF( ISBLANK( 'F_Input Override'!J72 ), 'F_Inputs - BP'!J72, 'F_Input Override'!J72 ) )</f>
        <v>0</v>
      </c>
      <c r="K72" s="64" t="str">
        <f xml:space="preserve"> INDEX(Lookup!C:C, MATCH('Inp - BP final'!B72, Lookup!B:B, 0),)</f>
        <v>ADDN1 - Enh capex</v>
      </c>
    </row>
    <row r="73" spans="1:12">
      <c r="A73" t="s">
        <v>44</v>
      </c>
      <c r="B73" t="s">
        <v>175</v>
      </c>
      <c r="C73" t="s">
        <v>176</v>
      </c>
      <c r="D73" t="s">
        <v>47</v>
      </c>
      <c r="E73" t="s">
        <v>41</v>
      </c>
      <c r="F73" s="58">
        <f xml:space="preserve"> IF( ISNA( 'F_Input Override'!F73 ), "", IF( ISBLANK( 'F_Input Override'!F73 ), 'F_Inputs - BP'!F73, 'F_Input Override'!F73 ) )</f>
        <v>0</v>
      </c>
      <c r="G73" s="58">
        <f xml:space="preserve"> IF( ISNA( 'F_Input Override'!G73 ), "", IF( ISBLANK( 'F_Input Override'!G73 ), 'F_Inputs - BP'!G73, 'F_Input Override'!G73 ) )</f>
        <v>0</v>
      </c>
      <c r="H73" s="58">
        <f xml:space="preserve"> IF( ISNA( 'F_Input Override'!H73 ), "", IF( ISBLANK( 'F_Input Override'!H73 ), 'F_Inputs - BP'!H73, 'F_Input Override'!H73 ) )</f>
        <v>0</v>
      </c>
      <c r="I73" s="58">
        <f xml:space="preserve"> IF( ISNA( 'F_Input Override'!I73 ), "", IF( ISBLANK( 'F_Input Override'!I73 ), 'F_Inputs - BP'!I73, 'F_Input Override'!I73 ) )</f>
        <v>0</v>
      </c>
      <c r="J73" s="58">
        <f xml:space="preserve"> IF( ISNA( 'F_Input Override'!J73 ), "", IF( ISBLANK( 'F_Input Override'!J73 ), 'F_Inputs - BP'!J73, 'F_Input Override'!J73 ) )</f>
        <v>0</v>
      </c>
      <c r="K73" s="64" t="str">
        <f xml:space="preserve"> INDEX(Lookup!C:C, MATCH('Inp - BP final'!B73, Lookup!B:B, 0),)</f>
        <v>ADDN2 - Enh capex</v>
      </c>
    </row>
    <row r="74" spans="1:12">
      <c r="A74" t="s">
        <v>44</v>
      </c>
      <c r="B74" t="s">
        <v>177</v>
      </c>
      <c r="C74" t="s">
        <v>93</v>
      </c>
      <c r="D74" t="s">
        <v>47</v>
      </c>
      <c r="E74" t="s">
        <v>41</v>
      </c>
      <c r="F74" s="58">
        <f xml:space="preserve"> IF( ISNA( 'F_Input Override'!F74 ), "", IF( ISBLANK( 'F_Input Override'!F74 ), 'F_Inputs - BP'!F74, 'F_Input Override'!F74 ) )</f>
        <v>294.97289487168001</v>
      </c>
      <c r="G74" s="58">
        <f xml:space="preserve"> IF( ISNA( 'F_Input Override'!G74 ), "", IF( ISBLANK( 'F_Input Override'!G74 ), 'F_Inputs - BP'!G74, 'F_Input Override'!G74 ) )</f>
        <v>574.78802462859881</v>
      </c>
      <c r="H74" s="58">
        <f xml:space="preserve"> IF( ISNA( 'F_Input Override'!H74 ), "", IF( ISBLANK( 'F_Input Override'!H74 ), 'F_Inputs - BP'!H74, 'F_Input Override'!H74 ) )</f>
        <v>672.48017119995393</v>
      </c>
      <c r="I74" s="58">
        <f xml:space="preserve"> IF( ISNA( 'F_Input Override'!I74 ), "", IF( ISBLANK( 'F_Input Override'!I74 ), 'F_Inputs - BP'!I74, 'F_Input Override'!I74 ) )</f>
        <v>742.61949098313391</v>
      </c>
      <c r="J74" s="58">
        <f xml:space="preserve"> IF( ISNA( 'F_Input Override'!J74 ), "", IF( ISBLANK( 'F_Input Override'!J74 ), 'F_Inputs - BP'!J74, 'F_Input Override'!J74 ) )</f>
        <v>434.19402896074996</v>
      </c>
      <c r="K74" s="64" t="str">
        <f xml:space="preserve"> INDEX(Lookup!C:C, MATCH('Inp - BP final'!B74, Lookup!B:B, 0),)</f>
        <v>Total WW - Enh capex</v>
      </c>
      <c r="L74" t="s">
        <v>366</v>
      </c>
    </row>
    <row r="75" spans="1:12">
      <c r="A75" t="s">
        <v>44</v>
      </c>
      <c r="B75" t="s">
        <v>178</v>
      </c>
      <c r="C75" t="s">
        <v>179</v>
      </c>
      <c r="D75" t="s">
        <v>47</v>
      </c>
      <c r="E75" t="s">
        <v>41</v>
      </c>
      <c r="F75" s="58">
        <f xml:space="preserve"> IF( ISNA( 'F_Input Override'!F75 ), "", IF( ISBLANK( 'F_Input Override'!F75 ), 'F_Inputs - BP'!F75, 'F_Input Override'!F75 ) )</f>
        <v>11.35968093696</v>
      </c>
      <c r="G75" s="58">
        <f xml:space="preserve"> IF( ISNA( 'F_Input Override'!G75 ), "", IF( ISBLANK( 'F_Input Override'!G75 ), 'F_Inputs - BP'!G75, 'F_Input Override'!G75 ) )</f>
        <v>14.624420984846999</v>
      </c>
      <c r="H75" s="58">
        <f xml:space="preserve"> IF( ISNA( 'F_Input Override'!H75 ), "", IF( ISBLANK( 'F_Input Override'!H75 ), 'F_Inputs - BP'!H75, 'F_Input Override'!H75 ) )</f>
        <v>15.327908572124</v>
      </c>
      <c r="I75" s="58">
        <f xml:space="preserve"> IF( ISNA( 'F_Input Override'!I75 ), "", IF( ISBLANK( 'F_Input Override'!I75 ), 'F_Inputs - BP'!I75, 'F_Input Override'!I75 ) )</f>
        <v>12.520205154496001</v>
      </c>
      <c r="J75" s="58">
        <f xml:space="preserve"> IF( ISNA( 'F_Input Override'!J75 ), "", IF( ISBLANK( 'F_Input Override'!J75 ), 'F_Inputs - BP'!J75, 'F_Input Override'!J75 ) )</f>
        <v>9.3472048076680014</v>
      </c>
      <c r="K75" s="64" t="str">
        <f xml:space="preserve"> INDEX(Lookup!C:C, MATCH('Inp - BP final'!B75, Lookup!B:B, 0),)</f>
        <v>Plus capex WWN+</v>
      </c>
    </row>
    <row r="76" spans="1:12">
      <c r="A76" t="s">
        <v>44</v>
      </c>
      <c r="B76" t="s">
        <v>180</v>
      </c>
      <c r="C76" t="s">
        <v>181</v>
      </c>
      <c r="D76" t="s">
        <v>47</v>
      </c>
      <c r="E76" t="s">
        <v>41</v>
      </c>
      <c r="F76" s="58">
        <f xml:space="preserve"> IF( ISNA( 'F_Input Override'!F76 ), "", IF( ISBLANK( 'F_Input Override'!F76 ), 'F_Inputs - BP'!F76, 'F_Input Override'!F76 ) )</f>
        <v>3.1556848459200002</v>
      </c>
      <c r="G76" s="58">
        <f xml:space="preserve"> IF( ISNA( 'F_Input Override'!G76 ), "", IF( ISBLANK( 'F_Input Override'!G76 ), 'F_Inputs - BP'!G76, 'F_Input Override'!G76 ) )</f>
        <v>4.0628253789939999</v>
      </c>
      <c r="H76" s="58">
        <f xml:space="preserve"> IF( ISNA( 'F_Input Override'!H76 ), "", IF( ISBLANK( 'F_Input Override'!H76 ), 'F_Inputs - BP'!H76, 'F_Input Override'!H76 ) )</f>
        <v>4.2575381815539997</v>
      </c>
      <c r="I76" s="58">
        <f xml:space="preserve"> IF( ISNA( 'F_Input Override'!I76 ), "", IF( ISBLANK( 'F_Input Override'!I76 ), 'F_Inputs - BP'!I76, 'F_Input Override'!I76 ) )</f>
        <v>3.47730331117</v>
      </c>
      <c r="J76" s="58">
        <f xml:space="preserve"> IF( ISNA( 'F_Input Override'!J76 ), "", IF( ISBLANK( 'F_Input Override'!J76 ), 'F_Inputs - BP'!J76, 'F_Input Override'!J76 ) )</f>
        <v>2.5965513050359998</v>
      </c>
      <c r="K76" s="64" t="str">
        <f xml:space="preserve"> INDEX(Lookup!C:C, MATCH('Inp - BP final'!B76, Lookup!B:B, 0),)</f>
        <v>Plus capex WWN+</v>
      </c>
    </row>
    <row r="77" spans="1:12">
      <c r="A77" t="s">
        <v>44</v>
      </c>
      <c r="B77" t="s">
        <v>182</v>
      </c>
      <c r="C77" t="s">
        <v>183</v>
      </c>
      <c r="D77" t="s">
        <v>47</v>
      </c>
      <c r="E77" t="s">
        <v>41</v>
      </c>
      <c r="F77" s="58">
        <f xml:space="preserve"> IF( ISNA( 'F_Input Override'!F77 ), "", IF( ISBLANK( 'F_Input Override'!F77 ), 'F_Inputs - BP'!F77, 'F_Input Override'!F77 ) )</f>
        <v>1.26207781128</v>
      </c>
      <c r="G77" s="58">
        <f xml:space="preserve"> IF( ISNA( 'F_Input Override'!G77 ), "", IF( ISBLANK( 'F_Input Override'!G77 ), 'F_Inputs - BP'!G77, 'F_Input Override'!G77 ) )</f>
        <v>1.624935664983</v>
      </c>
      <c r="H77" s="58">
        <f xml:space="preserve"> IF( ISNA( 'F_Input Override'!H77 ), "", IF( ISBLANK( 'F_Input Override'!H77 ), 'F_Inputs - BP'!H77, 'F_Input Override'!H77 ) )</f>
        <v>1.7032080522540001</v>
      </c>
      <c r="I77" s="58">
        <f xml:space="preserve"> IF( ISNA( 'F_Input Override'!I77 ), "", IF( ISBLANK( 'F_Input Override'!I77 ), 'F_Inputs - BP'!I77, 'F_Input Override'!I77 ) )</f>
        <v>1.3909213244680001</v>
      </c>
      <c r="J77" s="58">
        <f xml:space="preserve"> IF( ISNA( 'F_Input Override'!J77 ), "", IF( ISBLANK( 'F_Input Override'!J77 ), 'F_Inputs - BP'!J77, 'F_Input Override'!J77 ) )</f>
        <v>1.0390004124759999</v>
      </c>
      <c r="K77" s="64" t="str">
        <f xml:space="preserve"> INDEX(Lookup!C:C, MATCH('Inp - BP final'!B77, Lookup!B:B, 0),)</f>
        <v>Plus capex WWN+</v>
      </c>
    </row>
    <row r="78" spans="1:12">
      <c r="A78" t="s">
        <v>44</v>
      </c>
      <c r="B78" t="s">
        <v>184</v>
      </c>
      <c r="C78" t="s">
        <v>185</v>
      </c>
      <c r="D78" t="s">
        <v>47</v>
      </c>
      <c r="E78" t="s">
        <v>41</v>
      </c>
      <c r="F78" s="58">
        <f xml:space="preserve"> IF( ISNA( 'F_Input Override'!F78 ), "", IF( ISBLANK( 'F_Input Override'!F78 ), 'F_Inputs - BP'!F78, 'F_Input Override'!F78 ) )</f>
        <v>0.30693889272000002</v>
      </c>
      <c r="G78" s="58">
        <f xml:space="preserve"> IF( ISNA( 'F_Input Override'!G78 ), "", IF( ISBLANK( 'F_Input Override'!G78 ), 'F_Inputs - BP'!G78, 'F_Input Override'!G78 ) )</f>
        <v>0.304371551849</v>
      </c>
      <c r="H78" s="58">
        <f xml:space="preserve"> IF( ISNA( 'F_Input Override'!H78 ), "", IF( ISBLANK( 'F_Input Override'!H78 ), 'F_Inputs - BP'!H78, 'F_Input Override'!H78 ) )</f>
        <v>0.30170012470599999</v>
      </c>
      <c r="I78" s="58">
        <f xml:space="preserve"> IF( ISNA( 'F_Input Override'!I78 ), "", IF( ISBLANK( 'F_Input Override'!I78 ), 'F_Inputs - BP'!I78, 'F_Input Override'!I78 ) )</f>
        <v>0.299421165446</v>
      </c>
      <c r="J78" s="58">
        <f xml:space="preserve"> IF( ISNA( 'F_Input Override'!J78 ), "", IF( ISBLANK( 'F_Input Override'!J78 ), 'F_Inputs - BP'!J78, 'F_Input Override'!J78 ) )</f>
        <v>0.29726428620200002</v>
      </c>
      <c r="K78" s="64" t="str">
        <f xml:space="preserve"> INDEX(Lookup!C:C, MATCH('Inp - BP final'!B78, Lookup!B:B, 0),)</f>
        <v>Plus capex WWN+</v>
      </c>
    </row>
    <row r="79" spans="1:12">
      <c r="A79" t="s">
        <v>44</v>
      </c>
      <c r="B79" t="s">
        <v>186</v>
      </c>
      <c r="C79" t="s">
        <v>187</v>
      </c>
      <c r="D79" t="s">
        <v>47</v>
      </c>
      <c r="E79" t="s">
        <v>41</v>
      </c>
      <c r="F79" s="58">
        <f xml:space="preserve"> IF( ISNA( 'F_Input Override'!F79 ), "", IF( ISBLANK( 'F_Input Override'!F79 ), 'F_Inputs - BP'!F79, 'F_Input Override'!F79 ) )</f>
        <v>0</v>
      </c>
      <c r="G79" s="58">
        <f xml:space="preserve"> IF( ISNA( 'F_Input Override'!G79 ), "", IF( ISBLANK( 'F_Input Override'!G79 ), 'F_Inputs - BP'!G79, 'F_Input Override'!G79 ) )</f>
        <v>0</v>
      </c>
      <c r="H79" s="58">
        <f xml:space="preserve"> IF( ISNA( 'F_Input Override'!H79 ), "", IF( ISBLANK( 'F_Input Override'!H79 ), 'F_Inputs - BP'!H79, 'F_Input Override'!H79 ) )</f>
        <v>0</v>
      </c>
      <c r="I79" s="58">
        <f xml:space="preserve"> IF( ISNA( 'F_Input Override'!I79 ), "", IF( ISBLANK( 'F_Input Override'!I79 ), 'F_Inputs - BP'!I79, 'F_Input Override'!I79 ) )</f>
        <v>0</v>
      </c>
      <c r="J79" s="58">
        <f xml:space="preserve"> IF( ISNA( 'F_Input Override'!J79 ), "", IF( ISBLANK( 'F_Input Override'!J79 ), 'F_Inputs - BP'!J79, 'F_Input Override'!J79 ) )</f>
        <v>0</v>
      </c>
      <c r="K79" s="64" t="str">
        <f xml:space="preserve"> INDEX(Lookup!C:C, MATCH('Inp - BP final'!B79, Lookup!B:B, 0),)</f>
        <v>Plus capex WWN+</v>
      </c>
    </row>
    <row r="80" spans="1:12">
      <c r="A80" t="s">
        <v>44</v>
      </c>
      <c r="B80" t="s">
        <v>188</v>
      </c>
      <c r="C80" t="s">
        <v>189</v>
      </c>
      <c r="D80" t="s">
        <v>47</v>
      </c>
      <c r="E80" t="s">
        <v>41</v>
      </c>
      <c r="F80" s="58">
        <f xml:space="preserve"> IF( ISNA( 'F_Input Override'!F80 ), "", IF( ISBLANK( 'F_Input Override'!F80 ), 'F_Inputs - BP'!F80, 'F_Input Override'!F80 ) )</f>
        <v>0</v>
      </c>
      <c r="G80" s="58">
        <f xml:space="preserve"> IF( ISNA( 'F_Input Override'!G80 ), "", IF( ISBLANK( 'F_Input Override'!G80 ), 'F_Inputs - BP'!G80, 'F_Input Override'!G80 ) )</f>
        <v>0</v>
      </c>
      <c r="H80" s="58">
        <f xml:space="preserve"> IF( ISNA( 'F_Input Override'!H80 ), "", IF( ISBLANK( 'F_Input Override'!H80 ), 'F_Inputs - BP'!H80, 'F_Input Override'!H80 ) )</f>
        <v>0</v>
      </c>
      <c r="I80" s="58">
        <f xml:space="preserve"> IF( ISNA( 'F_Input Override'!I80 ), "", IF( ISBLANK( 'F_Input Override'!I80 ), 'F_Inputs - BP'!I80, 'F_Input Override'!I80 ) )</f>
        <v>0</v>
      </c>
      <c r="J80" s="58">
        <f xml:space="preserve"> IF( ISNA( 'F_Input Override'!J80 ), "", IF( ISBLANK( 'F_Input Override'!J80 ), 'F_Inputs - BP'!J80, 'F_Input Override'!J80 ) )</f>
        <v>0</v>
      </c>
      <c r="K80" s="64" t="str">
        <f xml:space="preserve"> INDEX(Lookup!C:C, MATCH('Inp - BP final'!B80, Lookup!B:B, 0),)</f>
        <v>Plus capex BIO</v>
      </c>
    </row>
    <row r="81" spans="1:11">
      <c r="A81" t="s">
        <v>44</v>
      </c>
      <c r="B81" t="s">
        <v>190</v>
      </c>
      <c r="C81" t="s">
        <v>191</v>
      </c>
      <c r="D81" t="s">
        <v>47</v>
      </c>
      <c r="E81" t="s">
        <v>41</v>
      </c>
      <c r="F81" s="58">
        <f xml:space="preserve"> IF( ISNA( 'F_Input Override'!F81 ), "", IF( ISBLANK( 'F_Input Override'!F81 ), 'F_Inputs - BP'!F81, 'F_Input Override'!F81 ) )</f>
        <v>0</v>
      </c>
      <c r="G81" s="58">
        <f xml:space="preserve"> IF( ISNA( 'F_Input Override'!G81 ), "", IF( ISBLANK( 'F_Input Override'!G81 ), 'F_Inputs - BP'!G81, 'F_Input Override'!G81 ) )</f>
        <v>0</v>
      </c>
      <c r="H81" s="58">
        <f xml:space="preserve"> IF( ISNA( 'F_Input Override'!H81 ), "", IF( ISBLANK( 'F_Input Override'!H81 ), 'F_Inputs - BP'!H81, 'F_Input Override'!H81 ) )</f>
        <v>0</v>
      </c>
      <c r="I81" s="58">
        <f xml:space="preserve"> IF( ISNA( 'F_Input Override'!I81 ), "", IF( ISBLANK( 'F_Input Override'!I81 ), 'F_Inputs - BP'!I81, 'F_Input Override'!I81 ) )</f>
        <v>0</v>
      </c>
      <c r="J81" s="58">
        <f xml:space="preserve"> IF( ISNA( 'F_Input Override'!J81 ), "", IF( ISBLANK( 'F_Input Override'!J81 ), 'F_Inputs - BP'!J81, 'F_Input Override'!J81 ) )</f>
        <v>0</v>
      </c>
      <c r="K81" s="64" t="str">
        <f xml:space="preserve"> INDEX(Lookup!C:C, MATCH('Inp - BP final'!B81, Lookup!B:B, 0),)</f>
        <v>Plus capex BIO</v>
      </c>
    </row>
    <row r="82" spans="1:11">
      <c r="A82" t="s">
        <v>44</v>
      </c>
      <c r="B82" t="s">
        <v>192</v>
      </c>
      <c r="C82" t="s">
        <v>193</v>
      </c>
      <c r="D82" t="s">
        <v>47</v>
      </c>
      <c r="E82" t="s">
        <v>41</v>
      </c>
      <c r="F82" s="58">
        <f xml:space="preserve"> IF( ISNA( 'F_Input Override'!F82 ), "", IF( ISBLANK( 'F_Input Override'!F82 ), 'F_Inputs - BP'!F82, 'F_Input Override'!F82 ) )</f>
        <v>0</v>
      </c>
      <c r="G82" s="58">
        <f xml:space="preserve"> IF( ISNA( 'F_Input Override'!G82 ), "", IF( ISBLANK( 'F_Input Override'!G82 ), 'F_Inputs - BP'!G82, 'F_Input Override'!G82 ) )</f>
        <v>0</v>
      </c>
      <c r="H82" s="58">
        <f xml:space="preserve"> IF( ISNA( 'F_Input Override'!H82 ), "", IF( ISBLANK( 'F_Input Override'!H82 ), 'F_Inputs - BP'!H82, 'F_Input Override'!H82 ) )</f>
        <v>0</v>
      </c>
      <c r="I82" s="58">
        <f xml:space="preserve"> IF( ISNA( 'F_Input Override'!I82 ), "", IF( ISBLANK( 'F_Input Override'!I82 ), 'F_Inputs - BP'!I82, 'F_Input Override'!I82 ) )</f>
        <v>0</v>
      </c>
      <c r="J82" s="58">
        <f xml:space="preserve"> IF( ISNA( 'F_Input Override'!J82 ), "", IF( ISBLANK( 'F_Input Override'!J82 ), 'F_Inputs - BP'!J82, 'F_Input Override'!J82 ) )</f>
        <v>0</v>
      </c>
      <c r="K82" s="64" t="str">
        <f xml:space="preserve"> INDEX(Lookup!C:C, MATCH('Inp - BP final'!B82, Lookup!B:B, 0),)</f>
        <v>Plus capex BIO</v>
      </c>
    </row>
    <row r="83" spans="1:11">
      <c r="A83" t="s">
        <v>44</v>
      </c>
      <c r="B83" t="s">
        <v>194</v>
      </c>
      <c r="C83" t="s">
        <v>195</v>
      </c>
      <c r="D83" t="s">
        <v>47</v>
      </c>
      <c r="E83" t="s">
        <v>41</v>
      </c>
      <c r="F83" s="58">
        <f xml:space="preserve"> IF( ISNA( 'F_Input Override'!F83 ), "", IF( ISBLANK( 'F_Input Override'!F83 ), 'F_Inputs - BP'!F83, 'F_Input Override'!F83 ) )</f>
        <v>0</v>
      </c>
      <c r="G83" s="58">
        <f xml:space="preserve"> IF( ISNA( 'F_Input Override'!G83 ), "", IF( ISBLANK( 'F_Input Override'!G83 ), 'F_Inputs - BP'!G83, 'F_Input Override'!G83 ) )</f>
        <v>0</v>
      </c>
      <c r="H83" s="58">
        <f xml:space="preserve"> IF( ISNA( 'F_Input Override'!H83 ), "", IF( ISBLANK( 'F_Input Override'!H83 ), 'F_Inputs - BP'!H83, 'F_Input Override'!H83 ) )</f>
        <v>0</v>
      </c>
      <c r="I83" s="58">
        <f xml:space="preserve"> IF( ISNA( 'F_Input Override'!I83 ), "", IF( ISBLANK( 'F_Input Override'!I83 ), 'F_Inputs - BP'!I83, 'F_Input Override'!I83 ) )</f>
        <v>0</v>
      </c>
      <c r="J83" s="58">
        <f xml:space="preserve"> IF( ISNA( 'F_Input Override'!J83 ), "", IF( ISBLANK( 'F_Input Override'!J83 ), 'F_Inputs - BP'!J83, 'F_Input Override'!J83 ) )</f>
        <v>0</v>
      </c>
      <c r="K83" s="64" t="str">
        <f xml:space="preserve"> INDEX(Lookup!C:C, MATCH('Inp - BP final'!B83, Lookup!B:B, 0),)</f>
        <v>Plus capex ADDN1</v>
      </c>
    </row>
    <row r="84" spans="1:11">
      <c r="A84" t="s">
        <v>44</v>
      </c>
      <c r="B84" t="s">
        <v>196</v>
      </c>
      <c r="C84" t="s">
        <v>197</v>
      </c>
      <c r="D84" t="s">
        <v>47</v>
      </c>
      <c r="E84" t="s">
        <v>41</v>
      </c>
      <c r="F84" s="58">
        <f xml:space="preserve"> IF( ISNA( 'F_Input Override'!F84 ), "", IF( ISBLANK( 'F_Input Override'!F84 ), 'F_Inputs - BP'!F84, 'F_Input Override'!F84 ) )</f>
        <v>0</v>
      </c>
      <c r="G84" s="58">
        <f xml:space="preserve"> IF( ISNA( 'F_Input Override'!G84 ), "", IF( ISBLANK( 'F_Input Override'!G84 ), 'F_Inputs - BP'!G84, 'F_Input Override'!G84 ) )</f>
        <v>0</v>
      </c>
      <c r="H84" s="58">
        <f xml:space="preserve"> IF( ISNA( 'F_Input Override'!H84 ), "", IF( ISBLANK( 'F_Input Override'!H84 ), 'F_Inputs - BP'!H84, 'F_Input Override'!H84 ) )</f>
        <v>0</v>
      </c>
      <c r="I84" s="58">
        <f xml:space="preserve"> IF( ISNA( 'F_Input Override'!I84 ), "", IF( ISBLANK( 'F_Input Override'!I84 ), 'F_Inputs - BP'!I84, 'F_Input Override'!I84 ) )</f>
        <v>0</v>
      </c>
      <c r="J84" s="58">
        <f xml:space="preserve"> IF( ISNA( 'F_Input Override'!J84 ), "", IF( ISBLANK( 'F_Input Override'!J84 ), 'F_Inputs - BP'!J84, 'F_Input Override'!J84 ) )</f>
        <v>0</v>
      </c>
      <c r="K84" s="64" t="str">
        <f xml:space="preserve"> INDEX(Lookup!C:C, MATCH('Inp - BP final'!B84, Lookup!B:B, 0),)</f>
        <v>Plus capex ADDN2</v>
      </c>
    </row>
    <row r="85" spans="1:11">
      <c r="A85" t="s">
        <v>44</v>
      </c>
      <c r="B85" t="s">
        <v>198</v>
      </c>
      <c r="C85" t="s">
        <v>199</v>
      </c>
      <c r="D85" t="s">
        <v>47</v>
      </c>
      <c r="E85" t="s">
        <v>41</v>
      </c>
      <c r="F85" s="58">
        <f xml:space="preserve"> IF( ISNA( 'F_Input Override'!F85 ), "", IF( ISBLANK( 'F_Input Override'!F85 ), 'F_Inputs - BP'!F85, 'F_Input Override'!F85 ) )</f>
        <v>16.084382486879999</v>
      </c>
      <c r="G85" s="58">
        <f xml:space="preserve"> IF( ISNA( 'F_Input Override'!G85 ), "", IF( ISBLANK( 'F_Input Override'!G85 ), 'F_Inputs - BP'!G85, 'F_Input Override'!G85 ) )</f>
        <v>20.616553580672999</v>
      </c>
      <c r="H85" s="58">
        <f xml:space="preserve"> IF( ISNA( 'F_Input Override'!H85 ), "", IF( ISBLANK( 'F_Input Override'!H85 ), 'F_Inputs - BP'!H85, 'F_Input Override'!H85 ) )</f>
        <v>21.590354930638</v>
      </c>
      <c r="I85" s="58">
        <f xml:space="preserve"> IF( ISNA( 'F_Input Override'!I85 ), "", IF( ISBLANK( 'F_Input Override'!I85 ), 'F_Inputs - BP'!I85, 'F_Input Override'!I85 ) )</f>
        <v>17.68785095558</v>
      </c>
      <c r="J85" s="58">
        <f xml:space="preserve"> IF( ISNA( 'F_Input Override'!J85 ), "", IF( ISBLANK( 'F_Input Override'!J85 ), 'F_Inputs - BP'!J85, 'F_Input Override'!J85 ) )</f>
        <v>13.280020811382</v>
      </c>
      <c r="K85" s="64" t="str">
        <f xml:space="preserve"> INDEX(Lookup!C:C, MATCH('Inp - BP final'!B85, Lookup!B:B, 0),)</f>
        <v>Plus capex Total</v>
      </c>
    </row>
    <row r="86" spans="1:11">
      <c r="A86" t="s">
        <v>44</v>
      </c>
      <c r="B86" t="s">
        <v>200</v>
      </c>
      <c r="C86" t="s">
        <v>201</v>
      </c>
      <c r="D86" t="s">
        <v>47</v>
      </c>
      <c r="E86" t="s">
        <v>41</v>
      </c>
      <c r="F86" s="58">
        <f xml:space="preserve"> IF( ISNA( 'F_Input Override'!F86 ), "", IF( ISBLANK( 'F_Input Override'!F86 ), 'F_Inputs - BP'!F86, 'F_Input Override'!F86 ) )</f>
        <v>0.52562059584000009</v>
      </c>
      <c r="G86" s="58">
        <f xml:space="preserve"> IF( ISNA( 'F_Input Override'!G86 ), "", IF( ISBLANK( 'F_Input Override'!G86 ), 'F_Inputs - BP'!G86, 'F_Input Override'!G86 ) )</f>
        <v>1.5169955938799999</v>
      </c>
      <c r="H86" s="58">
        <f xml:space="preserve"> IF( ISNA( 'F_Input Override'!H86 ), "", IF( ISBLANK( 'F_Input Override'!H86 ), 'F_Inputs - BP'!H86, 'F_Input Override'!H86 ) )</f>
        <v>2.2728718659960001</v>
      </c>
      <c r="I86" s="58">
        <f xml:space="preserve"> IF( ISNA( 'F_Input Override'!I86 ), "", IF( ISBLANK( 'F_Input Override'!I86 ), 'F_Inputs - BP'!I86, 'F_Input Override'!I86 ) )</f>
        <v>2.535992043442</v>
      </c>
      <c r="J86" s="58">
        <f xml:space="preserve"> IF( ISNA( 'F_Input Override'!J86 ), "", IF( ISBLANK( 'F_Input Override'!J86 ), 'F_Inputs - BP'!J86, 'F_Input Override'!J86 ) )</f>
        <v>2.5405174619499999</v>
      </c>
      <c r="K86" s="64" t="str">
        <f xml:space="preserve"> INDEX(Lookup!C:C, MATCH('Inp - BP final'!B86, Lookup!B:B, 0),)</f>
        <v>Plus opex WWN+</v>
      </c>
    </row>
    <row r="87" spans="1:11">
      <c r="A87" t="s">
        <v>44</v>
      </c>
      <c r="B87" t="s">
        <v>202</v>
      </c>
      <c r="C87" t="s">
        <v>203</v>
      </c>
      <c r="D87" t="s">
        <v>47</v>
      </c>
      <c r="E87" t="s">
        <v>41</v>
      </c>
      <c r="F87" s="58">
        <f xml:space="preserve"> IF( ISNA( 'F_Input Override'!F87 ), "", IF( ISBLANK( 'F_Input Override'!F87 ), 'F_Inputs - BP'!F87, 'F_Input Override'!F87 ) )</f>
        <v>0.14611468055999999</v>
      </c>
      <c r="G87" s="58">
        <f xml:space="preserve"> IF( ISNA( 'F_Input Override'!G87 ), "", IF( ISBLANK( 'F_Input Override'!G87 ), 'F_Inputs - BP'!G87, 'F_Input Override'!G87 ) )</f>
        <v>0.42106352060899999</v>
      </c>
      <c r="H87" s="58">
        <f xml:space="preserve"> IF( ISNA( 'F_Input Override'!H87 ), "", IF( ISBLANK( 'F_Input Override'!H87 ), 'F_Inputs - BP'!H87, 'F_Input Override'!H87 ) )</f>
        <v>0.63135329611000002</v>
      </c>
      <c r="I87" s="58">
        <f xml:space="preserve"> IF( ISNA( 'F_Input Override'!I87 ), "", IF( ISBLANK( 'F_Input Override'!I87 ), 'F_Inputs - BP'!I87, 'F_Input Override'!I87 ) )</f>
        <v>0.70407021651199997</v>
      </c>
      <c r="J87" s="58">
        <f xml:space="preserve"> IF( ISNA( 'F_Input Override'!J87 ), "", IF( ISBLANK( 'F_Input Override'!J87 ), 'F_Inputs - BP'!J87, 'F_Input Override'!J87 ) )</f>
        <v>0.70564653242200004</v>
      </c>
      <c r="K87" s="64" t="str">
        <f xml:space="preserve"> INDEX(Lookup!C:C, MATCH('Inp - BP final'!B87, Lookup!B:B, 0),)</f>
        <v>Plus opex WWN+</v>
      </c>
    </row>
    <row r="88" spans="1:11">
      <c r="A88" t="s">
        <v>44</v>
      </c>
      <c r="B88" t="s">
        <v>204</v>
      </c>
      <c r="C88" t="s">
        <v>205</v>
      </c>
      <c r="D88" t="s">
        <v>47</v>
      </c>
      <c r="E88" t="s">
        <v>41</v>
      </c>
      <c r="F88" s="58">
        <f xml:space="preserve"> IF( ISNA( 'F_Input Override'!F88 ), "", IF( ISBLANK( 'F_Input Override'!F88 ), 'F_Inputs - BP'!F88, 'F_Input Override'!F88 ) )</f>
        <v>5.8838126400000003E-2</v>
      </c>
      <c r="G88" s="58">
        <f xml:space="preserve"> IF( ISNA( 'F_Input Override'!G88 ), "", IF( ISBLANK( 'F_Input Override'!G88 ), 'F_Inputs - BP'!G88, 'F_Input Override'!G88 ) )</f>
        <v>0.168230921629</v>
      </c>
      <c r="H88" s="58">
        <f xml:space="preserve"> IF( ISNA( 'F_Input Override'!H88 ), "", IF( ISBLANK( 'F_Input Override'!H88 ), 'F_Inputs - BP'!H88, 'F_Input Override'!H88 ) )</f>
        <v>0.25254131844400002</v>
      </c>
      <c r="I88" s="58">
        <f xml:space="preserve"> IF( ISNA( 'F_Input Override'!I88 ), "", IF( ISBLANK( 'F_Input Override'!I88 ), 'F_Inputs - BP'!I88, 'F_Input Override'!I88 ) )</f>
        <v>0.28220205689</v>
      </c>
      <c r="J88" s="58">
        <f xml:space="preserve"> IF( ISNA( 'F_Input Override'!J88 ), "", IF( ISBLANK( 'F_Input Override'!J88 ), 'F_Inputs - BP'!J88, 'F_Input Override'!J88 ) )</f>
        <v>0.28206866773799999</v>
      </c>
      <c r="K88" s="64" t="str">
        <f xml:space="preserve"> INDEX(Lookup!C:C, MATCH('Inp - BP final'!B88, Lookup!B:B, 0),)</f>
        <v>Plus opex WWN+</v>
      </c>
    </row>
    <row r="89" spans="1:11">
      <c r="A89" t="s">
        <v>44</v>
      </c>
      <c r="B89" t="s">
        <v>206</v>
      </c>
      <c r="C89" t="s">
        <v>207</v>
      </c>
      <c r="D89" t="s">
        <v>47</v>
      </c>
      <c r="E89" t="s">
        <v>41</v>
      </c>
      <c r="F89" s="58">
        <f xml:space="preserve"> IF( ISNA( 'F_Input Override'!F89 ), "", IF( ISBLANK( 'F_Input Override'!F89 ), 'F_Inputs - BP'!F89, 'F_Input Override'!F89 ) )</f>
        <v>0.12552133632000001</v>
      </c>
      <c r="G89" s="58">
        <f xml:space="preserve"> IF( ISNA( 'F_Input Override'!G89 ), "", IF( ISBLANK( 'F_Input Override'!G89 ), 'F_Inputs - BP'!G89, 'F_Input Override'!G89 ) )</f>
        <v>0.248942866688</v>
      </c>
      <c r="H89" s="58">
        <f xml:space="preserve"> IF( ISNA( 'F_Input Override'!H89 ), "", IF( ISBLANK( 'F_Input Override'!H89 ), 'F_Inputs - BP'!H89, 'F_Input Override'!H89 ) )</f>
        <v>0.370136894208</v>
      </c>
      <c r="I89" s="58">
        <f xml:space="preserve"> IF( ISNA( 'F_Input Override'!I89 ), "", IF( ISBLANK( 'F_Input Override'!I89 ), 'F_Inputs - BP'!I89, 'F_Input Override'!I89 ) )</f>
        <v>0.48978797670399998</v>
      </c>
      <c r="J89" s="58">
        <f xml:space="preserve"> IF( ISNA( 'F_Input Override'!J89 ), "", IF( ISBLANK( 'F_Input Override'!J89 ), 'F_Inputs - BP'!J89, 'F_Input Override'!J89 ) )</f>
        <v>0.60782473856000008</v>
      </c>
      <c r="K89" s="64" t="str">
        <f xml:space="preserve"> INDEX(Lookup!C:C, MATCH('Inp - BP final'!B89, Lookup!B:B, 0),)</f>
        <v>Plus opex WWN+</v>
      </c>
    </row>
    <row r="90" spans="1:11">
      <c r="A90" t="s">
        <v>44</v>
      </c>
      <c r="B90" t="s">
        <v>208</v>
      </c>
      <c r="C90" t="s">
        <v>209</v>
      </c>
      <c r="D90" t="s">
        <v>47</v>
      </c>
      <c r="E90" t="s">
        <v>41</v>
      </c>
      <c r="F90" s="58">
        <f xml:space="preserve"> IF( ISNA( 'F_Input Override'!F90 ), "", IF( ISBLANK( 'F_Input Override'!F90 ), 'F_Inputs - BP'!F90, 'F_Input Override'!F90 ) )</f>
        <v>0</v>
      </c>
      <c r="G90" s="58">
        <f xml:space="preserve"> IF( ISNA( 'F_Input Override'!G90 ), "", IF( ISBLANK( 'F_Input Override'!G90 ), 'F_Inputs - BP'!G90, 'F_Input Override'!G90 ) )</f>
        <v>0</v>
      </c>
      <c r="H90" s="58">
        <f xml:space="preserve"> IF( ISNA( 'F_Input Override'!H90 ), "", IF( ISBLANK( 'F_Input Override'!H90 ), 'F_Inputs - BP'!H90, 'F_Input Override'!H90 ) )</f>
        <v>0</v>
      </c>
      <c r="I90" s="58">
        <f xml:space="preserve"> IF( ISNA( 'F_Input Override'!I90 ), "", IF( ISBLANK( 'F_Input Override'!I90 ), 'F_Inputs - BP'!I90, 'F_Input Override'!I90 ) )</f>
        <v>0</v>
      </c>
      <c r="J90" s="58">
        <f xml:space="preserve"> IF( ISNA( 'F_Input Override'!J90 ), "", IF( ISBLANK( 'F_Input Override'!J90 ), 'F_Inputs - BP'!J90, 'F_Input Override'!J90 ) )</f>
        <v>0</v>
      </c>
      <c r="K90" s="64" t="str">
        <f xml:space="preserve"> INDEX(Lookup!C:C, MATCH('Inp - BP final'!B90, Lookup!B:B, 0),)</f>
        <v>Plus opex WWN+</v>
      </c>
    </row>
    <row r="91" spans="1:11">
      <c r="A91" t="s">
        <v>44</v>
      </c>
      <c r="B91" t="s">
        <v>210</v>
      </c>
      <c r="C91" t="s">
        <v>211</v>
      </c>
      <c r="D91" t="s">
        <v>47</v>
      </c>
      <c r="E91" t="s">
        <v>41</v>
      </c>
      <c r="F91" s="58">
        <f xml:space="preserve"> IF( ISNA( 'F_Input Override'!F91 ), "", IF( ISBLANK( 'F_Input Override'!F91 ), 'F_Inputs - BP'!F91, 'F_Input Override'!F91 ) )</f>
        <v>0</v>
      </c>
      <c r="G91" s="58">
        <f xml:space="preserve"> IF( ISNA( 'F_Input Override'!G91 ), "", IF( ISBLANK( 'F_Input Override'!G91 ), 'F_Inputs - BP'!G91, 'F_Input Override'!G91 ) )</f>
        <v>0</v>
      </c>
      <c r="H91" s="58">
        <f xml:space="preserve"> IF( ISNA( 'F_Input Override'!H91 ), "", IF( ISBLANK( 'F_Input Override'!H91 ), 'F_Inputs - BP'!H91, 'F_Input Override'!H91 ) )</f>
        <v>0</v>
      </c>
      <c r="I91" s="58">
        <f xml:space="preserve"> IF( ISNA( 'F_Input Override'!I91 ), "", IF( ISBLANK( 'F_Input Override'!I91 ), 'F_Inputs - BP'!I91, 'F_Input Override'!I91 ) )</f>
        <v>0</v>
      </c>
      <c r="J91" s="58">
        <f xml:space="preserve"> IF( ISNA( 'F_Input Override'!J91 ), "", IF( ISBLANK( 'F_Input Override'!J91 ), 'F_Inputs - BP'!J91, 'F_Input Override'!J91 ) )</f>
        <v>0</v>
      </c>
      <c r="K91" s="64" t="str">
        <f xml:space="preserve"> INDEX(Lookup!C:C, MATCH('Inp - BP final'!B91, Lookup!B:B, 0),)</f>
        <v>Plus opex BIO</v>
      </c>
    </row>
    <row r="92" spans="1:11">
      <c r="A92" t="s">
        <v>44</v>
      </c>
      <c r="B92" t="s">
        <v>212</v>
      </c>
      <c r="C92" t="s">
        <v>213</v>
      </c>
      <c r="D92" t="s">
        <v>47</v>
      </c>
      <c r="E92" t="s">
        <v>41</v>
      </c>
      <c r="F92" s="58">
        <f xml:space="preserve"> IF( ISNA( 'F_Input Override'!F92 ), "", IF( ISBLANK( 'F_Input Override'!F92 ), 'F_Inputs - BP'!F92, 'F_Input Override'!F92 ) )</f>
        <v>0</v>
      </c>
      <c r="G92" s="58">
        <f xml:space="preserve"> IF( ISNA( 'F_Input Override'!G92 ), "", IF( ISBLANK( 'F_Input Override'!G92 ), 'F_Inputs - BP'!G92, 'F_Input Override'!G92 ) )</f>
        <v>0</v>
      </c>
      <c r="H92" s="58">
        <f xml:space="preserve"> IF( ISNA( 'F_Input Override'!H92 ), "", IF( ISBLANK( 'F_Input Override'!H92 ), 'F_Inputs - BP'!H92, 'F_Input Override'!H92 ) )</f>
        <v>0</v>
      </c>
      <c r="I92" s="58">
        <f xml:space="preserve"> IF( ISNA( 'F_Input Override'!I92 ), "", IF( ISBLANK( 'F_Input Override'!I92 ), 'F_Inputs - BP'!I92, 'F_Input Override'!I92 ) )</f>
        <v>0</v>
      </c>
      <c r="J92" s="58">
        <f xml:space="preserve"> IF( ISNA( 'F_Input Override'!J92 ), "", IF( ISBLANK( 'F_Input Override'!J92 ), 'F_Inputs - BP'!J92, 'F_Input Override'!J92 ) )</f>
        <v>0</v>
      </c>
      <c r="K92" s="64" t="str">
        <f xml:space="preserve"> INDEX(Lookup!C:C, MATCH('Inp - BP final'!B92, Lookup!B:B, 0),)</f>
        <v>Plus opex BIO</v>
      </c>
    </row>
    <row r="93" spans="1:11">
      <c r="A93" t="s">
        <v>44</v>
      </c>
      <c r="B93" t="s">
        <v>214</v>
      </c>
      <c r="C93" t="s">
        <v>215</v>
      </c>
      <c r="D93" t="s">
        <v>47</v>
      </c>
      <c r="E93" t="s">
        <v>41</v>
      </c>
      <c r="F93" s="58">
        <f xml:space="preserve"> IF( ISNA( 'F_Input Override'!F93 ), "", IF( ISBLANK( 'F_Input Override'!F93 ), 'F_Inputs - BP'!F93, 'F_Input Override'!F93 ) )</f>
        <v>0</v>
      </c>
      <c r="G93" s="58">
        <f xml:space="preserve"> IF( ISNA( 'F_Input Override'!G93 ), "", IF( ISBLANK( 'F_Input Override'!G93 ), 'F_Inputs - BP'!G93, 'F_Input Override'!G93 ) )</f>
        <v>0</v>
      </c>
      <c r="H93" s="58">
        <f xml:space="preserve"> IF( ISNA( 'F_Input Override'!H93 ), "", IF( ISBLANK( 'F_Input Override'!H93 ), 'F_Inputs - BP'!H93, 'F_Input Override'!H93 ) )</f>
        <v>0</v>
      </c>
      <c r="I93" s="58">
        <f xml:space="preserve"> IF( ISNA( 'F_Input Override'!I93 ), "", IF( ISBLANK( 'F_Input Override'!I93 ), 'F_Inputs - BP'!I93, 'F_Input Override'!I93 ) )</f>
        <v>0</v>
      </c>
      <c r="J93" s="58">
        <f xml:space="preserve"> IF( ISNA( 'F_Input Override'!J93 ), "", IF( ISBLANK( 'F_Input Override'!J93 ), 'F_Inputs - BP'!J93, 'F_Input Override'!J93 ) )</f>
        <v>0</v>
      </c>
      <c r="K93" s="64" t="str">
        <f xml:space="preserve"> INDEX(Lookup!C:C, MATCH('Inp - BP final'!B93, Lookup!B:B, 0),)</f>
        <v>Plus opex BIO</v>
      </c>
    </row>
    <row r="94" spans="1:11">
      <c r="A94" t="s">
        <v>44</v>
      </c>
      <c r="B94" t="s">
        <v>216</v>
      </c>
      <c r="C94" t="s">
        <v>217</v>
      </c>
      <c r="D94" t="s">
        <v>47</v>
      </c>
      <c r="E94" t="s">
        <v>41</v>
      </c>
      <c r="F94" s="58">
        <f xml:space="preserve"> IF( ISNA( 'F_Input Override'!F94 ), "", IF( ISBLANK( 'F_Input Override'!F94 ), 'F_Inputs - BP'!F94, 'F_Input Override'!F94 ) )</f>
        <v>0</v>
      </c>
      <c r="G94" s="58">
        <f xml:space="preserve"> IF( ISNA( 'F_Input Override'!G94 ), "", IF( ISBLANK( 'F_Input Override'!G94 ), 'F_Inputs - BP'!G94, 'F_Input Override'!G94 ) )</f>
        <v>0</v>
      </c>
      <c r="H94" s="58">
        <f xml:space="preserve"> IF( ISNA( 'F_Input Override'!H94 ), "", IF( ISBLANK( 'F_Input Override'!H94 ), 'F_Inputs - BP'!H94, 'F_Input Override'!H94 ) )</f>
        <v>0</v>
      </c>
      <c r="I94" s="58">
        <f xml:space="preserve"> IF( ISNA( 'F_Input Override'!I94 ), "", IF( ISBLANK( 'F_Input Override'!I94 ), 'F_Inputs - BP'!I94, 'F_Input Override'!I94 ) )</f>
        <v>0</v>
      </c>
      <c r="J94" s="58">
        <f xml:space="preserve"> IF( ISNA( 'F_Input Override'!J94 ), "", IF( ISBLANK( 'F_Input Override'!J94 ), 'F_Inputs - BP'!J94, 'F_Input Override'!J94 ) )</f>
        <v>0</v>
      </c>
      <c r="K94" s="64" t="str">
        <f xml:space="preserve"> INDEX(Lookup!C:C, MATCH('Inp - BP final'!B94, Lookup!B:B, 0),)</f>
        <v>Plus opex ADDN1</v>
      </c>
    </row>
    <row r="95" spans="1:11">
      <c r="A95" t="s">
        <v>44</v>
      </c>
      <c r="B95" t="s">
        <v>218</v>
      </c>
      <c r="C95" t="s">
        <v>219</v>
      </c>
      <c r="D95" t="s">
        <v>47</v>
      </c>
      <c r="E95" t="s">
        <v>41</v>
      </c>
      <c r="F95" s="58">
        <f xml:space="preserve"> IF( ISNA( 'F_Input Override'!F95 ), "", IF( ISBLANK( 'F_Input Override'!F95 ), 'F_Inputs - BP'!F95, 'F_Input Override'!F95 ) )</f>
        <v>0</v>
      </c>
      <c r="G95" s="58">
        <f xml:space="preserve"> IF( ISNA( 'F_Input Override'!G95 ), "", IF( ISBLANK( 'F_Input Override'!G95 ), 'F_Inputs - BP'!G95, 'F_Input Override'!G95 ) )</f>
        <v>0</v>
      </c>
      <c r="H95" s="58">
        <f xml:space="preserve"> IF( ISNA( 'F_Input Override'!H95 ), "", IF( ISBLANK( 'F_Input Override'!H95 ), 'F_Inputs - BP'!H95, 'F_Input Override'!H95 ) )</f>
        <v>0</v>
      </c>
      <c r="I95" s="58">
        <f xml:space="preserve"> IF( ISNA( 'F_Input Override'!I95 ), "", IF( ISBLANK( 'F_Input Override'!I95 ), 'F_Inputs - BP'!I95, 'F_Input Override'!I95 ) )</f>
        <v>0</v>
      </c>
      <c r="J95" s="58">
        <f xml:space="preserve"> IF( ISNA( 'F_Input Override'!J95 ), "", IF( ISBLANK( 'F_Input Override'!J95 ), 'F_Inputs - BP'!J95, 'F_Input Override'!J95 ) )</f>
        <v>0</v>
      </c>
      <c r="K95" s="64" t="str">
        <f xml:space="preserve"> INDEX(Lookup!C:C, MATCH('Inp - BP final'!B95, Lookup!B:B, 0),)</f>
        <v>Plus opex ADDN2</v>
      </c>
    </row>
    <row r="96" spans="1:11">
      <c r="A96" t="s">
        <v>44</v>
      </c>
      <c r="B96" t="s">
        <v>220</v>
      </c>
      <c r="C96" t="s">
        <v>221</v>
      </c>
      <c r="D96" t="s">
        <v>47</v>
      </c>
      <c r="E96" t="s">
        <v>41</v>
      </c>
      <c r="F96" s="58">
        <f xml:space="preserve"> IF( ISNA( 'F_Input Override'!F96 ), "", IF( ISBLANK( 'F_Input Override'!F96 ), 'F_Inputs - BP'!F96, 'F_Input Override'!F96 ) )</f>
        <v>0.85609473912</v>
      </c>
      <c r="G96" s="58">
        <f xml:space="preserve"> IF( ISNA( 'F_Input Override'!G96 ), "", IF( ISBLANK( 'F_Input Override'!G96 ), 'F_Inputs - BP'!G96, 'F_Input Override'!G96 ) )</f>
        <v>2.3552329028060002</v>
      </c>
      <c r="H96" s="58">
        <f xml:space="preserve"> IF( ISNA( 'F_Input Override'!H96 ), "", IF( ISBLANK( 'F_Input Override'!H96 ), 'F_Inputs - BP'!H96, 'F_Input Override'!H96 ) )</f>
        <v>3.5269033747580001</v>
      </c>
      <c r="I96" s="58">
        <f xml:space="preserve"> IF( ISNA( 'F_Input Override'!I96 ), "", IF( ISBLANK( 'F_Input Override'!I96 ), 'F_Inputs - BP'!I96, 'F_Input Override'!I96 ) )</f>
        <v>4.0120522935479999</v>
      </c>
      <c r="J96" s="58">
        <f xml:space="preserve"> IF( ISNA( 'F_Input Override'!J96 ), "", IF( ISBLANK( 'F_Input Override'!J96 ), 'F_Inputs - BP'!J96, 'F_Input Override'!J96 ) )</f>
        <v>4.1360574006699986</v>
      </c>
      <c r="K96" s="64" t="str">
        <f xml:space="preserve"> INDEX(Lookup!C:C, MATCH('Inp - BP final'!B96, Lookup!B:B, 0),)</f>
        <v>Plus opex Total</v>
      </c>
    </row>
    <row r="97" spans="1:11">
      <c r="A97" t="s">
        <v>44</v>
      </c>
      <c r="B97" t="s">
        <v>222</v>
      </c>
      <c r="C97" t="s">
        <v>223</v>
      </c>
      <c r="D97" t="s">
        <v>47</v>
      </c>
      <c r="E97" t="s">
        <v>41</v>
      </c>
      <c r="F97" s="58">
        <f xml:space="preserve"> IF( ISNA( 'F_Input Override'!F97 ), "", IF( ISBLANK( 'F_Input Override'!F97 ), 'F_Inputs - BP'!F97, 'F_Input Override'!F97 ) )</f>
        <v>11.8853015328</v>
      </c>
      <c r="G97" s="58">
        <f xml:space="preserve"> IF( ISNA( 'F_Input Override'!G97 ), "", IF( ISBLANK( 'F_Input Override'!G97 ), 'F_Inputs - BP'!G97, 'F_Input Override'!G97 ) )</f>
        <v>16.141416578727</v>
      </c>
      <c r="H97" s="58">
        <f xml:space="preserve"> IF( ISNA( 'F_Input Override'!H97 ), "", IF( ISBLANK( 'F_Input Override'!H97 ), 'F_Inputs - BP'!H97, 'F_Input Override'!H97 ) )</f>
        <v>17.600780438120001</v>
      </c>
      <c r="I97" s="58">
        <f xml:space="preserve"> IF( ISNA( 'F_Input Override'!I97 ), "", IF( ISBLANK( 'F_Input Override'!I97 ), 'F_Inputs - BP'!I97, 'F_Input Override'!I97 ) )</f>
        <v>15.056197197937999</v>
      </c>
      <c r="J97" s="58">
        <f xml:space="preserve"> IF( ISNA( 'F_Input Override'!J97 ), "", IF( ISBLANK( 'F_Input Override'!J97 ), 'F_Inputs - BP'!J97, 'F_Input Override'!J97 ) )</f>
        <v>11.887722269617999</v>
      </c>
      <c r="K97" s="64" t="str">
        <f xml:space="preserve"> INDEX(Lookup!C:C, MATCH('Inp - BP final'!B97, Lookup!B:B, 0),)</f>
        <v>Plus totex WWN+</v>
      </c>
    </row>
    <row r="98" spans="1:11">
      <c r="A98" t="s">
        <v>44</v>
      </c>
      <c r="B98" t="s">
        <v>224</v>
      </c>
      <c r="C98" t="s">
        <v>225</v>
      </c>
      <c r="D98" t="s">
        <v>47</v>
      </c>
      <c r="E98" t="s">
        <v>41</v>
      </c>
      <c r="F98" s="58">
        <f xml:space="preserve"> IF( ISNA( 'F_Input Override'!F98 ), "", IF( ISBLANK( 'F_Input Override'!F98 ), 'F_Inputs - BP'!F98, 'F_Input Override'!F98 ) )</f>
        <v>3.30179952648</v>
      </c>
      <c r="G98" s="58">
        <f xml:space="preserve"> IF( ISNA( 'F_Input Override'!G98 ), "", IF( ISBLANK( 'F_Input Override'!G98 ), 'F_Inputs - BP'!G98, 'F_Input Override'!G98 ) )</f>
        <v>4.4838888996030004</v>
      </c>
      <c r="H98" s="58">
        <f xml:space="preserve"> IF( ISNA( 'F_Input Override'!H98 ), "", IF( ISBLANK( 'F_Input Override'!H98 ), 'F_Inputs - BP'!H98, 'F_Input Override'!H98 ) )</f>
        <v>4.888891477664</v>
      </c>
      <c r="I98" s="58">
        <f xml:space="preserve"> IF( ISNA( 'F_Input Override'!I98 ), "", IF( ISBLANK( 'F_Input Override'!I98 ), 'F_Inputs - BP'!I98, 'F_Input Override'!I98 ) )</f>
        <v>4.1813735276820001</v>
      </c>
      <c r="J98" s="58">
        <f xml:space="preserve"> IF( ISNA( 'F_Input Override'!J98 ), "", IF( ISBLANK( 'F_Input Override'!J98 ), 'F_Inputs - BP'!J98, 'F_Input Override'!J98 ) )</f>
        <v>3.3021978374579999</v>
      </c>
      <c r="K98" s="64" t="str">
        <f xml:space="preserve"> INDEX(Lookup!C:C, MATCH('Inp - BP final'!B98, Lookup!B:B, 0),)</f>
        <v>Plus totex WWN+</v>
      </c>
    </row>
    <row r="99" spans="1:11">
      <c r="A99" t="s">
        <v>44</v>
      </c>
      <c r="B99" t="s">
        <v>226</v>
      </c>
      <c r="C99" t="s">
        <v>227</v>
      </c>
      <c r="D99" t="s">
        <v>47</v>
      </c>
      <c r="E99" t="s">
        <v>41</v>
      </c>
      <c r="F99" s="58">
        <f xml:space="preserve"> IF( ISNA( 'F_Input Override'!F99 ), "", IF( ISBLANK( 'F_Input Override'!F99 ), 'F_Inputs - BP'!F99, 'F_Input Override'!F99 ) )</f>
        <v>1.3209159376799999</v>
      </c>
      <c r="G99" s="58">
        <f xml:space="preserve"> IF( ISNA( 'F_Input Override'!G99 ), "", IF( ISBLANK( 'F_Input Override'!G99 ), 'F_Inputs - BP'!G99, 'F_Input Override'!G99 ) )</f>
        <v>1.7931665866119999</v>
      </c>
      <c r="H99" s="58">
        <f xml:space="preserve"> IF( ISNA( 'F_Input Override'!H99 ), "", IF( ISBLANK( 'F_Input Override'!H99 ), 'F_Inputs - BP'!H99, 'F_Input Override'!H99 ) )</f>
        <v>1.955749370698</v>
      </c>
      <c r="I99" s="58">
        <f xml:space="preserve"> IF( ISNA( 'F_Input Override'!I99 ), "", IF( ISBLANK( 'F_Input Override'!I99 ), 'F_Inputs - BP'!I99, 'F_Input Override'!I99 ) )</f>
        <v>1.673123381358</v>
      </c>
      <c r="J99" s="58">
        <f xml:space="preserve"> IF( ISNA( 'F_Input Override'!J99 ), "", IF( ISBLANK( 'F_Input Override'!J99 ), 'F_Inputs - BP'!J99, 'F_Input Override'!J99 ) )</f>
        <v>1.3210690802139999</v>
      </c>
      <c r="K99" s="64" t="str">
        <f xml:space="preserve"> INDEX(Lookup!C:C, MATCH('Inp - BP final'!B99, Lookup!B:B, 0),)</f>
        <v>Plus totex WWN+</v>
      </c>
    </row>
    <row r="100" spans="1:11">
      <c r="A100" t="s">
        <v>44</v>
      </c>
      <c r="B100" t="s">
        <v>228</v>
      </c>
      <c r="C100" t="s">
        <v>229</v>
      </c>
      <c r="D100" t="s">
        <v>47</v>
      </c>
      <c r="E100" t="s">
        <v>41</v>
      </c>
      <c r="F100" s="58">
        <f xml:space="preserve"> IF( ISNA( 'F_Input Override'!F100 ), "", IF( ISBLANK( 'F_Input Override'!F100 ), 'F_Inputs - BP'!F100, 'F_Input Override'!F100 ) )</f>
        <v>0.43246022903999998</v>
      </c>
      <c r="G100" s="58">
        <f xml:space="preserve"> IF( ISNA( 'F_Input Override'!G100 ), "", IF( ISBLANK( 'F_Input Override'!G100 ), 'F_Inputs - BP'!G100, 'F_Input Override'!G100 ) )</f>
        <v>0.55331441853700003</v>
      </c>
      <c r="H100" s="58">
        <f xml:space="preserve"> IF( ISNA( 'F_Input Override'!H100 ), "", IF( ISBLANK( 'F_Input Override'!H100 ), 'F_Inputs - BP'!H100, 'F_Input Override'!H100 ) )</f>
        <v>0.67183701891399994</v>
      </c>
      <c r="I100" s="58">
        <f xml:space="preserve"> IF( ISNA( 'F_Input Override'!I100 ), "", IF( ISBLANK( 'F_Input Override'!I100 ), 'F_Inputs - BP'!I100, 'F_Input Override'!I100 ) )</f>
        <v>0.78920914215000004</v>
      </c>
      <c r="J100" s="58">
        <f xml:space="preserve"> IF( ISNA( 'F_Input Override'!J100 ), "", IF( ISBLANK( 'F_Input Override'!J100 ), 'F_Inputs - BP'!J100, 'F_Input Override'!J100 ) )</f>
        <v>0.90508902476200004</v>
      </c>
      <c r="K100" s="64" t="str">
        <f xml:space="preserve"> INDEX(Lookup!C:C, MATCH('Inp - BP final'!B100, Lookup!B:B, 0),)</f>
        <v>Plus totex WWN+</v>
      </c>
    </row>
    <row r="101" spans="1:11">
      <c r="A101" t="s">
        <v>44</v>
      </c>
      <c r="B101" t="s">
        <v>230</v>
      </c>
      <c r="C101" t="s">
        <v>231</v>
      </c>
      <c r="D101" t="s">
        <v>47</v>
      </c>
      <c r="E101" t="s">
        <v>41</v>
      </c>
      <c r="F101" s="58">
        <f xml:space="preserve"> IF( ISNA( 'F_Input Override'!F101 ), "", IF( ISBLANK( 'F_Input Override'!F101 ), 'F_Inputs - BP'!F101, 'F_Input Override'!F101 ) )</f>
        <v>0</v>
      </c>
      <c r="G101" s="58">
        <f xml:space="preserve"> IF( ISNA( 'F_Input Override'!G101 ), "", IF( ISBLANK( 'F_Input Override'!G101 ), 'F_Inputs - BP'!G101, 'F_Input Override'!G101 ) )</f>
        <v>0</v>
      </c>
      <c r="H101" s="58">
        <f xml:space="preserve"> IF( ISNA( 'F_Input Override'!H101 ), "", IF( ISBLANK( 'F_Input Override'!H101 ), 'F_Inputs - BP'!H101, 'F_Input Override'!H101 ) )</f>
        <v>0</v>
      </c>
      <c r="I101" s="58">
        <f xml:space="preserve"> IF( ISNA( 'F_Input Override'!I101 ), "", IF( ISBLANK( 'F_Input Override'!I101 ), 'F_Inputs - BP'!I101, 'F_Input Override'!I101 ) )</f>
        <v>0</v>
      </c>
      <c r="J101" s="58">
        <f xml:space="preserve"> IF( ISNA( 'F_Input Override'!J101 ), "", IF( ISBLANK( 'F_Input Override'!J101 ), 'F_Inputs - BP'!J101, 'F_Input Override'!J101 ) )</f>
        <v>0</v>
      </c>
      <c r="K101" s="64" t="str">
        <f xml:space="preserve"> INDEX(Lookup!C:C, MATCH('Inp - BP final'!B101, Lookup!B:B, 0),)</f>
        <v>Plus totex WWN+</v>
      </c>
    </row>
    <row r="102" spans="1:11">
      <c r="A102" t="s">
        <v>44</v>
      </c>
      <c r="B102" t="s">
        <v>232</v>
      </c>
      <c r="C102" t="s">
        <v>233</v>
      </c>
      <c r="D102" t="s">
        <v>47</v>
      </c>
      <c r="E102" t="s">
        <v>41</v>
      </c>
      <c r="F102" s="58">
        <f xml:space="preserve"> IF( ISNA( 'F_Input Override'!F102 ), "", IF( ISBLANK( 'F_Input Override'!F102 ), 'F_Inputs - BP'!F102, 'F_Input Override'!F102 ) )</f>
        <v>0</v>
      </c>
      <c r="G102" s="58">
        <f xml:space="preserve"> IF( ISNA( 'F_Input Override'!G102 ), "", IF( ISBLANK( 'F_Input Override'!G102 ), 'F_Inputs - BP'!G102, 'F_Input Override'!G102 ) )</f>
        <v>0</v>
      </c>
      <c r="H102" s="58">
        <f xml:space="preserve"> IF( ISNA( 'F_Input Override'!H102 ), "", IF( ISBLANK( 'F_Input Override'!H102 ), 'F_Inputs - BP'!H102, 'F_Input Override'!H102 ) )</f>
        <v>0</v>
      </c>
      <c r="I102" s="58">
        <f xml:space="preserve"> IF( ISNA( 'F_Input Override'!I102 ), "", IF( ISBLANK( 'F_Input Override'!I102 ), 'F_Inputs - BP'!I102, 'F_Input Override'!I102 ) )</f>
        <v>0</v>
      </c>
      <c r="J102" s="58">
        <f xml:space="preserve"> IF( ISNA( 'F_Input Override'!J102 ), "", IF( ISBLANK( 'F_Input Override'!J102 ), 'F_Inputs - BP'!J102, 'F_Input Override'!J102 ) )</f>
        <v>0</v>
      </c>
      <c r="K102" s="64" t="str">
        <f xml:space="preserve"> INDEX(Lookup!C:C, MATCH('Inp - BP final'!B102, Lookup!B:B, 0),)</f>
        <v>Plus totex BIO</v>
      </c>
    </row>
    <row r="103" spans="1:11">
      <c r="A103" t="s">
        <v>44</v>
      </c>
      <c r="B103" t="s">
        <v>234</v>
      </c>
      <c r="C103" t="s">
        <v>235</v>
      </c>
      <c r="D103" t="s">
        <v>47</v>
      </c>
      <c r="E103" t="s">
        <v>41</v>
      </c>
      <c r="F103" s="58">
        <f xml:space="preserve"> IF( ISNA( 'F_Input Override'!F103 ), "", IF( ISBLANK( 'F_Input Override'!F103 ), 'F_Inputs - BP'!F103, 'F_Input Override'!F103 ) )</f>
        <v>0</v>
      </c>
      <c r="G103" s="58">
        <f xml:space="preserve"> IF( ISNA( 'F_Input Override'!G103 ), "", IF( ISBLANK( 'F_Input Override'!G103 ), 'F_Inputs - BP'!G103, 'F_Input Override'!G103 ) )</f>
        <v>0</v>
      </c>
      <c r="H103" s="58">
        <f xml:space="preserve"> IF( ISNA( 'F_Input Override'!H103 ), "", IF( ISBLANK( 'F_Input Override'!H103 ), 'F_Inputs - BP'!H103, 'F_Input Override'!H103 ) )</f>
        <v>0</v>
      </c>
      <c r="I103" s="58">
        <f xml:space="preserve"> IF( ISNA( 'F_Input Override'!I103 ), "", IF( ISBLANK( 'F_Input Override'!I103 ), 'F_Inputs - BP'!I103, 'F_Input Override'!I103 ) )</f>
        <v>0</v>
      </c>
      <c r="J103" s="58">
        <f xml:space="preserve"> IF( ISNA( 'F_Input Override'!J103 ), "", IF( ISBLANK( 'F_Input Override'!J103 ), 'F_Inputs - BP'!J103, 'F_Input Override'!J103 ) )</f>
        <v>0</v>
      </c>
      <c r="K103" s="64" t="str">
        <f xml:space="preserve"> INDEX(Lookup!C:C, MATCH('Inp - BP final'!B103, Lookup!B:B, 0),)</f>
        <v>Plus totex BIO</v>
      </c>
    </row>
    <row r="104" spans="1:11">
      <c r="A104" t="s">
        <v>44</v>
      </c>
      <c r="B104" t="s">
        <v>236</v>
      </c>
      <c r="C104" t="s">
        <v>237</v>
      </c>
      <c r="D104" t="s">
        <v>47</v>
      </c>
      <c r="E104" t="s">
        <v>41</v>
      </c>
      <c r="F104" s="58">
        <f xml:space="preserve"> IF( ISNA( 'F_Input Override'!F104 ), "", IF( ISBLANK( 'F_Input Override'!F104 ), 'F_Inputs - BP'!F104, 'F_Input Override'!F104 ) )</f>
        <v>0</v>
      </c>
      <c r="G104" s="58">
        <f xml:space="preserve"> IF( ISNA( 'F_Input Override'!G104 ), "", IF( ISBLANK( 'F_Input Override'!G104 ), 'F_Inputs - BP'!G104, 'F_Input Override'!G104 ) )</f>
        <v>0</v>
      </c>
      <c r="H104" s="58">
        <f xml:space="preserve"> IF( ISNA( 'F_Input Override'!H104 ), "", IF( ISBLANK( 'F_Input Override'!H104 ), 'F_Inputs - BP'!H104, 'F_Input Override'!H104 ) )</f>
        <v>0</v>
      </c>
      <c r="I104" s="58">
        <f xml:space="preserve"> IF( ISNA( 'F_Input Override'!I104 ), "", IF( ISBLANK( 'F_Input Override'!I104 ), 'F_Inputs - BP'!I104, 'F_Input Override'!I104 ) )</f>
        <v>0</v>
      </c>
      <c r="J104" s="58">
        <f xml:space="preserve"> IF( ISNA( 'F_Input Override'!J104 ), "", IF( ISBLANK( 'F_Input Override'!J104 ), 'F_Inputs - BP'!J104, 'F_Input Override'!J104 ) )</f>
        <v>0</v>
      </c>
      <c r="K104" s="64" t="str">
        <f xml:space="preserve"> INDEX(Lookup!C:C, MATCH('Inp - BP final'!B104, Lookup!B:B, 0),)</f>
        <v>Plus totex BIO</v>
      </c>
    </row>
    <row r="105" spans="1:11">
      <c r="A105" t="s">
        <v>44</v>
      </c>
      <c r="B105" t="s">
        <v>238</v>
      </c>
      <c r="C105" t="s">
        <v>239</v>
      </c>
      <c r="D105" t="s">
        <v>47</v>
      </c>
      <c r="E105" t="s">
        <v>41</v>
      </c>
      <c r="F105" s="58">
        <f xml:space="preserve"> IF( ISNA( 'F_Input Override'!F105 ), "", IF( ISBLANK( 'F_Input Override'!F105 ), 'F_Inputs - BP'!F105, 'F_Input Override'!F105 ) )</f>
        <v>0</v>
      </c>
      <c r="G105" s="58">
        <f xml:space="preserve"> IF( ISNA( 'F_Input Override'!G105 ), "", IF( ISBLANK( 'F_Input Override'!G105 ), 'F_Inputs - BP'!G105, 'F_Input Override'!G105 ) )</f>
        <v>0</v>
      </c>
      <c r="H105" s="58">
        <f xml:space="preserve"> IF( ISNA( 'F_Input Override'!H105 ), "", IF( ISBLANK( 'F_Input Override'!H105 ), 'F_Inputs - BP'!H105, 'F_Input Override'!H105 ) )</f>
        <v>0</v>
      </c>
      <c r="I105" s="58">
        <f xml:space="preserve"> IF( ISNA( 'F_Input Override'!I105 ), "", IF( ISBLANK( 'F_Input Override'!I105 ), 'F_Inputs - BP'!I105, 'F_Input Override'!I105 ) )</f>
        <v>0</v>
      </c>
      <c r="J105" s="58">
        <f xml:space="preserve"> IF( ISNA( 'F_Input Override'!J105 ), "", IF( ISBLANK( 'F_Input Override'!J105 ), 'F_Inputs - BP'!J105, 'F_Input Override'!J105 ) )</f>
        <v>0</v>
      </c>
      <c r="K105" s="64" t="str">
        <f xml:space="preserve"> INDEX(Lookup!C:C, MATCH('Inp - BP final'!B105, Lookup!B:B, 0),)</f>
        <v>Plus totex ADDN1</v>
      </c>
    </row>
    <row r="106" spans="1:11">
      <c r="A106" t="s">
        <v>44</v>
      </c>
      <c r="B106" t="s">
        <v>240</v>
      </c>
      <c r="C106" t="s">
        <v>241</v>
      </c>
      <c r="D106" t="s">
        <v>47</v>
      </c>
      <c r="E106" t="s">
        <v>41</v>
      </c>
      <c r="F106" s="58">
        <f xml:space="preserve"> IF( ISNA( 'F_Input Override'!F106 ), "", IF( ISBLANK( 'F_Input Override'!F106 ), 'F_Inputs - BP'!F106, 'F_Input Override'!F106 ) )</f>
        <v>0</v>
      </c>
      <c r="G106" s="58">
        <f xml:space="preserve"> IF( ISNA( 'F_Input Override'!G106 ), "", IF( ISBLANK( 'F_Input Override'!G106 ), 'F_Inputs - BP'!G106, 'F_Input Override'!G106 ) )</f>
        <v>0</v>
      </c>
      <c r="H106" s="58">
        <f xml:space="preserve"> IF( ISNA( 'F_Input Override'!H106 ), "", IF( ISBLANK( 'F_Input Override'!H106 ), 'F_Inputs - BP'!H106, 'F_Input Override'!H106 ) )</f>
        <v>0</v>
      </c>
      <c r="I106" s="58">
        <f xml:space="preserve"> IF( ISNA( 'F_Input Override'!I106 ), "", IF( ISBLANK( 'F_Input Override'!I106 ), 'F_Inputs - BP'!I106, 'F_Input Override'!I106 ) )</f>
        <v>0</v>
      </c>
      <c r="J106" s="58">
        <f xml:space="preserve"> IF( ISNA( 'F_Input Override'!J106 ), "", IF( ISBLANK( 'F_Input Override'!J106 ), 'F_Inputs - BP'!J106, 'F_Input Override'!J106 ) )</f>
        <v>0</v>
      </c>
      <c r="K106" s="64" t="str">
        <f xml:space="preserve"> INDEX(Lookup!C:C, MATCH('Inp - BP final'!B106, Lookup!B:B, 0),)</f>
        <v>Plus totex ADDN2</v>
      </c>
    </row>
    <row r="107" spans="1:11">
      <c r="A107" t="s">
        <v>44</v>
      </c>
      <c r="B107" t="s">
        <v>242</v>
      </c>
      <c r="C107" t="s">
        <v>243</v>
      </c>
      <c r="D107" t="s">
        <v>47</v>
      </c>
      <c r="E107" t="s">
        <v>41</v>
      </c>
      <c r="F107" s="58">
        <f xml:space="preserve"> IF( ISNA( 'F_Input Override'!F107 ), "", IF( ISBLANK( 'F_Input Override'!F107 ), 'F_Inputs - BP'!F107, 'F_Input Override'!F107 ) )</f>
        <v>16.940477225999999</v>
      </c>
      <c r="G107" s="58">
        <f xml:space="preserve"> IF( ISNA( 'F_Input Override'!G107 ), "", IF( ISBLANK( 'F_Input Override'!G107 ), 'F_Inputs - BP'!G107, 'F_Input Override'!G107 ) )</f>
        <v>22.971786483479001</v>
      </c>
      <c r="H107" s="58">
        <f xml:space="preserve"> IF( ISNA( 'F_Input Override'!H107 ), "", IF( ISBLANK( 'F_Input Override'!H107 ), 'F_Inputs - BP'!H107, 'F_Input Override'!H107 ) )</f>
        <v>25.117258305396</v>
      </c>
      <c r="I107" s="58">
        <f xml:space="preserve"> IF( ISNA( 'F_Input Override'!I107 ), "", IF( ISBLANK( 'F_Input Override'!I107 ), 'F_Inputs - BP'!I107, 'F_Input Override'!I107 ) )</f>
        <v>21.699903249127999</v>
      </c>
      <c r="J107" s="58">
        <f xml:space="preserve"> IF( ISNA( 'F_Input Override'!J107 ), "", IF( ISBLANK( 'F_Input Override'!J107 ), 'F_Inputs - BP'!J107, 'F_Input Override'!J107 ) )</f>
        <v>17.416078212052</v>
      </c>
      <c r="K107" s="64" t="str">
        <f xml:space="preserve"> INDEX(Lookup!C:C, MATCH('Inp - BP final'!B107, Lookup!B:B, 0),)</f>
        <v>Plus totex Total</v>
      </c>
    </row>
    <row r="108" spans="1:11">
      <c r="A108" t="s">
        <v>44</v>
      </c>
      <c r="B108" t="s">
        <v>244</v>
      </c>
      <c r="C108" t="s">
        <v>245</v>
      </c>
      <c r="D108" t="s">
        <v>47</v>
      </c>
      <c r="E108" t="s">
        <v>41</v>
      </c>
      <c r="F108" s="58">
        <f xml:space="preserve"> IF( ISNA( 'F_Input Override'!F108 ), "", IF( ISBLANK( 'F_Input Override'!F108 ), 'F_Inputs - BP'!F108, 'F_Input Override'!F108 ) )</f>
        <v>0</v>
      </c>
      <c r="G108" s="58">
        <f xml:space="preserve"> IF( ISNA( 'F_Input Override'!G108 ), "", IF( ISBLANK( 'F_Input Override'!G108 ), 'F_Inputs - BP'!G108, 'F_Input Override'!G108 ) )</f>
        <v>0</v>
      </c>
      <c r="H108" s="58">
        <f xml:space="preserve"> IF( ISNA( 'F_Input Override'!H108 ), "", IF( ISBLANK( 'F_Input Override'!H108 ), 'F_Inputs - BP'!H108, 'F_Input Override'!H108 ) )</f>
        <v>0</v>
      </c>
      <c r="I108" s="58">
        <f xml:space="preserve"> IF( ISNA( 'F_Input Override'!I108 ), "", IF( ISBLANK( 'F_Input Override'!I108 ), 'F_Inputs - BP'!I108, 'F_Input Override'!I108 ) )</f>
        <v>0</v>
      </c>
      <c r="J108" s="58">
        <f xml:space="preserve"> IF( ISNA( 'F_Input Override'!J108 ), "", IF( ISBLANK( 'F_Input Override'!J108 ), 'F_Inputs - BP'!J108, 'F_Input Override'!J108 ) )</f>
        <v>0</v>
      </c>
      <c r="K108" s="64" t="str">
        <f xml:space="preserve"> INDEX(Lookup!C:C, MATCH('Inp - BP final'!B108, Lookup!B:B, 0),)</f>
        <v>Plus capex WWN+</v>
      </c>
    </row>
    <row r="109" spans="1:11">
      <c r="A109" t="s">
        <v>44</v>
      </c>
      <c r="B109" t="s">
        <v>246</v>
      </c>
      <c r="C109" t="s">
        <v>247</v>
      </c>
      <c r="D109" t="s">
        <v>47</v>
      </c>
      <c r="E109" t="s">
        <v>41</v>
      </c>
      <c r="F109" s="58">
        <f xml:space="preserve"> IF( ISNA( 'F_Input Override'!F109 ), "", IF( ISBLANK( 'F_Input Override'!F109 ), 'F_Inputs - BP'!F109, 'F_Input Override'!F109 ) )</f>
        <v>0</v>
      </c>
      <c r="G109" s="58">
        <f xml:space="preserve"> IF( ISNA( 'F_Input Override'!G109 ), "", IF( ISBLANK( 'F_Input Override'!G109 ), 'F_Inputs - BP'!G109, 'F_Input Override'!G109 ) )</f>
        <v>0</v>
      </c>
      <c r="H109" s="58">
        <f xml:space="preserve"> IF( ISNA( 'F_Input Override'!H109 ), "", IF( ISBLANK( 'F_Input Override'!H109 ), 'F_Inputs - BP'!H109, 'F_Input Override'!H109 ) )</f>
        <v>0</v>
      </c>
      <c r="I109" s="58">
        <f xml:space="preserve"> IF( ISNA( 'F_Input Override'!I109 ), "", IF( ISBLANK( 'F_Input Override'!I109 ), 'F_Inputs - BP'!I109, 'F_Input Override'!I109 ) )</f>
        <v>0</v>
      </c>
      <c r="J109" s="58">
        <f xml:space="preserve"> IF( ISNA( 'F_Input Override'!J109 ), "", IF( ISBLANK( 'F_Input Override'!J109 ), 'F_Inputs - BP'!J109, 'F_Input Override'!J109 ) )</f>
        <v>0</v>
      </c>
      <c r="K109" s="64" t="str">
        <f xml:space="preserve"> INDEX(Lookup!C:C, MATCH('Inp - BP final'!B109, Lookup!B:B, 0),)</f>
        <v>Plus capex WWN+</v>
      </c>
    </row>
    <row r="110" spans="1:11">
      <c r="A110" t="s">
        <v>44</v>
      </c>
      <c r="B110" t="s">
        <v>248</v>
      </c>
      <c r="C110" t="s">
        <v>249</v>
      </c>
      <c r="D110" t="s">
        <v>47</v>
      </c>
      <c r="E110" t="s">
        <v>41</v>
      </c>
      <c r="F110" s="58">
        <f xml:space="preserve"> IF( ISNA( 'F_Input Override'!F110 ), "", IF( ISBLANK( 'F_Input Override'!F110 ), 'F_Inputs - BP'!F110, 'F_Input Override'!F110 ) )</f>
        <v>0</v>
      </c>
      <c r="G110" s="58">
        <f xml:space="preserve"> IF( ISNA( 'F_Input Override'!G110 ), "", IF( ISBLANK( 'F_Input Override'!G110 ), 'F_Inputs - BP'!G110, 'F_Input Override'!G110 ) )</f>
        <v>0</v>
      </c>
      <c r="H110" s="58">
        <f xml:space="preserve"> IF( ISNA( 'F_Input Override'!H110 ), "", IF( ISBLANK( 'F_Input Override'!H110 ), 'F_Inputs - BP'!H110, 'F_Input Override'!H110 ) )</f>
        <v>0</v>
      </c>
      <c r="I110" s="58">
        <f xml:space="preserve"> IF( ISNA( 'F_Input Override'!I110 ), "", IF( ISBLANK( 'F_Input Override'!I110 ), 'F_Inputs - BP'!I110, 'F_Input Override'!I110 ) )</f>
        <v>0</v>
      </c>
      <c r="J110" s="58">
        <f xml:space="preserve"> IF( ISNA( 'F_Input Override'!J110 ), "", IF( ISBLANK( 'F_Input Override'!J110 ), 'F_Inputs - BP'!J110, 'F_Input Override'!J110 ) )</f>
        <v>0</v>
      </c>
      <c r="K110" s="64" t="str">
        <f xml:space="preserve"> INDEX(Lookup!C:C, MATCH('Inp - BP final'!B110, Lookup!B:B, 0),)</f>
        <v>Plus capex WWN+</v>
      </c>
    </row>
    <row r="111" spans="1:11">
      <c r="A111" t="s">
        <v>44</v>
      </c>
      <c r="B111" t="s">
        <v>250</v>
      </c>
      <c r="C111" t="s">
        <v>251</v>
      </c>
      <c r="D111" t="s">
        <v>47</v>
      </c>
      <c r="E111" t="s">
        <v>41</v>
      </c>
      <c r="F111" s="58">
        <f xml:space="preserve"> IF( ISNA( 'F_Input Override'!F111 ), "", IF( ISBLANK( 'F_Input Override'!F111 ), 'F_Inputs - BP'!F111, 'F_Input Override'!F111 ) )</f>
        <v>0</v>
      </c>
      <c r="G111" s="58">
        <f xml:space="preserve"> IF( ISNA( 'F_Input Override'!G111 ), "", IF( ISBLANK( 'F_Input Override'!G111 ), 'F_Inputs - BP'!G111, 'F_Input Override'!G111 ) )</f>
        <v>0</v>
      </c>
      <c r="H111" s="58">
        <f xml:space="preserve"> IF( ISNA( 'F_Input Override'!H111 ), "", IF( ISBLANK( 'F_Input Override'!H111 ), 'F_Inputs - BP'!H111, 'F_Input Override'!H111 ) )</f>
        <v>0</v>
      </c>
      <c r="I111" s="58">
        <f xml:space="preserve"> IF( ISNA( 'F_Input Override'!I111 ), "", IF( ISBLANK( 'F_Input Override'!I111 ), 'F_Inputs - BP'!I111, 'F_Input Override'!I111 ) )</f>
        <v>0</v>
      </c>
      <c r="J111" s="58">
        <f xml:space="preserve"> IF( ISNA( 'F_Input Override'!J111 ), "", IF( ISBLANK( 'F_Input Override'!J111 ), 'F_Inputs - BP'!J111, 'F_Input Override'!J111 ) )</f>
        <v>0</v>
      </c>
      <c r="K111" s="64" t="str">
        <f xml:space="preserve"> INDEX(Lookup!C:C, MATCH('Inp - BP final'!B111, Lookup!B:B, 0),)</f>
        <v>Plus capex WWN+</v>
      </c>
    </row>
    <row r="112" spans="1:11">
      <c r="A112" t="s">
        <v>44</v>
      </c>
      <c r="B112" t="s">
        <v>252</v>
      </c>
      <c r="C112" t="s">
        <v>253</v>
      </c>
      <c r="D112" t="s">
        <v>47</v>
      </c>
      <c r="E112" t="s">
        <v>41</v>
      </c>
      <c r="F112" s="58">
        <f xml:space="preserve"> IF( ISNA( 'F_Input Override'!F112 ), "", IF( ISBLANK( 'F_Input Override'!F112 ), 'F_Inputs - BP'!F112, 'F_Input Override'!F112 ) )</f>
        <v>0</v>
      </c>
      <c r="G112" s="58">
        <f xml:space="preserve"> IF( ISNA( 'F_Input Override'!G112 ), "", IF( ISBLANK( 'F_Input Override'!G112 ), 'F_Inputs - BP'!G112, 'F_Input Override'!G112 ) )</f>
        <v>0</v>
      </c>
      <c r="H112" s="58">
        <f xml:space="preserve"> IF( ISNA( 'F_Input Override'!H112 ), "", IF( ISBLANK( 'F_Input Override'!H112 ), 'F_Inputs - BP'!H112, 'F_Input Override'!H112 ) )</f>
        <v>0</v>
      </c>
      <c r="I112" s="58">
        <f xml:space="preserve"> IF( ISNA( 'F_Input Override'!I112 ), "", IF( ISBLANK( 'F_Input Override'!I112 ), 'F_Inputs - BP'!I112, 'F_Input Override'!I112 ) )</f>
        <v>0</v>
      </c>
      <c r="J112" s="58">
        <f xml:space="preserve"> IF( ISNA( 'F_Input Override'!J112 ), "", IF( ISBLANK( 'F_Input Override'!J112 ), 'F_Inputs - BP'!J112, 'F_Input Override'!J112 ) )</f>
        <v>0</v>
      </c>
      <c r="K112" s="64" t="str">
        <f xml:space="preserve"> INDEX(Lookup!C:C, MATCH('Inp - BP final'!B112, Lookup!B:B, 0),)</f>
        <v>Plus capex WWN+</v>
      </c>
    </row>
    <row r="113" spans="1:11">
      <c r="A113" t="s">
        <v>44</v>
      </c>
      <c r="B113" t="s">
        <v>254</v>
      </c>
      <c r="C113" t="s">
        <v>255</v>
      </c>
      <c r="D113" t="s">
        <v>47</v>
      </c>
      <c r="E113" t="s">
        <v>41</v>
      </c>
      <c r="F113" s="58">
        <f xml:space="preserve"> IF( ISNA( 'F_Input Override'!F113 ), "", IF( ISBLANK( 'F_Input Override'!F113 ), 'F_Inputs - BP'!F113, 'F_Input Override'!F113 ) )</f>
        <v>0</v>
      </c>
      <c r="G113" s="58">
        <f xml:space="preserve"> IF( ISNA( 'F_Input Override'!G113 ), "", IF( ISBLANK( 'F_Input Override'!G113 ), 'F_Inputs - BP'!G113, 'F_Input Override'!G113 ) )</f>
        <v>0</v>
      </c>
      <c r="H113" s="58">
        <f xml:space="preserve"> IF( ISNA( 'F_Input Override'!H113 ), "", IF( ISBLANK( 'F_Input Override'!H113 ), 'F_Inputs - BP'!H113, 'F_Input Override'!H113 ) )</f>
        <v>0</v>
      </c>
      <c r="I113" s="58">
        <f xml:space="preserve"> IF( ISNA( 'F_Input Override'!I113 ), "", IF( ISBLANK( 'F_Input Override'!I113 ), 'F_Inputs - BP'!I113, 'F_Input Override'!I113 ) )</f>
        <v>0</v>
      </c>
      <c r="J113" s="58">
        <f xml:space="preserve"> IF( ISNA( 'F_Input Override'!J113 ), "", IF( ISBLANK( 'F_Input Override'!J113 ), 'F_Inputs - BP'!J113, 'F_Input Override'!J113 ) )</f>
        <v>0</v>
      </c>
      <c r="K113" s="64" t="str">
        <f xml:space="preserve"> INDEX(Lookup!C:C, MATCH('Inp - BP final'!B113, Lookup!B:B, 0),)</f>
        <v>Plus capex BIO</v>
      </c>
    </row>
    <row r="114" spans="1:11">
      <c r="A114" t="s">
        <v>44</v>
      </c>
      <c r="B114" t="s">
        <v>256</v>
      </c>
      <c r="C114" t="s">
        <v>257</v>
      </c>
      <c r="D114" t="s">
        <v>47</v>
      </c>
      <c r="E114" t="s">
        <v>41</v>
      </c>
      <c r="F114" s="58">
        <f xml:space="preserve"> IF( ISNA( 'F_Input Override'!F114 ), "", IF( ISBLANK( 'F_Input Override'!F114 ), 'F_Inputs - BP'!F114, 'F_Input Override'!F114 ) )</f>
        <v>0</v>
      </c>
      <c r="G114" s="58">
        <f xml:space="preserve"> IF( ISNA( 'F_Input Override'!G114 ), "", IF( ISBLANK( 'F_Input Override'!G114 ), 'F_Inputs - BP'!G114, 'F_Input Override'!G114 ) )</f>
        <v>1.5004609200000001</v>
      </c>
      <c r="H114" s="58">
        <f xml:space="preserve"> IF( ISNA( 'F_Input Override'!H114 ), "", IF( ISBLANK( 'F_Input Override'!H114 ), 'F_Inputs - BP'!H114, 'F_Input Override'!H114 ) )</f>
        <v>8.2839674999999993</v>
      </c>
      <c r="I114" s="58">
        <f xml:space="preserve"> IF( ISNA( 'F_Input Override'!I114 ), "", IF( ISBLANK( 'F_Input Override'!I114 ), 'F_Inputs - BP'!I114, 'F_Input Override'!I114 ) )</f>
        <v>13.581075630000001</v>
      </c>
      <c r="J114" s="58">
        <f xml:space="preserve"> IF( ISNA( 'F_Input Override'!J114 ), "", IF( ISBLANK( 'F_Input Override'!J114 ), 'F_Inputs - BP'!J114, 'F_Input Override'!J114 ) )</f>
        <v>8.7064692599999987</v>
      </c>
      <c r="K114" s="64" t="str">
        <f xml:space="preserve"> INDEX(Lookup!C:C, MATCH('Inp - BP final'!B114, Lookup!B:B, 0),)</f>
        <v>Plus capex BIO</v>
      </c>
    </row>
    <row r="115" spans="1:11">
      <c r="A115" t="s">
        <v>44</v>
      </c>
      <c r="B115" t="s">
        <v>258</v>
      </c>
      <c r="C115" t="s">
        <v>259</v>
      </c>
      <c r="D115" t="s">
        <v>47</v>
      </c>
      <c r="E115" t="s">
        <v>41</v>
      </c>
      <c r="F115" s="58">
        <f xml:space="preserve"> IF( ISNA( 'F_Input Override'!F115 ), "", IF( ISBLANK( 'F_Input Override'!F115 ), 'F_Inputs - BP'!F115, 'F_Input Override'!F115 ) )</f>
        <v>0</v>
      </c>
      <c r="G115" s="58">
        <f xml:space="preserve"> IF( ISNA( 'F_Input Override'!G115 ), "", IF( ISBLANK( 'F_Input Override'!G115 ), 'F_Inputs - BP'!G115, 'F_Input Override'!G115 ) )</f>
        <v>0</v>
      </c>
      <c r="H115" s="58">
        <f xml:space="preserve"> IF( ISNA( 'F_Input Override'!H115 ), "", IF( ISBLANK( 'F_Input Override'!H115 ), 'F_Inputs - BP'!H115, 'F_Input Override'!H115 ) )</f>
        <v>0</v>
      </c>
      <c r="I115" s="58">
        <f xml:space="preserve"> IF( ISNA( 'F_Input Override'!I115 ), "", IF( ISBLANK( 'F_Input Override'!I115 ), 'F_Inputs - BP'!I115, 'F_Input Override'!I115 ) )</f>
        <v>0</v>
      </c>
      <c r="J115" s="58">
        <f xml:space="preserve"> IF( ISNA( 'F_Input Override'!J115 ), "", IF( ISBLANK( 'F_Input Override'!J115 ), 'F_Inputs - BP'!J115, 'F_Input Override'!J115 ) )</f>
        <v>0</v>
      </c>
      <c r="K115" s="64" t="str">
        <f xml:space="preserve"> INDEX(Lookup!C:C, MATCH('Inp - BP final'!B115, Lookup!B:B, 0),)</f>
        <v>Plus capex BIO</v>
      </c>
    </row>
    <row r="116" spans="1:11">
      <c r="A116" t="s">
        <v>44</v>
      </c>
      <c r="B116" t="s">
        <v>260</v>
      </c>
      <c r="C116" t="s">
        <v>261</v>
      </c>
      <c r="D116" t="s">
        <v>47</v>
      </c>
      <c r="E116" t="s">
        <v>41</v>
      </c>
      <c r="F116" s="58">
        <f xml:space="preserve"> IF( ISNA( 'F_Input Override'!F116 ), "", IF( ISBLANK( 'F_Input Override'!F116 ), 'F_Inputs - BP'!F116, 'F_Input Override'!F116 ) )</f>
        <v>0</v>
      </c>
      <c r="G116" s="58">
        <f xml:space="preserve"> IF( ISNA( 'F_Input Override'!G116 ), "", IF( ISBLANK( 'F_Input Override'!G116 ), 'F_Inputs - BP'!G116, 'F_Input Override'!G116 ) )</f>
        <v>0</v>
      </c>
      <c r="H116" s="58">
        <f xml:space="preserve"> IF( ISNA( 'F_Input Override'!H116 ), "", IF( ISBLANK( 'F_Input Override'!H116 ), 'F_Inputs - BP'!H116, 'F_Input Override'!H116 ) )</f>
        <v>0</v>
      </c>
      <c r="I116" s="58">
        <f xml:space="preserve"> IF( ISNA( 'F_Input Override'!I116 ), "", IF( ISBLANK( 'F_Input Override'!I116 ), 'F_Inputs - BP'!I116, 'F_Input Override'!I116 ) )</f>
        <v>0</v>
      </c>
      <c r="J116" s="58">
        <f xml:space="preserve"> IF( ISNA( 'F_Input Override'!J116 ), "", IF( ISBLANK( 'F_Input Override'!J116 ), 'F_Inputs - BP'!J116, 'F_Input Override'!J116 ) )</f>
        <v>0</v>
      </c>
      <c r="K116" s="64" t="str">
        <f xml:space="preserve"> INDEX(Lookup!C:C, MATCH('Inp - BP final'!B116, Lookup!B:B, 0),)</f>
        <v>Plus capex ADDN1</v>
      </c>
    </row>
    <row r="117" spans="1:11">
      <c r="A117" t="s">
        <v>44</v>
      </c>
      <c r="B117" t="s">
        <v>262</v>
      </c>
      <c r="C117" t="s">
        <v>263</v>
      </c>
      <c r="D117" t="s">
        <v>47</v>
      </c>
      <c r="E117" t="s">
        <v>41</v>
      </c>
      <c r="F117" s="58">
        <f xml:space="preserve"> IF( ISNA( 'F_Input Override'!F117 ), "", IF( ISBLANK( 'F_Input Override'!F117 ), 'F_Inputs - BP'!F117, 'F_Input Override'!F117 ) )</f>
        <v>0</v>
      </c>
      <c r="G117" s="58">
        <f xml:space="preserve"> IF( ISNA( 'F_Input Override'!G117 ), "", IF( ISBLANK( 'F_Input Override'!G117 ), 'F_Inputs - BP'!G117, 'F_Input Override'!G117 ) )</f>
        <v>0</v>
      </c>
      <c r="H117" s="58">
        <f xml:space="preserve"> IF( ISNA( 'F_Input Override'!H117 ), "", IF( ISBLANK( 'F_Input Override'!H117 ), 'F_Inputs - BP'!H117, 'F_Input Override'!H117 ) )</f>
        <v>0</v>
      </c>
      <c r="I117" s="58">
        <f xml:space="preserve"> IF( ISNA( 'F_Input Override'!I117 ), "", IF( ISBLANK( 'F_Input Override'!I117 ), 'F_Inputs - BP'!I117, 'F_Input Override'!I117 ) )</f>
        <v>0</v>
      </c>
      <c r="J117" s="58">
        <f xml:space="preserve"> IF( ISNA( 'F_Input Override'!J117 ), "", IF( ISBLANK( 'F_Input Override'!J117 ), 'F_Inputs - BP'!J117, 'F_Input Override'!J117 ) )</f>
        <v>0</v>
      </c>
      <c r="K117" s="64" t="str">
        <f xml:space="preserve"> INDEX(Lookup!C:C, MATCH('Inp - BP final'!B117, Lookup!B:B, 0),)</f>
        <v>Plus capex ADDN2</v>
      </c>
    </row>
    <row r="118" spans="1:11">
      <c r="A118" t="s">
        <v>44</v>
      </c>
      <c r="B118" t="s">
        <v>264</v>
      </c>
      <c r="C118" t="s">
        <v>265</v>
      </c>
      <c r="D118" t="s">
        <v>47</v>
      </c>
      <c r="E118" t="s">
        <v>41</v>
      </c>
      <c r="F118" s="58">
        <f xml:space="preserve"> IF( ISNA( 'F_Input Override'!F118 ), "", IF( ISBLANK( 'F_Input Override'!F118 ), 'F_Inputs - BP'!F118, 'F_Input Override'!F118 ) )</f>
        <v>0</v>
      </c>
      <c r="G118" s="58">
        <f xml:space="preserve"> IF( ISNA( 'F_Input Override'!G118 ), "", IF( ISBLANK( 'F_Input Override'!G118 ), 'F_Inputs - BP'!G118, 'F_Input Override'!G118 ) )</f>
        <v>1.5004609200000001</v>
      </c>
      <c r="H118" s="58">
        <f xml:space="preserve"> IF( ISNA( 'F_Input Override'!H118 ), "", IF( ISBLANK( 'F_Input Override'!H118 ), 'F_Inputs - BP'!H118, 'F_Input Override'!H118 ) )</f>
        <v>8.2839674999999993</v>
      </c>
      <c r="I118" s="58">
        <f xml:space="preserve"> IF( ISNA( 'F_Input Override'!I118 ), "", IF( ISBLANK( 'F_Input Override'!I118 ), 'F_Inputs - BP'!I118, 'F_Input Override'!I118 ) )</f>
        <v>13.581075630000001</v>
      </c>
      <c r="J118" s="58">
        <f xml:space="preserve"> IF( ISNA( 'F_Input Override'!J118 ), "", IF( ISBLANK( 'F_Input Override'!J118 ), 'F_Inputs - BP'!J118, 'F_Input Override'!J118 ) )</f>
        <v>8.7064692599999987</v>
      </c>
      <c r="K118" s="64" t="str">
        <f xml:space="preserve"> INDEX(Lookup!C:C, MATCH('Inp - BP final'!B118, Lookup!B:B, 0),)</f>
        <v>Plus capex Total</v>
      </c>
    </row>
    <row r="119" spans="1:11">
      <c r="A119" t="s">
        <v>44</v>
      </c>
      <c r="B119" t="s">
        <v>266</v>
      </c>
      <c r="C119" t="s">
        <v>267</v>
      </c>
      <c r="D119" t="s">
        <v>47</v>
      </c>
      <c r="E119" t="s">
        <v>41</v>
      </c>
      <c r="F119" s="58">
        <f xml:space="preserve"> IF( ISNA( 'F_Input Override'!F119 ), "", IF( ISBLANK( 'F_Input Override'!F119 ), 'F_Inputs - BP'!F119, 'F_Input Override'!F119 ) )</f>
        <v>0</v>
      </c>
      <c r="G119" s="58">
        <f xml:space="preserve"> IF( ISNA( 'F_Input Override'!G119 ), "", IF( ISBLANK( 'F_Input Override'!G119 ), 'F_Inputs - BP'!G119, 'F_Input Override'!G119 ) )</f>
        <v>0</v>
      </c>
      <c r="H119" s="58">
        <f xml:space="preserve"> IF( ISNA( 'F_Input Override'!H119 ), "", IF( ISBLANK( 'F_Input Override'!H119 ), 'F_Inputs - BP'!H119, 'F_Input Override'!H119 ) )</f>
        <v>0</v>
      </c>
      <c r="I119" s="58">
        <f xml:space="preserve"> IF( ISNA( 'F_Input Override'!I119 ), "", IF( ISBLANK( 'F_Input Override'!I119 ), 'F_Inputs - BP'!I119, 'F_Input Override'!I119 ) )</f>
        <v>0</v>
      </c>
      <c r="J119" s="58">
        <f xml:space="preserve"> IF( ISNA( 'F_Input Override'!J119 ), "", IF( ISBLANK( 'F_Input Override'!J119 ), 'F_Inputs - BP'!J119, 'F_Input Override'!J119 ) )</f>
        <v>0</v>
      </c>
      <c r="K119" s="64" t="str">
        <f xml:space="preserve"> INDEX(Lookup!C:C, MATCH('Inp - BP final'!B119, Lookup!B:B, 0),)</f>
        <v>Plus opex WWN+</v>
      </c>
    </row>
    <row r="120" spans="1:11">
      <c r="A120" t="s">
        <v>44</v>
      </c>
      <c r="B120" t="s">
        <v>268</v>
      </c>
      <c r="C120" t="s">
        <v>269</v>
      </c>
      <c r="D120" t="s">
        <v>47</v>
      </c>
      <c r="E120" t="s">
        <v>41</v>
      </c>
      <c r="F120" s="58">
        <f xml:space="preserve"> IF( ISNA( 'F_Input Override'!F120 ), "", IF( ISBLANK( 'F_Input Override'!F120 ), 'F_Inputs - BP'!F120, 'F_Input Override'!F120 ) )</f>
        <v>0</v>
      </c>
      <c r="G120" s="58">
        <f xml:space="preserve"> IF( ISNA( 'F_Input Override'!G120 ), "", IF( ISBLANK( 'F_Input Override'!G120 ), 'F_Inputs - BP'!G120, 'F_Input Override'!G120 ) )</f>
        <v>0</v>
      </c>
      <c r="H120" s="58">
        <f xml:space="preserve"> IF( ISNA( 'F_Input Override'!H120 ), "", IF( ISBLANK( 'F_Input Override'!H120 ), 'F_Inputs - BP'!H120, 'F_Input Override'!H120 ) )</f>
        <v>0</v>
      </c>
      <c r="I120" s="58">
        <f xml:space="preserve"> IF( ISNA( 'F_Input Override'!I120 ), "", IF( ISBLANK( 'F_Input Override'!I120 ), 'F_Inputs - BP'!I120, 'F_Input Override'!I120 ) )</f>
        <v>0</v>
      </c>
      <c r="J120" s="58">
        <f xml:space="preserve"> IF( ISNA( 'F_Input Override'!J120 ), "", IF( ISBLANK( 'F_Input Override'!J120 ), 'F_Inputs - BP'!J120, 'F_Input Override'!J120 ) )</f>
        <v>0</v>
      </c>
      <c r="K120" s="64" t="str">
        <f xml:space="preserve"> INDEX(Lookup!C:C, MATCH('Inp - BP final'!B120, Lookup!B:B, 0),)</f>
        <v>Plus opex WWN+</v>
      </c>
    </row>
    <row r="121" spans="1:11">
      <c r="A121" t="s">
        <v>44</v>
      </c>
      <c r="B121" t="s">
        <v>270</v>
      </c>
      <c r="C121" t="s">
        <v>271</v>
      </c>
      <c r="D121" t="s">
        <v>47</v>
      </c>
      <c r="E121" t="s">
        <v>41</v>
      </c>
      <c r="F121" s="58">
        <f xml:space="preserve"> IF( ISNA( 'F_Input Override'!F121 ), "", IF( ISBLANK( 'F_Input Override'!F121 ), 'F_Inputs - BP'!F121, 'F_Input Override'!F121 ) )</f>
        <v>0</v>
      </c>
      <c r="G121" s="58">
        <f xml:space="preserve"> IF( ISNA( 'F_Input Override'!G121 ), "", IF( ISBLANK( 'F_Input Override'!G121 ), 'F_Inputs - BP'!G121, 'F_Input Override'!G121 ) )</f>
        <v>0</v>
      </c>
      <c r="H121" s="58">
        <f xml:space="preserve"> IF( ISNA( 'F_Input Override'!H121 ), "", IF( ISBLANK( 'F_Input Override'!H121 ), 'F_Inputs - BP'!H121, 'F_Input Override'!H121 ) )</f>
        <v>0</v>
      </c>
      <c r="I121" s="58">
        <f xml:space="preserve"> IF( ISNA( 'F_Input Override'!I121 ), "", IF( ISBLANK( 'F_Input Override'!I121 ), 'F_Inputs - BP'!I121, 'F_Input Override'!I121 ) )</f>
        <v>0</v>
      </c>
      <c r="J121" s="58">
        <f xml:space="preserve"> IF( ISNA( 'F_Input Override'!J121 ), "", IF( ISBLANK( 'F_Input Override'!J121 ), 'F_Inputs - BP'!J121, 'F_Input Override'!J121 ) )</f>
        <v>0</v>
      </c>
      <c r="K121" s="64" t="str">
        <f xml:space="preserve"> INDEX(Lookup!C:C, MATCH('Inp - BP final'!B121, Lookup!B:B, 0),)</f>
        <v>Plus opex WWN+</v>
      </c>
    </row>
    <row r="122" spans="1:11">
      <c r="A122" t="s">
        <v>44</v>
      </c>
      <c r="B122" t="s">
        <v>272</v>
      </c>
      <c r="C122" t="s">
        <v>273</v>
      </c>
      <c r="D122" t="s">
        <v>47</v>
      </c>
      <c r="E122" t="s">
        <v>41</v>
      </c>
      <c r="F122" s="58">
        <f xml:space="preserve"> IF( ISNA( 'F_Input Override'!F122 ), "", IF( ISBLANK( 'F_Input Override'!F122 ), 'F_Inputs - BP'!F122, 'F_Input Override'!F122 ) )</f>
        <v>0</v>
      </c>
      <c r="G122" s="58">
        <f xml:space="preserve"> IF( ISNA( 'F_Input Override'!G122 ), "", IF( ISBLANK( 'F_Input Override'!G122 ), 'F_Inputs - BP'!G122, 'F_Input Override'!G122 ) )</f>
        <v>0</v>
      </c>
      <c r="H122" s="58">
        <f xml:space="preserve"> IF( ISNA( 'F_Input Override'!H122 ), "", IF( ISBLANK( 'F_Input Override'!H122 ), 'F_Inputs - BP'!H122, 'F_Input Override'!H122 ) )</f>
        <v>0</v>
      </c>
      <c r="I122" s="58">
        <f xml:space="preserve"> IF( ISNA( 'F_Input Override'!I122 ), "", IF( ISBLANK( 'F_Input Override'!I122 ), 'F_Inputs - BP'!I122, 'F_Input Override'!I122 ) )</f>
        <v>0</v>
      </c>
      <c r="J122" s="58">
        <f xml:space="preserve"> IF( ISNA( 'F_Input Override'!J122 ), "", IF( ISBLANK( 'F_Input Override'!J122 ), 'F_Inputs - BP'!J122, 'F_Input Override'!J122 ) )</f>
        <v>0</v>
      </c>
      <c r="K122" s="64" t="str">
        <f xml:space="preserve"> INDEX(Lookup!C:C, MATCH('Inp - BP final'!B122, Lookup!B:B, 0),)</f>
        <v>Plus opex WWN+</v>
      </c>
    </row>
    <row r="123" spans="1:11">
      <c r="A123" t="s">
        <v>44</v>
      </c>
      <c r="B123" t="s">
        <v>274</v>
      </c>
      <c r="C123" t="s">
        <v>275</v>
      </c>
      <c r="D123" t="s">
        <v>47</v>
      </c>
      <c r="E123" t="s">
        <v>41</v>
      </c>
      <c r="F123" s="58">
        <f xml:space="preserve"> IF( ISNA( 'F_Input Override'!F123 ), "", IF( ISBLANK( 'F_Input Override'!F123 ), 'F_Inputs - BP'!F123, 'F_Input Override'!F123 ) )</f>
        <v>0</v>
      </c>
      <c r="G123" s="58">
        <f xml:space="preserve"> IF( ISNA( 'F_Input Override'!G123 ), "", IF( ISBLANK( 'F_Input Override'!G123 ), 'F_Inputs - BP'!G123, 'F_Input Override'!G123 ) )</f>
        <v>0</v>
      </c>
      <c r="H123" s="58">
        <f xml:space="preserve"> IF( ISNA( 'F_Input Override'!H123 ), "", IF( ISBLANK( 'F_Input Override'!H123 ), 'F_Inputs - BP'!H123, 'F_Input Override'!H123 ) )</f>
        <v>0</v>
      </c>
      <c r="I123" s="58">
        <f xml:space="preserve"> IF( ISNA( 'F_Input Override'!I123 ), "", IF( ISBLANK( 'F_Input Override'!I123 ), 'F_Inputs - BP'!I123, 'F_Input Override'!I123 ) )</f>
        <v>0</v>
      </c>
      <c r="J123" s="58">
        <f xml:space="preserve"> IF( ISNA( 'F_Input Override'!J123 ), "", IF( ISBLANK( 'F_Input Override'!J123 ), 'F_Inputs - BP'!J123, 'F_Input Override'!J123 ) )</f>
        <v>0</v>
      </c>
      <c r="K123" s="64" t="str">
        <f xml:space="preserve"> INDEX(Lookup!C:C, MATCH('Inp - BP final'!B123, Lookup!B:B, 0),)</f>
        <v>Plus opex WWN+</v>
      </c>
    </row>
    <row r="124" spans="1:11">
      <c r="A124" t="s">
        <v>44</v>
      </c>
      <c r="B124" t="s">
        <v>276</v>
      </c>
      <c r="C124" t="s">
        <v>277</v>
      </c>
      <c r="D124" t="s">
        <v>47</v>
      </c>
      <c r="E124" t="s">
        <v>41</v>
      </c>
      <c r="F124" s="58">
        <f xml:space="preserve"> IF( ISNA( 'F_Input Override'!F124 ), "", IF( ISBLANK( 'F_Input Override'!F124 ), 'F_Inputs - BP'!F124, 'F_Input Override'!F124 ) )</f>
        <v>0</v>
      </c>
      <c r="G124" s="58">
        <f xml:space="preserve"> IF( ISNA( 'F_Input Override'!G124 ), "", IF( ISBLANK( 'F_Input Override'!G124 ), 'F_Inputs - BP'!G124, 'F_Input Override'!G124 ) )</f>
        <v>0</v>
      </c>
      <c r="H124" s="58">
        <f xml:space="preserve"> IF( ISNA( 'F_Input Override'!H124 ), "", IF( ISBLANK( 'F_Input Override'!H124 ), 'F_Inputs - BP'!H124, 'F_Input Override'!H124 ) )</f>
        <v>0</v>
      </c>
      <c r="I124" s="58">
        <f xml:space="preserve"> IF( ISNA( 'F_Input Override'!I124 ), "", IF( ISBLANK( 'F_Input Override'!I124 ), 'F_Inputs - BP'!I124, 'F_Input Override'!I124 ) )</f>
        <v>0</v>
      </c>
      <c r="J124" s="58">
        <f xml:space="preserve"> IF( ISNA( 'F_Input Override'!J124 ), "", IF( ISBLANK( 'F_Input Override'!J124 ), 'F_Inputs - BP'!J124, 'F_Input Override'!J124 ) )</f>
        <v>0</v>
      </c>
      <c r="K124" s="64" t="str">
        <f xml:space="preserve"> INDEX(Lookup!C:C, MATCH('Inp - BP final'!B124, Lookup!B:B, 0),)</f>
        <v>Plus opex BIO</v>
      </c>
    </row>
    <row r="125" spans="1:11">
      <c r="A125" t="s">
        <v>44</v>
      </c>
      <c r="B125" t="s">
        <v>278</v>
      </c>
      <c r="C125" t="s">
        <v>279</v>
      </c>
      <c r="D125" t="s">
        <v>47</v>
      </c>
      <c r="E125" t="s">
        <v>41</v>
      </c>
      <c r="F125" s="58">
        <f xml:space="preserve"> IF( ISNA( 'F_Input Override'!F125 ), "", IF( ISBLANK( 'F_Input Override'!F125 ), 'F_Inputs - BP'!F125, 'F_Input Override'!F125 ) )</f>
        <v>0</v>
      </c>
      <c r="G125" s="58">
        <f xml:space="preserve"> IF( ISNA( 'F_Input Override'!G125 ), "", IF( ISBLANK( 'F_Input Override'!G125 ), 'F_Inputs - BP'!G125, 'F_Input Override'!G125 ) )</f>
        <v>0</v>
      </c>
      <c r="H125" s="58">
        <f xml:space="preserve"> IF( ISNA( 'F_Input Override'!H125 ), "", IF( ISBLANK( 'F_Input Override'!H125 ), 'F_Inputs - BP'!H125, 'F_Input Override'!H125 ) )</f>
        <v>0</v>
      </c>
      <c r="I125" s="58">
        <f xml:space="preserve"> IF( ISNA( 'F_Input Override'!I125 ), "", IF( ISBLANK( 'F_Input Override'!I125 ), 'F_Inputs - BP'!I125, 'F_Input Override'!I125 ) )</f>
        <v>2.3814749999999999E-2</v>
      </c>
      <c r="J125" s="58">
        <f xml:space="preserve"> IF( ISNA( 'F_Input Override'!J125 ), "", IF( ISBLANK( 'F_Input Override'!J125 ), 'F_Inputs - BP'!J125, 'F_Input Override'!J125 ) )</f>
        <v>0.30902153999999998</v>
      </c>
      <c r="K125" s="64" t="str">
        <f xml:space="preserve"> INDEX(Lookup!C:C, MATCH('Inp - BP final'!B125, Lookup!B:B, 0),)</f>
        <v>Plus opex BIO</v>
      </c>
    </row>
    <row r="126" spans="1:11">
      <c r="A126" t="s">
        <v>44</v>
      </c>
      <c r="B126" t="s">
        <v>280</v>
      </c>
      <c r="C126" t="s">
        <v>281</v>
      </c>
      <c r="D126" t="s">
        <v>47</v>
      </c>
      <c r="E126" t="s">
        <v>41</v>
      </c>
      <c r="F126" s="58">
        <f xml:space="preserve"> IF( ISNA( 'F_Input Override'!F126 ), "", IF( ISBLANK( 'F_Input Override'!F126 ), 'F_Inputs - BP'!F126, 'F_Input Override'!F126 ) )</f>
        <v>0</v>
      </c>
      <c r="G126" s="58">
        <f xml:space="preserve"> IF( ISNA( 'F_Input Override'!G126 ), "", IF( ISBLANK( 'F_Input Override'!G126 ), 'F_Inputs - BP'!G126, 'F_Input Override'!G126 ) )</f>
        <v>0</v>
      </c>
      <c r="H126" s="58">
        <f xml:space="preserve"> IF( ISNA( 'F_Input Override'!H126 ), "", IF( ISBLANK( 'F_Input Override'!H126 ), 'F_Inputs - BP'!H126, 'F_Input Override'!H126 ) )</f>
        <v>0</v>
      </c>
      <c r="I126" s="58">
        <f xml:space="preserve"> IF( ISNA( 'F_Input Override'!I126 ), "", IF( ISBLANK( 'F_Input Override'!I126 ), 'F_Inputs - BP'!I126, 'F_Input Override'!I126 ) )</f>
        <v>0</v>
      </c>
      <c r="J126" s="58">
        <f xml:space="preserve"> IF( ISNA( 'F_Input Override'!J126 ), "", IF( ISBLANK( 'F_Input Override'!J126 ), 'F_Inputs - BP'!J126, 'F_Input Override'!J126 ) )</f>
        <v>0</v>
      </c>
      <c r="K126" s="64" t="str">
        <f xml:space="preserve"> INDEX(Lookup!C:C, MATCH('Inp - BP final'!B126, Lookup!B:B, 0),)</f>
        <v>Plus opex BIO</v>
      </c>
    </row>
    <row r="127" spans="1:11">
      <c r="A127" t="s">
        <v>44</v>
      </c>
      <c r="B127" t="s">
        <v>282</v>
      </c>
      <c r="C127" t="s">
        <v>283</v>
      </c>
      <c r="D127" t="s">
        <v>47</v>
      </c>
      <c r="E127" t="s">
        <v>41</v>
      </c>
      <c r="F127" s="58">
        <f xml:space="preserve"> IF( ISNA( 'F_Input Override'!F127 ), "", IF( ISBLANK( 'F_Input Override'!F127 ), 'F_Inputs - BP'!F127, 'F_Input Override'!F127 ) )</f>
        <v>0</v>
      </c>
      <c r="G127" s="58">
        <f xml:space="preserve"> IF( ISNA( 'F_Input Override'!G127 ), "", IF( ISBLANK( 'F_Input Override'!G127 ), 'F_Inputs - BP'!G127, 'F_Input Override'!G127 ) )</f>
        <v>0</v>
      </c>
      <c r="H127" s="58">
        <f xml:space="preserve"> IF( ISNA( 'F_Input Override'!H127 ), "", IF( ISBLANK( 'F_Input Override'!H127 ), 'F_Inputs - BP'!H127, 'F_Input Override'!H127 ) )</f>
        <v>0</v>
      </c>
      <c r="I127" s="58">
        <f xml:space="preserve"> IF( ISNA( 'F_Input Override'!I127 ), "", IF( ISBLANK( 'F_Input Override'!I127 ), 'F_Inputs - BP'!I127, 'F_Input Override'!I127 ) )</f>
        <v>0</v>
      </c>
      <c r="J127" s="58">
        <f xml:space="preserve"> IF( ISNA( 'F_Input Override'!J127 ), "", IF( ISBLANK( 'F_Input Override'!J127 ), 'F_Inputs - BP'!J127, 'F_Input Override'!J127 ) )</f>
        <v>0</v>
      </c>
      <c r="K127" s="64" t="str">
        <f xml:space="preserve"> INDEX(Lookup!C:C, MATCH('Inp - BP final'!B127, Lookup!B:B, 0),)</f>
        <v>Plus opex ADDN1</v>
      </c>
    </row>
    <row r="128" spans="1:11">
      <c r="A128" t="s">
        <v>44</v>
      </c>
      <c r="B128" t="s">
        <v>284</v>
      </c>
      <c r="C128" t="s">
        <v>285</v>
      </c>
      <c r="D128" t="s">
        <v>47</v>
      </c>
      <c r="E128" t="s">
        <v>41</v>
      </c>
      <c r="F128" s="58">
        <f xml:space="preserve"> IF( ISNA( 'F_Input Override'!F128 ), "", IF( ISBLANK( 'F_Input Override'!F128 ), 'F_Inputs - BP'!F128, 'F_Input Override'!F128 ) )</f>
        <v>0</v>
      </c>
      <c r="G128" s="58">
        <f xml:space="preserve"> IF( ISNA( 'F_Input Override'!G128 ), "", IF( ISBLANK( 'F_Input Override'!G128 ), 'F_Inputs - BP'!G128, 'F_Input Override'!G128 ) )</f>
        <v>0</v>
      </c>
      <c r="H128" s="58">
        <f xml:space="preserve"> IF( ISNA( 'F_Input Override'!H128 ), "", IF( ISBLANK( 'F_Input Override'!H128 ), 'F_Inputs - BP'!H128, 'F_Input Override'!H128 ) )</f>
        <v>0</v>
      </c>
      <c r="I128" s="58">
        <f xml:space="preserve"> IF( ISNA( 'F_Input Override'!I128 ), "", IF( ISBLANK( 'F_Input Override'!I128 ), 'F_Inputs - BP'!I128, 'F_Input Override'!I128 ) )</f>
        <v>0</v>
      </c>
      <c r="J128" s="58">
        <f xml:space="preserve"> IF( ISNA( 'F_Input Override'!J128 ), "", IF( ISBLANK( 'F_Input Override'!J128 ), 'F_Inputs - BP'!J128, 'F_Input Override'!J128 ) )</f>
        <v>0</v>
      </c>
      <c r="K128" s="64" t="str">
        <f xml:space="preserve"> INDEX(Lookup!C:C, MATCH('Inp - BP final'!B128, Lookup!B:B, 0),)</f>
        <v>Plus opex ADDN2</v>
      </c>
    </row>
    <row r="129" spans="1:12">
      <c r="A129" t="s">
        <v>44</v>
      </c>
      <c r="B129" t="s">
        <v>286</v>
      </c>
      <c r="C129" t="s">
        <v>287</v>
      </c>
      <c r="D129" t="s">
        <v>47</v>
      </c>
      <c r="E129" t="s">
        <v>41</v>
      </c>
      <c r="F129" s="58">
        <f xml:space="preserve"> IF( ISNA( 'F_Input Override'!F129 ), "", IF( ISBLANK( 'F_Input Override'!F129 ), 'F_Inputs - BP'!F129, 'F_Input Override'!F129 ) )</f>
        <v>0</v>
      </c>
      <c r="G129" s="58">
        <f xml:space="preserve"> IF( ISNA( 'F_Input Override'!G129 ), "", IF( ISBLANK( 'F_Input Override'!G129 ), 'F_Inputs - BP'!G129, 'F_Input Override'!G129 ) )</f>
        <v>0</v>
      </c>
      <c r="H129" s="58">
        <f xml:space="preserve"> IF( ISNA( 'F_Input Override'!H129 ), "", IF( ISBLANK( 'F_Input Override'!H129 ), 'F_Inputs - BP'!H129, 'F_Input Override'!H129 ) )</f>
        <v>0</v>
      </c>
      <c r="I129" s="58">
        <f xml:space="preserve"> IF( ISNA( 'F_Input Override'!I129 ), "", IF( ISBLANK( 'F_Input Override'!I129 ), 'F_Inputs - BP'!I129, 'F_Input Override'!I129 ) )</f>
        <v>2.3814749999999999E-2</v>
      </c>
      <c r="J129" s="58">
        <f xml:space="preserve"> IF( ISNA( 'F_Input Override'!J129 ), "", IF( ISBLANK( 'F_Input Override'!J129 ), 'F_Inputs - BP'!J129, 'F_Input Override'!J129 ) )</f>
        <v>0.30902153999999998</v>
      </c>
      <c r="K129" s="64" t="str">
        <f xml:space="preserve"> INDEX(Lookup!C:C, MATCH('Inp - BP final'!B129, Lookup!B:B, 0),)</f>
        <v>Plus opex Total</v>
      </c>
    </row>
    <row r="130" spans="1:12">
      <c r="A130" t="s">
        <v>44</v>
      </c>
      <c r="B130" t="s">
        <v>288</v>
      </c>
      <c r="C130" t="s">
        <v>289</v>
      </c>
      <c r="D130" t="s">
        <v>47</v>
      </c>
      <c r="E130" t="s">
        <v>41</v>
      </c>
      <c r="F130" s="58">
        <f xml:space="preserve"> IF( ISNA( 'F_Input Override'!F130 ), "", IF( ISBLANK( 'F_Input Override'!F130 ), 'F_Inputs - BP'!F130, 'F_Input Override'!F130 ) )</f>
        <v>0</v>
      </c>
      <c r="G130" s="58">
        <f xml:space="preserve"> IF( ISNA( 'F_Input Override'!G130 ), "", IF( ISBLANK( 'F_Input Override'!G130 ), 'F_Inputs - BP'!G130, 'F_Input Override'!G130 ) )</f>
        <v>0</v>
      </c>
      <c r="H130" s="58">
        <f xml:space="preserve"> IF( ISNA( 'F_Input Override'!H130 ), "", IF( ISBLANK( 'F_Input Override'!H130 ), 'F_Inputs - BP'!H130, 'F_Input Override'!H130 ) )</f>
        <v>0</v>
      </c>
      <c r="I130" s="58">
        <f xml:space="preserve"> IF( ISNA( 'F_Input Override'!I130 ), "", IF( ISBLANK( 'F_Input Override'!I130 ), 'F_Inputs - BP'!I130, 'F_Input Override'!I130 ) )</f>
        <v>0</v>
      </c>
      <c r="J130" s="58">
        <f xml:space="preserve"> IF( ISNA( 'F_Input Override'!J130 ), "", IF( ISBLANK( 'F_Input Override'!J130 ), 'F_Inputs - BP'!J130, 'F_Input Override'!J130 ) )</f>
        <v>0</v>
      </c>
      <c r="K130" s="64" t="str">
        <f xml:space="preserve"> INDEX(Lookup!C:C, MATCH('Inp - BP final'!B130, Lookup!B:B, 0),)</f>
        <v>Plus totex WWN+</v>
      </c>
    </row>
    <row r="131" spans="1:12">
      <c r="A131" t="s">
        <v>44</v>
      </c>
      <c r="B131" t="s">
        <v>290</v>
      </c>
      <c r="C131" t="s">
        <v>291</v>
      </c>
      <c r="D131" t="s">
        <v>47</v>
      </c>
      <c r="E131" t="s">
        <v>41</v>
      </c>
      <c r="F131" s="58">
        <f xml:space="preserve"> IF( ISNA( 'F_Input Override'!F131 ), "", IF( ISBLANK( 'F_Input Override'!F131 ), 'F_Inputs - BP'!F131, 'F_Input Override'!F131 ) )</f>
        <v>0</v>
      </c>
      <c r="G131" s="58">
        <f xml:space="preserve"> IF( ISNA( 'F_Input Override'!G131 ), "", IF( ISBLANK( 'F_Input Override'!G131 ), 'F_Inputs - BP'!G131, 'F_Input Override'!G131 ) )</f>
        <v>0</v>
      </c>
      <c r="H131" s="58">
        <f xml:space="preserve"> IF( ISNA( 'F_Input Override'!H131 ), "", IF( ISBLANK( 'F_Input Override'!H131 ), 'F_Inputs - BP'!H131, 'F_Input Override'!H131 ) )</f>
        <v>0</v>
      </c>
      <c r="I131" s="58">
        <f xml:space="preserve"> IF( ISNA( 'F_Input Override'!I131 ), "", IF( ISBLANK( 'F_Input Override'!I131 ), 'F_Inputs - BP'!I131, 'F_Input Override'!I131 ) )</f>
        <v>0</v>
      </c>
      <c r="J131" s="58">
        <f xml:space="preserve"> IF( ISNA( 'F_Input Override'!J131 ), "", IF( ISBLANK( 'F_Input Override'!J131 ), 'F_Inputs - BP'!J131, 'F_Input Override'!J131 ) )</f>
        <v>0</v>
      </c>
      <c r="K131" s="64" t="str">
        <f xml:space="preserve"> INDEX(Lookup!C:C, MATCH('Inp - BP final'!B131, Lookup!B:B, 0),)</f>
        <v>Plus totex WWN+</v>
      </c>
    </row>
    <row r="132" spans="1:12">
      <c r="A132" t="s">
        <v>44</v>
      </c>
      <c r="B132" t="s">
        <v>292</v>
      </c>
      <c r="C132" t="s">
        <v>293</v>
      </c>
      <c r="D132" t="s">
        <v>47</v>
      </c>
      <c r="E132" t="s">
        <v>41</v>
      </c>
      <c r="F132" s="58">
        <f xml:space="preserve"> IF( ISNA( 'F_Input Override'!F132 ), "", IF( ISBLANK( 'F_Input Override'!F132 ), 'F_Inputs - BP'!F132, 'F_Input Override'!F132 ) )</f>
        <v>0</v>
      </c>
      <c r="G132" s="58">
        <f xml:space="preserve"> IF( ISNA( 'F_Input Override'!G132 ), "", IF( ISBLANK( 'F_Input Override'!G132 ), 'F_Inputs - BP'!G132, 'F_Input Override'!G132 ) )</f>
        <v>0</v>
      </c>
      <c r="H132" s="58">
        <f xml:space="preserve"> IF( ISNA( 'F_Input Override'!H132 ), "", IF( ISBLANK( 'F_Input Override'!H132 ), 'F_Inputs - BP'!H132, 'F_Input Override'!H132 ) )</f>
        <v>0</v>
      </c>
      <c r="I132" s="58">
        <f xml:space="preserve"> IF( ISNA( 'F_Input Override'!I132 ), "", IF( ISBLANK( 'F_Input Override'!I132 ), 'F_Inputs - BP'!I132, 'F_Input Override'!I132 ) )</f>
        <v>0</v>
      </c>
      <c r="J132" s="58">
        <f xml:space="preserve"> IF( ISNA( 'F_Input Override'!J132 ), "", IF( ISBLANK( 'F_Input Override'!J132 ), 'F_Inputs - BP'!J132, 'F_Input Override'!J132 ) )</f>
        <v>0</v>
      </c>
      <c r="K132" s="64" t="str">
        <f xml:space="preserve"> INDEX(Lookup!C:C, MATCH('Inp - BP final'!B132, Lookup!B:B, 0),)</f>
        <v>Plus totex WWN+</v>
      </c>
    </row>
    <row r="133" spans="1:12">
      <c r="A133" t="s">
        <v>44</v>
      </c>
      <c r="B133" t="s">
        <v>294</v>
      </c>
      <c r="C133" t="s">
        <v>295</v>
      </c>
      <c r="D133" t="s">
        <v>47</v>
      </c>
      <c r="E133" t="s">
        <v>41</v>
      </c>
      <c r="F133" s="58">
        <f xml:space="preserve"> IF( ISNA( 'F_Input Override'!F133 ), "", IF( ISBLANK( 'F_Input Override'!F133 ), 'F_Inputs - BP'!F133, 'F_Input Override'!F133 ) )</f>
        <v>0</v>
      </c>
      <c r="G133" s="58">
        <f xml:space="preserve"> IF( ISNA( 'F_Input Override'!G133 ), "", IF( ISBLANK( 'F_Input Override'!G133 ), 'F_Inputs - BP'!G133, 'F_Input Override'!G133 ) )</f>
        <v>0</v>
      </c>
      <c r="H133" s="58">
        <f xml:space="preserve"> IF( ISNA( 'F_Input Override'!H133 ), "", IF( ISBLANK( 'F_Input Override'!H133 ), 'F_Inputs - BP'!H133, 'F_Input Override'!H133 ) )</f>
        <v>0</v>
      </c>
      <c r="I133" s="58">
        <f xml:space="preserve"> IF( ISNA( 'F_Input Override'!I133 ), "", IF( ISBLANK( 'F_Input Override'!I133 ), 'F_Inputs - BP'!I133, 'F_Input Override'!I133 ) )</f>
        <v>0</v>
      </c>
      <c r="J133" s="58">
        <f xml:space="preserve"> IF( ISNA( 'F_Input Override'!J133 ), "", IF( ISBLANK( 'F_Input Override'!J133 ), 'F_Inputs - BP'!J133, 'F_Input Override'!J133 ) )</f>
        <v>0</v>
      </c>
      <c r="K133" s="64" t="str">
        <f xml:space="preserve"> INDEX(Lookup!C:C, MATCH('Inp - BP final'!B133, Lookup!B:B, 0),)</f>
        <v>Plus totex WWN+</v>
      </c>
    </row>
    <row r="134" spans="1:12">
      <c r="A134" t="s">
        <v>44</v>
      </c>
      <c r="B134" t="s">
        <v>296</v>
      </c>
      <c r="C134" t="s">
        <v>297</v>
      </c>
      <c r="D134" t="s">
        <v>47</v>
      </c>
      <c r="E134" t="s">
        <v>41</v>
      </c>
      <c r="F134" s="58">
        <f xml:space="preserve"> IF( ISNA( 'F_Input Override'!F134 ), "", IF( ISBLANK( 'F_Input Override'!F134 ), 'F_Inputs - BP'!F134, 'F_Input Override'!F134 ) )</f>
        <v>0</v>
      </c>
      <c r="G134" s="58">
        <f xml:space="preserve"> IF( ISNA( 'F_Input Override'!G134 ), "", IF( ISBLANK( 'F_Input Override'!G134 ), 'F_Inputs - BP'!G134, 'F_Input Override'!G134 ) )</f>
        <v>0</v>
      </c>
      <c r="H134" s="58">
        <f xml:space="preserve"> IF( ISNA( 'F_Input Override'!H134 ), "", IF( ISBLANK( 'F_Input Override'!H134 ), 'F_Inputs - BP'!H134, 'F_Input Override'!H134 ) )</f>
        <v>0</v>
      </c>
      <c r="I134" s="58">
        <f xml:space="preserve"> IF( ISNA( 'F_Input Override'!I134 ), "", IF( ISBLANK( 'F_Input Override'!I134 ), 'F_Inputs - BP'!I134, 'F_Input Override'!I134 ) )</f>
        <v>0</v>
      </c>
      <c r="J134" s="58">
        <f xml:space="preserve"> IF( ISNA( 'F_Input Override'!J134 ), "", IF( ISBLANK( 'F_Input Override'!J134 ), 'F_Inputs - BP'!J134, 'F_Input Override'!J134 ) )</f>
        <v>0</v>
      </c>
      <c r="K134" s="64" t="str">
        <f xml:space="preserve"> INDEX(Lookup!C:C, MATCH('Inp - BP final'!B134, Lookup!B:B, 0),)</f>
        <v>Plus totex WWN+</v>
      </c>
    </row>
    <row r="135" spans="1:12">
      <c r="A135" t="s">
        <v>44</v>
      </c>
      <c r="B135" t="s">
        <v>298</v>
      </c>
      <c r="C135" t="s">
        <v>299</v>
      </c>
      <c r="D135" t="s">
        <v>47</v>
      </c>
      <c r="E135" t="s">
        <v>41</v>
      </c>
      <c r="F135" s="58">
        <f xml:space="preserve"> IF( ISNA( 'F_Input Override'!F135 ), "", IF( ISBLANK( 'F_Input Override'!F135 ), 'F_Inputs - BP'!F135, 'F_Input Override'!F135 ) )</f>
        <v>0</v>
      </c>
      <c r="G135" s="58">
        <f xml:space="preserve"> IF( ISNA( 'F_Input Override'!G135 ), "", IF( ISBLANK( 'F_Input Override'!G135 ), 'F_Inputs - BP'!G135, 'F_Input Override'!G135 ) )</f>
        <v>0</v>
      </c>
      <c r="H135" s="58">
        <f xml:space="preserve"> IF( ISNA( 'F_Input Override'!H135 ), "", IF( ISBLANK( 'F_Input Override'!H135 ), 'F_Inputs - BP'!H135, 'F_Input Override'!H135 ) )</f>
        <v>0</v>
      </c>
      <c r="I135" s="58">
        <f xml:space="preserve"> IF( ISNA( 'F_Input Override'!I135 ), "", IF( ISBLANK( 'F_Input Override'!I135 ), 'F_Inputs - BP'!I135, 'F_Input Override'!I135 ) )</f>
        <v>0</v>
      </c>
      <c r="J135" s="58">
        <f xml:space="preserve"> IF( ISNA( 'F_Input Override'!J135 ), "", IF( ISBLANK( 'F_Input Override'!J135 ), 'F_Inputs - BP'!J135, 'F_Input Override'!J135 ) )</f>
        <v>0</v>
      </c>
      <c r="K135" s="64" t="str">
        <f xml:space="preserve"> INDEX(Lookup!C:C, MATCH('Inp - BP final'!B135, Lookup!B:B, 0),)</f>
        <v>Plus totex BIO</v>
      </c>
    </row>
    <row r="136" spans="1:12">
      <c r="A136" t="s">
        <v>44</v>
      </c>
      <c r="B136" t="s">
        <v>300</v>
      </c>
      <c r="C136" t="s">
        <v>301</v>
      </c>
      <c r="D136" t="s">
        <v>47</v>
      </c>
      <c r="E136" t="s">
        <v>41</v>
      </c>
      <c r="F136" s="58">
        <f xml:space="preserve"> IF( ISNA( 'F_Input Override'!F136 ), "", IF( ISBLANK( 'F_Input Override'!F136 ), 'F_Inputs - BP'!F136, 'F_Input Override'!F136 ) )</f>
        <v>0</v>
      </c>
      <c r="G136" s="58">
        <f xml:space="preserve"> IF( ISNA( 'F_Input Override'!G136 ), "", IF( ISBLANK( 'F_Input Override'!G136 ), 'F_Inputs - BP'!G136, 'F_Input Override'!G136 ) )</f>
        <v>1.5004609200000001</v>
      </c>
      <c r="H136" s="58">
        <f xml:space="preserve"> IF( ISNA( 'F_Input Override'!H136 ), "", IF( ISBLANK( 'F_Input Override'!H136 ), 'F_Inputs - BP'!H136, 'F_Input Override'!H136 ) )</f>
        <v>8.2839674999999993</v>
      </c>
      <c r="I136" s="58">
        <f xml:space="preserve"> IF( ISNA( 'F_Input Override'!I136 ), "", IF( ISBLANK( 'F_Input Override'!I136 ), 'F_Inputs - BP'!I136, 'F_Input Override'!I136 ) )</f>
        <v>13.604890380000001</v>
      </c>
      <c r="J136" s="58">
        <f xml:space="preserve"> IF( ISNA( 'F_Input Override'!J136 ), "", IF( ISBLANK( 'F_Input Override'!J136 ), 'F_Inputs - BP'!J136, 'F_Input Override'!J136 ) )</f>
        <v>9.0154907999999985</v>
      </c>
      <c r="K136" s="64" t="str">
        <f xml:space="preserve"> INDEX(Lookup!C:C, MATCH('Inp - BP final'!B136, Lookup!B:B, 0),)</f>
        <v>Plus totex BIO</v>
      </c>
    </row>
    <row r="137" spans="1:12">
      <c r="A137" t="s">
        <v>44</v>
      </c>
      <c r="B137" t="s">
        <v>302</v>
      </c>
      <c r="C137" t="s">
        <v>303</v>
      </c>
      <c r="D137" t="s">
        <v>47</v>
      </c>
      <c r="E137" t="s">
        <v>41</v>
      </c>
      <c r="F137" s="58">
        <f xml:space="preserve"> IF( ISNA( 'F_Input Override'!F137 ), "", IF( ISBLANK( 'F_Input Override'!F137 ), 'F_Inputs - BP'!F137, 'F_Input Override'!F137 ) )</f>
        <v>0</v>
      </c>
      <c r="G137" s="58">
        <f xml:space="preserve"> IF( ISNA( 'F_Input Override'!G137 ), "", IF( ISBLANK( 'F_Input Override'!G137 ), 'F_Inputs - BP'!G137, 'F_Input Override'!G137 ) )</f>
        <v>0</v>
      </c>
      <c r="H137" s="58">
        <f xml:space="preserve"> IF( ISNA( 'F_Input Override'!H137 ), "", IF( ISBLANK( 'F_Input Override'!H137 ), 'F_Inputs - BP'!H137, 'F_Input Override'!H137 ) )</f>
        <v>0</v>
      </c>
      <c r="I137" s="58">
        <f xml:space="preserve"> IF( ISNA( 'F_Input Override'!I137 ), "", IF( ISBLANK( 'F_Input Override'!I137 ), 'F_Inputs - BP'!I137, 'F_Input Override'!I137 ) )</f>
        <v>0</v>
      </c>
      <c r="J137" s="58">
        <f xml:space="preserve"> IF( ISNA( 'F_Input Override'!J137 ), "", IF( ISBLANK( 'F_Input Override'!J137 ), 'F_Inputs - BP'!J137, 'F_Input Override'!J137 ) )</f>
        <v>0</v>
      </c>
      <c r="K137" s="64" t="str">
        <f xml:space="preserve"> INDEX(Lookup!C:C, MATCH('Inp - BP final'!B137, Lookup!B:B, 0),)</f>
        <v>Plus totex BIO</v>
      </c>
    </row>
    <row r="138" spans="1:12">
      <c r="A138" t="s">
        <v>44</v>
      </c>
      <c r="B138" t="s">
        <v>304</v>
      </c>
      <c r="C138" t="s">
        <v>305</v>
      </c>
      <c r="D138" t="s">
        <v>47</v>
      </c>
      <c r="E138" t="s">
        <v>41</v>
      </c>
      <c r="F138" s="58">
        <f xml:space="preserve"> IF( ISNA( 'F_Input Override'!F138 ), "", IF( ISBLANK( 'F_Input Override'!F138 ), 'F_Inputs - BP'!F138, 'F_Input Override'!F138 ) )</f>
        <v>0</v>
      </c>
      <c r="G138" s="58">
        <f xml:space="preserve"> IF( ISNA( 'F_Input Override'!G138 ), "", IF( ISBLANK( 'F_Input Override'!G138 ), 'F_Inputs - BP'!G138, 'F_Input Override'!G138 ) )</f>
        <v>0</v>
      </c>
      <c r="H138" s="58">
        <f xml:space="preserve"> IF( ISNA( 'F_Input Override'!H138 ), "", IF( ISBLANK( 'F_Input Override'!H138 ), 'F_Inputs - BP'!H138, 'F_Input Override'!H138 ) )</f>
        <v>0</v>
      </c>
      <c r="I138" s="58">
        <f xml:space="preserve"> IF( ISNA( 'F_Input Override'!I138 ), "", IF( ISBLANK( 'F_Input Override'!I138 ), 'F_Inputs - BP'!I138, 'F_Input Override'!I138 ) )</f>
        <v>0</v>
      </c>
      <c r="J138" s="58">
        <f xml:space="preserve"> IF( ISNA( 'F_Input Override'!J138 ), "", IF( ISBLANK( 'F_Input Override'!J138 ), 'F_Inputs - BP'!J138, 'F_Input Override'!J138 ) )</f>
        <v>0</v>
      </c>
      <c r="K138" s="64" t="str">
        <f xml:space="preserve"> INDEX(Lookup!C:C, MATCH('Inp - BP final'!B138, Lookup!B:B, 0),)</f>
        <v>Plus totex ADDN1</v>
      </c>
    </row>
    <row r="139" spans="1:12">
      <c r="A139" t="s">
        <v>44</v>
      </c>
      <c r="B139" t="s">
        <v>306</v>
      </c>
      <c r="C139" t="s">
        <v>307</v>
      </c>
      <c r="D139" t="s">
        <v>47</v>
      </c>
      <c r="E139" t="s">
        <v>41</v>
      </c>
      <c r="F139" s="58">
        <f xml:space="preserve"> IF( ISNA( 'F_Input Override'!F139 ), "", IF( ISBLANK( 'F_Input Override'!F139 ), 'F_Inputs - BP'!F139, 'F_Input Override'!F139 ) )</f>
        <v>0</v>
      </c>
      <c r="G139" s="58">
        <f xml:space="preserve"> IF( ISNA( 'F_Input Override'!G139 ), "", IF( ISBLANK( 'F_Input Override'!G139 ), 'F_Inputs - BP'!G139, 'F_Input Override'!G139 ) )</f>
        <v>0</v>
      </c>
      <c r="H139" s="58">
        <f xml:space="preserve"> IF( ISNA( 'F_Input Override'!H139 ), "", IF( ISBLANK( 'F_Input Override'!H139 ), 'F_Inputs - BP'!H139, 'F_Input Override'!H139 ) )</f>
        <v>0</v>
      </c>
      <c r="I139" s="58">
        <f xml:space="preserve"> IF( ISNA( 'F_Input Override'!I139 ), "", IF( ISBLANK( 'F_Input Override'!I139 ), 'F_Inputs - BP'!I139, 'F_Input Override'!I139 ) )</f>
        <v>0</v>
      </c>
      <c r="J139" s="58">
        <f xml:space="preserve"> IF( ISNA( 'F_Input Override'!J139 ), "", IF( ISBLANK( 'F_Input Override'!J139 ), 'F_Inputs - BP'!J139, 'F_Input Override'!J139 ) )</f>
        <v>0</v>
      </c>
      <c r="K139" s="64" t="str">
        <f xml:space="preserve"> INDEX(Lookup!C:C, MATCH('Inp - BP final'!B139, Lookup!B:B, 0),)</f>
        <v>Plus totex ADDN2</v>
      </c>
    </row>
    <row r="140" spans="1:12">
      <c r="A140" t="s">
        <v>44</v>
      </c>
      <c r="B140" t="s">
        <v>308</v>
      </c>
      <c r="C140" t="s">
        <v>309</v>
      </c>
      <c r="D140" t="s">
        <v>47</v>
      </c>
      <c r="E140" t="s">
        <v>41</v>
      </c>
      <c r="F140" s="58">
        <f xml:space="preserve"> IF( ISNA( 'F_Input Override'!F140 ), "", IF( ISBLANK( 'F_Input Override'!F140 ), 'F_Inputs - BP'!F140, 'F_Input Override'!F140 ) )</f>
        <v>0</v>
      </c>
      <c r="G140" s="58">
        <f xml:space="preserve"> IF( ISNA( 'F_Input Override'!G140 ), "", IF( ISBLANK( 'F_Input Override'!G140 ), 'F_Inputs - BP'!G140, 'F_Input Override'!G140 ) )</f>
        <v>1.5004609200000001</v>
      </c>
      <c r="H140" s="58">
        <f xml:space="preserve"> IF( ISNA( 'F_Input Override'!H140 ), "", IF( ISBLANK( 'F_Input Override'!H140 ), 'F_Inputs - BP'!H140, 'F_Input Override'!H140 ) )</f>
        <v>8.2839674999999993</v>
      </c>
      <c r="I140" s="58">
        <f xml:space="preserve"> IF( ISNA( 'F_Input Override'!I140 ), "", IF( ISBLANK( 'F_Input Override'!I140 ), 'F_Inputs - BP'!I140, 'F_Input Override'!I140 ) )</f>
        <v>13.604890380000001</v>
      </c>
      <c r="J140" s="58">
        <f xml:space="preserve"> IF( ISNA( 'F_Input Override'!J140 ), "", IF( ISBLANK( 'F_Input Override'!J140 ), 'F_Inputs - BP'!J140, 'F_Input Override'!J140 ) )</f>
        <v>9.0154907999999985</v>
      </c>
      <c r="K140" s="64" t="str">
        <f xml:space="preserve"> INDEX(Lookup!C:C, MATCH('Inp - BP final'!B140, Lookup!B:B, 0),)</f>
        <v>Plus totex Total</v>
      </c>
    </row>
    <row r="141" spans="1:12">
      <c r="A141" t="s">
        <v>44</v>
      </c>
      <c r="B141" t="s">
        <v>310</v>
      </c>
      <c r="C141" t="s">
        <v>311</v>
      </c>
      <c r="D141" t="s">
        <v>47</v>
      </c>
      <c r="E141" t="s">
        <v>41</v>
      </c>
      <c r="F141" s="58">
        <f xml:space="preserve"> IF( ISNA( 'F_Input Override'!F141 ), "", IF( ISBLANK( 'F_Input Override'!F141 ), 'F_Inputs - BP'!F141, 'F_Input Override'!F141 ) )</f>
        <v>9.32</v>
      </c>
      <c r="G141" s="58">
        <f xml:space="preserve"> IF( ISNA( 'F_Input Override'!G141 ), "", IF( ISBLANK( 'F_Input Override'!G141 ), 'F_Inputs - BP'!G141, 'F_Input Override'!G141 ) )</f>
        <v>15.382</v>
      </c>
      <c r="H141" s="58">
        <f xml:space="preserve"> IF( ISNA( 'F_Input Override'!H141 ), "", IF( ISBLANK( 'F_Input Override'!H141 ), 'F_Inputs - BP'!H141, 'F_Input Override'!H141 ) )</f>
        <v>21.39</v>
      </c>
      <c r="I141" s="58">
        <f xml:space="preserve"> IF( ISNA( 'F_Input Override'!I141 ), "", IF( ISBLANK( 'F_Input Override'!I141 ), 'F_Inputs - BP'!I141, 'F_Input Override'!I141 ) )</f>
        <v>10.097</v>
      </c>
      <c r="J141" s="58">
        <f xml:space="preserve"> IF( ISNA( 'F_Input Override'!J141 ), "", IF( ISBLANK( 'F_Input Override'!J141 ), 'F_Inputs - BP'!J141, 'F_Input Override'!J141 ) )</f>
        <v>0.26</v>
      </c>
      <c r="K141" s="64" t="str">
        <f xml:space="preserve"> INDEX(Lookup!C:C, MATCH('Inp - BP final'!B141, Lookup!B:B, 0),)</f>
        <v>WN+ - DS capex</v>
      </c>
    </row>
    <row r="142" spans="1:12">
      <c r="A142" t="s">
        <v>44</v>
      </c>
      <c r="B142" t="s">
        <v>312</v>
      </c>
      <c r="C142" t="s">
        <v>313</v>
      </c>
      <c r="D142" t="s">
        <v>47</v>
      </c>
      <c r="E142" t="s">
        <v>41</v>
      </c>
      <c r="F142" s="58">
        <f xml:space="preserve"> IF( ISNA( 'F_Input Override'!F142 ), "", IF( ISBLANK( 'F_Input Override'!F142 ), 'F_Inputs - BP'!F142, 'F_Input Override'!F142 ) )</f>
        <v>0</v>
      </c>
      <c r="G142" s="58">
        <f xml:space="preserve"> IF( ISNA( 'F_Input Override'!G142 ), "", IF( ISBLANK( 'F_Input Override'!G142 ), 'F_Inputs - BP'!G142, 'F_Input Override'!G142 ) )</f>
        <v>1E-3</v>
      </c>
      <c r="H142" s="58">
        <f xml:space="preserve"> IF( ISNA( 'F_Input Override'!H142 ), "", IF( ISBLANK( 'F_Input Override'!H142 ), 'F_Inputs - BP'!H142, 'F_Input Override'!H142 ) )</f>
        <v>0.223</v>
      </c>
      <c r="I142" s="58">
        <f xml:space="preserve"> IF( ISNA( 'F_Input Override'!I142 ), "", IF( ISBLANK( 'F_Input Override'!I142 ), 'F_Inputs - BP'!I142, 'F_Input Override'!I142 ) )</f>
        <v>1.0980000000000001</v>
      </c>
      <c r="J142" s="58">
        <f xml:space="preserve"> IF( ISNA( 'F_Input Override'!J142 ), "", IF( ISBLANK( 'F_Input Override'!J142 ), 'F_Inputs - BP'!J142, 'F_Input Override'!J142 ) )</f>
        <v>1.7509999999999999</v>
      </c>
      <c r="K142" s="64" t="str">
        <f xml:space="preserve"> INDEX(Lookup!C:C, MATCH('Inp - BP final'!B142, Lookup!B:B, 0),)</f>
        <v>WN+ - DS opex</v>
      </c>
    </row>
    <row r="143" spans="1:12">
      <c r="A143" t="s">
        <v>44</v>
      </c>
      <c r="B143" t="s">
        <v>314</v>
      </c>
      <c r="C143" t="s">
        <v>315</v>
      </c>
      <c r="D143" t="s">
        <v>47</v>
      </c>
      <c r="E143" t="s">
        <v>41</v>
      </c>
      <c r="F143" s="58">
        <f xml:space="preserve"> IF( ISNA( 'F_Input Override'!F143 ), "", IF( ISBLANK( 'F_Input Override'!F143 ), 'F_Inputs - BP'!F143, 'F_Input Override'!F143 ) )</f>
        <v>9.32</v>
      </c>
      <c r="G143" s="58">
        <f xml:space="preserve"> IF( ISNA( 'F_Input Override'!G143 ), "", IF( ISBLANK( 'F_Input Override'!G143 ), 'F_Inputs - BP'!G143, 'F_Input Override'!G143 ) )</f>
        <v>15.382999999999999</v>
      </c>
      <c r="H143" s="58">
        <f xml:space="preserve"> IF( ISNA( 'F_Input Override'!H143 ), "", IF( ISBLANK( 'F_Input Override'!H143 ), 'F_Inputs - BP'!H143, 'F_Input Override'!H143 ) )</f>
        <v>21.613</v>
      </c>
      <c r="I143" s="58">
        <f xml:space="preserve"> IF( ISNA( 'F_Input Override'!I143 ), "", IF( ISBLANK( 'F_Input Override'!I143 ), 'F_Inputs - BP'!I143, 'F_Input Override'!I143 ) )</f>
        <v>11.195</v>
      </c>
      <c r="J143" s="58">
        <f xml:space="preserve"> IF( ISNA( 'F_Input Override'!J143 ), "", IF( ISBLANK( 'F_Input Override'!J143 ), 'F_Inputs - BP'!J143, 'F_Input Override'!J143 ) )</f>
        <v>2.0110000000000001</v>
      </c>
      <c r="K143" s="64" t="str">
        <f xml:space="preserve"> INDEX(Lookup!C:C, MATCH('Inp - BP final'!B143, Lookup!B:B, 0),)</f>
        <v>WN+ - DS totex</v>
      </c>
      <c r="L143" t="s">
        <v>366</v>
      </c>
    </row>
    <row r="144" spans="1:12">
      <c r="A144" t="s">
        <v>44</v>
      </c>
      <c r="B144" t="s">
        <v>316</v>
      </c>
      <c r="C144" t="s">
        <v>317</v>
      </c>
      <c r="D144" t="s">
        <v>47</v>
      </c>
      <c r="E144" t="s">
        <v>41</v>
      </c>
      <c r="F144" s="58" t="str">
        <f xml:space="preserve"> IF( ISNA( 'F_Input Override'!F144 ), "", IF( ISBLANK( 'F_Input Override'!F144 ), 'F_Inputs - BP'!F144, 'F_Input Override'!F144 ) )</f>
        <v/>
      </c>
      <c r="G144" s="58" t="str">
        <f xml:space="preserve"> IF( ISNA( 'F_Input Override'!G144 ), "", IF( ISBLANK( 'F_Input Override'!G144 ), 'F_Inputs - BP'!G144, 'F_Input Override'!G144 ) )</f>
        <v/>
      </c>
      <c r="H144" s="58" t="str">
        <f xml:space="preserve"> IF( ISNA( 'F_Input Override'!H144 ), "", IF( ISBLANK( 'F_Input Override'!H144 ), 'F_Inputs - BP'!H144, 'F_Input Override'!H144 ) )</f>
        <v/>
      </c>
      <c r="I144" s="58" t="str">
        <f xml:space="preserve"> IF( ISNA( 'F_Input Override'!I144 ), "", IF( ISBLANK( 'F_Input Override'!I144 ), 'F_Inputs - BP'!I144, 'F_Input Override'!I144 ) )</f>
        <v/>
      </c>
      <c r="J144" s="58" t="str">
        <f xml:space="preserve"> IF( ISNA( 'F_Input Override'!J144 ), "", IF( ISBLANK( 'F_Input Override'!J144 ), 'F_Inputs - BP'!J144, 'F_Input Override'!J144 ) )</f>
        <v/>
      </c>
      <c r="K144" s="64" t="str">
        <f xml:space="preserve"> INDEX(Lookup!C:C, MATCH('Inp - BP final'!B144, Lookup!B:B, 0),)</f>
        <v>WN+ - DS capex</v>
      </c>
    </row>
    <row r="145" spans="1:12">
      <c r="A145" t="s">
        <v>44</v>
      </c>
      <c r="B145" t="s">
        <v>319</v>
      </c>
      <c r="C145" t="s">
        <v>320</v>
      </c>
      <c r="D145" t="s">
        <v>47</v>
      </c>
      <c r="E145" t="s">
        <v>41</v>
      </c>
      <c r="F145" s="58" t="str">
        <f xml:space="preserve"> IF( ISNA( 'F_Input Override'!F145 ), "", IF( ISBLANK( 'F_Input Override'!F145 ), 'F_Inputs - BP'!F145, 'F_Input Override'!F145 ) )</f>
        <v/>
      </c>
      <c r="G145" s="58" t="str">
        <f xml:space="preserve"> IF( ISNA( 'F_Input Override'!G145 ), "", IF( ISBLANK( 'F_Input Override'!G145 ), 'F_Inputs - BP'!G145, 'F_Input Override'!G145 ) )</f>
        <v/>
      </c>
      <c r="H145" s="58" t="str">
        <f xml:space="preserve"> IF( ISNA( 'F_Input Override'!H145 ), "", IF( ISBLANK( 'F_Input Override'!H145 ), 'F_Inputs - BP'!H145, 'F_Input Override'!H145 ) )</f>
        <v/>
      </c>
      <c r="I145" s="58" t="str">
        <f xml:space="preserve"> IF( ISNA( 'F_Input Override'!I145 ), "", IF( ISBLANK( 'F_Input Override'!I145 ), 'F_Inputs - BP'!I145, 'F_Input Override'!I145 ) )</f>
        <v/>
      </c>
      <c r="J145" s="58" t="str">
        <f xml:space="preserve"> IF( ISNA( 'F_Input Override'!J145 ), "", IF( ISBLANK( 'F_Input Override'!J145 ), 'F_Inputs - BP'!J145, 'F_Input Override'!J145 ) )</f>
        <v/>
      </c>
      <c r="K145" s="64" t="str">
        <f xml:space="preserve"> INDEX(Lookup!C:C, MATCH('Inp - BP final'!B145, Lookup!B:B, 0),)</f>
        <v>WN+ - DS opex</v>
      </c>
    </row>
    <row r="146" spans="1:12">
      <c r="A146" t="s">
        <v>44</v>
      </c>
      <c r="B146" t="s">
        <v>321</v>
      </c>
      <c r="C146" t="s">
        <v>322</v>
      </c>
      <c r="D146" t="s">
        <v>47</v>
      </c>
      <c r="E146" t="s">
        <v>41</v>
      </c>
      <c r="F146" s="58">
        <f xml:space="preserve"> IF( ISNA( 'F_Input Override'!F146 ), "", IF( ISBLANK( 'F_Input Override'!F146 ), 'F_Inputs - BP'!F146, 'F_Input Override'!F146 ) )</f>
        <v>0</v>
      </c>
      <c r="G146" s="58">
        <f xml:space="preserve"> IF( ISNA( 'F_Input Override'!G146 ), "", IF( ISBLANK( 'F_Input Override'!G146 ), 'F_Inputs - BP'!G146, 'F_Input Override'!G146 ) )</f>
        <v>0</v>
      </c>
      <c r="H146" s="58">
        <f xml:space="preserve"> IF( ISNA( 'F_Input Override'!H146 ), "", IF( ISBLANK( 'F_Input Override'!H146 ), 'F_Inputs - BP'!H146, 'F_Input Override'!H146 ) )</f>
        <v>0</v>
      </c>
      <c r="I146" s="58">
        <f xml:space="preserve"> IF( ISNA( 'F_Input Override'!I146 ), "", IF( ISBLANK( 'F_Input Override'!I146 ), 'F_Inputs - BP'!I146, 'F_Input Override'!I146 ) )</f>
        <v>0</v>
      </c>
      <c r="J146" s="58">
        <f xml:space="preserve"> IF( ISNA( 'F_Input Override'!J146 ), "", IF( ISBLANK( 'F_Input Override'!J146 ), 'F_Inputs - BP'!J146, 'F_Input Override'!J146 ) )</f>
        <v>0</v>
      </c>
      <c r="K146" s="64" t="str">
        <f xml:space="preserve"> INDEX(Lookup!C:C, MATCH('Inp - BP final'!B146, Lookup!B:B, 0),)</f>
        <v>WN+ - DS totex</v>
      </c>
      <c r="L146" t="s">
        <v>366</v>
      </c>
    </row>
    <row r="147" spans="1:12">
      <c r="A147" t="s">
        <v>44</v>
      </c>
      <c r="B147" t="s">
        <v>323</v>
      </c>
      <c r="C147" t="s">
        <v>324</v>
      </c>
      <c r="D147" t="s">
        <v>47</v>
      </c>
      <c r="E147" t="s">
        <v>41</v>
      </c>
      <c r="F147" s="58">
        <f xml:space="preserve"> IF( ISNA( 'F_Input Override'!F147 ), "", IF( ISBLANK( 'F_Input Override'!F147 ), 'F_Inputs - BP'!F147, 'F_Input Override'!F147 ) )</f>
        <v>11.606999999999999</v>
      </c>
      <c r="G147" s="58">
        <f xml:space="preserve"> IF( ISNA( 'F_Input Override'!G147 ), "", IF( ISBLANK( 'F_Input Override'!G147 ), 'F_Inputs - BP'!G147, 'F_Input Override'!G147 ) )</f>
        <v>20.352</v>
      </c>
      <c r="H147" s="58">
        <f xml:space="preserve"> IF( ISNA( 'F_Input Override'!H147 ), "", IF( ISBLANK( 'F_Input Override'!H147 ), 'F_Inputs - BP'!H147, 'F_Input Override'!H147 ) )</f>
        <v>26.402000000000001</v>
      </c>
      <c r="I147" s="58">
        <f xml:space="preserve"> IF( ISNA( 'F_Input Override'!I147 ), "", IF( ISBLANK( 'F_Input Override'!I147 ), 'F_Inputs - BP'!I147, 'F_Input Override'!I147 ) )</f>
        <v>21.22</v>
      </c>
      <c r="J147" s="58">
        <f xml:space="preserve"> IF( ISNA( 'F_Input Override'!J147 ), "", IF( ISBLANK( 'F_Input Override'!J147 ), 'F_Inputs - BP'!J147, 'F_Input Override'!J147 ) )</f>
        <v>9.2959999999999994</v>
      </c>
      <c r="K147" s="64" t="str">
        <f xml:space="preserve"> INDEX(Lookup!C:C, MATCH('Inp - BP final'!B147, Lookup!B:B, 0),)</f>
        <v>WWN+ - DS capex</v>
      </c>
    </row>
    <row r="148" spans="1:12">
      <c r="A148" t="s">
        <v>44</v>
      </c>
      <c r="B148" t="s">
        <v>325</v>
      </c>
      <c r="C148" t="s">
        <v>326</v>
      </c>
      <c r="D148" t="s">
        <v>47</v>
      </c>
      <c r="E148" t="s">
        <v>41</v>
      </c>
      <c r="F148" s="58">
        <f xml:space="preserve"> IF( ISNA( 'F_Input Override'!F148 ), "", IF( ISBLANK( 'F_Input Override'!F148 ), 'F_Inputs - BP'!F148, 'F_Input Override'!F148 ) )</f>
        <v>0</v>
      </c>
      <c r="G148" s="58">
        <f xml:space="preserve"> IF( ISNA( 'F_Input Override'!G148 ), "", IF( ISBLANK( 'F_Input Override'!G148 ), 'F_Inputs - BP'!G148, 'F_Input Override'!G148 ) )</f>
        <v>0</v>
      </c>
      <c r="H148" s="58">
        <f xml:space="preserve"> IF( ISNA( 'F_Input Override'!H148 ), "", IF( ISBLANK( 'F_Input Override'!H148 ), 'F_Inputs - BP'!H148, 'F_Input Override'!H148 ) )</f>
        <v>0</v>
      </c>
      <c r="I148" s="58">
        <f xml:space="preserve"> IF( ISNA( 'F_Input Override'!I148 ), "", IF( ISBLANK( 'F_Input Override'!I148 ), 'F_Inputs - BP'!I148, 'F_Input Override'!I148 ) )</f>
        <v>0</v>
      </c>
      <c r="J148" s="58">
        <f xml:space="preserve"> IF( ISNA( 'F_Input Override'!J148 ), "", IF( ISBLANK( 'F_Input Override'!J148 ), 'F_Inputs - BP'!J148, 'F_Input Override'!J148 ) )</f>
        <v>0</v>
      </c>
      <c r="K148" s="64" t="str">
        <f xml:space="preserve"> INDEX(Lookup!C:C, MATCH('Inp - BP final'!B148, Lookup!B:B, 0),)</f>
        <v>WWN+ - DS capex</v>
      </c>
    </row>
    <row r="149" spans="1:12">
      <c r="A149" t="s">
        <v>44</v>
      </c>
      <c r="B149" t="s">
        <v>327</v>
      </c>
      <c r="C149" t="s">
        <v>328</v>
      </c>
      <c r="D149" t="s">
        <v>47</v>
      </c>
      <c r="E149" t="s">
        <v>41</v>
      </c>
      <c r="F149" s="58">
        <f xml:space="preserve"> IF( ISNA( 'F_Input Override'!F149 ), "", IF( ISBLANK( 'F_Input Override'!F149 ), 'F_Inputs - BP'!F149, 'F_Input Override'!F149 ) )</f>
        <v>0</v>
      </c>
      <c r="G149" s="58">
        <f xml:space="preserve"> IF( ISNA( 'F_Input Override'!G149 ), "", IF( ISBLANK( 'F_Input Override'!G149 ), 'F_Inputs - BP'!G149, 'F_Input Override'!G149 ) )</f>
        <v>0</v>
      </c>
      <c r="H149" s="58">
        <f xml:space="preserve"> IF( ISNA( 'F_Input Override'!H149 ), "", IF( ISBLANK( 'F_Input Override'!H149 ), 'F_Inputs - BP'!H149, 'F_Input Override'!H149 ) )</f>
        <v>0</v>
      </c>
      <c r="I149" s="58">
        <f xml:space="preserve"> IF( ISNA( 'F_Input Override'!I149 ), "", IF( ISBLANK( 'F_Input Override'!I149 ), 'F_Inputs - BP'!I149, 'F_Input Override'!I149 ) )</f>
        <v>0</v>
      </c>
      <c r="J149" s="58">
        <f xml:space="preserve"> IF( ISNA( 'F_Input Override'!J149 ), "", IF( ISBLANK( 'F_Input Override'!J149 ), 'F_Inputs - BP'!J149, 'F_Input Override'!J149 ) )</f>
        <v>0</v>
      </c>
      <c r="K149" s="64" t="str">
        <f xml:space="preserve"> INDEX(Lookup!C:C, MATCH('Inp - BP final'!B149, Lookup!B:B, 0),)</f>
        <v>WWN+ - DS capex</v>
      </c>
    </row>
    <row r="150" spans="1:12">
      <c r="A150" t="s">
        <v>44</v>
      </c>
      <c r="B150" t="s">
        <v>329</v>
      </c>
      <c r="C150" t="s">
        <v>330</v>
      </c>
      <c r="D150" t="s">
        <v>47</v>
      </c>
      <c r="E150" t="s">
        <v>41</v>
      </c>
      <c r="F150" s="58">
        <f xml:space="preserve"> IF( ISNA( 'F_Input Override'!F150 ), "", IF( ISBLANK( 'F_Input Override'!F150 ), 'F_Inputs - BP'!F150, 'F_Input Override'!F150 ) )</f>
        <v>0</v>
      </c>
      <c r="G150" s="58">
        <f xml:space="preserve"> IF( ISNA( 'F_Input Override'!G150 ), "", IF( ISBLANK( 'F_Input Override'!G150 ), 'F_Inputs - BP'!G150, 'F_Input Override'!G150 ) )</f>
        <v>0</v>
      </c>
      <c r="H150" s="58">
        <f xml:space="preserve"> IF( ISNA( 'F_Input Override'!H150 ), "", IF( ISBLANK( 'F_Input Override'!H150 ), 'F_Inputs - BP'!H150, 'F_Input Override'!H150 ) )</f>
        <v>0</v>
      </c>
      <c r="I150" s="58">
        <f xml:space="preserve"> IF( ISNA( 'F_Input Override'!I150 ), "", IF( ISBLANK( 'F_Input Override'!I150 ), 'F_Inputs - BP'!I150, 'F_Input Override'!I150 ) )</f>
        <v>0</v>
      </c>
      <c r="J150" s="58">
        <f xml:space="preserve"> IF( ISNA( 'F_Input Override'!J150 ), "", IF( ISBLANK( 'F_Input Override'!J150 ), 'F_Inputs - BP'!J150, 'F_Input Override'!J150 ) )</f>
        <v>0</v>
      </c>
      <c r="K150" s="64" t="str">
        <f xml:space="preserve"> INDEX(Lookup!C:C, MATCH('Inp - BP final'!B150, Lookup!B:B, 0),)</f>
        <v>WWN+ - DS capex</v>
      </c>
    </row>
    <row r="151" spans="1:12">
      <c r="A151" t="s">
        <v>44</v>
      </c>
      <c r="B151" t="s">
        <v>331</v>
      </c>
      <c r="C151" t="s">
        <v>332</v>
      </c>
      <c r="D151" t="s">
        <v>47</v>
      </c>
      <c r="E151" t="s">
        <v>41</v>
      </c>
      <c r="F151" s="58">
        <f xml:space="preserve"> IF( ISNA( 'F_Input Override'!F151 ), "", IF( ISBLANK( 'F_Input Override'!F151 ), 'F_Inputs - BP'!F151, 'F_Input Override'!F151 ) )</f>
        <v>0</v>
      </c>
      <c r="G151" s="58">
        <f xml:space="preserve"> IF( ISNA( 'F_Input Override'!G151 ), "", IF( ISBLANK( 'F_Input Override'!G151 ), 'F_Inputs - BP'!G151, 'F_Input Override'!G151 ) )</f>
        <v>0</v>
      </c>
      <c r="H151" s="58">
        <f xml:space="preserve"> IF( ISNA( 'F_Input Override'!H151 ), "", IF( ISBLANK( 'F_Input Override'!H151 ), 'F_Inputs - BP'!H151, 'F_Input Override'!H151 ) )</f>
        <v>0</v>
      </c>
      <c r="I151" s="58">
        <f xml:space="preserve"> IF( ISNA( 'F_Input Override'!I151 ), "", IF( ISBLANK( 'F_Input Override'!I151 ), 'F_Inputs - BP'!I151, 'F_Input Override'!I151 ) )</f>
        <v>0</v>
      </c>
      <c r="J151" s="58">
        <f xml:space="preserve"> IF( ISNA( 'F_Input Override'!J151 ), "", IF( ISBLANK( 'F_Input Override'!J151 ), 'F_Inputs - BP'!J151, 'F_Input Override'!J151 ) )</f>
        <v>0</v>
      </c>
      <c r="K151" s="64" t="str">
        <f xml:space="preserve"> INDEX(Lookup!C:C, MATCH('Inp - BP final'!B151, Lookup!B:B, 0),)</f>
        <v>WWN+ - DS capex</v>
      </c>
    </row>
    <row r="152" spans="1:12">
      <c r="A152" t="s">
        <v>44</v>
      </c>
      <c r="B152" t="s">
        <v>333</v>
      </c>
      <c r="C152" t="s">
        <v>334</v>
      </c>
      <c r="D152" t="s">
        <v>47</v>
      </c>
      <c r="E152" t="s">
        <v>41</v>
      </c>
      <c r="F152" s="58">
        <f xml:space="preserve"> IF( ISNA( 'F_Input Override'!F152 ), "", IF( ISBLANK( 'F_Input Override'!F152 ), 'F_Inputs - BP'!F152, 'F_Input Override'!F152 ) )</f>
        <v>11.606999999999999</v>
      </c>
      <c r="G152" s="58">
        <f xml:space="preserve"> IF( ISNA( 'F_Input Override'!G152 ), "", IF( ISBLANK( 'F_Input Override'!G152 ), 'F_Inputs - BP'!G152, 'F_Input Override'!G152 ) )</f>
        <v>20.352</v>
      </c>
      <c r="H152" s="58">
        <f xml:space="preserve"> IF( ISNA( 'F_Input Override'!H152 ), "", IF( ISBLANK( 'F_Input Override'!H152 ), 'F_Inputs - BP'!H152, 'F_Input Override'!H152 ) )</f>
        <v>26.402000000000001</v>
      </c>
      <c r="I152" s="58">
        <f xml:space="preserve"> IF( ISNA( 'F_Input Override'!I152 ), "", IF( ISBLANK( 'F_Input Override'!I152 ), 'F_Inputs - BP'!I152, 'F_Input Override'!I152 ) )</f>
        <v>21.22</v>
      </c>
      <c r="J152" s="58">
        <f xml:space="preserve"> IF( ISNA( 'F_Input Override'!J152 ), "", IF( ISBLANK( 'F_Input Override'!J152 ), 'F_Inputs - BP'!J152, 'F_Input Override'!J152 ) )</f>
        <v>9.2959999999999994</v>
      </c>
      <c r="K152" s="64" t="str">
        <f xml:space="preserve"> INDEX(Lookup!C:C, MATCH('Inp - BP final'!B152, Lookup!B:B, 0),)</f>
        <v>WWN+ - Total DS capex</v>
      </c>
      <c r="L152" t="s">
        <v>366</v>
      </c>
    </row>
    <row r="153" spans="1:12">
      <c r="A153" t="s">
        <v>44</v>
      </c>
      <c r="B153" t="s">
        <v>335</v>
      </c>
      <c r="C153" t="s">
        <v>336</v>
      </c>
      <c r="D153" t="s">
        <v>47</v>
      </c>
      <c r="E153" t="s">
        <v>41</v>
      </c>
      <c r="F153" s="58">
        <f xml:space="preserve"> IF( ISNA( 'F_Input Override'!F153 ), "", IF( ISBLANK( 'F_Input Override'!F153 ), 'F_Inputs - BP'!F153, 'F_Input Override'!F153 ) )</f>
        <v>0</v>
      </c>
      <c r="G153" s="58">
        <f xml:space="preserve"> IF( ISNA( 'F_Input Override'!G153 ), "", IF( ISBLANK( 'F_Input Override'!G153 ), 'F_Inputs - BP'!G153, 'F_Input Override'!G153 ) )</f>
        <v>0.48499999999999999</v>
      </c>
      <c r="H153" s="58">
        <f xml:space="preserve"> IF( ISNA( 'F_Input Override'!H153 ), "", IF( ISBLANK( 'F_Input Override'!H153 ), 'F_Inputs - BP'!H153, 'F_Input Override'!H153 ) )</f>
        <v>0.94399999999999995</v>
      </c>
      <c r="I153" s="58">
        <f xml:space="preserve"> IF( ISNA( 'F_Input Override'!I153 ), "", IF( ISBLANK( 'F_Input Override'!I153 ), 'F_Inputs - BP'!I153, 'F_Input Override'!I153 ) )</f>
        <v>0.92800000000000005</v>
      </c>
      <c r="J153" s="58">
        <f xml:space="preserve"> IF( ISNA( 'F_Input Override'!J153 ), "", IF( ISBLANK( 'F_Input Override'!J153 ), 'F_Inputs - BP'!J153, 'F_Input Override'!J153 ) )</f>
        <v>0.94199999999999995</v>
      </c>
      <c r="K153" s="64" t="str">
        <f xml:space="preserve"> INDEX(Lookup!C:C, MATCH('Inp - BP final'!B153, Lookup!B:B, 0),)</f>
        <v>WWN+ - DS opex</v>
      </c>
    </row>
    <row r="154" spans="1:12">
      <c r="A154" t="s">
        <v>44</v>
      </c>
      <c r="B154" t="s">
        <v>337</v>
      </c>
      <c r="C154" t="s">
        <v>338</v>
      </c>
      <c r="D154" t="s">
        <v>47</v>
      </c>
      <c r="E154" t="s">
        <v>41</v>
      </c>
      <c r="F154" s="58">
        <f xml:space="preserve"> IF( ISNA( 'F_Input Override'!F154 ), "", IF( ISBLANK( 'F_Input Override'!F154 ), 'F_Inputs - BP'!F154, 'F_Input Override'!F154 ) )</f>
        <v>0</v>
      </c>
      <c r="G154" s="58">
        <f xml:space="preserve"> IF( ISNA( 'F_Input Override'!G154 ), "", IF( ISBLANK( 'F_Input Override'!G154 ), 'F_Inputs - BP'!G154, 'F_Input Override'!G154 ) )</f>
        <v>0</v>
      </c>
      <c r="H154" s="58">
        <f xml:space="preserve"> IF( ISNA( 'F_Input Override'!H154 ), "", IF( ISBLANK( 'F_Input Override'!H154 ), 'F_Inputs - BP'!H154, 'F_Input Override'!H154 ) )</f>
        <v>0</v>
      </c>
      <c r="I154" s="58">
        <f xml:space="preserve"> IF( ISNA( 'F_Input Override'!I154 ), "", IF( ISBLANK( 'F_Input Override'!I154 ), 'F_Inputs - BP'!I154, 'F_Input Override'!I154 ) )</f>
        <v>0</v>
      </c>
      <c r="J154" s="58">
        <f xml:space="preserve"> IF( ISNA( 'F_Input Override'!J154 ), "", IF( ISBLANK( 'F_Input Override'!J154 ), 'F_Inputs - BP'!J154, 'F_Input Override'!J154 ) )</f>
        <v>0</v>
      </c>
      <c r="K154" s="64" t="str">
        <f xml:space="preserve"> INDEX(Lookup!C:C, MATCH('Inp - BP final'!B154, Lookup!B:B, 0),)</f>
        <v>WWN+ - DS opex</v>
      </c>
    </row>
    <row r="155" spans="1:12">
      <c r="A155" t="s">
        <v>44</v>
      </c>
      <c r="B155" t="s">
        <v>339</v>
      </c>
      <c r="C155" t="s">
        <v>340</v>
      </c>
      <c r="D155" t="s">
        <v>47</v>
      </c>
      <c r="E155" t="s">
        <v>41</v>
      </c>
      <c r="F155" s="58">
        <f xml:space="preserve"> IF( ISNA( 'F_Input Override'!F155 ), "", IF( ISBLANK( 'F_Input Override'!F155 ), 'F_Inputs - BP'!F155, 'F_Input Override'!F155 ) )</f>
        <v>0</v>
      </c>
      <c r="G155" s="58">
        <f xml:space="preserve"> IF( ISNA( 'F_Input Override'!G155 ), "", IF( ISBLANK( 'F_Input Override'!G155 ), 'F_Inputs - BP'!G155, 'F_Input Override'!G155 ) )</f>
        <v>0</v>
      </c>
      <c r="H155" s="58">
        <f xml:space="preserve"> IF( ISNA( 'F_Input Override'!H155 ), "", IF( ISBLANK( 'F_Input Override'!H155 ), 'F_Inputs - BP'!H155, 'F_Input Override'!H155 ) )</f>
        <v>0</v>
      </c>
      <c r="I155" s="58">
        <f xml:space="preserve"> IF( ISNA( 'F_Input Override'!I155 ), "", IF( ISBLANK( 'F_Input Override'!I155 ), 'F_Inputs - BP'!I155, 'F_Input Override'!I155 ) )</f>
        <v>0</v>
      </c>
      <c r="J155" s="58">
        <f xml:space="preserve"> IF( ISNA( 'F_Input Override'!J155 ), "", IF( ISBLANK( 'F_Input Override'!J155 ), 'F_Inputs - BP'!J155, 'F_Input Override'!J155 ) )</f>
        <v>0</v>
      </c>
      <c r="K155" s="64" t="str">
        <f xml:space="preserve"> INDEX(Lookup!C:C, MATCH('Inp - BP final'!B155, Lookup!B:B, 0),)</f>
        <v>WWN+ - DS opex</v>
      </c>
    </row>
    <row r="156" spans="1:12">
      <c r="A156" t="s">
        <v>44</v>
      </c>
      <c r="B156" t="s">
        <v>341</v>
      </c>
      <c r="C156" t="s">
        <v>342</v>
      </c>
      <c r="D156" t="s">
        <v>47</v>
      </c>
      <c r="E156" t="s">
        <v>41</v>
      </c>
      <c r="F156" s="58">
        <f xml:space="preserve"> IF( ISNA( 'F_Input Override'!F156 ), "", IF( ISBLANK( 'F_Input Override'!F156 ), 'F_Inputs - BP'!F156, 'F_Input Override'!F156 ) )</f>
        <v>0</v>
      </c>
      <c r="G156" s="58">
        <f xml:space="preserve"> IF( ISNA( 'F_Input Override'!G156 ), "", IF( ISBLANK( 'F_Input Override'!G156 ), 'F_Inputs - BP'!G156, 'F_Input Override'!G156 ) )</f>
        <v>0</v>
      </c>
      <c r="H156" s="58">
        <f xml:space="preserve"> IF( ISNA( 'F_Input Override'!H156 ), "", IF( ISBLANK( 'F_Input Override'!H156 ), 'F_Inputs - BP'!H156, 'F_Input Override'!H156 ) )</f>
        <v>0</v>
      </c>
      <c r="I156" s="58">
        <f xml:space="preserve"> IF( ISNA( 'F_Input Override'!I156 ), "", IF( ISBLANK( 'F_Input Override'!I156 ), 'F_Inputs - BP'!I156, 'F_Input Override'!I156 ) )</f>
        <v>0</v>
      </c>
      <c r="J156" s="58">
        <f xml:space="preserve"> IF( ISNA( 'F_Input Override'!J156 ), "", IF( ISBLANK( 'F_Input Override'!J156 ), 'F_Inputs - BP'!J156, 'F_Input Override'!J156 ) )</f>
        <v>0</v>
      </c>
      <c r="K156" s="64" t="str">
        <f xml:space="preserve"> INDEX(Lookup!C:C, MATCH('Inp - BP final'!B156, Lookup!B:B, 0),)</f>
        <v>WWN+ - DS opex</v>
      </c>
    </row>
    <row r="157" spans="1:12">
      <c r="A157" t="s">
        <v>44</v>
      </c>
      <c r="B157" t="s">
        <v>343</v>
      </c>
      <c r="C157" t="s">
        <v>344</v>
      </c>
      <c r="D157" t="s">
        <v>47</v>
      </c>
      <c r="E157" t="s">
        <v>41</v>
      </c>
      <c r="F157" s="58">
        <f xml:space="preserve"> IF( ISNA( 'F_Input Override'!F157 ), "", IF( ISBLANK( 'F_Input Override'!F157 ), 'F_Inputs - BP'!F157, 'F_Input Override'!F157 ) )</f>
        <v>0</v>
      </c>
      <c r="G157" s="58">
        <f xml:space="preserve"> IF( ISNA( 'F_Input Override'!G157 ), "", IF( ISBLANK( 'F_Input Override'!G157 ), 'F_Inputs - BP'!G157, 'F_Input Override'!G157 ) )</f>
        <v>0</v>
      </c>
      <c r="H157" s="58">
        <f xml:space="preserve"> IF( ISNA( 'F_Input Override'!H157 ), "", IF( ISBLANK( 'F_Input Override'!H157 ), 'F_Inputs - BP'!H157, 'F_Input Override'!H157 ) )</f>
        <v>0</v>
      </c>
      <c r="I157" s="58">
        <f xml:space="preserve"> IF( ISNA( 'F_Input Override'!I157 ), "", IF( ISBLANK( 'F_Input Override'!I157 ), 'F_Inputs - BP'!I157, 'F_Input Override'!I157 ) )</f>
        <v>0</v>
      </c>
      <c r="J157" s="58">
        <f xml:space="preserve"> IF( ISNA( 'F_Input Override'!J157 ), "", IF( ISBLANK( 'F_Input Override'!J157 ), 'F_Inputs - BP'!J157, 'F_Input Override'!J157 ) )</f>
        <v>0</v>
      </c>
      <c r="K157" s="64" t="str">
        <f xml:space="preserve"> INDEX(Lookup!C:C, MATCH('Inp - BP final'!B157, Lookup!B:B, 0),)</f>
        <v>WWN+ - DS opex</v>
      </c>
    </row>
    <row r="158" spans="1:12">
      <c r="A158" t="s">
        <v>44</v>
      </c>
      <c r="B158" t="s">
        <v>345</v>
      </c>
      <c r="C158" t="s">
        <v>346</v>
      </c>
      <c r="D158" t="s">
        <v>47</v>
      </c>
      <c r="E158" t="s">
        <v>41</v>
      </c>
      <c r="F158" s="58">
        <f xml:space="preserve"> IF( ISNA( 'F_Input Override'!F158 ), "", IF( ISBLANK( 'F_Input Override'!F158 ), 'F_Inputs - BP'!F158, 'F_Input Override'!F158 ) )</f>
        <v>0</v>
      </c>
      <c r="G158" s="58">
        <f xml:space="preserve"> IF( ISNA( 'F_Input Override'!G158 ), "", IF( ISBLANK( 'F_Input Override'!G158 ), 'F_Inputs - BP'!G158, 'F_Input Override'!G158 ) )</f>
        <v>0.48499999999999999</v>
      </c>
      <c r="H158" s="58">
        <f xml:space="preserve"> IF( ISNA( 'F_Input Override'!H158 ), "", IF( ISBLANK( 'F_Input Override'!H158 ), 'F_Inputs - BP'!H158, 'F_Input Override'!H158 ) )</f>
        <v>0.94399999999999995</v>
      </c>
      <c r="I158" s="58">
        <f xml:space="preserve"> IF( ISNA( 'F_Input Override'!I158 ), "", IF( ISBLANK( 'F_Input Override'!I158 ), 'F_Inputs - BP'!I158, 'F_Input Override'!I158 ) )</f>
        <v>0.92800000000000005</v>
      </c>
      <c r="J158" s="58">
        <f xml:space="preserve"> IF( ISNA( 'F_Input Override'!J158 ), "", IF( ISBLANK( 'F_Input Override'!J158 ), 'F_Inputs - BP'!J158, 'F_Input Override'!J158 ) )</f>
        <v>0.94199999999999995</v>
      </c>
      <c r="K158" s="64" t="str">
        <f xml:space="preserve"> INDEX(Lookup!C:C, MATCH('Inp - BP final'!B158, Lookup!B:B, 0),)</f>
        <v>WWN+ - Total DS opex</v>
      </c>
      <c r="L158" t="s">
        <v>366</v>
      </c>
    </row>
    <row r="159" spans="1:12">
      <c r="A159" t="s">
        <v>347</v>
      </c>
      <c r="B159" t="s">
        <v>45</v>
      </c>
      <c r="C159" t="s">
        <v>46</v>
      </c>
      <c r="D159" t="s">
        <v>47</v>
      </c>
      <c r="E159" t="s">
        <v>41</v>
      </c>
      <c r="F159" s="58">
        <f xml:space="preserve"> IF( ISNA( 'F_Input Override'!F159 ), "", IF( ISBLANK( 'F_Input Override'!F159 ), 'F_Inputs - BP'!F159, 'F_Input Override'!F159 ) )</f>
        <v>31.960999999999999</v>
      </c>
      <c r="G159" s="58">
        <f xml:space="preserve"> IF( ISNA( 'F_Input Override'!G159 ), "", IF( ISBLANK( 'F_Input Override'!G159 ), 'F_Inputs - BP'!G159, 'F_Input Override'!G159 ) )</f>
        <v>30.646000000000001</v>
      </c>
      <c r="H159" s="58">
        <f xml:space="preserve"> IF( ISNA( 'F_Input Override'!H159 ), "", IF( ISBLANK( 'F_Input Override'!H159 ), 'F_Inputs - BP'!H159, 'F_Input Override'!H159 ) )</f>
        <v>29.792000000000002</v>
      </c>
      <c r="I159" s="58">
        <f xml:space="preserve"> IF( ISNA( 'F_Input Override'!I159 ), "", IF( ISBLANK( 'F_Input Override'!I159 ), 'F_Inputs - BP'!I159, 'F_Input Override'!I159 ) )</f>
        <v>29.338000000000001</v>
      </c>
      <c r="J159" s="58">
        <f xml:space="preserve"> IF( ISNA( 'F_Input Override'!J159 ), "", IF( ISBLANK( 'F_Input Override'!J159 ), 'F_Inputs - BP'!J159, 'F_Input Override'!J159 ) )</f>
        <v>29.385000000000002</v>
      </c>
      <c r="K159" s="64" t="str">
        <f xml:space="preserve"> INDEX(Lookup!C:C, MATCH('Inp - BP final'!B159, Lookup!B:B, 0),)</f>
        <v>WR - Base opex</v>
      </c>
    </row>
    <row r="160" spans="1:12">
      <c r="A160" t="s">
        <v>347</v>
      </c>
      <c r="B160" t="s">
        <v>48</v>
      </c>
      <c r="C160" t="s">
        <v>49</v>
      </c>
      <c r="D160" t="s">
        <v>47</v>
      </c>
      <c r="E160" t="s">
        <v>41</v>
      </c>
      <c r="F160" s="58">
        <f xml:space="preserve"> IF( ISNA( 'F_Input Override'!F160 ), "", IF( ISBLANK( 'F_Input Override'!F160 ), 'F_Inputs - BP'!F160, 'F_Input Override'!F160 ) )</f>
        <v>5.0140000000000002</v>
      </c>
      <c r="G160" s="58">
        <f xml:space="preserve"> IF( ISNA( 'F_Input Override'!G160 ), "", IF( ISBLANK( 'F_Input Override'!G160 ), 'F_Inputs - BP'!G160, 'F_Input Override'!G160 ) )</f>
        <v>4.8479999999999999</v>
      </c>
      <c r="H160" s="58">
        <f xml:space="preserve"> IF( ISNA( 'F_Input Override'!H160 ), "", IF( ISBLANK( 'F_Input Override'!H160 ), 'F_Inputs - BP'!H160, 'F_Input Override'!H160 ) )</f>
        <v>4.758</v>
      </c>
      <c r="I160" s="58">
        <f xml:space="preserve"> IF( ISNA( 'F_Input Override'!I160 ), "", IF( ISBLANK( 'F_Input Override'!I160 ), 'F_Inputs - BP'!I160, 'F_Input Override'!I160 ) )</f>
        <v>4.6940000000000008</v>
      </c>
      <c r="J160" s="58">
        <f xml:space="preserve"> IF( ISNA( 'F_Input Override'!J160 ), "", IF( ISBLANK( 'F_Input Override'!J160 ), 'F_Inputs - BP'!J160, 'F_Input Override'!J160 ) )</f>
        <v>4.6890000000000009</v>
      </c>
      <c r="K160" s="64" t="str">
        <f xml:space="preserve"> INDEX(Lookup!C:C, MATCH('Inp - BP final'!B160, Lookup!B:B, 0),)</f>
        <v>WN+ - Base opex</v>
      </c>
    </row>
    <row r="161" spans="1:12">
      <c r="A161" t="s">
        <v>347</v>
      </c>
      <c r="B161" t="s">
        <v>50</v>
      </c>
      <c r="C161" t="s">
        <v>51</v>
      </c>
      <c r="D161" t="s">
        <v>47</v>
      </c>
      <c r="E161" t="s">
        <v>41</v>
      </c>
      <c r="F161" s="58">
        <f xml:space="preserve"> IF( ISNA( 'F_Input Override'!F161 ), "", IF( ISBLANK( 'F_Input Override'!F161 ), 'F_Inputs - BP'!F161, 'F_Input Override'!F161 ) )</f>
        <v>1.383</v>
      </c>
      <c r="G161" s="58">
        <f xml:space="preserve"> IF( ISNA( 'F_Input Override'!G161 ), "", IF( ISBLANK( 'F_Input Override'!G161 ), 'F_Inputs - BP'!G161, 'F_Input Override'!G161 ) )</f>
        <v>1.3660000000000001</v>
      </c>
      <c r="H161" s="58">
        <f xml:space="preserve"> IF( ISNA( 'F_Input Override'!H161 ), "", IF( ISBLANK( 'F_Input Override'!H161 ), 'F_Inputs - BP'!H161, 'F_Input Override'!H161 ) )</f>
        <v>1.361</v>
      </c>
      <c r="I161" s="58">
        <f xml:space="preserve"> IF( ISNA( 'F_Input Override'!I161 ), "", IF( ISBLANK( 'F_Input Override'!I161 ), 'F_Inputs - BP'!I161, 'F_Input Override'!I161 ) )</f>
        <v>1.34</v>
      </c>
      <c r="J161" s="58">
        <f xml:space="preserve"> IF( ISNA( 'F_Input Override'!J161 ), "", IF( ISBLANK( 'F_Input Override'!J161 ), 'F_Inputs - BP'!J161, 'F_Input Override'!J161 ) )</f>
        <v>1.3180000000000001</v>
      </c>
      <c r="K161" s="64" t="str">
        <f xml:space="preserve"> INDEX(Lookup!C:C, MATCH('Inp - BP final'!B161, Lookup!B:B, 0),)</f>
        <v>WN+ - Base opex</v>
      </c>
    </row>
    <row r="162" spans="1:12">
      <c r="A162" t="s">
        <v>347</v>
      </c>
      <c r="B162" t="s">
        <v>52</v>
      </c>
      <c r="C162" t="s">
        <v>53</v>
      </c>
      <c r="D162" t="s">
        <v>47</v>
      </c>
      <c r="E162" t="s">
        <v>41</v>
      </c>
      <c r="F162" s="58">
        <f xml:space="preserve"> IF( ISNA( 'F_Input Override'!F162 ), "", IF( ISBLANK( 'F_Input Override'!F162 ), 'F_Inputs - BP'!F162, 'F_Input Override'!F162 ) )</f>
        <v>51.453000000000003</v>
      </c>
      <c r="G162" s="58">
        <f xml:space="preserve"> IF( ISNA( 'F_Input Override'!G162 ), "", IF( ISBLANK( 'F_Input Override'!G162 ), 'F_Inputs - BP'!G162, 'F_Input Override'!G162 ) )</f>
        <v>55.030999999999992</v>
      </c>
      <c r="H162" s="58">
        <f xml:space="preserve"> IF( ISNA( 'F_Input Override'!H162 ), "", IF( ISBLANK( 'F_Input Override'!H162 ), 'F_Inputs - BP'!H162, 'F_Input Override'!H162 ) )</f>
        <v>54.221999999999987</v>
      </c>
      <c r="I162" s="58">
        <f xml:space="preserve"> IF( ISNA( 'F_Input Override'!I162 ), "", IF( ISBLANK( 'F_Input Override'!I162 ), 'F_Inputs - BP'!I162, 'F_Input Override'!I162 ) )</f>
        <v>53.274999999999991</v>
      </c>
      <c r="J162" s="58">
        <f xml:space="preserve"> IF( ISNA( 'F_Input Override'!J162 ), "", IF( ISBLANK( 'F_Input Override'!J162 ), 'F_Inputs - BP'!J162, 'F_Input Override'!J162 ) )</f>
        <v>53.063000000000002</v>
      </c>
      <c r="K162" s="64" t="str">
        <f xml:space="preserve"> INDEX(Lookup!C:C, MATCH('Inp - BP final'!B162, Lookup!B:B, 0),)</f>
        <v>WN+ - Base opex</v>
      </c>
    </row>
    <row r="163" spans="1:12">
      <c r="A163" t="s">
        <v>347</v>
      </c>
      <c r="B163" t="s">
        <v>54</v>
      </c>
      <c r="C163" t="s">
        <v>55</v>
      </c>
      <c r="D163" t="s">
        <v>47</v>
      </c>
      <c r="E163" t="s">
        <v>41</v>
      </c>
      <c r="F163" s="58">
        <f xml:space="preserve"> IF( ISNA( 'F_Input Override'!F163 ), "", IF( ISBLANK( 'F_Input Override'!F163 ), 'F_Inputs - BP'!F163, 'F_Input Override'!F163 ) )</f>
        <v>101.509</v>
      </c>
      <c r="G163" s="58">
        <f xml:space="preserve"> IF( ISNA( 'F_Input Override'!G163 ), "", IF( ISBLANK( 'F_Input Override'!G163 ), 'F_Inputs - BP'!G163, 'F_Input Override'!G163 ) )</f>
        <v>98.382000000000005</v>
      </c>
      <c r="H163" s="58">
        <f xml:space="preserve"> IF( ISNA( 'F_Input Override'!H163 ), "", IF( ISBLANK( 'F_Input Override'!H163 ), 'F_Inputs - BP'!H163, 'F_Input Override'!H163 ) )</f>
        <v>96.546000000000006</v>
      </c>
      <c r="I163" s="58">
        <f xml:space="preserve"> IF( ISNA( 'F_Input Override'!I163 ), "", IF( ISBLANK( 'F_Input Override'!I163 ), 'F_Inputs - BP'!I163, 'F_Input Override'!I163 ) )</f>
        <v>98.246000000000009</v>
      </c>
      <c r="J163" s="58">
        <f xml:space="preserve"> IF( ISNA( 'F_Input Override'!J163 ), "", IF( ISBLANK( 'F_Input Override'!J163 ), 'F_Inputs - BP'!J163, 'F_Input Override'!J163 ) )</f>
        <v>99.108000000000004</v>
      </c>
      <c r="K163" s="64" t="str">
        <f xml:space="preserve"> INDEX(Lookup!C:C, MATCH('Inp - BP final'!B163, Lookup!B:B, 0),)</f>
        <v>WN+ - Base opex</v>
      </c>
    </row>
    <row r="164" spans="1:12">
      <c r="A164" t="s">
        <v>347</v>
      </c>
      <c r="B164" t="s">
        <v>56</v>
      </c>
      <c r="C164" t="s">
        <v>57</v>
      </c>
      <c r="D164" t="s">
        <v>47</v>
      </c>
      <c r="E164" t="s">
        <v>41</v>
      </c>
      <c r="F164" s="58">
        <f xml:space="preserve"> IF( ISNA( 'F_Input Override'!F164 ), "", IF( ISBLANK( 'F_Input Override'!F164 ), 'F_Inputs - BP'!F164, 'F_Input Override'!F164 ) )</f>
        <v>191.32</v>
      </c>
      <c r="G164" s="58">
        <f xml:space="preserve"> IF( ISNA( 'F_Input Override'!G164 ), "", IF( ISBLANK( 'F_Input Override'!G164 ), 'F_Inputs - BP'!G164, 'F_Input Override'!G164 ) )</f>
        <v>190.273</v>
      </c>
      <c r="H164" s="58">
        <f xml:space="preserve"> IF( ISNA( 'F_Input Override'!H164 ), "", IF( ISBLANK( 'F_Input Override'!H164 ), 'F_Inputs - BP'!H164, 'F_Input Override'!H164 ) )</f>
        <v>186.679</v>
      </c>
      <c r="I164" s="58">
        <f xml:space="preserve"> IF( ISNA( 'F_Input Override'!I164 ), "", IF( ISBLANK( 'F_Input Override'!I164 ), 'F_Inputs - BP'!I164, 'F_Input Override'!I164 ) )</f>
        <v>186.893</v>
      </c>
      <c r="J164" s="58">
        <f xml:space="preserve"> IF( ISNA( 'F_Input Override'!J164 ), "", IF( ISBLANK( 'F_Input Override'!J164 ), 'F_Inputs - BP'!J164, 'F_Input Override'!J164 ) )</f>
        <v>187.56299999999999</v>
      </c>
      <c r="K164" s="64" t="str">
        <f xml:space="preserve"> INDEX(Lookup!C:C, MATCH('Inp - BP final'!B164, Lookup!B:B, 0),)</f>
        <v>Total - Base opex</v>
      </c>
      <c r="L164" t="s">
        <v>366</v>
      </c>
    </row>
    <row r="165" spans="1:12">
      <c r="A165" t="s">
        <v>347</v>
      </c>
      <c r="B165" t="s">
        <v>58</v>
      </c>
      <c r="C165" t="s">
        <v>59</v>
      </c>
      <c r="D165" t="s">
        <v>47</v>
      </c>
      <c r="E165" t="s">
        <v>41</v>
      </c>
      <c r="F165" s="58">
        <f xml:space="preserve"> IF( ISNA( 'F_Input Override'!F165 ), "", IF( ISBLANK( 'F_Input Override'!F165 ), 'F_Inputs - BP'!F165, 'F_Input Override'!F165 ) )</f>
        <v>0</v>
      </c>
      <c r="G165" s="58">
        <f xml:space="preserve"> IF( ISNA( 'F_Input Override'!G165 ), "", IF( ISBLANK( 'F_Input Override'!G165 ), 'F_Inputs - BP'!G165, 'F_Input Override'!G165 ) )</f>
        <v>0</v>
      </c>
      <c r="H165" s="58">
        <f xml:space="preserve"> IF( ISNA( 'F_Input Override'!H165 ), "", IF( ISBLANK( 'F_Input Override'!H165 ), 'F_Inputs - BP'!H165, 'F_Input Override'!H165 ) )</f>
        <v>0</v>
      </c>
      <c r="I165" s="58">
        <f xml:space="preserve"> IF( ISNA( 'F_Input Override'!I165 ), "", IF( ISBLANK( 'F_Input Override'!I165 ), 'F_Inputs - BP'!I165, 'F_Input Override'!I165 ) )</f>
        <v>0</v>
      </c>
      <c r="J165" s="58">
        <f xml:space="preserve"> IF( ISNA( 'F_Input Override'!J165 ), "", IF( ISBLANK( 'F_Input Override'!J165 ), 'F_Inputs - BP'!J165, 'F_Input Override'!J165 ) )</f>
        <v>0</v>
      </c>
      <c r="K165" s="64" t="str">
        <f xml:space="preserve"> INDEX(Lookup!C:C, MATCH('Inp - BP final'!B165, Lookup!B:B, 0),)</f>
        <v>WR - Enh opex</v>
      </c>
    </row>
    <row r="166" spans="1:12">
      <c r="A166" t="s">
        <v>347</v>
      </c>
      <c r="B166" t="s">
        <v>60</v>
      </c>
      <c r="C166" t="s">
        <v>61</v>
      </c>
      <c r="D166" t="s">
        <v>47</v>
      </c>
      <c r="E166" t="s">
        <v>41</v>
      </c>
      <c r="F166" s="58">
        <f xml:space="preserve"> IF( ISNA( 'F_Input Override'!F166 ), "", IF( ISBLANK( 'F_Input Override'!F166 ), 'F_Inputs - BP'!F166, 'F_Input Override'!F166 ) )</f>
        <v>0</v>
      </c>
      <c r="G166" s="58">
        <f xml:space="preserve"> IF( ISNA( 'F_Input Override'!G166 ), "", IF( ISBLANK( 'F_Input Override'!G166 ), 'F_Inputs - BP'!G166, 'F_Input Override'!G166 ) )</f>
        <v>0</v>
      </c>
      <c r="H166" s="58">
        <f xml:space="preserve"> IF( ISNA( 'F_Input Override'!H166 ), "", IF( ISBLANK( 'F_Input Override'!H166 ), 'F_Inputs - BP'!H166, 'F_Input Override'!H166 ) )</f>
        <v>0.40799999999999997</v>
      </c>
      <c r="I166" s="58">
        <f xml:space="preserve"> IF( ISNA( 'F_Input Override'!I166 ), "", IF( ISBLANK( 'F_Input Override'!I166 ), 'F_Inputs - BP'!I166, 'F_Input Override'!I166 ) )</f>
        <v>0.40799999999999997</v>
      </c>
      <c r="J166" s="58">
        <f xml:space="preserve"> IF( ISNA( 'F_Input Override'!J166 ), "", IF( ISBLANK( 'F_Input Override'!J166 ), 'F_Inputs - BP'!J166, 'F_Input Override'!J166 ) )</f>
        <v>0.40799999999999997</v>
      </c>
      <c r="K166" s="64" t="str">
        <f xml:space="preserve"> INDEX(Lookup!C:C, MATCH('Inp - BP final'!B166, Lookup!B:B, 0),)</f>
        <v>WN+ - Enh opex</v>
      </c>
    </row>
    <row r="167" spans="1:12">
      <c r="A167" t="s">
        <v>347</v>
      </c>
      <c r="B167" t="s">
        <v>62</v>
      </c>
      <c r="C167" t="s">
        <v>63</v>
      </c>
      <c r="D167" t="s">
        <v>47</v>
      </c>
      <c r="E167" t="s">
        <v>41</v>
      </c>
      <c r="F167" s="58">
        <f xml:space="preserve"> IF( ISNA( 'F_Input Override'!F167 ), "", IF( ISBLANK( 'F_Input Override'!F167 ), 'F_Inputs - BP'!F167, 'F_Input Override'!F167 ) )</f>
        <v>0</v>
      </c>
      <c r="G167" s="58">
        <f xml:space="preserve"> IF( ISNA( 'F_Input Override'!G167 ), "", IF( ISBLANK( 'F_Input Override'!G167 ), 'F_Inputs - BP'!G167, 'F_Input Override'!G167 ) )</f>
        <v>0</v>
      </c>
      <c r="H167" s="58">
        <f xml:space="preserve"> IF( ISNA( 'F_Input Override'!H167 ), "", IF( ISBLANK( 'F_Input Override'!H167 ), 'F_Inputs - BP'!H167, 'F_Input Override'!H167 ) )</f>
        <v>0</v>
      </c>
      <c r="I167" s="58">
        <f xml:space="preserve"> IF( ISNA( 'F_Input Override'!I167 ), "", IF( ISBLANK( 'F_Input Override'!I167 ), 'F_Inputs - BP'!I167, 'F_Input Override'!I167 ) )</f>
        <v>0</v>
      </c>
      <c r="J167" s="58">
        <f xml:space="preserve"> IF( ISNA( 'F_Input Override'!J167 ), "", IF( ISBLANK( 'F_Input Override'!J167 ), 'F_Inputs - BP'!J167, 'F_Input Override'!J167 ) )</f>
        <v>0</v>
      </c>
      <c r="K167" s="64" t="str">
        <f xml:space="preserve"> INDEX(Lookup!C:C, MATCH('Inp - BP final'!B167, Lookup!B:B, 0),)</f>
        <v>WN+ - Enh opex</v>
      </c>
    </row>
    <row r="168" spans="1:12">
      <c r="A168" t="s">
        <v>347</v>
      </c>
      <c r="B168" t="s">
        <v>64</v>
      </c>
      <c r="C168" t="s">
        <v>65</v>
      </c>
      <c r="D168" t="s">
        <v>47</v>
      </c>
      <c r="E168" t="s">
        <v>41</v>
      </c>
      <c r="F168" s="58">
        <f xml:space="preserve"> IF( ISNA( 'F_Input Override'!F168 ), "", IF( ISBLANK( 'F_Input Override'!F168 ), 'F_Inputs - BP'!F168, 'F_Input Override'!F168 ) )</f>
        <v>0.3</v>
      </c>
      <c r="G168" s="58">
        <f xml:space="preserve"> IF( ISNA( 'F_Input Override'!G168 ), "", IF( ISBLANK( 'F_Input Override'!G168 ), 'F_Inputs - BP'!G168, 'F_Input Override'!G168 ) )</f>
        <v>0.33500000000000002</v>
      </c>
      <c r="H168" s="58">
        <f xml:space="preserve"> IF( ISNA( 'F_Input Override'!H168 ), "", IF( ISBLANK( 'F_Input Override'!H168 ), 'F_Inputs - BP'!H168, 'F_Input Override'!H168 ) )</f>
        <v>0.51200000000000001</v>
      </c>
      <c r="I168" s="58">
        <f xml:space="preserve"> IF( ISNA( 'F_Input Override'!I168 ), "", IF( ISBLANK( 'F_Input Override'!I168 ), 'F_Inputs - BP'!I168, 'F_Input Override'!I168 ) )</f>
        <v>1.4470000000000001</v>
      </c>
      <c r="J168" s="58">
        <f xml:space="preserve"> IF( ISNA( 'F_Input Override'!J168 ), "", IF( ISBLANK( 'F_Input Override'!J168 ), 'F_Inputs - BP'!J168, 'F_Input Override'!J168 ) )</f>
        <v>1.6759999999999999</v>
      </c>
      <c r="K168" s="64" t="str">
        <f xml:space="preserve"> INDEX(Lookup!C:C, MATCH('Inp - BP final'!B168, Lookup!B:B, 0),)</f>
        <v>WN+ - Enh opex</v>
      </c>
    </row>
    <row r="169" spans="1:12">
      <c r="A169" t="s">
        <v>347</v>
      </c>
      <c r="B169" t="s">
        <v>66</v>
      </c>
      <c r="C169" t="s">
        <v>67</v>
      </c>
      <c r="D169" t="s">
        <v>47</v>
      </c>
      <c r="E169" t="s">
        <v>41</v>
      </c>
      <c r="F169" s="58">
        <f xml:space="preserve"> IF( ISNA( 'F_Input Override'!F169 ), "", IF( ISBLANK( 'F_Input Override'!F169 ), 'F_Inputs - BP'!F169, 'F_Input Override'!F169 ) )</f>
        <v>1.05</v>
      </c>
      <c r="G169" s="58">
        <f xml:space="preserve"> IF( ISNA( 'F_Input Override'!G169 ), "", IF( ISBLANK( 'F_Input Override'!G169 ), 'F_Inputs - BP'!G169, 'F_Input Override'!G169 ) )</f>
        <v>1.046</v>
      </c>
      <c r="H169" s="58">
        <f xml:space="preserve"> IF( ISNA( 'F_Input Override'!H169 ), "", IF( ISBLANK( 'F_Input Override'!H169 ), 'F_Inputs - BP'!H169, 'F_Input Override'!H169 ) )</f>
        <v>4.548</v>
      </c>
      <c r="I169" s="58">
        <f xml:space="preserve"> IF( ISNA( 'F_Input Override'!I169 ), "", IF( ISBLANK( 'F_Input Override'!I169 ), 'F_Inputs - BP'!I169, 'F_Input Override'!I169 ) )</f>
        <v>4.9000000000000004</v>
      </c>
      <c r="J169" s="58">
        <f xml:space="preserve"> IF( ISNA( 'F_Input Override'!J169 ), "", IF( ISBLANK( 'F_Input Override'!J169 ), 'F_Inputs - BP'!J169, 'F_Input Override'!J169 ) )</f>
        <v>4.9729999999999999</v>
      </c>
      <c r="K169" s="64" t="str">
        <f xml:space="preserve"> INDEX(Lookup!C:C, MATCH('Inp - BP final'!B169, Lookup!B:B, 0),)</f>
        <v>WN+ - Enh opex</v>
      </c>
    </row>
    <row r="170" spans="1:12">
      <c r="A170" t="s">
        <v>347</v>
      </c>
      <c r="B170" t="s">
        <v>68</v>
      </c>
      <c r="C170" t="s">
        <v>69</v>
      </c>
      <c r="D170" t="s">
        <v>47</v>
      </c>
      <c r="E170" t="s">
        <v>41</v>
      </c>
      <c r="F170" s="58">
        <f xml:space="preserve"> IF( ISNA( 'F_Input Override'!F170 ), "", IF( ISBLANK( 'F_Input Override'!F170 ), 'F_Inputs - BP'!F170, 'F_Input Override'!F170 ) )</f>
        <v>1.35</v>
      </c>
      <c r="G170" s="58">
        <f xml:space="preserve"> IF( ISNA( 'F_Input Override'!G170 ), "", IF( ISBLANK( 'F_Input Override'!G170 ), 'F_Inputs - BP'!G170, 'F_Input Override'!G170 ) )</f>
        <v>1.381</v>
      </c>
      <c r="H170" s="58">
        <f xml:space="preserve"> IF( ISNA( 'F_Input Override'!H170 ), "", IF( ISBLANK( 'F_Input Override'!H170 ), 'F_Inputs - BP'!H170, 'F_Input Override'!H170 ) )</f>
        <v>5.468</v>
      </c>
      <c r="I170" s="58">
        <f xml:space="preserve"> IF( ISNA( 'F_Input Override'!I170 ), "", IF( ISBLANK( 'F_Input Override'!I170 ), 'F_Inputs - BP'!I170, 'F_Input Override'!I170 ) )</f>
        <v>6.7550000000000008</v>
      </c>
      <c r="J170" s="58">
        <f xml:space="preserve"> IF( ISNA( 'F_Input Override'!J170 ), "", IF( ISBLANK( 'F_Input Override'!J170 ), 'F_Inputs - BP'!J170, 'F_Input Override'!J170 ) )</f>
        <v>7.0570000000000004</v>
      </c>
      <c r="K170" s="64" t="str">
        <f xml:space="preserve"> INDEX(Lookup!C:C, MATCH('Inp - BP final'!B170, Lookup!B:B, 0),)</f>
        <v>Total - Enh opex</v>
      </c>
      <c r="L170" t="s">
        <v>366</v>
      </c>
    </row>
    <row r="171" spans="1:12">
      <c r="A171" t="s">
        <v>347</v>
      </c>
      <c r="B171" t="s">
        <v>70</v>
      </c>
      <c r="C171" t="s">
        <v>71</v>
      </c>
      <c r="D171" t="s">
        <v>47</v>
      </c>
      <c r="E171" t="s">
        <v>41</v>
      </c>
      <c r="F171" s="58">
        <f xml:space="preserve"> IF( ISNA( 'F_Input Override'!F171 ), "", IF( ISBLANK( 'F_Input Override'!F171 ), 'F_Inputs - BP'!F171, 'F_Input Override'!F171 ) )</f>
        <v>19.105</v>
      </c>
      <c r="G171" s="58">
        <f xml:space="preserve"> IF( ISNA( 'F_Input Override'!G171 ), "", IF( ISBLANK( 'F_Input Override'!G171 ), 'F_Inputs - BP'!G171, 'F_Input Override'!G171 ) )</f>
        <v>18.306999999999999</v>
      </c>
      <c r="H171" s="58">
        <f xml:space="preserve"> IF( ISNA( 'F_Input Override'!H171 ), "", IF( ISBLANK( 'F_Input Override'!H171 ), 'F_Inputs - BP'!H171, 'F_Input Override'!H171 ) )</f>
        <v>18.364000000000001</v>
      </c>
      <c r="I171" s="58">
        <f xml:space="preserve"> IF( ISNA( 'F_Input Override'!I171 ), "", IF( ISBLANK( 'F_Input Override'!I171 ), 'F_Inputs - BP'!I171, 'F_Input Override'!I171 ) )</f>
        <v>18.393000000000001</v>
      </c>
      <c r="J171" s="58">
        <f xml:space="preserve"> IF( ISNA( 'F_Input Override'!J171 ), "", IF( ISBLANK( 'F_Input Override'!J171 ), 'F_Inputs - BP'!J171, 'F_Input Override'!J171 ) )</f>
        <v>18.494</v>
      </c>
      <c r="K171" s="64" t="str">
        <f xml:space="preserve"> INDEX(Lookup!C:C, MATCH('Inp - BP final'!B171, Lookup!B:B, 0),)</f>
        <v>WR - Base capex</v>
      </c>
    </row>
    <row r="172" spans="1:12">
      <c r="A172" t="s">
        <v>347</v>
      </c>
      <c r="B172" t="s">
        <v>72</v>
      </c>
      <c r="C172" t="s">
        <v>73</v>
      </c>
      <c r="D172" t="s">
        <v>47</v>
      </c>
      <c r="E172" t="s">
        <v>41</v>
      </c>
      <c r="F172" s="58">
        <f xml:space="preserve"> IF( ISNA( 'F_Input Override'!F172 ), "", IF( ISBLANK( 'F_Input Override'!F172 ), 'F_Inputs - BP'!F172, 'F_Input Override'!F172 ) )</f>
        <v>1.026</v>
      </c>
      <c r="G172" s="58">
        <f xml:space="preserve"> IF( ISNA( 'F_Input Override'!G172 ), "", IF( ISBLANK( 'F_Input Override'!G172 ), 'F_Inputs - BP'!G172, 'F_Input Override'!G172 ) )</f>
        <v>1.012</v>
      </c>
      <c r="H172" s="58">
        <f xml:space="preserve"> IF( ISNA( 'F_Input Override'!H172 ), "", IF( ISBLANK( 'F_Input Override'!H172 ), 'F_Inputs - BP'!H172, 'F_Input Override'!H172 ) )</f>
        <v>1.0109999999999999</v>
      </c>
      <c r="I172" s="58">
        <f xml:space="preserve"> IF( ISNA( 'F_Input Override'!I172 ), "", IF( ISBLANK( 'F_Input Override'!I172 ), 'F_Inputs - BP'!I172, 'F_Input Override'!I172 ) )</f>
        <v>1.018</v>
      </c>
      <c r="J172" s="58">
        <f xml:space="preserve"> IF( ISNA( 'F_Input Override'!J172 ), "", IF( ISBLANK( 'F_Input Override'!J172 ), 'F_Inputs - BP'!J172, 'F_Input Override'!J172 ) )</f>
        <v>1.03</v>
      </c>
      <c r="K172" s="64" t="str">
        <f xml:space="preserve"> INDEX(Lookup!C:C, MATCH('Inp - BP final'!B172, Lookup!B:B, 0),)</f>
        <v>WN+ - Base capex</v>
      </c>
    </row>
    <row r="173" spans="1:12">
      <c r="A173" t="s">
        <v>347</v>
      </c>
      <c r="B173" t="s">
        <v>74</v>
      </c>
      <c r="C173" t="s">
        <v>75</v>
      </c>
      <c r="D173" t="s">
        <v>47</v>
      </c>
      <c r="E173" t="s">
        <v>41</v>
      </c>
      <c r="F173" s="58">
        <f xml:space="preserve"> IF( ISNA( 'F_Input Override'!F173 ), "", IF( ISBLANK( 'F_Input Override'!F173 ), 'F_Inputs - BP'!F173, 'F_Input Override'!F173 ) )</f>
        <v>1.026</v>
      </c>
      <c r="G173" s="58">
        <f xml:space="preserve"> IF( ISNA( 'F_Input Override'!G173 ), "", IF( ISBLANK( 'F_Input Override'!G173 ), 'F_Inputs - BP'!G173, 'F_Input Override'!G173 ) )</f>
        <v>1.012</v>
      </c>
      <c r="H173" s="58">
        <f xml:space="preserve"> IF( ISNA( 'F_Input Override'!H173 ), "", IF( ISBLANK( 'F_Input Override'!H173 ), 'F_Inputs - BP'!H173, 'F_Input Override'!H173 ) )</f>
        <v>1.0109999999999999</v>
      </c>
      <c r="I173" s="58">
        <f xml:space="preserve"> IF( ISNA( 'F_Input Override'!I173 ), "", IF( ISBLANK( 'F_Input Override'!I173 ), 'F_Inputs - BP'!I173, 'F_Input Override'!I173 ) )</f>
        <v>1.018</v>
      </c>
      <c r="J173" s="58">
        <f xml:space="preserve"> IF( ISNA( 'F_Input Override'!J173 ), "", IF( ISBLANK( 'F_Input Override'!J173 ), 'F_Inputs - BP'!J173, 'F_Input Override'!J173 ) )</f>
        <v>1.03</v>
      </c>
      <c r="K173" s="64" t="str">
        <f xml:space="preserve"> INDEX(Lookup!C:C, MATCH('Inp - BP final'!B173, Lookup!B:B, 0),)</f>
        <v>WN+ - Base capex</v>
      </c>
    </row>
    <row r="174" spans="1:12">
      <c r="A174" t="s">
        <v>347</v>
      </c>
      <c r="B174" t="s">
        <v>76</v>
      </c>
      <c r="C174" t="s">
        <v>77</v>
      </c>
      <c r="D174" t="s">
        <v>47</v>
      </c>
      <c r="E174" t="s">
        <v>41</v>
      </c>
      <c r="F174" s="58">
        <f xml:space="preserve"> IF( ISNA( 'F_Input Override'!F174 ), "", IF( ISBLANK( 'F_Input Override'!F174 ), 'F_Inputs - BP'!F174, 'F_Input Override'!F174 ) )</f>
        <v>38.292000000000002</v>
      </c>
      <c r="G174" s="58">
        <f xml:space="preserve"> IF( ISNA( 'F_Input Override'!G174 ), "", IF( ISBLANK( 'F_Input Override'!G174 ), 'F_Inputs - BP'!G174, 'F_Input Override'!G174 ) )</f>
        <v>34.337000000000003</v>
      </c>
      <c r="H174" s="58">
        <f xml:space="preserve"> IF( ISNA( 'F_Input Override'!H174 ), "", IF( ISBLANK( 'F_Input Override'!H174 ), 'F_Inputs - BP'!H174, 'F_Input Override'!H174 ) )</f>
        <v>34.869</v>
      </c>
      <c r="I174" s="58">
        <f xml:space="preserve"> IF( ISNA( 'F_Input Override'!I174 ), "", IF( ISBLANK( 'F_Input Override'!I174 ), 'F_Inputs - BP'!I174, 'F_Input Override'!I174 ) )</f>
        <v>34.819000000000003</v>
      </c>
      <c r="J174" s="58">
        <f xml:space="preserve"> IF( ISNA( 'F_Input Override'!J174 ), "", IF( ISBLANK( 'F_Input Override'!J174 ), 'F_Inputs - BP'!J174, 'F_Input Override'!J174 ) )</f>
        <v>34.729999999999997</v>
      </c>
      <c r="K174" s="64" t="str">
        <f xml:space="preserve"> INDEX(Lookup!C:C, MATCH('Inp - BP final'!B174, Lookup!B:B, 0),)</f>
        <v>WN+ - Base capex</v>
      </c>
    </row>
    <row r="175" spans="1:12">
      <c r="A175" t="s">
        <v>347</v>
      </c>
      <c r="B175" t="s">
        <v>78</v>
      </c>
      <c r="C175" t="s">
        <v>79</v>
      </c>
      <c r="D175" t="s">
        <v>47</v>
      </c>
      <c r="E175" t="s">
        <v>41</v>
      </c>
      <c r="F175" s="58">
        <f xml:space="preserve"> IF( ISNA( 'F_Input Override'!F175 ), "", IF( ISBLANK( 'F_Input Override'!F175 ), 'F_Inputs - BP'!F175, 'F_Input Override'!F175 ) )</f>
        <v>53.644000000000013</v>
      </c>
      <c r="G175" s="58">
        <f xml:space="preserve"> IF( ISNA( 'F_Input Override'!G175 ), "", IF( ISBLANK( 'F_Input Override'!G175 ), 'F_Inputs - BP'!G175, 'F_Input Override'!G175 ) )</f>
        <v>57.475999999999999</v>
      </c>
      <c r="H175" s="58">
        <f xml:space="preserve"> IF( ISNA( 'F_Input Override'!H175 ), "", IF( ISBLANK( 'F_Input Override'!H175 ), 'F_Inputs - BP'!H175, 'F_Input Override'!H175 ) )</f>
        <v>42.905000000000001</v>
      </c>
      <c r="I175" s="58">
        <f xml:space="preserve"> IF( ISNA( 'F_Input Override'!I175 ), "", IF( ISBLANK( 'F_Input Override'!I175 ), 'F_Inputs - BP'!I175, 'F_Input Override'!I175 ) )</f>
        <v>42.063000000000002</v>
      </c>
      <c r="J175" s="58">
        <f xml:space="preserve"> IF( ISNA( 'F_Input Override'!J175 ), "", IF( ISBLANK( 'F_Input Override'!J175 ), 'F_Inputs - BP'!J175, 'F_Input Override'!J175 ) )</f>
        <v>38.308</v>
      </c>
      <c r="K175" s="64" t="str">
        <f xml:space="preserve"> INDEX(Lookup!C:C, MATCH('Inp - BP final'!B175, Lookup!B:B, 0),)</f>
        <v>WN+ - Base capex</v>
      </c>
    </row>
    <row r="176" spans="1:12">
      <c r="A176" t="s">
        <v>347</v>
      </c>
      <c r="B176" t="s">
        <v>80</v>
      </c>
      <c r="C176" t="s">
        <v>81</v>
      </c>
      <c r="D176" t="s">
        <v>47</v>
      </c>
      <c r="E176" t="s">
        <v>41</v>
      </c>
      <c r="F176" s="58">
        <f xml:space="preserve"> IF( ISNA( 'F_Input Override'!F176 ), "", IF( ISBLANK( 'F_Input Override'!F176 ), 'F_Inputs - BP'!F176, 'F_Input Override'!F176 ) )</f>
        <v>113.093</v>
      </c>
      <c r="G176" s="58">
        <f xml:space="preserve"> IF( ISNA( 'F_Input Override'!G176 ), "", IF( ISBLANK( 'F_Input Override'!G176 ), 'F_Inputs - BP'!G176, 'F_Input Override'!G176 ) )</f>
        <v>112.14400000000001</v>
      </c>
      <c r="H176" s="58">
        <f xml:space="preserve"> IF( ISNA( 'F_Input Override'!H176 ), "", IF( ISBLANK( 'F_Input Override'!H176 ), 'F_Inputs - BP'!H176, 'F_Input Override'!H176 ) )</f>
        <v>98.16</v>
      </c>
      <c r="I176" s="58">
        <f xml:space="preserve"> IF( ISNA( 'F_Input Override'!I176 ), "", IF( ISBLANK( 'F_Input Override'!I176 ), 'F_Inputs - BP'!I176, 'F_Input Override'!I176 ) )</f>
        <v>97.311000000000007</v>
      </c>
      <c r="J176" s="58">
        <f xml:space="preserve"> IF( ISNA( 'F_Input Override'!J176 ), "", IF( ISBLANK( 'F_Input Override'!J176 ), 'F_Inputs - BP'!J176, 'F_Input Override'!J176 ) )</f>
        <v>93.591999999999999</v>
      </c>
      <c r="K176" s="64" t="str">
        <f xml:space="preserve"> INDEX(Lookup!C:C, MATCH('Inp - BP final'!B176, Lookup!B:B, 0),)</f>
        <v>Total - Base capex</v>
      </c>
      <c r="L176" t="s">
        <v>366</v>
      </c>
    </row>
    <row r="177" spans="1:12">
      <c r="A177" t="s">
        <v>347</v>
      </c>
      <c r="B177" t="s">
        <v>82</v>
      </c>
      <c r="C177" t="s">
        <v>83</v>
      </c>
      <c r="D177" t="s">
        <v>47</v>
      </c>
      <c r="E177" t="s">
        <v>41</v>
      </c>
      <c r="F177" s="58">
        <f xml:space="preserve"> IF( ISNA( 'F_Input Override'!F177 ), "", IF( ISBLANK( 'F_Input Override'!F177 ), 'F_Inputs - BP'!F177, 'F_Input Override'!F177 ) )</f>
        <v>30.984999999999999</v>
      </c>
      <c r="G177" s="58">
        <f xml:space="preserve"> IF( ISNA( 'F_Input Override'!G177 ), "", IF( ISBLANK( 'F_Input Override'!G177 ), 'F_Inputs - BP'!G177, 'F_Input Override'!G177 ) )</f>
        <v>29.951000000000001</v>
      </c>
      <c r="H177" s="58">
        <f xml:space="preserve"> IF( ISNA( 'F_Input Override'!H177 ), "", IF( ISBLANK( 'F_Input Override'!H177 ), 'F_Inputs - BP'!H177, 'F_Input Override'!H177 ) )</f>
        <v>28.068999999999999</v>
      </c>
      <c r="I177" s="58">
        <f xml:space="preserve"> IF( ISNA( 'F_Input Override'!I177 ), "", IF( ISBLANK( 'F_Input Override'!I177 ), 'F_Inputs - BP'!I177, 'F_Input Override'!I177 ) )</f>
        <v>28.175000000000001</v>
      </c>
      <c r="J177" s="58">
        <f xml:space="preserve"> IF( ISNA( 'F_Input Override'!J177 ), "", IF( ISBLANK( 'F_Input Override'!J177 ), 'F_Inputs - BP'!J177, 'F_Input Override'!J177 ) )</f>
        <v>27.768000000000001</v>
      </c>
      <c r="K177" s="64" t="str">
        <f xml:space="preserve"> INDEX(Lookup!C:C, MATCH('Inp - BP final'!B177, Lookup!B:B, 0),)</f>
        <v>WR - Enh capex</v>
      </c>
    </row>
    <row r="178" spans="1:12">
      <c r="A178" t="s">
        <v>347</v>
      </c>
      <c r="B178" t="s">
        <v>84</v>
      </c>
      <c r="C178" t="s">
        <v>85</v>
      </c>
      <c r="D178" t="s">
        <v>47</v>
      </c>
      <c r="E178" t="s">
        <v>41</v>
      </c>
      <c r="F178" s="58">
        <f xml:space="preserve"> IF( ISNA( 'F_Input Override'!F178 ), "", IF( ISBLANK( 'F_Input Override'!F178 ), 'F_Inputs - BP'!F178, 'F_Input Override'!F178 ) )</f>
        <v>0.48299999999999998</v>
      </c>
      <c r="G178" s="58">
        <f xml:space="preserve"> IF( ISNA( 'F_Input Override'!G178 ), "", IF( ISBLANK( 'F_Input Override'!G178 ), 'F_Inputs - BP'!G178, 'F_Input Override'!G178 ) )</f>
        <v>3.44</v>
      </c>
      <c r="H178" s="58">
        <f xml:space="preserve"> IF( ISNA( 'F_Input Override'!H178 ), "", IF( ISBLANK( 'F_Input Override'!H178 ), 'F_Inputs - BP'!H178, 'F_Input Override'!H178 ) )</f>
        <v>3.677</v>
      </c>
      <c r="I178" s="58">
        <f xml:space="preserve"> IF( ISNA( 'F_Input Override'!I178 ), "", IF( ISBLANK( 'F_Input Override'!I178 ), 'F_Inputs - BP'!I178, 'F_Input Override'!I178 ) )</f>
        <v>0.23899999999999999</v>
      </c>
      <c r="J178" s="58">
        <f xml:space="preserve"> IF( ISNA( 'F_Input Override'!J178 ), "", IF( ISBLANK( 'F_Input Override'!J178 ), 'F_Inputs - BP'!J178, 'F_Input Override'!J178 ) )</f>
        <v>0</v>
      </c>
      <c r="K178" s="64" t="str">
        <f xml:space="preserve"> INDEX(Lookup!C:C, MATCH('Inp - BP final'!B178, Lookup!B:B, 0),)</f>
        <v>WN+ - Enh capex</v>
      </c>
    </row>
    <row r="179" spans="1:12">
      <c r="A179" t="s">
        <v>347</v>
      </c>
      <c r="B179" t="s">
        <v>86</v>
      </c>
      <c r="C179" t="s">
        <v>87</v>
      </c>
      <c r="D179" t="s">
        <v>47</v>
      </c>
      <c r="E179" t="s">
        <v>41</v>
      </c>
      <c r="F179" s="58">
        <f xml:space="preserve"> IF( ISNA( 'F_Input Override'!F179 ), "", IF( ISBLANK( 'F_Input Override'!F179 ), 'F_Inputs - BP'!F179, 'F_Input Override'!F179 ) )</f>
        <v>0</v>
      </c>
      <c r="G179" s="58">
        <f xml:space="preserve"> IF( ISNA( 'F_Input Override'!G179 ), "", IF( ISBLANK( 'F_Input Override'!G179 ), 'F_Inputs - BP'!G179, 'F_Input Override'!G179 ) )</f>
        <v>0</v>
      </c>
      <c r="H179" s="58">
        <f xml:space="preserve"> IF( ISNA( 'F_Input Override'!H179 ), "", IF( ISBLANK( 'F_Input Override'!H179 ), 'F_Inputs - BP'!H179, 'F_Input Override'!H179 ) )</f>
        <v>0</v>
      </c>
      <c r="I179" s="58">
        <f xml:space="preserve"> IF( ISNA( 'F_Input Override'!I179 ), "", IF( ISBLANK( 'F_Input Override'!I179 ), 'F_Inputs - BP'!I179, 'F_Input Override'!I179 ) )</f>
        <v>0</v>
      </c>
      <c r="J179" s="58">
        <f xml:space="preserve"> IF( ISNA( 'F_Input Override'!J179 ), "", IF( ISBLANK( 'F_Input Override'!J179 ), 'F_Inputs - BP'!J179, 'F_Input Override'!J179 ) )</f>
        <v>0</v>
      </c>
      <c r="K179" s="64" t="str">
        <f xml:space="preserve"> INDEX(Lookup!C:C, MATCH('Inp - BP final'!B179, Lookup!B:B, 0),)</f>
        <v>WN+ - Enh capex</v>
      </c>
    </row>
    <row r="180" spans="1:12">
      <c r="A180" t="s">
        <v>347</v>
      </c>
      <c r="B180" t="s">
        <v>88</v>
      </c>
      <c r="C180" t="s">
        <v>89</v>
      </c>
      <c r="D180" t="s">
        <v>47</v>
      </c>
      <c r="E180" t="s">
        <v>41</v>
      </c>
      <c r="F180" s="58">
        <f xml:space="preserve"> IF( ISNA( 'F_Input Override'!F180 ), "", IF( ISBLANK( 'F_Input Override'!F180 ), 'F_Inputs - BP'!F180, 'F_Input Override'!F180 ) )</f>
        <v>27.29</v>
      </c>
      <c r="G180" s="58">
        <f xml:space="preserve"> IF( ISNA( 'F_Input Override'!G180 ), "", IF( ISBLANK( 'F_Input Override'!G180 ), 'F_Inputs - BP'!G180, 'F_Input Override'!G180 ) )</f>
        <v>28.1</v>
      </c>
      <c r="H180" s="58">
        <f xml:space="preserve"> IF( ISNA( 'F_Input Override'!H180 ), "", IF( ISBLANK( 'F_Input Override'!H180 ), 'F_Inputs - BP'!H180, 'F_Input Override'!H180 ) )</f>
        <v>23.617000000000001</v>
      </c>
      <c r="I180" s="58">
        <f xml:space="preserve"> IF( ISNA( 'F_Input Override'!I180 ), "", IF( ISBLANK( 'F_Input Override'!I180 ), 'F_Inputs - BP'!I180, 'F_Input Override'!I180 ) )</f>
        <v>22.190999999999999</v>
      </c>
      <c r="J180" s="58">
        <f xml:space="preserve"> IF( ISNA( 'F_Input Override'!J180 ), "", IF( ISBLANK( 'F_Input Override'!J180 ), 'F_Inputs - BP'!J180, 'F_Input Override'!J180 ) )</f>
        <v>16.082999999999998</v>
      </c>
      <c r="K180" s="64" t="str">
        <f xml:space="preserve"> INDEX(Lookup!C:C, MATCH('Inp - BP final'!B180, Lookup!B:B, 0),)</f>
        <v>WN+ - Enh capex</v>
      </c>
    </row>
    <row r="181" spans="1:12">
      <c r="A181" t="s">
        <v>347</v>
      </c>
      <c r="B181" t="s">
        <v>90</v>
      </c>
      <c r="C181" t="s">
        <v>91</v>
      </c>
      <c r="D181" t="s">
        <v>47</v>
      </c>
      <c r="E181" t="s">
        <v>41</v>
      </c>
      <c r="F181" s="58">
        <f xml:space="preserve"> IF( ISNA( 'F_Input Override'!F181 ), "", IF( ISBLANK( 'F_Input Override'!F181 ), 'F_Inputs - BP'!F181, 'F_Input Override'!F181 ) )</f>
        <v>82.350999999999999</v>
      </c>
      <c r="G181" s="58">
        <f xml:space="preserve"> IF( ISNA( 'F_Input Override'!G181 ), "", IF( ISBLANK( 'F_Input Override'!G181 ), 'F_Inputs - BP'!G181, 'F_Input Override'!G181 ) )</f>
        <v>91.335999999999999</v>
      </c>
      <c r="H181" s="58">
        <f xml:space="preserve"> IF( ISNA( 'F_Input Override'!H181 ), "", IF( ISBLANK( 'F_Input Override'!H181 ), 'F_Inputs - BP'!H181, 'F_Input Override'!H181 ) )</f>
        <v>99.745000000000005</v>
      </c>
      <c r="I181" s="58">
        <f xml:space="preserve"> IF( ISNA( 'F_Input Override'!I181 ), "", IF( ISBLANK( 'F_Input Override'!I181 ), 'F_Inputs - BP'!I181, 'F_Input Override'!I181 ) )</f>
        <v>92.311000000000007</v>
      </c>
      <c r="J181" s="58">
        <f xml:space="preserve"> IF( ISNA( 'F_Input Override'!J181 ), "", IF( ISBLANK( 'F_Input Override'!J181 ), 'F_Inputs - BP'!J181, 'F_Input Override'!J181 ) )</f>
        <v>82.186000000000007</v>
      </c>
      <c r="K181" s="64" t="str">
        <f xml:space="preserve"> INDEX(Lookup!C:C, MATCH('Inp - BP final'!B181, Lookup!B:B, 0),)</f>
        <v>WN+ - Enh capex</v>
      </c>
    </row>
    <row r="182" spans="1:12">
      <c r="A182" t="s">
        <v>347</v>
      </c>
      <c r="B182" t="s">
        <v>92</v>
      </c>
      <c r="C182" t="s">
        <v>93</v>
      </c>
      <c r="D182" t="s">
        <v>47</v>
      </c>
      <c r="E182" t="s">
        <v>41</v>
      </c>
      <c r="F182" s="58">
        <f xml:space="preserve"> IF( ISNA( 'F_Input Override'!F182 ), "", IF( ISBLANK( 'F_Input Override'!F182 ), 'F_Inputs - BP'!F182, 'F_Input Override'!F182 ) )</f>
        <v>141.10900000000001</v>
      </c>
      <c r="G182" s="58">
        <f xml:space="preserve"> IF( ISNA( 'F_Input Override'!G182 ), "", IF( ISBLANK( 'F_Input Override'!G182 ), 'F_Inputs - BP'!G182, 'F_Input Override'!G182 ) )</f>
        <v>152.827</v>
      </c>
      <c r="H182" s="58">
        <f xml:space="preserve"> IF( ISNA( 'F_Input Override'!H182 ), "", IF( ISBLANK( 'F_Input Override'!H182 ), 'F_Inputs - BP'!H182, 'F_Input Override'!H182 ) )</f>
        <v>155.108</v>
      </c>
      <c r="I182" s="58">
        <f xml:space="preserve"> IF( ISNA( 'F_Input Override'!I182 ), "", IF( ISBLANK( 'F_Input Override'!I182 ), 'F_Inputs - BP'!I182, 'F_Input Override'!I182 ) )</f>
        <v>142.916</v>
      </c>
      <c r="J182" s="58">
        <f xml:space="preserve"> IF( ISNA( 'F_Input Override'!J182 ), "", IF( ISBLANK( 'F_Input Override'!J182 ), 'F_Inputs - BP'!J182, 'F_Input Override'!J182 ) )</f>
        <v>126.03700000000001</v>
      </c>
      <c r="K182" s="64" t="str">
        <f xml:space="preserve"> INDEX(Lookup!C:C, MATCH('Inp - BP final'!B182, Lookup!B:B, 0),)</f>
        <v>Total W - Enh capex</v>
      </c>
      <c r="L182" t="s">
        <v>366</v>
      </c>
    </row>
    <row r="183" spans="1:12">
      <c r="A183" t="s">
        <v>347</v>
      </c>
      <c r="B183" t="s">
        <v>94</v>
      </c>
      <c r="C183" t="s">
        <v>95</v>
      </c>
      <c r="D183" t="s">
        <v>47</v>
      </c>
      <c r="E183" t="s">
        <v>41</v>
      </c>
      <c r="F183" s="58">
        <f xml:space="preserve"> IF( ISNA( 'F_Input Override'!F183 ), "", IF( ISBLANK( 'F_Input Override'!F183 ), 'F_Inputs - BP'!F183, 'F_Input Override'!F183 ) )</f>
        <v>48.255000000000003</v>
      </c>
      <c r="G183" s="58">
        <f xml:space="preserve"> IF( ISNA( 'F_Input Override'!G183 ), "", IF( ISBLANK( 'F_Input Override'!G183 ), 'F_Inputs - BP'!G183, 'F_Input Override'!G183 ) )</f>
        <v>47.07</v>
      </c>
      <c r="H183" s="58">
        <f xml:space="preserve"> IF( ISNA( 'F_Input Override'!H183 ), "", IF( ISBLANK( 'F_Input Override'!H183 ), 'F_Inputs - BP'!H183, 'F_Input Override'!H183 ) )</f>
        <v>46.347999999999992</v>
      </c>
      <c r="I183" s="58">
        <f xml:space="preserve"> IF( ISNA( 'F_Input Override'!I183 ), "", IF( ISBLANK( 'F_Input Override'!I183 ), 'F_Inputs - BP'!I183, 'F_Input Override'!I183 ) )</f>
        <v>45.107999999999997</v>
      </c>
      <c r="J183" s="58">
        <f xml:space="preserve"> IF( ISNA( 'F_Input Override'!J183 ), "", IF( ISBLANK( 'F_Input Override'!J183 ), 'F_Inputs - BP'!J183, 'F_Input Override'!J183 ) )</f>
        <v>44.018999999999998</v>
      </c>
      <c r="K183" s="64" t="str">
        <f xml:space="preserve"> INDEX(Lookup!C:C, MATCH('Inp - BP final'!B183, Lookup!B:B, 0),)</f>
        <v>WWN+ - Base opex</v>
      </c>
    </row>
    <row r="184" spans="1:12">
      <c r="A184" t="s">
        <v>347</v>
      </c>
      <c r="B184" t="s">
        <v>96</v>
      </c>
      <c r="C184" t="s">
        <v>97</v>
      </c>
      <c r="D184" t="s">
        <v>47</v>
      </c>
      <c r="E184" t="s">
        <v>41</v>
      </c>
      <c r="F184" s="58">
        <f xml:space="preserve"> IF( ISNA( 'F_Input Override'!F184 ), "", IF( ISBLANK( 'F_Input Override'!F184 ), 'F_Inputs - BP'!F184, 'F_Input Override'!F184 ) )</f>
        <v>16.757000000000009</v>
      </c>
      <c r="G184" s="58">
        <f xml:space="preserve"> IF( ISNA( 'F_Input Override'!G184 ), "", IF( ISBLANK( 'F_Input Override'!G184 ), 'F_Inputs - BP'!G184, 'F_Input Override'!G184 ) )</f>
        <v>16.37</v>
      </c>
      <c r="H184" s="58">
        <f xml:space="preserve"> IF( ISNA( 'F_Input Override'!H184 ), "", IF( ISBLANK( 'F_Input Override'!H184 ), 'F_Inputs - BP'!H184, 'F_Input Override'!H184 ) )</f>
        <v>16.344000000000001</v>
      </c>
      <c r="I184" s="58">
        <f xml:space="preserve"> IF( ISNA( 'F_Input Override'!I184 ), "", IF( ISBLANK( 'F_Input Override'!I184 ), 'F_Inputs - BP'!I184, 'F_Input Override'!I184 ) )</f>
        <v>15.929</v>
      </c>
      <c r="J184" s="58">
        <f xml:space="preserve"> IF( ISNA( 'F_Input Override'!J184 ), "", IF( ISBLANK( 'F_Input Override'!J184 ), 'F_Inputs - BP'!J184, 'F_Input Override'!J184 ) )</f>
        <v>15.54</v>
      </c>
      <c r="K184" s="64" t="str">
        <f xml:space="preserve"> INDEX(Lookup!C:C, MATCH('Inp - BP final'!B184, Lookup!B:B, 0),)</f>
        <v>WWN+ - Base opex</v>
      </c>
    </row>
    <row r="185" spans="1:12">
      <c r="A185" t="s">
        <v>347</v>
      </c>
      <c r="B185" t="s">
        <v>98</v>
      </c>
      <c r="C185" t="s">
        <v>99</v>
      </c>
      <c r="D185" t="s">
        <v>47</v>
      </c>
      <c r="E185" t="s">
        <v>41</v>
      </c>
      <c r="F185" s="58">
        <f xml:space="preserve"> IF( ISNA( 'F_Input Override'!F185 ), "", IF( ISBLANK( 'F_Input Override'!F185 ), 'F_Inputs - BP'!F185, 'F_Input Override'!F185 ) )</f>
        <v>10.109</v>
      </c>
      <c r="G185" s="58">
        <f xml:space="preserve"> IF( ISNA( 'F_Input Override'!G185 ), "", IF( ISBLANK( 'F_Input Override'!G185 ), 'F_Inputs - BP'!G185, 'F_Input Override'!G185 ) )</f>
        <v>9.9299999999999979</v>
      </c>
      <c r="H185" s="58">
        <f xml:space="preserve"> IF( ISNA( 'F_Input Override'!H185 ), "", IF( ISBLANK( 'F_Input Override'!H185 ), 'F_Inputs - BP'!H185, 'F_Input Override'!H185 ) )</f>
        <v>9.74</v>
      </c>
      <c r="I185" s="58">
        <f xml:space="preserve"> IF( ISNA( 'F_Input Override'!I185 ), "", IF( ISBLANK( 'F_Input Override'!I185 ), 'F_Inputs - BP'!I185, 'F_Input Override'!I185 ) )</f>
        <v>9.4409999999999972</v>
      </c>
      <c r="J185" s="58">
        <f xml:space="preserve"> IF( ISNA( 'F_Input Override'!J185 ), "", IF( ISBLANK( 'F_Input Override'!J185 ), 'F_Inputs - BP'!J185, 'F_Input Override'!J185 ) )</f>
        <v>9.2219999999999995</v>
      </c>
      <c r="K185" s="64" t="str">
        <f xml:space="preserve"> INDEX(Lookup!C:C, MATCH('Inp - BP final'!B185, Lookup!B:B, 0),)</f>
        <v>WWN+ - Base opex</v>
      </c>
    </row>
    <row r="186" spans="1:12">
      <c r="A186" t="s">
        <v>347</v>
      </c>
      <c r="B186" t="s">
        <v>100</v>
      </c>
      <c r="C186" t="s">
        <v>101</v>
      </c>
      <c r="D186" t="s">
        <v>47</v>
      </c>
      <c r="E186" t="s">
        <v>41</v>
      </c>
      <c r="F186" s="58">
        <f xml:space="preserve"> IF( ISNA( 'F_Input Override'!F186 ), "", IF( ISBLANK( 'F_Input Override'!F186 ), 'F_Inputs - BP'!F186, 'F_Input Override'!F186 ) )</f>
        <v>70.64</v>
      </c>
      <c r="G186" s="58">
        <f xml:space="preserve"> IF( ISNA( 'F_Input Override'!G186 ), "", IF( ISBLANK( 'F_Input Override'!G186 ), 'F_Inputs - BP'!G186, 'F_Input Override'!G186 ) )</f>
        <v>66.725999999999999</v>
      </c>
      <c r="H186" s="58">
        <f xml:space="preserve"> IF( ISNA( 'F_Input Override'!H186 ), "", IF( ISBLANK( 'F_Input Override'!H186 ), 'F_Inputs - BP'!H186, 'F_Input Override'!H186 ) )</f>
        <v>65.98</v>
      </c>
      <c r="I186" s="58">
        <f xml:space="preserve"> IF( ISNA( 'F_Input Override'!I186 ), "", IF( ISBLANK( 'F_Input Override'!I186 ), 'F_Inputs - BP'!I186, 'F_Input Override'!I186 ) )</f>
        <v>65.579000000000008</v>
      </c>
      <c r="J186" s="58">
        <f xml:space="preserve"> IF( ISNA( 'F_Input Override'!J186 ), "", IF( ISBLANK( 'F_Input Override'!J186 ), 'F_Inputs - BP'!J186, 'F_Input Override'!J186 ) )</f>
        <v>63.325000000000003</v>
      </c>
      <c r="K186" s="64" t="str">
        <f xml:space="preserve"> INDEX(Lookup!C:C, MATCH('Inp - BP final'!B186, Lookup!B:B, 0),)</f>
        <v>WWN+ - Base opex</v>
      </c>
    </row>
    <row r="187" spans="1:12">
      <c r="A187" t="s">
        <v>347</v>
      </c>
      <c r="B187" t="s">
        <v>102</v>
      </c>
      <c r="C187" t="s">
        <v>103</v>
      </c>
      <c r="D187" t="s">
        <v>47</v>
      </c>
      <c r="E187" t="s">
        <v>41</v>
      </c>
      <c r="F187" s="58">
        <f xml:space="preserve"> IF( ISNA( 'F_Input Override'!F187 ), "", IF( ISBLANK( 'F_Input Override'!F187 ), 'F_Inputs - BP'!F187, 'F_Input Override'!F187 ) )</f>
        <v>0</v>
      </c>
      <c r="G187" s="58">
        <f xml:space="preserve"> IF( ISNA( 'F_Input Override'!G187 ), "", IF( ISBLANK( 'F_Input Override'!G187 ), 'F_Inputs - BP'!G187, 'F_Input Override'!G187 ) )</f>
        <v>0</v>
      </c>
      <c r="H187" s="58">
        <f xml:space="preserve"> IF( ISNA( 'F_Input Override'!H187 ), "", IF( ISBLANK( 'F_Input Override'!H187 ), 'F_Inputs - BP'!H187, 'F_Input Override'!H187 ) )</f>
        <v>0</v>
      </c>
      <c r="I187" s="58">
        <f xml:space="preserve"> IF( ISNA( 'F_Input Override'!I187 ), "", IF( ISBLANK( 'F_Input Override'!I187 ), 'F_Inputs - BP'!I187, 'F_Input Override'!I187 ) )</f>
        <v>0</v>
      </c>
      <c r="J187" s="58">
        <f xml:space="preserve"> IF( ISNA( 'F_Input Override'!J187 ), "", IF( ISBLANK( 'F_Input Override'!J187 ), 'F_Inputs - BP'!J187, 'F_Input Override'!J187 ) )</f>
        <v>0</v>
      </c>
      <c r="K187" s="64" t="str">
        <f xml:space="preserve"> INDEX(Lookup!C:C, MATCH('Inp - BP final'!B187, Lookup!B:B, 0),)</f>
        <v>WWN+ - Base opex</v>
      </c>
    </row>
    <row r="188" spans="1:12">
      <c r="A188" t="s">
        <v>347</v>
      </c>
      <c r="B188" t="s">
        <v>104</v>
      </c>
      <c r="C188" t="s">
        <v>105</v>
      </c>
      <c r="D188" t="s">
        <v>47</v>
      </c>
      <c r="E188" t="s">
        <v>41</v>
      </c>
      <c r="F188" s="58">
        <f xml:space="preserve"> IF( ISNA( 'F_Input Override'!F188 ), "", IF( ISBLANK( 'F_Input Override'!F188 ), 'F_Inputs - BP'!F188, 'F_Input Override'!F188 ) )</f>
        <v>5.83</v>
      </c>
      <c r="G188" s="58">
        <f xml:space="preserve"> IF( ISNA( 'F_Input Override'!G188 ), "", IF( ISBLANK( 'F_Input Override'!G188 ), 'F_Inputs - BP'!G188, 'F_Input Override'!G188 ) )</f>
        <v>5.5150000000000006</v>
      </c>
      <c r="H188" s="58">
        <f xml:space="preserve"> IF( ISNA( 'F_Input Override'!H188 ), "", IF( ISBLANK( 'F_Input Override'!H188 ), 'F_Inputs - BP'!H188, 'F_Input Override'!H188 ) )</f>
        <v>5.4560000000000004</v>
      </c>
      <c r="I188" s="58">
        <f xml:space="preserve"> IF( ISNA( 'F_Input Override'!I188 ), "", IF( ISBLANK( 'F_Input Override'!I188 ), 'F_Inputs - BP'!I188, 'F_Input Override'!I188 ) )</f>
        <v>5.32</v>
      </c>
      <c r="J188" s="58">
        <f xml:space="preserve"> IF( ISNA( 'F_Input Override'!J188 ), "", IF( ISBLANK( 'F_Input Override'!J188 ), 'F_Inputs - BP'!J188, 'F_Input Override'!J188 ) )</f>
        <v>5.0550000000000006</v>
      </c>
      <c r="K188" s="64" t="str">
        <f xml:space="preserve"> INDEX(Lookup!C:C, MATCH('Inp - BP final'!B188, Lookup!B:B, 0),)</f>
        <v>BIO - Base opex</v>
      </c>
    </row>
    <row r="189" spans="1:12">
      <c r="A189" t="s">
        <v>347</v>
      </c>
      <c r="B189" t="s">
        <v>106</v>
      </c>
      <c r="C189" t="s">
        <v>107</v>
      </c>
      <c r="D189" t="s">
        <v>47</v>
      </c>
      <c r="E189" t="s">
        <v>41</v>
      </c>
      <c r="F189" s="58">
        <f xml:space="preserve"> IF( ISNA( 'F_Input Override'!F189 ), "", IF( ISBLANK( 'F_Input Override'!F189 ), 'F_Inputs - BP'!F189, 'F_Input Override'!F189 ) )</f>
        <v>18.817</v>
      </c>
      <c r="G189" s="58">
        <f xml:space="preserve"> IF( ISNA( 'F_Input Override'!G189 ), "", IF( ISBLANK( 'F_Input Override'!G189 ), 'F_Inputs - BP'!G189, 'F_Input Override'!G189 ) )</f>
        <v>17.870999999999999</v>
      </c>
      <c r="H189" s="58">
        <f xml:space="preserve"> IF( ISNA( 'F_Input Override'!H189 ), "", IF( ISBLANK( 'F_Input Override'!H189 ), 'F_Inputs - BP'!H189, 'F_Input Override'!H189 ) )</f>
        <v>17.321999999999999</v>
      </c>
      <c r="I189" s="58">
        <f xml:space="preserve"> IF( ISNA( 'F_Input Override'!I189 ), "", IF( ISBLANK( 'F_Input Override'!I189 ), 'F_Inputs - BP'!I189, 'F_Input Override'!I189 ) )</f>
        <v>17.068999999999999</v>
      </c>
      <c r="J189" s="58">
        <f xml:space="preserve"> IF( ISNA( 'F_Input Override'!J189 ), "", IF( ISBLANK( 'F_Input Override'!J189 ), 'F_Inputs - BP'!J189, 'F_Input Override'!J189 ) )</f>
        <v>16.494</v>
      </c>
      <c r="K189" s="64" t="str">
        <f xml:space="preserve"> INDEX(Lookup!C:C, MATCH('Inp - BP final'!B189, Lookup!B:B, 0),)</f>
        <v>BIO - Base opex</v>
      </c>
    </row>
    <row r="190" spans="1:12">
      <c r="A190" t="s">
        <v>347</v>
      </c>
      <c r="B190" t="s">
        <v>108</v>
      </c>
      <c r="C190" t="s">
        <v>109</v>
      </c>
      <c r="D190" t="s">
        <v>47</v>
      </c>
      <c r="E190" t="s">
        <v>41</v>
      </c>
      <c r="F190" s="58">
        <f xml:space="preserve"> IF( ISNA( 'F_Input Override'!F190 ), "", IF( ISBLANK( 'F_Input Override'!F190 ), 'F_Inputs - BP'!F190, 'F_Input Override'!F190 ) )</f>
        <v>4.3419999999999996</v>
      </c>
      <c r="G190" s="58">
        <f xml:space="preserve"> IF( ISNA( 'F_Input Override'!G190 ), "", IF( ISBLANK( 'F_Input Override'!G190 ), 'F_Inputs - BP'!G190, 'F_Input Override'!G190 ) )</f>
        <v>4.1120000000000001</v>
      </c>
      <c r="H190" s="58">
        <f xml:space="preserve"> IF( ISNA( 'F_Input Override'!H190 ), "", IF( ISBLANK( 'F_Input Override'!H190 ), 'F_Inputs - BP'!H190, 'F_Input Override'!H190 ) )</f>
        <v>4.0609999999999999</v>
      </c>
      <c r="I190" s="58">
        <f xml:space="preserve"> IF( ISNA( 'F_Input Override'!I190 ), "", IF( ISBLANK( 'F_Input Override'!I190 ), 'F_Inputs - BP'!I190, 'F_Input Override'!I190 ) )</f>
        <v>3.9620000000000002</v>
      </c>
      <c r="J190" s="58">
        <f xml:space="preserve"> IF( ISNA( 'F_Input Override'!J190 ), "", IF( ISBLANK( 'F_Input Override'!J190 ), 'F_Inputs - BP'!J190, 'F_Input Override'!J190 ) )</f>
        <v>3.7719999999999998</v>
      </c>
      <c r="K190" s="64" t="str">
        <f xml:space="preserve"> INDEX(Lookup!C:C, MATCH('Inp - BP final'!B190, Lookup!B:B, 0),)</f>
        <v>BIO - Base opex</v>
      </c>
    </row>
    <row r="191" spans="1:12">
      <c r="A191" t="s">
        <v>347</v>
      </c>
      <c r="B191" t="s">
        <v>110</v>
      </c>
      <c r="C191" t="s">
        <v>111</v>
      </c>
      <c r="D191" t="s">
        <v>47</v>
      </c>
      <c r="E191" t="s">
        <v>41</v>
      </c>
      <c r="F191" s="58" t="str">
        <f xml:space="preserve"> IF( ISNA( 'F_Input Override'!F191 ), "", IF( ISBLANK( 'F_Input Override'!F191 ), 'F_Inputs - BP'!F191, 'F_Input Override'!F191 ) )</f>
        <v/>
      </c>
      <c r="G191" s="58" t="str">
        <f xml:space="preserve"> IF( ISNA( 'F_Input Override'!G191 ), "", IF( ISBLANK( 'F_Input Override'!G191 ), 'F_Inputs - BP'!G191, 'F_Input Override'!G191 ) )</f>
        <v/>
      </c>
      <c r="H191" s="58" t="str">
        <f xml:space="preserve"> IF( ISNA( 'F_Input Override'!H191 ), "", IF( ISBLANK( 'F_Input Override'!H191 ), 'F_Inputs - BP'!H191, 'F_Input Override'!H191 ) )</f>
        <v/>
      </c>
      <c r="I191" s="58" t="str">
        <f xml:space="preserve"> IF( ISNA( 'F_Input Override'!I191 ), "", IF( ISBLANK( 'F_Input Override'!I191 ), 'F_Inputs - BP'!I191, 'F_Input Override'!I191 ) )</f>
        <v/>
      </c>
      <c r="J191" s="58" t="str">
        <f xml:space="preserve"> IF( ISNA( 'F_Input Override'!J191 ), "", IF( ISBLANK( 'F_Input Override'!J191 ), 'F_Inputs - BP'!J191, 'F_Input Override'!J191 ) )</f>
        <v/>
      </c>
      <c r="K191" s="64" t="str">
        <f xml:space="preserve"> INDEX(Lookup!C:C, MATCH('Inp - BP final'!B191, Lookup!B:B, 0),)</f>
        <v>ADDN1 - Base opex</v>
      </c>
    </row>
    <row r="192" spans="1:12">
      <c r="A192" t="s">
        <v>347</v>
      </c>
      <c r="B192" t="s">
        <v>112</v>
      </c>
      <c r="C192" t="s">
        <v>113</v>
      </c>
      <c r="D192" t="s">
        <v>47</v>
      </c>
      <c r="E192" t="s">
        <v>41</v>
      </c>
      <c r="F192" s="58" t="str">
        <f xml:space="preserve"> IF( ISNA( 'F_Input Override'!F192 ), "", IF( ISBLANK( 'F_Input Override'!F192 ), 'F_Inputs - BP'!F192, 'F_Input Override'!F192 ) )</f>
        <v/>
      </c>
      <c r="G192" s="58" t="str">
        <f xml:space="preserve"> IF( ISNA( 'F_Input Override'!G192 ), "", IF( ISBLANK( 'F_Input Override'!G192 ), 'F_Inputs - BP'!G192, 'F_Input Override'!G192 ) )</f>
        <v/>
      </c>
      <c r="H192" s="58" t="str">
        <f xml:space="preserve"> IF( ISNA( 'F_Input Override'!H192 ), "", IF( ISBLANK( 'F_Input Override'!H192 ), 'F_Inputs - BP'!H192, 'F_Input Override'!H192 ) )</f>
        <v/>
      </c>
      <c r="I192" s="58" t="str">
        <f xml:space="preserve"> IF( ISNA( 'F_Input Override'!I192 ), "", IF( ISBLANK( 'F_Input Override'!I192 ), 'F_Inputs - BP'!I192, 'F_Input Override'!I192 ) )</f>
        <v/>
      </c>
      <c r="J192" s="58" t="str">
        <f xml:space="preserve"> IF( ISNA( 'F_Input Override'!J192 ), "", IF( ISBLANK( 'F_Input Override'!J192 ), 'F_Inputs - BP'!J192, 'F_Input Override'!J192 ) )</f>
        <v/>
      </c>
      <c r="K192" s="64" t="str">
        <f xml:space="preserve"> INDEX(Lookup!C:C, MATCH('Inp - BP final'!B192, Lookup!B:B, 0),)</f>
        <v>ADDN2 - Base opex</v>
      </c>
    </row>
    <row r="193" spans="1:12">
      <c r="A193" t="s">
        <v>347</v>
      </c>
      <c r="B193" t="s">
        <v>114</v>
      </c>
      <c r="C193" t="s">
        <v>57</v>
      </c>
      <c r="D193" t="s">
        <v>47</v>
      </c>
      <c r="E193" t="s">
        <v>41</v>
      </c>
      <c r="F193" s="58">
        <f xml:space="preserve"> IF( ISNA( 'F_Input Override'!F193 ), "", IF( ISBLANK( 'F_Input Override'!F193 ), 'F_Inputs - BP'!F193, 'F_Input Override'!F193 ) )</f>
        <v>174.75000000000011</v>
      </c>
      <c r="G193" s="58">
        <f xml:space="preserve"> IF( ISNA( 'F_Input Override'!G193 ), "", IF( ISBLANK( 'F_Input Override'!G193 ), 'F_Inputs - BP'!G193, 'F_Input Override'!G193 ) )</f>
        <v>167.59399999999999</v>
      </c>
      <c r="H193" s="58">
        <f xml:space="preserve"> IF( ISNA( 'F_Input Override'!H193 ), "", IF( ISBLANK( 'F_Input Override'!H193 ), 'F_Inputs - BP'!H193, 'F_Input Override'!H193 ) )</f>
        <v>165.251</v>
      </c>
      <c r="I193" s="58">
        <f xml:space="preserve"> IF( ISNA( 'F_Input Override'!I193 ), "", IF( ISBLANK( 'F_Input Override'!I193 ), 'F_Inputs - BP'!I193, 'F_Input Override'!I193 ) )</f>
        <v>162.40799999999999</v>
      </c>
      <c r="J193" s="58">
        <f xml:space="preserve"> IF( ISNA( 'F_Input Override'!J193 ), "", IF( ISBLANK( 'F_Input Override'!J193 ), 'F_Inputs - BP'!J193, 'F_Input Override'!J193 ) )</f>
        <v>157.42699999999999</v>
      </c>
      <c r="K193" s="64" t="str">
        <f xml:space="preserve"> INDEX(Lookup!C:C, MATCH('Inp - BP final'!B193, Lookup!B:B, 0),)</f>
        <v>Total WW - Base opex</v>
      </c>
      <c r="L193" t="s">
        <v>366</v>
      </c>
    </row>
    <row r="194" spans="1:12">
      <c r="A194" t="s">
        <v>347</v>
      </c>
      <c r="B194" t="s">
        <v>115</v>
      </c>
      <c r="C194" t="s">
        <v>116</v>
      </c>
      <c r="D194" t="s">
        <v>47</v>
      </c>
      <c r="E194" t="s">
        <v>41</v>
      </c>
      <c r="F194" s="58">
        <f xml:space="preserve"> IF( ISNA( 'F_Input Override'!F194 ), "", IF( ISBLANK( 'F_Input Override'!F194 ), 'F_Inputs - BP'!F194, 'F_Input Override'!F194 ) )</f>
        <v>0.36</v>
      </c>
      <c r="G194" s="58">
        <f xml:space="preserve"> IF( ISNA( 'F_Input Override'!G194 ), "", IF( ISBLANK( 'F_Input Override'!G194 ), 'F_Inputs - BP'!G194, 'F_Input Override'!G194 ) )</f>
        <v>1.016</v>
      </c>
      <c r="H194" s="58">
        <f xml:space="preserve"> IF( ISNA( 'F_Input Override'!H194 ), "", IF( ISBLANK( 'F_Input Override'!H194 ), 'F_Inputs - BP'!H194, 'F_Input Override'!H194 ) )</f>
        <v>1.581</v>
      </c>
      <c r="I194" s="58">
        <f xml:space="preserve"> IF( ISNA( 'F_Input Override'!I194 ), "", IF( ISBLANK( 'F_Input Override'!I194 ), 'F_Inputs - BP'!I194, 'F_Input Override'!I194 ) )</f>
        <v>2.1669999999999998</v>
      </c>
      <c r="J194" s="58">
        <f xml:space="preserve"> IF( ISNA( 'F_Input Override'!J194 ), "", IF( ISBLANK( 'F_Input Override'!J194 ), 'F_Inputs - BP'!J194, 'F_Input Override'!J194 ) )</f>
        <v>2.73</v>
      </c>
      <c r="K194" s="64" t="str">
        <f xml:space="preserve"> INDEX(Lookup!C:C, MATCH('Inp - BP final'!B194, Lookup!B:B, 0),)</f>
        <v>WWN+ - Enh opex</v>
      </c>
    </row>
    <row r="195" spans="1:12">
      <c r="A195" t="s">
        <v>347</v>
      </c>
      <c r="B195" t="s">
        <v>117</v>
      </c>
      <c r="C195" t="s">
        <v>118</v>
      </c>
      <c r="D195" t="s">
        <v>47</v>
      </c>
      <c r="E195" t="s">
        <v>41</v>
      </c>
      <c r="F195" s="58">
        <f xml:space="preserve"> IF( ISNA( 'F_Input Override'!F195 ), "", IF( ISBLANK( 'F_Input Override'!F195 ), 'F_Inputs - BP'!F195, 'F_Input Override'!F195 ) )</f>
        <v>0.13300000000000001</v>
      </c>
      <c r="G195" s="58">
        <f xml:space="preserve"> IF( ISNA( 'F_Input Override'!G195 ), "", IF( ISBLANK( 'F_Input Override'!G195 ), 'F_Inputs - BP'!G195, 'F_Input Override'!G195 ) )</f>
        <v>0.36900000000000011</v>
      </c>
      <c r="H195" s="58">
        <f xml:space="preserve"> IF( ISNA( 'F_Input Override'!H195 ), "", IF( ISBLANK( 'F_Input Override'!H195 ), 'F_Inputs - BP'!H195, 'F_Input Override'!H195 ) )</f>
        <v>0.58300000000000007</v>
      </c>
      <c r="I195" s="58">
        <f xml:space="preserve"> IF( ISNA( 'F_Input Override'!I195 ), "", IF( ISBLANK( 'F_Input Override'!I195 ), 'F_Inputs - BP'!I195, 'F_Input Override'!I195 ) )</f>
        <v>0.79300000000000004</v>
      </c>
      <c r="J195" s="58">
        <f xml:space="preserve"> IF( ISNA( 'F_Input Override'!J195 ), "", IF( ISBLANK( 'F_Input Override'!J195 ), 'F_Inputs - BP'!J195, 'F_Input Override'!J195 ) )</f>
        <v>1.0249999999999999</v>
      </c>
      <c r="K195" s="64" t="str">
        <f xml:space="preserve"> INDEX(Lookup!C:C, MATCH('Inp - BP final'!B195, Lookup!B:B, 0),)</f>
        <v>WWN+ - Enh opex</v>
      </c>
    </row>
    <row r="196" spans="1:12">
      <c r="A196" t="s">
        <v>347</v>
      </c>
      <c r="B196" t="s">
        <v>119</v>
      </c>
      <c r="C196" t="s">
        <v>120</v>
      </c>
      <c r="D196" t="s">
        <v>47</v>
      </c>
      <c r="E196" t="s">
        <v>41</v>
      </c>
      <c r="F196" s="58">
        <f xml:space="preserve"> IF( ISNA( 'F_Input Override'!F196 ), "", IF( ISBLANK( 'F_Input Override'!F196 ), 'F_Inputs - BP'!F196, 'F_Input Override'!F196 ) )</f>
        <v>6.8000000000000005E-2</v>
      </c>
      <c r="G196" s="58">
        <f xml:space="preserve"> IF( ISNA( 'F_Input Override'!G196 ), "", IF( ISBLANK( 'F_Input Override'!G196 ), 'F_Inputs - BP'!G196, 'F_Input Override'!G196 ) )</f>
        <v>0.189</v>
      </c>
      <c r="H196" s="58">
        <f xml:space="preserve"> IF( ISNA( 'F_Input Override'!H196 ), "", IF( ISBLANK( 'F_Input Override'!H196 ), 'F_Inputs - BP'!H196, 'F_Input Override'!H196 ) )</f>
        <v>0.28699999999999998</v>
      </c>
      <c r="I196" s="58">
        <f xml:space="preserve"> IF( ISNA( 'F_Input Override'!I196 ), "", IF( ISBLANK( 'F_Input Override'!I196 ), 'F_Inputs - BP'!I196, 'F_Input Override'!I196 ) )</f>
        <v>0.40899999999999997</v>
      </c>
      <c r="J196" s="58">
        <f xml:space="preserve"> IF( ISNA( 'F_Input Override'!J196 ), "", IF( ISBLANK( 'F_Input Override'!J196 ), 'F_Inputs - BP'!J196, 'F_Input Override'!J196 ) )</f>
        <v>0.52</v>
      </c>
      <c r="K196" s="64" t="str">
        <f xml:space="preserve"> INDEX(Lookup!C:C, MATCH('Inp - BP final'!B196, Lookup!B:B, 0),)</f>
        <v>WWN+ - Enh opex</v>
      </c>
    </row>
    <row r="197" spans="1:12">
      <c r="A197" t="s">
        <v>347</v>
      </c>
      <c r="B197" t="s">
        <v>121</v>
      </c>
      <c r="C197" t="s">
        <v>122</v>
      </c>
      <c r="D197" t="s">
        <v>47</v>
      </c>
      <c r="E197" t="s">
        <v>41</v>
      </c>
      <c r="F197" s="58">
        <f xml:space="preserve"> IF( ISNA( 'F_Input Override'!F197 ), "", IF( ISBLANK( 'F_Input Override'!F197 ), 'F_Inputs - BP'!F197, 'F_Input Override'!F197 ) )</f>
        <v>5.0309999999999997</v>
      </c>
      <c r="G197" s="58">
        <f xml:space="preserve"> IF( ISNA( 'F_Input Override'!G197 ), "", IF( ISBLANK( 'F_Input Override'!G197 ), 'F_Inputs - BP'!G197, 'F_Input Override'!G197 ) )</f>
        <v>7.44</v>
      </c>
      <c r="H197" s="58">
        <f xml:space="preserve"> IF( ISNA( 'F_Input Override'!H197 ), "", IF( ISBLANK( 'F_Input Override'!H197 ), 'F_Inputs - BP'!H197, 'F_Input Override'!H197 ) )</f>
        <v>9.19</v>
      </c>
      <c r="I197" s="58">
        <f xml:space="preserve"> IF( ISNA( 'F_Input Override'!I197 ), "", IF( ISBLANK( 'F_Input Override'!I197 ), 'F_Inputs - BP'!I197, 'F_Input Override'!I197 ) )</f>
        <v>11.101000000000001</v>
      </c>
      <c r="J197" s="58">
        <f xml:space="preserve"> IF( ISNA( 'F_Input Override'!J197 ), "", IF( ISBLANK( 'F_Input Override'!J197 ), 'F_Inputs - BP'!J197, 'F_Input Override'!J197 ) )</f>
        <v>14.282999999999999</v>
      </c>
      <c r="K197" s="64" t="str">
        <f xml:space="preserve"> INDEX(Lookup!C:C, MATCH('Inp - BP final'!B197, Lookup!B:B, 0),)</f>
        <v>WWN+ - Enh opex</v>
      </c>
    </row>
    <row r="198" spans="1:12">
      <c r="A198" t="s">
        <v>347</v>
      </c>
      <c r="B198" t="s">
        <v>123</v>
      </c>
      <c r="C198" t="s">
        <v>124</v>
      </c>
      <c r="D198" t="s">
        <v>47</v>
      </c>
      <c r="E198" t="s">
        <v>41</v>
      </c>
      <c r="F198" s="58">
        <f xml:space="preserve"> IF( ISNA( 'F_Input Override'!F198 ), "", IF( ISBLANK( 'F_Input Override'!F198 ), 'F_Inputs - BP'!F198, 'F_Input Override'!F198 ) )</f>
        <v>0</v>
      </c>
      <c r="G198" s="58">
        <f xml:space="preserve"> IF( ISNA( 'F_Input Override'!G198 ), "", IF( ISBLANK( 'F_Input Override'!G198 ), 'F_Inputs - BP'!G198, 'F_Input Override'!G198 ) )</f>
        <v>0</v>
      </c>
      <c r="H198" s="58">
        <f xml:space="preserve"> IF( ISNA( 'F_Input Override'!H198 ), "", IF( ISBLANK( 'F_Input Override'!H198 ), 'F_Inputs - BP'!H198, 'F_Input Override'!H198 ) )</f>
        <v>0</v>
      </c>
      <c r="I198" s="58">
        <f xml:space="preserve"> IF( ISNA( 'F_Input Override'!I198 ), "", IF( ISBLANK( 'F_Input Override'!I198 ), 'F_Inputs - BP'!I198, 'F_Input Override'!I198 ) )</f>
        <v>0</v>
      </c>
      <c r="J198" s="58">
        <f xml:space="preserve"> IF( ISNA( 'F_Input Override'!J198 ), "", IF( ISBLANK( 'F_Input Override'!J198 ), 'F_Inputs - BP'!J198, 'F_Input Override'!J198 ) )</f>
        <v>0</v>
      </c>
      <c r="K198" s="64" t="str">
        <f xml:space="preserve"> INDEX(Lookup!C:C, MATCH('Inp - BP final'!B198, Lookup!B:B, 0),)</f>
        <v>WWN+ - Enh opex</v>
      </c>
    </row>
    <row r="199" spans="1:12">
      <c r="A199" t="s">
        <v>347</v>
      </c>
      <c r="B199" t="s">
        <v>125</v>
      </c>
      <c r="C199" t="s">
        <v>126</v>
      </c>
      <c r="D199" t="s">
        <v>47</v>
      </c>
      <c r="E199" t="s">
        <v>41</v>
      </c>
      <c r="F199" s="58">
        <f xml:space="preserve"> IF( ISNA( 'F_Input Override'!F199 ), "", IF( ISBLANK( 'F_Input Override'!F199 ), 'F_Inputs - BP'!F199, 'F_Input Override'!F199 ) )</f>
        <v>0</v>
      </c>
      <c r="G199" s="58">
        <f xml:space="preserve"> IF( ISNA( 'F_Input Override'!G199 ), "", IF( ISBLANK( 'F_Input Override'!G199 ), 'F_Inputs - BP'!G199, 'F_Input Override'!G199 ) )</f>
        <v>0</v>
      </c>
      <c r="H199" s="58">
        <f xml:space="preserve"> IF( ISNA( 'F_Input Override'!H199 ), "", IF( ISBLANK( 'F_Input Override'!H199 ), 'F_Inputs - BP'!H199, 'F_Input Override'!H199 ) )</f>
        <v>0</v>
      </c>
      <c r="I199" s="58">
        <f xml:space="preserve"> IF( ISNA( 'F_Input Override'!I199 ), "", IF( ISBLANK( 'F_Input Override'!I199 ), 'F_Inputs - BP'!I199, 'F_Input Override'!I199 ) )</f>
        <v>0</v>
      </c>
      <c r="J199" s="58">
        <f xml:space="preserve"> IF( ISNA( 'F_Input Override'!J199 ), "", IF( ISBLANK( 'F_Input Override'!J199 ), 'F_Inputs - BP'!J199, 'F_Input Override'!J199 ) )</f>
        <v>0</v>
      </c>
      <c r="K199" s="64" t="str">
        <f xml:space="preserve"> INDEX(Lookup!C:C, MATCH('Inp - BP final'!B199, Lookup!B:B, 0),)</f>
        <v>BIO - Enh opex</v>
      </c>
    </row>
    <row r="200" spans="1:12">
      <c r="A200" t="s">
        <v>347</v>
      </c>
      <c r="B200" t="s">
        <v>127</v>
      </c>
      <c r="C200" t="s">
        <v>128</v>
      </c>
      <c r="D200" t="s">
        <v>47</v>
      </c>
      <c r="E200" t="s">
        <v>41</v>
      </c>
      <c r="F200" s="58">
        <f xml:space="preserve"> IF( ISNA( 'F_Input Override'!F200 ), "", IF( ISBLANK( 'F_Input Override'!F200 ), 'F_Inputs - BP'!F200, 'F_Input Override'!F200 ) )</f>
        <v>0.67700000000000005</v>
      </c>
      <c r="G200" s="58">
        <f xml:space="preserve"> IF( ISNA( 'F_Input Override'!G200 ), "", IF( ISBLANK( 'F_Input Override'!G200 ), 'F_Inputs - BP'!G200, 'F_Input Override'!G200 ) )</f>
        <v>1.542</v>
      </c>
      <c r="H200" s="58">
        <f xml:space="preserve"> IF( ISNA( 'F_Input Override'!H200 ), "", IF( ISBLANK( 'F_Input Override'!H200 ), 'F_Inputs - BP'!H200, 'F_Input Override'!H200 ) )</f>
        <v>3.9420000000000002</v>
      </c>
      <c r="I200" s="58">
        <f xml:space="preserve"> IF( ISNA( 'F_Input Override'!I200 ), "", IF( ISBLANK( 'F_Input Override'!I200 ), 'F_Inputs - BP'!I200, 'F_Input Override'!I200 ) )</f>
        <v>6.4059999999999997</v>
      </c>
      <c r="J200" s="58">
        <f xml:space="preserve"> IF( ISNA( 'F_Input Override'!J200 ), "", IF( ISBLANK( 'F_Input Override'!J200 ), 'F_Inputs - BP'!J200, 'F_Input Override'!J200 ) )</f>
        <v>7.0449999999999999</v>
      </c>
      <c r="K200" s="64" t="str">
        <f xml:space="preserve"> INDEX(Lookup!C:C, MATCH('Inp - BP final'!B200, Lookup!B:B, 0),)</f>
        <v>BIO - Enh opex</v>
      </c>
    </row>
    <row r="201" spans="1:12">
      <c r="A201" t="s">
        <v>347</v>
      </c>
      <c r="B201" t="s">
        <v>129</v>
      </c>
      <c r="C201" t="s">
        <v>130</v>
      </c>
      <c r="D201" t="s">
        <v>47</v>
      </c>
      <c r="E201" t="s">
        <v>41</v>
      </c>
      <c r="F201" s="58">
        <f xml:space="preserve"> IF( ISNA( 'F_Input Override'!F201 ), "", IF( ISBLANK( 'F_Input Override'!F201 ), 'F_Inputs - BP'!F201, 'F_Input Override'!F201 ) )</f>
        <v>0</v>
      </c>
      <c r="G201" s="58">
        <f xml:space="preserve"> IF( ISNA( 'F_Input Override'!G201 ), "", IF( ISBLANK( 'F_Input Override'!G201 ), 'F_Inputs - BP'!G201, 'F_Input Override'!G201 ) )</f>
        <v>0</v>
      </c>
      <c r="H201" s="58">
        <f xml:space="preserve"> IF( ISNA( 'F_Input Override'!H201 ), "", IF( ISBLANK( 'F_Input Override'!H201 ), 'F_Inputs - BP'!H201, 'F_Input Override'!H201 ) )</f>
        <v>0</v>
      </c>
      <c r="I201" s="58">
        <f xml:space="preserve"> IF( ISNA( 'F_Input Override'!I201 ), "", IF( ISBLANK( 'F_Input Override'!I201 ), 'F_Inputs - BP'!I201, 'F_Input Override'!I201 ) )</f>
        <v>0</v>
      </c>
      <c r="J201" s="58">
        <f xml:space="preserve"> IF( ISNA( 'F_Input Override'!J201 ), "", IF( ISBLANK( 'F_Input Override'!J201 ), 'F_Inputs - BP'!J201, 'F_Input Override'!J201 ) )</f>
        <v>0</v>
      </c>
      <c r="K201" s="64" t="str">
        <f xml:space="preserve"> INDEX(Lookup!C:C, MATCH('Inp - BP final'!B201, Lookup!B:B, 0),)</f>
        <v>BIO - Enh opex</v>
      </c>
    </row>
    <row r="202" spans="1:12">
      <c r="A202" t="s">
        <v>347</v>
      </c>
      <c r="B202" t="s">
        <v>131</v>
      </c>
      <c r="C202" t="s">
        <v>132</v>
      </c>
      <c r="D202" t="s">
        <v>47</v>
      </c>
      <c r="E202" t="s">
        <v>41</v>
      </c>
      <c r="F202" s="58" t="str">
        <f xml:space="preserve"> IF( ISNA( 'F_Input Override'!F202 ), "", IF( ISBLANK( 'F_Input Override'!F202 ), 'F_Inputs - BP'!F202, 'F_Input Override'!F202 ) )</f>
        <v/>
      </c>
      <c r="G202" s="58" t="str">
        <f xml:space="preserve"> IF( ISNA( 'F_Input Override'!G202 ), "", IF( ISBLANK( 'F_Input Override'!G202 ), 'F_Inputs - BP'!G202, 'F_Input Override'!G202 ) )</f>
        <v/>
      </c>
      <c r="H202" s="58" t="str">
        <f xml:space="preserve"> IF( ISNA( 'F_Input Override'!H202 ), "", IF( ISBLANK( 'F_Input Override'!H202 ), 'F_Inputs - BP'!H202, 'F_Input Override'!H202 ) )</f>
        <v/>
      </c>
      <c r="I202" s="58" t="str">
        <f xml:space="preserve"> IF( ISNA( 'F_Input Override'!I202 ), "", IF( ISBLANK( 'F_Input Override'!I202 ), 'F_Inputs - BP'!I202, 'F_Input Override'!I202 ) )</f>
        <v/>
      </c>
      <c r="J202" s="58" t="str">
        <f xml:space="preserve"> IF( ISNA( 'F_Input Override'!J202 ), "", IF( ISBLANK( 'F_Input Override'!J202 ), 'F_Inputs - BP'!J202, 'F_Input Override'!J202 ) )</f>
        <v/>
      </c>
      <c r="K202" s="64" t="str">
        <f xml:space="preserve"> INDEX(Lookup!C:C, MATCH('Inp - BP final'!B202, Lookup!B:B, 0),)</f>
        <v>ADDN1 - Enh opex</v>
      </c>
    </row>
    <row r="203" spans="1:12">
      <c r="A203" t="s">
        <v>347</v>
      </c>
      <c r="B203" t="s">
        <v>133</v>
      </c>
      <c r="C203" t="s">
        <v>134</v>
      </c>
      <c r="D203" t="s">
        <v>47</v>
      </c>
      <c r="E203" t="s">
        <v>41</v>
      </c>
      <c r="F203" s="58" t="str">
        <f xml:space="preserve"> IF( ISNA( 'F_Input Override'!F203 ), "", IF( ISBLANK( 'F_Input Override'!F203 ), 'F_Inputs - BP'!F203, 'F_Input Override'!F203 ) )</f>
        <v/>
      </c>
      <c r="G203" s="58" t="str">
        <f xml:space="preserve"> IF( ISNA( 'F_Input Override'!G203 ), "", IF( ISBLANK( 'F_Input Override'!G203 ), 'F_Inputs - BP'!G203, 'F_Input Override'!G203 ) )</f>
        <v/>
      </c>
      <c r="H203" s="58" t="str">
        <f xml:space="preserve"> IF( ISNA( 'F_Input Override'!H203 ), "", IF( ISBLANK( 'F_Input Override'!H203 ), 'F_Inputs - BP'!H203, 'F_Input Override'!H203 ) )</f>
        <v/>
      </c>
      <c r="I203" s="58" t="str">
        <f xml:space="preserve"> IF( ISNA( 'F_Input Override'!I203 ), "", IF( ISBLANK( 'F_Input Override'!I203 ), 'F_Inputs - BP'!I203, 'F_Input Override'!I203 ) )</f>
        <v/>
      </c>
      <c r="J203" s="58" t="str">
        <f xml:space="preserve"> IF( ISNA( 'F_Input Override'!J203 ), "", IF( ISBLANK( 'F_Input Override'!J203 ), 'F_Inputs - BP'!J203, 'F_Input Override'!J203 ) )</f>
        <v/>
      </c>
      <c r="K203" s="64" t="str">
        <f xml:space="preserve"> INDEX(Lookup!C:C, MATCH('Inp - BP final'!B203, Lookup!B:B, 0),)</f>
        <v>ADDN2 - Enh opex</v>
      </c>
    </row>
    <row r="204" spans="1:12">
      <c r="A204" t="s">
        <v>347</v>
      </c>
      <c r="B204" t="s">
        <v>135</v>
      </c>
      <c r="C204" t="s">
        <v>69</v>
      </c>
      <c r="D204" t="s">
        <v>47</v>
      </c>
      <c r="E204" t="s">
        <v>41</v>
      </c>
      <c r="F204" s="58">
        <f xml:space="preserve"> IF( ISNA( 'F_Input Override'!F204 ), "", IF( ISBLANK( 'F_Input Override'!F204 ), 'F_Inputs - BP'!F204, 'F_Input Override'!F204 ) )</f>
        <v>6.2690000000000001</v>
      </c>
      <c r="G204" s="58">
        <f xml:space="preserve"> IF( ISNA( 'F_Input Override'!G204 ), "", IF( ISBLANK( 'F_Input Override'!G204 ), 'F_Inputs - BP'!G204, 'F_Input Override'!G204 ) )</f>
        <v>10.555999999999999</v>
      </c>
      <c r="H204" s="58">
        <f xml:space="preserve"> IF( ISNA( 'F_Input Override'!H204 ), "", IF( ISBLANK( 'F_Input Override'!H204 ), 'F_Inputs - BP'!H204, 'F_Input Override'!H204 ) )</f>
        <v>15.583</v>
      </c>
      <c r="I204" s="58">
        <f xml:space="preserve"> IF( ISNA( 'F_Input Override'!I204 ), "", IF( ISBLANK( 'F_Input Override'!I204 ), 'F_Inputs - BP'!I204, 'F_Input Override'!I204 ) )</f>
        <v>20.876000000000001</v>
      </c>
      <c r="J204" s="58">
        <f xml:space="preserve"> IF( ISNA( 'F_Input Override'!J204 ), "", IF( ISBLANK( 'F_Input Override'!J204 ), 'F_Inputs - BP'!J204, 'F_Input Override'!J204 ) )</f>
        <v>25.603000000000002</v>
      </c>
      <c r="K204" s="64" t="str">
        <f xml:space="preserve"> INDEX(Lookup!C:C, MATCH('Inp - BP final'!B204, Lookup!B:B, 0),)</f>
        <v>Total WW - Enh opex</v>
      </c>
      <c r="L204" t="s">
        <v>366</v>
      </c>
    </row>
    <row r="205" spans="1:12">
      <c r="A205" t="s">
        <v>347</v>
      </c>
      <c r="B205" t="s">
        <v>136</v>
      </c>
      <c r="C205" t="s">
        <v>137</v>
      </c>
      <c r="D205" t="s">
        <v>47</v>
      </c>
      <c r="E205" t="s">
        <v>41</v>
      </c>
      <c r="F205" s="58">
        <f xml:space="preserve"> IF( ISNA( 'F_Input Override'!F205 ), "", IF( ISBLANK( 'F_Input Override'!F205 ), 'F_Inputs - BP'!F205, 'F_Input Override'!F205 ) )</f>
        <v>23.719000000000001</v>
      </c>
      <c r="G205" s="58">
        <f xml:space="preserve"> IF( ISNA( 'F_Input Override'!G205 ), "", IF( ISBLANK( 'F_Input Override'!G205 ), 'F_Inputs - BP'!G205, 'F_Input Override'!G205 ) )</f>
        <v>21.478999999999999</v>
      </c>
      <c r="H205" s="58">
        <f xml:space="preserve"> IF( ISNA( 'F_Input Override'!H205 ), "", IF( ISBLANK( 'F_Input Override'!H205 ), 'F_Inputs - BP'!H205, 'F_Input Override'!H205 ) )</f>
        <v>21.870999999999999</v>
      </c>
      <c r="I205" s="58">
        <f xml:space="preserve"> IF( ISNA( 'F_Input Override'!I205 ), "", IF( ISBLANK( 'F_Input Override'!I205 ), 'F_Inputs - BP'!I205, 'F_Input Override'!I205 ) )</f>
        <v>21.547999999999998</v>
      </c>
      <c r="J205" s="58">
        <f xml:space="preserve"> IF( ISNA( 'F_Input Override'!J205 ), "", IF( ISBLANK( 'F_Input Override'!J205 ), 'F_Inputs - BP'!J205, 'F_Input Override'!J205 ) )</f>
        <v>21.545000000000002</v>
      </c>
      <c r="K205" s="64" t="str">
        <f xml:space="preserve"> INDEX(Lookup!C:C, MATCH('Inp - BP final'!B205, Lookup!B:B, 0),)</f>
        <v>WWN+ - Base capex</v>
      </c>
    </row>
    <row r="206" spans="1:12">
      <c r="A206" t="s">
        <v>347</v>
      </c>
      <c r="B206" t="s">
        <v>138</v>
      </c>
      <c r="C206" t="s">
        <v>139</v>
      </c>
      <c r="D206" t="s">
        <v>47</v>
      </c>
      <c r="E206" t="s">
        <v>41</v>
      </c>
      <c r="F206" s="58">
        <f xml:space="preserve"> IF( ISNA( 'F_Input Override'!F206 ), "", IF( ISBLANK( 'F_Input Override'!F206 ), 'F_Inputs - BP'!F206, 'F_Input Override'!F206 ) )</f>
        <v>9.202</v>
      </c>
      <c r="G206" s="58">
        <f xml:space="preserve"> IF( ISNA( 'F_Input Override'!G206 ), "", IF( ISBLANK( 'F_Input Override'!G206 ), 'F_Inputs - BP'!G206, 'F_Input Override'!G206 ) )</f>
        <v>8.4570000000000007</v>
      </c>
      <c r="H206" s="58">
        <f xml:space="preserve"> IF( ISNA( 'F_Input Override'!H206 ), "", IF( ISBLANK( 'F_Input Override'!H206 ), 'F_Inputs - BP'!H206, 'F_Input Override'!H206 ) )</f>
        <v>8.5950000000000006</v>
      </c>
      <c r="I206" s="58">
        <f xml:space="preserve"> IF( ISNA( 'F_Input Override'!I206 ), "", IF( ISBLANK( 'F_Input Override'!I206 ), 'F_Inputs - BP'!I206, 'F_Input Override'!I206 ) )</f>
        <v>8.4600000000000009</v>
      </c>
      <c r="J206" s="58">
        <f xml:space="preserve"> IF( ISNA( 'F_Input Override'!J206 ), "", IF( ISBLANK( 'F_Input Override'!J206 ), 'F_Inputs - BP'!J206, 'F_Input Override'!J206 ) )</f>
        <v>8.4499999999999993</v>
      </c>
      <c r="K206" s="64" t="str">
        <f xml:space="preserve"> INDEX(Lookup!C:C, MATCH('Inp - BP final'!B206, Lookup!B:B, 0),)</f>
        <v>WWN+ - Base capex</v>
      </c>
    </row>
    <row r="207" spans="1:12">
      <c r="A207" t="s">
        <v>347</v>
      </c>
      <c r="B207" t="s">
        <v>140</v>
      </c>
      <c r="C207" t="s">
        <v>141</v>
      </c>
      <c r="D207" t="s">
        <v>47</v>
      </c>
      <c r="E207" t="s">
        <v>41</v>
      </c>
      <c r="F207" s="58">
        <f xml:space="preserve"> IF( ISNA( 'F_Input Override'!F207 ), "", IF( ISBLANK( 'F_Input Override'!F207 ), 'F_Inputs - BP'!F207, 'F_Input Override'!F207 ) )</f>
        <v>4.7770000000000001</v>
      </c>
      <c r="G207" s="58">
        <f xml:space="preserve"> IF( ISNA( 'F_Input Override'!G207 ), "", IF( ISBLANK( 'F_Input Override'!G207 ), 'F_Inputs - BP'!G207, 'F_Input Override'!G207 ) )</f>
        <v>4.4020000000000001</v>
      </c>
      <c r="H207" s="58">
        <f xml:space="preserve"> IF( ISNA( 'F_Input Override'!H207 ), "", IF( ISBLANK( 'F_Input Override'!H207 ), 'F_Inputs - BP'!H207, 'F_Input Override'!H207 ) )</f>
        <v>4.4729999999999999</v>
      </c>
      <c r="I207" s="58">
        <f xml:space="preserve"> IF( ISNA( 'F_Input Override'!I207 ), "", IF( ISBLANK( 'F_Input Override'!I207 ), 'F_Inputs - BP'!I207, 'F_Input Override'!I207 ) )</f>
        <v>4.4009999999999998</v>
      </c>
      <c r="J207" s="58">
        <f xml:space="preserve"> IF( ISNA( 'F_Input Override'!J207 ), "", IF( ISBLANK( 'F_Input Override'!J207 ), 'F_Inputs - BP'!J207, 'F_Input Override'!J207 ) )</f>
        <v>4.3959999999999999</v>
      </c>
      <c r="K207" s="64" t="str">
        <f xml:space="preserve"> INDEX(Lookup!C:C, MATCH('Inp - BP final'!B207, Lookup!B:B, 0),)</f>
        <v>WWN+ - Base capex</v>
      </c>
    </row>
    <row r="208" spans="1:12">
      <c r="A208" t="s">
        <v>347</v>
      </c>
      <c r="B208" t="s">
        <v>142</v>
      </c>
      <c r="C208" t="s">
        <v>143</v>
      </c>
      <c r="D208" t="s">
        <v>47</v>
      </c>
      <c r="E208" t="s">
        <v>41</v>
      </c>
      <c r="F208" s="58">
        <f xml:space="preserve"> IF( ISNA( 'F_Input Override'!F208 ), "", IF( ISBLANK( 'F_Input Override'!F208 ), 'F_Inputs - BP'!F208, 'F_Input Override'!F208 ) )</f>
        <v>53.326000000000001</v>
      </c>
      <c r="G208" s="58">
        <f xml:space="preserve"> IF( ISNA( 'F_Input Override'!G208 ), "", IF( ISBLANK( 'F_Input Override'!G208 ), 'F_Inputs - BP'!G208, 'F_Input Override'!G208 ) )</f>
        <v>66.262</v>
      </c>
      <c r="H208" s="58">
        <f xml:space="preserve"> IF( ISNA( 'F_Input Override'!H208 ), "", IF( ISBLANK( 'F_Input Override'!H208 ), 'F_Inputs - BP'!H208, 'F_Input Override'!H208 ) )</f>
        <v>64.119</v>
      </c>
      <c r="I208" s="58">
        <f xml:space="preserve"> IF( ISNA( 'F_Input Override'!I208 ), "", IF( ISBLANK( 'F_Input Override'!I208 ), 'F_Inputs - BP'!I208, 'F_Input Override'!I208 ) )</f>
        <v>58.764000000000003</v>
      </c>
      <c r="J208" s="58">
        <f xml:space="preserve"> IF( ISNA( 'F_Input Override'!J208 ), "", IF( ISBLANK( 'F_Input Override'!J208 ), 'F_Inputs - BP'!J208, 'F_Input Override'!J208 ) )</f>
        <v>53.061999999999998</v>
      </c>
      <c r="K208" s="64" t="str">
        <f xml:space="preserve"> INDEX(Lookup!C:C, MATCH('Inp - BP final'!B208, Lookup!B:B, 0),)</f>
        <v>WWN+ - Base capex</v>
      </c>
    </row>
    <row r="209" spans="1:12">
      <c r="A209" t="s">
        <v>347</v>
      </c>
      <c r="B209" t="s">
        <v>144</v>
      </c>
      <c r="C209" t="s">
        <v>145</v>
      </c>
      <c r="D209" t="s">
        <v>47</v>
      </c>
      <c r="E209" t="s">
        <v>41</v>
      </c>
      <c r="F209" s="58">
        <f xml:space="preserve"> IF( ISNA( 'F_Input Override'!F209 ), "", IF( ISBLANK( 'F_Input Override'!F209 ), 'F_Inputs - BP'!F209, 'F_Input Override'!F209 ) )</f>
        <v>0</v>
      </c>
      <c r="G209" s="58">
        <f xml:space="preserve"> IF( ISNA( 'F_Input Override'!G209 ), "", IF( ISBLANK( 'F_Input Override'!G209 ), 'F_Inputs - BP'!G209, 'F_Input Override'!G209 ) )</f>
        <v>0</v>
      </c>
      <c r="H209" s="58">
        <f xml:space="preserve"> IF( ISNA( 'F_Input Override'!H209 ), "", IF( ISBLANK( 'F_Input Override'!H209 ), 'F_Inputs - BP'!H209, 'F_Input Override'!H209 ) )</f>
        <v>0</v>
      </c>
      <c r="I209" s="58">
        <f xml:space="preserve"> IF( ISNA( 'F_Input Override'!I209 ), "", IF( ISBLANK( 'F_Input Override'!I209 ), 'F_Inputs - BP'!I209, 'F_Input Override'!I209 ) )</f>
        <v>0</v>
      </c>
      <c r="J209" s="58">
        <f xml:space="preserve"> IF( ISNA( 'F_Input Override'!J209 ), "", IF( ISBLANK( 'F_Input Override'!J209 ), 'F_Inputs - BP'!J209, 'F_Input Override'!J209 ) )</f>
        <v>0</v>
      </c>
      <c r="K209" s="64" t="str">
        <f xml:space="preserve"> INDEX(Lookup!C:C, MATCH('Inp - BP final'!B209, Lookup!B:B, 0),)</f>
        <v>WWN+ - Base capex</v>
      </c>
    </row>
    <row r="210" spans="1:12">
      <c r="A210" t="s">
        <v>347</v>
      </c>
      <c r="B210" t="s">
        <v>146</v>
      </c>
      <c r="C210" t="s">
        <v>147</v>
      </c>
      <c r="D210" t="s">
        <v>47</v>
      </c>
      <c r="E210" t="s">
        <v>41</v>
      </c>
      <c r="F210" s="58">
        <f xml:space="preserve"> IF( ISNA( 'F_Input Override'!F210 ), "", IF( ISBLANK( 'F_Input Override'!F210 ), 'F_Inputs - BP'!F210, 'F_Input Override'!F210 ) )</f>
        <v>0.749</v>
      </c>
      <c r="G210" s="58">
        <f xml:space="preserve"> IF( ISNA( 'F_Input Override'!G210 ), "", IF( ISBLANK( 'F_Input Override'!G210 ), 'F_Inputs - BP'!G210, 'F_Input Override'!G210 ) )</f>
        <v>0.73799999999999999</v>
      </c>
      <c r="H210" s="58">
        <f xml:space="preserve"> IF( ISNA( 'F_Input Override'!H210 ), "", IF( ISBLANK( 'F_Input Override'!H210 ), 'F_Inputs - BP'!H210, 'F_Input Override'!H210 ) )</f>
        <v>0.73799999999999999</v>
      </c>
      <c r="I210" s="58">
        <f xml:space="preserve"> IF( ISNA( 'F_Input Override'!I210 ), "", IF( ISBLANK( 'F_Input Override'!I210 ), 'F_Inputs - BP'!I210, 'F_Input Override'!I210 ) )</f>
        <v>0.74299999999999999</v>
      </c>
      <c r="J210" s="58">
        <f xml:space="preserve"> IF( ISNA( 'F_Input Override'!J210 ), "", IF( ISBLANK( 'F_Input Override'!J210 ), 'F_Inputs - BP'!J210, 'F_Input Override'!J210 ) )</f>
        <v>0.751</v>
      </c>
      <c r="K210" s="64" t="str">
        <f xml:space="preserve"> INDEX(Lookup!C:C, MATCH('Inp - BP final'!B210, Lookup!B:B, 0),)</f>
        <v>BIO - Base capex</v>
      </c>
    </row>
    <row r="211" spans="1:12">
      <c r="A211" t="s">
        <v>347</v>
      </c>
      <c r="B211" t="s">
        <v>148</v>
      </c>
      <c r="C211" t="s">
        <v>149</v>
      </c>
      <c r="D211" t="s">
        <v>47</v>
      </c>
      <c r="E211" t="s">
        <v>41</v>
      </c>
      <c r="F211" s="58">
        <f xml:space="preserve"> IF( ISNA( 'F_Input Override'!F211 ), "", IF( ISBLANK( 'F_Input Override'!F211 ), 'F_Inputs - BP'!F211, 'F_Input Override'!F211 ) )</f>
        <v>9.548</v>
      </c>
      <c r="G211" s="58">
        <f xml:space="preserve"> IF( ISNA( 'F_Input Override'!G211 ), "", IF( ISBLANK( 'F_Input Override'!G211 ), 'F_Inputs - BP'!G211, 'F_Input Override'!G211 ) )</f>
        <v>8.6180000000000003</v>
      </c>
      <c r="H211" s="58">
        <f xml:space="preserve"> IF( ISNA( 'F_Input Override'!H211 ), "", IF( ISBLANK( 'F_Input Override'!H211 ), 'F_Inputs - BP'!H211, 'F_Input Override'!H211 ) )</f>
        <v>8.7409999999999997</v>
      </c>
      <c r="I211" s="58">
        <f xml:space="preserve"> IF( ISNA( 'F_Input Override'!I211 ), "", IF( ISBLANK( 'F_Input Override'!I211 ), 'F_Inputs - BP'!I211, 'F_Input Override'!I211 ) )</f>
        <v>8.7330000000000005</v>
      </c>
      <c r="J211" s="58">
        <f xml:space="preserve"> IF( ISNA( 'F_Input Override'!J211 ), "", IF( ISBLANK( 'F_Input Override'!J211 ), 'F_Inputs - BP'!J211, 'F_Input Override'!J211 ) )</f>
        <v>8.8149999999999995</v>
      </c>
      <c r="K211" s="64" t="str">
        <f xml:space="preserve"> INDEX(Lookup!C:C, MATCH('Inp - BP final'!B211, Lookup!B:B, 0),)</f>
        <v>BIO - Base capex</v>
      </c>
    </row>
    <row r="212" spans="1:12">
      <c r="A212" t="s">
        <v>347</v>
      </c>
      <c r="B212" t="s">
        <v>150</v>
      </c>
      <c r="C212" t="s">
        <v>151</v>
      </c>
      <c r="D212" t="s">
        <v>47</v>
      </c>
      <c r="E212" t="s">
        <v>41</v>
      </c>
      <c r="F212" s="58">
        <f xml:space="preserve"> IF( ISNA( 'F_Input Override'!F212 ), "", IF( ISBLANK( 'F_Input Override'!F212 ), 'F_Inputs - BP'!F212, 'F_Input Override'!F212 ) )</f>
        <v>0.33100000000000002</v>
      </c>
      <c r="G212" s="58">
        <f xml:space="preserve"> IF( ISNA( 'F_Input Override'!G212 ), "", IF( ISBLANK( 'F_Input Override'!G212 ), 'F_Inputs - BP'!G212, 'F_Input Override'!G212 ) )</f>
        <v>0.32600000000000001</v>
      </c>
      <c r="H212" s="58">
        <f xml:space="preserve"> IF( ISNA( 'F_Input Override'!H212 ), "", IF( ISBLANK( 'F_Input Override'!H212 ), 'F_Inputs - BP'!H212, 'F_Input Override'!H212 ) )</f>
        <v>0.32600000000000001</v>
      </c>
      <c r="I212" s="58">
        <f xml:space="preserve"> IF( ISNA( 'F_Input Override'!I212 ), "", IF( ISBLANK( 'F_Input Override'!I212 ), 'F_Inputs - BP'!I212, 'F_Input Override'!I212 ) )</f>
        <v>0.32800000000000001</v>
      </c>
      <c r="J212" s="58">
        <f xml:space="preserve"> IF( ISNA( 'F_Input Override'!J212 ), "", IF( ISBLANK( 'F_Input Override'!J212 ), 'F_Inputs - BP'!J212, 'F_Input Override'!J212 ) )</f>
        <v>0.33200000000000002</v>
      </c>
      <c r="K212" s="64" t="str">
        <f xml:space="preserve"> INDEX(Lookup!C:C, MATCH('Inp - BP final'!B212, Lookup!B:B, 0),)</f>
        <v>BIO - Base capex</v>
      </c>
    </row>
    <row r="213" spans="1:12">
      <c r="A213" t="s">
        <v>347</v>
      </c>
      <c r="B213" t="s">
        <v>152</v>
      </c>
      <c r="C213" t="s">
        <v>153</v>
      </c>
      <c r="D213" t="s">
        <v>47</v>
      </c>
      <c r="E213" t="s">
        <v>41</v>
      </c>
      <c r="F213" s="58" t="str">
        <f xml:space="preserve"> IF( ISNA( 'F_Input Override'!F213 ), "", IF( ISBLANK( 'F_Input Override'!F213 ), 'F_Inputs - BP'!F213, 'F_Input Override'!F213 ) )</f>
        <v/>
      </c>
      <c r="G213" s="58" t="str">
        <f xml:space="preserve"> IF( ISNA( 'F_Input Override'!G213 ), "", IF( ISBLANK( 'F_Input Override'!G213 ), 'F_Inputs - BP'!G213, 'F_Input Override'!G213 ) )</f>
        <v/>
      </c>
      <c r="H213" s="58" t="str">
        <f xml:space="preserve"> IF( ISNA( 'F_Input Override'!H213 ), "", IF( ISBLANK( 'F_Input Override'!H213 ), 'F_Inputs - BP'!H213, 'F_Input Override'!H213 ) )</f>
        <v/>
      </c>
      <c r="I213" s="58" t="str">
        <f xml:space="preserve"> IF( ISNA( 'F_Input Override'!I213 ), "", IF( ISBLANK( 'F_Input Override'!I213 ), 'F_Inputs - BP'!I213, 'F_Input Override'!I213 ) )</f>
        <v/>
      </c>
      <c r="J213" s="58" t="str">
        <f xml:space="preserve"> IF( ISNA( 'F_Input Override'!J213 ), "", IF( ISBLANK( 'F_Input Override'!J213 ), 'F_Inputs - BP'!J213, 'F_Input Override'!J213 ) )</f>
        <v/>
      </c>
      <c r="K213" s="64" t="str">
        <f xml:space="preserve"> INDEX(Lookup!C:C, MATCH('Inp - BP final'!B213, Lookup!B:B, 0),)</f>
        <v>ADDN1 - Base capex</v>
      </c>
    </row>
    <row r="214" spans="1:12">
      <c r="A214" t="s">
        <v>347</v>
      </c>
      <c r="B214" t="s">
        <v>154</v>
      </c>
      <c r="C214" t="s">
        <v>155</v>
      </c>
      <c r="D214" t="s">
        <v>47</v>
      </c>
      <c r="E214" t="s">
        <v>41</v>
      </c>
      <c r="F214" s="58" t="str">
        <f xml:space="preserve"> IF( ISNA( 'F_Input Override'!F214 ), "", IF( ISBLANK( 'F_Input Override'!F214 ), 'F_Inputs - BP'!F214, 'F_Input Override'!F214 ) )</f>
        <v/>
      </c>
      <c r="G214" s="58" t="str">
        <f xml:space="preserve"> IF( ISNA( 'F_Input Override'!G214 ), "", IF( ISBLANK( 'F_Input Override'!G214 ), 'F_Inputs - BP'!G214, 'F_Input Override'!G214 ) )</f>
        <v/>
      </c>
      <c r="H214" s="58" t="str">
        <f xml:space="preserve"> IF( ISNA( 'F_Input Override'!H214 ), "", IF( ISBLANK( 'F_Input Override'!H214 ), 'F_Inputs - BP'!H214, 'F_Input Override'!H214 ) )</f>
        <v/>
      </c>
      <c r="I214" s="58" t="str">
        <f xml:space="preserve"> IF( ISNA( 'F_Input Override'!I214 ), "", IF( ISBLANK( 'F_Input Override'!I214 ), 'F_Inputs - BP'!I214, 'F_Input Override'!I214 ) )</f>
        <v/>
      </c>
      <c r="J214" s="58" t="str">
        <f xml:space="preserve"> IF( ISNA( 'F_Input Override'!J214 ), "", IF( ISBLANK( 'F_Input Override'!J214 ), 'F_Inputs - BP'!J214, 'F_Input Override'!J214 ) )</f>
        <v/>
      </c>
      <c r="K214" s="64" t="str">
        <f xml:space="preserve"> INDEX(Lookup!C:C, MATCH('Inp - BP final'!B214, Lookup!B:B, 0),)</f>
        <v>ADDN2 - Base capex</v>
      </c>
    </row>
    <row r="215" spans="1:12">
      <c r="A215" t="s">
        <v>347</v>
      </c>
      <c r="B215" t="s">
        <v>156</v>
      </c>
      <c r="C215" t="s">
        <v>81</v>
      </c>
      <c r="D215" t="s">
        <v>47</v>
      </c>
      <c r="E215" t="s">
        <v>41</v>
      </c>
      <c r="F215" s="58">
        <f xml:space="preserve"> IF( ISNA( 'F_Input Override'!F215 ), "", IF( ISBLANK( 'F_Input Override'!F215 ), 'F_Inputs - BP'!F215, 'F_Input Override'!F215 ) )</f>
        <v>101.652</v>
      </c>
      <c r="G215" s="58">
        <f xml:space="preserve"> IF( ISNA( 'F_Input Override'!G215 ), "", IF( ISBLANK( 'F_Input Override'!G215 ), 'F_Inputs - BP'!G215, 'F_Input Override'!G215 ) )</f>
        <v>110.282</v>
      </c>
      <c r="H215" s="58">
        <f xml:space="preserve"> IF( ISNA( 'F_Input Override'!H215 ), "", IF( ISBLANK( 'F_Input Override'!H215 ), 'F_Inputs - BP'!H215, 'F_Input Override'!H215 ) )</f>
        <v>108.863</v>
      </c>
      <c r="I215" s="58">
        <f xml:space="preserve"> IF( ISNA( 'F_Input Override'!I215 ), "", IF( ISBLANK( 'F_Input Override'!I215 ), 'F_Inputs - BP'!I215, 'F_Input Override'!I215 ) )</f>
        <v>102.977</v>
      </c>
      <c r="J215" s="58">
        <f xml:space="preserve"> IF( ISNA( 'F_Input Override'!J215 ), "", IF( ISBLANK( 'F_Input Override'!J215 ), 'F_Inputs - BP'!J215, 'F_Input Override'!J215 ) )</f>
        <v>97.350999999999999</v>
      </c>
      <c r="K215" s="64" t="str">
        <f xml:space="preserve"> INDEX(Lookup!C:C, MATCH('Inp - BP final'!B215, Lookup!B:B, 0),)</f>
        <v>Total WW - Base capex</v>
      </c>
      <c r="L215" t="s">
        <v>366</v>
      </c>
    </row>
    <row r="216" spans="1:12">
      <c r="A216" t="s">
        <v>347</v>
      </c>
      <c r="B216" t="s">
        <v>157</v>
      </c>
      <c r="C216" t="s">
        <v>158</v>
      </c>
      <c r="D216" t="s">
        <v>47</v>
      </c>
      <c r="E216" t="s">
        <v>41</v>
      </c>
      <c r="F216" s="58">
        <f xml:space="preserve"> IF( ISNA( 'F_Input Override'!F216 ), "", IF( ISBLANK( 'F_Input Override'!F216 ), 'F_Inputs - BP'!F216, 'F_Input Override'!F216 ) )</f>
        <v>72.786000000000001</v>
      </c>
      <c r="G216" s="58">
        <f xml:space="preserve"> IF( ISNA( 'F_Input Override'!G216 ), "", IF( ISBLANK( 'F_Input Override'!G216 ), 'F_Inputs - BP'!G216, 'F_Input Override'!G216 ) )</f>
        <v>146.93799999999999</v>
      </c>
      <c r="H216" s="58">
        <f xml:space="preserve"> IF( ISNA( 'F_Input Override'!H216 ), "", IF( ISBLANK( 'F_Input Override'!H216 ), 'F_Inputs - BP'!H216, 'F_Input Override'!H216 ) )</f>
        <v>221.25700000000001</v>
      </c>
      <c r="I216" s="58">
        <f xml:space="preserve"> IF( ISNA( 'F_Input Override'!I216 ), "", IF( ISBLANK( 'F_Input Override'!I216 ), 'F_Inputs - BP'!I216, 'F_Input Override'!I216 ) )</f>
        <v>208.011</v>
      </c>
      <c r="J216" s="58">
        <f xml:space="preserve"> IF( ISNA( 'F_Input Override'!J216 ), "", IF( ISBLANK( 'F_Input Override'!J216 ), 'F_Inputs - BP'!J216, 'F_Input Override'!J216 ) )</f>
        <v>141.25700000000001</v>
      </c>
      <c r="K216" s="64" t="str">
        <f xml:space="preserve"> INDEX(Lookup!C:C, MATCH('Inp - BP final'!B216, Lookup!B:B, 0),)</f>
        <v>WWN+ - Enh capex</v>
      </c>
    </row>
    <row r="217" spans="1:12">
      <c r="A217" t="s">
        <v>347</v>
      </c>
      <c r="B217" t="s">
        <v>159</v>
      </c>
      <c r="C217" t="s">
        <v>160</v>
      </c>
      <c r="D217" t="s">
        <v>47</v>
      </c>
      <c r="E217" t="s">
        <v>41</v>
      </c>
      <c r="F217" s="58">
        <f xml:space="preserve"> IF( ISNA( 'F_Input Override'!F217 ), "", IF( ISBLANK( 'F_Input Override'!F217 ), 'F_Inputs - BP'!F217, 'F_Input Override'!F217 ) )</f>
        <v>25.263000000000002</v>
      </c>
      <c r="G217" s="58">
        <f xml:space="preserve"> IF( ISNA( 'F_Input Override'!G217 ), "", IF( ISBLANK( 'F_Input Override'!G217 ), 'F_Inputs - BP'!G217, 'F_Input Override'!G217 ) )</f>
        <v>51.58</v>
      </c>
      <c r="H217" s="58">
        <f xml:space="preserve"> IF( ISNA( 'F_Input Override'!H217 ), "", IF( ISBLANK( 'F_Input Override'!H217 ), 'F_Inputs - BP'!H217, 'F_Input Override'!H217 ) )</f>
        <v>77.605000000000004</v>
      </c>
      <c r="I217" s="58">
        <f xml:space="preserve"> IF( ISNA( 'F_Input Override'!I217 ), "", IF( ISBLANK( 'F_Input Override'!I217 ), 'F_Inputs - BP'!I217, 'F_Input Override'!I217 ) )</f>
        <v>72.180000000000007</v>
      </c>
      <c r="J217" s="58">
        <f xml:space="preserve"> IF( ISNA( 'F_Input Override'!J217 ), "", IF( ISBLANK( 'F_Input Override'!J217 ), 'F_Inputs - BP'!J217, 'F_Input Override'!J217 ) )</f>
        <v>48.026999999999987</v>
      </c>
      <c r="K217" s="64" t="str">
        <f xml:space="preserve"> INDEX(Lookup!C:C, MATCH('Inp - BP final'!B217, Lookup!B:B, 0),)</f>
        <v>WWN+ - Enh capex</v>
      </c>
    </row>
    <row r="218" spans="1:12">
      <c r="A218" t="s">
        <v>347</v>
      </c>
      <c r="B218" t="s">
        <v>161</v>
      </c>
      <c r="C218" t="s">
        <v>162</v>
      </c>
      <c r="D218" t="s">
        <v>47</v>
      </c>
      <c r="E218" t="s">
        <v>41</v>
      </c>
      <c r="F218" s="58">
        <f xml:space="preserve"> IF( ISNA( 'F_Input Override'!F218 ), "", IF( ISBLANK( 'F_Input Override'!F218 ), 'F_Inputs - BP'!F218, 'F_Input Override'!F218 ) )</f>
        <v>12.795999999999999</v>
      </c>
      <c r="G218" s="58">
        <f xml:space="preserve"> IF( ISNA( 'F_Input Override'!G218 ), "", IF( ISBLANK( 'F_Input Override'!G218 ), 'F_Inputs - BP'!G218, 'F_Input Override'!G218 ) )</f>
        <v>26.140999999999998</v>
      </c>
      <c r="H218" s="58">
        <f xml:space="preserve"> IF( ISNA( 'F_Input Override'!H218 ), "", IF( ISBLANK( 'F_Input Override'!H218 ), 'F_Inputs - BP'!H218, 'F_Input Override'!H218 ) )</f>
        <v>39.377000000000002</v>
      </c>
      <c r="I218" s="58">
        <f xml:space="preserve"> IF( ISNA( 'F_Input Override'!I218 ), "", IF( ISBLANK( 'F_Input Override'!I218 ), 'F_Inputs - BP'!I218, 'F_Input Override'!I218 ) )</f>
        <v>36.521000000000001</v>
      </c>
      <c r="J218" s="58">
        <f xml:space="preserve"> IF( ISNA( 'F_Input Override'!J218 ), "", IF( ISBLANK( 'F_Input Override'!J218 ), 'F_Inputs - BP'!J218, 'F_Input Override'!J218 ) )</f>
        <v>24.15499999999999</v>
      </c>
      <c r="K218" s="64" t="str">
        <f xml:space="preserve"> INDEX(Lookup!C:C, MATCH('Inp - BP final'!B218, Lookup!B:B, 0),)</f>
        <v>WWN+ - Enh capex</v>
      </c>
    </row>
    <row r="219" spans="1:12">
      <c r="A219" t="s">
        <v>347</v>
      </c>
      <c r="B219" t="s">
        <v>163</v>
      </c>
      <c r="C219" t="s">
        <v>164</v>
      </c>
      <c r="D219" t="s">
        <v>47</v>
      </c>
      <c r="E219" t="s">
        <v>41</v>
      </c>
      <c r="F219" s="58">
        <f xml:space="preserve"> IF( ISNA( 'F_Input Override'!F219 ), "", IF( ISBLANK( 'F_Input Override'!F219 ), 'F_Inputs - BP'!F219, 'F_Input Override'!F219 ) )</f>
        <v>110.745</v>
      </c>
      <c r="G219" s="58">
        <f xml:space="preserve"> IF( ISNA( 'F_Input Override'!G219 ), "", IF( ISBLANK( 'F_Input Override'!G219 ), 'F_Inputs - BP'!G219, 'F_Input Override'!G219 ) )</f>
        <v>140.994</v>
      </c>
      <c r="H219" s="58">
        <f xml:space="preserve"> IF( ISNA( 'F_Input Override'!H219 ), "", IF( ISBLANK( 'F_Input Override'!H219 ), 'F_Inputs - BP'!H219, 'F_Input Override'!H219 ) )</f>
        <v>108.459</v>
      </c>
      <c r="I219" s="58">
        <f xml:space="preserve"> IF( ISNA( 'F_Input Override'!I219 ), "", IF( ISBLANK( 'F_Input Override'!I219 ), 'F_Inputs - BP'!I219, 'F_Input Override'!I219 ) )</f>
        <v>107.583</v>
      </c>
      <c r="J219" s="58">
        <f xml:space="preserve"> IF( ISNA( 'F_Input Override'!J219 ), "", IF( ISBLANK( 'F_Input Override'!J219 ), 'F_Inputs - BP'!J219, 'F_Input Override'!J219 ) )</f>
        <v>73.263000000000005</v>
      </c>
      <c r="K219" s="64" t="str">
        <f xml:space="preserve"> INDEX(Lookup!C:C, MATCH('Inp - BP final'!B219, Lookup!B:B, 0),)</f>
        <v>WWN+ - Enh capex</v>
      </c>
    </row>
    <row r="220" spans="1:12">
      <c r="A220" t="s">
        <v>347</v>
      </c>
      <c r="B220" t="s">
        <v>165</v>
      </c>
      <c r="C220" t="s">
        <v>166</v>
      </c>
      <c r="D220" t="s">
        <v>47</v>
      </c>
      <c r="E220" t="s">
        <v>41</v>
      </c>
      <c r="F220" s="58">
        <f xml:space="preserve"> IF( ISNA( 'F_Input Override'!F220 ), "", IF( ISBLANK( 'F_Input Override'!F220 ), 'F_Inputs - BP'!F220, 'F_Input Override'!F220 ) )</f>
        <v>0</v>
      </c>
      <c r="G220" s="58">
        <f xml:space="preserve"> IF( ISNA( 'F_Input Override'!G220 ), "", IF( ISBLANK( 'F_Input Override'!G220 ), 'F_Inputs - BP'!G220, 'F_Input Override'!G220 ) )</f>
        <v>0</v>
      </c>
      <c r="H220" s="58">
        <f xml:space="preserve"> IF( ISNA( 'F_Input Override'!H220 ), "", IF( ISBLANK( 'F_Input Override'!H220 ), 'F_Inputs - BP'!H220, 'F_Input Override'!H220 ) )</f>
        <v>0</v>
      </c>
      <c r="I220" s="58">
        <f xml:space="preserve"> IF( ISNA( 'F_Input Override'!I220 ), "", IF( ISBLANK( 'F_Input Override'!I220 ), 'F_Inputs - BP'!I220, 'F_Input Override'!I220 ) )</f>
        <v>0</v>
      </c>
      <c r="J220" s="58">
        <f xml:space="preserve"> IF( ISNA( 'F_Input Override'!J220 ), "", IF( ISBLANK( 'F_Input Override'!J220 ), 'F_Inputs - BP'!J220, 'F_Input Override'!J220 ) )</f>
        <v>0</v>
      </c>
      <c r="K220" s="64" t="str">
        <f xml:space="preserve"> INDEX(Lookup!C:C, MATCH('Inp - BP final'!B220, Lookup!B:B, 0),)</f>
        <v>WWN+ - Enh capex</v>
      </c>
    </row>
    <row r="221" spans="1:12">
      <c r="A221" t="s">
        <v>347</v>
      </c>
      <c r="B221" t="s">
        <v>167</v>
      </c>
      <c r="C221" t="s">
        <v>168</v>
      </c>
      <c r="D221" t="s">
        <v>47</v>
      </c>
      <c r="E221" t="s">
        <v>41</v>
      </c>
      <c r="F221" s="58">
        <f xml:space="preserve"> IF( ISNA( 'F_Input Override'!F221 ), "", IF( ISBLANK( 'F_Input Override'!F221 ), 'F_Inputs - BP'!F221, 'F_Input Override'!F221 ) )</f>
        <v>0</v>
      </c>
      <c r="G221" s="58">
        <f xml:space="preserve"> IF( ISNA( 'F_Input Override'!G221 ), "", IF( ISBLANK( 'F_Input Override'!G221 ), 'F_Inputs - BP'!G221, 'F_Input Override'!G221 ) )</f>
        <v>0</v>
      </c>
      <c r="H221" s="58">
        <f xml:space="preserve"> IF( ISNA( 'F_Input Override'!H221 ), "", IF( ISBLANK( 'F_Input Override'!H221 ), 'F_Inputs - BP'!H221, 'F_Input Override'!H221 ) )</f>
        <v>0</v>
      </c>
      <c r="I221" s="58">
        <f xml:space="preserve"> IF( ISNA( 'F_Input Override'!I221 ), "", IF( ISBLANK( 'F_Input Override'!I221 ), 'F_Inputs - BP'!I221, 'F_Input Override'!I221 ) )</f>
        <v>0</v>
      </c>
      <c r="J221" s="58">
        <f xml:space="preserve"> IF( ISNA( 'F_Input Override'!J221 ), "", IF( ISBLANK( 'F_Input Override'!J221 ), 'F_Inputs - BP'!J221, 'F_Input Override'!J221 ) )</f>
        <v>0</v>
      </c>
      <c r="K221" s="64" t="str">
        <f xml:space="preserve"> INDEX(Lookup!C:C, MATCH('Inp - BP final'!B221, Lookup!B:B, 0),)</f>
        <v>BIO - Enh capex</v>
      </c>
    </row>
    <row r="222" spans="1:12">
      <c r="A222" t="s">
        <v>347</v>
      </c>
      <c r="B222" t="s">
        <v>169</v>
      </c>
      <c r="C222" t="s">
        <v>170</v>
      </c>
      <c r="D222" t="s">
        <v>47</v>
      </c>
      <c r="E222" t="s">
        <v>41</v>
      </c>
      <c r="F222" s="58">
        <f xml:space="preserve"> IF( ISNA( 'F_Input Override'!F222 ), "", IF( ISBLANK( 'F_Input Override'!F222 ), 'F_Inputs - BP'!F222, 'F_Input Override'!F222 ) )</f>
        <v>25.010000000000009</v>
      </c>
      <c r="G222" s="58">
        <f xml:space="preserve"> IF( ISNA( 'F_Input Override'!G222 ), "", IF( ISBLANK( 'F_Input Override'!G222 ), 'F_Inputs - BP'!G222, 'F_Input Override'!G222 ) )</f>
        <v>22.931000000000001</v>
      </c>
      <c r="H222" s="58">
        <f xml:space="preserve"> IF( ISNA( 'F_Input Override'!H222 ), "", IF( ISBLANK( 'F_Input Override'!H222 ), 'F_Inputs - BP'!H222, 'F_Input Override'!H222 ) )</f>
        <v>42.825000000000003</v>
      </c>
      <c r="I222" s="58">
        <f xml:space="preserve"> IF( ISNA( 'F_Input Override'!I222 ), "", IF( ISBLANK( 'F_Input Override'!I222 ), 'F_Inputs - BP'!I222, 'F_Input Override'!I222 ) )</f>
        <v>29.503</v>
      </c>
      <c r="J222" s="58">
        <f xml:space="preserve"> IF( ISNA( 'F_Input Override'!J222 ), "", IF( ISBLANK( 'F_Input Override'!J222 ), 'F_Inputs - BP'!J222, 'F_Input Override'!J222 ) )</f>
        <v>11.663</v>
      </c>
      <c r="K222" s="64" t="str">
        <f xml:space="preserve"> INDEX(Lookup!C:C, MATCH('Inp - BP final'!B222, Lookup!B:B, 0),)</f>
        <v>BIO - Enh capex</v>
      </c>
    </row>
    <row r="223" spans="1:12">
      <c r="A223" t="s">
        <v>347</v>
      </c>
      <c r="B223" t="s">
        <v>171</v>
      </c>
      <c r="C223" t="s">
        <v>172</v>
      </c>
      <c r="D223" t="s">
        <v>47</v>
      </c>
      <c r="E223" t="s">
        <v>41</v>
      </c>
      <c r="F223" s="58">
        <f xml:space="preserve"> IF( ISNA( 'F_Input Override'!F223 ), "", IF( ISBLANK( 'F_Input Override'!F223 ), 'F_Inputs - BP'!F223, 'F_Input Override'!F223 ) )</f>
        <v>0.189</v>
      </c>
      <c r="G223" s="58">
        <f xml:space="preserve"> IF( ISNA( 'F_Input Override'!G223 ), "", IF( ISBLANK( 'F_Input Override'!G223 ), 'F_Inputs - BP'!G223, 'F_Input Override'!G223 ) )</f>
        <v>0.185</v>
      </c>
      <c r="H223" s="58">
        <f xml:space="preserve"> IF( ISNA( 'F_Input Override'!H223 ), "", IF( ISBLANK( 'F_Input Override'!H223 ), 'F_Inputs - BP'!H223, 'F_Input Override'!H223 ) )</f>
        <v>0</v>
      </c>
      <c r="I223" s="58">
        <f xml:space="preserve"> IF( ISNA( 'F_Input Override'!I223 ), "", IF( ISBLANK( 'F_Input Override'!I223 ), 'F_Inputs - BP'!I223, 'F_Input Override'!I223 ) )</f>
        <v>0</v>
      </c>
      <c r="J223" s="58">
        <f xml:space="preserve"> IF( ISNA( 'F_Input Override'!J223 ), "", IF( ISBLANK( 'F_Input Override'!J223 ), 'F_Inputs - BP'!J223, 'F_Input Override'!J223 ) )</f>
        <v>0</v>
      </c>
      <c r="K223" s="64" t="str">
        <f xml:space="preserve"> INDEX(Lookup!C:C, MATCH('Inp - BP final'!B223, Lookup!B:B, 0),)</f>
        <v>BIO - Enh capex</v>
      </c>
    </row>
    <row r="224" spans="1:12">
      <c r="A224" t="s">
        <v>347</v>
      </c>
      <c r="B224" t="s">
        <v>173</v>
      </c>
      <c r="C224" t="s">
        <v>174</v>
      </c>
      <c r="D224" t="s">
        <v>47</v>
      </c>
      <c r="E224" t="s">
        <v>41</v>
      </c>
      <c r="F224" s="58" t="str">
        <f xml:space="preserve"> IF( ISNA( 'F_Input Override'!F224 ), "", IF( ISBLANK( 'F_Input Override'!F224 ), 'F_Inputs - BP'!F224, 'F_Input Override'!F224 ) )</f>
        <v/>
      </c>
      <c r="G224" s="58" t="str">
        <f xml:space="preserve"> IF( ISNA( 'F_Input Override'!G224 ), "", IF( ISBLANK( 'F_Input Override'!G224 ), 'F_Inputs - BP'!G224, 'F_Input Override'!G224 ) )</f>
        <v/>
      </c>
      <c r="H224" s="58" t="str">
        <f xml:space="preserve"> IF( ISNA( 'F_Input Override'!H224 ), "", IF( ISBLANK( 'F_Input Override'!H224 ), 'F_Inputs - BP'!H224, 'F_Input Override'!H224 ) )</f>
        <v/>
      </c>
      <c r="I224" s="58" t="str">
        <f xml:space="preserve"> IF( ISNA( 'F_Input Override'!I224 ), "", IF( ISBLANK( 'F_Input Override'!I224 ), 'F_Inputs - BP'!I224, 'F_Input Override'!I224 ) )</f>
        <v/>
      </c>
      <c r="J224" s="58" t="str">
        <f xml:space="preserve"> IF( ISNA( 'F_Input Override'!J224 ), "", IF( ISBLANK( 'F_Input Override'!J224 ), 'F_Inputs - BP'!J224, 'F_Input Override'!J224 ) )</f>
        <v/>
      </c>
      <c r="K224" s="64" t="str">
        <f xml:space="preserve"> INDEX(Lookup!C:C, MATCH('Inp - BP final'!B224, Lookup!B:B, 0),)</f>
        <v>ADDN1 - Enh capex</v>
      </c>
    </row>
    <row r="225" spans="1:12">
      <c r="A225" t="s">
        <v>347</v>
      </c>
      <c r="B225" t="s">
        <v>175</v>
      </c>
      <c r="C225" t="s">
        <v>176</v>
      </c>
      <c r="D225" t="s">
        <v>47</v>
      </c>
      <c r="E225" t="s">
        <v>41</v>
      </c>
      <c r="F225" s="58" t="str">
        <f xml:space="preserve"> IF( ISNA( 'F_Input Override'!F225 ), "", IF( ISBLANK( 'F_Input Override'!F225 ), 'F_Inputs - BP'!F225, 'F_Input Override'!F225 ) )</f>
        <v/>
      </c>
      <c r="G225" s="58" t="str">
        <f xml:space="preserve"> IF( ISNA( 'F_Input Override'!G225 ), "", IF( ISBLANK( 'F_Input Override'!G225 ), 'F_Inputs - BP'!G225, 'F_Input Override'!G225 ) )</f>
        <v/>
      </c>
      <c r="H225" s="58" t="str">
        <f xml:space="preserve"> IF( ISNA( 'F_Input Override'!H225 ), "", IF( ISBLANK( 'F_Input Override'!H225 ), 'F_Inputs - BP'!H225, 'F_Input Override'!H225 ) )</f>
        <v/>
      </c>
      <c r="I225" s="58" t="str">
        <f xml:space="preserve"> IF( ISNA( 'F_Input Override'!I225 ), "", IF( ISBLANK( 'F_Input Override'!I225 ), 'F_Inputs - BP'!I225, 'F_Input Override'!I225 ) )</f>
        <v/>
      </c>
      <c r="J225" s="58" t="str">
        <f xml:space="preserve"> IF( ISNA( 'F_Input Override'!J225 ), "", IF( ISBLANK( 'F_Input Override'!J225 ), 'F_Inputs - BP'!J225, 'F_Input Override'!J225 ) )</f>
        <v/>
      </c>
      <c r="K225" s="64" t="str">
        <f xml:space="preserve"> INDEX(Lookup!C:C, MATCH('Inp - BP final'!B225, Lookup!B:B, 0),)</f>
        <v>ADDN2 - Enh capex</v>
      </c>
    </row>
    <row r="226" spans="1:12">
      <c r="A226" t="s">
        <v>347</v>
      </c>
      <c r="B226" t="s">
        <v>177</v>
      </c>
      <c r="C226" t="s">
        <v>93</v>
      </c>
      <c r="D226" t="s">
        <v>47</v>
      </c>
      <c r="E226" t="s">
        <v>41</v>
      </c>
      <c r="F226" s="58">
        <f xml:space="preserve"> IF( ISNA( 'F_Input Override'!F226 ), "", IF( ISBLANK( 'F_Input Override'!F226 ), 'F_Inputs - BP'!F226, 'F_Input Override'!F226 ) )</f>
        <v>246.78899999999999</v>
      </c>
      <c r="G226" s="58">
        <f xml:space="preserve"> IF( ISNA( 'F_Input Override'!G226 ), "", IF( ISBLANK( 'F_Input Override'!G226 ), 'F_Inputs - BP'!G226, 'F_Input Override'!G226 ) )</f>
        <v>388.76899999999989</v>
      </c>
      <c r="H226" s="58">
        <f xml:space="preserve"> IF( ISNA( 'F_Input Override'!H226 ), "", IF( ISBLANK( 'F_Input Override'!H226 ), 'F_Inputs - BP'!H226, 'F_Input Override'!H226 ) )</f>
        <v>489.52300000000002</v>
      </c>
      <c r="I226" s="58">
        <f xml:space="preserve"> IF( ISNA( 'F_Input Override'!I226 ), "", IF( ISBLANK( 'F_Input Override'!I226 ), 'F_Inputs - BP'!I226, 'F_Input Override'!I226 ) )</f>
        <v>453.79800000000012</v>
      </c>
      <c r="J226" s="58">
        <f xml:space="preserve"> IF( ISNA( 'F_Input Override'!J226 ), "", IF( ISBLANK( 'F_Input Override'!J226 ), 'F_Inputs - BP'!J226, 'F_Input Override'!J226 ) )</f>
        <v>298.36500000000001</v>
      </c>
      <c r="K226" s="64" t="str">
        <f xml:space="preserve"> INDEX(Lookup!C:C, MATCH('Inp - BP final'!B226, Lookup!B:B, 0),)</f>
        <v>Total WW - Enh capex</v>
      </c>
      <c r="L226" t="s">
        <v>366</v>
      </c>
    </row>
    <row r="227" spans="1:12">
      <c r="A227" t="s">
        <v>347</v>
      </c>
      <c r="B227" t="s">
        <v>178</v>
      </c>
      <c r="C227" t="s">
        <v>179</v>
      </c>
      <c r="D227" t="s">
        <v>47</v>
      </c>
      <c r="E227" t="s">
        <v>41</v>
      </c>
      <c r="F227" s="58">
        <f xml:space="preserve"> IF( ISNA( 'F_Input Override'!F227 ), "", IF( ISBLANK( 'F_Input Override'!F227 ), 'F_Inputs - BP'!F227, 'F_Input Override'!F227 ) )</f>
        <v>3.9239999999999999</v>
      </c>
      <c r="G227" s="58">
        <f xml:space="preserve"> IF( ISNA( 'F_Input Override'!G227 ), "", IF( ISBLANK( 'F_Input Override'!G227 ), 'F_Inputs - BP'!G227, 'F_Input Override'!G227 ) )</f>
        <v>3.8679999999999999</v>
      </c>
      <c r="H227" s="58">
        <f xml:space="preserve"> IF( ISNA( 'F_Input Override'!H227 ), "", IF( ISBLANK( 'F_Input Override'!H227 ), 'F_Inputs - BP'!H227, 'F_Input Override'!H227 ) )</f>
        <v>3.8660000000000001</v>
      </c>
      <c r="I227" s="58">
        <f xml:space="preserve"> IF( ISNA( 'F_Input Override'!I227 ), "", IF( ISBLANK( 'F_Input Override'!I227 ), 'F_Inputs - BP'!I227, 'F_Input Override'!I227 ) )</f>
        <v>3.891</v>
      </c>
      <c r="J227" s="58">
        <f xml:space="preserve"> IF( ISNA( 'F_Input Override'!J227 ), "", IF( ISBLANK( 'F_Input Override'!J227 ), 'F_Inputs - BP'!J227, 'F_Input Override'!J227 ) )</f>
        <v>3.9369999999999998</v>
      </c>
      <c r="K227" s="64" t="str">
        <f xml:space="preserve"> INDEX(Lookup!C:C, MATCH('Inp - BP final'!B227, Lookup!B:B, 0),)</f>
        <v>Plus capex WWN+</v>
      </c>
    </row>
    <row r="228" spans="1:12">
      <c r="A228" t="s">
        <v>347</v>
      </c>
      <c r="B228" t="s">
        <v>180</v>
      </c>
      <c r="C228" t="s">
        <v>181</v>
      </c>
      <c r="D228" t="s">
        <v>47</v>
      </c>
      <c r="E228" t="s">
        <v>41</v>
      </c>
      <c r="F228" s="58">
        <f xml:space="preserve"> IF( ISNA( 'F_Input Override'!F228 ), "", IF( ISBLANK( 'F_Input Override'!F228 ), 'F_Inputs - BP'!F228, 'F_Input Override'!F228 ) )</f>
        <v>1.927</v>
      </c>
      <c r="G228" s="58">
        <f xml:space="preserve"> IF( ISNA( 'F_Input Override'!G228 ), "", IF( ISBLANK( 'F_Input Override'!G228 ), 'F_Inputs - BP'!G228, 'F_Input Override'!G228 ) )</f>
        <v>1.9</v>
      </c>
      <c r="H228" s="58">
        <f xml:space="preserve"> IF( ISNA( 'F_Input Override'!H228 ), "", IF( ISBLANK( 'F_Input Override'!H228 ), 'F_Inputs - BP'!H228, 'F_Input Override'!H228 ) )</f>
        <v>1.899</v>
      </c>
      <c r="I228" s="58">
        <f xml:space="preserve"> IF( ISNA( 'F_Input Override'!I228 ), "", IF( ISBLANK( 'F_Input Override'!I228 ), 'F_Inputs - BP'!I228, 'F_Input Override'!I228 ) )</f>
        <v>1.911</v>
      </c>
      <c r="J228" s="58">
        <f xml:space="preserve"> IF( ISNA( 'F_Input Override'!J228 ), "", IF( ISBLANK( 'F_Input Override'!J228 ), 'F_Inputs - BP'!J228, 'F_Input Override'!J228 ) )</f>
        <v>1.9339999999999999</v>
      </c>
      <c r="K228" s="64" t="str">
        <f xml:space="preserve"> INDEX(Lookup!C:C, MATCH('Inp - BP final'!B228, Lookup!B:B, 0),)</f>
        <v>Plus capex WWN+</v>
      </c>
    </row>
    <row r="229" spans="1:12">
      <c r="A229" t="s">
        <v>347</v>
      </c>
      <c r="B229" t="s">
        <v>182</v>
      </c>
      <c r="C229" t="s">
        <v>183</v>
      </c>
      <c r="D229" t="s">
        <v>47</v>
      </c>
      <c r="E229" t="s">
        <v>41</v>
      </c>
      <c r="F229" s="58">
        <f xml:space="preserve"> IF( ISNA( 'F_Input Override'!F229 ), "", IF( ISBLANK( 'F_Input Override'!F229 ), 'F_Inputs - BP'!F229, 'F_Input Override'!F229 ) )</f>
        <v>1.0329999999999999</v>
      </c>
      <c r="G229" s="58">
        <f xml:space="preserve"> IF( ISNA( 'F_Input Override'!G229 ), "", IF( ISBLANK( 'F_Input Override'!G229 ), 'F_Inputs - BP'!G229, 'F_Input Override'!G229 ) )</f>
        <v>1.018</v>
      </c>
      <c r="H229" s="58">
        <f xml:space="preserve"> IF( ISNA( 'F_Input Override'!H229 ), "", IF( ISBLANK( 'F_Input Override'!H229 ), 'F_Inputs - BP'!H229, 'F_Input Override'!H229 ) )</f>
        <v>1.0169999999999999</v>
      </c>
      <c r="I229" s="58">
        <f xml:space="preserve"> IF( ISNA( 'F_Input Override'!I229 ), "", IF( ISBLANK( 'F_Input Override'!I229 ), 'F_Inputs - BP'!I229, 'F_Input Override'!I229 ) )</f>
        <v>1.024</v>
      </c>
      <c r="J229" s="58">
        <f xml:space="preserve"> IF( ISNA( 'F_Input Override'!J229 ), "", IF( ISBLANK( 'F_Input Override'!J229 ), 'F_Inputs - BP'!J229, 'F_Input Override'!J229 ) )</f>
        <v>1.036</v>
      </c>
      <c r="K229" s="64" t="str">
        <f xml:space="preserve"> INDEX(Lookup!C:C, MATCH('Inp - BP final'!B229, Lookup!B:B, 0),)</f>
        <v>Plus capex WWN+</v>
      </c>
    </row>
    <row r="230" spans="1:12">
      <c r="A230" t="s">
        <v>347</v>
      </c>
      <c r="B230" t="s">
        <v>184</v>
      </c>
      <c r="C230" t="s">
        <v>185</v>
      </c>
      <c r="D230" t="s">
        <v>47</v>
      </c>
      <c r="E230" t="s">
        <v>41</v>
      </c>
      <c r="F230" s="58">
        <f xml:space="preserve"> IF( ISNA( 'F_Input Override'!F230 ), "", IF( ISBLANK( 'F_Input Override'!F230 ), 'F_Inputs - BP'!F230, 'F_Input Override'!F230 ) )</f>
        <v>0</v>
      </c>
      <c r="G230" s="58">
        <f xml:space="preserve"> IF( ISNA( 'F_Input Override'!G230 ), "", IF( ISBLANK( 'F_Input Override'!G230 ), 'F_Inputs - BP'!G230, 'F_Input Override'!G230 ) )</f>
        <v>0</v>
      </c>
      <c r="H230" s="58">
        <f xml:space="preserve"> IF( ISNA( 'F_Input Override'!H230 ), "", IF( ISBLANK( 'F_Input Override'!H230 ), 'F_Inputs - BP'!H230, 'F_Input Override'!H230 ) )</f>
        <v>0</v>
      </c>
      <c r="I230" s="58">
        <f xml:space="preserve"> IF( ISNA( 'F_Input Override'!I230 ), "", IF( ISBLANK( 'F_Input Override'!I230 ), 'F_Inputs - BP'!I230, 'F_Input Override'!I230 ) )</f>
        <v>0</v>
      </c>
      <c r="J230" s="58">
        <f xml:space="preserve"> IF( ISNA( 'F_Input Override'!J230 ), "", IF( ISBLANK( 'F_Input Override'!J230 ), 'F_Inputs - BP'!J230, 'F_Input Override'!J230 ) )</f>
        <v>0</v>
      </c>
      <c r="K230" s="64" t="str">
        <f xml:space="preserve"> INDEX(Lookup!C:C, MATCH('Inp - BP final'!B230, Lookup!B:B, 0),)</f>
        <v>Plus capex WWN+</v>
      </c>
    </row>
    <row r="231" spans="1:12">
      <c r="A231" t="s">
        <v>347</v>
      </c>
      <c r="B231" t="s">
        <v>186</v>
      </c>
      <c r="C231" t="s">
        <v>187</v>
      </c>
      <c r="D231" t="s">
        <v>47</v>
      </c>
      <c r="E231" t="s">
        <v>41</v>
      </c>
      <c r="F231" s="58">
        <f xml:space="preserve"> IF( ISNA( 'F_Input Override'!F231 ), "", IF( ISBLANK( 'F_Input Override'!F231 ), 'F_Inputs - BP'!F231, 'F_Input Override'!F231 ) )</f>
        <v>0</v>
      </c>
      <c r="G231" s="58">
        <f xml:space="preserve"> IF( ISNA( 'F_Input Override'!G231 ), "", IF( ISBLANK( 'F_Input Override'!G231 ), 'F_Inputs - BP'!G231, 'F_Input Override'!G231 ) )</f>
        <v>0</v>
      </c>
      <c r="H231" s="58">
        <f xml:space="preserve"> IF( ISNA( 'F_Input Override'!H231 ), "", IF( ISBLANK( 'F_Input Override'!H231 ), 'F_Inputs - BP'!H231, 'F_Input Override'!H231 ) )</f>
        <v>0</v>
      </c>
      <c r="I231" s="58">
        <f xml:space="preserve"> IF( ISNA( 'F_Input Override'!I231 ), "", IF( ISBLANK( 'F_Input Override'!I231 ), 'F_Inputs - BP'!I231, 'F_Input Override'!I231 ) )</f>
        <v>0</v>
      </c>
      <c r="J231" s="58">
        <f xml:space="preserve"> IF( ISNA( 'F_Input Override'!J231 ), "", IF( ISBLANK( 'F_Input Override'!J231 ), 'F_Inputs - BP'!J231, 'F_Input Override'!J231 ) )</f>
        <v>0</v>
      </c>
      <c r="K231" s="64" t="str">
        <f xml:space="preserve"> INDEX(Lookup!C:C, MATCH('Inp - BP final'!B231, Lookup!B:B, 0),)</f>
        <v>Plus capex WWN+</v>
      </c>
    </row>
    <row r="232" spans="1:12">
      <c r="A232" t="s">
        <v>347</v>
      </c>
      <c r="B232" t="s">
        <v>188</v>
      </c>
      <c r="C232" t="s">
        <v>189</v>
      </c>
      <c r="D232" t="s">
        <v>47</v>
      </c>
      <c r="E232" t="s">
        <v>41</v>
      </c>
      <c r="F232" s="58">
        <f xml:space="preserve"> IF( ISNA( 'F_Input Override'!F232 ), "", IF( ISBLANK( 'F_Input Override'!F232 ), 'F_Inputs - BP'!F232, 'F_Input Override'!F232 ) )</f>
        <v>0</v>
      </c>
      <c r="G232" s="58">
        <f xml:space="preserve"> IF( ISNA( 'F_Input Override'!G232 ), "", IF( ISBLANK( 'F_Input Override'!G232 ), 'F_Inputs - BP'!G232, 'F_Input Override'!G232 ) )</f>
        <v>0</v>
      </c>
      <c r="H232" s="58">
        <f xml:space="preserve"> IF( ISNA( 'F_Input Override'!H232 ), "", IF( ISBLANK( 'F_Input Override'!H232 ), 'F_Inputs - BP'!H232, 'F_Input Override'!H232 ) )</f>
        <v>0</v>
      </c>
      <c r="I232" s="58">
        <f xml:space="preserve"> IF( ISNA( 'F_Input Override'!I232 ), "", IF( ISBLANK( 'F_Input Override'!I232 ), 'F_Inputs - BP'!I232, 'F_Input Override'!I232 ) )</f>
        <v>0</v>
      </c>
      <c r="J232" s="58">
        <f xml:space="preserve"> IF( ISNA( 'F_Input Override'!J232 ), "", IF( ISBLANK( 'F_Input Override'!J232 ), 'F_Inputs - BP'!J232, 'F_Input Override'!J232 ) )</f>
        <v>0</v>
      </c>
      <c r="K232" s="64" t="str">
        <f xml:space="preserve"> INDEX(Lookup!C:C, MATCH('Inp - BP final'!B232, Lookup!B:B, 0),)</f>
        <v>Plus capex BIO</v>
      </c>
    </row>
    <row r="233" spans="1:12">
      <c r="A233" t="s">
        <v>347</v>
      </c>
      <c r="B233" t="s">
        <v>190</v>
      </c>
      <c r="C233" t="s">
        <v>191</v>
      </c>
      <c r="D233" t="s">
        <v>47</v>
      </c>
      <c r="E233" t="s">
        <v>41</v>
      </c>
      <c r="F233" s="58">
        <f xml:space="preserve"> IF( ISNA( 'F_Input Override'!F233 ), "", IF( ISBLANK( 'F_Input Override'!F233 ), 'F_Inputs - BP'!F233, 'F_Input Override'!F233 ) )</f>
        <v>0</v>
      </c>
      <c r="G233" s="58">
        <f xml:space="preserve"> IF( ISNA( 'F_Input Override'!G233 ), "", IF( ISBLANK( 'F_Input Override'!G233 ), 'F_Inputs - BP'!G233, 'F_Input Override'!G233 ) )</f>
        <v>0</v>
      </c>
      <c r="H233" s="58">
        <f xml:space="preserve"> IF( ISNA( 'F_Input Override'!H233 ), "", IF( ISBLANK( 'F_Input Override'!H233 ), 'F_Inputs - BP'!H233, 'F_Input Override'!H233 ) )</f>
        <v>0</v>
      </c>
      <c r="I233" s="58">
        <f xml:space="preserve"> IF( ISNA( 'F_Input Override'!I233 ), "", IF( ISBLANK( 'F_Input Override'!I233 ), 'F_Inputs - BP'!I233, 'F_Input Override'!I233 ) )</f>
        <v>0</v>
      </c>
      <c r="J233" s="58">
        <f xml:space="preserve"> IF( ISNA( 'F_Input Override'!J233 ), "", IF( ISBLANK( 'F_Input Override'!J233 ), 'F_Inputs - BP'!J233, 'F_Input Override'!J233 ) )</f>
        <v>0</v>
      </c>
      <c r="K233" s="64" t="str">
        <f xml:space="preserve"> INDEX(Lookup!C:C, MATCH('Inp - BP final'!B233, Lookup!B:B, 0),)</f>
        <v>Plus capex BIO</v>
      </c>
    </row>
    <row r="234" spans="1:12">
      <c r="A234" t="s">
        <v>347</v>
      </c>
      <c r="B234" t="s">
        <v>192</v>
      </c>
      <c r="C234" t="s">
        <v>193</v>
      </c>
      <c r="D234" t="s">
        <v>47</v>
      </c>
      <c r="E234" t="s">
        <v>41</v>
      </c>
      <c r="F234" s="58">
        <f xml:space="preserve"> IF( ISNA( 'F_Input Override'!F234 ), "", IF( ISBLANK( 'F_Input Override'!F234 ), 'F_Inputs - BP'!F234, 'F_Input Override'!F234 ) )</f>
        <v>0</v>
      </c>
      <c r="G234" s="58">
        <f xml:space="preserve"> IF( ISNA( 'F_Input Override'!G234 ), "", IF( ISBLANK( 'F_Input Override'!G234 ), 'F_Inputs - BP'!G234, 'F_Input Override'!G234 ) )</f>
        <v>0</v>
      </c>
      <c r="H234" s="58">
        <f xml:space="preserve"> IF( ISNA( 'F_Input Override'!H234 ), "", IF( ISBLANK( 'F_Input Override'!H234 ), 'F_Inputs - BP'!H234, 'F_Input Override'!H234 ) )</f>
        <v>0</v>
      </c>
      <c r="I234" s="58">
        <f xml:space="preserve"> IF( ISNA( 'F_Input Override'!I234 ), "", IF( ISBLANK( 'F_Input Override'!I234 ), 'F_Inputs - BP'!I234, 'F_Input Override'!I234 ) )</f>
        <v>0</v>
      </c>
      <c r="J234" s="58">
        <f xml:space="preserve"> IF( ISNA( 'F_Input Override'!J234 ), "", IF( ISBLANK( 'F_Input Override'!J234 ), 'F_Inputs - BP'!J234, 'F_Input Override'!J234 ) )</f>
        <v>0</v>
      </c>
      <c r="K234" s="64" t="str">
        <f xml:space="preserve"> INDEX(Lookup!C:C, MATCH('Inp - BP final'!B234, Lookup!B:B, 0),)</f>
        <v>Plus capex BIO</v>
      </c>
    </row>
    <row r="235" spans="1:12">
      <c r="A235" t="s">
        <v>347</v>
      </c>
      <c r="B235" t="s">
        <v>194</v>
      </c>
      <c r="C235" t="s">
        <v>195</v>
      </c>
      <c r="D235" t="s">
        <v>47</v>
      </c>
      <c r="E235" t="s">
        <v>41</v>
      </c>
      <c r="F235" s="58" t="str">
        <f xml:space="preserve"> IF( ISNA( 'F_Input Override'!F235 ), "", IF( ISBLANK( 'F_Input Override'!F235 ), 'F_Inputs - BP'!F235, 'F_Input Override'!F235 ) )</f>
        <v/>
      </c>
      <c r="G235" s="58" t="str">
        <f xml:space="preserve"> IF( ISNA( 'F_Input Override'!G235 ), "", IF( ISBLANK( 'F_Input Override'!G235 ), 'F_Inputs - BP'!G235, 'F_Input Override'!G235 ) )</f>
        <v/>
      </c>
      <c r="H235" s="58" t="str">
        <f xml:space="preserve"> IF( ISNA( 'F_Input Override'!H235 ), "", IF( ISBLANK( 'F_Input Override'!H235 ), 'F_Inputs - BP'!H235, 'F_Input Override'!H235 ) )</f>
        <v/>
      </c>
      <c r="I235" s="58" t="str">
        <f xml:space="preserve"> IF( ISNA( 'F_Input Override'!I235 ), "", IF( ISBLANK( 'F_Input Override'!I235 ), 'F_Inputs - BP'!I235, 'F_Input Override'!I235 ) )</f>
        <v/>
      </c>
      <c r="J235" s="58" t="str">
        <f xml:space="preserve"> IF( ISNA( 'F_Input Override'!J235 ), "", IF( ISBLANK( 'F_Input Override'!J235 ), 'F_Inputs - BP'!J235, 'F_Input Override'!J235 ) )</f>
        <v/>
      </c>
      <c r="K235" s="64" t="str">
        <f xml:space="preserve"> INDEX(Lookup!C:C, MATCH('Inp - BP final'!B235, Lookup!B:B, 0),)</f>
        <v>Plus capex ADDN1</v>
      </c>
    </row>
    <row r="236" spans="1:12">
      <c r="A236" t="s">
        <v>347</v>
      </c>
      <c r="B236" t="s">
        <v>196</v>
      </c>
      <c r="C236" t="s">
        <v>197</v>
      </c>
      <c r="D236" t="s">
        <v>47</v>
      </c>
      <c r="E236" t="s">
        <v>41</v>
      </c>
      <c r="F236" s="58" t="str">
        <f xml:space="preserve"> IF( ISNA( 'F_Input Override'!F236 ), "", IF( ISBLANK( 'F_Input Override'!F236 ), 'F_Inputs - BP'!F236, 'F_Input Override'!F236 ) )</f>
        <v/>
      </c>
      <c r="G236" s="58" t="str">
        <f xml:space="preserve"> IF( ISNA( 'F_Input Override'!G236 ), "", IF( ISBLANK( 'F_Input Override'!G236 ), 'F_Inputs - BP'!G236, 'F_Input Override'!G236 ) )</f>
        <v/>
      </c>
      <c r="H236" s="58" t="str">
        <f xml:space="preserve"> IF( ISNA( 'F_Input Override'!H236 ), "", IF( ISBLANK( 'F_Input Override'!H236 ), 'F_Inputs - BP'!H236, 'F_Input Override'!H236 ) )</f>
        <v/>
      </c>
      <c r="I236" s="58" t="str">
        <f xml:space="preserve"> IF( ISNA( 'F_Input Override'!I236 ), "", IF( ISBLANK( 'F_Input Override'!I236 ), 'F_Inputs - BP'!I236, 'F_Input Override'!I236 ) )</f>
        <v/>
      </c>
      <c r="J236" s="58" t="str">
        <f xml:space="preserve"> IF( ISNA( 'F_Input Override'!J236 ), "", IF( ISBLANK( 'F_Input Override'!J236 ), 'F_Inputs - BP'!J236, 'F_Input Override'!J236 ) )</f>
        <v/>
      </c>
      <c r="K236" s="64" t="str">
        <f xml:space="preserve"> INDEX(Lookup!C:C, MATCH('Inp - BP final'!B236, Lookup!B:B, 0),)</f>
        <v>Plus capex ADDN2</v>
      </c>
    </row>
    <row r="237" spans="1:12">
      <c r="A237" t="s">
        <v>347</v>
      </c>
      <c r="B237" t="s">
        <v>198</v>
      </c>
      <c r="C237" t="s">
        <v>199</v>
      </c>
      <c r="D237" t="s">
        <v>47</v>
      </c>
      <c r="E237" t="s">
        <v>41</v>
      </c>
      <c r="F237" s="58">
        <f xml:space="preserve"> IF( ISNA( 'F_Input Override'!F237 ), "", IF( ISBLANK( 'F_Input Override'!F237 ), 'F_Inputs - BP'!F237, 'F_Input Override'!F237 ) )</f>
        <v>6.8840000000000003</v>
      </c>
      <c r="G237" s="58">
        <f xml:space="preserve"> IF( ISNA( 'F_Input Override'!G237 ), "", IF( ISBLANK( 'F_Input Override'!G237 ), 'F_Inputs - BP'!G237, 'F_Input Override'!G237 ) )</f>
        <v>6.7859999999999996</v>
      </c>
      <c r="H237" s="58">
        <f xml:space="preserve"> IF( ISNA( 'F_Input Override'!H237 ), "", IF( ISBLANK( 'F_Input Override'!H237 ), 'F_Inputs - BP'!H237, 'F_Input Override'!H237 ) )</f>
        <v>6.782</v>
      </c>
      <c r="I237" s="58">
        <f xml:space="preserve"> IF( ISNA( 'F_Input Override'!I237 ), "", IF( ISBLANK( 'F_Input Override'!I237 ), 'F_Inputs - BP'!I237, 'F_Input Override'!I237 ) )</f>
        <v>6.8259999999999996</v>
      </c>
      <c r="J237" s="58">
        <f xml:space="preserve"> IF( ISNA( 'F_Input Override'!J237 ), "", IF( ISBLANK( 'F_Input Override'!J237 ), 'F_Inputs - BP'!J237, 'F_Input Override'!J237 ) )</f>
        <v>6.907</v>
      </c>
      <c r="K237" s="64" t="str">
        <f xml:space="preserve"> INDEX(Lookup!C:C, MATCH('Inp - BP final'!B237, Lookup!B:B, 0),)</f>
        <v>Plus capex Total</v>
      </c>
    </row>
    <row r="238" spans="1:12">
      <c r="A238" t="s">
        <v>347</v>
      </c>
      <c r="B238" t="s">
        <v>200</v>
      </c>
      <c r="C238" t="s">
        <v>201</v>
      </c>
      <c r="D238" t="s">
        <v>47</v>
      </c>
      <c r="E238" t="s">
        <v>41</v>
      </c>
      <c r="F238" s="58">
        <f xml:space="preserve"> IF( ISNA( 'F_Input Override'!F238 ), "", IF( ISBLANK( 'F_Input Override'!F238 ), 'F_Inputs - BP'!F238, 'F_Input Override'!F238 ) )</f>
        <v>9.8000000000000004E-2</v>
      </c>
      <c r="G238" s="58">
        <f xml:space="preserve"> IF( ISNA( 'F_Input Override'!G238 ), "", IF( ISBLANK( 'F_Input Override'!G238 ), 'F_Inputs - BP'!G238, 'F_Input Override'!G238 ) )</f>
        <v>0.19500000000000001</v>
      </c>
      <c r="H238" s="58">
        <f xml:space="preserve"> IF( ISNA( 'F_Input Override'!H238 ), "", IF( ISBLANK( 'F_Input Override'!H238 ), 'F_Inputs - BP'!H238, 'F_Input Override'!H238 ) )</f>
        <v>0.14299999999999999</v>
      </c>
      <c r="I238" s="58">
        <f xml:space="preserve"> IF( ISNA( 'F_Input Override'!I238 ), "", IF( ISBLANK( 'F_Input Override'!I238 ), 'F_Inputs - BP'!I238, 'F_Input Override'!I238 ) )</f>
        <v>0.19</v>
      </c>
      <c r="J238" s="58">
        <f xml:space="preserve"> IF( ISNA( 'F_Input Override'!J238 ), "", IF( ISBLANK( 'F_Input Override'!J238 ), 'F_Inputs - BP'!J238, 'F_Input Override'!J238 ) )</f>
        <v>0.48399999999999999</v>
      </c>
      <c r="K238" s="64" t="str">
        <f xml:space="preserve"> INDEX(Lookup!C:C, MATCH('Inp - BP final'!B238, Lookup!B:B, 0),)</f>
        <v>Plus opex WWN+</v>
      </c>
    </row>
    <row r="239" spans="1:12">
      <c r="A239" t="s">
        <v>347</v>
      </c>
      <c r="B239" t="s">
        <v>202</v>
      </c>
      <c r="C239" t="s">
        <v>203</v>
      </c>
      <c r="D239" t="s">
        <v>47</v>
      </c>
      <c r="E239" t="s">
        <v>41</v>
      </c>
      <c r="F239" s="58">
        <f xml:space="preserve"> IF( ISNA( 'F_Input Override'!F239 ), "", IF( ISBLANK( 'F_Input Override'!F239 ), 'F_Inputs - BP'!F239, 'F_Input Override'!F239 ) )</f>
        <v>4.8000000000000001E-2</v>
      </c>
      <c r="G239" s="58">
        <f xml:space="preserve"> IF( ISNA( 'F_Input Override'!G239 ), "", IF( ISBLANK( 'F_Input Override'!G239 ), 'F_Inputs - BP'!G239, 'F_Input Override'!G239 ) )</f>
        <v>9.6000000000000002E-2</v>
      </c>
      <c r="H239" s="58">
        <f xml:space="preserve"> IF( ISNA( 'F_Input Override'!H239 ), "", IF( ISBLANK( 'F_Input Override'!H239 ), 'F_Inputs - BP'!H239, 'F_Input Override'!H239 ) )</f>
        <v>7.0999999999999994E-2</v>
      </c>
      <c r="I239" s="58">
        <f xml:space="preserve"> IF( ISNA( 'F_Input Override'!I239 ), "", IF( ISBLANK( 'F_Input Override'!I239 ), 'F_Inputs - BP'!I239, 'F_Input Override'!I239 ) )</f>
        <v>9.5000000000000001E-2</v>
      </c>
      <c r="J239" s="58">
        <f xml:space="preserve"> IF( ISNA( 'F_Input Override'!J239 ), "", IF( ISBLANK( 'F_Input Override'!J239 ), 'F_Inputs - BP'!J239, 'F_Input Override'!J239 ) )</f>
        <v>0.23899999999999999</v>
      </c>
      <c r="K239" s="64" t="str">
        <f xml:space="preserve"> INDEX(Lookup!C:C, MATCH('Inp - BP final'!B239, Lookup!B:B, 0),)</f>
        <v>Plus opex WWN+</v>
      </c>
    </row>
    <row r="240" spans="1:12">
      <c r="A240" t="s">
        <v>347</v>
      </c>
      <c r="B240" t="s">
        <v>204</v>
      </c>
      <c r="C240" t="s">
        <v>205</v>
      </c>
      <c r="D240" t="s">
        <v>47</v>
      </c>
      <c r="E240" t="s">
        <v>41</v>
      </c>
      <c r="F240" s="58">
        <f xml:space="preserve"> IF( ISNA( 'F_Input Override'!F240 ), "", IF( ISBLANK( 'F_Input Override'!F240 ), 'F_Inputs - BP'!F240, 'F_Input Override'!F240 ) )</f>
        <v>2.5999999999999999E-2</v>
      </c>
      <c r="G240" s="58">
        <f xml:space="preserve"> IF( ISNA( 'F_Input Override'!G240 ), "", IF( ISBLANK( 'F_Input Override'!G240 ), 'F_Inputs - BP'!G240, 'F_Input Override'!G240 ) )</f>
        <v>5.1999999999999998E-2</v>
      </c>
      <c r="H240" s="58">
        <f xml:space="preserve"> IF( ISNA( 'F_Input Override'!H240 ), "", IF( ISBLANK( 'F_Input Override'!H240 ), 'F_Inputs - BP'!H240, 'F_Input Override'!H240 ) )</f>
        <v>3.7999999999999999E-2</v>
      </c>
      <c r="I240" s="58">
        <f xml:space="preserve"> IF( ISNA( 'F_Input Override'!I240 ), "", IF( ISBLANK( 'F_Input Override'!I240 ), 'F_Inputs - BP'!I240, 'F_Input Override'!I240 ) )</f>
        <v>5.0999999999999997E-2</v>
      </c>
      <c r="J240" s="58">
        <f xml:space="preserve"> IF( ISNA( 'F_Input Override'!J240 ), "", IF( ISBLANK( 'F_Input Override'!J240 ), 'F_Inputs - BP'!J240, 'F_Input Override'!J240 ) )</f>
        <v>0.128</v>
      </c>
      <c r="K240" s="64" t="str">
        <f xml:space="preserve"> INDEX(Lookup!C:C, MATCH('Inp - BP final'!B240, Lookup!B:B, 0),)</f>
        <v>Plus opex WWN+</v>
      </c>
    </row>
    <row r="241" spans="1:11">
      <c r="A241" t="s">
        <v>347</v>
      </c>
      <c r="B241" t="s">
        <v>206</v>
      </c>
      <c r="C241" t="s">
        <v>207</v>
      </c>
      <c r="D241" t="s">
        <v>47</v>
      </c>
      <c r="E241" t="s">
        <v>41</v>
      </c>
      <c r="F241" s="58">
        <f xml:space="preserve"> IF( ISNA( 'F_Input Override'!F241 ), "", IF( ISBLANK( 'F_Input Override'!F241 ), 'F_Inputs - BP'!F241, 'F_Input Override'!F241 ) )</f>
        <v>0</v>
      </c>
      <c r="G241" s="58">
        <f xml:space="preserve"> IF( ISNA( 'F_Input Override'!G241 ), "", IF( ISBLANK( 'F_Input Override'!G241 ), 'F_Inputs - BP'!G241, 'F_Input Override'!G241 ) )</f>
        <v>0</v>
      </c>
      <c r="H241" s="58">
        <f xml:space="preserve"> IF( ISNA( 'F_Input Override'!H241 ), "", IF( ISBLANK( 'F_Input Override'!H241 ), 'F_Inputs - BP'!H241, 'F_Input Override'!H241 ) )</f>
        <v>0</v>
      </c>
      <c r="I241" s="58">
        <f xml:space="preserve"> IF( ISNA( 'F_Input Override'!I241 ), "", IF( ISBLANK( 'F_Input Override'!I241 ), 'F_Inputs - BP'!I241, 'F_Input Override'!I241 ) )</f>
        <v>0</v>
      </c>
      <c r="J241" s="58">
        <f xml:space="preserve"> IF( ISNA( 'F_Input Override'!J241 ), "", IF( ISBLANK( 'F_Input Override'!J241 ), 'F_Inputs - BP'!J241, 'F_Input Override'!J241 ) )</f>
        <v>0</v>
      </c>
      <c r="K241" s="64" t="str">
        <f xml:space="preserve"> INDEX(Lookup!C:C, MATCH('Inp - BP final'!B241, Lookup!B:B, 0),)</f>
        <v>Plus opex WWN+</v>
      </c>
    </row>
    <row r="242" spans="1:11">
      <c r="A242" t="s">
        <v>347</v>
      </c>
      <c r="B242" t="s">
        <v>208</v>
      </c>
      <c r="C242" t="s">
        <v>209</v>
      </c>
      <c r="D242" t="s">
        <v>47</v>
      </c>
      <c r="E242" t="s">
        <v>41</v>
      </c>
      <c r="F242" s="58">
        <f xml:space="preserve"> IF( ISNA( 'F_Input Override'!F242 ), "", IF( ISBLANK( 'F_Input Override'!F242 ), 'F_Inputs - BP'!F242, 'F_Input Override'!F242 ) )</f>
        <v>0</v>
      </c>
      <c r="G242" s="58">
        <f xml:space="preserve"> IF( ISNA( 'F_Input Override'!G242 ), "", IF( ISBLANK( 'F_Input Override'!G242 ), 'F_Inputs - BP'!G242, 'F_Input Override'!G242 ) )</f>
        <v>0</v>
      </c>
      <c r="H242" s="58">
        <f xml:space="preserve"> IF( ISNA( 'F_Input Override'!H242 ), "", IF( ISBLANK( 'F_Input Override'!H242 ), 'F_Inputs - BP'!H242, 'F_Input Override'!H242 ) )</f>
        <v>0</v>
      </c>
      <c r="I242" s="58">
        <f xml:space="preserve"> IF( ISNA( 'F_Input Override'!I242 ), "", IF( ISBLANK( 'F_Input Override'!I242 ), 'F_Inputs - BP'!I242, 'F_Input Override'!I242 ) )</f>
        <v>0</v>
      </c>
      <c r="J242" s="58">
        <f xml:space="preserve"> IF( ISNA( 'F_Input Override'!J242 ), "", IF( ISBLANK( 'F_Input Override'!J242 ), 'F_Inputs - BP'!J242, 'F_Input Override'!J242 ) )</f>
        <v>0</v>
      </c>
      <c r="K242" s="64" t="str">
        <f xml:space="preserve"> INDEX(Lookup!C:C, MATCH('Inp - BP final'!B242, Lookup!B:B, 0),)</f>
        <v>Plus opex WWN+</v>
      </c>
    </row>
    <row r="243" spans="1:11">
      <c r="A243" t="s">
        <v>347</v>
      </c>
      <c r="B243" t="s">
        <v>210</v>
      </c>
      <c r="C243" t="s">
        <v>211</v>
      </c>
      <c r="D243" t="s">
        <v>47</v>
      </c>
      <c r="E243" t="s">
        <v>41</v>
      </c>
      <c r="F243" s="58">
        <f xml:space="preserve"> IF( ISNA( 'F_Input Override'!F243 ), "", IF( ISBLANK( 'F_Input Override'!F243 ), 'F_Inputs - BP'!F243, 'F_Input Override'!F243 ) )</f>
        <v>0</v>
      </c>
      <c r="G243" s="58">
        <f xml:space="preserve"> IF( ISNA( 'F_Input Override'!G243 ), "", IF( ISBLANK( 'F_Input Override'!G243 ), 'F_Inputs - BP'!G243, 'F_Input Override'!G243 ) )</f>
        <v>0</v>
      </c>
      <c r="H243" s="58">
        <f xml:space="preserve"> IF( ISNA( 'F_Input Override'!H243 ), "", IF( ISBLANK( 'F_Input Override'!H243 ), 'F_Inputs - BP'!H243, 'F_Input Override'!H243 ) )</f>
        <v>0</v>
      </c>
      <c r="I243" s="58">
        <f xml:space="preserve"> IF( ISNA( 'F_Input Override'!I243 ), "", IF( ISBLANK( 'F_Input Override'!I243 ), 'F_Inputs - BP'!I243, 'F_Input Override'!I243 ) )</f>
        <v>0</v>
      </c>
      <c r="J243" s="58">
        <f xml:space="preserve"> IF( ISNA( 'F_Input Override'!J243 ), "", IF( ISBLANK( 'F_Input Override'!J243 ), 'F_Inputs - BP'!J243, 'F_Input Override'!J243 ) )</f>
        <v>0</v>
      </c>
      <c r="K243" s="64" t="str">
        <f xml:space="preserve"> INDEX(Lookup!C:C, MATCH('Inp - BP final'!B243, Lookup!B:B, 0),)</f>
        <v>Plus opex BIO</v>
      </c>
    </row>
    <row r="244" spans="1:11">
      <c r="A244" t="s">
        <v>347</v>
      </c>
      <c r="B244" t="s">
        <v>212</v>
      </c>
      <c r="C244" t="s">
        <v>213</v>
      </c>
      <c r="D244" t="s">
        <v>47</v>
      </c>
      <c r="E244" t="s">
        <v>41</v>
      </c>
      <c r="F244" s="58">
        <f xml:space="preserve"> IF( ISNA( 'F_Input Override'!F244 ), "", IF( ISBLANK( 'F_Input Override'!F244 ), 'F_Inputs - BP'!F244, 'F_Input Override'!F244 ) )</f>
        <v>0</v>
      </c>
      <c r="G244" s="58">
        <f xml:space="preserve"> IF( ISNA( 'F_Input Override'!G244 ), "", IF( ISBLANK( 'F_Input Override'!G244 ), 'F_Inputs - BP'!G244, 'F_Input Override'!G244 ) )</f>
        <v>0</v>
      </c>
      <c r="H244" s="58">
        <f xml:space="preserve"> IF( ISNA( 'F_Input Override'!H244 ), "", IF( ISBLANK( 'F_Input Override'!H244 ), 'F_Inputs - BP'!H244, 'F_Input Override'!H244 ) )</f>
        <v>0</v>
      </c>
      <c r="I244" s="58">
        <f xml:space="preserve"> IF( ISNA( 'F_Input Override'!I244 ), "", IF( ISBLANK( 'F_Input Override'!I244 ), 'F_Inputs - BP'!I244, 'F_Input Override'!I244 ) )</f>
        <v>0</v>
      </c>
      <c r="J244" s="58">
        <f xml:space="preserve"> IF( ISNA( 'F_Input Override'!J244 ), "", IF( ISBLANK( 'F_Input Override'!J244 ), 'F_Inputs - BP'!J244, 'F_Input Override'!J244 ) )</f>
        <v>0</v>
      </c>
      <c r="K244" s="64" t="str">
        <f xml:space="preserve"> INDEX(Lookup!C:C, MATCH('Inp - BP final'!B244, Lookup!B:B, 0),)</f>
        <v>Plus opex BIO</v>
      </c>
    </row>
    <row r="245" spans="1:11">
      <c r="A245" t="s">
        <v>347</v>
      </c>
      <c r="B245" t="s">
        <v>214</v>
      </c>
      <c r="C245" t="s">
        <v>215</v>
      </c>
      <c r="D245" t="s">
        <v>47</v>
      </c>
      <c r="E245" t="s">
        <v>41</v>
      </c>
      <c r="F245" s="58">
        <f xml:space="preserve"> IF( ISNA( 'F_Input Override'!F245 ), "", IF( ISBLANK( 'F_Input Override'!F245 ), 'F_Inputs - BP'!F245, 'F_Input Override'!F245 ) )</f>
        <v>0</v>
      </c>
      <c r="G245" s="58">
        <f xml:space="preserve"> IF( ISNA( 'F_Input Override'!G245 ), "", IF( ISBLANK( 'F_Input Override'!G245 ), 'F_Inputs - BP'!G245, 'F_Input Override'!G245 ) )</f>
        <v>0</v>
      </c>
      <c r="H245" s="58">
        <f xml:space="preserve"> IF( ISNA( 'F_Input Override'!H245 ), "", IF( ISBLANK( 'F_Input Override'!H245 ), 'F_Inputs - BP'!H245, 'F_Input Override'!H245 ) )</f>
        <v>0</v>
      </c>
      <c r="I245" s="58">
        <f xml:space="preserve"> IF( ISNA( 'F_Input Override'!I245 ), "", IF( ISBLANK( 'F_Input Override'!I245 ), 'F_Inputs - BP'!I245, 'F_Input Override'!I245 ) )</f>
        <v>0</v>
      </c>
      <c r="J245" s="58">
        <f xml:space="preserve"> IF( ISNA( 'F_Input Override'!J245 ), "", IF( ISBLANK( 'F_Input Override'!J245 ), 'F_Inputs - BP'!J245, 'F_Input Override'!J245 ) )</f>
        <v>0</v>
      </c>
      <c r="K245" s="64" t="str">
        <f xml:space="preserve"> INDEX(Lookup!C:C, MATCH('Inp - BP final'!B245, Lookup!B:B, 0),)</f>
        <v>Plus opex BIO</v>
      </c>
    </row>
    <row r="246" spans="1:11">
      <c r="A246" t="s">
        <v>347</v>
      </c>
      <c r="B246" t="s">
        <v>216</v>
      </c>
      <c r="C246" t="s">
        <v>217</v>
      </c>
      <c r="D246" t="s">
        <v>47</v>
      </c>
      <c r="E246" t="s">
        <v>41</v>
      </c>
      <c r="F246" s="58" t="str">
        <f xml:space="preserve"> IF( ISNA( 'F_Input Override'!F246 ), "", IF( ISBLANK( 'F_Input Override'!F246 ), 'F_Inputs - BP'!F246, 'F_Input Override'!F246 ) )</f>
        <v/>
      </c>
      <c r="G246" s="58" t="str">
        <f xml:space="preserve"> IF( ISNA( 'F_Input Override'!G246 ), "", IF( ISBLANK( 'F_Input Override'!G246 ), 'F_Inputs - BP'!G246, 'F_Input Override'!G246 ) )</f>
        <v/>
      </c>
      <c r="H246" s="58" t="str">
        <f xml:space="preserve"> IF( ISNA( 'F_Input Override'!H246 ), "", IF( ISBLANK( 'F_Input Override'!H246 ), 'F_Inputs - BP'!H246, 'F_Input Override'!H246 ) )</f>
        <v/>
      </c>
      <c r="I246" s="58" t="str">
        <f xml:space="preserve"> IF( ISNA( 'F_Input Override'!I246 ), "", IF( ISBLANK( 'F_Input Override'!I246 ), 'F_Inputs - BP'!I246, 'F_Input Override'!I246 ) )</f>
        <v/>
      </c>
      <c r="J246" s="58" t="str">
        <f xml:space="preserve"> IF( ISNA( 'F_Input Override'!J246 ), "", IF( ISBLANK( 'F_Input Override'!J246 ), 'F_Inputs - BP'!J246, 'F_Input Override'!J246 ) )</f>
        <v/>
      </c>
      <c r="K246" s="64" t="str">
        <f xml:space="preserve"> INDEX(Lookup!C:C, MATCH('Inp - BP final'!B246, Lookup!B:B, 0),)</f>
        <v>Plus opex ADDN1</v>
      </c>
    </row>
    <row r="247" spans="1:11">
      <c r="A247" t="s">
        <v>347</v>
      </c>
      <c r="B247" t="s">
        <v>218</v>
      </c>
      <c r="C247" t="s">
        <v>219</v>
      </c>
      <c r="D247" t="s">
        <v>47</v>
      </c>
      <c r="E247" t="s">
        <v>41</v>
      </c>
      <c r="F247" s="58" t="str">
        <f xml:space="preserve"> IF( ISNA( 'F_Input Override'!F247 ), "", IF( ISBLANK( 'F_Input Override'!F247 ), 'F_Inputs - BP'!F247, 'F_Input Override'!F247 ) )</f>
        <v/>
      </c>
      <c r="G247" s="58" t="str">
        <f xml:space="preserve"> IF( ISNA( 'F_Input Override'!G247 ), "", IF( ISBLANK( 'F_Input Override'!G247 ), 'F_Inputs - BP'!G247, 'F_Input Override'!G247 ) )</f>
        <v/>
      </c>
      <c r="H247" s="58" t="str">
        <f xml:space="preserve"> IF( ISNA( 'F_Input Override'!H247 ), "", IF( ISBLANK( 'F_Input Override'!H247 ), 'F_Inputs - BP'!H247, 'F_Input Override'!H247 ) )</f>
        <v/>
      </c>
      <c r="I247" s="58" t="str">
        <f xml:space="preserve"> IF( ISNA( 'F_Input Override'!I247 ), "", IF( ISBLANK( 'F_Input Override'!I247 ), 'F_Inputs - BP'!I247, 'F_Input Override'!I247 ) )</f>
        <v/>
      </c>
      <c r="J247" s="58" t="str">
        <f xml:space="preserve"> IF( ISNA( 'F_Input Override'!J247 ), "", IF( ISBLANK( 'F_Input Override'!J247 ), 'F_Inputs - BP'!J247, 'F_Input Override'!J247 ) )</f>
        <v/>
      </c>
      <c r="K247" s="64" t="str">
        <f xml:space="preserve"> INDEX(Lookup!C:C, MATCH('Inp - BP final'!B247, Lookup!B:B, 0),)</f>
        <v>Plus opex ADDN2</v>
      </c>
    </row>
    <row r="248" spans="1:11">
      <c r="A248" t="s">
        <v>347</v>
      </c>
      <c r="B248" t="s">
        <v>220</v>
      </c>
      <c r="C248" t="s">
        <v>221</v>
      </c>
      <c r="D248" t="s">
        <v>47</v>
      </c>
      <c r="E248" t="s">
        <v>41</v>
      </c>
      <c r="F248" s="58">
        <f xml:space="preserve"> IF( ISNA( 'F_Input Override'!F248 ), "", IF( ISBLANK( 'F_Input Override'!F248 ), 'F_Inputs - BP'!F248, 'F_Input Override'!F248 ) )</f>
        <v>0.17199999999999999</v>
      </c>
      <c r="G248" s="58">
        <f xml:space="preserve"> IF( ISNA( 'F_Input Override'!G248 ), "", IF( ISBLANK( 'F_Input Override'!G248 ), 'F_Inputs - BP'!G248, 'F_Input Override'!G248 ) )</f>
        <v>0.34300000000000003</v>
      </c>
      <c r="H248" s="58">
        <f xml:space="preserve"> IF( ISNA( 'F_Input Override'!H248 ), "", IF( ISBLANK( 'F_Input Override'!H248 ), 'F_Inputs - BP'!H248, 'F_Input Override'!H248 ) )</f>
        <v>0.25199999999999989</v>
      </c>
      <c r="I248" s="58">
        <f xml:space="preserve"> IF( ISNA( 'F_Input Override'!I248 ), "", IF( ISBLANK( 'F_Input Override'!I248 ), 'F_Inputs - BP'!I248, 'F_Input Override'!I248 ) )</f>
        <v>0.33600000000000002</v>
      </c>
      <c r="J248" s="58">
        <f xml:space="preserve"> IF( ISNA( 'F_Input Override'!J248 ), "", IF( ISBLANK( 'F_Input Override'!J248 ), 'F_Inputs - BP'!J248, 'F_Input Override'!J248 ) )</f>
        <v>0.85099999999999998</v>
      </c>
      <c r="K248" s="64" t="str">
        <f xml:space="preserve"> INDEX(Lookup!C:C, MATCH('Inp - BP final'!B248, Lookup!B:B, 0),)</f>
        <v>Plus opex Total</v>
      </c>
    </row>
    <row r="249" spans="1:11">
      <c r="A249" t="s">
        <v>347</v>
      </c>
      <c r="B249" t="s">
        <v>222</v>
      </c>
      <c r="C249" t="s">
        <v>223</v>
      </c>
      <c r="D249" t="s">
        <v>47</v>
      </c>
      <c r="E249" t="s">
        <v>41</v>
      </c>
      <c r="F249" s="58">
        <f xml:space="preserve"> IF( ISNA( 'F_Input Override'!F249 ), "", IF( ISBLANK( 'F_Input Override'!F249 ), 'F_Inputs - BP'!F249, 'F_Input Override'!F249 ) )</f>
        <v>4.0220000000000002</v>
      </c>
      <c r="G249" s="58">
        <f xml:space="preserve"> IF( ISNA( 'F_Input Override'!G249 ), "", IF( ISBLANK( 'F_Input Override'!G249 ), 'F_Inputs - BP'!G249, 'F_Input Override'!G249 ) )</f>
        <v>4.0629999999999997</v>
      </c>
      <c r="H249" s="58">
        <f xml:space="preserve"> IF( ISNA( 'F_Input Override'!H249 ), "", IF( ISBLANK( 'F_Input Override'!H249 ), 'F_Inputs - BP'!H249, 'F_Input Override'!H249 ) )</f>
        <v>4.0090000000000003</v>
      </c>
      <c r="I249" s="58">
        <f xml:space="preserve"> IF( ISNA( 'F_Input Override'!I249 ), "", IF( ISBLANK( 'F_Input Override'!I249 ), 'F_Inputs - BP'!I249, 'F_Input Override'!I249 ) )</f>
        <v>4.0810000000000004</v>
      </c>
      <c r="J249" s="58">
        <f xml:space="preserve"> IF( ISNA( 'F_Input Override'!J249 ), "", IF( ISBLANK( 'F_Input Override'!J249 ), 'F_Inputs - BP'!J249, 'F_Input Override'!J249 ) )</f>
        <v>4.4209999999999994</v>
      </c>
      <c r="K249" s="64" t="str">
        <f xml:space="preserve"> INDEX(Lookup!C:C, MATCH('Inp - BP final'!B249, Lookup!B:B, 0),)</f>
        <v>Plus totex WWN+</v>
      </c>
    </row>
    <row r="250" spans="1:11">
      <c r="A250" t="s">
        <v>347</v>
      </c>
      <c r="B250" t="s">
        <v>224</v>
      </c>
      <c r="C250" t="s">
        <v>225</v>
      </c>
      <c r="D250" t="s">
        <v>47</v>
      </c>
      <c r="E250" t="s">
        <v>41</v>
      </c>
      <c r="F250" s="58">
        <f xml:space="preserve"> IF( ISNA( 'F_Input Override'!F250 ), "", IF( ISBLANK( 'F_Input Override'!F250 ), 'F_Inputs - BP'!F250, 'F_Input Override'!F250 ) )</f>
        <v>1.9750000000000001</v>
      </c>
      <c r="G250" s="58">
        <f xml:space="preserve"> IF( ISNA( 'F_Input Override'!G250 ), "", IF( ISBLANK( 'F_Input Override'!G250 ), 'F_Inputs - BP'!G250, 'F_Input Override'!G250 ) )</f>
        <v>1.996</v>
      </c>
      <c r="H250" s="58">
        <f xml:space="preserve"> IF( ISNA( 'F_Input Override'!H250 ), "", IF( ISBLANK( 'F_Input Override'!H250 ), 'F_Inputs - BP'!H250, 'F_Input Override'!H250 ) )</f>
        <v>1.97</v>
      </c>
      <c r="I250" s="58">
        <f xml:space="preserve"> IF( ISNA( 'F_Input Override'!I250 ), "", IF( ISBLANK( 'F_Input Override'!I250 ), 'F_Inputs - BP'!I250, 'F_Input Override'!I250 ) )</f>
        <v>2.0059999999999998</v>
      </c>
      <c r="J250" s="58">
        <f xml:space="preserve"> IF( ISNA( 'F_Input Override'!J250 ), "", IF( ISBLANK( 'F_Input Override'!J250 ), 'F_Inputs - BP'!J250, 'F_Input Override'!J250 ) )</f>
        <v>2.173</v>
      </c>
      <c r="K250" s="64" t="str">
        <f xml:space="preserve"> INDEX(Lookup!C:C, MATCH('Inp - BP final'!B250, Lookup!B:B, 0),)</f>
        <v>Plus totex WWN+</v>
      </c>
    </row>
    <row r="251" spans="1:11">
      <c r="A251" t="s">
        <v>347</v>
      </c>
      <c r="B251" t="s">
        <v>226</v>
      </c>
      <c r="C251" t="s">
        <v>227</v>
      </c>
      <c r="D251" t="s">
        <v>47</v>
      </c>
      <c r="E251" t="s">
        <v>41</v>
      </c>
      <c r="F251" s="58">
        <f xml:space="preserve"> IF( ISNA( 'F_Input Override'!F251 ), "", IF( ISBLANK( 'F_Input Override'!F251 ), 'F_Inputs - BP'!F251, 'F_Input Override'!F251 ) )</f>
        <v>1.0589999999999999</v>
      </c>
      <c r="G251" s="58">
        <f xml:space="preserve"> IF( ISNA( 'F_Input Override'!G251 ), "", IF( ISBLANK( 'F_Input Override'!G251 ), 'F_Inputs - BP'!G251, 'F_Input Override'!G251 ) )</f>
        <v>1.07</v>
      </c>
      <c r="H251" s="58">
        <f xml:space="preserve"> IF( ISNA( 'F_Input Override'!H251 ), "", IF( ISBLANK( 'F_Input Override'!H251 ), 'F_Inputs - BP'!H251, 'F_Input Override'!H251 ) )</f>
        <v>1.0549999999999999</v>
      </c>
      <c r="I251" s="58">
        <f xml:space="preserve"> IF( ISNA( 'F_Input Override'!I251 ), "", IF( ISBLANK( 'F_Input Override'!I251 ), 'F_Inputs - BP'!I251, 'F_Input Override'!I251 ) )</f>
        <v>1.075</v>
      </c>
      <c r="J251" s="58">
        <f xml:space="preserve"> IF( ISNA( 'F_Input Override'!J251 ), "", IF( ISBLANK( 'F_Input Override'!J251 ), 'F_Inputs - BP'!J251, 'F_Input Override'!J251 ) )</f>
        <v>1.1639999999999999</v>
      </c>
      <c r="K251" s="64" t="str">
        <f xml:space="preserve"> INDEX(Lookup!C:C, MATCH('Inp - BP final'!B251, Lookup!B:B, 0),)</f>
        <v>Plus totex WWN+</v>
      </c>
    </row>
    <row r="252" spans="1:11">
      <c r="A252" t="s">
        <v>347</v>
      </c>
      <c r="B252" t="s">
        <v>228</v>
      </c>
      <c r="C252" t="s">
        <v>229</v>
      </c>
      <c r="D252" t="s">
        <v>47</v>
      </c>
      <c r="E252" t="s">
        <v>41</v>
      </c>
      <c r="F252" s="58">
        <f xml:space="preserve"> IF( ISNA( 'F_Input Override'!F252 ), "", IF( ISBLANK( 'F_Input Override'!F252 ), 'F_Inputs - BP'!F252, 'F_Input Override'!F252 ) )</f>
        <v>0</v>
      </c>
      <c r="G252" s="58">
        <f xml:space="preserve"> IF( ISNA( 'F_Input Override'!G252 ), "", IF( ISBLANK( 'F_Input Override'!G252 ), 'F_Inputs - BP'!G252, 'F_Input Override'!G252 ) )</f>
        <v>0</v>
      </c>
      <c r="H252" s="58">
        <f xml:space="preserve"> IF( ISNA( 'F_Input Override'!H252 ), "", IF( ISBLANK( 'F_Input Override'!H252 ), 'F_Inputs - BP'!H252, 'F_Input Override'!H252 ) )</f>
        <v>0</v>
      </c>
      <c r="I252" s="58">
        <f xml:space="preserve"> IF( ISNA( 'F_Input Override'!I252 ), "", IF( ISBLANK( 'F_Input Override'!I252 ), 'F_Inputs - BP'!I252, 'F_Input Override'!I252 ) )</f>
        <v>0</v>
      </c>
      <c r="J252" s="58">
        <f xml:space="preserve"> IF( ISNA( 'F_Input Override'!J252 ), "", IF( ISBLANK( 'F_Input Override'!J252 ), 'F_Inputs - BP'!J252, 'F_Input Override'!J252 ) )</f>
        <v>0</v>
      </c>
      <c r="K252" s="64" t="str">
        <f xml:space="preserve"> INDEX(Lookup!C:C, MATCH('Inp - BP final'!B252, Lookup!B:B, 0),)</f>
        <v>Plus totex WWN+</v>
      </c>
    </row>
    <row r="253" spans="1:11">
      <c r="A253" t="s">
        <v>347</v>
      </c>
      <c r="B253" t="s">
        <v>230</v>
      </c>
      <c r="C253" t="s">
        <v>231</v>
      </c>
      <c r="D253" t="s">
        <v>47</v>
      </c>
      <c r="E253" t="s">
        <v>41</v>
      </c>
      <c r="F253" s="58">
        <f xml:space="preserve"> IF( ISNA( 'F_Input Override'!F253 ), "", IF( ISBLANK( 'F_Input Override'!F253 ), 'F_Inputs - BP'!F253, 'F_Input Override'!F253 ) )</f>
        <v>0</v>
      </c>
      <c r="G253" s="58">
        <f xml:space="preserve"> IF( ISNA( 'F_Input Override'!G253 ), "", IF( ISBLANK( 'F_Input Override'!G253 ), 'F_Inputs - BP'!G253, 'F_Input Override'!G253 ) )</f>
        <v>0</v>
      </c>
      <c r="H253" s="58">
        <f xml:space="preserve"> IF( ISNA( 'F_Input Override'!H253 ), "", IF( ISBLANK( 'F_Input Override'!H253 ), 'F_Inputs - BP'!H253, 'F_Input Override'!H253 ) )</f>
        <v>0</v>
      </c>
      <c r="I253" s="58">
        <f xml:space="preserve"> IF( ISNA( 'F_Input Override'!I253 ), "", IF( ISBLANK( 'F_Input Override'!I253 ), 'F_Inputs - BP'!I253, 'F_Input Override'!I253 ) )</f>
        <v>0</v>
      </c>
      <c r="J253" s="58">
        <f xml:space="preserve"> IF( ISNA( 'F_Input Override'!J253 ), "", IF( ISBLANK( 'F_Input Override'!J253 ), 'F_Inputs - BP'!J253, 'F_Input Override'!J253 ) )</f>
        <v>0</v>
      </c>
      <c r="K253" s="64" t="str">
        <f xml:space="preserve"> INDEX(Lookup!C:C, MATCH('Inp - BP final'!B253, Lookup!B:B, 0),)</f>
        <v>Plus totex WWN+</v>
      </c>
    </row>
    <row r="254" spans="1:11">
      <c r="A254" t="s">
        <v>347</v>
      </c>
      <c r="B254" t="s">
        <v>232</v>
      </c>
      <c r="C254" t="s">
        <v>233</v>
      </c>
      <c r="D254" t="s">
        <v>47</v>
      </c>
      <c r="E254" t="s">
        <v>41</v>
      </c>
      <c r="F254" s="58">
        <f xml:space="preserve"> IF( ISNA( 'F_Input Override'!F254 ), "", IF( ISBLANK( 'F_Input Override'!F254 ), 'F_Inputs - BP'!F254, 'F_Input Override'!F254 ) )</f>
        <v>0</v>
      </c>
      <c r="G254" s="58">
        <f xml:space="preserve"> IF( ISNA( 'F_Input Override'!G254 ), "", IF( ISBLANK( 'F_Input Override'!G254 ), 'F_Inputs - BP'!G254, 'F_Input Override'!G254 ) )</f>
        <v>0</v>
      </c>
      <c r="H254" s="58">
        <f xml:space="preserve"> IF( ISNA( 'F_Input Override'!H254 ), "", IF( ISBLANK( 'F_Input Override'!H254 ), 'F_Inputs - BP'!H254, 'F_Input Override'!H254 ) )</f>
        <v>0</v>
      </c>
      <c r="I254" s="58">
        <f xml:space="preserve"> IF( ISNA( 'F_Input Override'!I254 ), "", IF( ISBLANK( 'F_Input Override'!I254 ), 'F_Inputs - BP'!I254, 'F_Input Override'!I254 ) )</f>
        <v>0</v>
      </c>
      <c r="J254" s="58">
        <f xml:space="preserve"> IF( ISNA( 'F_Input Override'!J254 ), "", IF( ISBLANK( 'F_Input Override'!J254 ), 'F_Inputs - BP'!J254, 'F_Input Override'!J254 ) )</f>
        <v>0</v>
      </c>
      <c r="K254" s="64" t="str">
        <f xml:space="preserve"> INDEX(Lookup!C:C, MATCH('Inp - BP final'!B254, Lookup!B:B, 0),)</f>
        <v>Plus totex BIO</v>
      </c>
    </row>
    <row r="255" spans="1:11">
      <c r="A255" t="s">
        <v>347</v>
      </c>
      <c r="B255" t="s">
        <v>234</v>
      </c>
      <c r="C255" t="s">
        <v>235</v>
      </c>
      <c r="D255" t="s">
        <v>47</v>
      </c>
      <c r="E255" t="s">
        <v>41</v>
      </c>
      <c r="F255" s="58">
        <f xml:space="preserve"> IF( ISNA( 'F_Input Override'!F255 ), "", IF( ISBLANK( 'F_Input Override'!F255 ), 'F_Inputs - BP'!F255, 'F_Input Override'!F255 ) )</f>
        <v>0</v>
      </c>
      <c r="G255" s="58">
        <f xml:space="preserve"> IF( ISNA( 'F_Input Override'!G255 ), "", IF( ISBLANK( 'F_Input Override'!G255 ), 'F_Inputs - BP'!G255, 'F_Input Override'!G255 ) )</f>
        <v>0</v>
      </c>
      <c r="H255" s="58">
        <f xml:space="preserve"> IF( ISNA( 'F_Input Override'!H255 ), "", IF( ISBLANK( 'F_Input Override'!H255 ), 'F_Inputs - BP'!H255, 'F_Input Override'!H255 ) )</f>
        <v>0</v>
      </c>
      <c r="I255" s="58">
        <f xml:space="preserve"> IF( ISNA( 'F_Input Override'!I255 ), "", IF( ISBLANK( 'F_Input Override'!I255 ), 'F_Inputs - BP'!I255, 'F_Input Override'!I255 ) )</f>
        <v>0</v>
      </c>
      <c r="J255" s="58">
        <f xml:space="preserve"> IF( ISNA( 'F_Input Override'!J255 ), "", IF( ISBLANK( 'F_Input Override'!J255 ), 'F_Inputs - BP'!J255, 'F_Input Override'!J255 ) )</f>
        <v>0</v>
      </c>
      <c r="K255" s="64" t="str">
        <f xml:space="preserve"> INDEX(Lookup!C:C, MATCH('Inp - BP final'!B255, Lookup!B:B, 0),)</f>
        <v>Plus totex BIO</v>
      </c>
    </row>
    <row r="256" spans="1:11">
      <c r="A256" t="s">
        <v>347</v>
      </c>
      <c r="B256" t="s">
        <v>236</v>
      </c>
      <c r="C256" t="s">
        <v>237</v>
      </c>
      <c r="D256" t="s">
        <v>47</v>
      </c>
      <c r="E256" t="s">
        <v>41</v>
      </c>
      <c r="F256" s="58">
        <f xml:space="preserve"> IF( ISNA( 'F_Input Override'!F256 ), "", IF( ISBLANK( 'F_Input Override'!F256 ), 'F_Inputs - BP'!F256, 'F_Input Override'!F256 ) )</f>
        <v>0</v>
      </c>
      <c r="G256" s="58">
        <f xml:space="preserve"> IF( ISNA( 'F_Input Override'!G256 ), "", IF( ISBLANK( 'F_Input Override'!G256 ), 'F_Inputs - BP'!G256, 'F_Input Override'!G256 ) )</f>
        <v>0</v>
      </c>
      <c r="H256" s="58">
        <f xml:space="preserve"> IF( ISNA( 'F_Input Override'!H256 ), "", IF( ISBLANK( 'F_Input Override'!H256 ), 'F_Inputs - BP'!H256, 'F_Input Override'!H256 ) )</f>
        <v>0</v>
      </c>
      <c r="I256" s="58">
        <f xml:space="preserve"> IF( ISNA( 'F_Input Override'!I256 ), "", IF( ISBLANK( 'F_Input Override'!I256 ), 'F_Inputs - BP'!I256, 'F_Input Override'!I256 ) )</f>
        <v>0</v>
      </c>
      <c r="J256" s="58">
        <f xml:space="preserve"> IF( ISNA( 'F_Input Override'!J256 ), "", IF( ISBLANK( 'F_Input Override'!J256 ), 'F_Inputs - BP'!J256, 'F_Input Override'!J256 ) )</f>
        <v>0</v>
      </c>
      <c r="K256" s="64" t="str">
        <f xml:space="preserve"> INDEX(Lookup!C:C, MATCH('Inp - BP final'!B256, Lookup!B:B, 0),)</f>
        <v>Plus totex BIO</v>
      </c>
    </row>
    <row r="257" spans="1:11">
      <c r="A257" t="s">
        <v>347</v>
      </c>
      <c r="B257" t="s">
        <v>238</v>
      </c>
      <c r="C257" t="s">
        <v>239</v>
      </c>
      <c r="D257" t="s">
        <v>47</v>
      </c>
      <c r="E257" t="s">
        <v>41</v>
      </c>
      <c r="F257" s="58">
        <f xml:space="preserve"> IF( ISNA( 'F_Input Override'!F257 ), "", IF( ISBLANK( 'F_Input Override'!F257 ), 'F_Inputs - BP'!F257, 'F_Input Override'!F257 ) )</f>
        <v>0</v>
      </c>
      <c r="G257" s="58">
        <f xml:space="preserve"> IF( ISNA( 'F_Input Override'!G257 ), "", IF( ISBLANK( 'F_Input Override'!G257 ), 'F_Inputs - BP'!G257, 'F_Input Override'!G257 ) )</f>
        <v>0</v>
      </c>
      <c r="H257" s="58">
        <f xml:space="preserve"> IF( ISNA( 'F_Input Override'!H257 ), "", IF( ISBLANK( 'F_Input Override'!H257 ), 'F_Inputs - BP'!H257, 'F_Input Override'!H257 ) )</f>
        <v>0</v>
      </c>
      <c r="I257" s="58">
        <f xml:space="preserve"> IF( ISNA( 'F_Input Override'!I257 ), "", IF( ISBLANK( 'F_Input Override'!I257 ), 'F_Inputs - BP'!I257, 'F_Input Override'!I257 ) )</f>
        <v>0</v>
      </c>
      <c r="J257" s="58">
        <f xml:space="preserve"> IF( ISNA( 'F_Input Override'!J257 ), "", IF( ISBLANK( 'F_Input Override'!J257 ), 'F_Inputs - BP'!J257, 'F_Input Override'!J257 ) )</f>
        <v>0</v>
      </c>
      <c r="K257" s="64" t="str">
        <f xml:space="preserve"> INDEX(Lookup!C:C, MATCH('Inp - BP final'!B257, Lookup!B:B, 0),)</f>
        <v>Plus totex ADDN1</v>
      </c>
    </row>
    <row r="258" spans="1:11">
      <c r="A258" t="s">
        <v>347</v>
      </c>
      <c r="B258" t="s">
        <v>240</v>
      </c>
      <c r="C258" t="s">
        <v>241</v>
      </c>
      <c r="D258" t="s">
        <v>47</v>
      </c>
      <c r="E258" t="s">
        <v>41</v>
      </c>
      <c r="F258" s="58">
        <f xml:space="preserve"> IF( ISNA( 'F_Input Override'!F258 ), "", IF( ISBLANK( 'F_Input Override'!F258 ), 'F_Inputs - BP'!F258, 'F_Input Override'!F258 ) )</f>
        <v>0</v>
      </c>
      <c r="G258" s="58">
        <f xml:space="preserve"> IF( ISNA( 'F_Input Override'!G258 ), "", IF( ISBLANK( 'F_Input Override'!G258 ), 'F_Inputs - BP'!G258, 'F_Input Override'!G258 ) )</f>
        <v>0</v>
      </c>
      <c r="H258" s="58">
        <f xml:space="preserve"> IF( ISNA( 'F_Input Override'!H258 ), "", IF( ISBLANK( 'F_Input Override'!H258 ), 'F_Inputs - BP'!H258, 'F_Input Override'!H258 ) )</f>
        <v>0</v>
      </c>
      <c r="I258" s="58">
        <f xml:space="preserve"> IF( ISNA( 'F_Input Override'!I258 ), "", IF( ISBLANK( 'F_Input Override'!I258 ), 'F_Inputs - BP'!I258, 'F_Input Override'!I258 ) )</f>
        <v>0</v>
      </c>
      <c r="J258" s="58">
        <f xml:space="preserve"> IF( ISNA( 'F_Input Override'!J258 ), "", IF( ISBLANK( 'F_Input Override'!J258 ), 'F_Inputs - BP'!J258, 'F_Input Override'!J258 ) )</f>
        <v>0</v>
      </c>
      <c r="K258" s="64" t="str">
        <f xml:space="preserve"> INDEX(Lookup!C:C, MATCH('Inp - BP final'!B258, Lookup!B:B, 0),)</f>
        <v>Plus totex ADDN2</v>
      </c>
    </row>
    <row r="259" spans="1:11">
      <c r="A259" t="s">
        <v>347</v>
      </c>
      <c r="B259" t="s">
        <v>242</v>
      </c>
      <c r="C259" t="s">
        <v>243</v>
      </c>
      <c r="D259" t="s">
        <v>47</v>
      </c>
      <c r="E259" t="s">
        <v>41</v>
      </c>
      <c r="F259" s="58">
        <f xml:space="preserve"> IF( ISNA( 'F_Input Override'!F259 ), "", IF( ISBLANK( 'F_Input Override'!F259 ), 'F_Inputs - BP'!F259, 'F_Input Override'!F259 ) )</f>
        <v>7.056</v>
      </c>
      <c r="G259" s="58">
        <f xml:space="preserve"> IF( ISNA( 'F_Input Override'!G259 ), "", IF( ISBLANK( 'F_Input Override'!G259 ), 'F_Inputs - BP'!G259, 'F_Input Override'!G259 ) )</f>
        <v>7.1289999999999996</v>
      </c>
      <c r="H259" s="58">
        <f xml:space="preserve"> IF( ISNA( 'F_Input Override'!H259 ), "", IF( ISBLANK( 'F_Input Override'!H259 ), 'F_Inputs - BP'!H259, 'F_Input Override'!H259 ) )</f>
        <v>7.0339999999999998</v>
      </c>
      <c r="I259" s="58">
        <f xml:space="preserve"> IF( ISNA( 'F_Input Override'!I259 ), "", IF( ISBLANK( 'F_Input Override'!I259 ), 'F_Inputs - BP'!I259, 'F_Input Override'!I259 ) )</f>
        <v>7.1620000000000008</v>
      </c>
      <c r="J259" s="58">
        <f xml:space="preserve"> IF( ISNA( 'F_Input Override'!J259 ), "", IF( ISBLANK( 'F_Input Override'!J259 ), 'F_Inputs - BP'!J259, 'F_Input Override'!J259 ) )</f>
        <v>7.7579999999999991</v>
      </c>
      <c r="K259" s="64" t="str">
        <f xml:space="preserve"> INDEX(Lookup!C:C, MATCH('Inp - BP final'!B259, Lookup!B:B, 0),)</f>
        <v>Plus totex Total</v>
      </c>
    </row>
    <row r="260" spans="1:11">
      <c r="A260" t="s">
        <v>347</v>
      </c>
      <c r="B260" t="s">
        <v>244</v>
      </c>
      <c r="C260" t="s">
        <v>245</v>
      </c>
      <c r="D260" t="s">
        <v>47</v>
      </c>
      <c r="E260" t="s">
        <v>41</v>
      </c>
      <c r="F260" s="58">
        <f xml:space="preserve"> IF( ISNA( 'F_Input Override'!F260 ), "", IF( ISBLANK( 'F_Input Override'!F260 ), 'F_Inputs - BP'!F260, 'F_Input Override'!F260 ) )</f>
        <v>0</v>
      </c>
      <c r="G260" s="58">
        <f xml:space="preserve"> IF( ISNA( 'F_Input Override'!G260 ), "", IF( ISBLANK( 'F_Input Override'!G260 ), 'F_Inputs - BP'!G260, 'F_Input Override'!G260 ) )</f>
        <v>0</v>
      </c>
      <c r="H260" s="58">
        <f xml:space="preserve"> IF( ISNA( 'F_Input Override'!H260 ), "", IF( ISBLANK( 'F_Input Override'!H260 ), 'F_Inputs - BP'!H260, 'F_Input Override'!H260 ) )</f>
        <v>0</v>
      </c>
      <c r="I260" s="58">
        <f xml:space="preserve"> IF( ISNA( 'F_Input Override'!I260 ), "", IF( ISBLANK( 'F_Input Override'!I260 ), 'F_Inputs - BP'!I260, 'F_Input Override'!I260 ) )</f>
        <v>0</v>
      </c>
      <c r="J260" s="58">
        <f xml:space="preserve"> IF( ISNA( 'F_Input Override'!J260 ), "", IF( ISBLANK( 'F_Input Override'!J260 ), 'F_Inputs - BP'!J260, 'F_Input Override'!J260 ) )</f>
        <v>0</v>
      </c>
      <c r="K260" s="64" t="str">
        <f xml:space="preserve"> INDEX(Lookup!C:C, MATCH('Inp - BP final'!B260, Lookup!B:B, 0),)</f>
        <v>Plus capex WWN+</v>
      </c>
    </row>
    <row r="261" spans="1:11">
      <c r="A261" t="s">
        <v>347</v>
      </c>
      <c r="B261" t="s">
        <v>246</v>
      </c>
      <c r="C261" t="s">
        <v>247</v>
      </c>
      <c r="D261" t="s">
        <v>47</v>
      </c>
      <c r="E261" t="s">
        <v>41</v>
      </c>
      <c r="F261" s="58">
        <f xml:space="preserve"> IF( ISNA( 'F_Input Override'!F261 ), "", IF( ISBLANK( 'F_Input Override'!F261 ), 'F_Inputs - BP'!F261, 'F_Input Override'!F261 ) )</f>
        <v>0</v>
      </c>
      <c r="G261" s="58">
        <f xml:space="preserve"> IF( ISNA( 'F_Input Override'!G261 ), "", IF( ISBLANK( 'F_Input Override'!G261 ), 'F_Inputs - BP'!G261, 'F_Input Override'!G261 ) )</f>
        <v>0</v>
      </c>
      <c r="H261" s="58">
        <f xml:space="preserve"> IF( ISNA( 'F_Input Override'!H261 ), "", IF( ISBLANK( 'F_Input Override'!H261 ), 'F_Inputs - BP'!H261, 'F_Input Override'!H261 ) )</f>
        <v>0</v>
      </c>
      <c r="I261" s="58">
        <f xml:space="preserve"> IF( ISNA( 'F_Input Override'!I261 ), "", IF( ISBLANK( 'F_Input Override'!I261 ), 'F_Inputs - BP'!I261, 'F_Input Override'!I261 ) )</f>
        <v>0</v>
      </c>
      <c r="J261" s="58">
        <f xml:space="preserve"> IF( ISNA( 'F_Input Override'!J261 ), "", IF( ISBLANK( 'F_Input Override'!J261 ), 'F_Inputs - BP'!J261, 'F_Input Override'!J261 ) )</f>
        <v>0</v>
      </c>
      <c r="K261" s="64" t="str">
        <f xml:space="preserve"> INDEX(Lookup!C:C, MATCH('Inp - BP final'!B261, Lookup!B:B, 0),)</f>
        <v>Plus capex WWN+</v>
      </c>
    </row>
    <row r="262" spans="1:11">
      <c r="A262" t="s">
        <v>347</v>
      </c>
      <c r="B262" t="s">
        <v>248</v>
      </c>
      <c r="C262" t="s">
        <v>249</v>
      </c>
      <c r="D262" t="s">
        <v>47</v>
      </c>
      <c r="E262" t="s">
        <v>41</v>
      </c>
      <c r="F262" s="58">
        <f xml:space="preserve"> IF( ISNA( 'F_Input Override'!F262 ), "", IF( ISBLANK( 'F_Input Override'!F262 ), 'F_Inputs - BP'!F262, 'F_Input Override'!F262 ) )</f>
        <v>0</v>
      </c>
      <c r="G262" s="58">
        <f xml:space="preserve"> IF( ISNA( 'F_Input Override'!G262 ), "", IF( ISBLANK( 'F_Input Override'!G262 ), 'F_Inputs - BP'!G262, 'F_Input Override'!G262 ) )</f>
        <v>0</v>
      </c>
      <c r="H262" s="58">
        <f xml:space="preserve"> IF( ISNA( 'F_Input Override'!H262 ), "", IF( ISBLANK( 'F_Input Override'!H262 ), 'F_Inputs - BP'!H262, 'F_Input Override'!H262 ) )</f>
        <v>0</v>
      </c>
      <c r="I262" s="58">
        <f xml:space="preserve"> IF( ISNA( 'F_Input Override'!I262 ), "", IF( ISBLANK( 'F_Input Override'!I262 ), 'F_Inputs - BP'!I262, 'F_Input Override'!I262 ) )</f>
        <v>0</v>
      </c>
      <c r="J262" s="58">
        <f xml:space="preserve"> IF( ISNA( 'F_Input Override'!J262 ), "", IF( ISBLANK( 'F_Input Override'!J262 ), 'F_Inputs - BP'!J262, 'F_Input Override'!J262 ) )</f>
        <v>0</v>
      </c>
      <c r="K262" s="64" t="str">
        <f xml:space="preserve"> INDEX(Lookup!C:C, MATCH('Inp - BP final'!B262, Lookup!B:B, 0),)</f>
        <v>Plus capex WWN+</v>
      </c>
    </row>
    <row r="263" spans="1:11">
      <c r="A263" t="s">
        <v>347</v>
      </c>
      <c r="B263" t="s">
        <v>250</v>
      </c>
      <c r="C263" t="s">
        <v>251</v>
      </c>
      <c r="D263" t="s">
        <v>47</v>
      </c>
      <c r="E263" t="s">
        <v>41</v>
      </c>
      <c r="F263" s="58">
        <f xml:space="preserve"> IF( ISNA( 'F_Input Override'!F263 ), "", IF( ISBLANK( 'F_Input Override'!F263 ), 'F_Inputs - BP'!F263, 'F_Input Override'!F263 ) )</f>
        <v>0</v>
      </c>
      <c r="G263" s="58">
        <f xml:space="preserve"> IF( ISNA( 'F_Input Override'!G263 ), "", IF( ISBLANK( 'F_Input Override'!G263 ), 'F_Inputs - BP'!G263, 'F_Input Override'!G263 ) )</f>
        <v>0</v>
      </c>
      <c r="H263" s="58">
        <f xml:space="preserve"> IF( ISNA( 'F_Input Override'!H263 ), "", IF( ISBLANK( 'F_Input Override'!H263 ), 'F_Inputs - BP'!H263, 'F_Input Override'!H263 ) )</f>
        <v>0</v>
      </c>
      <c r="I263" s="58">
        <f xml:space="preserve"> IF( ISNA( 'F_Input Override'!I263 ), "", IF( ISBLANK( 'F_Input Override'!I263 ), 'F_Inputs - BP'!I263, 'F_Input Override'!I263 ) )</f>
        <v>0</v>
      </c>
      <c r="J263" s="58">
        <f xml:space="preserve"> IF( ISNA( 'F_Input Override'!J263 ), "", IF( ISBLANK( 'F_Input Override'!J263 ), 'F_Inputs - BP'!J263, 'F_Input Override'!J263 ) )</f>
        <v>0</v>
      </c>
      <c r="K263" s="64" t="str">
        <f xml:space="preserve"> INDEX(Lookup!C:C, MATCH('Inp - BP final'!B263, Lookup!B:B, 0),)</f>
        <v>Plus capex WWN+</v>
      </c>
    </row>
    <row r="264" spans="1:11">
      <c r="A264" t="s">
        <v>347</v>
      </c>
      <c r="B264" t="s">
        <v>252</v>
      </c>
      <c r="C264" t="s">
        <v>253</v>
      </c>
      <c r="D264" t="s">
        <v>47</v>
      </c>
      <c r="E264" t="s">
        <v>41</v>
      </c>
      <c r="F264" s="58">
        <f xml:space="preserve"> IF( ISNA( 'F_Input Override'!F264 ), "", IF( ISBLANK( 'F_Input Override'!F264 ), 'F_Inputs - BP'!F264, 'F_Input Override'!F264 ) )</f>
        <v>0</v>
      </c>
      <c r="G264" s="58">
        <f xml:space="preserve"> IF( ISNA( 'F_Input Override'!G264 ), "", IF( ISBLANK( 'F_Input Override'!G264 ), 'F_Inputs - BP'!G264, 'F_Input Override'!G264 ) )</f>
        <v>0</v>
      </c>
      <c r="H264" s="58">
        <f xml:space="preserve"> IF( ISNA( 'F_Input Override'!H264 ), "", IF( ISBLANK( 'F_Input Override'!H264 ), 'F_Inputs - BP'!H264, 'F_Input Override'!H264 ) )</f>
        <v>0</v>
      </c>
      <c r="I264" s="58">
        <f xml:space="preserve"> IF( ISNA( 'F_Input Override'!I264 ), "", IF( ISBLANK( 'F_Input Override'!I264 ), 'F_Inputs - BP'!I264, 'F_Input Override'!I264 ) )</f>
        <v>0</v>
      </c>
      <c r="J264" s="58">
        <f xml:space="preserve"> IF( ISNA( 'F_Input Override'!J264 ), "", IF( ISBLANK( 'F_Input Override'!J264 ), 'F_Inputs - BP'!J264, 'F_Input Override'!J264 ) )</f>
        <v>0</v>
      </c>
      <c r="K264" s="64" t="str">
        <f xml:space="preserve"> INDEX(Lookup!C:C, MATCH('Inp - BP final'!B264, Lookup!B:B, 0),)</f>
        <v>Plus capex WWN+</v>
      </c>
    </row>
    <row r="265" spans="1:11">
      <c r="A265" t="s">
        <v>347</v>
      </c>
      <c r="B265" t="s">
        <v>254</v>
      </c>
      <c r="C265" t="s">
        <v>255</v>
      </c>
      <c r="D265" t="s">
        <v>47</v>
      </c>
      <c r="E265" t="s">
        <v>41</v>
      </c>
      <c r="F265" s="58">
        <f xml:space="preserve"> IF( ISNA( 'F_Input Override'!F265 ), "", IF( ISBLANK( 'F_Input Override'!F265 ), 'F_Inputs - BP'!F265, 'F_Input Override'!F265 ) )</f>
        <v>0</v>
      </c>
      <c r="G265" s="58">
        <f xml:space="preserve"> IF( ISNA( 'F_Input Override'!G265 ), "", IF( ISBLANK( 'F_Input Override'!G265 ), 'F_Inputs - BP'!G265, 'F_Input Override'!G265 ) )</f>
        <v>0</v>
      </c>
      <c r="H265" s="58">
        <f xml:space="preserve"> IF( ISNA( 'F_Input Override'!H265 ), "", IF( ISBLANK( 'F_Input Override'!H265 ), 'F_Inputs - BP'!H265, 'F_Input Override'!H265 ) )</f>
        <v>0</v>
      </c>
      <c r="I265" s="58">
        <f xml:space="preserve"> IF( ISNA( 'F_Input Override'!I265 ), "", IF( ISBLANK( 'F_Input Override'!I265 ), 'F_Inputs - BP'!I265, 'F_Input Override'!I265 ) )</f>
        <v>0</v>
      </c>
      <c r="J265" s="58">
        <f xml:space="preserve"> IF( ISNA( 'F_Input Override'!J265 ), "", IF( ISBLANK( 'F_Input Override'!J265 ), 'F_Inputs - BP'!J265, 'F_Input Override'!J265 ) )</f>
        <v>0</v>
      </c>
      <c r="K265" s="64" t="str">
        <f xml:space="preserve"> INDEX(Lookup!C:C, MATCH('Inp - BP final'!B265, Lookup!B:B, 0),)</f>
        <v>Plus capex BIO</v>
      </c>
    </row>
    <row r="266" spans="1:11">
      <c r="A266" t="s">
        <v>347</v>
      </c>
      <c r="B266" t="s">
        <v>256</v>
      </c>
      <c r="C266" t="s">
        <v>257</v>
      </c>
      <c r="D266" t="s">
        <v>47</v>
      </c>
      <c r="E266" t="s">
        <v>41</v>
      </c>
      <c r="F266" s="58">
        <f xml:space="preserve"> IF( ISNA( 'F_Input Override'!F266 ), "", IF( ISBLANK( 'F_Input Override'!F266 ), 'F_Inputs - BP'!F266, 'F_Input Override'!F266 ) )</f>
        <v>2.0659999999999998</v>
      </c>
      <c r="G266" s="58">
        <f xml:space="preserve"> IF( ISNA( 'F_Input Override'!G266 ), "", IF( ISBLANK( 'F_Input Override'!G266 ), 'F_Inputs - BP'!G266, 'F_Input Override'!G266 ) )</f>
        <v>5.3440000000000003</v>
      </c>
      <c r="H266" s="58">
        <f xml:space="preserve"> IF( ISNA( 'F_Input Override'!H266 ), "", IF( ISBLANK( 'F_Input Override'!H266 ), 'F_Inputs - BP'!H266, 'F_Input Override'!H266 ) )</f>
        <v>8.65</v>
      </c>
      <c r="I266" s="58">
        <f xml:space="preserve"> IF( ISNA( 'F_Input Override'!I266 ), "", IF( ISBLANK( 'F_Input Override'!I266 ), 'F_Inputs - BP'!I266, 'F_Input Override'!I266 ) )</f>
        <v>4.3529999999999998</v>
      </c>
      <c r="J266" s="58">
        <f xml:space="preserve"> IF( ISNA( 'F_Input Override'!J266 ), "", IF( ISBLANK( 'F_Input Override'!J266 ), 'F_Inputs - BP'!J266, 'F_Input Override'!J266 ) )</f>
        <v>0</v>
      </c>
      <c r="K266" s="64" t="str">
        <f xml:space="preserve"> INDEX(Lookup!C:C, MATCH('Inp - BP final'!B266, Lookup!B:B, 0),)</f>
        <v>Plus capex BIO</v>
      </c>
    </row>
    <row r="267" spans="1:11">
      <c r="A267" t="s">
        <v>347</v>
      </c>
      <c r="B267" t="s">
        <v>258</v>
      </c>
      <c r="C267" t="s">
        <v>259</v>
      </c>
      <c r="D267" t="s">
        <v>47</v>
      </c>
      <c r="E267" t="s">
        <v>41</v>
      </c>
      <c r="F267" s="58">
        <f xml:space="preserve"> IF( ISNA( 'F_Input Override'!F267 ), "", IF( ISBLANK( 'F_Input Override'!F267 ), 'F_Inputs - BP'!F267, 'F_Input Override'!F267 ) )</f>
        <v>0</v>
      </c>
      <c r="G267" s="58">
        <f xml:space="preserve"> IF( ISNA( 'F_Input Override'!G267 ), "", IF( ISBLANK( 'F_Input Override'!G267 ), 'F_Inputs - BP'!G267, 'F_Input Override'!G267 ) )</f>
        <v>0</v>
      </c>
      <c r="H267" s="58">
        <f xml:space="preserve"> IF( ISNA( 'F_Input Override'!H267 ), "", IF( ISBLANK( 'F_Input Override'!H267 ), 'F_Inputs - BP'!H267, 'F_Input Override'!H267 ) )</f>
        <v>0</v>
      </c>
      <c r="I267" s="58">
        <f xml:space="preserve"> IF( ISNA( 'F_Input Override'!I267 ), "", IF( ISBLANK( 'F_Input Override'!I267 ), 'F_Inputs - BP'!I267, 'F_Input Override'!I267 ) )</f>
        <v>0</v>
      </c>
      <c r="J267" s="58">
        <f xml:space="preserve"> IF( ISNA( 'F_Input Override'!J267 ), "", IF( ISBLANK( 'F_Input Override'!J267 ), 'F_Inputs - BP'!J267, 'F_Input Override'!J267 ) )</f>
        <v>0</v>
      </c>
      <c r="K267" s="64" t="str">
        <f xml:space="preserve"> INDEX(Lookup!C:C, MATCH('Inp - BP final'!B267, Lookup!B:B, 0),)</f>
        <v>Plus capex BIO</v>
      </c>
    </row>
    <row r="268" spans="1:11">
      <c r="A268" t="s">
        <v>347</v>
      </c>
      <c r="B268" t="s">
        <v>260</v>
      </c>
      <c r="C268" t="s">
        <v>261</v>
      </c>
      <c r="D268" t="s">
        <v>47</v>
      </c>
      <c r="E268" t="s">
        <v>41</v>
      </c>
      <c r="F268" s="58" t="str">
        <f xml:space="preserve"> IF( ISNA( 'F_Input Override'!F268 ), "", IF( ISBLANK( 'F_Input Override'!F268 ), 'F_Inputs - BP'!F268, 'F_Input Override'!F268 ) )</f>
        <v/>
      </c>
      <c r="G268" s="58" t="str">
        <f xml:space="preserve"> IF( ISNA( 'F_Input Override'!G268 ), "", IF( ISBLANK( 'F_Input Override'!G268 ), 'F_Inputs - BP'!G268, 'F_Input Override'!G268 ) )</f>
        <v/>
      </c>
      <c r="H268" s="58" t="str">
        <f xml:space="preserve"> IF( ISNA( 'F_Input Override'!H268 ), "", IF( ISBLANK( 'F_Input Override'!H268 ), 'F_Inputs - BP'!H268, 'F_Input Override'!H268 ) )</f>
        <v/>
      </c>
      <c r="I268" s="58" t="str">
        <f xml:space="preserve"> IF( ISNA( 'F_Input Override'!I268 ), "", IF( ISBLANK( 'F_Input Override'!I268 ), 'F_Inputs - BP'!I268, 'F_Input Override'!I268 ) )</f>
        <v/>
      </c>
      <c r="J268" s="58" t="str">
        <f xml:space="preserve"> IF( ISNA( 'F_Input Override'!J268 ), "", IF( ISBLANK( 'F_Input Override'!J268 ), 'F_Inputs - BP'!J268, 'F_Input Override'!J268 ) )</f>
        <v/>
      </c>
      <c r="K268" s="64" t="str">
        <f xml:space="preserve"> INDEX(Lookup!C:C, MATCH('Inp - BP final'!B268, Lookup!B:B, 0),)</f>
        <v>Plus capex ADDN1</v>
      </c>
    </row>
    <row r="269" spans="1:11">
      <c r="A269" t="s">
        <v>347</v>
      </c>
      <c r="B269" t="s">
        <v>262</v>
      </c>
      <c r="C269" t="s">
        <v>263</v>
      </c>
      <c r="D269" t="s">
        <v>47</v>
      </c>
      <c r="E269" t="s">
        <v>41</v>
      </c>
      <c r="F269" s="58" t="str">
        <f xml:space="preserve"> IF( ISNA( 'F_Input Override'!F269 ), "", IF( ISBLANK( 'F_Input Override'!F269 ), 'F_Inputs - BP'!F269, 'F_Input Override'!F269 ) )</f>
        <v/>
      </c>
      <c r="G269" s="58" t="str">
        <f xml:space="preserve"> IF( ISNA( 'F_Input Override'!G269 ), "", IF( ISBLANK( 'F_Input Override'!G269 ), 'F_Inputs - BP'!G269, 'F_Input Override'!G269 ) )</f>
        <v/>
      </c>
      <c r="H269" s="58" t="str">
        <f xml:space="preserve"> IF( ISNA( 'F_Input Override'!H269 ), "", IF( ISBLANK( 'F_Input Override'!H269 ), 'F_Inputs - BP'!H269, 'F_Input Override'!H269 ) )</f>
        <v/>
      </c>
      <c r="I269" s="58" t="str">
        <f xml:space="preserve"> IF( ISNA( 'F_Input Override'!I269 ), "", IF( ISBLANK( 'F_Input Override'!I269 ), 'F_Inputs - BP'!I269, 'F_Input Override'!I269 ) )</f>
        <v/>
      </c>
      <c r="J269" s="58" t="str">
        <f xml:space="preserve"> IF( ISNA( 'F_Input Override'!J269 ), "", IF( ISBLANK( 'F_Input Override'!J269 ), 'F_Inputs - BP'!J269, 'F_Input Override'!J269 ) )</f>
        <v/>
      </c>
      <c r="K269" s="64" t="str">
        <f xml:space="preserve"> INDEX(Lookup!C:C, MATCH('Inp - BP final'!B269, Lookup!B:B, 0),)</f>
        <v>Plus capex ADDN2</v>
      </c>
    </row>
    <row r="270" spans="1:11">
      <c r="A270" t="s">
        <v>347</v>
      </c>
      <c r="B270" t="s">
        <v>264</v>
      </c>
      <c r="C270" t="s">
        <v>265</v>
      </c>
      <c r="D270" t="s">
        <v>47</v>
      </c>
      <c r="E270" t="s">
        <v>41</v>
      </c>
      <c r="F270" s="58">
        <f xml:space="preserve"> IF( ISNA( 'F_Input Override'!F270 ), "", IF( ISBLANK( 'F_Input Override'!F270 ), 'F_Inputs - BP'!F270, 'F_Input Override'!F270 ) )</f>
        <v>2.0659999999999998</v>
      </c>
      <c r="G270" s="58">
        <f xml:space="preserve"> IF( ISNA( 'F_Input Override'!G270 ), "", IF( ISBLANK( 'F_Input Override'!G270 ), 'F_Inputs - BP'!G270, 'F_Input Override'!G270 ) )</f>
        <v>5.3440000000000003</v>
      </c>
      <c r="H270" s="58">
        <f xml:space="preserve"> IF( ISNA( 'F_Input Override'!H270 ), "", IF( ISBLANK( 'F_Input Override'!H270 ), 'F_Inputs - BP'!H270, 'F_Input Override'!H270 ) )</f>
        <v>8.65</v>
      </c>
      <c r="I270" s="58">
        <f xml:space="preserve"> IF( ISNA( 'F_Input Override'!I270 ), "", IF( ISBLANK( 'F_Input Override'!I270 ), 'F_Inputs - BP'!I270, 'F_Input Override'!I270 ) )</f>
        <v>4.3529999999999998</v>
      </c>
      <c r="J270" s="58">
        <f xml:space="preserve"> IF( ISNA( 'F_Input Override'!J270 ), "", IF( ISBLANK( 'F_Input Override'!J270 ), 'F_Inputs - BP'!J270, 'F_Input Override'!J270 ) )</f>
        <v>0</v>
      </c>
      <c r="K270" s="64" t="str">
        <f xml:space="preserve"> INDEX(Lookup!C:C, MATCH('Inp - BP final'!B270, Lookup!B:B, 0),)</f>
        <v>Plus capex Total</v>
      </c>
    </row>
    <row r="271" spans="1:11">
      <c r="A271" t="s">
        <v>347</v>
      </c>
      <c r="B271" t="s">
        <v>266</v>
      </c>
      <c r="C271" t="s">
        <v>267</v>
      </c>
      <c r="D271" t="s">
        <v>47</v>
      </c>
      <c r="E271" t="s">
        <v>41</v>
      </c>
      <c r="F271" s="58">
        <f xml:space="preserve"> IF( ISNA( 'F_Input Override'!F271 ), "", IF( ISBLANK( 'F_Input Override'!F271 ), 'F_Inputs - BP'!F271, 'F_Input Override'!F271 ) )</f>
        <v>0</v>
      </c>
      <c r="G271" s="58">
        <f xml:space="preserve"> IF( ISNA( 'F_Input Override'!G271 ), "", IF( ISBLANK( 'F_Input Override'!G271 ), 'F_Inputs - BP'!G271, 'F_Input Override'!G271 ) )</f>
        <v>0</v>
      </c>
      <c r="H271" s="58">
        <f xml:space="preserve"> IF( ISNA( 'F_Input Override'!H271 ), "", IF( ISBLANK( 'F_Input Override'!H271 ), 'F_Inputs - BP'!H271, 'F_Input Override'!H271 ) )</f>
        <v>0</v>
      </c>
      <c r="I271" s="58">
        <f xml:space="preserve"> IF( ISNA( 'F_Input Override'!I271 ), "", IF( ISBLANK( 'F_Input Override'!I271 ), 'F_Inputs - BP'!I271, 'F_Input Override'!I271 ) )</f>
        <v>0</v>
      </c>
      <c r="J271" s="58">
        <f xml:space="preserve"> IF( ISNA( 'F_Input Override'!J271 ), "", IF( ISBLANK( 'F_Input Override'!J271 ), 'F_Inputs - BP'!J271, 'F_Input Override'!J271 ) )</f>
        <v>0</v>
      </c>
      <c r="K271" s="64" t="str">
        <f xml:space="preserve"> INDEX(Lookup!C:C, MATCH('Inp - BP final'!B271, Lookup!B:B, 0),)</f>
        <v>Plus opex WWN+</v>
      </c>
    </row>
    <row r="272" spans="1:11">
      <c r="A272" t="s">
        <v>347</v>
      </c>
      <c r="B272" t="s">
        <v>268</v>
      </c>
      <c r="C272" t="s">
        <v>269</v>
      </c>
      <c r="D272" t="s">
        <v>47</v>
      </c>
      <c r="E272" t="s">
        <v>41</v>
      </c>
      <c r="F272" s="58">
        <f xml:space="preserve"> IF( ISNA( 'F_Input Override'!F272 ), "", IF( ISBLANK( 'F_Input Override'!F272 ), 'F_Inputs - BP'!F272, 'F_Input Override'!F272 ) )</f>
        <v>0</v>
      </c>
      <c r="G272" s="58">
        <f xml:space="preserve"> IF( ISNA( 'F_Input Override'!G272 ), "", IF( ISBLANK( 'F_Input Override'!G272 ), 'F_Inputs - BP'!G272, 'F_Input Override'!G272 ) )</f>
        <v>0</v>
      </c>
      <c r="H272" s="58">
        <f xml:space="preserve"> IF( ISNA( 'F_Input Override'!H272 ), "", IF( ISBLANK( 'F_Input Override'!H272 ), 'F_Inputs - BP'!H272, 'F_Input Override'!H272 ) )</f>
        <v>0</v>
      </c>
      <c r="I272" s="58">
        <f xml:space="preserve"> IF( ISNA( 'F_Input Override'!I272 ), "", IF( ISBLANK( 'F_Input Override'!I272 ), 'F_Inputs - BP'!I272, 'F_Input Override'!I272 ) )</f>
        <v>0</v>
      </c>
      <c r="J272" s="58">
        <f xml:space="preserve"> IF( ISNA( 'F_Input Override'!J272 ), "", IF( ISBLANK( 'F_Input Override'!J272 ), 'F_Inputs - BP'!J272, 'F_Input Override'!J272 ) )</f>
        <v>0</v>
      </c>
      <c r="K272" s="64" t="str">
        <f xml:space="preserve"> INDEX(Lookup!C:C, MATCH('Inp - BP final'!B272, Lookup!B:B, 0),)</f>
        <v>Plus opex WWN+</v>
      </c>
    </row>
    <row r="273" spans="1:11">
      <c r="A273" t="s">
        <v>347</v>
      </c>
      <c r="B273" t="s">
        <v>270</v>
      </c>
      <c r="C273" t="s">
        <v>271</v>
      </c>
      <c r="D273" t="s">
        <v>47</v>
      </c>
      <c r="E273" t="s">
        <v>41</v>
      </c>
      <c r="F273" s="58">
        <f xml:space="preserve"> IF( ISNA( 'F_Input Override'!F273 ), "", IF( ISBLANK( 'F_Input Override'!F273 ), 'F_Inputs - BP'!F273, 'F_Input Override'!F273 ) )</f>
        <v>0</v>
      </c>
      <c r="G273" s="58">
        <f xml:space="preserve"> IF( ISNA( 'F_Input Override'!G273 ), "", IF( ISBLANK( 'F_Input Override'!G273 ), 'F_Inputs - BP'!G273, 'F_Input Override'!G273 ) )</f>
        <v>0</v>
      </c>
      <c r="H273" s="58">
        <f xml:space="preserve"> IF( ISNA( 'F_Input Override'!H273 ), "", IF( ISBLANK( 'F_Input Override'!H273 ), 'F_Inputs - BP'!H273, 'F_Input Override'!H273 ) )</f>
        <v>0</v>
      </c>
      <c r="I273" s="58">
        <f xml:space="preserve"> IF( ISNA( 'F_Input Override'!I273 ), "", IF( ISBLANK( 'F_Input Override'!I273 ), 'F_Inputs - BP'!I273, 'F_Input Override'!I273 ) )</f>
        <v>0</v>
      </c>
      <c r="J273" s="58">
        <f xml:space="preserve"> IF( ISNA( 'F_Input Override'!J273 ), "", IF( ISBLANK( 'F_Input Override'!J273 ), 'F_Inputs - BP'!J273, 'F_Input Override'!J273 ) )</f>
        <v>0</v>
      </c>
      <c r="K273" s="64" t="str">
        <f xml:space="preserve"> INDEX(Lookup!C:C, MATCH('Inp - BP final'!B273, Lookup!B:B, 0),)</f>
        <v>Plus opex WWN+</v>
      </c>
    </row>
    <row r="274" spans="1:11">
      <c r="A274" t="s">
        <v>347</v>
      </c>
      <c r="B274" t="s">
        <v>272</v>
      </c>
      <c r="C274" t="s">
        <v>273</v>
      </c>
      <c r="D274" t="s">
        <v>47</v>
      </c>
      <c r="E274" t="s">
        <v>41</v>
      </c>
      <c r="F274" s="58">
        <f xml:space="preserve"> IF( ISNA( 'F_Input Override'!F274 ), "", IF( ISBLANK( 'F_Input Override'!F274 ), 'F_Inputs - BP'!F274, 'F_Input Override'!F274 ) )</f>
        <v>0</v>
      </c>
      <c r="G274" s="58">
        <f xml:space="preserve"> IF( ISNA( 'F_Input Override'!G274 ), "", IF( ISBLANK( 'F_Input Override'!G274 ), 'F_Inputs - BP'!G274, 'F_Input Override'!G274 ) )</f>
        <v>0</v>
      </c>
      <c r="H274" s="58">
        <f xml:space="preserve"> IF( ISNA( 'F_Input Override'!H274 ), "", IF( ISBLANK( 'F_Input Override'!H274 ), 'F_Inputs - BP'!H274, 'F_Input Override'!H274 ) )</f>
        <v>0</v>
      </c>
      <c r="I274" s="58">
        <f xml:space="preserve"> IF( ISNA( 'F_Input Override'!I274 ), "", IF( ISBLANK( 'F_Input Override'!I274 ), 'F_Inputs - BP'!I274, 'F_Input Override'!I274 ) )</f>
        <v>0</v>
      </c>
      <c r="J274" s="58">
        <f xml:space="preserve"> IF( ISNA( 'F_Input Override'!J274 ), "", IF( ISBLANK( 'F_Input Override'!J274 ), 'F_Inputs - BP'!J274, 'F_Input Override'!J274 ) )</f>
        <v>0</v>
      </c>
      <c r="K274" s="64" t="str">
        <f xml:space="preserve"> INDEX(Lookup!C:C, MATCH('Inp - BP final'!B274, Lookup!B:B, 0),)</f>
        <v>Plus opex WWN+</v>
      </c>
    </row>
    <row r="275" spans="1:11">
      <c r="A275" t="s">
        <v>347</v>
      </c>
      <c r="B275" t="s">
        <v>274</v>
      </c>
      <c r="C275" t="s">
        <v>275</v>
      </c>
      <c r="D275" t="s">
        <v>47</v>
      </c>
      <c r="E275" t="s">
        <v>41</v>
      </c>
      <c r="F275" s="58">
        <f xml:space="preserve"> IF( ISNA( 'F_Input Override'!F275 ), "", IF( ISBLANK( 'F_Input Override'!F275 ), 'F_Inputs - BP'!F275, 'F_Input Override'!F275 ) )</f>
        <v>0</v>
      </c>
      <c r="G275" s="58">
        <f xml:space="preserve"> IF( ISNA( 'F_Input Override'!G275 ), "", IF( ISBLANK( 'F_Input Override'!G275 ), 'F_Inputs - BP'!G275, 'F_Input Override'!G275 ) )</f>
        <v>0</v>
      </c>
      <c r="H275" s="58">
        <f xml:space="preserve"> IF( ISNA( 'F_Input Override'!H275 ), "", IF( ISBLANK( 'F_Input Override'!H275 ), 'F_Inputs - BP'!H275, 'F_Input Override'!H275 ) )</f>
        <v>0</v>
      </c>
      <c r="I275" s="58">
        <f xml:space="preserve"> IF( ISNA( 'F_Input Override'!I275 ), "", IF( ISBLANK( 'F_Input Override'!I275 ), 'F_Inputs - BP'!I275, 'F_Input Override'!I275 ) )</f>
        <v>0</v>
      </c>
      <c r="J275" s="58">
        <f xml:space="preserve"> IF( ISNA( 'F_Input Override'!J275 ), "", IF( ISBLANK( 'F_Input Override'!J275 ), 'F_Inputs - BP'!J275, 'F_Input Override'!J275 ) )</f>
        <v>0</v>
      </c>
      <c r="K275" s="64" t="str">
        <f xml:space="preserve"> INDEX(Lookup!C:C, MATCH('Inp - BP final'!B275, Lookup!B:B, 0),)</f>
        <v>Plus opex WWN+</v>
      </c>
    </row>
    <row r="276" spans="1:11">
      <c r="A276" t="s">
        <v>347</v>
      </c>
      <c r="B276" t="s">
        <v>276</v>
      </c>
      <c r="C276" t="s">
        <v>277</v>
      </c>
      <c r="D276" t="s">
        <v>47</v>
      </c>
      <c r="E276" t="s">
        <v>41</v>
      </c>
      <c r="F276" s="58">
        <f xml:space="preserve"> IF( ISNA( 'F_Input Override'!F276 ), "", IF( ISBLANK( 'F_Input Override'!F276 ), 'F_Inputs - BP'!F276, 'F_Input Override'!F276 ) )</f>
        <v>0</v>
      </c>
      <c r="G276" s="58">
        <f xml:space="preserve"> IF( ISNA( 'F_Input Override'!G276 ), "", IF( ISBLANK( 'F_Input Override'!G276 ), 'F_Inputs - BP'!G276, 'F_Input Override'!G276 ) )</f>
        <v>0</v>
      </c>
      <c r="H276" s="58">
        <f xml:space="preserve"> IF( ISNA( 'F_Input Override'!H276 ), "", IF( ISBLANK( 'F_Input Override'!H276 ), 'F_Inputs - BP'!H276, 'F_Input Override'!H276 ) )</f>
        <v>0</v>
      </c>
      <c r="I276" s="58">
        <f xml:space="preserve"> IF( ISNA( 'F_Input Override'!I276 ), "", IF( ISBLANK( 'F_Input Override'!I276 ), 'F_Inputs - BP'!I276, 'F_Input Override'!I276 ) )</f>
        <v>0</v>
      </c>
      <c r="J276" s="58">
        <f xml:space="preserve"> IF( ISNA( 'F_Input Override'!J276 ), "", IF( ISBLANK( 'F_Input Override'!J276 ), 'F_Inputs - BP'!J276, 'F_Input Override'!J276 ) )</f>
        <v>0</v>
      </c>
      <c r="K276" s="64" t="str">
        <f xml:space="preserve"> INDEX(Lookup!C:C, MATCH('Inp - BP final'!B276, Lookup!B:B, 0),)</f>
        <v>Plus opex BIO</v>
      </c>
    </row>
    <row r="277" spans="1:11">
      <c r="A277" t="s">
        <v>347</v>
      </c>
      <c r="B277" t="s">
        <v>278</v>
      </c>
      <c r="C277" t="s">
        <v>279</v>
      </c>
      <c r="D277" t="s">
        <v>47</v>
      </c>
      <c r="E277" t="s">
        <v>41</v>
      </c>
      <c r="F277" s="58">
        <f xml:space="preserve"> IF( ISNA( 'F_Input Override'!F277 ), "", IF( ISBLANK( 'F_Input Override'!F277 ), 'F_Inputs - BP'!F277, 'F_Input Override'!F277 ) )</f>
        <v>0</v>
      </c>
      <c r="G277" s="58">
        <f xml:space="preserve"> IF( ISNA( 'F_Input Override'!G277 ), "", IF( ISBLANK( 'F_Input Override'!G277 ), 'F_Inputs - BP'!G277, 'F_Input Override'!G277 ) )</f>
        <v>0.188</v>
      </c>
      <c r="H277" s="58">
        <f xml:space="preserve"> IF( ISNA( 'F_Input Override'!H277 ), "", IF( ISBLANK( 'F_Input Override'!H277 ), 'F_Inputs - BP'!H277, 'F_Input Override'!H277 ) )</f>
        <v>0.376</v>
      </c>
      <c r="I277" s="58">
        <f xml:space="preserve"> IF( ISNA( 'F_Input Override'!I277 ), "", IF( ISBLANK( 'F_Input Override'!I277 ), 'F_Inputs - BP'!I277, 'F_Input Override'!I277 ) )</f>
        <v>0.376</v>
      </c>
      <c r="J277" s="58">
        <f xml:space="preserve"> IF( ISNA( 'F_Input Override'!J277 ), "", IF( ISBLANK( 'F_Input Override'!J277 ), 'F_Inputs - BP'!J277, 'F_Input Override'!J277 ) )</f>
        <v>0.376</v>
      </c>
      <c r="K277" s="64" t="str">
        <f xml:space="preserve"> INDEX(Lookup!C:C, MATCH('Inp - BP final'!B277, Lookup!B:B, 0),)</f>
        <v>Plus opex BIO</v>
      </c>
    </row>
    <row r="278" spans="1:11">
      <c r="A278" t="s">
        <v>347</v>
      </c>
      <c r="B278" t="s">
        <v>280</v>
      </c>
      <c r="C278" t="s">
        <v>281</v>
      </c>
      <c r="D278" t="s">
        <v>47</v>
      </c>
      <c r="E278" t="s">
        <v>41</v>
      </c>
      <c r="F278" s="58">
        <f xml:space="preserve"> IF( ISNA( 'F_Input Override'!F278 ), "", IF( ISBLANK( 'F_Input Override'!F278 ), 'F_Inputs - BP'!F278, 'F_Input Override'!F278 ) )</f>
        <v>0</v>
      </c>
      <c r="G278" s="58">
        <f xml:space="preserve"> IF( ISNA( 'F_Input Override'!G278 ), "", IF( ISBLANK( 'F_Input Override'!G278 ), 'F_Inputs - BP'!G278, 'F_Input Override'!G278 ) )</f>
        <v>0</v>
      </c>
      <c r="H278" s="58">
        <f xml:space="preserve"> IF( ISNA( 'F_Input Override'!H278 ), "", IF( ISBLANK( 'F_Input Override'!H278 ), 'F_Inputs - BP'!H278, 'F_Input Override'!H278 ) )</f>
        <v>0</v>
      </c>
      <c r="I278" s="58">
        <f xml:space="preserve"> IF( ISNA( 'F_Input Override'!I278 ), "", IF( ISBLANK( 'F_Input Override'!I278 ), 'F_Inputs - BP'!I278, 'F_Input Override'!I278 ) )</f>
        <v>0</v>
      </c>
      <c r="J278" s="58">
        <f xml:space="preserve"> IF( ISNA( 'F_Input Override'!J278 ), "", IF( ISBLANK( 'F_Input Override'!J278 ), 'F_Inputs - BP'!J278, 'F_Input Override'!J278 ) )</f>
        <v>0</v>
      </c>
      <c r="K278" s="64" t="str">
        <f xml:space="preserve"> INDEX(Lookup!C:C, MATCH('Inp - BP final'!B278, Lookup!B:B, 0),)</f>
        <v>Plus opex BIO</v>
      </c>
    </row>
    <row r="279" spans="1:11">
      <c r="A279" t="s">
        <v>347</v>
      </c>
      <c r="B279" t="s">
        <v>282</v>
      </c>
      <c r="C279" t="s">
        <v>283</v>
      </c>
      <c r="D279" t="s">
        <v>47</v>
      </c>
      <c r="E279" t="s">
        <v>41</v>
      </c>
      <c r="F279" s="58" t="str">
        <f xml:space="preserve"> IF( ISNA( 'F_Input Override'!F279 ), "", IF( ISBLANK( 'F_Input Override'!F279 ), 'F_Inputs - BP'!F279, 'F_Input Override'!F279 ) )</f>
        <v/>
      </c>
      <c r="G279" s="58" t="str">
        <f xml:space="preserve"> IF( ISNA( 'F_Input Override'!G279 ), "", IF( ISBLANK( 'F_Input Override'!G279 ), 'F_Inputs - BP'!G279, 'F_Input Override'!G279 ) )</f>
        <v/>
      </c>
      <c r="H279" s="58" t="str">
        <f xml:space="preserve"> IF( ISNA( 'F_Input Override'!H279 ), "", IF( ISBLANK( 'F_Input Override'!H279 ), 'F_Inputs - BP'!H279, 'F_Input Override'!H279 ) )</f>
        <v/>
      </c>
      <c r="I279" s="58" t="str">
        <f xml:space="preserve"> IF( ISNA( 'F_Input Override'!I279 ), "", IF( ISBLANK( 'F_Input Override'!I279 ), 'F_Inputs - BP'!I279, 'F_Input Override'!I279 ) )</f>
        <v/>
      </c>
      <c r="J279" s="58" t="str">
        <f xml:space="preserve"> IF( ISNA( 'F_Input Override'!J279 ), "", IF( ISBLANK( 'F_Input Override'!J279 ), 'F_Inputs - BP'!J279, 'F_Input Override'!J279 ) )</f>
        <v/>
      </c>
      <c r="K279" s="64" t="str">
        <f xml:space="preserve"> INDEX(Lookup!C:C, MATCH('Inp - BP final'!B279, Lookup!B:B, 0),)</f>
        <v>Plus opex ADDN1</v>
      </c>
    </row>
    <row r="280" spans="1:11">
      <c r="A280" t="s">
        <v>347</v>
      </c>
      <c r="B280" t="s">
        <v>284</v>
      </c>
      <c r="C280" t="s">
        <v>285</v>
      </c>
      <c r="D280" t="s">
        <v>47</v>
      </c>
      <c r="E280" t="s">
        <v>41</v>
      </c>
      <c r="F280" s="58" t="str">
        <f xml:space="preserve"> IF( ISNA( 'F_Input Override'!F280 ), "", IF( ISBLANK( 'F_Input Override'!F280 ), 'F_Inputs - BP'!F280, 'F_Input Override'!F280 ) )</f>
        <v/>
      </c>
      <c r="G280" s="58" t="str">
        <f xml:space="preserve"> IF( ISNA( 'F_Input Override'!G280 ), "", IF( ISBLANK( 'F_Input Override'!G280 ), 'F_Inputs - BP'!G280, 'F_Input Override'!G280 ) )</f>
        <v/>
      </c>
      <c r="H280" s="58" t="str">
        <f xml:space="preserve"> IF( ISNA( 'F_Input Override'!H280 ), "", IF( ISBLANK( 'F_Input Override'!H280 ), 'F_Inputs - BP'!H280, 'F_Input Override'!H280 ) )</f>
        <v/>
      </c>
      <c r="I280" s="58" t="str">
        <f xml:space="preserve"> IF( ISNA( 'F_Input Override'!I280 ), "", IF( ISBLANK( 'F_Input Override'!I280 ), 'F_Inputs - BP'!I280, 'F_Input Override'!I280 ) )</f>
        <v/>
      </c>
      <c r="J280" s="58" t="str">
        <f xml:space="preserve"> IF( ISNA( 'F_Input Override'!J280 ), "", IF( ISBLANK( 'F_Input Override'!J280 ), 'F_Inputs - BP'!J280, 'F_Input Override'!J280 ) )</f>
        <v/>
      </c>
      <c r="K280" s="64" t="str">
        <f xml:space="preserve"> INDEX(Lookup!C:C, MATCH('Inp - BP final'!B280, Lookup!B:B, 0),)</f>
        <v>Plus opex ADDN2</v>
      </c>
    </row>
    <row r="281" spans="1:11">
      <c r="A281" t="s">
        <v>347</v>
      </c>
      <c r="B281" t="s">
        <v>286</v>
      </c>
      <c r="C281" t="s">
        <v>287</v>
      </c>
      <c r="D281" t="s">
        <v>47</v>
      </c>
      <c r="E281" t="s">
        <v>41</v>
      </c>
      <c r="F281" s="58">
        <f xml:space="preserve"> IF( ISNA( 'F_Input Override'!F281 ), "", IF( ISBLANK( 'F_Input Override'!F281 ), 'F_Inputs - BP'!F281, 'F_Input Override'!F281 ) )</f>
        <v>0</v>
      </c>
      <c r="G281" s="58">
        <f xml:space="preserve"> IF( ISNA( 'F_Input Override'!G281 ), "", IF( ISBLANK( 'F_Input Override'!G281 ), 'F_Inputs - BP'!G281, 'F_Input Override'!G281 ) )</f>
        <v>0.188</v>
      </c>
      <c r="H281" s="58">
        <f xml:space="preserve"> IF( ISNA( 'F_Input Override'!H281 ), "", IF( ISBLANK( 'F_Input Override'!H281 ), 'F_Inputs - BP'!H281, 'F_Input Override'!H281 ) )</f>
        <v>0.376</v>
      </c>
      <c r="I281" s="58">
        <f xml:space="preserve"> IF( ISNA( 'F_Input Override'!I281 ), "", IF( ISBLANK( 'F_Input Override'!I281 ), 'F_Inputs - BP'!I281, 'F_Input Override'!I281 ) )</f>
        <v>0.376</v>
      </c>
      <c r="J281" s="58">
        <f xml:space="preserve"> IF( ISNA( 'F_Input Override'!J281 ), "", IF( ISBLANK( 'F_Input Override'!J281 ), 'F_Inputs - BP'!J281, 'F_Input Override'!J281 ) )</f>
        <v>0.376</v>
      </c>
      <c r="K281" s="64" t="str">
        <f xml:space="preserve"> INDEX(Lookup!C:C, MATCH('Inp - BP final'!B281, Lookup!B:B, 0),)</f>
        <v>Plus opex Total</v>
      </c>
    </row>
    <row r="282" spans="1:11">
      <c r="A282" t="s">
        <v>347</v>
      </c>
      <c r="B282" t="s">
        <v>288</v>
      </c>
      <c r="C282" t="s">
        <v>289</v>
      </c>
      <c r="D282" t="s">
        <v>47</v>
      </c>
      <c r="E282" t="s">
        <v>41</v>
      </c>
      <c r="F282" s="58">
        <f xml:space="preserve"> IF( ISNA( 'F_Input Override'!F282 ), "", IF( ISBLANK( 'F_Input Override'!F282 ), 'F_Inputs - BP'!F282, 'F_Input Override'!F282 ) )</f>
        <v>0</v>
      </c>
      <c r="G282" s="58">
        <f xml:space="preserve"> IF( ISNA( 'F_Input Override'!G282 ), "", IF( ISBLANK( 'F_Input Override'!G282 ), 'F_Inputs - BP'!G282, 'F_Input Override'!G282 ) )</f>
        <v>0</v>
      </c>
      <c r="H282" s="58">
        <f xml:space="preserve"> IF( ISNA( 'F_Input Override'!H282 ), "", IF( ISBLANK( 'F_Input Override'!H282 ), 'F_Inputs - BP'!H282, 'F_Input Override'!H282 ) )</f>
        <v>0</v>
      </c>
      <c r="I282" s="58">
        <f xml:space="preserve"> IF( ISNA( 'F_Input Override'!I282 ), "", IF( ISBLANK( 'F_Input Override'!I282 ), 'F_Inputs - BP'!I282, 'F_Input Override'!I282 ) )</f>
        <v>0</v>
      </c>
      <c r="J282" s="58">
        <f xml:space="preserve"> IF( ISNA( 'F_Input Override'!J282 ), "", IF( ISBLANK( 'F_Input Override'!J282 ), 'F_Inputs - BP'!J282, 'F_Input Override'!J282 ) )</f>
        <v>0</v>
      </c>
      <c r="K282" s="64" t="str">
        <f xml:space="preserve"> INDEX(Lookup!C:C, MATCH('Inp - BP final'!B282, Lookup!B:B, 0),)</f>
        <v>Plus totex WWN+</v>
      </c>
    </row>
    <row r="283" spans="1:11">
      <c r="A283" t="s">
        <v>347</v>
      </c>
      <c r="B283" t="s">
        <v>290</v>
      </c>
      <c r="C283" t="s">
        <v>291</v>
      </c>
      <c r="D283" t="s">
        <v>47</v>
      </c>
      <c r="E283" t="s">
        <v>41</v>
      </c>
      <c r="F283" s="58">
        <f xml:space="preserve"> IF( ISNA( 'F_Input Override'!F283 ), "", IF( ISBLANK( 'F_Input Override'!F283 ), 'F_Inputs - BP'!F283, 'F_Input Override'!F283 ) )</f>
        <v>0</v>
      </c>
      <c r="G283" s="58">
        <f xml:space="preserve"> IF( ISNA( 'F_Input Override'!G283 ), "", IF( ISBLANK( 'F_Input Override'!G283 ), 'F_Inputs - BP'!G283, 'F_Input Override'!G283 ) )</f>
        <v>0</v>
      </c>
      <c r="H283" s="58">
        <f xml:space="preserve"> IF( ISNA( 'F_Input Override'!H283 ), "", IF( ISBLANK( 'F_Input Override'!H283 ), 'F_Inputs - BP'!H283, 'F_Input Override'!H283 ) )</f>
        <v>0</v>
      </c>
      <c r="I283" s="58">
        <f xml:space="preserve"> IF( ISNA( 'F_Input Override'!I283 ), "", IF( ISBLANK( 'F_Input Override'!I283 ), 'F_Inputs - BP'!I283, 'F_Input Override'!I283 ) )</f>
        <v>0</v>
      </c>
      <c r="J283" s="58">
        <f xml:space="preserve"> IF( ISNA( 'F_Input Override'!J283 ), "", IF( ISBLANK( 'F_Input Override'!J283 ), 'F_Inputs - BP'!J283, 'F_Input Override'!J283 ) )</f>
        <v>0</v>
      </c>
      <c r="K283" s="64" t="str">
        <f xml:space="preserve"> INDEX(Lookup!C:C, MATCH('Inp - BP final'!B283, Lookup!B:B, 0),)</f>
        <v>Plus totex WWN+</v>
      </c>
    </row>
    <row r="284" spans="1:11">
      <c r="A284" t="s">
        <v>347</v>
      </c>
      <c r="B284" t="s">
        <v>292</v>
      </c>
      <c r="C284" t="s">
        <v>293</v>
      </c>
      <c r="D284" t="s">
        <v>47</v>
      </c>
      <c r="E284" t="s">
        <v>41</v>
      </c>
      <c r="F284" s="58">
        <f xml:space="preserve"> IF( ISNA( 'F_Input Override'!F284 ), "", IF( ISBLANK( 'F_Input Override'!F284 ), 'F_Inputs - BP'!F284, 'F_Input Override'!F284 ) )</f>
        <v>0</v>
      </c>
      <c r="G284" s="58">
        <f xml:space="preserve"> IF( ISNA( 'F_Input Override'!G284 ), "", IF( ISBLANK( 'F_Input Override'!G284 ), 'F_Inputs - BP'!G284, 'F_Input Override'!G284 ) )</f>
        <v>0</v>
      </c>
      <c r="H284" s="58">
        <f xml:space="preserve"> IF( ISNA( 'F_Input Override'!H284 ), "", IF( ISBLANK( 'F_Input Override'!H284 ), 'F_Inputs - BP'!H284, 'F_Input Override'!H284 ) )</f>
        <v>0</v>
      </c>
      <c r="I284" s="58">
        <f xml:space="preserve"> IF( ISNA( 'F_Input Override'!I284 ), "", IF( ISBLANK( 'F_Input Override'!I284 ), 'F_Inputs - BP'!I284, 'F_Input Override'!I284 ) )</f>
        <v>0</v>
      </c>
      <c r="J284" s="58">
        <f xml:space="preserve"> IF( ISNA( 'F_Input Override'!J284 ), "", IF( ISBLANK( 'F_Input Override'!J284 ), 'F_Inputs - BP'!J284, 'F_Input Override'!J284 ) )</f>
        <v>0</v>
      </c>
      <c r="K284" s="64" t="str">
        <f xml:space="preserve"> INDEX(Lookup!C:C, MATCH('Inp - BP final'!B284, Lookup!B:B, 0),)</f>
        <v>Plus totex WWN+</v>
      </c>
    </row>
    <row r="285" spans="1:11">
      <c r="A285" t="s">
        <v>347</v>
      </c>
      <c r="B285" t="s">
        <v>294</v>
      </c>
      <c r="C285" t="s">
        <v>295</v>
      </c>
      <c r="D285" t="s">
        <v>47</v>
      </c>
      <c r="E285" t="s">
        <v>41</v>
      </c>
      <c r="F285" s="58">
        <f xml:space="preserve"> IF( ISNA( 'F_Input Override'!F285 ), "", IF( ISBLANK( 'F_Input Override'!F285 ), 'F_Inputs - BP'!F285, 'F_Input Override'!F285 ) )</f>
        <v>0</v>
      </c>
      <c r="G285" s="58">
        <f xml:space="preserve"> IF( ISNA( 'F_Input Override'!G285 ), "", IF( ISBLANK( 'F_Input Override'!G285 ), 'F_Inputs - BP'!G285, 'F_Input Override'!G285 ) )</f>
        <v>0</v>
      </c>
      <c r="H285" s="58">
        <f xml:space="preserve"> IF( ISNA( 'F_Input Override'!H285 ), "", IF( ISBLANK( 'F_Input Override'!H285 ), 'F_Inputs - BP'!H285, 'F_Input Override'!H285 ) )</f>
        <v>0</v>
      </c>
      <c r="I285" s="58">
        <f xml:space="preserve"> IF( ISNA( 'F_Input Override'!I285 ), "", IF( ISBLANK( 'F_Input Override'!I285 ), 'F_Inputs - BP'!I285, 'F_Input Override'!I285 ) )</f>
        <v>0</v>
      </c>
      <c r="J285" s="58">
        <f xml:space="preserve"> IF( ISNA( 'F_Input Override'!J285 ), "", IF( ISBLANK( 'F_Input Override'!J285 ), 'F_Inputs - BP'!J285, 'F_Input Override'!J285 ) )</f>
        <v>0</v>
      </c>
      <c r="K285" s="64" t="str">
        <f xml:space="preserve"> INDEX(Lookup!C:C, MATCH('Inp - BP final'!B285, Lookup!B:B, 0),)</f>
        <v>Plus totex WWN+</v>
      </c>
    </row>
    <row r="286" spans="1:11">
      <c r="A286" t="s">
        <v>347</v>
      </c>
      <c r="B286" t="s">
        <v>296</v>
      </c>
      <c r="C286" t="s">
        <v>297</v>
      </c>
      <c r="D286" t="s">
        <v>47</v>
      </c>
      <c r="E286" t="s">
        <v>41</v>
      </c>
      <c r="F286" s="58">
        <f xml:space="preserve"> IF( ISNA( 'F_Input Override'!F286 ), "", IF( ISBLANK( 'F_Input Override'!F286 ), 'F_Inputs - BP'!F286, 'F_Input Override'!F286 ) )</f>
        <v>0</v>
      </c>
      <c r="G286" s="58">
        <f xml:space="preserve"> IF( ISNA( 'F_Input Override'!G286 ), "", IF( ISBLANK( 'F_Input Override'!G286 ), 'F_Inputs - BP'!G286, 'F_Input Override'!G286 ) )</f>
        <v>0</v>
      </c>
      <c r="H286" s="58">
        <f xml:space="preserve"> IF( ISNA( 'F_Input Override'!H286 ), "", IF( ISBLANK( 'F_Input Override'!H286 ), 'F_Inputs - BP'!H286, 'F_Input Override'!H286 ) )</f>
        <v>0</v>
      </c>
      <c r="I286" s="58">
        <f xml:space="preserve"> IF( ISNA( 'F_Input Override'!I286 ), "", IF( ISBLANK( 'F_Input Override'!I286 ), 'F_Inputs - BP'!I286, 'F_Input Override'!I286 ) )</f>
        <v>0</v>
      </c>
      <c r="J286" s="58">
        <f xml:space="preserve"> IF( ISNA( 'F_Input Override'!J286 ), "", IF( ISBLANK( 'F_Input Override'!J286 ), 'F_Inputs - BP'!J286, 'F_Input Override'!J286 ) )</f>
        <v>0</v>
      </c>
      <c r="K286" s="64" t="str">
        <f xml:space="preserve"> INDEX(Lookup!C:C, MATCH('Inp - BP final'!B286, Lookup!B:B, 0),)</f>
        <v>Plus totex WWN+</v>
      </c>
    </row>
    <row r="287" spans="1:11">
      <c r="A287" t="s">
        <v>347</v>
      </c>
      <c r="B287" t="s">
        <v>298</v>
      </c>
      <c r="C287" t="s">
        <v>299</v>
      </c>
      <c r="D287" t="s">
        <v>47</v>
      </c>
      <c r="E287" t="s">
        <v>41</v>
      </c>
      <c r="F287" s="58">
        <f xml:space="preserve"> IF( ISNA( 'F_Input Override'!F287 ), "", IF( ISBLANK( 'F_Input Override'!F287 ), 'F_Inputs - BP'!F287, 'F_Input Override'!F287 ) )</f>
        <v>0</v>
      </c>
      <c r="G287" s="58">
        <f xml:space="preserve"> IF( ISNA( 'F_Input Override'!G287 ), "", IF( ISBLANK( 'F_Input Override'!G287 ), 'F_Inputs - BP'!G287, 'F_Input Override'!G287 ) )</f>
        <v>0</v>
      </c>
      <c r="H287" s="58">
        <f xml:space="preserve"> IF( ISNA( 'F_Input Override'!H287 ), "", IF( ISBLANK( 'F_Input Override'!H287 ), 'F_Inputs - BP'!H287, 'F_Input Override'!H287 ) )</f>
        <v>0</v>
      </c>
      <c r="I287" s="58">
        <f xml:space="preserve"> IF( ISNA( 'F_Input Override'!I287 ), "", IF( ISBLANK( 'F_Input Override'!I287 ), 'F_Inputs - BP'!I287, 'F_Input Override'!I287 ) )</f>
        <v>0</v>
      </c>
      <c r="J287" s="58">
        <f xml:space="preserve"> IF( ISNA( 'F_Input Override'!J287 ), "", IF( ISBLANK( 'F_Input Override'!J287 ), 'F_Inputs - BP'!J287, 'F_Input Override'!J287 ) )</f>
        <v>0</v>
      </c>
      <c r="K287" s="64" t="str">
        <f xml:space="preserve"> INDEX(Lookup!C:C, MATCH('Inp - BP final'!B287, Lookup!B:B, 0),)</f>
        <v>Plus totex BIO</v>
      </c>
    </row>
    <row r="288" spans="1:11">
      <c r="A288" t="s">
        <v>347</v>
      </c>
      <c r="B288" t="s">
        <v>300</v>
      </c>
      <c r="C288" t="s">
        <v>301</v>
      </c>
      <c r="D288" t="s">
        <v>47</v>
      </c>
      <c r="E288" t="s">
        <v>41</v>
      </c>
      <c r="F288" s="58">
        <f xml:space="preserve"> IF( ISNA( 'F_Input Override'!F288 ), "", IF( ISBLANK( 'F_Input Override'!F288 ), 'F_Inputs - BP'!F288, 'F_Input Override'!F288 ) )</f>
        <v>2.0659999999999998</v>
      </c>
      <c r="G288" s="58">
        <f xml:space="preserve"> IF( ISNA( 'F_Input Override'!G288 ), "", IF( ISBLANK( 'F_Input Override'!G288 ), 'F_Inputs - BP'!G288, 'F_Input Override'!G288 ) )</f>
        <v>5.532</v>
      </c>
      <c r="H288" s="58">
        <f xml:space="preserve"> IF( ISNA( 'F_Input Override'!H288 ), "", IF( ISBLANK( 'F_Input Override'!H288 ), 'F_Inputs - BP'!H288, 'F_Input Override'!H288 ) )</f>
        <v>9.0259999999999998</v>
      </c>
      <c r="I288" s="58">
        <f xml:space="preserve"> IF( ISNA( 'F_Input Override'!I288 ), "", IF( ISBLANK( 'F_Input Override'!I288 ), 'F_Inputs - BP'!I288, 'F_Input Override'!I288 ) )</f>
        <v>4.7290000000000001</v>
      </c>
      <c r="J288" s="58">
        <f xml:space="preserve"> IF( ISNA( 'F_Input Override'!J288 ), "", IF( ISBLANK( 'F_Input Override'!J288 ), 'F_Inputs - BP'!J288, 'F_Input Override'!J288 ) )</f>
        <v>0.376</v>
      </c>
      <c r="K288" s="64" t="str">
        <f xml:space="preserve"> INDEX(Lookup!C:C, MATCH('Inp - BP final'!B288, Lookup!B:B, 0),)</f>
        <v>Plus totex BIO</v>
      </c>
    </row>
    <row r="289" spans="1:12">
      <c r="A289" t="s">
        <v>347</v>
      </c>
      <c r="B289" t="s">
        <v>302</v>
      </c>
      <c r="C289" t="s">
        <v>303</v>
      </c>
      <c r="D289" t="s">
        <v>47</v>
      </c>
      <c r="E289" t="s">
        <v>41</v>
      </c>
      <c r="F289" s="58">
        <f xml:space="preserve"> IF( ISNA( 'F_Input Override'!F289 ), "", IF( ISBLANK( 'F_Input Override'!F289 ), 'F_Inputs - BP'!F289, 'F_Input Override'!F289 ) )</f>
        <v>0</v>
      </c>
      <c r="G289" s="58">
        <f xml:space="preserve"> IF( ISNA( 'F_Input Override'!G289 ), "", IF( ISBLANK( 'F_Input Override'!G289 ), 'F_Inputs - BP'!G289, 'F_Input Override'!G289 ) )</f>
        <v>0</v>
      </c>
      <c r="H289" s="58">
        <f xml:space="preserve"> IF( ISNA( 'F_Input Override'!H289 ), "", IF( ISBLANK( 'F_Input Override'!H289 ), 'F_Inputs - BP'!H289, 'F_Input Override'!H289 ) )</f>
        <v>0</v>
      </c>
      <c r="I289" s="58">
        <f xml:space="preserve"> IF( ISNA( 'F_Input Override'!I289 ), "", IF( ISBLANK( 'F_Input Override'!I289 ), 'F_Inputs - BP'!I289, 'F_Input Override'!I289 ) )</f>
        <v>0</v>
      </c>
      <c r="J289" s="58">
        <f xml:space="preserve"> IF( ISNA( 'F_Input Override'!J289 ), "", IF( ISBLANK( 'F_Input Override'!J289 ), 'F_Inputs - BP'!J289, 'F_Input Override'!J289 ) )</f>
        <v>0</v>
      </c>
      <c r="K289" s="64" t="str">
        <f xml:space="preserve"> INDEX(Lookup!C:C, MATCH('Inp - BP final'!B289, Lookup!B:B, 0),)</f>
        <v>Plus totex BIO</v>
      </c>
    </row>
    <row r="290" spans="1:12">
      <c r="A290" t="s">
        <v>347</v>
      </c>
      <c r="B290" t="s">
        <v>304</v>
      </c>
      <c r="C290" t="s">
        <v>305</v>
      </c>
      <c r="D290" t="s">
        <v>47</v>
      </c>
      <c r="E290" t="s">
        <v>41</v>
      </c>
      <c r="F290" s="58">
        <f xml:space="preserve"> IF( ISNA( 'F_Input Override'!F290 ), "", IF( ISBLANK( 'F_Input Override'!F290 ), 'F_Inputs - BP'!F290, 'F_Input Override'!F290 ) )</f>
        <v>0</v>
      </c>
      <c r="G290" s="58">
        <f xml:space="preserve"> IF( ISNA( 'F_Input Override'!G290 ), "", IF( ISBLANK( 'F_Input Override'!G290 ), 'F_Inputs - BP'!G290, 'F_Input Override'!G290 ) )</f>
        <v>0</v>
      </c>
      <c r="H290" s="58">
        <f xml:space="preserve"> IF( ISNA( 'F_Input Override'!H290 ), "", IF( ISBLANK( 'F_Input Override'!H290 ), 'F_Inputs - BP'!H290, 'F_Input Override'!H290 ) )</f>
        <v>0</v>
      </c>
      <c r="I290" s="58">
        <f xml:space="preserve"> IF( ISNA( 'F_Input Override'!I290 ), "", IF( ISBLANK( 'F_Input Override'!I290 ), 'F_Inputs - BP'!I290, 'F_Input Override'!I290 ) )</f>
        <v>0</v>
      </c>
      <c r="J290" s="58">
        <f xml:space="preserve"> IF( ISNA( 'F_Input Override'!J290 ), "", IF( ISBLANK( 'F_Input Override'!J290 ), 'F_Inputs - BP'!J290, 'F_Input Override'!J290 ) )</f>
        <v>0</v>
      </c>
      <c r="K290" s="64" t="str">
        <f xml:space="preserve"> INDEX(Lookup!C:C, MATCH('Inp - BP final'!B290, Lookup!B:B, 0),)</f>
        <v>Plus totex ADDN1</v>
      </c>
    </row>
    <row r="291" spans="1:12">
      <c r="A291" t="s">
        <v>347</v>
      </c>
      <c r="B291" t="s">
        <v>306</v>
      </c>
      <c r="C291" t="s">
        <v>307</v>
      </c>
      <c r="D291" t="s">
        <v>47</v>
      </c>
      <c r="E291" t="s">
        <v>41</v>
      </c>
      <c r="F291" s="58">
        <f xml:space="preserve"> IF( ISNA( 'F_Input Override'!F291 ), "", IF( ISBLANK( 'F_Input Override'!F291 ), 'F_Inputs - BP'!F291, 'F_Input Override'!F291 ) )</f>
        <v>0</v>
      </c>
      <c r="G291" s="58">
        <f xml:space="preserve"> IF( ISNA( 'F_Input Override'!G291 ), "", IF( ISBLANK( 'F_Input Override'!G291 ), 'F_Inputs - BP'!G291, 'F_Input Override'!G291 ) )</f>
        <v>0</v>
      </c>
      <c r="H291" s="58">
        <f xml:space="preserve"> IF( ISNA( 'F_Input Override'!H291 ), "", IF( ISBLANK( 'F_Input Override'!H291 ), 'F_Inputs - BP'!H291, 'F_Input Override'!H291 ) )</f>
        <v>0</v>
      </c>
      <c r="I291" s="58">
        <f xml:space="preserve"> IF( ISNA( 'F_Input Override'!I291 ), "", IF( ISBLANK( 'F_Input Override'!I291 ), 'F_Inputs - BP'!I291, 'F_Input Override'!I291 ) )</f>
        <v>0</v>
      </c>
      <c r="J291" s="58">
        <f xml:space="preserve"> IF( ISNA( 'F_Input Override'!J291 ), "", IF( ISBLANK( 'F_Input Override'!J291 ), 'F_Inputs - BP'!J291, 'F_Input Override'!J291 ) )</f>
        <v>0</v>
      </c>
      <c r="K291" s="64" t="str">
        <f xml:space="preserve"> INDEX(Lookup!C:C, MATCH('Inp - BP final'!B291, Lookup!B:B, 0),)</f>
        <v>Plus totex ADDN2</v>
      </c>
    </row>
    <row r="292" spans="1:12">
      <c r="A292" t="s">
        <v>347</v>
      </c>
      <c r="B292" t="s">
        <v>308</v>
      </c>
      <c r="C292" t="s">
        <v>309</v>
      </c>
      <c r="D292" t="s">
        <v>47</v>
      </c>
      <c r="E292" t="s">
        <v>41</v>
      </c>
      <c r="F292" s="58">
        <f xml:space="preserve"> IF( ISNA( 'F_Input Override'!F292 ), "", IF( ISBLANK( 'F_Input Override'!F292 ), 'F_Inputs - BP'!F292, 'F_Input Override'!F292 ) )</f>
        <v>2.0659999999999998</v>
      </c>
      <c r="G292" s="58">
        <f xml:space="preserve"> IF( ISNA( 'F_Input Override'!G292 ), "", IF( ISBLANK( 'F_Input Override'!G292 ), 'F_Inputs - BP'!G292, 'F_Input Override'!G292 ) )</f>
        <v>5.532</v>
      </c>
      <c r="H292" s="58">
        <f xml:space="preserve"> IF( ISNA( 'F_Input Override'!H292 ), "", IF( ISBLANK( 'F_Input Override'!H292 ), 'F_Inputs - BP'!H292, 'F_Input Override'!H292 ) )</f>
        <v>9.0259999999999998</v>
      </c>
      <c r="I292" s="58">
        <f xml:space="preserve"> IF( ISNA( 'F_Input Override'!I292 ), "", IF( ISBLANK( 'F_Input Override'!I292 ), 'F_Inputs - BP'!I292, 'F_Input Override'!I292 ) )</f>
        <v>4.7290000000000001</v>
      </c>
      <c r="J292" s="58">
        <f xml:space="preserve"> IF( ISNA( 'F_Input Override'!J292 ), "", IF( ISBLANK( 'F_Input Override'!J292 ), 'F_Inputs - BP'!J292, 'F_Input Override'!J292 ) )</f>
        <v>0.376</v>
      </c>
      <c r="K292" s="64" t="str">
        <f xml:space="preserve"> INDEX(Lookup!C:C, MATCH('Inp - BP final'!B292, Lookup!B:B, 0),)</f>
        <v>Plus totex Total</v>
      </c>
    </row>
    <row r="293" spans="1:12">
      <c r="A293" t="s">
        <v>347</v>
      </c>
      <c r="B293" t="s">
        <v>310</v>
      </c>
      <c r="C293" t="s">
        <v>311</v>
      </c>
      <c r="D293" t="s">
        <v>47</v>
      </c>
      <c r="E293" t="s">
        <v>41</v>
      </c>
      <c r="F293" s="58" t="str">
        <f xml:space="preserve"> IF( ISNA( 'F_Input Override'!F293 ), "", IF( ISBLANK( 'F_Input Override'!F293 ), 'F_Inputs - BP'!F293, 'F_Input Override'!F293 ) )</f>
        <v/>
      </c>
      <c r="G293" s="58" t="str">
        <f xml:space="preserve"> IF( ISNA( 'F_Input Override'!G293 ), "", IF( ISBLANK( 'F_Input Override'!G293 ), 'F_Inputs - BP'!G293, 'F_Input Override'!G293 ) )</f>
        <v/>
      </c>
      <c r="H293" s="58" t="str">
        <f xml:space="preserve"> IF( ISNA( 'F_Input Override'!H293 ), "", IF( ISBLANK( 'F_Input Override'!H293 ), 'F_Inputs - BP'!H293, 'F_Input Override'!H293 ) )</f>
        <v/>
      </c>
      <c r="I293" s="58" t="str">
        <f xml:space="preserve"> IF( ISNA( 'F_Input Override'!I293 ), "", IF( ISBLANK( 'F_Input Override'!I293 ), 'F_Inputs - BP'!I293, 'F_Input Override'!I293 ) )</f>
        <v/>
      </c>
      <c r="J293" s="58" t="str">
        <f xml:space="preserve"> IF( ISNA( 'F_Input Override'!J293 ), "", IF( ISBLANK( 'F_Input Override'!J293 ), 'F_Inputs - BP'!J293, 'F_Input Override'!J293 ) )</f>
        <v/>
      </c>
      <c r="K293" s="64" t="str">
        <f xml:space="preserve"> INDEX(Lookup!C:C, MATCH('Inp - BP final'!B293, Lookup!B:B, 0),)</f>
        <v>WN+ - DS capex</v>
      </c>
    </row>
    <row r="294" spans="1:12">
      <c r="A294" t="s">
        <v>347</v>
      </c>
      <c r="B294" t="s">
        <v>312</v>
      </c>
      <c r="C294" t="s">
        <v>313</v>
      </c>
      <c r="D294" t="s">
        <v>47</v>
      </c>
      <c r="E294" t="s">
        <v>41</v>
      </c>
      <c r="F294" s="58" t="str">
        <f xml:space="preserve"> IF( ISNA( 'F_Input Override'!F294 ), "", IF( ISBLANK( 'F_Input Override'!F294 ), 'F_Inputs - BP'!F294, 'F_Input Override'!F294 ) )</f>
        <v/>
      </c>
      <c r="G294" s="58" t="str">
        <f xml:space="preserve"> IF( ISNA( 'F_Input Override'!G294 ), "", IF( ISBLANK( 'F_Input Override'!G294 ), 'F_Inputs - BP'!G294, 'F_Input Override'!G294 ) )</f>
        <v/>
      </c>
      <c r="H294" s="58" t="str">
        <f xml:space="preserve"> IF( ISNA( 'F_Input Override'!H294 ), "", IF( ISBLANK( 'F_Input Override'!H294 ), 'F_Inputs - BP'!H294, 'F_Input Override'!H294 ) )</f>
        <v/>
      </c>
      <c r="I294" s="58" t="str">
        <f xml:space="preserve"> IF( ISNA( 'F_Input Override'!I294 ), "", IF( ISBLANK( 'F_Input Override'!I294 ), 'F_Inputs - BP'!I294, 'F_Input Override'!I294 ) )</f>
        <v/>
      </c>
      <c r="J294" s="58" t="str">
        <f xml:space="preserve"> IF( ISNA( 'F_Input Override'!J294 ), "", IF( ISBLANK( 'F_Input Override'!J294 ), 'F_Inputs - BP'!J294, 'F_Input Override'!J294 ) )</f>
        <v/>
      </c>
      <c r="K294" s="64" t="str">
        <f xml:space="preserve"> INDEX(Lookup!C:C, MATCH('Inp - BP final'!B294, Lookup!B:B, 0),)</f>
        <v>WN+ - DS opex</v>
      </c>
    </row>
    <row r="295" spans="1:12">
      <c r="A295" t="s">
        <v>347</v>
      </c>
      <c r="B295" t="s">
        <v>314</v>
      </c>
      <c r="C295" t="s">
        <v>315</v>
      </c>
      <c r="D295" t="s">
        <v>47</v>
      </c>
      <c r="E295" t="s">
        <v>41</v>
      </c>
      <c r="F295" s="58">
        <f xml:space="preserve"> IF( ISNA( 'F_Input Override'!F295 ), "", IF( ISBLANK( 'F_Input Override'!F295 ), 'F_Inputs - BP'!F295, 'F_Input Override'!F295 ) )</f>
        <v>0</v>
      </c>
      <c r="G295" s="58">
        <f xml:space="preserve"> IF( ISNA( 'F_Input Override'!G295 ), "", IF( ISBLANK( 'F_Input Override'!G295 ), 'F_Inputs - BP'!G295, 'F_Input Override'!G295 ) )</f>
        <v>0</v>
      </c>
      <c r="H295" s="58">
        <f xml:space="preserve"> IF( ISNA( 'F_Input Override'!H295 ), "", IF( ISBLANK( 'F_Input Override'!H295 ), 'F_Inputs - BP'!H295, 'F_Input Override'!H295 ) )</f>
        <v>0</v>
      </c>
      <c r="I295" s="58">
        <f xml:space="preserve"> IF( ISNA( 'F_Input Override'!I295 ), "", IF( ISBLANK( 'F_Input Override'!I295 ), 'F_Inputs - BP'!I295, 'F_Input Override'!I295 ) )</f>
        <v>0</v>
      </c>
      <c r="J295" s="58">
        <f xml:space="preserve"> IF( ISNA( 'F_Input Override'!J295 ), "", IF( ISBLANK( 'F_Input Override'!J295 ), 'F_Inputs - BP'!J295, 'F_Input Override'!J295 ) )</f>
        <v>0</v>
      </c>
      <c r="K295" s="64" t="str">
        <f xml:space="preserve"> INDEX(Lookup!C:C, MATCH('Inp - BP final'!B295, Lookup!B:B, 0),)</f>
        <v>WN+ - DS totex</v>
      </c>
      <c r="L295" t="s">
        <v>366</v>
      </c>
    </row>
    <row r="296" spans="1:12">
      <c r="A296" t="s">
        <v>347</v>
      </c>
      <c r="B296" t="s">
        <v>316</v>
      </c>
      <c r="C296" t="s">
        <v>317</v>
      </c>
      <c r="D296" t="s">
        <v>47</v>
      </c>
      <c r="E296" t="s">
        <v>41</v>
      </c>
      <c r="F296" s="58">
        <f xml:space="preserve"> IF( ISNA( 'F_Input Override'!F296 ), "", IF( ISBLANK( 'F_Input Override'!F296 ), 'F_Inputs - BP'!F296, 'F_Input Override'!F296 ) )</f>
        <v>1.4239999999999999</v>
      </c>
      <c r="G296" s="58">
        <f xml:space="preserve"> IF( ISNA( 'F_Input Override'!G296 ), "", IF( ISBLANK( 'F_Input Override'!G296 ), 'F_Inputs - BP'!G296, 'F_Input Override'!G296 ) )</f>
        <v>2.831</v>
      </c>
      <c r="H296" s="58">
        <f xml:space="preserve"> IF( ISNA( 'F_Input Override'!H296 ), "", IF( ISBLANK( 'F_Input Override'!H296 ), 'F_Inputs - BP'!H296, 'F_Input Override'!H296 ) )</f>
        <v>4.55</v>
      </c>
      <c r="I296" s="58">
        <f xml:space="preserve"> IF( ISNA( 'F_Input Override'!I296 ), "", IF( ISBLANK( 'F_Input Override'!I296 ), 'F_Inputs - BP'!I296, 'F_Input Override'!I296 ) )</f>
        <v>3.6659999999999999</v>
      </c>
      <c r="J296" s="58">
        <f xml:space="preserve"> IF( ISNA( 'F_Input Override'!J296 ), "", IF( ISBLANK( 'F_Input Override'!J296 ), 'F_Inputs - BP'!J296, 'F_Input Override'!J296 ) )</f>
        <v>1.3140000000000001</v>
      </c>
      <c r="K296" s="64" t="str">
        <f xml:space="preserve"> INDEX(Lookup!C:C, MATCH('Inp - BP final'!B296, Lookup!B:B, 0),)</f>
        <v>WN+ - DS capex</v>
      </c>
    </row>
    <row r="297" spans="1:12">
      <c r="A297" t="s">
        <v>347</v>
      </c>
      <c r="B297" t="s">
        <v>319</v>
      </c>
      <c r="C297" t="s">
        <v>320</v>
      </c>
      <c r="D297" t="s">
        <v>47</v>
      </c>
      <c r="E297" t="s">
        <v>41</v>
      </c>
      <c r="F297" s="58">
        <f xml:space="preserve"> IF( ISNA( 'F_Input Override'!F297 ), "", IF( ISBLANK( 'F_Input Override'!F297 ), 'F_Inputs - BP'!F297, 'F_Input Override'!F297 ) )</f>
        <v>0</v>
      </c>
      <c r="G297" s="58">
        <f xml:space="preserve"> IF( ISNA( 'F_Input Override'!G297 ), "", IF( ISBLANK( 'F_Input Override'!G297 ), 'F_Inputs - BP'!G297, 'F_Input Override'!G297 ) )</f>
        <v>0</v>
      </c>
      <c r="H297" s="58">
        <f xml:space="preserve"> IF( ISNA( 'F_Input Override'!H297 ), "", IF( ISBLANK( 'F_Input Override'!H297 ), 'F_Inputs - BP'!H297, 'F_Input Override'!H297 ) )</f>
        <v>0</v>
      </c>
      <c r="I297" s="58">
        <f xml:space="preserve"> IF( ISNA( 'F_Input Override'!I297 ), "", IF( ISBLANK( 'F_Input Override'!I297 ), 'F_Inputs - BP'!I297, 'F_Input Override'!I297 ) )</f>
        <v>0</v>
      </c>
      <c r="J297" s="58">
        <f xml:space="preserve"> IF( ISNA( 'F_Input Override'!J297 ), "", IF( ISBLANK( 'F_Input Override'!J297 ), 'F_Inputs - BP'!J297, 'F_Input Override'!J297 ) )</f>
        <v>3.1E-2</v>
      </c>
      <c r="K297" s="64" t="str">
        <f xml:space="preserve"> INDEX(Lookup!C:C, MATCH('Inp - BP final'!B297, Lookup!B:B, 0),)</f>
        <v>WN+ - DS opex</v>
      </c>
    </row>
    <row r="298" spans="1:12">
      <c r="A298" t="s">
        <v>347</v>
      </c>
      <c r="B298" t="s">
        <v>321</v>
      </c>
      <c r="C298" t="s">
        <v>322</v>
      </c>
      <c r="D298" t="s">
        <v>47</v>
      </c>
      <c r="E298" t="s">
        <v>41</v>
      </c>
      <c r="F298" s="58">
        <f xml:space="preserve"> IF( ISNA( 'F_Input Override'!F298 ), "", IF( ISBLANK( 'F_Input Override'!F298 ), 'F_Inputs - BP'!F298, 'F_Input Override'!F298 ) )</f>
        <v>1.4239999999999999</v>
      </c>
      <c r="G298" s="58">
        <f xml:space="preserve"> IF( ISNA( 'F_Input Override'!G298 ), "", IF( ISBLANK( 'F_Input Override'!G298 ), 'F_Inputs - BP'!G298, 'F_Input Override'!G298 ) )</f>
        <v>2.831</v>
      </c>
      <c r="H298" s="58">
        <f xml:space="preserve"> IF( ISNA( 'F_Input Override'!H298 ), "", IF( ISBLANK( 'F_Input Override'!H298 ), 'F_Inputs - BP'!H298, 'F_Input Override'!H298 ) )</f>
        <v>4.55</v>
      </c>
      <c r="I298" s="58">
        <f xml:space="preserve"> IF( ISNA( 'F_Input Override'!I298 ), "", IF( ISBLANK( 'F_Input Override'!I298 ), 'F_Inputs - BP'!I298, 'F_Input Override'!I298 ) )</f>
        <v>3.6659999999999999</v>
      </c>
      <c r="J298" s="58">
        <f xml:space="preserve"> IF( ISNA( 'F_Input Override'!J298 ), "", IF( ISBLANK( 'F_Input Override'!J298 ), 'F_Inputs - BP'!J298, 'F_Input Override'!J298 ) )</f>
        <v>1.345</v>
      </c>
      <c r="K298" s="64" t="str">
        <f xml:space="preserve"> INDEX(Lookup!C:C, MATCH('Inp - BP final'!B298, Lookup!B:B, 0),)</f>
        <v>WN+ - DS totex</v>
      </c>
      <c r="L298" t="s">
        <v>366</v>
      </c>
    </row>
    <row r="299" spans="1:12">
      <c r="A299" t="s">
        <v>347</v>
      </c>
      <c r="B299" t="s">
        <v>323</v>
      </c>
      <c r="C299" t="s">
        <v>324</v>
      </c>
      <c r="D299" t="s">
        <v>47</v>
      </c>
      <c r="E299" t="s">
        <v>41</v>
      </c>
      <c r="F299" s="58">
        <f xml:space="preserve"> IF( ISNA( 'F_Input Override'!F299 ), "", IF( ISBLANK( 'F_Input Override'!F299 ), 'F_Inputs - BP'!F299, 'F_Input Override'!F299 ) )</f>
        <v>1.8</v>
      </c>
      <c r="G299" s="58">
        <f xml:space="preserve"> IF( ISNA( 'F_Input Override'!G299 ), "", IF( ISBLANK( 'F_Input Override'!G299 ), 'F_Inputs - BP'!G299, 'F_Input Override'!G299 ) )</f>
        <v>1.7509999999999999</v>
      </c>
      <c r="H299" s="58">
        <f xml:space="preserve"> IF( ISNA( 'F_Input Override'!H299 ), "", IF( ISBLANK( 'F_Input Override'!H299 ), 'F_Inputs - BP'!H299, 'F_Input Override'!H299 ) )</f>
        <v>1.7430000000000001</v>
      </c>
      <c r="I299" s="58">
        <f xml:space="preserve"> IF( ISNA( 'F_Input Override'!I299 ), "", IF( ISBLANK( 'F_Input Override'!I299 ), 'F_Inputs - BP'!I299, 'F_Input Override'!I299 ) )</f>
        <v>1.7130000000000001</v>
      </c>
      <c r="J299" s="58">
        <f xml:space="preserve"> IF( ISNA( 'F_Input Override'!J299 ), "", IF( ISBLANK( 'F_Input Override'!J299 ), 'F_Inputs - BP'!J299, 'F_Input Override'!J299 ) )</f>
        <v>1.6830000000000001</v>
      </c>
      <c r="K299" s="64" t="str">
        <f xml:space="preserve"> INDEX(Lookup!C:C, MATCH('Inp - BP final'!B299, Lookup!B:B, 0),)</f>
        <v>WWN+ - DS capex</v>
      </c>
    </row>
    <row r="300" spans="1:12">
      <c r="A300" t="s">
        <v>347</v>
      </c>
      <c r="B300" t="s">
        <v>325</v>
      </c>
      <c r="C300" t="s">
        <v>326</v>
      </c>
      <c r="D300" t="s">
        <v>47</v>
      </c>
      <c r="E300" t="s">
        <v>41</v>
      </c>
      <c r="F300" s="58">
        <f xml:space="preserve"> IF( ISNA( 'F_Input Override'!F300 ), "", IF( ISBLANK( 'F_Input Override'!F300 ), 'F_Inputs - BP'!F300, 'F_Input Override'!F300 ) )</f>
        <v>0</v>
      </c>
      <c r="G300" s="58">
        <f xml:space="preserve"> IF( ISNA( 'F_Input Override'!G300 ), "", IF( ISBLANK( 'F_Input Override'!G300 ), 'F_Inputs - BP'!G300, 'F_Input Override'!G300 ) )</f>
        <v>0</v>
      </c>
      <c r="H300" s="58">
        <f xml:space="preserve"> IF( ISNA( 'F_Input Override'!H300 ), "", IF( ISBLANK( 'F_Input Override'!H300 ), 'F_Inputs - BP'!H300, 'F_Input Override'!H300 ) )</f>
        <v>0</v>
      </c>
      <c r="I300" s="58">
        <f xml:space="preserve"> IF( ISNA( 'F_Input Override'!I300 ), "", IF( ISBLANK( 'F_Input Override'!I300 ), 'F_Inputs - BP'!I300, 'F_Input Override'!I300 ) )</f>
        <v>0</v>
      </c>
      <c r="J300" s="58">
        <f xml:space="preserve"> IF( ISNA( 'F_Input Override'!J300 ), "", IF( ISBLANK( 'F_Input Override'!J300 ), 'F_Inputs - BP'!J300, 'F_Input Override'!J300 ) )</f>
        <v>0</v>
      </c>
      <c r="K300" s="64" t="str">
        <f xml:space="preserve"> INDEX(Lookup!C:C, MATCH('Inp - BP final'!B300, Lookup!B:B, 0),)</f>
        <v>WWN+ - DS capex</v>
      </c>
    </row>
    <row r="301" spans="1:12">
      <c r="A301" t="s">
        <v>347</v>
      </c>
      <c r="B301" t="s">
        <v>327</v>
      </c>
      <c r="C301" t="s">
        <v>328</v>
      </c>
      <c r="D301" t="s">
        <v>47</v>
      </c>
      <c r="E301" t="s">
        <v>41</v>
      </c>
      <c r="F301" s="58">
        <f xml:space="preserve"> IF( ISNA( 'F_Input Override'!F301 ), "", IF( ISBLANK( 'F_Input Override'!F301 ), 'F_Inputs - BP'!F301, 'F_Input Override'!F301 ) )</f>
        <v>0</v>
      </c>
      <c r="G301" s="58">
        <f xml:space="preserve"> IF( ISNA( 'F_Input Override'!G301 ), "", IF( ISBLANK( 'F_Input Override'!G301 ), 'F_Inputs - BP'!G301, 'F_Input Override'!G301 ) )</f>
        <v>0</v>
      </c>
      <c r="H301" s="58">
        <f xml:space="preserve"> IF( ISNA( 'F_Input Override'!H301 ), "", IF( ISBLANK( 'F_Input Override'!H301 ), 'F_Inputs - BP'!H301, 'F_Input Override'!H301 ) )</f>
        <v>0</v>
      </c>
      <c r="I301" s="58">
        <f xml:space="preserve"> IF( ISNA( 'F_Input Override'!I301 ), "", IF( ISBLANK( 'F_Input Override'!I301 ), 'F_Inputs - BP'!I301, 'F_Input Override'!I301 ) )</f>
        <v>0</v>
      </c>
      <c r="J301" s="58">
        <f xml:space="preserve"> IF( ISNA( 'F_Input Override'!J301 ), "", IF( ISBLANK( 'F_Input Override'!J301 ), 'F_Inputs - BP'!J301, 'F_Input Override'!J301 ) )</f>
        <v>0</v>
      </c>
      <c r="K301" s="64" t="str">
        <f xml:space="preserve"> INDEX(Lookup!C:C, MATCH('Inp - BP final'!B301, Lookup!B:B, 0),)</f>
        <v>WWN+ - DS capex</v>
      </c>
    </row>
    <row r="302" spans="1:12">
      <c r="A302" t="s">
        <v>347</v>
      </c>
      <c r="B302" t="s">
        <v>329</v>
      </c>
      <c r="C302" t="s">
        <v>330</v>
      </c>
      <c r="D302" t="s">
        <v>47</v>
      </c>
      <c r="E302" t="s">
        <v>41</v>
      </c>
      <c r="F302" s="58">
        <f xml:space="preserve"> IF( ISNA( 'F_Input Override'!F302 ), "", IF( ISBLANK( 'F_Input Override'!F302 ), 'F_Inputs - BP'!F302, 'F_Input Override'!F302 ) )</f>
        <v>0</v>
      </c>
      <c r="G302" s="58">
        <f xml:space="preserve"> IF( ISNA( 'F_Input Override'!G302 ), "", IF( ISBLANK( 'F_Input Override'!G302 ), 'F_Inputs - BP'!G302, 'F_Input Override'!G302 ) )</f>
        <v>0</v>
      </c>
      <c r="H302" s="58">
        <f xml:space="preserve"> IF( ISNA( 'F_Input Override'!H302 ), "", IF( ISBLANK( 'F_Input Override'!H302 ), 'F_Inputs - BP'!H302, 'F_Input Override'!H302 ) )</f>
        <v>0</v>
      </c>
      <c r="I302" s="58">
        <f xml:space="preserve"> IF( ISNA( 'F_Input Override'!I302 ), "", IF( ISBLANK( 'F_Input Override'!I302 ), 'F_Inputs - BP'!I302, 'F_Input Override'!I302 ) )</f>
        <v>0</v>
      </c>
      <c r="J302" s="58">
        <f xml:space="preserve"> IF( ISNA( 'F_Input Override'!J302 ), "", IF( ISBLANK( 'F_Input Override'!J302 ), 'F_Inputs - BP'!J302, 'F_Input Override'!J302 ) )</f>
        <v>0</v>
      </c>
      <c r="K302" s="64" t="str">
        <f xml:space="preserve"> INDEX(Lookup!C:C, MATCH('Inp - BP final'!B302, Lookup!B:B, 0),)</f>
        <v>WWN+ - DS capex</v>
      </c>
    </row>
    <row r="303" spans="1:12">
      <c r="A303" t="s">
        <v>347</v>
      </c>
      <c r="B303" t="s">
        <v>331</v>
      </c>
      <c r="C303" t="s">
        <v>332</v>
      </c>
      <c r="D303" t="s">
        <v>47</v>
      </c>
      <c r="E303" t="s">
        <v>41</v>
      </c>
      <c r="F303" s="58">
        <f xml:space="preserve"> IF( ISNA( 'F_Input Override'!F303 ), "", IF( ISBLANK( 'F_Input Override'!F303 ), 'F_Inputs - BP'!F303, 'F_Input Override'!F303 ) )</f>
        <v>0</v>
      </c>
      <c r="G303" s="58">
        <f xml:space="preserve"> IF( ISNA( 'F_Input Override'!G303 ), "", IF( ISBLANK( 'F_Input Override'!G303 ), 'F_Inputs - BP'!G303, 'F_Input Override'!G303 ) )</f>
        <v>0</v>
      </c>
      <c r="H303" s="58">
        <f xml:space="preserve"> IF( ISNA( 'F_Input Override'!H303 ), "", IF( ISBLANK( 'F_Input Override'!H303 ), 'F_Inputs - BP'!H303, 'F_Input Override'!H303 ) )</f>
        <v>0</v>
      </c>
      <c r="I303" s="58">
        <f xml:space="preserve"> IF( ISNA( 'F_Input Override'!I303 ), "", IF( ISBLANK( 'F_Input Override'!I303 ), 'F_Inputs - BP'!I303, 'F_Input Override'!I303 ) )</f>
        <v>0</v>
      </c>
      <c r="J303" s="58">
        <f xml:space="preserve"> IF( ISNA( 'F_Input Override'!J303 ), "", IF( ISBLANK( 'F_Input Override'!J303 ), 'F_Inputs - BP'!J303, 'F_Input Override'!J303 ) )</f>
        <v>0</v>
      </c>
      <c r="K303" s="64" t="str">
        <f xml:space="preserve"> INDEX(Lookup!C:C, MATCH('Inp - BP final'!B303, Lookup!B:B, 0),)</f>
        <v>WWN+ - DS capex</v>
      </c>
    </row>
    <row r="304" spans="1:12">
      <c r="A304" t="s">
        <v>347</v>
      </c>
      <c r="B304" t="s">
        <v>333</v>
      </c>
      <c r="C304" t="s">
        <v>334</v>
      </c>
      <c r="D304" t="s">
        <v>47</v>
      </c>
      <c r="E304" t="s">
        <v>41</v>
      </c>
      <c r="F304" s="58">
        <f xml:space="preserve"> IF( ISNA( 'F_Input Override'!F304 ), "", IF( ISBLANK( 'F_Input Override'!F304 ), 'F_Inputs - BP'!F304, 'F_Input Override'!F304 ) )</f>
        <v>1.8</v>
      </c>
      <c r="G304" s="58">
        <f xml:space="preserve"> IF( ISNA( 'F_Input Override'!G304 ), "", IF( ISBLANK( 'F_Input Override'!G304 ), 'F_Inputs - BP'!G304, 'F_Input Override'!G304 ) )</f>
        <v>1.7509999999999999</v>
      </c>
      <c r="H304" s="58">
        <f xml:space="preserve"> IF( ISNA( 'F_Input Override'!H304 ), "", IF( ISBLANK( 'F_Input Override'!H304 ), 'F_Inputs - BP'!H304, 'F_Input Override'!H304 ) )</f>
        <v>1.7430000000000001</v>
      </c>
      <c r="I304" s="58">
        <f xml:space="preserve"> IF( ISNA( 'F_Input Override'!I304 ), "", IF( ISBLANK( 'F_Input Override'!I304 ), 'F_Inputs - BP'!I304, 'F_Input Override'!I304 ) )</f>
        <v>1.7130000000000001</v>
      </c>
      <c r="J304" s="58">
        <f xml:space="preserve"> IF( ISNA( 'F_Input Override'!J304 ), "", IF( ISBLANK( 'F_Input Override'!J304 ), 'F_Inputs - BP'!J304, 'F_Input Override'!J304 ) )</f>
        <v>1.6830000000000001</v>
      </c>
      <c r="K304" s="64" t="str">
        <f xml:space="preserve"> INDEX(Lookup!C:C, MATCH('Inp - BP final'!B304, Lookup!B:B, 0),)</f>
        <v>WWN+ - Total DS capex</v>
      </c>
      <c r="L304" t="s">
        <v>366</v>
      </c>
    </row>
    <row r="305" spans="1:12">
      <c r="A305" t="s">
        <v>347</v>
      </c>
      <c r="B305" t="s">
        <v>335</v>
      </c>
      <c r="C305" t="s">
        <v>336</v>
      </c>
      <c r="D305" t="s">
        <v>47</v>
      </c>
      <c r="E305" t="s">
        <v>41</v>
      </c>
      <c r="F305" s="58">
        <f xml:space="preserve"> IF( ISNA( 'F_Input Override'!F305 ), "", IF( ISBLANK( 'F_Input Override'!F305 ), 'F_Inputs - BP'!F305, 'F_Input Override'!F305 ) )</f>
        <v>0</v>
      </c>
      <c r="G305" s="58">
        <f xml:space="preserve"> IF( ISNA( 'F_Input Override'!G305 ), "", IF( ISBLANK( 'F_Input Override'!G305 ), 'F_Inputs - BP'!G305, 'F_Input Override'!G305 ) )</f>
        <v>0</v>
      </c>
      <c r="H305" s="58">
        <f xml:space="preserve"> IF( ISNA( 'F_Input Override'!H305 ), "", IF( ISBLANK( 'F_Input Override'!H305 ), 'F_Inputs - BP'!H305, 'F_Input Override'!H305 ) )</f>
        <v>0</v>
      </c>
      <c r="I305" s="58">
        <f xml:space="preserve"> IF( ISNA( 'F_Input Override'!I305 ), "", IF( ISBLANK( 'F_Input Override'!I305 ), 'F_Inputs - BP'!I305, 'F_Input Override'!I305 ) )</f>
        <v>0</v>
      </c>
      <c r="J305" s="58">
        <f xml:space="preserve"> IF( ISNA( 'F_Input Override'!J305 ), "", IF( ISBLANK( 'F_Input Override'!J305 ), 'F_Inputs - BP'!J305, 'F_Input Override'!J305 ) )</f>
        <v>0</v>
      </c>
      <c r="K305" s="64" t="str">
        <f xml:space="preserve"> INDEX(Lookup!C:C, MATCH('Inp - BP final'!B305, Lookup!B:B, 0),)</f>
        <v>WWN+ - DS opex</v>
      </c>
    </row>
    <row r="306" spans="1:12">
      <c r="A306" t="s">
        <v>347</v>
      </c>
      <c r="B306" t="s">
        <v>337</v>
      </c>
      <c r="C306" t="s">
        <v>338</v>
      </c>
      <c r="D306" t="s">
        <v>47</v>
      </c>
      <c r="E306" t="s">
        <v>41</v>
      </c>
      <c r="F306" s="58">
        <f xml:space="preserve"> IF( ISNA( 'F_Input Override'!F306 ), "", IF( ISBLANK( 'F_Input Override'!F306 ), 'F_Inputs - BP'!F306, 'F_Input Override'!F306 ) )</f>
        <v>0</v>
      </c>
      <c r="G306" s="58">
        <f xml:space="preserve"> IF( ISNA( 'F_Input Override'!G306 ), "", IF( ISBLANK( 'F_Input Override'!G306 ), 'F_Inputs - BP'!G306, 'F_Input Override'!G306 ) )</f>
        <v>0</v>
      </c>
      <c r="H306" s="58">
        <f xml:space="preserve"> IF( ISNA( 'F_Input Override'!H306 ), "", IF( ISBLANK( 'F_Input Override'!H306 ), 'F_Inputs - BP'!H306, 'F_Input Override'!H306 ) )</f>
        <v>0</v>
      </c>
      <c r="I306" s="58">
        <f xml:space="preserve"> IF( ISNA( 'F_Input Override'!I306 ), "", IF( ISBLANK( 'F_Input Override'!I306 ), 'F_Inputs - BP'!I306, 'F_Input Override'!I306 ) )</f>
        <v>0</v>
      </c>
      <c r="J306" s="58">
        <f xml:space="preserve"> IF( ISNA( 'F_Input Override'!J306 ), "", IF( ISBLANK( 'F_Input Override'!J306 ), 'F_Inputs - BP'!J306, 'F_Input Override'!J306 ) )</f>
        <v>0</v>
      </c>
      <c r="K306" s="64" t="str">
        <f xml:space="preserve"> INDEX(Lookup!C:C, MATCH('Inp - BP final'!B306, Lookup!B:B, 0),)</f>
        <v>WWN+ - DS opex</v>
      </c>
    </row>
    <row r="307" spans="1:12">
      <c r="A307" t="s">
        <v>347</v>
      </c>
      <c r="B307" t="s">
        <v>339</v>
      </c>
      <c r="C307" t="s">
        <v>340</v>
      </c>
      <c r="D307" t="s">
        <v>47</v>
      </c>
      <c r="E307" t="s">
        <v>41</v>
      </c>
      <c r="F307" s="58">
        <f xml:space="preserve"> IF( ISNA( 'F_Input Override'!F307 ), "", IF( ISBLANK( 'F_Input Override'!F307 ), 'F_Inputs - BP'!F307, 'F_Input Override'!F307 ) )</f>
        <v>0</v>
      </c>
      <c r="G307" s="58">
        <f xml:space="preserve"> IF( ISNA( 'F_Input Override'!G307 ), "", IF( ISBLANK( 'F_Input Override'!G307 ), 'F_Inputs - BP'!G307, 'F_Input Override'!G307 ) )</f>
        <v>0</v>
      </c>
      <c r="H307" s="58">
        <f xml:space="preserve"> IF( ISNA( 'F_Input Override'!H307 ), "", IF( ISBLANK( 'F_Input Override'!H307 ), 'F_Inputs - BP'!H307, 'F_Input Override'!H307 ) )</f>
        <v>0</v>
      </c>
      <c r="I307" s="58">
        <f xml:space="preserve"> IF( ISNA( 'F_Input Override'!I307 ), "", IF( ISBLANK( 'F_Input Override'!I307 ), 'F_Inputs - BP'!I307, 'F_Input Override'!I307 ) )</f>
        <v>0</v>
      </c>
      <c r="J307" s="58">
        <f xml:space="preserve"> IF( ISNA( 'F_Input Override'!J307 ), "", IF( ISBLANK( 'F_Input Override'!J307 ), 'F_Inputs - BP'!J307, 'F_Input Override'!J307 ) )</f>
        <v>0</v>
      </c>
      <c r="K307" s="64" t="str">
        <f xml:space="preserve"> INDEX(Lookup!C:C, MATCH('Inp - BP final'!B307, Lookup!B:B, 0),)</f>
        <v>WWN+ - DS opex</v>
      </c>
    </row>
    <row r="308" spans="1:12">
      <c r="A308" t="s">
        <v>347</v>
      </c>
      <c r="B308" t="s">
        <v>341</v>
      </c>
      <c r="C308" t="s">
        <v>342</v>
      </c>
      <c r="D308" t="s">
        <v>47</v>
      </c>
      <c r="E308" t="s">
        <v>41</v>
      </c>
      <c r="F308" s="58">
        <f xml:space="preserve"> IF( ISNA( 'F_Input Override'!F308 ), "", IF( ISBLANK( 'F_Input Override'!F308 ), 'F_Inputs - BP'!F308, 'F_Input Override'!F308 ) )</f>
        <v>0</v>
      </c>
      <c r="G308" s="58">
        <f xml:space="preserve"> IF( ISNA( 'F_Input Override'!G308 ), "", IF( ISBLANK( 'F_Input Override'!G308 ), 'F_Inputs - BP'!G308, 'F_Input Override'!G308 ) )</f>
        <v>0</v>
      </c>
      <c r="H308" s="58">
        <f xml:space="preserve"> IF( ISNA( 'F_Input Override'!H308 ), "", IF( ISBLANK( 'F_Input Override'!H308 ), 'F_Inputs - BP'!H308, 'F_Input Override'!H308 ) )</f>
        <v>0</v>
      </c>
      <c r="I308" s="58">
        <f xml:space="preserve"> IF( ISNA( 'F_Input Override'!I308 ), "", IF( ISBLANK( 'F_Input Override'!I308 ), 'F_Inputs - BP'!I308, 'F_Input Override'!I308 ) )</f>
        <v>0</v>
      </c>
      <c r="J308" s="58">
        <f xml:space="preserve"> IF( ISNA( 'F_Input Override'!J308 ), "", IF( ISBLANK( 'F_Input Override'!J308 ), 'F_Inputs - BP'!J308, 'F_Input Override'!J308 ) )</f>
        <v>0</v>
      </c>
      <c r="K308" s="64" t="str">
        <f xml:space="preserve"> INDEX(Lookup!C:C, MATCH('Inp - BP final'!B308, Lookup!B:B, 0),)</f>
        <v>WWN+ - DS opex</v>
      </c>
    </row>
    <row r="309" spans="1:12">
      <c r="A309" t="s">
        <v>347</v>
      </c>
      <c r="B309" t="s">
        <v>343</v>
      </c>
      <c r="C309" t="s">
        <v>344</v>
      </c>
      <c r="D309" t="s">
        <v>47</v>
      </c>
      <c r="E309" t="s">
        <v>41</v>
      </c>
      <c r="F309" s="58">
        <f xml:space="preserve"> IF( ISNA( 'F_Input Override'!F309 ), "", IF( ISBLANK( 'F_Input Override'!F309 ), 'F_Inputs - BP'!F309, 'F_Input Override'!F309 ) )</f>
        <v>0</v>
      </c>
      <c r="G309" s="58">
        <f xml:space="preserve"> IF( ISNA( 'F_Input Override'!G309 ), "", IF( ISBLANK( 'F_Input Override'!G309 ), 'F_Inputs - BP'!G309, 'F_Input Override'!G309 ) )</f>
        <v>0</v>
      </c>
      <c r="H309" s="58">
        <f xml:space="preserve"> IF( ISNA( 'F_Input Override'!H309 ), "", IF( ISBLANK( 'F_Input Override'!H309 ), 'F_Inputs - BP'!H309, 'F_Input Override'!H309 ) )</f>
        <v>0</v>
      </c>
      <c r="I309" s="58">
        <f xml:space="preserve"> IF( ISNA( 'F_Input Override'!I309 ), "", IF( ISBLANK( 'F_Input Override'!I309 ), 'F_Inputs - BP'!I309, 'F_Input Override'!I309 ) )</f>
        <v>0</v>
      </c>
      <c r="J309" s="58">
        <f xml:space="preserve"> IF( ISNA( 'F_Input Override'!J309 ), "", IF( ISBLANK( 'F_Input Override'!J309 ), 'F_Inputs - BP'!J309, 'F_Input Override'!J309 ) )</f>
        <v>0</v>
      </c>
      <c r="K309" s="64" t="str">
        <f xml:space="preserve"> INDEX(Lookup!C:C, MATCH('Inp - BP final'!B309, Lookup!B:B, 0),)</f>
        <v>WWN+ - DS opex</v>
      </c>
    </row>
    <row r="310" spans="1:12">
      <c r="A310" t="s">
        <v>347</v>
      </c>
      <c r="B310" t="s">
        <v>345</v>
      </c>
      <c r="C310" t="s">
        <v>346</v>
      </c>
      <c r="D310" t="s">
        <v>47</v>
      </c>
      <c r="E310" t="s">
        <v>41</v>
      </c>
      <c r="F310" s="58">
        <f xml:space="preserve"> IF( ISNA( 'F_Input Override'!F310 ), "", IF( ISBLANK( 'F_Input Override'!F310 ), 'F_Inputs - BP'!F310, 'F_Input Override'!F310 ) )</f>
        <v>0</v>
      </c>
      <c r="G310" s="58">
        <f xml:space="preserve"> IF( ISNA( 'F_Input Override'!G310 ), "", IF( ISBLANK( 'F_Input Override'!G310 ), 'F_Inputs - BP'!G310, 'F_Input Override'!G310 ) )</f>
        <v>0</v>
      </c>
      <c r="H310" s="58">
        <f xml:space="preserve"> IF( ISNA( 'F_Input Override'!H310 ), "", IF( ISBLANK( 'F_Input Override'!H310 ), 'F_Inputs - BP'!H310, 'F_Input Override'!H310 ) )</f>
        <v>0</v>
      </c>
      <c r="I310" s="58">
        <f xml:space="preserve"> IF( ISNA( 'F_Input Override'!I310 ), "", IF( ISBLANK( 'F_Input Override'!I310 ), 'F_Inputs - BP'!I310, 'F_Input Override'!I310 ) )</f>
        <v>0</v>
      </c>
      <c r="J310" s="58">
        <f xml:space="preserve"> IF( ISNA( 'F_Input Override'!J310 ), "", IF( ISBLANK( 'F_Input Override'!J310 ), 'F_Inputs - BP'!J310, 'F_Input Override'!J310 ) )</f>
        <v>0</v>
      </c>
      <c r="K310" s="64" t="str">
        <f xml:space="preserve"> INDEX(Lookup!C:C, MATCH('Inp - BP final'!B310, Lookup!B:B, 0),)</f>
        <v>WWN+ - Total DS opex</v>
      </c>
      <c r="L310" t="s">
        <v>366</v>
      </c>
    </row>
    <row r="311" spans="1:12">
      <c r="A311" t="s">
        <v>348</v>
      </c>
      <c r="B311" t="s">
        <v>45</v>
      </c>
      <c r="C311" t="s">
        <v>46</v>
      </c>
      <c r="D311" t="s">
        <v>47</v>
      </c>
      <c r="E311" t="s">
        <v>41</v>
      </c>
      <c r="F311" s="58">
        <f xml:space="preserve"> IF( ISNA( 'F_Input Override'!F311 ), "", IF( ISBLANK( 'F_Input Override'!F311 ), 'F_Inputs - BP'!F311, 'F_Input Override'!F311 ) )</f>
        <v>74.003362434689578</v>
      </c>
      <c r="G311" s="58">
        <f xml:space="preserve"> IF( ISNA( 'F_Input Override'!G311 ), "", IF( ISBLANK( 'F_Input Override'!G311 ), 'F_Inputs - BP'!G311, 'F_Input Override'!G311 ) )</f>
        <v>76.991508019656607</v>
      </c>
      <c r="H311" s="58">
        <f xml:space="preserve"> IF( ISNA( 'F_Input Override'!H311 ), "", IF( ISBLANK( 'F_Input Override'!H311 ), 'F_Inputs - BP'!H311, 'F_Input Override'!H311 ) )</f>
        <v>76.966868859273632</v>
      </c>
      <c r="I311" s="58">
        <f xml:space="preserve"> IF( ISNA( 'F_Input Override'!I311 ), "", IF( ISBLANK( 'F_Input Override'!I311 ), 'F_Inputs - BP'!I311, 'F_Input Override'!I311 ) )</f>
        <v>77.069945423221739</v>
      </c>
      <c r="J311" s="58">
        <f xml:space="preserve"> IF( ISNA( 'F_Input Override'!J311 ), "", IF( ISBLANK( 'F_Input Override'!J311 ), 'F_Inputs - BP'!J311, 'F_Input Override'!J311 ) )</f>
        <v>79.37199051683514</v>
      </c>
      <c r="K311" s="64" t="str">
        <f xml:space="preserve"> INDEX(Lookup!C:C, MATCH('Inp - BP final'!B311, Lookup!B:B, 0),)</f>
        <v>WR - Base opex</v>
      </c>
    </row>
    <row r="312" spans="1:12">
      <c r="A312" t="s">
        <v>348</v>
      </c>
      <c r="B312" t="s">
        <v>48</v>
      </c>
      <c r="C312" t="s">
        <v>49</v>
      </c>
      <c r="D312" t="s">
        <v>47</v>
      </c>
      <c r="E312" t="s">
        <v>41</v>
      </c>
      <c r="F312" s="58">
        <f xml:space="preserve"> IF( ISNA( 'F_Input Override'!F312 ), "", IF( ISBLANK( 'F_Input Override'!F312 ), 'F_Inputs - BP'!F312, 'F_Input Override'!F312 ) )</f>
        <v>5.3373854617827012</v>
      </c>
      <c r="G312" s="58">
        <f xml:space="preserve"> IF( ISNA( 'F_Input Override'!G312 ), "", IF( ISBLANK( 'F_Input Override'!G312 ), 'F_Inputs - BP'!G312, 'F_Input Override'!G312 ) )</f>
        <v>7.7078245922574036</v>
      </c>
      <c r="H312" s="58">
        <f xml:space="preserve"> IF( ISNA( 'F_Input Override'!H312 ), "", IF( ISBLANK( 'F_Input Override'!H312 ), 'F_Inputs - BP'!H312, 'F_Input Override'!H312 ) )</f>
        <v>7.7050012352708421</v>
      </c>
      <c r="I312" s="58">
        <f xml:space="preserve"> IF( ISNA( 'F_Input Override'!I312 ), "", IF( ISBLANK( 'F_Input Override'!I312 ), 'F_Inputs - BP'!I312, 'F_Input Override'!I312 ) )</f>
        <v>7.7182411377455953</v>
      </c>
      <c r="J312" s="58">
        <f xml:space="preserve"> IF( ISNA( 'F_Input Override'!J312 ), "", IF( ISBLANK( 'F_Input Override'!J312 ), 'F_Inputs - BP'!J312, 'F_Input Override'!J312 ) )</f>
        <v>9.4321041671886761</v>
      </c>
      <c r="K312" s="64" t="str">
        <f xml:space="preserve"> INDEX(Lookup!C:C, MATCH('Inp - BP final'!B312, Lookup!B:B, 0),)</f>
        <v>WN+ - Base opex</v>
      </c>
    </row>
    <row r="313" spans="1:12">
      <c r="A313" t="s">
        <v>348</v>
      </c>
      <c r="B313" t="s">
        <v>50</v>
      </c>
      <c r="C313" t="s">
        <v>51</v>
      </c>
      <c r="D313" t="s">
        <v>47</v>
      </c>
      <c r="E313" t="s">
        <v>41</v>
      </c>
      <c r="F313" s="58">
        <f xml:space="preserve"> IF( ISNA( 'F_Input Override'!F313 ), "", IF( ISBLANK( 'F_Input Override'!F313 ), 'F_Inputs - BP'!F313, 'F_Input Override'!F313 ) )</f>
        <v>1.7739451706300129</v>
      </c>
      <c r="G313" s="58">
        <f xml:space="preserve"> IF( ISNA( 'F_Input Override'!G313 ), "", IF( ISBLANK( 'F_Input Override'!G313 ), 'F_Inputs - BP'!G313, 'F_Input Override'!G313 ) )</f>
        <v>1.7679252631714411</v>
      </c>
      <c r="H313" s="58">
        <f xml:space="preserve"> IF( ISNA( 'F_Input Override'!H313 ), "", IF( ISBLANK( 'F_Input Override'!H313 ), 'F_Inputs - BP'!H313, 'F_Input Override'!H313 ) )</f>
        <v>1.766830783371993</v>
      </c>
      <c r="I313" s="58">
        <f xml:space="preserve"> IF( ISNA( 'F_Input Override'!I313 ), "", IF( ISBLANK( 'F_Input Override'!I313 ), 'F_Inputs - BP'!I313, 'F_Input Override'!I313 ) )</f>
        <v>1.774396222181958</v>
      </c>
      <c r="J313" s="58">
        <f xml:space="preserve"> IF( ISNA( 'F_Input Override'!J313 ), "", IF( ISBLANK( 'F_Input Override'!J313 ), 'F_Inputs - BP'!J313, 'F_Input Override'!J313 ) )</f>
        <v>1.7830373006775639</v>
      </c>
      <c r="K313" s="64" t="str">
        <f xml:space="preserve"> INDEX(Lookup!C:C, MATCH('Inp - BP final'!B313, Lookup!B:B, 0),)</f>
        <v>WN+ - Base opex</v>
      </c>
    </row>
    <row r="314" spans="1:12">
      <c r="A314" t="s">
        <v>348</v>
      </c>
      <c r="B314" t="s">
        <v>52</v>
      </c>
      <c r="C314" t="s">
        <v>53</v>
      </c>
      <c r="D314" t="s">
        <v>47</v>
      </c>
      <c r="E314" t="s">
        <v>41</v>
      </c>
      <c r="F314" s="58">
        <f xml:space="preserve"> IF( ISNA( 'F_Input Override'!F314 ), "", IF( ISBLANK( 'F_Input Override'!F314 ), 'F_Inputs - BP'!F314, 'F_Input Override'!F314 ) )</f>
        <v>52.4028158088095</v>
      </c>
      <c r="G314" s="58">
        <f xml:space="preserve"> IF( ISNA( 'F_Input Override'!G314 ), "", IF( ISBLANK( 'F_Input Override'!G314 ), 'F_Inputs - BP'!G314, 'F_Input Override'!G314 ) )</f>
        <v>55.13994984212971</v>
      </c>
      <c r="H314" s="58">
        <f xml:space="preserve"> IF( ISNA( 'F_Input Override'!H314 ), "", IF( ISBLANK( 'F_Input Override'!H314 ), 'F_Inputs - BP'!H314, 'F_Input Override'!H314 ) )</f>
        <v>55.086873273059282</v>
      </c>
      <c r="I314" s="58">
        <f xml:space="preserve"> IF( ISNA( 'F_Input Override'!I314 ), "", IF( ISBLANK( 'F_Input Override'!I314 ), 'F_Inputs - BP'!I314, 'F_Input Override'!I314 ) )</f>
        <v>55.297759730337013</v>
      </c>
      <c r="J314" s="58">
        <f xml:space="preserve"> IF( ISNA( 'F_Input Override'!J314 ), "", IF( ISBLANK( 'F_Input Override'!J314 ), 'F_Inputs - BP'!J314, 'F_Input Override'!J314 ) )</f>
        <v>57.59832156557669</v>
      </c>
      <c r="K314" s="64" t="str">
        <f xml:space="preserve"> INDEX(Lookup!C:C, MATCH('Inp - BP final'!B314, Lookup!B:B, 0),)</f>
        <v>WN+ - Base opex</v>
      </c>
    </row>
    <row r="315" spans="1:12">
      <c r="A315" t="s">
        <v>348</v>
      </c>
      <c r="B315" t="s">
        <v>54</v>
      </c>
      <c r="C315" t="s">
        <v>55</v>
      </c>
      <c r="D315" t="s">
        <v>47</v>
      </c>
      <c r="E315" t="s">
        <v>41</v>
      </c>
      <c r="F315" s="58">
        <f xml:space="preserve"> IF( ISNA( 'F_Input Override'!F315 ), "", IF( ISBLANK( 'F_Input Override'!F315 ), 'F_Inputs - BP'!F315, 'F_Input Override'!F315 ) )</f>
        <v>97.996021056127844</v>
      </c>
      <c r="G315" s="58">
        <f xml:space="preserve"> IF( ISNA( 'F_Input Override'!G315 ), "", IF( ISBLANK( 'F_Input Override'!G315 ), 'F_Inputs - BP'!G315, 'F_Input Override'!G315 ) )</f>
        <v>112.0554772642698</v>
      </c>
      <c r="H315" s="58">
        <f xml:space="preserve"> IF( ISNA( 'F_Input Override'!H315 ), "", IF( ISBLANK( 'F_Input Override'!H315 ), 'F_Inputs - BP'!H315, 'F_Input Override'!H315 ) )</f>
        <v>111.98660290650859</v>
      </c>
      <c r="I315" s="58">
        <f xml:space="preserve"> IF( ISNA( 'F_Input Override'!I315 ), "", IF( ISBLANK( 'F_Input Override'!I315 ), 'F_Inputs - BP'!I315, 'F_Input Override'!I315 ) )</f>
        <v>112.3667205499538</v>
      </c>
      <c r="J315" s="58">
        <f xml:space="preserve"> IF( ISNA( 'F_Input Override'!J315 ), "", IF( ISBLANK( 'F_Input Override'!J315 ), 'F_Inputs - BP'!J315, 'F_Input Override'!J315 ) )</f>
        <v>123.0015907551393</v>
      </c>
      <c r="K315" s="64" t="str">
        <f xml:space="preserve"> INDEX(Lookup!C:C, MATCH('Inp - BP final'!B315, Lookup!B:B, 0),)</f>
        <v>WN+ - Base opex</v>
      </c>
    </row>
    <row r="316" spans="1:12">
      <c r="A316" t="s">
        <v>348</v>
      </c>
      <c r="B316" t="s">
        <v>56</v>
      </c>
      <c r="C316" t="s">
        <v>57</v>
      </c>
      <c r="D316" t="s">
        <v>47</v>
      </c>
      <c r="E316" t="s">
        <v>41</v>
      </c>
      <c r="F316" s="58">
        <f xml:space="preserve"> IF( ISNA( 'F_Input Override'!F316 ), "", IF( ISBLANK( 'F_Input Override'!F316 ), 'F_Inputs - BP'!F316, 'F_Input Override'!F316 ) )</f>
        <v>231.51352993203969</v>
      </c>
      <c r="G316" s="58">
        <f xml:space="preserve"> IF( ISNA( 'F_Input Override'!G316 ), "", IF( ISBLANK( 'F_Input Override'!G316 ), 'F_Inputs - BP'!G316, 'F_Input Override'!G316 ) )</f>
        <v>253.66268498148489</v>
      </c>
      <c r="H316" s="58">
        <f xml:space="preserve"> IF( ISNA( 'F_Input Override'!H316 ), "", IF( ISBLANK( 'F_Input Override'!H316 ), 'F_Inputs - BP'!H316, 'F_Input Override'!H316 ) )</f>
        <v>253.51217705748431</v>
      </c>
      <c r="I316" s="58">
        <f xml:space="preserve"> IF( ISNA( 'F_Input Override'!I316 ), "", IF( ISBLANK( 'F_Input Override'!I316 ), 'F_Inputs - BP'!I316, 'F_Input Override'!I316 ) )</f>
        <v>254.22706306344011</v>
      </c>
      <c r="J316" s="58">
        <f xml:space="preserve"> IF( ISNA( 'F_Input Override'!J316 ), "", IF( ISBLANK( 'F_Input Override'!J316 ), 'F_Inputs - BP'!J316, 'F_Input Override'!J316 ) )</f>
        <v>271.18704430541737</v>
      </c>
      <c r="K316" s="64" t="str">
        <f xml:space="preserve"> INDEX(Lookup!C:C, MATCH('Inp - BP final'!B316, Lookup!B:B, 0),)</f>
        <v>Total - Base opex</v>
      </c>
      <c r="L316" t="s">
        <v>366</v>
      </c>
    </row>
    <row r="317" spans="1:12">
      <c r="A317" t="s">
        <v>348</v>
      </c>
      <c r="B317" t="s">
        <v>58</v>
      </c>
      <c r="C317" t="s">
        <v>59</v>
      </c>
      <c r="D317" t="s">
        <v>47</v>
      </c>
      <c r="E317" t="s">
        <v>41</v>
      </c>
      <c r="F317" s="58">
        <f xml:space="preserve"> IF( ISNA( 'F_Input Override'!F317 ), "", IF( ISBLANK( 'F_Input Override'!F317 ), 'F_Inputs - BP'!F317, 'F_Input Override'!F317 ) )</f>
        <v>0.84640427746989688</v>
      </c>
      <c r="G317" s="58">
        <f xml:space="preserve"> IF( ISNA( 'F_Input Override'!G317 ), "", IF( ISBLANK( 'F_Input Override'!G317 ), 'F_Inputs - BP'!G317, 'F_Input Override'!G317 ) )</f>
        <v>1.0905451027323469</v>
      </c>
      <c r="H317" s="58">
        <f xml:space="preserve"> IF( ISNA( 'F_Input Override'!H317 ), "", IF( ISBLANK( 'F_Input Override'!H317 ), 'F_Inputs - BP'!H317, 'F_Input Override'!H317 ) )</f>
        <v>1.136780841596702</v>
      </c>
      <c r="I317" s="58">
        <f xml:space="preserve"> IF( ISNA( 'F_Input Override'!I317 ), "", IF( ISBLANK( 'F_Input Override'!I317 ), 'F_Inputs - BP'!I317, 'F_Input Override'!I317 ) )</f>
        <v>1.1380903381896279</v>
      </c>
      <c r="J317" s="58">
        <f xml:space="preserve"> IF( ISNA( 'F_Input Override'!J317 ), "", IF( ISBLANK( 'F_Input Override'!J317 ), 'F_Inputs - BP'!J317, 'F_Input Override'!J317 ) )</f>
        <v>1.140186089847774</v>
      </c>
      <c r="K317" s="64" t="str">
        <f xml:space="preserve"> INDEX(Lookup!C:C, MATCH('Inp - BP final'!B317, Lookup!B:B, 0),)</f>
        <v>WR - Enh opex</v>
      </c>
    </row>
    <row r="318" spans="1:12">
      <c r="A318" t="s">
        <v>348</v>
      </c>
      <c r="B318" t="s">
        <v>60</v>
      </c>
      <c r="C318" t="s">
        <v>61</v>
      </c>
      <c r="D318" t="s">
        <v>47</v>
      </c>
      <c r="E318" t="s">
        <v>41</v>
      </c>
      <c r="F318" s="58">
        <f xml:space="preserve"> IF( ISNA( 'F_Input Override'!F318 ), "", IF( ISBLANK( 'F_Input Override'!F318 ), 'F_Inputs - BP'!F318, 'F_Input Override'!F318 ) )</f>
        <v>7.6232120181158175E-9</v>
      </c>
      <c r="G318" s="58">
        <f xml:space="preserve"> IF( ISNA( 'F_Input Override'!G318 ), "", IF( ISBLANK( 'F_Input Override'!G318 ), 'F_Inputs - BP'!G318, 'F_Input Override'!G318 ) )</f>
        <v>0</v>
      </c>
      <c r="H318" s="58">
        <f xml:space="preserve"> IF( ISNA( 'F_Input Override'!H318 ), "", IF( ISBLANK( 'F_Input Override'!H318 ), 'F_Inputs - BP'!H318, 'F_Input Override'!H318 ) )</f>
        <v>0</v>
      </c>
      <c r="I318" s="58">
        <f xml:space="preserve"> IF( ISNA( 'F_Input Override'!I318 ), "", IF( ISBLANK( 'F_Input Override'!I318 ), 'F_Inputs - BP'!I318, 'F_Input Override'!I318 ) )</f>
        <v>0</v>
      </c>
      <c r="J318" s="58">
        <f xml:space="preserve"> IF( ISNA( 'F_Input Override'!J318 ), "", IF( ISBLANK( 'F_Input Override'!J318 ), 'F_Inputs - BP'!J318, 'F_Input Override'!J318 ) )</f>
        <v>9.4367595305876932E-4</v>
      </c>
      <c r="K318" s="64" t="str">
        <f xml:space="preserve"> INDEX(Lookup!C:C, MATCH('Inp - BP final'!B318, Lookup!B:B, 0),)</f>
        <v>WN+ - Enh opex</v>
      </c>
    </row>
    <row r="319" spans="1:12">
      <c r="A319" t="s">
        <v>348</v>
      </c>
      <c r="B319" t="s">
        <v>62</v>
      </c>
      <c r="C319" t="s">
        <v>63</v>
      </c>
      <c r="D319" t="s">
        <v>47</v>
      </c>
      <c r="E319" t="s">
        <v>41</v>
      </c>
      <c r="F319" s="58">
        <f xml:space="preserve"> IF( ISNA( 'F_Input Override'!F319 ), "", IF( ISBLANK( 'F_Input Override'!F319 ), 'F_Inputs - BP'!F319, 'F_Input Override'!F319 ) )</f>
        <v>0</v>
      </c>
      <c r="G319" s="58">
        <f xml:space="preserve"> IF( ISNA( 'F_Input Override'!G319 ), "", IF( ISBLANK( 'F_Input Override'!G319 ), 'F_Inputs - BP'!G319, 'F_Input Override'!G319 ) )</f>
        <v>0</v>
      </c>
      <c r="H319" s="58">
        <f xml:space="preserve"> IF( ISNA( 'F_Input Override'!H319 ), "", IF( ISBLANK( 'F_Input Override'!H319 ), 'F_Inputs - BP'!H319, 'F_Input Override'!H319 ) )</f>
        <v>0</v>
      </c>
      <c r="I319" s="58">
        <f xml:space="preserve"> IF( ISNA( 'F_Input Override'!I319 ), "", IF( ISBLANK( 'F_Input Override'!I319 ), 'F_Inputs - BP'!I319, 'F_Input Override'!I319 ) )</f>
        <v>0</v>
      </c>
      <c r="J319" s="58">
        <f xml:space="preserve"> IF( ISNA( 'F_Input Override'!J319 ), "", IF( ISBLANK( 'F_Input Override'!J319 ), 'F_Inputs - BP'!J319, 'F_Input Override'!J319 ) )</f>
        <v>0</v>
      </c>
      <c r="K319" s="64" t="str">
        <f xml:space="preserve"> INDEX(Lookup!C:C, MATCH('Inp - BP final'!B319, Lookup!B:B, 0),)</f>
        <v>WN+ - Enh opex</v>
      </c>
    </row>
    <row r="320" spans="1:12">
      <c r="A320" t="s">
        <v>348</v>
      </c>
      <c r="B320" t="s">
        <v>64</v>
      </c>
      <c r="C320" t="s">
        <v>65</v>
      </c>
      <c r="D320" t="s">
        <v>47</v>
      </c>
      <c r="E320" t="s">
        <v>41</v>
      </c>
      <c r="F320" s="58">
        <f xml:space="preserve"> IF( ISNA( 'F_Input Override'!F320 ), "", IF( ISBLANK( 'F_Input Override'!F320 ), 'F_Inputs - BP'!F320, 'F_Input Override'!F320 ) )</f>
        <v>0.10060514331350939</v>
      </c>
      <c r="G320" s="58">
        <f xml:space="preserve"> IF( ISNA( 'F_Input Override'!G320 ), "", IF( ISBLANK( 'F_Input Override'!G320 ), 'F_Inputs - BP'!G320, 'F_Input Override'!G320 ) )</f>
        <v>0.46104498678485251</v>
      </c>
      <c r="H320" s="58">
        <f xml:space="preserve"> IF( ISNA( 'F_Input Override'!H320 ), "", IF( ISBLANK( 'F_Input Override'!H320 ), 'F_Inputs - BP'!H320, 'F_Input Override'!H320 ) )</f>
        <v>2.6371451430937101</v>
      </c>
      <c r="I320" s="58">
        <f xml:space="preserve"> IF( ISNA( 'F_Input Override'!I320 ), "", IF( ISBLANK( 'F_Input Override'!I320 ), 'F_Inputs - BP'!I320, 'F_Input Override'!I320 ) )</f>
        <v>3.283701568493441</v>
      </c>
      <c r="J320" s="58">
        <f xml:space="preserve"> IF( ISNA( 'F_Input Override'!J320 ), "", IF( ISBLANK( 'F_Input Override'!J320 ), 'F_Inputs - BP'!J320, 'F_Input Override'!J320 ) )</f>
        <v>3.7094849237668162</v>
      </c>
      <c r="K320" s="64" t="str">
        <f xml:space="preserve"> INDEX(Lookup!C:C, MATCH('Inp - BP final'!B320, Lookup!B:B, 0),)</f>
        <v>WN+ - Enh opex</v>
      </c>
    </row>
    <row r="321" spans="1:12">
      <c r="A321" t="s">
        <v>348</v>
      </c>
      <c r="B321" t="s">
        <v>66</v>
      </c>
      <c r="C321" t="s">
        <v>67</v>
      </c>
      <c r="D321" t="s">
        <v>47</v>
      </c>
      <c r="E321" t="s">
        <v>41</v>
      </c>
      <c r="F321" s="58">
        <f xml:space="preserve"> IF( ISNA( 'F_Input Override'!F321 ), "", IF( ISBLANK( 'F_Input Override'!F321 ), 'F_Inputs - BP'!F321, 'F_Input Override'!F321 ) )</f>
        <v>7.299225507345894</v>
      </c>
      <c r="G321" s="58">
        <f xml:space="preserve"> IF( ISNA( 'F_Input Override'!G321 ), "", IF( ISBLANK( 'F_Input Override'!G321 ), 'F_Inputs - BP'!G321, 'F_Input Override'!G321 ) )</f>
        <v>7.6000820217317244</v>
      </c>
      <c r="H321" s="58">
        <f xml:space="preserve"> IF( ISNA( 'F_Input Override'!H321 ), "", IF( ISBLANK( 'F_Input Override'!H321 ), 'F_Inputs - BP'!H321, 'F_Input Override'!H321 ) )</f>
        <v>7.7639568867219033</v>
      </c>
      <c r="I321" s="58">
        <f xml:space="preserve"> IF( ISNA( 'F_Input Override'!I321 ), "", IF( ISBLANK( 'F_Input Override'!I321 ), 'F_Inputs - BP'!I321, 'F_Input Override'!I321 ) )</f>
        <v>8.5942733562169149</v>
      </c>
      <c r="J321" s="58">
        <f xml:space="preserve"> IF( ISNA( 'F_Input Override'!J321 ), "", IF( ISBLANK( 'F_Input Override'!J321 ), 'F_Inputs - BP'!J321, 'F_Input Override'!J321 ) )</f>
        <v>8.903582617109489</v>
      </c>
      <c r="K321" s="64" t="str">
        <f xml:space="preserve"> INDEX(Lookup!C:C, MATCH('Inp - BP final'!B321, Lookup!B:B, 0),)</f>
        <v>WN+ - Enh opex</v>
      </c>
    </row>
    <row r="322" spans="1:12">
      <c r="A322" t="s">
        <v>348</v>
      </c>
      <c r="B322" t="s">
        <v>68</v>
      </c>
      <c r="C322" t="s">
        <v>69</v>
      </c>
      <c r="D322" t="s">
        <v>47</v>
      </c>
      <c r="E322" t="s">
        <v>41</v>
      </c>
      <c r="F322" s="58">
        <f xml:space="preserve"> IF( ISNA( 'F_Input Override'!F322 ), "", IF( ISBLANK( 'F_Input Override'!F322 ), 'F_Inputs - BP'!F322, 'F_Input Override'!F322 ) )</f>
        <v>8.2462349357525131</v>
      </c>
      <c r="G322" s="58">
        <f xml:space="preserve"> IF( ISNA( 'F_Input Override'!G322 ), "", IF( ISBLANK( 'F_Input Override'!G322 ), 'F_Inputs - BP'!G322, 'F_Input Override'!G322 ) )</f>
        <v>9.1516721112489243</v>
      </c>
      <c r="H322" s="58">
        <f xml:space="preserve"> IF( ISNA( 'F_Input Override'!H322 ), "", IF( ISBLANK( 'F_Input Override'!H322 ), 'F_Inputs - BP'!H322, 'F_Input Override'!H322 ) )</f>
        <v>11.537882871412309</v>
      </c>
      <c r="I322" s="58">
        <f xml:space="preserve"> IF( ISNA( 'F_Input Override'!I322 ), "", IF( ISBLANK( 'F_Input Override'!I322 ), 'F_Inputs - BP'!I322, 'F_Input Override'!I322 ) )</f>
        <v>13.01606526289998</v>
      </c>
      <c r="J322" s="58">
        <f xml:space="preserve"> IF( ISNA( 'F_Input Override'!J322 ), "", IF( ISBLANK( 'F_Input Override'!J322 ), 'F_Inputs - BP'!J322, 'F_Input Override'!J322 ) )</f>
        <v>13.75419730667714</v>
      </c>
      <c r="K322" s="64" t="str">
        <f xml:space="preserve"> INDEX(Lookup!C:C, MATCH('Inp - BP final'!B322, Lookup!B:B, 0),)</f>
        <v>Total - Enh opex</v>
      </c>
      <c r="L322" t="s">
        <v>366</v>
      </c>
    </row>
    <row r="323" spans="1:12">
      <c r="A323" t="s">
        <v>348</v>
      </c>
      <c r="B323" t="s">
        <v>70</v>
      </c>
      <c r="C323" t="s">
        <v>71</v>
      </c>
      <c r="D323" t="s">
        <v>47</v>
      </c>
      <c r="E323" t="s">
        <v>41</v>
      </c>
      <c r="F323" s="58">
        <f xml:space="preserve"> IF( ISNA( 'F_Input Override'!F323 ), "", IF( ISBLANK( 'F_Input Override'!F323 ), 'F_Inputs - BP'!F323, 'F_Input Override'!F323 ) )</f>
        <v>16.670879130457269</v>
      </c>
      <c r="G323" s="58">
        <f xml:space="preserve"> IF( ISNA( 'F_Input Override'!G323 ), "", IF( ISBLANK( 'F_Input Override'!G323 ), 'F_Inputs - BP'!G323, 'F_Input Override'!G323 ) )</f>
        <v>16.616031483637592</v>
      </c>
      <c r="H323" s="58">
        <f xml:space="preserve"> IF( ISNA( 'F_Input Override'!H323 ), "", IF( ISBLANK( 'F_Input Override'!H323 ), 'F_Inputs - BP'!H323, 'F_Input Override'!H323 ) )</f>
        <v>16.598587540957599</v>
      </c>
      <c r="I323" s="58">
        <f xml:space="preserve"> IF( ISNA( 'F_Input Override'!I323 ), "", IF( ISBLANK( 'F_Input Override'!I323 ), 'F_Inputs - BP'!I323, 'F_Input Override'!I323 ) )</f>
        <v>16.669513898020941</v>
      </c>
      <c r="J323" s="58">
        <f xml:space="preserve"> IF( ISNA( 'F_Input Override'!J323 ), "", IF( ISBLANK( 'F_Input Override'!J323 ), 'F_Inputs - BP'!J323, 'F_Input Override'!J323 ) )</f>
        <v>16.74676960752851</v>
      </c>
      <c r="K323" s="64" t="str">
        <f xml:space="preserve"> INDEX(Lookup!C:C, MATCH('Inp - BP final'!B323, Lookup!B:B, 0),)</f>
        <v>WR - Base capex</v>
      </c>
    </row>
    <row r="324" spans="1:12">
      <c r="A324" t="s">
        <v>348</v>
      </c>
      <c r="B324" t="s">
        <v>72</v>
      </c>
      <c r="C324" t="s">
        <v>73</v>
      </c>
      <c r="D324" t="s">
        <v>47</v>
      </c>
      <c r="E324" t="s">
        <v>41</v>
      </c>
      <c r="F324" s="58">
        <f xml:space="preserve"> IF( ISNA( 'F_Input Override'!F324 ), "", IF( ISBLANK( 'F_Input Override'!F324 ), 'F_Inputs - BP'!F324, 'F_Input Override'!F324 ) )</f>
        <v>0.1070484154690525</v>
      </c>
      <c r="G324" s="58">
        <f xml:space="preserve"> IF( ISNA( 'F_Input Override'!G324 ), "", IF( ISBLANK( 'F_Input Override'!G324 ), 'F_Inputs - BP'!G324, 'F_Input Override'!G324 ) )</f>
        <v>0.1062272690317604</v>
      </c>
      <c r="H324" s="58">
        <f xml:space="preserve"> IF( ISNA( 'F_Input Override'!H324 ), "", IF( ISBLANK( 'F_Input Override'!H324 ), 'F_Inputs - BP'!H324, 'F_Input Override'!H324 ) )</f>
        <v>0.106594702894306</v>
      </c>
      <c r="I324" s="58">
        <f xml:space="preserve"> IF( ISNA( 'F_Input Override'!I324 ), "", IF( ISBLANK( 'F_Input Override'!I324 ), 'F_Inputs - BP'!I324, 'F_Input Override'!I324 ) )</f>
        <v>0.1065958389721219</v>
      </c>
      <c r="J324" s="58">
        <f xml:space="preserve"> IF( ISNA( 'F_Input Override'!J324 ), "", IF( ISBLANK( 'F_Input Override'!J324 ), 'F_Inputs - BP'!J324, 'F_Input Override'!J324 ) )</f>
        <v>0.107605215604681</v>
      </c>
      <c r="K324" s="64" t="str">
        <f xml:space="preserve"> INDEX(Lookup!C:C, MATCH('Inp - BP final'!B324, Lookup!B:B, 0),)</f>
        <v>WN+ - Base capex</v>
      </c>
    </row>
    <row r="325" spans="1:12">
      <c r="A325" t="s">
        <v>348</v>
      </c>
      <c r="B325" t="s">
        <v>74</v>
      </c>
      <c r="C325" t="s">
        <v>75</v>
      </c>
      <c r="D325" t="s">
        <v>47</v>
      </c>
      <c r="E325" t="s">
        <v>41</v>
      </c>
      <c r="F325" s="58">
        <f xml:space="preserve"> IF( ISNA( 'F_Input Override'!F325 ), "", IF( ISBLANK( 'F_Input Override'!F325 ), 'F_Inputs - BP'!F325, 'F_Input Override'!F325 ) )</f>
        <v>0</v>
      </c>
      <c r="G325" s="58">
        <f xml:space="preserve"> IF( ISNA( 'F_Input Override'!G325 ), "", IF( ISBLANK( 'F_Input Override'!G325 ), 'F_Inputs - BP'!G325, 'F_Input Override'!G325 ) )</f>
        <v>0</v>
      </c>
      <c r="H325" s="58">
        <f xml:space="preserve"> IF( ISNA( 'F_Input Override'!H325 ), "", IF( ISBLANK( 'F_Input Override'!H325 ), 'F_Inputs - BP'!H325, 'F_Input Override'!H325 ) )</f>
        <v>0</v>
      </c>
      <c r="I325" s="58">
        <f xml:space="preserve"> IF( ISNA( 'F_Input Override'!I325 ), "", IF( ISBLANK( 'F_Input Override'!I325 ), 'F_Inputs - BP'!I325, 'F_Input Override'!I325 ) )</f>
        <v>0</v>
      </c>
      <c r="J325" s="58">
        <f xml:space="preserve"> IF( ISNA( 'F_Input Override'!J325 ), "", IF( ISBLANK( 'F_Input Override'!J325 ), 'F_Inputs - BP'!J325, 'F_Input Override'!J325 ) )</f>
        <v>0</v>
      </c>
      <c r="K325" s="64" t="str">
        <f xml:space="preserve"> INDEX(Lookup!C:C, MATCH('Inp - BP final'!B325, Lookup!B:B, 0),)</f>
        <v>WN+ - Base capex</v>
      </c>
    </row>
    <row r="326" spans="1:12">
      <c r="A326" t="s">
        <v>348</v>
      </c>
      <c r="B326" t="s">
        <v>76</v>
      </c>
      <c r="C326" t="s">
        <v>77</v>
      </c>
      <c r="D326" t="s">
        <v>47</v>
      </c>
      <c r="E326" t="s">
        <v>41</v>
      </c>
      <c r="F326" s="58">
        <f xml:space="preserve"> IF( ISNA( 'F_Input Override'!F326 ), "", IF( ISBLANK( 'F_Input Override'!F326 ), 'F_Inputs - BP'!F326, 'F_Input Override'!F326 ) )</f>
        <v>45.69151340623263</v>
      </c>
      <c r="G326" s="58">
        <f xml:space="preserve"> IF( ISNA( 'F_Input Override'!G326 ), "", IF( ISBLANK( 'F_Input Override'!G326 ), 'F_Inputs - BP'!G326, 'F_Input Override'!G326 ) )</f>
        <v>45.541147766330411</v>
      </c>
      <c r="H326" s="58">
        <f xml:space="preserve"> IF( ISNA( 'F_Input Override'!H326 ), "", IF( ISBLANK( 'F_Input Override'!H326 ), 'F_Inputs - BP'!H326, 'F_Input Override'!H326 ) )</f>
        <v>45.493298552953057</v>
      </c>
      <c r="I326" s="58">
        <f xml:space="preserve"> IF( ISNA( 'F_Input Override'!I326 ), "", IF( ISBLANK( 'F_Input Override'!I326 ), 'F_Inputs - BP'!I326, 'F_Input Override'!I326 ) )</f>
        <v>45.688108574661769</v>
      </c>
      <c r="J326" s="58">
        <f xml:space="preserve"> IF( ISNA( 'F_Input Override'!J326 ), "", IF( ISBLANK( 'F_Input Override'!J326 ), 'F_Inputs - BP'!J326, 'F_Input Override'!J326 ) )</f>
        <v>45.900231793196717</v>
      </c>
      <c r="K326" s="64" t="str">
        <f xml:space="preserve"> INDEX(Lookup!C:C, MATCH('Inp - BP final'!B326, Lookup!B:B, 0),)</f>
        <v>WN+ - Base capex</v>
      </c>
    </row>
    <row r="327" spans="1:12">
      <c r="A327" t="s">
        <v>348</v>
      </c>
      <c r="B327" t="s">
        <v>78</v>
      </c>
      <c r="C327" t="s">
        <v>79</v>
      </c>
      <c r="D327" t="s">
        <v>47</v>
      </c>
      <c r="E327" t="s">
        <v>41</v>
      </c>
      <c r="F327" s="58">
        <f xml:space="preserve"> IF( ISNA( 'F_Input Override'!F327 ), "", IF( ISBLANK( 'F_Input Override'!F327 ), 'F_Inputs - BP'!F327, 'F_Input Override'!F327 ) )</f>
        <v>54.912013977928609</v>
      </c>
      <c r="G327" s="58">
        <f xml:space="preserve"> IF( ISNA( 'F_Input Override'!G327 ), "", IF( ISBLANK( 'F_Input Override'!G327 ), 'F_Inputs - BP'!G327, 'F_Input Override'!G327 ) )</f>
        <v>54.730754995336888</v>
      </c>
      <c r="H327" s="58">
        <f xml:space="preserve"> IF( ISNA( 'F_Input Override'!H327 ), "", IF( ISBLANK( 'F_Input Override'!H327 ), 'F_Inputs - BP'!H327, 'F_Input Override'!H327 ) )</f>
        <v>54.67364942523082</v>
      </c>
      <c r="I327" s="58">
        <f xml:space="preserve"> IF( ISNA( 'F_Input Override'!I327 ), "", IF( ISBLANK( 'F_Input Override'!I327 ), 'F_Inputs - BP'!I327, 'F_Input Override'!I327 ) )</f>
        <v>54.907233656737411</v>
      </c>
      <c r="J327" s="58">
        <f xml:space="preserve"> IF( ISNA( 'F_Input Override'!J327 ), "", IF( ISBLANK( 'F_Input Override'!J327 ), 'F_Inputs - BP'!J327, 'F_Input Override'!J327 ) )</f>
        <v>55.162775483799649</v>
      </c>
      <c r="K327" s="64" t="str">
        <f xml:space="preserve"> INDEX(Lookup!C:C, MATCH('Inp - BP final'!B327, Lookup!B:B, 0),)</f>
        <v>WN+ - Base capex</v>
      </c>
    </row>
    <row r="328" spans="1:12">
      <c r="A328" t="s">
        <v>348</v>
      </c>
      <c r="B328" t="s">
        <v>80</v>
      </c>
      <c r="C328" t="s">
        <v>81</v>
      </c>
      <c r="D328" t="s">
        <v>47</v>
      </c>
      <c r="E328" t="s">
        <v>41</v>
      </c>
      <c r="F328" s="58">
        <f xml:space="preserve"> IF( ISNA( 'F_Input Override'!F328 ), "", IF( ISBLANK( 'F_Input Override'!F328 ), 'F_Inputs - BP'!F328, 'F_Input Override'!F328 ) )</f>
        <v>117.3814549300876</v>
      </c>
      <c r="G328" s="58">
        <f xml:space="preserve"> IF( ISNA( 'F_Input Override'!G328 ), "", IF( ISBLANK( 'F_Input Override'!G328 ), 'F_Inputs - BP'!G328, 'F_Input Override'!G328 ) )</f>
        <v>116.9941615143366</v>
      </c>
      <c r="H328" s="58">
        <f xml:space="preserve"> IF( ISNA( 'F_Input Override'!H328 ), "", IF( ISBLANK( 'F_Input Override'!H328 ), 'F_Inputs - BP'!H328, 'F_Input Override'!H328 ) )</f>
        <v>116.87213022203581</v>
      </c>
      <c r="I328" s="58">
        <f xml:space="preserve"> IF( ISNA( 'F_Input Override'!I328 ), "", IF( ISBLANK( 'F_Input Override'!I328 ), 'F_Inputs - BP'!I328, 'F_Input Override'!I328 ) )</f>
        <v>117.37145196839229</v>
      </c>
      <c r="J328" s="58">
        <f xml:space="preserve"> IF( ISNA( 'F_Input Override'!J328 ), "", IF( ISBLANK( 'F_Input Override'!J328 ), 'F_Inputs - BP'!J328, 'F_Input Override'!J328 ) )</f>
        <v>117.9173821001296</v>
      </c>
      <c r="K328" s="64" t="str">
        <f xml:space="preserve"> INDEX(Lookup!C:C, MATCH('Inp - BP final'!B328, Lookup!B:B, 0),)</f>
        <v>Total - Base capex</v>
      </c>
      <c r="L328" t="s">
        <v>366</v>
      </c>
    </row>
    <row r="329" spans="1:12">
      <c r="A329" t="s">
        <v>348</v>
      </c>
      <c r="B329" t="s">
        <v>82</v>
      </c>
      <c r="C329" t="s">
        <v>83</v>
      </c>
      <c r="D329" t="s">
        <v>47</v>
      </c>
      <c r="E329" t="s">
        <v>41</v>
      </c>
      <c r="F329" s="58">
        <f xml:space="preserve"> IF( ISNA( 'F_Input Override'!F329 ), "", IF( ISBLANK( 'F_Input Override'!F329 ), 'F_Inputs - BP'!F329, 'F_Input Override'!F329 ) )</f>
        <v>37.053599690993252</v>
      </c>
      <c r="G329" s="58">
        <f xml:space="preserve"> IF( ISNA( 'F_Input Override'!G329 ), "", IF( ISBLANK( 'F_Input Override'!G329 ), 'F_Inputs - BP'!G329, 'F_Input Override'!G329 ) )</f>
        <v>34.878888004440142</v>
      </c>
      <c r="H329" s="58">
        <f xml:space="preserve"> IF( ISNA( 'F_Input Override'!H329 ), "", IF( ISBLANK( 'F_Input Override'!H329 ), 'F_Inputs - BP'!H329, 'F_Input Override'!H329 ) )</f>
        <v>21.95493647776717</v>
      </c>
      <c r="I329" s="58">
        <f xml:space="preserve"> IF( ISNA( 'F_Input Override'!I329 ), "", IF( ISBLANK( 'F_Input Override'!I329 ), 'F_Inputs - BP'!I329, 'F_Input Override'!I329 ) )</f>
        <v>21.05053095307353</v>
      </c>
      <c r="J329" s="58">
        <f xml:space="preserve"> IF( ISNA( 'F_Input Override'!J329 ), "", IF( ISBLANK( 'F_Input Override'!J329 ), 'F_Inputs - BP'!J329, 'F_Input Override'!J329 ) )</f>
        <v>21.048716668550629</v>
      </c>
      <c r="K329" s="64" t="str">
        <f xml:space="preserve"> INDEX(Lookup!C:C, MATCH('Inp - BP final'!B329, Lookup!B:B, 0),)</f>
        <v>WR - Enh capex</v>
      </c>
    </row>
    <row r="330" spans="1:12">
      <c r="A330" t="s">
        <v>348</v>
      </c>
      <c r="B330" t="s">
        <v>84</v>
      </c>
      <c r="C330" t="s">
        <v>85</v>
      </c>
      <c r="D330" t="s">
        <v>47</v>
      </c>
      <c r="E330" t="s">
        <v>41</v>
      </c>
      <c r="F330" s="58">
        <f xml:space="preserve"> IF( ISNA( 'F_Input Override'!F330 ), "", IF( ISBLANK( 'F_Input Override'!F330 ), 'F_Inputs - BP'!F330, 'F_Input Override'!F330 ) )</f>
        <v>0.54315385629075186</v>
      </c>
      <c r="G330" s="58">
        <f xml:space="preserve"> IF( ISNA( 'F_Input Override'!G330 ), "", IF( ISBLANK( 'F_Input Override'!G330 ), 'F_Inputs - BP'!G330, 'F_Input Override'!G330 ) )</f>
        <v>0.70922751229299386</v>
      </c>
      <c r="H330" s="58">
        <f xml:space="preserve"> IF( ISNA( 'F_Input Override'!H330 ), "", IF( ISBLANK( 'F_Input Override'!H330 ), 'F_Inputs - BP'!H330, 'F_Input Override'!H330 ) )</f>
        <v>0.4422030703780046</v>
      </c>
      <c r="I330" s="58">
        <f xml:space="preserve"> IF( ISNA( 'F_Input Override'!I330 ), "", IF( ISBLANK( 'F_Input Override'!I330 ), 'F_Inputs - BP'!I330, 'F_Input Override'!I330 ) )</f>
        <v>1.373350564814146</v>
      </c>
      <c r="J330" s="58">
        <f xml:space="preserve"> IF( ISNA( 'F_Input Override'!J330 ), "", IF( ISBLANK( 'F_Input Override'!J330 ), 'F_Inputs - BP'!J330, 'F_Input Override'!J330 ) )</f>
        <v>4.6881821347959658</v>
      </c>
      <c r="K330" s="64" t="str">
        <f xml:space="preserve"> INDEX(Lookup!C:C, MATCH('Inp - BP final'!B330, Lookup!B:B, 0),)</f>
        <v>WN+ - Enh capex</v>
      </c>
    </row>
    <row r="331" spans="1:12">
      <c r="A331" t="s">
        <v>348</v>
      </c>
      <c r="B331" t="s">
        <v>86</v>
      </c>
      <c r="C331" t="s">
        <v>87</v>
      </c>
      <c r="D331" t="s">
        <v>47</v>
      </c>
      <c r="E331" t="s">
        <v>41</v>
      </c>
      <c r="F331" s="58">
        <f xml:space="preserve"> IF( ISNA( 'F_Input Override'!F331 ), "", IF( ISBLANK( 'F_Input Override'!F331 ), 'F_Inputs - BP'!F331, 'F_Input Override'!F331 ) )</f>
        <v>13.917126440572691</v>
      </c>
      <c r="G331" s="58">
        <f xml:space="preserve"> IF( ISNA( 'F_Input Override'!G331 ), "", IF( ISBLANK( 'F_Input Override'!G331 ), 'F_Inputs - BP'!G331, 'F_Input Override'!G331 ) )</f>
        <v>1.7021460295031849</v>
      </c>
      <c r="H331" s="58">
        <f xml:space="preserve"> IF( ISNA( 'F_Input Override'!H331 ), "", IF( ISBLANK( 'F_Input Override'!H331 ), 'F_Inputs - BP'!H331, 'F_Input Override'!H331 ) )</f>
        <v>1.6935436737881031</v>
      </c>
      <c r="I331" s="58">
        <f xml:space="preserve"> IF( ISNA( 'F_Input Override'!I331 ), "", IF( ISBLANK( 'F_Input Override'!I331 ), 'F_Inputs - BP'!I331, 'F_Input Override'!I331 ) )</f>
        <v>22.47377992174259</v>
      </c>
      <c r="J331" s="58">
        <f xml:space="preserve"> IF( ISNA( 'F_Input Override'!J331 ), "", IF( ISBLANK( 'F_Input Override'!J331 ), 'F_Inputs - BP'!J331, 'F_Input Override'!J331 ) )</f>
        <v>27.45908288210407</v>
      </c>
      <c r="K331" s="64" t="str">
        <f xml:space="preserve"> INDEX(Lookup!C:C, MATCH('Inp - BP final'!B331, Lookup!B:B, 0),)</f>
        <v>WN+ - Enh capex</v>
      </c>
    </row>
    <row r="332" spans="1:12">
      <c r="A332" t="s">
        <v>348</v>
      </c>
      <c r="B332" t="s">
        <v>88</v>
      </c>
      <c r="C332" t="s">
        <v>89</v>
      </c>
      <c r="D332" t="s">
        <v>47</v>
      </c>
      <c r="E332" t="s">
        <v>41</v>
      </c>
      <c r="F332" s="58">
        <f xml:space="preserve"> IF( ISNA( 'F_Input Override'!F332 ), "", IF( ISBLANK( 'F_Input Override'!F332 ), 'F_Inputs - BP'!F332, 'F_Input Override'!F332 ) )</f>
        <v>62.58533012247532</v>
      </c>
      <c r="G332" s="58">
        <f xml:space="preserve"> IF( ISNA( 'F_Input Override'!G332 ), "", IF( ISBLANK( 'F_Input Override'!G332 ), 'F_Inputs - BP'!G332, 'F_Input Override'!G332 ) )</f>
        <v>60.497695620549912</v>
      </c>
      <c r="H332" s="58">
        <f xml:space="preserve"> IF( ISNA( 'F_Input Override'!H332 ), "", IF( ISBLANK( 'F_Input Override'!H332 ), 'F_Inputs - BP'!H332, 'F_Input Override'!H332 ) )</f>
        <v>47.207103893109647</v>
      </c>
      <c r="I332" s="58">
        <f xml:space="preserve"> IF( ISNA( 'F_Input Override'!I332 ), "", IF( ISBLANK( 'F_Input Override'!I332 ), 'F_Inputs - BP'!I332, 'F_Input Override'!I332 ) )</f>
        <v>36.770353276329658</v>
      </c>
      <c r="J332" s="58">
        <f xml:space="preserve"> IF( ISNA( 'F_Input Override'!J332 ), "", IF( ISBLANK( 'F_Input Override'!J332 ), 'F_Inputs - BP'!J332, 'F_Input Override'!J332 ) )</f>
        <v>18.69690922799812</v>
      </c>
      <c r="K332" s="64" t="str">
        <f xml:space="preserve"> INDEX(Lookup!C:C, MATCH('Inp - BP final'!B332, Lookup!B:B, 0),)</f>
        <v>WN+ - Enh capex</v>
      </c>
    </row>
    <row r="333" spans="1:12">
      <c r="A333" t="s">
        <v>348</v>
      </c>
      <c r="B333" t="s">
        <v>90</v>
      </c>
      <c r="C333" t="s">
        <v>91</v>
      </c>
      <c r="D333" t="s">
        <v>47</v>
      </c>
      <c r="E333" t="s">
        <v>41</v>
      </c>
      <c r="F333" s="58">
        <f xml:space="preserve"> IF( ISNA( 'F_Input Override'!F333 ), "", IF( ISBLANK( 'F_Input Override'!F333 ), 'F_Inputs - BP'!F333, 'F_Input Override'!F333 ) )</f>
        <v>73.381991787885127</v>
      </c>
      <c r="G333" s="58">
        <f xml:space="preserve"> IF( ISNA( 'F_Input Override'!G333 ), "", IF( ISBLANK( 'F_Input Override'!G333 ), 'F_Inputs - BP'!G333, 'F_Input Override'!G333 ) )</f>
        <v>97.584977508100664</v>
      </c>
      <c r="H333" s="58">
        <f xml:space="preserve"> IF( ISNA( 'F_Input Override'!H333 ), "", IF( ISBLANK( 'F_Input Override'!H333 ), 'F_Inputs - BP'!H333, 'F_Input Override'!H333 ) )</f>
        <v>118.7616318395838</v>
      </c>
      <c r="I333" s="58">
        <f xml:space="preserve"> IF( ISNA( 'F_Input Override'!I333 ), "", IF( ISBLANK( 'F_Input Override'!I333 ), 'F_Inputs - BP'!I333, 'F_Input Override'!I333 ) )</f>
        <v>68.736289963088225</v>
      </c>
      <c r="J333" s="58">
        <f xml:space="preserve"> IF( ISNA( 'F_Input Override'!J333 ), "", IF( ISBLANK( 'F_Input Override'!J333 ), 'F_Inputs - BP'!J333, 'F_Input Override'!J333 ) )</f>
        <v>51.32936611472563</v>
      </c>
      <c r="K333" s="64" t="str">
        <f xml:space="preserve"> INDEX(Lookup!C:C, MATCH('Inp - BP final'!B333, Lookup!B:B, 0),)</f>
        <v>WN+ - Enh capex</v>
      </c>
    </row>
    <row r="334" spans="1:12">
      <c r="A334" t="s">
        <v>348</v>
      </c>
      <c r="B334" t="s">
        <v>92</v>
      </c>
      <c r="C334" t="s">
        <v>93</v>
      </c>
      <c r="D334" t="s">
        <v>47</v>
      </c>
      <c r="E334" t="s">
        <v>41</v>
      </c>
      <c r="F334" s="58">
        <f xml:space="preserve"> IF( ISNA( 'F_Input Override'!F334 ), "", IF( ISBLANK( 'F_Input Override'!F334 ), 'F_Inputs - BP'!F334, 'F_Input Override'!F334 ) )</f>
        <v>187.48120189821711</v>
      </c>
      <c r="G334" s="58">
        <f xml:space="preserve"> IF( ISNA( 'F_Input Override'!G334 ), "", IF( ISBLANK( 'F_Input Override'!G334 ), 'F_Inputs - BP'!G334, 'F_Input Override'!G334 ) )</f>
        <v>195.37293467488689</v>
      </c>
      <c r="H334" s="58">
        <f xml:space="preserve"> IF( ISNA( 'F_Input Override'!H334 ), "", IF( ISBLANK( 'F_Input Override'!H334 ), 'F_Inputs - BP'!H334, 'F_Input Override'!H334 ) )</f>
        <v>190.05941895462669</v>
      </c>
      <c r="I334" s="58">
        <f xml:space="preserve"> IF( ISNA( 'F_Input Override'!I334 ), "", IF( ISBLANK( 'F_Input Override'!I334 ), 'F_Inputs - BP'!I334, 'F_Input Override'!I334 ) )</f>
        <v>150.40430467904821</v>
      </c>
      <c r="J334" s="58">
        <f xml:space="preserve"> IF( ISNA( 'F_Input Override'!J334 ), "", IF( ISBLANK( 'F_Input Override'!J334 ), 'F_Inputs - BP'!J334, 'F_Input Override'!J334 ) )</f>
        <v>123.2222570281744</v>
      </c>
      <c r="K334" s="64" t="str">
        <f xml:space="preserve"> INDEX(Lookup!C:C, MATCH('Inp - BP final'!B334, Lookup!B:B, 0),)</f>
        <v>Total W - Enh capex</v>
      </c>
      <c r="L334" t="s">
        <v>366</v>
      </c>
    </row>
    <row r="335" spans="1:12">
      <c r="A335" t="s">
        <v>348</v>
      </c>
      <c r="B335" t="s">
        <v>94</v>
      </c>
      <c r="C335" t="s">
        <v>95</v>
      </c>
      <c r="D335" t="s">
        <v>47</v>
      </c>
      <c r="E335" t="s">
        <v>41</v>
      </c>
      <c r="F335" s="58">
        <f xml:space="preserve"> IF( ISNA( 'F_Input Override'!F335 ), "", IF( ISBLANK( 'F_Input Override'!F335 ), 'F_Inputs - BP'!F335, 'F_Input Override'!F335 ) )</f>
        <v>16.254098852326489</v>
      </c>
      <c r="G335" s="58">
        <f xml:space="preserve"> IF( ISNA( 'F_Input Override'!G335 ), "", IF( ISBLANK( 'F_Input Override'!G335 ), 'F_Inputs - BP'!G335, 'F_Input Override'!G335 ) )</f>
        <v>16.14598949524358</v>
      </c>
      <c r="H335" s="58">
        <f xml:space="preserve"> IF( ISNA( 'F_Input Override'!H335 ), "", IF( ISBLANK( 'F_Input Override'!H335 ), 'F_Inputs - BP'!H335, 'F_Input Override'!H335 ) )</f>
        <v>16.076770330825781</v>
      </c>
      <c r="I335" s="58">
        <f xml:space="preserve"> IF( ISNA( 'F_Input Override'!I335 ), "", IF( ISBLANK( 'F_Input Override'!I335 ), 'F_Inputs - BP'!I335, 'F_Input Override'!I335 ) )</f>
        <v>16.097756101769171</v>
      </c>
      <c r="J335" s="58">
        <f xml:space="preserve"> IF( ISNA( 'F_Input Override'!J335 ), "", IF( ISBLANK( 'F_Input Override'!J335 ), 'F_Inputs - BP'!J335, 'F_Input Override'!J335 ) )</f>
        <v>16.12613854441538</v>
      </c>
      <c r="K335" s="64" t="str">
        <f xml:space="preserve"> INDEX(Lookup!C:C, MATCH('Inp - BP final'!B335, Lookup!B:B, 0),)</f>
        <v>WWN+ - Base opex</v>
      </c>
    </row>
    <row r="336" spans="1:12">
      <c r="A336" t="s">
        <v>348</v>
      </c>
      <c r="B336" t="s">
        <v>96</v>
      </c>
      <c r="C336" t="s">
        <v>97</v>
      </c>
      <c r="D336" t="s">
        <v>47</v>
      </c>
      <c r="E336" t="s">
        <v>41</v>
      </c>
      <c r="F336" s="58">
        <f xml:space="preserve"> IF( ISNA( 'F_Input Override'!F336 ), "", IF( ISBLANK( 'F_Input Override'!F336 ), 'F_Inputs - BP'!F336, 'F_Input Override'!F336 ) )</f>
        <v>20.17709229986929</v>
      </c>
      <c r="G336" s="58">
        <f xml:space="preserve"> IF( ISNA( 'F_Input Override'!G336 ), "", IF( ISBLANK( 'F_Input Override'!G336 ), 'F_Inputs - BP'!G336, 'F_Input Override'!G336 ) )</f>
        <v>20.0476148729194</v>
      </c>
      <c r="H336" s="58">
        <f xml:space="preserve"> IF( ISNA( 'F_Input Override'!H336 ), "", IF( ISBLANK( 'F_Input Override'!H336 ), 'F_Inputs - BP'!H336, 'F_Input Override'!H336 ) )</f>
        <v>19.966338147976231</v>
      </c>
      <c r="I336" s="58">
        <f xml:space="preserve"> IF( ISNA( 'F_Input Override'!I336 ), "", IF( ISBLANK( 'F_Input Override'!I336 ), 'F_Inputs - BP'!I336, 'F_Input Override'!I336 ) )</f>
        <v>19.994631803923649</v>
      </c>
      <c r="J336" s="58">
        <f xml:space="preserve"> IF( ISNA( 'F_Input Override'!J336 ), "", IF( ISBLANK( 'F_Input Override'!J336 ), 'F_Inputs - BP'!J336, 'F_Input Override'!J336 ) )</f>
        <v>20.035625862217241</v>
      </c>
      <c r="K336" s="64" t="str">
        <f xml:space="preserve"> INDEX(Lookup!C:C, MATCH('Inp - BP final'!B336, Lookup!B:B, 0),)</f>
        <v>WWN+ - Base opex</v>
      </c>
    </row>
    <row r="337" spans="1:12">
      <c r="A337" t="s">
        <v>348</v>
      </c>
      <c r="B337" t="s">
        <v>98</v>
      </c>
      <c r="C337" t="s">
        <v>99</v>
      </c>
      <c r="D337" t="s">
        <v>47</v>
      </c>
      <c r="E337" t="s">
        <v>41</v>
      </c>
      <c r="F337" s="58">
        <f xml:space="preserve"> IF( ISNA( 'F_Input Override'!F337 ), "", IF( ISBLANK( 'F_Input Override'!F337 ), 'F_Inputs - BP'!F337, 'F_Input Override'!F337 ) )</f>
        <v>10.876189645486409</v>
      </c>
      <c r="G337" s="58">
        <f xml:space="preserve"> IF( ISNA( 'F_Input Override'!G337 ), "", IF( ISBLANK( 'F_Input Override'!G337 ), 'F_Inputs - BP'!G337, 'F_Input Override'!G337 ) )</f>
        <v>10.80638446777475</v>
      </c>
      <c r="H337" s="58">
        <f xml:space="preserve"> IF( ISNA( 'F_Input Override'!H337 ), "", IF( ISBLANK( 'F_Input Override'!H337 ), 'F_Inputs - BP'!H337, 'F_Input Override'!H337 ) )</f>
        <v>10.76161831431984</v>
      </c>
      <c r="I337" s="58">
        <f xml:space="preserve"> IF( ISNA( 'F_Input Override'!I337 ), "", IF( ISBLANK( 'F_Input Override'!I337 ), 'F_Inputs - BP'!I337, 'F_Input Override'!I337 ) )</f>
        <v>10.77845326267478</v>
      </c>
      <c r="J337" s="58">
        <f xml:space="preserve"> IF( ISNA( 'F_Input Override'!J337 ), "", IF( ISBLANK( 'F_Input Override'!J337 ), 'F_Inputs - BP'!J337, 'F_Input Override'!J337 ) )</f>
        <v>10.799305301650911</v>
      </c>
      <c r="K337" s="64" t="str">
        <f xml:space="preserve"> INDEX(Lookup!C:C, MATCH('Inp - BP final'!B337, Lookup!B:B, 0),)</f>
        <v>WWN+ - Base opex</v>
      </c>
    </row>
    <row r="338" spans="1:12">
      <c r="A338" t="s">
        <v>348</v>
      </c>
      <c r="B338" t="s">
        <v>100</v>
      </c>
      <c r="C338" t="s">
        <v>101</v>
      </c>
      <c r="D338" t="s">
        <v>47</v>
      </c>
      <c r="E338" t="s">
        <v>41</v>
      </c>
      <c r="F338" s="58">
        <f xml:space="preserve"> IF( ISNA( 'F_Input Override'!F338 ), "", IF( ISBLANK( 'F_Input Override'!F338 ), 'F_Inputs - BP'!F338, 'F_Input Override'!F338 ) )</f>
        <v>67.885037109227142</v>
      </c>
      <c r="G338" s="58">
        <f xml:space="preserve"> IF( ISNA( 'F_Input Override'!G338 ), "", IF( ISBLANK( 'F_Input Override'!G338 ), 'F_Inputs - BP'!G338, 'F_Input Override'!G338 ) )</f>
        <v>67.50301311299782</v>
      </c>
      <c r="H338" s="58">
        <f xml:space="preserve"> IF( ISNA( 'F_Input Override'!H338 ), "", IF( ISBLANK( 'F_Input Override'!H338 ), 'F_Inputs - BP'!H338, 'F_Input Override'!H338 ) )</f>
        <v>67.256769940409825</v>
      </c>
      <c r="I338" s="58">
        <f xml:space="preserve"> IF( ISNA( 'F_Input Override'!I338 ), "", IF( ISBLANK( 'F_Input Override'!I338 ), 'F_Inputs - BP'!I338, 'F_Input Override'!I338 ) )</f>
        <v>67.340141742025367</v>
      </c>
      <c r="J338" s="58">
        <f xml:space="preserve"> IF( ISNA( 'F_Input Override'!J338 ), "", IF( ISBLANK( 'F_Input Override'!J338 ), 'F_Inputs - BP'!J338, 'F_Input Override'!J338 ) )</f>
        <v>67.455105845414806</v>
      </c>
      <c r="K338" s="64" t="str">
        <f xml:space="preserve"> INDEX(Lookup!C:C, MATCH('Inp - BP final'!B338, Lookup!B:B, 0),)</f>
        <v>WWN+ - Base opex</v>
      </c>
    </row>
    <row r="339" spans="1:12">
      <c r="A339" t="s">
        <v>348</v>
      </c>
      <c r="B339" t="s">
        <v>102</v>
      </c>
      <c r="C339" t="s">
        <v>103</v>
      </c>
      <c r="D339" t="s">
        <v>47</v>
      </c>
      <c r="E339" t="s">
        <v>41</v>
      </c>
      <c r="F339" s="58">
        <f xml:space="preserve"> IF( ISNA( 'F_Input Override'!F339 ), "", IF( ISBLANK( 'F_Input Override'!F339 ), 'F_Inputs - BP'!F339, 'F_Input Override'!F339 ) )</f>
        <v>0</v>
      </c>
      <c r="G339" s="58">
        <f xml:space="preserve"> IF( ISNA( 'F_Input Override'!G339 ), "", IF( ISBLANK( 'F_Input Override'!G339 ), 'F_Inputs - BP'!G339, 'F_Input Override'!G339 ) )</f>
        <v>0</v>
      </c>
      <c r="H339" s="58">
        <f xml:space="preserve"> IF( ISNA( 'F_Input Override'!H339 ), "", IF( ISBLANK( 'F_Input Override'!H339 ), 'F_Inputs - BP'!H339, 'F_Input Override'!H339 ) )</f>
        <v>0</v>
      </c>
      <c r="I339" s="58">
        <f xml:space="preserve"> IF( ISNA( 'F_Input Override'!I339 ), "", IF( ISBLANK( 'F_Input Override'!I339 ), 'F_Inputs - BP'!I339, 'F_Input Override'!I339 ) )</f>
        <v>0</v>
      </c>
      <c r="J339" s="58">
        <f xml:space="preserve"> IF( ISNA( 'F_Input Override'!J339 ), "", IF( ISBLANK( 'F_Input Override'!J339 ), 'F_Inputs - BP'!J339, 'F_Input Override'!J339 ) )</f>
        <v>0</v>
      </c>
      <c r="K339" s="64" t="str">
        <f xml:space="preserve"> INDEX(Lookup!C:C, MATCH('Inp - BP final'!B339, Lookup!B:B, 0),)</f>
        <v>WWN+ - Base opex</v>
      </c>
    </row>
    <row r="340" spans="1:12">
      <c r="A340" t="s">
        <v>348</v>
      </c>
      <c r="B340" t="s">
        <v>104</v>
      </c>
      <c r="C340" t="s">
        <v>105</v>
      </c>
      <c r="D340" t="s">
        <v>47</v>
      </c>
      <c r="E340" t="s">
        <v>41</v>
      </c>
      <c r="F340" s="58">
        <f xml:space="preserve"> IF( ISNA( 'F_Input Override'!F340 ), "", IF( ISBLANK( 'F_Input Override'!F340 ), 'F_Inputs - BP'!F340, 'F_Input Override'!F340 ) )</f>
        <v>4.2312108085390552</v>
      </c>
      <c r="G340" s="58">
        <f xml:space="preserve"> IF( ISNA( 'F_Input Override'!G340 ), "", IF( ISBLANK( 'F_Input Override'!G340 ), 'F_Inputs - BP'!G340, 'F_Input Override'!G340 ) )</f>
        <v>4.2235544709398161</v>
      </c>
      <c r="H340" s="58">
        <f xml:space="preserve"> IF( ISNA( 'F_Input Override'!H340 ), "", IF( ISBLANK( 'F_Input Override'!H340 ), 'F_Inputs - BP'!H340, 'F_Input Override'!H340 ) )</f>
        <v>4.2277953471839362</v>
      </c>
      <c r="I340" s="58">
        <f xml:space="preserve"> IF( ISNA( 'F_Input Override'!I340 ), "", IF( ISBLANK( 'F_Input Override'!I340 ), 'F_Inputs - BP'!I340, 'F_Input Override'!I340 ) )</f>
        <v>4.2633961025974276</v>
      </c>
      <c r="J340" s="58">
        <f xml:space="preserve"> IF( ISNA( 'F_Input Override'!J340 ), "", IF( ISBLANK( 'F_Input Override'!J340 ), 'F_Inputs - BP'!J340, 'F_Input Override'!J340 ) )</f>
        <v>4.288876719093901</v>
      </c>
      <c r="K340" s="64" t="str">
        <f xml:space="preserve"> INDEX(Lookup!C:C, MATCH('Inp - BP final'!B340, Lookup!B:B, 0),)</f>
        <v>BIO - Base opex</v>
      </c>
    </row>
    <row r="341" spans="1:12">
      <c r="A341" t="s">
        <v>348</v>
      </c>
      <c r="B341" t="s">
        <v>106</v>
      </c>
      <c r="C341" t="s">
        <v>107</v>
      </c>
      <c r="D341" t="s">
        <v>47</v>
      </c>
      <c r="E341" t="s">
        <v>41</v>
      </c>
      <c r="F341" s="58">
        <f xml:space="preserve"> IF( ISNA( 'F_Input Override'!F341 ), "", IF( ISBLANK( 'F_Input Override'!F341 ), 'F_Inputs - BP'!F341, 'F_Input Override'!F341 ) )</f>
        <v>8.3322870414076426</v>
      </c>
      <c r="G341" s="58">
        <f xml:space="preserve"> IF( ISNA( 'F_Input Override'!G341 ), "", IF( ISBLANK( 'F_Input Override'!G341 ), 'F_Inputs - BP'!G341, 'F_Input Override'!G341 ) )</f>
        <v>8.3218803739100355</v>
      </c>
      <c r="H341" s="58">
        <f xml:space="preserve"> IF( ISNA( 'F_Input Override'!H341 ), "", IF( ISBLANK( 'F_Input Override'!H341 ), 'F_Inputs - BP'!H341, 'F_Input Override'!H341 ) )</f>
        <v>8.3272316683560206</v>
      </c>
      <c r="I341" s="58">
        <f xml:space="preserve"> IF( ISNA( 'F_Input Override'!I341 ), "", IF( ISBLANK( 'F_Input Override'!I341 ), 'F_Inputs - BP'!I341, 'F_Input Override'!I341 ) )</f>
        <v>8.3807707713186872</v>
      </c>
      <c r="J341" s="58">
        <f xml:space="preserve"> IF( ISNA( 'F_Input Override'!J341 ), "", IF( ISBLANK( 'F_Input Override'!J341 ), 'F_Inputs - BP'!J341, 'F_Input Override'!J341 ) )</f>
        <v>8.4210919745684798</v>
      </c>
      <c r="K341" s="64" t="str">
        <f xml:space="preserve"> INDEX(Lookup!C:C, MATCH('Inp - BP final'!B341, Lookup!B:B, 0),)</f>
        <v>BIO - Base opex</v>
      </c>
    </row>
    <row r="342" spans="1:12">
      <c r="A342" t="s">
        <v>348</v>
      </c>
      <c r="B342" t="s">
        <v>108</v>
      </c>
      <c r="C342" t="s">
        <v>109</v>
      </c>
      <c r="D342" t="s">
        <v>47</v>
      </c>
      <c r="E342" t="s">
        <v>41</v>
      </c>
      <c r="F342" s="58">
        <f xml:space="preserve"> IF( ISNA( 'F_Input Override'!F342 ), "", IF( ISBLANK( 'F_Input Override'!F342 ), 'F_Inputs - BP'!F342, 'F_Input Override'!F342 ) )</f>
        <v>1.1992558324967739</v>
      </c>
      <c r="G342" s="58">
        <f xml:space="preserve"> IF( ISNA( 'F_Input Override'!G342 ), "", IF( ISBLANK( 'F_Input Override'!G342 ), 'F_Inputs - BP'!G342, 'F_Input Override'!G342 ) )</f>
        <v>1.1976820758014211</v>
      </c>
      <c r="H342" s="58">
        <f xml:space="preserve"> IF( ISNA( 'F_Input Override'!H342 ), "", IF( ISBLANK( 'F_Input Override'!H342 ), 'F_Inputs - BP'!H342, 'F_Input Override'!H342 ) )</f>
        <v>1.1982672463431221</v>
      </c>
      <c r="I342" s="58">
        <f xml:space="preserve"> IF( ISNA( 'F_Input Override'!I342 ), "", IF( ISBLANK( 'F_Input Override'!I342 ), 'F_Inputs - BP'!I342, 'F_Input Override'!I342 ) )</f>
        <v>1.2082918488253811</v>
      </c>
      <c r="J342" s="58">
        <f xml:space="preserve"> IF( ISNA( 'F_Input Override'!J342 ), "", IF( ISBLANK( 'F_Input Override'!J342 ), 'F_Inputs - BP'!J342, 'F_Input Override'!J342 ) )</f>
        <v>1.2154176488873361</v>
      </c>
      <c r="K342" s="64" t="str">
        <f xml:space="preserve"> INDEX(Lookup!C:C, MATCH('Inp - BP final'!B342, Lookup!B:B, 0),)</f>
        <v>BIO - Base opex</v>
      </c>
    </row>
    <row r="343" spans="1:12">
      <c r="A343" t="s">
        <v>348</v>
      </c>
      <c r="B343" t="s">
        <v>110</v>
      </c>
      <c r="C343" t="s">
        <v>111</v>
      </c>
      <c r="D343" t="s">
        <v>47</v>
      </c>
      <c r="E343" t="s">
        <v>41</v>
      </c>
      <c r="F343" s="58">
        <f xml:space="preserve"> IF( ISNA( 'F_Input Override'!F343 ), "", IF( ISBLANK( 'F_Input Override'!F343 ), 'F_Inputs - BP'!F343, 'F_Input Override'!F343 ) )</f>
        <v>0</v>
      </c>
      <c r="G343" s="58">
        <f xml:space="preserve"> IF( ISNA( 'F_Input Override'!G343 ), "", IF( ISBLANK( 'F_Input Override'!G343 ), 'F_Inputs - BP'!G343, 'F_Input Override'!G343 ) )</f>
        <v>0</v>
      </c>
      <c r="H343" s="58">
        <f xml:space="preserve"> IF( ISNA( 'F_Input Override'!H343 ), "", IF( ISBLANK( 'F_Input Override'!H343 ), 'F_Inputs - BP'!H343, 'F_Input Override'!H343 ) )</f>
        <v>0</v>
      </c>
      <c r="I343" s="58">
        <f xml:space="preserve"> IF( ISNA( 'F_Input Override'!I343 ), "", IF( ISBLANK( 'F_Input Override'!I343 ), 'F_Inputs - BP'!I343, 'F_Input Override'!I343 ) )</f>
        <v>0</v>
      </c>
      <c r="J343" s="58">
        <f xml:space="preserve"> IF( ISNA( 'F_Input Override'!J343 ), "", IF( ISBLANK( 'F_Input Override'!J343 ), 'F_Inputs - BP'!J343, 'F_Input Override'!J343 ) )</f>
        <v>0</v>
      </c>
      <c r="K343" s="64" t="str">
        <f xml:space="preserve"> INDEX(Lookup!C:C, MATCH('Inp - BP final'!B343, Lookup!B:B, 0),)</f>
        <v>ADDN1 - Base opex</v>
      </c>
    </row>
    <row r="344" spans="1:12">
      <c r="A344" t="s">
        <v>348</v>
      </c>
      <c r="B344" t="s">
        <v>112</v>
      </c>
      <c r="C344" t="s">
        <v>113</v>
      </c>
      <c r="D344" t="s">
        <v>47</v>
      </c>
      <c r="E344" t="s">
        <v>41</v>
      </c>
      <c r="F344" s="58">
        <f xml:space="preserve"> IF( ISNA( 'F_Input Override'!F344 ), "", IF( ISBLANK( 'F_Input Override'!F344 ), 'F_Inputs - BP'!F344, 'F_Input Override'!F344 ) )</f>
        <v>0</v>
      </c>
      <c r="G344" s="58">
        <f xml:space="preserve"> IF( ISNA( 'F_Input Override'!G344 ), "", IF( ISBLANK( 'F_Input Override'!G344 ), 'F_Inputs - BP'!G344, 'F_Input Override'!G344 ) )</f>
        <v>0</v>
      </c>
      <c r="H344" s="58">
        <f xml:space="preserve"> IF( ISNA( 'F_Input Override'!H344 ), "", IF( ISBLANK( 'F_Input Override'!H344 ), 'F_Inputs - BP'!H344, 'F_Input Override'!H344 ) )</f>
        <v>0</v>
      </c>
      <c r="I344" s="58">
        <f xml:space="preserve"> IF( ISNA( 'F_Input Override'!I344 ), "", IF( ISBLANK( 'F_Input Override'!I344 ), 'F_Inputs - BP'!I344, 'F_Input Override'!I344 ) )</f>
        <v>0</v>
      </c>
      <c r="J344" s="58">
        <f xml:space="preserve"> IF( ISNA( 'F_Input Override'!J344 ), "", IF( ISBLANK( 'F_Input Override'!J344 ), 'F_Inputs - BP'!J344, 'F_Input Override'!J344 ) )</f>
        <v>0</v>
      </c>
      <c r="K344" s="64" t="str">
        <f xml:space="preserve"> INDEX(Lookup!C:C, MATCH('Inp - BP final'!B344, Lookup!B:B, 0),)</f>
        <v>ADDN2 - Base opex</v>
      </c>
    </row>
    <row r="345" spans="1:12">
      <c r="A345" t="s">
        <v>348</v>
      </c>
      <c r="B345" t="s">
        <v>114</v>
      </c>
      <c r="C345" t="s">
        <v>57</v>
      </c>
      <c r="D345" t="s">
        <v>47</v>
      </c>
      <c r="E345" t="s">
        <v>41</v>
      </c>
      <c r="F345" s="58">
        <f xml:space="preserve"> IF( ISNA( 'F_Input Override'!F345 ), "", IF( ISBLANK( 'F_Input Override'!F345 ), 'F_Inputs - BP'!F345, 'F_Input Override'!F345 ) )</f>
        <v>128.9551715893528</v>
      </c>
      <c r="G345" s="58">
        <f xml:space="preserve"> IF( ISNA( 'F_Input Override'!G345 ), "", IF( ISBLANK( 'F_Input Override'!G345 ), 'F_Inputs - BP'!G345, 'F_Input Override'!G345 ) )</f>
        <v>128.24611886958681</v>
      </c>
      <c r="H345" s="58">
        <f xml:space="preserve"> IF( ISNA( 'F_Input Override'!H345 ), "", IF( ISBLANK( 'F_Input Override'!H345 ), 'F_Inputs - BP'!H345, 'F_Input Override'!H345 ) )</f>
        <v>127.8147909954148</v>
      </c>
      <c r="I345" s="58">
        <f xml:space="preserve"> IF( ISNA( 'F_Input Override'!I345 ), "", IF( ISBLANK( 'F_Input Override'!I345 ), 'F_Inputs - BP'!I345, 'F_Input Override'!I345 ) )</f>
        <v>128.06344163313449</v>
      </c>
      <c r="J345" s="58">
        <f xml:space="preserve"> IF( ISNA( 'F_Input Override'!J345 ), "", IF( ISBLANK( 'F_Input Override'!J345 ), 'F_Inputs - BP'!J345, 'F_Input Override'!J345 ) )</f>
        <v>128.34156189624809</v>
      </c>
      <c r="K345" s="64" t="str">
        <f xml:space="preserve"> INDEX(Lookup!C:C, MATCH('Inp - BP final'!B345, Lookup!B:B, 0),)</f>
        <v>Total WW - Base opex</v>
      </c>
      <c r="L345" t="s">
        <v>366</v>
      </c>
    </row>
    <row r="346" spans="1:12">
      <c r="A346" t="s">
        <v>348</v>
      </c>
      <c r="B346" t="s">
        <v>115</v>
      </c>
      <c r="C346" t="s">
        <v>116</v>
      </c>
      <c r="D346" t="s">
        <v>47</v>
      </c>
      <c r="E346" t="s">
        <v>41</v>
      </c>
      <c r="F346" s="58">
        <f xml:space="preserve"> IF( ISNA( 'F_Input Override'!F346 ), "", IF( ISBLANK( 'F_Input Override'!F346 ), 'F_Inputs - BP'!F346, 'F_Input Override'!F346 ) )</f>
        <v>0.26531294008286438</v>
      </c>
      <c r="G346" s="58">
        <f xml:space="preserve"> IF( ISNA( 'F_Input Override'!G346 ), "", IF( ISBLANK( 'F_Input Override'!G346 ), 'F_Inputs - BP'!G346, 'F_Input Override'!G346 ) )</f>
        <v>0.5215756492208925</v>
      </c>
      <c r="H346" s="58">
        <f xml:space="preserve"> IF( ISNA( 'F_Input Override'!H346 ), "", IF( ISBLANK( 'F_Input Override'!H346 ), 'F_Inputs - BP'!H346, 'F_Input Override'!H346 ) )</f>
        <v>0.53054732466045484</v>
      </c>
      <c r="I346" s="58">
        <f xml:space="preserve"> IF( ISNA( 'F_Input Override'!I346 ), "", IF( ISBLANK( 'F_Input Override'!I346 ), 'F_Inputs - BP'!I346, 'F_Input Override'!I346 ) )</f>
        <v>0.54316178423020267</v>
      </c>
      <c r="J346" s="58">
        <f xml:space="preserve"> IF( ISNA( 'F_Input Override'!J346 ), "", IF( ISBLANK( 'F_Input Override'!J346 ), 'F_Inputs - BP'!J346, 'F_Input Override'!J346 ) )</f>
        <v>0.7612093743185957</v>
      </c>
      <c r="K346" s="64" t="str">
        <f xml:space="preserve"> INDEX(Lookup!C:C, MATCH('Inp - BP final'!B346, Lookup!B:B, 0),)</f>
        <v>WWN+ - Enh opex</v>
      </c>
    </row>
    <row r="347" spans="1:12">
      <c r="A347" t="s">
        <v>348</v>
      </c>
      <c r="B347" t="s">
        <v>117</v>
      </c>
      <c r="C347" t="s">
        <v>118</v>
      </c>
      <c r="D347" t="s">
        <v>47</v>
      </c>
      <c r="E347" t="s">
        <v>41</v>
      </c>
      <c r="F347" s="58">
        <f xml:space="preserve"> IF( ISNA( 'F_Input Override'!F347 ), "", IF( ISBLANK( 'F_Input Override'!F347 ), 'F_Inputs - BP'!F347, 'F_Input Override'!F347 ) )</f>
        <v>0.40447035171267359</v>
      </c>
      <c r="G347" s="58">
        <f xml:space="preserve"> IF( ISNA( 'F_Input Override'!G347 ), "", IF( ISBLANK( 'F_Input Override'!G347 ), 'F_Inputs - BP'!G347, 'F_Input Override'!G347 ) )</f>
        <v>0.76017296343413221</v>
      </c>
      <c r="H347" s="58">
        <f xml:space="preserve"> IF( ISNA( 'F_Input Override'!H347 ), "", IF( ISBLANK( 'F_Input Override'!H347 ), 'F_Inputs - BP'!H347, 'F_Input Override'!H347 ) )</f>
        <v>0.77405521927181498</v>
      </c>
      <c r="I347" s="58">
        <f xml:space="preserve"> IF( ISNA( 'F_Input Override'!I347 ), "", IF( ISBLANK( 'F_Input Override'!I347 ), 'F_Inputs - BP'!I347, 'F_Input Override'!I347 ) )</f>
        <v>0.79325017567493217</v>
      </c>
      <c r="J347" s="58">
        <f xml:space="preserve"> IF( ISNA( 'F_Input Override'!J347 ), "", IF( ISBLANK( 'F_Input Override'!J347 ), 'F_Inputs - BP'!J347, 'F_Input Override'!J347 ) )</f>
        <v>1.1263131540028539</v>
      </c>
      <c r="K347" s="64" t="str">
        <f xml:space="preserve"> INDEX(Lookup!C:C, MATCH('Inp - BP final'!B347, Lookup!B:B, 0),)</f>
        <v>WWN+ - Enh opex</v>
      </c>
    </row>
    <row r="348" spans="1:12">
      <c r="A348" t="s">
        <v>348</v>
      </c>
      <c r="B348" t="s">
        <v>119</v>
      </c>
      <c r="C348" t="s">
        <v>120</v>
      </c>
      <c r="D348" t="s">
        <v>47</v>
      </c>
      <c r="E348" t="s">
        <v>41</v>
      </c>
      <c r="F348" s="58">
        <f xml:space="preserve"> IF( ISNA( 'F_Input Override'!F348 ), "", IF( ISBLANK( 'F_Input Override'!F348 ), 'F_Inputs - BP'!F348, 'F_Input Override'!F348 ) )</f>
        <v>0.21763806596502791</v>
      </c>
      <c r="G348" s="58">
        <f xml:space="preserve"> IF( ISNA( 'F_Input Override'!G348 ), "", IF( ISBLANK( 'F_Input Override'!G348 ), 'F_Inputs - BP'!G348, 'F_Input Override'!G348 ) )</f>
        <v>0.40910977501504908</v>
      </c>
      <c r="H348" s="58">
        <f xml:space="preserve"> IF( ISNA( 'F_Input Override'!H348 ), "", IF( ISBLANK( 'F_Input Override'!H348 ), 'F_Inputs - BP'!H348, 'F_Input Override'!H348 ) )</f>
        <v>0.41657847996341868</v>
      </c>
      <c r="I348" s="58">
        <f xml:space="preserve"> IF( ISNA( 'F_Input Override'!I348 ), "", IF( ISBLANK( 'F_Input Override'!I348 ), 'F_Inputs - BP'!I348, 'F_Input Override'!I348 ) )</f>
        <v>0.42690636269506432</v>
      </c>
      <c r="J348" s="58">
        <f xml:space="preserve"> IF( ISNA( 'F_Input Override'!J348 ), "", IF( ISBLANK( 'F_Input Override'!J348 ), 'F_Inputs - BP'!J348, 'F_Input Override'!J348 ) )</f>
        <v>0.6061078475090399</v>
      </c>
      <c r="K348" s="64" t="str">
        <f xml:space="preserve"> INDEX(Lookup!C:C, MATCH('Inp - BP final'!B348, Lookup!B:B, 0),)</f>
        <v>WWN+ - Enh opex</v>
      </c>
    </row>
    <row r="349" spans="1:12">
      <c r="A349" t="s">
        <v>348</v>
      </c>
      <c r="B349" t="s">
        <v>121</v>
      </c>
      <c r="C349" t="s">
        <v>122</v>
      </c>
      <c r="D349" t="s">
        <v>47</v>
      </c>
      <c r="E349" t="s">
        <v>41</v>
      </c>
      <c r="F349" s="58">
        <f xml:space="preserve"> IF( ISNA( 'F_Input Override'!F349 ), "", IF( ISBLANK( 'F_Input Override'!F349 ), 'F_Inputs - BP'!F349, 'F_Input Override'!F349 ) )</f>
        <v>2.3199585747002671</v>
      </c>
      <c r="G349" s="58">
        <f xml:space="preserve"> IF( ISNA( 'F_Input Override'!G349 ), "", IF( ISBLANK( 'F_Input Override'!G349 ), 'F_Inputs - BP'!G349, 'F_Input Override'!G349 ) )</f>
        <v>3.303731157958032</v>
      </c>
      <c r="H349" s="58">
        <f xml:space="preserve"> IF( ISNA( 'F_Input Override'!H349 ), "", IF( ISBLANK( 'F_Input Override'!H349 ), 'F_Inputs - BP'!H349, 'F_Input Override'!H349 ) )</f>
        <v>4.2753070596783322</v>
      </c>
      <c r="I349" s="58">
        <f xml:space="preserve"> IF( ISNA( 'F_Input Override'!I349 ), "", IF( ISBLANK( 'F_Input Override'!I349 ), 'F_Inputs - BP'!I349, 'F_Input Override'!I349 ) )</f>
        <v>6.7158775483269473</v>
      </c>
      <c r="J349" s="58">
        <f xml:space="preserve"> IF( ISNA( 'F_Input Override'!J349 ), "", IF( ISBLANK( 'F_Input Override'!J349 ), 'F_Inputs - BP'!J349, 'F_Input Override'!J349 ) )</f>
        <v>7.3713002377918118</v>
      </c>
      <c r="K349" s="64" t="str">
        <f xml:space="preserve"> INDEX(Lookup!C:C, MATCH('Inp - BP final'!B349, Lookup!B:B, 0),)</f>
        <v>WWN+ - Enh opex</v>
      </c>
    </row>
    <row r="350" spans="1:12">
      <c r="A350" t="s">
        <v>348</v>
      </c>
      <c r="B350" t="s">
        <v>123</v>
      </c>
      <c r="C350" t="s">
        <v>124</v>
      </c>
      <c r="D350" t="s">
        <v>47</v>
      </c>
      <c r="E350" t="s">
        <v>41</v>
      </c>
      <c r="F350" s="58">
        <f xml:space="preserve"> IF( ISNA( 'F_Input Override'!F350 ), "", IF( ISBLANK( 'F_Input Override'!F350 ), 'F_Inputs - BP'!F350, 'F_Input Override'!F350 ) )</f>
        <v>0</v>
      </c>
      <c r="G350" s="58">
        <f xml:space="preserve"> IF( ISNA( 'F_Input Override'!G350 ), "", IF( ISBLANK( 'F_Input Override'!G350 ), 'F_Inputs - BP'!G350, 'F_Input Override'!G350 ) )</f>
        <v>0</v>
      </c>
      <c r="H350" s="58">
        <f xml:space="preserve"> IF( ISNA( 'F_Input Override'!H350 ), "", IF( ISBLANK( 'F_Input Override'!H350 ), 'F_Inputs - BP'!H350, 'F_Input Override'!H350 ) )</f>
        <v>0</v>
      </c>
      <c r="I350" s="58">
        <f xml:space="preserve"> IF( ISNA( 'F_Input Override'!I350 ), "", IF( ISBLANK( 'F_Input Override'!I350 ), 'F_Inputs - BP'!I350, 'F_Input Override'!I350 ) )</f>
        <v>0</v>
      </c>
      <c r="J350" s="58">
        <f xml:space="preserve"> IF( ISNA( 'F_Input Override'!J350 ), "", IF( ISBLANK( 'F_Input Override'!J350 ), 'F_Inputs - BP'!J350, 'F_Input Override'!J350 ) )</f>
        <v>0</v>
      </c>
      <c r="K350" s="64" t="str">
        <f xml:space="preserve"> INDEX(Lookup!C:C, MATCH('Inp - BP final'!B350, Lookup!B:B, 0),)</f>
        <v>WWN+ - Enh opex</v>
      </c>
    </row>
    <row r="351" spans="1:12">
      <c r="A351" t="s">
        <v>348</v>
      </c>
      <c r="B351" t="s">
        <v>125</v>
      </c>
      <c r="C351" t="s">
        <v>126</v>
      </c>
      <c r="D351" t="s">
        <v>47</v>
      </c>
      <c r="E351" t="s">
        <v>41</v>
      </c>
      <c r="F351" s="58">
        <f xml:space="preserve"> IF( ISNA( 'F_Input Override'!F351 ), "", IF( ISBLANK( 'F_Input Override'!F351 ), 'F_Inputs - BP'!F351, 'F_Input Override'!F351 ) )</f>
        <v>0</v>
      </c>
      <c r="G351" s="58">
        <f xml:space="preserve"> IF( ISNA( 'F_Input Override'!G351 ), "", IF( ISBLANK( 'F_Input Override'!G351 ), 'F_Inputs - BP'!G351, 'F_Input Override'!G351 ) )</f>
        <v>0</v>
      </c>
      <c r="H351" s="58">
        <f xml:space="preserve"> IF( ISNA( 'F_Input Override'!H351 ), "", IF( ISBLANK( 'F_Input Override'!H351 ), 'F_Inputs - BP'!H351, 'F_Input Override'!H351 ) )</f>
        <v>0</v>
      </c>
      <c r="I351" s="58">
        <f xml:space="preserve"> IF( ISNA( 'F_Input Override'!I351 ), "", IF( ISBLANK( 'F_Input Override'!I351 ), 'F_Inputs - BP'!I351, 'F_Input Override'!I351 ) )</f>
        <v>0</v>
      </c>
      <c r="J351" s="58">
        <f xml:space="preserve"> IF( ISNA( 'F_Input Override'!J351 ), "", IF( ISBLANK( 'F_Input Override'!J351 ), 'F_Inputs - BP'!J351, 'F_Input Override'!J351 ) )</f>
        <v>0</v>
      </c>
      <c r="K351" s="64" t="str">
        <f xml:space="preserve"> INDEX(Lookup!C:C, MATCH('Inp - BP final'!B351, Lookup!B:B, 0),)</f>
        <v>BIO - Enh opex</v>
      </c>
    </row>
    <row r="352" spans="1:12">
      <c r="A352" t="s">
        <v>348</v>
      </c>
      <c r="B352" t="s">
        <v>127</v>
      </c>
      <c r="C352" t="s">
        <v>128</v>
      </c>
      <c r="D352" t="s">
        <v>47</v>
      </c>
      <c r="E352" t="s">
        <v>41</v>
      </c>
      <c r="F352" s="58">
        <f xml:space="preserve"> IF( ISNA( 'F_Input Override'!F352 ), "", IF( ISBLANK( 'F_Input Override'!F352 ), 'F_Inputs - BP'!F352, 'F_Input Override'!F352 ) )</f>
        <v>0</v>
      </c>
      <c r="G352" s="58">
        <f xml:space="preserve"> IF( ISNA( 'F_Input Override'!G352 ), "", IF( ISBLANK( 'F_Input Override'!G352 ), 'F_Inputs - BP'!G352, 'F_Input Override'!G352 ) )</f>
        <v>0</v>
      </c>
      <c r="H352" s="58">
        <f xml:space="preserve"> IF( ISNA( 'F_Input Override'!H352 ), "", IF( ISBLANK( 'F_Input Override'!H352 ), 'F_Inputs - BP'!H352, 'F_Input Override'!H352 ) )</f>
        <v>0</v>
      </c>
      <c r="I352" s="58">
        <f xml:space="preserve"> IF( ISNA( 'F_Input Override'!I352 ), "", IF( ISBLANK( 'F_Input Override'!I352 ), 'F_Inputs - BP'!I352, 'F_Input Override'!I352 ) )</f>
        <v>0</v>
      </c>
      <c r="J352" s="58">
        <f xml:space="preserve"> IF( ISNA( 'F_Input Override'!J352 ), "", IF( ISBLANK( 'F_Input Override'!J352 ), 'F_Inputs - BP'!J352, 'F_Input Override'!J352 ) )</f>
        <v>0</v>
      </c>
      <c r="K352" s="64" t="str">
        <f xml:space="preserve"> INDEX(Lookup!C:C, MATCH('Inp - BP final'!B352, Lookup!B:B, 0),)</f>
        <v>BIO - Enh opex</v>
      </c>
    </row>
    <row r="353" spans="1:12">
      <c r="A353" t="s">
        <v>348</v>
      </c>
      <c r="B353" t="s">
        <v>129</v>
      </c>
      <c r="C353" t="s">
        <v>130</v>
      </c>
      <c r="D353" t="s">
        <v>47</v>
      </c>
      <c r="E353" t="s">
        <v>41</v>
      </c>
      <c r="F353" s="58">
        <f xml:space="preserve"> IF( ISNA( 'F_Input Override'!F353 ), "", IF( ISBLANK( 'F_Input Override'!F353 ), 'F_Inputs - BP'!F353, 'F_Input Override'!F353 ) )</f>
        <v>0.68232837355822495</v>
      </c>
      <c r="G353" s="58">
        <f xml:space="preserve"> IF( ISNA( 'F_Input Override'!G353 ), "", IF( ISBLANK( 'F_Input Override'!G353 ), 'F_Inputs - BP'!G353, 'F_Input Override'!G353 ) )</f>
        <v>0.6771550471679384</v>
      </c>
      <c r="H353" s="58">
        <f xml:space="preserve"> IF( ISNA( 'F_Input Override'!H353 ), "", IF( ISBLANK( 'F_Input Override'!H353 ), 'F_Inputs - BP'!H353, 'F_Input Override'!H353 ) )</f>
        <v>0.59510853013607401</v>
      </c>
      <c r="I353" s="58">
        <f xml:space="preserve"> IF( ISNA( 'F_Input Override'!I353 ), "", IF( ISBLANK( 'F_Input Override'!I353 ), 'F_Inputs - BP'!I353, 'F_Input Override'!I353 ) )</f>
        <v>0.52208741686516125</v>
      </c>
      <c r="J353" s="58">
        <f xml:space="preserve"> IF( ISNA( 'F_Input Override'!J353 ), "", IF( ISBLANK( 'F_Input Override'!J353 ), 'F_Inputs - BP'!J353, 'F_Input Override'!J353 ) )</f>
        <v>0.52362288431156045</v>
      </c>
      <c r="K353" s="64" t="str">
        <f xml:space="preserve"> INDEX(Lookup!C:C, MATCH('Inp - BP final'!B353, Lookup!B:B, 0),)</f>
        <v>BIO - Enh opex</v>
      </c>
    </row>
    <row r="354" spans="1:12">
      <c r="A354" t="s">
        <v>348</v>
      </c>
      <c r="B354" t="s">
        <v>131</v>
      </c>
      <c r="C354" t="s">
        <v>132</v>
      </c>
      <c r="D354" t="s">
        <v>47</v>
      </c>
      <c r="E354" t="s">
        <v>41</v>
      </c>
      <c r="F354" s="58">
        <f xml:space="preserve"> IF( ISNA( 'F_Input Override'!F354 ), "", IF( ISBLANK( 'F_Input Override'!F354 ), 'F_Inputs - BP'!F354, 'F_Input Override'!F354 ) )</f>
        <v>0</v>
      </c>
      <c r="G354" s="58">
        <f xml:space="preserve"> IF( ISNA( 'F_Input Override'!G354 ), "", IF( ISBLANK( 'F_Input Override'!G354 ), 'F_Inputs - BP'!G354, 'F_Input Override'!G354 ) )</f>
        <v>0</v>
      </c>
      <c r="H354" s="58">
        <f xml:space="preserve"> IF( ISNA( 'F_Input Override'!H354 ), "", IF( ISBLANK( 'F_Input Override'!H354 ), 'F_Inputs - BP'!H354, 'F_Input Override'!H354 ) )</f>
        <v>0</v>
      </c>
      <c r="I354" s="58">
        <f xml:space="preserve"> IF( ISNA( 'F_Input Override'!I354 ), "", IF( ISBLANK( 'F_Input Override'!I354 ), 'F_Inputs - BP'!I354, 'F_Input Override'!I354 ) )</f>
        <v>0</v>
      </c>
      <c r="J354" s="58">
        <f xml:space="preserve"> IF( ISNA( 'F_Input Override'!J354 ), "", IF( ISBLANK( 'F_Input Override'!J354 ), 'F_Inputs - BP'!J354, 'F_Input Override'!J354 ) )</f>
        <v>0</v>
      </c>
      <c r="K354" s="64" t="str">
        <f xml:space="preserve"> INDEX(Lookup!C:C, MATCH('Inp - BP final'!B354, Lookup!B:B, 0),)</f>
        <v>ADDN1 - Enh opex</v>
      </c>
    </row>
    <row r="355" spans="1:12">
      <c r="A355" t="s">
        <v>348</v>
      </c>
      <c r="B355" t="s">
        <v>133</v>
      </c>
      <c r="C355" t="s">
        <v>134</v>
      </c>
      <c r="D355" t="s">
        <v>47</v>
      </c>
      <c r="E355" t="s">
        <v>41</v>
      </c>
      <c r="F355" s="58">
        <f xml:space="preserve"> IF( ISNA( 'F_Input Override'!F355 ), "", IF( ISBLANK( 'F_Input Override'!F355 ), 'F_Inputs - BP'!F355, 'F_Input Override'!F355 ) )</f>
        <v>0</v>
      </c>
      <c r="G355" s="58">
        <f xml:space="preserve"> IF( ISNA( 'F_Input Override'!G355 ), "", IF( ISBLANK( 'F_Input Override'!G355 ), 'F_Inputs - BP'!G355, 'F_Input Override'!G355 ) )</f>
        <v>0</v>
      </c>
      <c r="H355" s="58">
        <f xml:space="preserve"> IF( ISNA( 'F_Input Override'!H355 ), "", IF( ISBLANK( 'F_Input Override'!H355 ), 'F_Inputs - BP'!H355, 'F_Input Override'!H355 ) )</f>
        <v>0</v>
      </c>
      <c r="I355" s="58">
        <f xml:space="preserve"> IF( ISNA( 'F_Input Override'!I355 ), "", IF( ISBLANK( 'F_Input Override'!I355 ), 'F_Inputs - BP'!I355, 'F_Input Override'!I355 ) )</f>
        <v>0</v>
      </c>
      <c r="J355" s="58">
        <f xml:space="preserve"> IF( ISNA( 'F_Input Override'!J355 ), "", IF( ISBLANK( 'F_Input Override'!J355 ), 'F_Inputs - BP'!J355, 'F_Input Override'!J355 ) )</f>
        <v>0</v>
      </c>
      <c r="K355" s="64" t="str">
        <f xml:space="preserve"> INDEX(Lookup!C:C, MATCH('Inp - BP final'!B355, Lookup!B:B, 0),)</f>
        <v>ADDN2 - Enh opex</v>
      </c>
    </row>
    <row r="356" spans="1:12">
      <c r="A356" t="s">
        <v>348</v>
      </c>
      <c r="B356" t="s">
        <v>135</v>
      </c>
      <c r="C356" t="s">
        <v>69</v>
      </c>
      <c r="D356" t="s">
        <v>47</v>
      </c>
      <c r="E356" t="s">
        <v>41</v>
      </c>
      <c r="F356" s="58">
        <f xml:space="preserve"> IF( ISNA( 'F_Input Override'!F356 ), "", IF( ISBLANK( 'F_Input Override'!F356 ), 'F_Inputs - BP'!F356, 'F_Input Override'!F356 ) )</f>
        <v>3.8897083060190578</v>
      </c>
      <c r="G356" s="58">
        <f xml:space="preserve"> IF( ISNA( 'F_Input Override'!G356 ), "", IF( ISBLANK( 'F_Input Override'!G356 ), 'F_Inputs - BP'!G356, 'F_Input Override'!G356 ) )</f>
        <v>5.6717445927960437</v>
      </c>
      <c r="H356" s="58">
        <f xml:space="preserve"> IF( ISNA( 'F_Input Override'!H356 ), "", IF( ISBLANK( 'F_Input Override'!H356 ), 'F_Inputs - BP'!H356, 'F_Input Override'!H356 ) )</f>
        <v>6.5915966137100952</v>
      </c>
      <c r="I356" s="58">
        <f xml:space="preserve"> IF( ISNA( 'F_Input Override'!I356 ), "", IF( ISBLANK( 'F_Input Override'!I356 ), 'F_Inputs - BP'!I356, 'F_Input Override'!I356 ) )</f>
        <v>9.0012832877923081</v>
      </c>
      <c r="J356" s="58">
        <f xml:space="preserve"> IF( ISNA( 'F_Input Override'!J356 ), "", IF( ISBLANK( 'F_Input Override'!J356 ), 'F_Inputs - BP'!J356, 'F_Input Override'!J356 ) )</f>
        <v>10.388553497933859</v>
      </c>
      <c r="K356" s="64" t="str">
        <f xml:space="preserve"> INDEX(Lookup!C:C, MATCH('Inp - BP final'!B356, Lookup!B:B, 0),)</f>
        <v>Total WW - Enh opex</v>
      </c>
      <c r="L356" t="s">
        <v>366</v>
      </c>
    </row>
    <row r="357" spans="1:12">
      <c r="A357" t="s">
        <v>348</v>
      </c>
      <c r="B357" t="s">
        <v>136</v>
      </c>
      <c r="C357" t="s">
        <v>137</v>
      </c>
      <c r="D357" t="s">
        <v>47</v>
      </c>
      <c r="E357" t="s">
        <v>41</v>
      </c>
      <c r="F357" s="58">
        <f xml:space="preserve"> IF( ISNA( 'F_Input Override'!F357 ), "", IF( ISBLANK( 'F_Input Override'!F357 ), 'F_Inputs - BP'!F357, 'F_Input Override'!F357 ) )</f>
        <v>11.191427859315439</v>
      </c>
      <c r="G357" s="58">
        <f xml:space="preserve"> IF( ISNA( 'F_Input Override'!G357 ), "", IF( ISBLANK( 'F_Input Override'!G357 ), 'F_Inputs - BP'!G357, 'F_Input Override'!G357 ) )</f>
        <v>11.120930762936171</v>
      </c>
      <c r="H357" s="58">
        <f xml:space="preserve"> IF( ISNA( 'F_Input Override'!H357 ), "", IF( ISBLANK( 'F_Input Override'!H357 ), 'F_Inputs - BP'!H357, 'F_Input Override'!H357 ) )</f>
        <v>11.075323663799271</v>
      </c>
      <c r="I357" s="58">
        <f xml:space="preserve"> IF( ISNA( 'F_Input Override'!I357 ), "", IF( ISBLANK( 'F_Input Override'!I357 ), 'F_Inputs - BP'!I357, 'F_Input Override'!I357 ) )</f>
        <v>11.09135922481871</v>
      </c>
      <c r="J357" s="58">
        <f xml:space="preserve"> IF( ISNA( 'F_Input Override'!J357 ), "", IF( ISBLANK( 'F_Input Override'!J357 ), 'F_Inputs - BP'!J357, 'F_Input Override'!J357 ) )</f>
        <v>11.113511267804499</v>
      </c>
      <c r="K357" s="64" t="str">
        <f xml:space="preserve"> INDEX(Lookup!C:C, MATCH('Inp - BP final'!B357, Lookup!B:B, 0),)</f>
        <v>WWN+ - Base capex</v>
      </c>
    </row>
    <row r="358" spans="1:12">
      <c r="A358" t="s">
        <v>348</v>
      </c>
      <c r="B358" t="s">
        <v>138</v>
      </c>
      <c r="C358" t="s">
        <v>139</v>
      </c>
      <c r="D358" t="s">
        <v>47</v>
      </c>
      <c r="E358" t="s">
        <v>41</v>
      </c>
      <c r="F358" s="58">
        <f xml:space="preserve"> IF( ISNA( 'F_Input Override'!F358 ), "", IF( ISBLANK( 'F_Input Override'!F358 ), 'F_Inputs - BP'!F358, 'F_Input Override'!F358 ) )</f>
        <v>18.550541145410261</v>
      </c>
      <c r="G358" s="58">
        <f xml:space="preserve"> IF( ISNA( 'F_Input Override'!G358 ), "", IF( ISBLANK( 'F_Input Override'!G358 ), 'F_Inputs - BP'!G358, 'F_Input Override'!G358 ) )</f>
        <v>18.433193808458519</v>
      </c>
      <c r="H358" s="58">
        <f xml:space="preserve"> IF( ISNA( 'F_Input Override'!H358 ), "", IF( ISBLANK( 'F_Input Override'!H358 ), 'F_Inputs - BP'!H358, 'F_Input Override'!H358 ) )</f>
        <v>18.357405517966811</v>
      </c>
      <c r="I358" s="58">
        <f xml:space="preserve"> IF( ISNA( 'F_Input Override'!I358 ), "", IF( ISBLANK( 'F_Input Override'!I358 ), 'F_Inputs - BP'!I358, 'F_Input Override'!I358 ) )</f>
        <v>18.385031016998042</v>
      </c>
      <c r="J358" s="58">
        <f xml:space="preserve"> IF( ISNA( 'F_Input Override'!J358 ), "", IF( ISBLANK( 'F_Input Override'!J358 ), 'F_Inputs - BP'!J358, 'F_Input Override'!J358 ) )</f>
        <v>18.42152976008563</v>
      </c>
      <c r="K358" s="64" t="str">
        <f xml:space="preserve"> INDEX(Lookup!C:C, MATCH('Inp - BP final'!B358, Lookup!B:B, 0),)</f>
        <v>WWN+ - Base capex</v>
      </c>
    </row>
    <row r="359" spans="1:12">
      <c r="A359" t="s">
        <v>348</v>
      </c>
      <c r="B359" t="s">
        <v>140</v>
      </c>
      <c r="C359" t="s">
        <v>141</v>
      </c>
      <c r="D359" t="s">
        <v>47</v>
      </c>
      <c r="E359" t="s">
        <v>41</v>
      </c>
      <c r="F359" s="58">
        <f xml:space="preserve"> IF( ISNA( 'F_Input Override'!F359 ), "", IF( ISBLANK( 'F_Input Override'!F359 ), 'F_Inputs - BP'!F359, 'F_Input Override'!F359 ) )</f>
        <v>9.9894138962649279</v>
      </c>
      <c r="G359" s="58">
        <f xml:space="preserve"> IF( ISNA( 'F_Input Override'!G359 ), "", IF( ISBLANK( 'F_Input Override'!G359 ), 'F_Inputs - BP'!G359, 'F_Input Override'!G359 ) )</f>
        <v>9.9262218097872079</v>
      </c>
      <c r="H359" s="58">
        <f xml:space="preserve"> IF( ISNA( 'F_Input Override'!H359 ), "", IF( ISBLANK( 'F_Input Override'!H359 ), 'F_Inputs - BP'!H359, 'F_Input Override'!H359 ) )</f>
        <v>9.8850467928514725</v>
      </c>
      <c r="I359" s="58">
        <f xml:space="preserve"> IF( ISNA( 'F_Input Override'!I359 ), "", IF( ISBLANK( 'F_Input Override'!I359 ), 'F_Inputs - BP'!I359, 'F_Input Override'!I359 ) )</f>
        <v>9.8996320860758651</v>
      </c>
      <c r="J359" s="58">
        <f xml:space="preserve"> IF( ISNA( 'F_Input Override'!J359 ), "", IF( ISBLANK( 'F_Input Override'!J359 ), 'F_Inputs - BP'!J359, 'F_Input Override'!J359 ) )</f>
        <v>9.9195756623885618</v>
      </c>
      <c r="K359" s="64" t="str">
        <f xml:space="preserve"> INDEX(Lookup!C:C, MATCH('Inp - BP final'!B359, Lookup!B:B, 0),)</f>
        <v>WWN+ - Base capex</v>
      </c>
    </row>
    <row r="360" spans="1:12">
      <c r="A360" t="s">
        <v>348</v>
      </c>
      <c r="B360" t="s">
        <v>142</v>
      </c>
      <c r="C360" t="s">
        <v>143</v>
      </c>
      <c r="D360" t="s">
        <v>47</v>
      </c>
      <c r="E360" t="s">
        <v>41</v>
      </c>
      <c r="F360" s="58">
        <f xml:space="preserve"> IF( ISNA( 'F_Input Override'!F360 ), "", IF( ISBLANK( 'F_Input Override'!F360 ), 'F_Inputs - BP'!F360, 'F_Input Override'!F360 ) )</f>
        <v>27.588082189283309</v>
      </c>
      <c r="G360" s="58">
        <f xml:space="preserve"> IF( ISNA( 'F_Input Override'!G360 ), "", IF( ISBLANK( 'F_Input Override'!G360 ), 'F_Inputs - BP'!G360, 'F_Input Override'!G360 ) )</f>
        <v>27.411985837794521</v>
      </c>
      <c r="H360" s="58">
        <f xml:space="preserve"> IF( ISNA( 'F_Input Override'!H360 ), "", IF( ISBLANK( 'F_Input Override'!H360 ), 'F_Inputs - BP'!H360, 'F_Input Override'!H360 ) )</f>
        <v>27.30003198544394</v>
      </c>
      <c r="I360" s="58">
        <f xml:space="preserve"> IF( ISNA( 'F_Input Override'!I360 ), "", IF( ISBLANK( 'F_Input Override'!I360 ), 'F_Inputs - BP'!I360, 'F_Input Override'!I360 ) )</f>
        <v>27.340898177534669</v>
      </c>
      <c r="J360" s="58">
        <f xml:space="preserve"> IF( ISNA( 'F_Input Override'!J360 ), "", IF( ISBLANK( 'F_Input Override'!J360 ), 'F_Inputs - BP'!J360, 'F_Input Override'!J360 ) )</f>
        <v>27.3953951642712</v>
      </c>
      <c r="K360" s="64" t="str">
        <f xml:space="preserve"> INDEX(Lookup!C:C, MATCH('Inp - BP final'!B360, Lookup!B:B, 0),)</f>
        <v>WWN+ - Base capex</v>
      </c>
    </row>
    <row r="361" spans="1:12">
      <c r="A361" t="s">
        <v>348</v>
      </c>
      <c r="B361" t="s">
        <v>144</v>
      </c>
      <c r="C361" t="s">
        <v>145</v>
      </c>
      <c r="D361" t="s">
        <v>47</v>
      </c>
      <c r="E361" t="s">
        <v>41</v>
      </c>
      <c r="F361" s="58">
        <f xml:space="preserve"> IF( ISNA( 'F_Input Override'!F361 ), "", IF( ISBLANK( 'F_Input Override'!F361 ), 'F_Inputs - BP'!F361, 'F_Input Override'!F361 ) )</f>
        <v>0</v>
      </c>
      <c r="G361" s="58">
        <f xml:space="preserve"> IF( ISNA( 'F_Input Override'!G361 ), "", IF( ISBLANK( 'F_Input Override'!G361 ), 'F_Inputs - BP'!G361, 'F_Input Override'!G361 ) )</f>
        <v>0</v>
      </c>
      <c r="H361" s="58">
        <f xml:space="preserve"> IF( ISNA( 'F_Input Override'!H361 ), "", IF( ISBLANK( 'F_Input Override'!H361 ), 'F_Inputs - BP'!H361, 'F_Input Override'!H361 ) )</f>
        <v>0</v>
      </c>
      <c r="I361" s="58">
        <f xml:space="preserve"> IF( ISNA( 'F_Input Override'!I361 ), "", IF( ISBLANK( 'F_Input Override'!I361 ), 'F_Inputs - BP'!I361, 'F_Input Override'!I361 ) )</f>
        <v>0</v>
      </c>
      <c r="J361" s="58">
        <f xml:space="preserve"> IF( ISNA( 'F_Input Override'!J361 ), "", IF( ISBLANK( 'F_Input Override'!J361 ), 'F_Inputs - BP'!J361, 'F_Input Override'!J361 ) )</f>
        <v>0</v>
      </c>
      <c r="K361" s="64" t="str">
        <f xml:space="preserve"> INDEX(Lookup!C:C, MATCH('Inp - BP final'!B361, Lookup!B:B, 0),)</f>
        <v>WWN+ - Base capex</v>
      </c>
    </row>
    <row r="362" spans="1:12">
      <c r="A362" t="s">
        <v>348</v>
      </c>
      <c r="B362" t="s">
        <v>146</v>
      </c>
      <c r="C362" t="s">
        <v>147</v>
      </c>
      <c r="D362" t="s">
        <v>47</v>
      </c>
      <c r="E362" t="s">
        <v>41</v>
      </c>
      <c r="F362" s="58">
        <f xml:space="preserve"> IF( ISNA( 'F_Input Override'!F362 ), "", IF( ISBLANK( 'F_Input Override'!F362 ), 'F_Inputs - BP'!F362, 'F_Input Override'!F362 ) )</f>
        <v>0.89253591346265082</v>
      </c>
      <c r="G362" s="58">
        <f xml:space="preserve"> IF( ISNA( 'F_Input Override'!G362 ), "", IF( ISBLANK( 'F_Input Override'!G362 ), 'F_Inputs - BP'!G362, 'F_Input Override'!G362 ) )</f>
        <v>0.89046291665740973</v>
      </c>
      <c r="H362" s="58">
        <f xml:space="preserve"> IF( ISNA( 'F_Input Override'!H362 ), "", IF( ISBLANK( 'F_Input Override'!H362 ), 'F_Inputs - BP'!H362, 'F_Input Override'!H362 ) )</f>
        <v>0.89164627121921503</v>
      </c>
      <c r="I362" s="58">
        <f xml:space="preserve"> IF( ISNA( 'F_Input Override'!I362 ), "", IF( ISBLANK( 'F_Input Override'!I362 ), 'F_Inputs - BP'!I362, 'F_Input Override'!I362 ) )</f>
        <v>0.89939104881390397</v>
      </c>
      <c r="J362" s="58">
        <f xml:space="preserve"> IF( ISNA( 'F_Input Override'!J362 ), "", IF( ISBLANK( 'F_Input Override'!J362 ), 'F_Inputs - BP'!J362, 'F_Input Override'!J362 ) )</f>
        <v>0.90495770596502767</v>
      </c>
      <c r="K362" s="64" t="str">
        <f xml:space="preserve"> INDEX(Lookup!C:C, MATCH('Inp - BP final'!B362, Lookup!B:B, 0),)</f>
        <v>BIO - Base capex</v>
      </c>
    </row>
    <row r="363" spans="1:12">
      <c r="A363" t="s">
        <v>348</v>
      </c>
      <c r="B363" t="s">
        <v>148</v>
      </c>
      <c r="C363" t="s">
        <v>149</v>
      </c>
      <c r="D363" t="s">
        <v>47</v>
      </c>
      <c r="E363" t="s">
        <v>41</v>
      </c>
      <c r="F363" s="58">
        <f xml:space="preserve"> IF( ISNA( 'F_Input Override'!F363 ), "", IF( ISBLANK( 'F_Input Override'!F363 ), 'F_Inputs - BP'!F363, 'F_Input Override'!F363 ) )</f>
        <v>17.819284240283679</v>
      </c>
      <c r="G363" s="58">
        <f xml:space="preserve"> IF( ISNA( 'F_Input Override'!G363 ), "", IF( ISBLANK( 'F_Input Override'!G363 ), 'F_Inputs - BP'!G363, 'F_Input Override'!G363 ) )</f>
        <v>17.790352538739331</v>
      </c>
      <c r="H363" s="58">
        <f xml:space="preserve"> IF( ISNA( 'F_Input Override'!H363 ), "", IF( ISBLANK( 'F_Input Override'!H363 ), 'F_Inputs - BP'!H363, 'F_Input Override'!H363 ) )</f>
        <v>17.804708770231791</v>
      </c>
      <c r="I363" s="58">
        <f xml:space="preserve"> IF( ISNA( 'F_Input Override'!I363 ), "", IF( ISBLANK( 'F_Input Override'!I363 ), 'F_Inputs - BP'!I363, 'F_Input Override'!I363 ) )</f>
        <v>17.954859000667099</v>
      </c>
      <c r="J363" s="58">
        <f xml:space="preserve"> IF( ISNA( 'F_Input Override'!J363 ), "", IF( ISBLANK( 'F_Input Override'!J363 ), 'F_Inputs - BP'!J363, 'F_Input Override'!J363 ) )</f>
        <v>18.06423917131233</v>
      </c>
      <c r="K363" s="64" t="str">
        <f xml:space="preserve"> INDEX(Lookup!C:C, MATCH('Inp - BP final'!B363, Lookup!B:B, 0),)</f>
        <v>BIO - Base capex</v>
      </c>
    </row>
    <row r="364" spans="1:12">
      <c r="A364" t="s">
        <v>348</v>
      </c>
      <c r="B364" t="s">
        <v>150</v>
      </c>
      <c r="C364" t="s">
        <v>151</v>
      </c>
      <c r="D364" t="s">
        <v>47</v>
      </c>
      <c r="E364" t="s">
        <v>41</v>
      </c>
      <c r="F364" s="58">
        <f xml:space="preserve"> IF( ISNA( 'F_Input Override'!F364 ), "", IF( ISBLANK( 'F_Input Override'!F364 ), 'F_Inputs - BP'!F364, 'F_Input Override'!F364 ) )</f>
        <v>1.905092664808219E-3</v>
      </c>
      <c r="G364" s="58">
        <f xml:space="preserve"> IF( ISNA( 'F_Input Override'!G364 ), "", IF( ISBLANK( 'F_Input Override'!G364 ), 'F_Inputs - BP'!G364, 'F_Input Override'!G364 ) )</f>
        <v>1.89057944088622E-3</v>
      </c>
      <c r="H364" s="58">
        <f xml:space="preserve"> IF( ISNA( 'F_Input Override'!H364 ), "", IF( ISBLANK( 'F_Input Override'!H364 ), 'F_Inputs - BP'!H364, 'F_Input Override'!H364 ) )</f>
        <v>1.8811102768337871E-3</v>
      </c>
      <c r="I364" s="58">
        <f xml:space="preserve"> IF( ISNA( 'F_Input Override'!I364 ), "", IF( ISBLANK( 'F_Input Override'!I364 ), 'F_Inputs - BP'!I364, 'F_Input Override'!I364 ) )</f>
        <v>1.883541463484616E-3</v>
      </c>
      <c r="J364" s="58">
        <f xml:space="preserve"> IF( ISNA( 'F_Input Override'!J364 ), "", IF( ISBLANK( 'F_Input Override'!J364 ), 'F_Inputs - BP'!J364, 'F_Input Override'!J364 ) )</f>
        <v>1.887294485849901E-3</v>
      </c>
      <c r="K364" s="64" t="str">
        <f xml:space="preserve"> INDEX(Lookup!C:C, MATCH('Inp - BP final'!B364, Lookup!B:B, 0),)</f>
        <v>BIO - Base capex</v>
      </c>
    </row>
    <row r="365" spans="1:12">
      <c r="A365" t="s">
        <v>348</v>
      </c>
      <c r="B365" t="s">
        <v>152</v>
      </c>
      <c r="C365" t="s">
        <v>153</v>
      </c>
      <c r="D365" t="s">
        <v>47</v>
      </c>
      <c r="E365" t="s">
        <v>41</v>
      </c>
      <c r="F365" s="58">
        <f xml:space="preserve"> IF( ISNA( 'F_Input Override'!F365 ), "", IF( ISBLANK( 'F_Input Override'!F365 ), 'F_Inputs - BP'!F365, 'F_Input Override'!F365 ) )</f>
        <v>0</v>
      </c>
      <c r="G365" s="58">
        <f xml:space="preserve"> IF( ISNA( 'F_Input Override'!G365 ), "", IF( ISBLANK( 'F_Input Override'!G365 ), 'F_Inputs - BP'!G365, 'F_Input Override'!G365 ) )</f>
        <v>0</v>
      </c>
      <c r="H365" s="58">
        <f xml:space="preserve"> IF( ISNA( 'F_Input Override'!H365 ), "", IF( ISBLANK( 'F_Input Override'!H365 ), 'F_Inputs - BP'!H365, 'F_Input Override'!H365 ) )</f>
        <v>0</v>
      </c>
      <c r="I365" s="58">
        <f xml:space="preserve"> IF( ISNA( 'F_Input Override'!I365 ), "", IF( ISBLANK( 'F_Input Override'!I365 ), 'F_Inputs - BP'!I365, 'F_Input Override'!I365 ) )</f>
        <v>0</v>
      </c>
      <c r="J365" s="58">
        <f xml:space="preserve"> IF( ISNA( 'F_Input Override'!J365 ), "", IF( ISBLANK( 'F_Input Override'!J365 ), 'F_Inputs - BP'!J365, 'F_Input Override'!J365 ) )</f>
        <v>0</v>
      </c>
      <c r="K365" s="64" t="str">
        <f xml:space="preserve"> INDEX(Lookup!C:C, MATCH('Inp - BP final'!B365, Lookup!B:B, 0),)</f>
        <v>ADDN1 - Base capex</v>
      </c>
    </row>
    <row r="366" spans="1:12">
      <c r="A366" t="s">
        <v>348</v>
      </c>
      <c r="B366" t="s">
        <v>154</v>
      </c>
      <c r="C366" t="s">
        <v>155</v>
      </c>
      <c r="D366" t="s">
        <v>47</v>
      </c>
      <c r="E366" t="s">
        <v>41</v>
      </c>
      <c r="F366" s="58">
        <f xml:space="preserve"> IF( ISNA( 'F_Input Override'!F366 ), "", IF( ISBLANK( 'F_Input Override'!F366 ), 'F_Inputs - BP'!F366, 'F_Input Override'!F366 ) )</f>
        <v>0</v>
      </c>
      <c r="G366" s="58">
        <f xml:space="preserve"> IF( ISNA( 'F_Input Override'!G366 ), "", IF( ISBLANK( 'F_Input Override'!G366 ), 'F_Inputs - BP'!G366, 'F_Input Override'!G366 ) )</f>
        <v>0</v>
      </c>
      <c r="H366" s="58">
        <f xml:space="preserve"> IF( ISNA( 'F_Input Override'!H366 ), "", IF( ISBLANK( 'F_Input Override'!H366 ), 'F_Inputs - BP'!H366, 'F_Input Override'!H366 ) )</f>
        <v>0</v>
      </c>
      <c r="I366" s="58">
        <f xml:space="preserve"> IF( ISNA( 'F_Input Override'!I366 ), "", IF( ISBLANK( 'F_Input Override'!I366 ), 'F_Inputs - BP'!I366, 'F_Input Override'!I366 ) )</f>
        <v>0</v>
      </c>
      <c r="J366" s="58">
        <f xml:space="preserve"> IF( ISNA( 'F_Input Override'!J366 ), "", IF( ISBLANK( 'F_Input Override'!J366 ), 'F_Inputs - BP'!J366, 'F_Input Override'!J366 ) )</f>
        <v>0</v>
      </c>
      <c r="K366" s="64" t="str">
        <f xml:space="preserve"> INDEX(Lookup!C:C, MATCH('Inp - BP final'!B366, Lookup!B:B, 0),)</f>
        <v>ADDN2 - Base capex</v>
      </c>
    </row>
    <row r="367" spans="1:12">
      <c r="A367" t="s">
        <v>348</v>
      </c>
      <c r="B367" t="s">
        <v>156</v>
      </c>
      <c r="C367" t="s">
        <v>81</v>
      </c>
      <c r="D367" t="s">
        <v>47</v>
      </c>
      <c r="E367" t="s">
        <v>41</v>
      </c>
      <c r="F367" s="58">
        <f xml:space="preserve"> IF( ISNA( 'F_Input Override'!F367 ), "", IF( ISBLANK( 'F_Input Override'!F367 ), 'F_Inputs - BP'!F367, 'F_Input Override'!F367 ) )</f>
        <v>86.033190336685081</v>
      </c>
      <c r="G367" s="58">
        <f xml:space="preserve"> IF( ISNA( 'F_Input Override'!G367 ), "", IF( ISBLANK( 'F_Input Override'!G367 ), 'F_Inputs - BP'!G367, 'F_Input Override'!G367 ) )</f>
        <v>85.575038253814043</v>
      </c>
      <c r="H367" s="58">
        <f xml:space="preserve"> IF( ISNA( 'F_Input Override'!H367 ), "", IF( ISBLANK( 'F_Input Override'!H367 ), 'F_Inputs - BP'!H367, 'F_Input Override'!H367 ) )</f>
        <v>85.316044111789324</v>
      </c>
      <c r="I367" s="58">
        <f xml:space="preserve"> IF( ISNA( 'F_Input Override'!I367 ), "", IF( ISBLANK( 'F_Input Override'!I367 ), 'F_Inputs - BP'!I367, 'F_Input Override'!I367 ) )</f>
        <v>85.573054096371777</v>
      </c>
      <c r="J367" s="58">
        <f xml:space="preserve"> IF( ISNA( 'F_Input Override'!J367 ), "", IF( ISBLANK( 'F_Input Override'!J367 ), 'F_Inputs - BP'!J367, 'F_Input Override'!J367 ) )</f>
        <v>85.8210960263131</v>
      </c>
      <c r="K367" s="64" t="str">
        <f xml:space="preserve"> INDEX(Lookup!C:C, MATCH('Inp - BP final'!B367, Lookup!B:B, 0),)</f>
        <v>Total WW - Base capex</v>
      </c>
      <c r="L367" t="s">
        <v>366</v>
      </c>
    </row>
    <row r="368" spans="1:12">
      <c r="A368" t="s">
        <v>348</v>
      </c>
      <c r="B368" t="s">
        <v>157</v>
      </c>
      <c r="C368" t="s">
        <v>158</v>
      </c>
      <c r="D368" t="s">
        <v>47</v>
      </c>
      <c r="E368" t="s">
        <v>41</v>
      </c>
      <c r="F368" s="58">
        <f xml:space="preserve"> IF( ISNA( 'F_Input Override'!F368 ), "", IF( ISBLANK( 'F_Input Override'!F368 ), 'F_Inputs - BP'!F368, 'F_Input Override'!F368 ) )</f>
        <v>64.062952770513434</v>
      </c>
      <c r="G368" s="58">
        <f xml:space="preserve"> IF( ISNA( 'F_Input Override'!G368 ), "", IF( ISBLANK( 'F_Input Override'!G368 ), 'F_Inputs - BP'!G368, 'F_Input Override'!G368 ) )</f>
        <v>64.374353035020107</v>
      </c>
      <c r="H368" s="58">
        <f xml:space="preserve"> IF( ISNA( 'F_Input Override'!H368 ), "", IF( ISBLANK( 'F_Input Override'!H368 ), 'F_Inputs - BP'!H368, 'F_Input Override'!H368 ) )</f>
        <v>64.04298479407197</v>
      </c>
      <c r="I368" s="58">
        <f xml:space="preserve"> IF( ISNA( 'F_Input Override'!I368 ), "", IF( ISBLANK( 'F_Input Override'!I368 ), 'F_Inputs - BP'!I368, 'F_Input Override'!I368 ) )</f>
        <v>64.182242934271457</v>
      </c>
      <c r="J368" s="58">
        <f xml:space="preserve"> IF( ISNA( 'F_Input Override'!J368 ), "", IF( ISBLANK( 'F_Input Override'!J368 ), 'F_Inputs - BP'!J368, 'F_Input Override'!J368 ) )</f>
        <v>64.371003937657036</v>
      </c>
      <c r="K368" s="64" t="str">
        <f xml:space="preserve"> INDEX(Lookup!C:C, MATCH('Inp - BP final'!B368, Lookup!B:B, 0),)</f>
        <v>WWN+ - Enh capex</v>
      </c>
    </row>
    <row r="369" spans="1:12">
      <c r="A369" t="s">
        <v>348</v>
      </c>
      <c r="B369" t="s">
        <v>159</v>
      </c>
      <c r="C369" t="s">
        <v>160</v>
      </c>
      <c r="D369" t="s">
        <v>47</v>
      </c>
      <c r="E369" t="s">
        <v>41</v>
      </c>
      <c r="F369" s="58">
        <f xml:space="preserve"> IF( ISNA( 'F_Input Override'!F369 ), "", IF( ISBLANK( 'F_Input Override'!F369 ), 'F_Inputs - BP'!F369, 'F_Input Override'!F369 ) )</f>
        <v>94.434876747625751</v>
      </c>
      <c r="G369" s="58">
        <f xml:space="preserve"> IF( ISNA( 'F_Input Override'!G369 ), "", IF( ISBLANK( 'F_Input Override'!G369 ), 'F_Inputs - BP'!G369, 'F_Input Override'!G369 ) )</f>
        <v>98.363144441830073</v>
      </c>
      <c r="H369" s="58">
        <f xml:space="preserve"> IF( ISNA( 'F_Input Override'!H369 ), "", IF( ISBLANK( 'F_Input Override'!H369 ), 'F_Inputs - BP'!H369, 'F_Input Override'!H369 ) )</f>
        <v>97.856172069917122</v>
      </c>
      <c r="I369" s="58">
        <f xml:space="preserve"> IF( ISNA( 'F_Input Override'!I369 ), "", IF( ISBLANK( 'F_Input Override'!I369 ), 'F_Inputs - BP'!I369, 'F_Input Override'!I369 ) )</f>
        <v>98.068955227562199</v>
      </c>
      <c r="J369" s="58">
        <f xml:space="preserve"> IF( ISNA( 'F_Input Override'!J369 ), "", IF( ISBLANK( 'F_Input Override'!J369 ), 'F_Inputs - BP'!J369, 'F_Input Override'!J369 ) )</f>
        <v>98.357377593989739</v>
      </c>
      <c r="K369" s="64" t="str">
        <f xml:space="preserve"> INDEX(Lookup!C:C, MATCH('Inp - BP final'!B369, Lookup!B:B, 0),)</f>
        <v>WWN+ - Enh capex</v>
      </c>
    </row>
    <row r="370" spans="1:12">
      <c r="A370" t="s">
        <v>348</v>
      </c>
      <c r="B370" t="s">
        <v>161</v>
      </c>
      <c r="C370" t="s">
        <v>162</v>
      </c>
      <c r="D370" t="s">
        <v>47</v>
      </c>
      <c r="E370" t="s">
        <v>41</v>
      </c>
      <c r="F370" s="58">
        <f xml:space="preserve"> IF( ISNA( 'F_Input Override'!F370 ), "", IF( ISBLANK( 'F_Input Override'!F370 ), 'F_Inputs - BP'!F370, 'F_Input Override'!F370 ) )</f>
        <v>50.809322292429378</v>
      </c>
      <c r="G370" s="58">
        <f xml:space="preserve"> IF( ISNA( 'F_Input Override'!G370 ), "", IF( ISBLANK( 'F_Input Override'!G370 ), 'F_Inputs - BP'!G370, 'F_Input Override'!G370 ) )</f>
        <v>52.922890169820782</v>
      </c>
      <c r="H370" s="58">
        <f xml:space="preserve"> IF( ISNA( 'F_Input Override'!H370 ), "", IF( ISBLANK( 'F_Input Override'!H370 ), 'F_Inputs - BP'!H370, 'F_Input Override'!H370 ) )</f>
        <v>52.650319528157162</v>
      </c>
      <c r="I370" s="58">
        <f xml:space="preserve"> IF( ISNA( 'F_Input Override'!I370 ), "", IF( ISBLANK( 'F_Input Override'!I370 ), 'F_Inputs - BP'!I370, 'F_Input Override'!I370 ) )</f>
        <v>52.764804910154517</v>
      </c>
      <c r="J370" s="58">
        <f xml:space="preserve"> IF( ISNA( 'F_Input Override'!J370 ), "", IF( ISBLANK( 'F_Input Override'!J370 ), 'F_Inputs - BP'!J370, 'F_Input Override'!J370 ) )</f>
        <v>52.919987045632162</v>
      </c>
      <c r="K370" s="64" t="str">
        <f xml:space="preserve"> INDEX(Lookup!C:C, MATCH('Inp - BP final'!B370, Lookup!B:B, 0),)</f>
        <v>WWN+ - Enh capex</v>
      </c>
    </row>
    <row r="371" spans="1:12">
      <c r="A371" t="s">
        <v>348</v>
      </c>
      <c r="B371" t="s">
        <v>163</v>
      </c>
      <c r="C371" t="s">
        <v>164</v>
      </c>
      <c r="D371" t="s">
        <v>47</v>
      </c>
      <c r="E371" t="s">
        <v>41</v>
      </c>
      <c r="F371" s="58">
        <f xml:space="preserve"> IF( ISNA( 'F_Input Override'!F371 ), "", IF( ISBLANK( 'F_Input Override'!F371 ), 'F_Inputs - BP'!F371, 'F_Input Override'!F371 ) )</f>
        <v>167.28176875372731</v>
      </c>
      <c r="G371" s="58">
        <f xml:space="preserve"> IF( ISNA( 'F_Input Override'!G371 ), "", IF( ISBLANK( 'F_Input Override'!G371 ), 'F_Inputs - BP'!G371, 'F_Input Override'!G371 ) )</f>
        <v>163.43703463713379</v>
      </c>
      <c r="H371" s="58">
        <f xml:space="preserve"> IF( ISNA( 'F_Input Override'!H371 ), "", IF( ISBLANK( 'F_Input Override'!H371 ), 'F_Inputs - BP'!H371, 'F_Input Override'!H371 ) )</f>
        <v>138.97426676261171</v>
      </c>
      <c r="I371" s="58">
        <f xml:space="preserve"> IF( ISNA( 'F_Input Override'!I371 ), "", IF( ISBLANK( 'F_Input Override'!I371 ), 'F_Inputs - BP'!I371, 'F_Input Override'!I371 ) )</f>
        <v>136.0012314935185</v>
      </c>
      <c r="J371" s="58">
        <f xml:space="preserve"> IF( ISNA( 'F_Input Override'!J371 ), "", IF( ISBLANK( 'F_Input Override'!J371 ), 'F_Inputs - BP'!J371, 'F_Input Override'!J371 ) )</f>
        <v>116.7725815764568</v>
      </c>
      <c r="K371" s="64" t="str">
        <f xml:space="preserve"> INDEX(Lookup!C:C, MATCH('Inp - BP final'!B371, Lookup!B:B, 0),)</f>
        <v>WWN+ - Enh capex</v>
      </c>
    </row>
    <row r="372" spans="1:12">
      <c r="A372" t="s">
        <v>348</v>
      </c>
      <c r="B372" t="s">
        <v>165</v>
      </c>
      <c r="C372" t="s">
        <v>166</v>
      </c>
      <c r="D372" t="s">
        <v>47</v>
      </c>
      <c r="E372" t="s">
        <v>41</v>
      </c>
      <c r="F372" s="58">
        <f xml:space="preserve"> IF( ISNA( 'F_Input Override'!F372 ), "", IF( ISBLANK( 'F_Input Override'!F372 ), 'F_Inputs - BP'!F372, 'F_Input Override'!F372 ) )</f>
        <v>0</v>
      </c>
      <c r="G372" s="58">
        <f xml:space="preserve"> IF( ISNA( 'F_Input Override'!G372 ), "", IF( ISBLANK( 'F_Input Override'!G372 ), 'F_Inputs - BP'!G372, 'F_Input Override'!G372 ) )</f>
        <v>0</v>
      </c>
      <c r="H372" s="58">
        <f xml:space="preserve"> IF( ISNA( 'F_Input Override'!H372 ), "", IF( ISBLANK( 'F_Input Override'!H372 ), 'F_Inputs - BP'!H372, 'F_Input Override'!H372 ) )</f>
        <v>0</v>
      </c>
      <c r="I372" s="58">
        <f xml:space="preserve"> IF( ISNA( 'F_Input Override'!I372 ), "", IF( ISBLANK( 'F_Input Override'!I372 ), 'F_Inputs - BP'!I372, 'F_Input Override'!I372 ) )</f>
        <v>0</v>
      </c>
      <c r="J372" s="58">
        <f xml:space="preserve"> IF( ISNA( 'F_Input Override'!J372 ), "", IF( ISBLANK( 'F_Input Override'!J372 ), 'F_Inputs - BP'!J372, 'F_Input Override'!J372 ) )</f>
        <v>0</v>
      </c>
      <c r="K372" s="64" t="str">
        <f xml:space="preserve"> INDEX(Lookup!C:C, MATCH('Inp - BP final'!B372, Lookup!B:B, 0),)</f>
        <v>WWN+ - Enh capex</v>
      </c>
    </row>
    <row r="373" spans="1:12">
      <c r="A373" t="s">
        <v>348</v>
      </c>
      <c r="B373" t="s">
        <v>167</v>
      </c>
      <c r="C373" t="s">
        <v>168</v>
      </c>
      <c r="D373" t="s">
        <v>47</v>
      </c>
      <c r="E373" t="s">
        <v>41</v>
      </c>
      <c r="F373" s="58">
        <f xml:space="preserve"> IF( ISNA( 'F_Input Override'!F373 ), "", IF( ISBLANK( 'F_Input Override'!F373 ), 'F_Inputs - BP'!F373, 'F_Input Override'!F373 ) )</f>
        <v>0</v>
      </c>
      <c r="G373" s="58">
        <f xml:space="preserve"> IF( ISNA( 'F_Input Override'!G373 ), "", IF( ISBLANK( 'F_Input Override'!G373 ), 'F_Inputs - BP'!G373, 'F_Input Override'!G373 ) )</f>
        <v>0</v>
      </c>
      <c r="H373" s="58">
        <f xml:space="preserve"> IF( ISNA( 'F_Input Override'!H373 ), "", IF( ISBLANK( 'F_Input Override'!H373 ), 'F_Inputs - BP'!H373, 'F_Input Override'!H373 ) )</f>
        <v>0</v>
      </c>
      <c r="I373" s="58">
        <f xml:space="preserve"> IF( ISNA( 'F_Input Override'!I373 ), "", IF( ISBLANK( 'F_Input Override'!I373 ), 'F_Inputs - BP'!I373, 'F_Input Override'!I373 ) )</f>
        <v>0</v>
      </c>
      <c r="J373" s="58">
        <f xml:space="preserve"> IF( ISNA( 'F_Input Override'!J373 ), "", IF( ISBLANK( 'F_Input Override'!J373 ), 'F_Inputs - BP'!J373, 'F_Input Override'!J373 ) )</f>
        <v>0</v>
      </c>
      <c r="K373" s="64" t="str">
        <f xml:space="preserve"> INDEX(Lookup!C:C, MATCH('Inp - BP final'!B373, Lookup!B:B, 0),)</f>
        <v>BIO - Enh capex</v>
      </c>
    </row>
    <row r="374" spans="1:12">
      <c r="A374" t="s">
        <v>348</v>
      </c>
      <c r="B374" t="s">
        <v>169</v>
      </c>
      <c r="C374" t="s">
        <v>170</v>
      </c>
      <c r="D374" t="s">
        <v>47</v>
      </c>
      <c r="E374" t="s">
        <v>41</v>
      </c>
      <c r="F374" s="58">
        <f xml:space="preserve"> IF( ISNA( 'F_Input Override'!F374 ), "", IF( ISBLANK( 'F_Input Override'!F374 ), 'F_Inputs - BP'!F374, 'F_Input Override'!F374 ) )</f>
        <v>0</v>
      </c>
      <c r="G374" s="58">
        <f xml:space="preserve"> IF( ISNA( 'F_Input Override'!G374 ), "", IF( ISBLANK( 'F_Input Override'!G374 ), 'F_Inputs - BP'!G374, 'F_Input Override'!G374 ) )</f>
        <v>0</v>
      </c>
      <c r="H374" s="58">
        <f xml:space="preserve"> IF( ISNA( 'F_Input Override'!H374 ), "", IF( ISBLANK( 'F_Input Override'!H374 ), 'F_Inputs - BP'!H374, 'F_Input Override'!H374 ) )</f>
        <v>0</v>
      </c>
      <c r="I374" s="58">
        <f xml:space="preserve"> IF( ISNA( 'F_Input Override'!I374 ), "", IF( ISBLANK( 'F_Input Override'!I374 ), 'F_Inputs - BP'!I374, 'F_Input Override'!I374 ) )</f>
        <v>0</v>
      </c>
      <c r="J374" s="58">
        <f xml:space="preserve"> IF( ISNA( 'F_Input Override'!J374 ), "", IF( ISBLANK( 'F_Input Override'!J374 ), 'F_Inputs - BP'!J374, 'F_Input Override'!J374 ) )</f>
        <v>0</v>
      </c>
      <c r="K374" s="64" t="str">
        <f xml:space="preserve"> INDEX(Lookup!C:C, MATCH('Inp - BP final'!B374, Lookup!B:B, 0),)</f>
        <v>BIO - Enh capex</v>
      </c>
    </row>
    <row r="375" spans="1:12">
      <c r="A375" t="s">
        <v>348</v>
      </c>
      <c r="B375" t="s">
        <v>171</v>
      </c>
      <c r="C375" t="s">
        <v>172</v>
      </c>
      <c r="D375" t="s">
        <v>47</v>
      </c>
      <c r="E375" t="s">
        <v>41</v>
      </c>
      <c r="F375" s="58">
        <f xml:space="preserve"> IF( ISNA( 'F_Input Override'!F375 ), "", IF( ISBLANK( 'F_Input Override'!F375 ), 'F_Inputs - BP'!F375, 'F_Input Override'!F375 ) )</f>
        <v>7.5455254680394246</v>
      </c>
      <c r="G375" s="58">
        <f xml:space="preserve"> IF( ISNA( 'F_Input Override'!G375 ), "", IF( ISBLANK( 'F_Input Override'!G375 ), 'F_Inputs - BP'!G375, 'F_Input Override'!G375 ) )</f>
        <v>14.978518745294149</v>
      </c>
      <c r="H375" s="58">
        <f xml:space="preserve"> IF( ISNA( 'F_Input Override'!H375 ), "", IF( ISBLANK( 'F_Input Override'!H375 ), 'F_Inputs - BP'!H375, 'F_Input Override'!H375 ) )</f>
        <v>22.65073176768707</v>
      </c>
      <c r="I375" s="58">
        <f xml:space="preserve"> IF( ISNA( 'F_Input Override'!I375 ), "", IF( ISBLANK( 'F_Input Override'!I375 ), 'F_Inputs - BP'!I375, 'F_Input Override'!I375 ) )</f>
        <v>7.7607588993469916</v>
      </c>
      <c r="J375" s="58">
        <f xml:space="preserve"> IF( ISNA( 'F_Input Override'!J375 ), "", IF( ISBLANK( 'F_Input Override'!J375 ), 'F_Inputs - BP'!J375, 'F_Input Override'!J375 ) )</f>
        <v>0</v>
      </c>
      <c r="K375" s="64" t="str">
        <f xml:space="preserve"> INDEX(Lookup!C:C, MATCH('Inp - BP final'!B375, Lookup!B:B, 0),)</f>
        <v>BIO - Enh capex</v>
      </c>
    </row>
    <row r="376" spans="1:12">
      <c r="A376" t="s">
        <v>348</v>
      </c>
      <c r="B376" t="s">
        <v>173</v>
      </c>
      <c r="C376" t="s">
        <v>174</v>
      </c>
      <c r="D376" t="s">
        <v>47</v>
      </c>
      <c r="E376" t="s">
        <v>41</v>
      </c>
      <c r="F376" s="58">
        <f xml:space="preserve"> IF( ISNA( 'F_Input Override'!F376 ), "", IF( ISBLANK( 'F_Input Override'!F376 ), 'F_Inputs - BP'!F376, 'F_Input Override'!F376 ) )</f>
        <v>0</v>
      </c>
      <c r="G376" s="58">
        <f xml:space="preserve"> IF( ISNA( 'F_Input Override'!G376 ), "", IF( ISBLANK( 'F_Input Override'!G376 ), 'F_Inputs - BP'!G376, 'F_Input Override'!G376 ) )</f>
        <v>0</v>
      </c>
      <c r="H376" s="58">
        <f xml:space="preserve"> IF( ISNA( 'F_Input Override'!H376 ), "", IF( ISBLANK( 'F_Input Override'!H376 ), 'F_Inputs - BP'!H376, 'F_Input Override'!H376 ) )</f>
        <v>0</v>
      </c>
      <c r="I376" s="58">
        <f xml:space="preserve"> IF( ISNA( 'F_Input Override'!I376 ), "", IF( ISBLANK( 'F_Input Override'!I376 ), 'F_Inputs - BP'!I376, 'F_Input Override'!I376 ) )</f>
        <v>0</v>
      </c>
      <c r="J376" s="58">
        <f xml:space="preserve"> IF( ISNA( 'F_Input Override'!J376 ), "", IF( ISBLANK( 'F_Input Override'!J376 ), 'F_Inputs - BP'!J376, 'F_Input Override'!J376 ) )</f>
        <v>0</v>
      </c>
      <c r="K376" s="64" t="str">
        <f xml:space="preserve"> INDEX(Lookup!C:C, MATCH('Inp - BP final'!B376, Lookup!B:B, 0),)</f>
        <v>ADDN1 - Enh capex</v>
      </c>
    </row>
    <row r="377" spans="1:12">
      <c r="A377" t="s">
        <v>348</v>
      </c>
      <c r="B377" t="s">
        <v>175</v>
      </c>
      <c r="C377" t="s">
        <v>176</v>
      </c>
      <c r="D377" t="s">
        <v>47</v>
      </c>
      <c r="E377" t="s">
        <v>41</v>
      </c>
      <c r="F377" s="58">
        <f xml:space="preserve"> IF( ISNA( 'F_Input Override'!F377 ), "", IF( ISBLANK( 'F_Input Override'!F377 ), 'F_Inputs - BP'!F377, 'F_Input Override'!F377 ) )</f>
        <v>0</v>
      </c>
      <c r="G377" s="58">
        <f xml:space="preserve"> IF( ISNA( 'F_Input Override'!G377 ), "", IF( ISBLANK( 'F_Input Override'!G377 ), 'F_Inputs - BP'!G377, 'F_Input Override'!G377 ) )</f>
        <v>0</v>
      </c>
      <c r="H377" s="58">
        <f xml:space="preserve"> IF( ISNA( 'F_Input Override'!H377 ), "", IF( ISBLANK( 'F_Input Override'!H377 ), 'F_Inputs - BP'!H377, 'F_Input Override'!H377 ) )</f>
        <v>0</v>
      </c>
      <c r="I377" s="58">
        <f xml:space="preserve"> IF( ISNA( 'F_Input Override'!I377 ), "", IF( ISBLANK( 'F_Input Override'!I377 ), 'F_Inputs - BP'!I377, 'F_Input Override'!I377 ) )</f>
        <v>0</v>
      </c>
      <c r="J377" s="58">
        <f xml:space="preserve"> IF( ISNA( 'F_Input Override'!J377 ), "", IF( ISBLANK( 'F_Input Override'!J377 ), 'F_Inputs - BP'!J377, 'F_Input Override'!J377 ) )</f>
        <v>0</v>
      </c>
      <c r="K377" s="64" t="str">
        <f xml:space="preserve"> INDEX(Lookup!C:C, MATCH('Inp - BP final'!B377, Lookup!B:B, 0),)</f>
        <v>ADDN2 - Enh capex</v>
      </c>
    </row>
    <row r="378" spans="1:12">
      <c r="A378" t="s">
        <v>348</v>
      </c>
      <c r="B378" t="s">
        <v>177</v>
      </c>
      <c r="C378" t="s">
        <v>93</v>
      </c>
      <c r="D378" t="s">
        <v>47</v>
      </c>
      <c r="E378" t="s">
        <v>41</v>
      </c>
      <c r="F378" s="58">
        <f xml:space="preserve"> IF( ISNA( 'F_Input Override'!F378 ), "", IF( ISBLANK( 'F_Input Override'!F378 ), 'F_Inputs - BP'!F378, 'F_Input Override'!F378 ) )</f>
        <v>384.13444603233529</v>
      </c>
      <c r="G378" s="58">
        <f xml:space="preserve"> IF( ISNA( 'F_Input Override'!G378 ), "", IF( ISBLANK( 'F_Input Override'!G378 ), 'F_Inputs - BP'!G378, 'F_Input Override'!G378 ) )</f>
        <v>394.07594102909889</v>
      </c>
      <c r="H378" s="58">
        <f xml:space="preserve"> IF( ISNA( 'F_Input Override'!H378 ), "", IF( ISBLANK( 'F_Input Override'!H378 ), 'F_Inputs - BP'!H378, 'F_Input Override'!H378 ) )</f>
        <v>376.17447492244509</v>
      </c>
      <c r="I378" s="58">
        <f xml:space="preserve"> IF( ISNA( 'F_Input Override'!I378 ), "", IF( ISBLANK( 'F_Input Override'!I378 ), 'F_Inputs - BP'!I378, 'F_Input Override'!I378 ) )</f>
        <v>358.77799346485358</v>
      </c>
      <c r="J378" s="58">
        <f xml:space="preserve"> IF( ISNA( 'F_Input Override'!J378 ), "", IF( ISBLANK( 'F_Input Override'!J378 ), 'F_Inputs - BP'!J378, 'F_Input Override'!J378 ) )</f>
        <v>332.42095015373582</v>
      </c>
      <c r="K378" s="64" t="str">
        <f xml:space="preserve"> INDEX(Lookup!C:C, MATCH('Inp - BP final'!B378, Lookup!B:B, 0),)</f>
        <v>Total WW - Enh capex</v>
      </c>
      <c r="L378" t="s">
        <v>366</v>
      </c>
    </row>
    <row r="379" spans="1:12">
      <c r="A379" t="s">
        <v>348</v>
      </c>
      <c r="B379" t="s">
        <v>178</v>
      </c>
      <c r="C379" t="s">
        <v>179</v>
      </c>
      <c r="D379" t="s">
        <v>47</v>
      </c>
      <c r="E379" t="s">
        <v>41</v>
      </c>
      <c r="F379" s="58">
        <f xml:space="preserve"> IF( ISNA( 'F_Input Override'!F379 ), "", IF( ISBLANK( 'F_Input Override'!F379 ), 'F_Inputs - BP'!F379, 'F_Input Override'!F379 ) )</f>
        <v>0</v>
      </c>
      <c r="G379" s="58">
        <f xml:space="preserve"> IF( ISNA( 'F_Input Override'!G379 ), "", IF( ISBLANK( 'F_Input Override'!G379 ), 'F_Inputs - BP'!G379, 'F_Input Override'!G379 ) )</f>
        <v>0</v>
      </c>
      <c r="H379" s="58">
        <f xml:space="preserve"> IF( ISNA( 'F_Input Override'!H379 ), "", IF( ISBLANK( 'F_Input Override'!H379 ), 'F_Inputs - BP'!H379, 'F_Input Override'!H379 ) )</f>
        <v>0</v>
      </c>
      <c r="I379" s="58">
        <f xml:space="preserve"> IF( ISNA( 'F_Input Override'!I379 ), "", IF( ISBLANK( 'F_Input Override'!I379 ), 'F_Inputs - BP'!I379, 'F_Input Override'!I379 ) )</f>
        <v>0</v>
      </c>
      <c r="J379" s="58">
        <f xml:space="preserve"> IF( ISNA( 'F_Input Override'!J379 ), "", IF( ISBLANK( 'F_Input Override'!J379 ), 'F_Inputs - BP'!J379, 'F_Input Override'!J379 ) )</f>
        <v>0</v>
      </c>
      <c r="K379" s="64" t="str">
        <f xml:space="preserve"> INDEX(Lookup!C:C, MATCH('Inp - BP final'!B379, Lookup!B:B, 0),)</f>
        <v>Plus capex WWN+</v>
      </c>
    </row>
    <row r="380" spans="1:12">
      <c r="A380" t="s">
        <v>348</v>
      </c>
      <c r="B380" t="s">
        <v>180</v>
      </c>
      <c r="C380" t="s">
        <v>181</v>
      </c>
      <c r="D380" t="s">
        <v>47</v>
      </c>
      <c r="E380" t="s">
        <v>41</v>
      </c>
      <c r="F380" s="58">
        <f xml:space="preserve"> IF( ISNA( 'F_Input Override'!F380 ), "", IF( ISBLANK( 'F_Input Override'!F380 ), 'F_Inputs - BP'!F380, 'F_Input Override'!F380 ) )</f>
        <v>0</v>
      </c>
      <c r="G380" s="58">
        <f xml:space="preserve"> IF( ISNA( 'F_Input Override'!G380 ), "", IF( ISBLANK( 'F_Input Override'!G380 ), 'F_Inputs - BP'!G380, 'F_Input Override'!G380 ) )</f>
        <v>0</v>
      </c>
      <c r="H380" s="58">
        <f xml:space="preserve"> IF( ISNA( 'F_Input Override'!H380 ), "", IF( ISBLANK( 'F_Input Override'!H380 ), 'F_Inputs - BP'!H380, 'F_Input Override'!H380 ) )</f>
        <v>0</v>
      </c>
      <c r="I380" s="58">
        <f xml:space="preserve"> IF( ISNA( 'F_Input Override'!I380 ), "", IF( ISBLANK( 'F_Input Override'!I380 ), 'F_Inputs - BP'!I380, 'F_Input Override'!I380 ) )</f>
        <v>0</v>
      </c>
      <c r="J380" s="58">
        <f xml:space="preserve"> IF( ISNA( 'F_Input Override'!J380 ), "", IF( ISBLANK( 'F_Input Override'!J380 ), 'F_Inputs - BP'!J380, 'F_Input Override'!J380 ) )</f>
        <v>0</v>
      </c>
      <c r="K380" s="64" t="str">
        <f xml:space="preserve"> INDEX(Lookup!C:C, MATCH('Inp - BP final'!B380, Lookup!B:B, 0),)</f>
        <v>Plus capex WWN+</v>
      </c>
    </row>
    <row r="381" spans="1:12">
      <c r="A381" t="s">
        <v>348</v>
      </c>
      <c r="B381" t="s">
        <v>182</v>
      </c>
      <c r="C381" t="s">
        <v>183</v>
      </c>
      <c r="D381" t="s">
        <v>47</v>
      </c>
      <c r="E381" t="s">
        <v>41</v>
      </c>
      <c r="F381" s="58">
        <f xml:space="preserve"> IF( ISNA( 'F_Input Override'!F381 ), "", IF( ISBLANK( 'F_Input Override'!F381 ), 'F_Inputs - BP'!F381, 'F_Input Override'!F381 ) )</f>
        <v>0</v>
      </c>
      <c r="G381" s="58">
        <f xml:space="preserve"> IF( ISNA( 'F_Input Override'!G381 ), "", IF( ISBLANK( 'F_Input Override'!G381 ), 'F_Inputs - BP'!G381, 'F_Input Override'!G381 ) )</f>
        <v>0</v>
      </c>
      <c r="H381" s="58">
        <f xml:space="preserve"> IF( ISNA( 'F_Input Override'!H381 ), "", IF( ISBLANK( 'F_Input Override'!H381 ), 'F_Inputs - BP'!H381, 'F_Input Override'!H381 ) )</f>
        <v>0</v>
      </c>
      <c r="I381" s="58">
        <f xml:space="preserve"> IF( ISNA( 'F_Input Override'!I381 ), "", IF( ISBLANK( 'F_Input Override'!I381 ), 'F_Inputs - BP'!I381, 'F_Input Override'!I381 ) )</f>
        <v>0</v>
      </c>
      <c r="J381" s="58">
        <f xml:space="preserve"> IF( ISNA( 'F_Input Override'!J381 ), "", IF( ISBLANK( 'F_Input Override'!J381 ), 'F_Inputs - BP'!J381, 'F_Input Override'!J381 ) )</f>
        <v>0</v>
      </c>
      <c r="K381" s="64" t="str">
        <f xml:space="preserve"> INDEX(Lookup!C:C, MATCH('Inp - BP final'!B381, Lookup!B:B, 0),)</f>
        <v>Plus capex WWN+</v>
      </c>
    </row>
    <row r="382" spans="1:12">
      <c r="A382" t="s">
        <v>348</v>
      </c>
      <c r="B382" t="s">
        <v>184</v>
      </c>
      <c r="C382" t="s">
        <v>185</v>
      </c>
      <c r="D382" t="s">
        <v>47</v>
      </c>
      <c r="E382" t="s">
        <v>41</v>
      </c>
      <c r="F382" s="58">
        <f xml:space="preserve"> IF( ISNA( 'F_Input Override'!F382 ), "", IF( ISBLANK( 'F_Input Override'!F382 ), 'F_Inputs - BP'!F382, 'F_Input Override'!F382 ) )</f>
        <v>0</v>
      </c>
      <c r="G382" s="58">
        <f xml:space="preserve"> IF( ISNA( 'F_Input Override'!G382 ), "", IF( ISBLANK( 'F_Input Override'!G382 ), 'F_Inputs - BP'!G382, 'F_Input Override'!G382 ) )</f>
        <v>0</v>
      </c>
      <c r="H382" s="58">
        <f xml:space="preserve"> IF( ISNA( 'F_Input Override'!H382 ), "", IF( ISBLANK( 'F_Input Override'!H382 ), 'F_Inputs - BP'!H382, 'F_Input Override'!H382 ) )</f>
        <v>0</v>
      </c>
      <c r="I382" s="58">
        <f xml:space="preserve"> IF( ISNA( 'F_Input Override'!I382 ), "", IF( ISBLANK( 'F_Input Override'!I382 ), 'F_Inputs - BP'!I382, 'F_Input Override'!I382 ) )</f>
        <v>0</v>
      </c>
      <c r="J382" s="58">
        <f xml:space="preserve"> IF( ISNA( 'F_Input Override'!J382 ), "", IF( ISBLANK( 'F_Input Override'!J382 ), 'F_Inputs - BP'!J382, 'F_Input Override'!J382 ) )</f>
        <v>0</v>
      </c>
      <c r="K382" s="64" t="str">
        <f xml:space="preserve"> INDEX(Lookup!C:C, MATCH('Inp - BP final'!B382, Lookup!B:B, 0),)</f>
        <v>Plus capex WWN+</v>
      </c>
    </row>
    <row r="383" spans="1:12">
      <c r="A383" t="s">
        <v>348</v>
      </c>
      <c r="B383" t="s">
        <v>186</v>
      </c>
      <c r="C383" t="s">
        <v>187</v>
      </c>
      <c r="D383" t="s">
        <v>47</v>
      </c>
      <c r="E383" t="s">
        <v>41</v>
      </c>
      <c r="F383" s="58">
        <f xml:space="preserve"> IF( ISNA( 'F_Input Override'!F383 ), "", IF( ISBLANK( 'F_Input Override'!F383 ), 'F_Inputs - BP'!F383, 'F_Input Override'!F383 ) )</f>
        <v>0</v>
      </c>
      <c r="G383" s="58">
        <f xml:space="preserve"> IF( ISNA( 'F_Input Override'!G383 ), "", IF( ISBLANK( 'F_Input Override'!G383 ), 'F_Inputs - BP'!G383, 'F_Input Override'!G383 ) )</f>
        <v>0</v>
      </c>
      <c r="H383" s="58">
        <f xml:space="preserve"> IF( ISNA( 'F_Input Override'!H383 ), "", IF( ISBLANK( 'F_Input Override'!H383 ), 'F_Inputs - BP'!H383, 'F_Input Override'!H383 ) )</f>
        <v>0</v>
      </c>
      <c r="I383" s="58">
        <f xml:space="preserve"> IF( ISNA( 'F_Input Override'!I383 ), "", IF( ISBLANK( 'F_Input Override'!I383 ), 'F_Inputs - BP'!I383, 'F_Input Override'!I383 ) )</f>
        <v>0</v>
      </c>
      <c r="J383" s="58">
        <f xml:space="preserve"> IF( ISNA( 'F_Input Override'!J383 ), "", IF( ISBLANK( 'F_Input Override'!J383 ), 'F_Inputs - BP'!J383, 'F_Input Override'!J383 ) )</f>
        <v>0</v>
      </c>
      <c r="K383" s="64" t="str">
        <f xml:space="preserve"> INDEX(Lookup!C:C, MATCH('Inp - BP final'!B383, Lookup!B:B, 0),)</f>
        <v>Plus capex WWN+</v>
      </c>
    </row>
    <row r="384" spans="1:12">
      <c r="A384" t="s">
        <v>348</v>
      </c>
      <c r="B384" t="s">
        <v>188</v>
      </c>
      <c r="C384" t="s">
        <v>189</v>
      </c>
      <c r="D384" t="s">
        <v>47</v>
      </c>
      <c r="E384" t="s">
        <v>41</v>
      </c>
      <c r="F384" s="58">
        <f xml:space="preserve"> IF( ISNA( 'F_Input Override'!F384 ), "", IF( ISBLANK( 'F_Input Override'!F384 ), 'F_Inputs - BP'!F384, 'F_Input Override'!F384 ) )</f>
        <v>0</v>
      </c>
      <c r="G384" s="58">
        <f xml:space="preserve"> IF( ISNA( 'F_Input Override'!G384 ), "", IF( ISBLANK( 'F_Input Override'!G384 ), 'F_Inputs - BP'!G384, 'F_Input Override'!G384 ) )</f>
        <v>0</v>
      </c>
      <c r="H384" s="58">
        <f xml:space="preserve"> IF( ISNA( 'F_Input Override'!H384 ), "", IF( ISBLANK( 'F_Input Override'!H384 ), 'F_Inputs - BP'!H384, 'F_Input Override'!H384 ) )</f>
        <v>0</v>
      </c>
      <c r="I384" s="58">
        <f xml:space="preserve"> IF( ISNA( 'F_Input Override'!I384 ), "", IF( ISBLANK( 'F_Input Override'!I384 ), 'F_Inputs - BP'!I384, 'F_Input Override'!I384 ) )</f>
        <v>0</v>
      </c>
      <c r="J384" s="58">
        <f xml:space="preserve"> IF( ISNA( 'F_Input Override'!J384 ), "", IF( ISBLANK( 'F_Input Override'!J384 ), 'F_Inputs - BP'!J384, 'F_Input Override'!J384 ) )</f>
        <v>0</v>
      </c>
      <c r="K384" s="64" t="str">
        <f xml:space="preserve"> INDEX(Lookup!C:C, MATCH('Inp - BP final'!B384, Lookup!B:B, 0),)</f>
        <v>Plus capex BIO</v>
      </c>
    </row>
    <row r="385" spans="1:11">
      <c r="A385" t="s">
        <v>348</v>
      </c>
      <c r="B385" t="s">
        <v>190</v>
      </c>
      <c r="C385" t="s">
        <v>191</v>
      </c>
      <c r="D385" t="s">
        <v>47</v>
      </c>
      <c r="E385" t="s">
        <v>41</v>
      </c>
      <c r="F385" s="58">
        <f xml:space="preserve"> IF( ISNA( 'F_Input Override'!F385 ), "", IF( ISBLANK( 'F_Input Override'!F385 ), 'F_Inputs - BP'!F385, 'F_Input Override'!F385 ) )</f>
        <v>0</v>
      </c>
      <c r="G385" s="58">
        <f xml:space="preserve"> IF( ISNA( 'F_Input Override'!G385 ), "", IF( ISBLANK( 'F_Input Override'!G385 ), 'F_Inputs - BP'!G385, 'F_Input Override'!G385 ) )</f>
        <v>0</v>
      </c>
      <c r="H385" s="58">
        <f xml:space="preserve"> IF( ISNA( 'F_Input Override'!H385 ), "", IF( ISBLANK( 'F_Input Override'!H385 ), 'F_Inputs - BP'!H385, 'F_Input Override'!H385 ) )</f>
        <v>0</v>
      </c>
      <c r="I385" s="58">
        <f xml:space="preserve"> IF( ISNA( 'F_Input Override'!I385 ), "", IF( ISBLANK( 'F_Input Override'!I385 ), 'F_Inputs - BP'!I385, 'F_Input Override'!I385 ) )</f>
        <v>0</v>
      </c>
      <c r="J385" s="58">
        <f xml:space="preserve"> IF( ISNA( 'F_Input Override'!J385 ), "", IF( ISBLANK( 'F_Input Override'!J385 ), 'F_Inputs - BP'!J385, 'F_Input Override'!J385 ) )</f>
        <v>0</v>
      </c>
      <c r="K385" s="64" t="str">
        <f xml:space="preserve"> INDEX(Lookup!C:C, MATCH('Inp - BP final'!B385, Lookup!B:B, 0),)</f>
        <v>Plus capex BIO</v>
      </c>
    </row>
    <row r="386" spans="1:11">
      <c r="A386" t="s">
        <v>348</v>
      </c>
      <c r="B386" t="s">
        <v>192</v>
      </c>
      <c r="C386" t="s">
        <v>193</v>
      </c>
      <c r="D386" t="s">
        <v>47</v>
      </c>
      <c r="E386" t="s">
        <v>41</v>
      </c>
      <c r="F386" s="58">
        <f xml:space="preserve"> IF( ISNA( 'F_Input Override'!F386 ), "", IF( ISBLANK( 'F_Input Override'!F386 ), 'F_Inputs - BP'!F386, 'F_Input Override'!F386 ) )</f>
        <v>0</v>
      </c>
      <c r="G386" s="58">
        <f xml:space="preserve"> IF( ISNA( 'F_Input Override'!G386 ), "", IF( ISBLANK( 'F_Input Override'!G386 ), 'F_Inputs - BP'!G386, 'F_Input Override'!G386 ) )</f>
        <v>0</v>
      </c>
      <c r="H386" s="58">
        <f xml:space="preserve"> IF( ISNA( 'F_Input Override'!H386 ), "", IF( ISBLANK( 'F_Input Override'!H386 ), 'F_Inputs - BP'!H386, 'F_Input Override'!H386 ) )</f>
        <v>0</v>
      </c>
      <c r="I386" s="58">
        <f xml:space="preserve"> IF( ISNA( 'F_Input Override'!I386 ), "", IF( ISBLANK( 'F_Input Override'!I386 ), 'F_Inputs - BP'!I386, 'F_Input Override'!I386 ) )</f>
        <v>0</v>
      </c>
      <c r="J386" s="58">
        <f xml:space="preserve"> IF( ISNA( 'F_Input Override'!J386 ), "", IF( ISBLANK( 'F_Input Override'!J386 ), 'F_Inputs - BP'!J386, 'F_Input Override'!J386 ) )</f>
        <v>0</v>
      </c>
      <c r="K386" s="64" t="str">
        <f xml:space="preserve"> INDEX(Lookup!C:C, MATCH('Inp - BP final'!B386, Lookup!B:B, 0),)</f>
        <v>Plus capex BIO</v>
      </c>
    </row>
    <row r="387" spans="1:11">
      <c r="A387" t="s">
        <v>348</v>
      </c>
      <c r="B387" t="s">
        <v>194</v>
      </c>
      <c r="C387" t="s">
        <v>195</v>
      </c>
      <c r="D387" t="s">
        <v>47</v>
      </c>
      <c r="E387" t="s">
        <v>41</v>
      </c>
      <c r="F387" s="58">
        <f xml:space="preserve"> IF( ISNA( 'F_Input Override'!F387 ), "", IF( ISBLANK( 'F_Input Override'!F387 ), 'F_Inputs - BP'!F387, 'F_Input Override'!F387 ) )</f>
        <v>0</v>
      </c>
      <c r="G387" s="58">
        <f xml:space="preserve"> IF( ISNA( 'F_Input Override'!G387 ), "", IF( ISBLANK( 'F_Input Override'!G387 ), 'F_Inputs - BP'!G387, 'F_Input Override'!G387 ) )</f>
        <v>0</v>
      </c>
      <c r="H387" s="58">
        <f xml:space="preserve"> IF( ISNA( 'F_Input Override'!H387 ), "", IF( ISBLANK( 'F_Input Override'!H387 ), 'F_Inputs - BP'!H387, 'F_Input Override'!H387 ) )</f>
        <v>0</v>
      </c>
      <c r="I387" s="58">
        <f xml:space="preserve"> IF( ISNA( 'F_Input Override'!I387 ), "", IF( ISBLANK( 'F_Input Override'!I387 ), 'F_Inputs - BP'!I387, 'F_Input Override'!I387 ) )</f>
        <v>0</v>
      </c>
      <c r="J387" s="58">
        <f xml:space="preserve"> IF( ISNA( 'F_Input Override'!J387 ), "", IF( ISBLANK( 'F_Input Override'!J387 ), 'F_Inputs - BP'!J387, 'F_Input Override'!J387 ) )</f>
        <v>0</v>
      </c>
      <c r="K387" s="64" t="str">
        <f xml:space="preserve"> INDEX(Lookup!C:C, MATCH('Inp - BP final'!B387, Lookup!B:B, 0),)</f>
        <v>Plus capex ADDN1</v>
      </c>
    </row>
    <row r="388" spans="1:11">
      <c r="A388" t="s">
        <v>348</v>
      </c>
      <c r="B388" t="s">
        <v>196</v>
      </c>
      <c r="C388" t="s">
        <v>197</v>
      </c>
      <c r="D388" t="s">
        <v>47</v>
      </c>
      <c r="E388" t="s">
        <v>41</v>
      </c>
      <c r="F388" s="58">
        <f xml:space="preserve"> IF( ISNA( 'F_Input Override'!F388 ), "", IF( ISBLANK( 'F_Input Override'!F388 ), 'F_Inputs - BP'!F388, 'F_Input Override'!F388 ) )</f>
        <v>0</v>
      </c>
      <c r="G388" s="58">
        <f xml:space="preserve"> IF( ISNA( 'F_Input Override'!G388 ), "", IF( ISBLANK( 'F_Input Override'!G388 ), 'F_Inputs - BP'!G388, 'F_Input Override'!G388 ) )</f>
        <v>0</v>
      </c>
      <c r="H388" s="58">
        <f xml:space="preserve"> IF( ISNA( 'F_Input Override'!H388 ), "", IF( ISBLANK( 'F_Input Override'!H388 ), 'F_Inputs - BP'!H388, 'F_Input Override'!H388 ) )</f>
        <v>0</v>
      </c>
      <c r="I388" s="58">
        <f xml:space="preserve"> IF( ISNA( 'F_Input Override'!I388 ), "", IF( ISBLANK( 'F_Input Override'!I388 ), 'F_Inputs - BP'!I388, 'F_Input Override'!I388 ) )</f>
        <v>0</v>
      </c>
      <c r="J388" s="58">
        <f xml:space="preserve"> IF( ISNA( 'F_Input Override'!J388 ), "", IF( ISBLANK( 'F_Input Override'!J388 ), 'F_Inputs - BP'!J388, 'F_Input Override'!J388 ) )</f>
        <v>0</v>
      </c>
      <c r="K388" s="64" t="str">
        <f xml:space="preserve"> INDEX(Lookup!C:C, MATCH('Inp - BP final'!B388, Lookup!B:B, 0),)</f>
        <v>Plus capex ADDN2</v>
      </c>
    </row>
    <row r="389" spans="1:11">
      <c r="A389" t="s">
        <v>348</v>
      </c>
      <c r="B389" t="s">
        <v>198</v>
      </c>
      <c r="C389" t="s">
        <v>199</v>
      </c>
      <c r="D389" t="s">
        <v>47</v>
      </c>
      <c r="E389" t="s">
        <v>41</v>
      </c>
      <c r="F389" s="58">
        <f xml:space="preserve"> IF( ISNA( 'F_Input Override'!F389 ), "", IF( ISBLANK( 'F_Input Override'!F389 ), 'F_Inputs - BP'!F389, 'F_Input Override'!F389 ) )</f>
        <v>0</v>
      </c>
      <c r="G389" s="58">
        <f xml:space="preserve"> IF( ISNA( 'F_Input Override'!G389 ), "", IF( ISBLANK( 'F_Input Override'!G389 ), 'F_Inputs - BP'!G389, 'F_Input Override'!G389 ) )</f>
        <v>0</v>
      </c>
      <c r="H389" s="58">
        <f xml:space="preserve"> IF( ISNA( 'F_Input Override'!H389 ), "", IF( ISBLANK( 'F_Input Override'!H389 ), 'F_Inputs - BP'!H389, 'F_Input Override'!H389 ) )</f>
        <v>0</v>
      </c>
      <c r="I389" s="58">
        <f xml:space="preserve"> IF( ISNA( 'F_Input Override'!I389 ), "", IF( ISBLANK( 'F_Input Override'!I389 ), 'F_Inputs - BP'!I389, 'F_Input Override'!I389 ) )</f>
        <v>0</v>
      </c>
      <c r="J389" s="58">
        <f xml:space="preserve"> IF( ISNA( 'F_Input Override'!J389 ), "", IF( ISBLANK( 'F_Input Override'!J389 ), 'F_Inputs - BP'!J389, 'F_Input Override'!J389 ) )</f>
        <v>0</v>
      </c>
      <c r="K389" s="64" t="str">
        <f xml:space="preserve"> INDEX(Lookup!C:C, MATCH('Inp - BP final'!B389, Lookup!B:B, 0),)</f>
        <v>Plus capex Total</v>
      </c>
    </row>
    <row r="390" spans="1:11">
      <c r="A390" t="s">
        <v>348</v>
      </c>
      <c r="B390" t="s">
        <v>200</v>
      </c>
      <c r="C390" t="s">
        <v>201</v>
      </c>
      <c r="D390" t="s">
        <v>47</v>
      </c>
      <c r="E390" t="s">
        <v>41</v>
      </c>
      <c r="F390" s="58">
        <f xml:space="preserve"> IF( ISNA( 'F_Input Override'!F390 ), "", IF( ISBLANK( 'F_Input Override'!F390 ), 'F_Inputs - BP'!F390, 'F_Input Override'!F390 ) )</f>
        <v>0</v>
      </c>
      <c r="G390" s="58">
        <f xml:space="preserve"> IF( ISNA( 'F_Input Override'!G390 ), "", IF( ISBLANK( 'F_Input Override'!G390 ), 'F_Inputs - BP'!G390, 'F_Input Override'!G390 ) )</f>
        <v>0</v>
      </c>
      <c r="H390" s="58">
        <f xml:space="preserve"> IF( ISNA( 'F_Input Override'!H390 ), "", IF( ISBLANK( 'F_Input Override'!H390 ), 'F_Inputs - BP'!H390, 'F_Input Override'!H390 ) )</f>
        <v>0</v>
      </c>
      <c r="I390" s="58">
        <f xml:space="preserve"> IF( ISNA( 'F_Input Override'!I390 ), "", IF( ISBLANK( 'F_Input Override'!I390 ), 'F_Inputs - BP'!I390, 'F_Input Override'!I390 ) )</f>
        <v>0</v>
      </c>
      <c r="J390" s="58">
        <f xml:space="preserve"> IF( ISNA( 'F_Input Override'!J390 ), "", IF( ISBLANK( 'F_Input Override'!J390 ), 'F_Inputs - BP'!J390, 'F_Input Override'!J390 ) )</f>
        <v>0</v>
      </c>
      <c r="K390" s="64" t="str">
        <f xml:space="preserve"> INDEX(Lookup!C:C, MATCH('Inp - BP final'!B390, Lookup!B:B, 0),)</f>
        <v>Plus opex WWN+</v>
      </c>
    </row>
    <row r="391" spans="1:11">
      <c r="A391" t="s">
        <v>348</v>
      </c>
      <c r="B391" t="s">
        <v>202</v>
      </c>
      <c r="C391" t="s">
        <v>203</v>
      </c>
      <c r="D391" t="s">
        <v>47</v>
      </c>
      <c r="E391" t="s">
        <v>41</v>
      </c>
      <c r="F391" s="58">
        <f xml:space="preserve"> IF( ISNA( 'F_Input Override'!F391 ), "", IF( ISBLANK( 'F_Input Override'!F391 ), 'F_Inputs - BP'!F391, 'F_Input Override'!F391 ) )</f>
        <v>0</v>
      </c>
      <c r="G391" s="58">
        <f xml:space="preserve"> IF( ISNA( 'F_Input Override'!G391 ), "", IF( ISBLANK( 'F_Input Override'!G391 ), 'F_Inputs - BP'!G391, 'F_Input Override'!G391 ) )</f>
        <v>0</v>
      </c>
      <c r="H391" s="58">
        <f xml:space="preserve"> IF( ISNA( 'F_Input Override'!H391 ), "", IF( ISBLANK( 'F_Input Override'!H391 ), 'F_Inputs - BP'!H391, 'F_Input Override'!H391 ) )</f>
        <v>0</v>
      </c>
      <c r="I391" s="58">
        <f xml:space="preserve"> IF( ISNA( 'F_Input Override'!I391 ), "", IF( ISBLANK( 'F_Input Override'!I391 ), 'F_Inputs - BP'!I391, 'F_Input Override'!I391 ) )</f>
        <v>0</v>
      </c>
      <c r="J391" s="58">
        <f xml:space="preserve"> IF( ISNA( 'F_Input Override'!J391 ), "", IF( ISBLANK( 'F_Input Override'!J391 ), 'F_Inputs - BP'!J391, 'F_Input Override'!J391 ) )</f>
        <v>0</v>
      </c>
      <c r="K391" s="64" t="str">
        <f xml:space="preserve"> INDEX(Lookup!C:C, MATCH('Inp - BP final'!B391, Lookup!B:B, 0),)</f>
        <v>Plus opex WWN+</v>
      </c>
    </row>
    <row r="392" spans="1:11">
      <c r="A392" t="s">
        <v>348</v>
      </c>
      <c r="B392" t="s">
        <v>204</v>
      </c>
      <c r="C392" t="s">
        <v>205</v>
      </c>
      <c r="D392" t="s">
        <v>47</v>
      </c>
      <c r="E392" t="s">
        <v>41</v>
      </c>
      <c r="F392" s="58">
        <f xml:space="preserve"> IF( ISNA( 'F_Input Override'!F392 ), "", IF( ISBLANK( 'F_Input Override'!F392 ), 'F_Inputs - BP'!F392, 'F_Input Override'!F392 ) )</f>
        <v>0</v>
      </c>
      <c r="G392" s="58">
        <f xml:space="preserve"> IF( ISNA( 'F_Input Override'!G392 ), "", IF( ISBLANK( 'F_Input Override'!G392 ), 'F_Inputs - BP'!G392, 'F_Input Override'!G392 ) )</f>
        <v>0</v>
      </c>
      <c r="H392" s="58">
        <f xml:space="preserve"> IF( ISNA( 'F_Input Override'!H392 ), "", IF( ISBLANK( 'F_Input Override'!H392 ), 'F_Inputs - BP'!H392, 'F_Input Override'!H392 ) )</f>
        <v>0</v>
      </c>
      <c r="I392" s="58">
        <f xml:space="preserve"> IF( ISNA( 'F_Input Override'!I392 ), "", IF( ISBLANK( 'F_Input Override'!I392 ), 'F_Inputs - BP'!I392, 'F_Input Override'!I392 ) )</f>
        <v>0</v>
      </c>
      <c r="J392" s="58">
        <f xml:space="preserve"> IF( ISNA( 'F_Input Override'!J392 ), "", IF( ISBLANK( 'F_Input Override'!J392 ), 'F_Inputs - BP'!J392, 'F_Input Override'!J392 ) )</f>
        <v>0</v>
      </c>
      <c r="K392" s="64" t="str">
        <f xml:space="preserve"> INDEX(Lookup!C:C, MATCH('Inp - BP final'!B392, Lookup!B:B, 0),)</f>
        <v>Plus opex WWN+</v>
      </c>
    </row>
    <row r="393" spans="1:11">
      <c r="A393" t="s">
        <v>348</v>
      </c>
      <c r="B393" t="s">
        <v>206</v>
      </c>
      <c r="C393" t="s">
        <v>207</v>
      </c>
      <c r="D393" t="s">
        <v>47</v>
      </c>
      <c r="E393" t="s">
        <v>41</v>
      </c>
      <c r="F393" s="58">
        <f xml:space="preserve"> IF( ISNA( 'F_Input Override'!F393 ), "", IF( ISBLANK( 'F_Input Override'!F393 ), 'F_Inputs - BP'!F393, 'F_Input Override'!F393 ) )</f>
        <v>0</v>
      </c>
      <c r="G393" s="58">
        <f xml:space="preserve"> IF( ISNA( 'F_Input Override'!G393 ), "", IF( ISBLANK( 'F_Input Override'!G393 ), 'F_Inputs - BP'!G393, 'F_Input Override'!G393 ) )</f>
        <v>0</v>
      </c>
      <c r="H393" s="58">
        <f xml:space="preserve"> IF( ISNA( 'F_Input Override'!H393 ), "", IF( ISBLANK( 'F_Input Override'!H393 ), 'F_Inputs - BP'!H393, 'F_Input Override'!H393 ) )</f>
        <v>0</v>
      </c>
      <c r="I393" s="58">
        <f xml:space="preserve"> IF( ISNA( 'F_Input Override'!I393 ), "", IF( ISBLANK( 'F_Input Override'!I393 ), 'F_Inputs - BP'!I393, 'F_Input Override'!I393 ) )</f>
        <v>0</v>
      </c>
      <c r="J393" s="58">
        <f xml:space="preserve"> IF( ISNA( 'F_Input Override'!J393 ), "", IF( ISBLANK( 'F_Input Override'!J393 ), 'F_Inputs - BP'!J393, 'F_Input Override'!J393 ) )</f>
        <v>0</v>
      </c>
      <c r="K393" s="64" t="str">
        <f xml:space="preserve"> INDEX(Lookup!C:C, MATCH('Inp - BP final'!B393, Lookup!B:B, 0),)</f>
        <v>Plus opex WWN+</v>
      </c>
    </row>
    <row r="394" spans="1:11">
      <c r="A394" t="s">
        <v>348</v>
      </c>
      <c r="B394" t="s">
        <v>208</v>
      </c>
      <c r="C394" t="s">
        <v>209</v>
      </c>
      <c r="D394" t="s">
        <v>47</v>
      </c>
      <c r="E394" t="s">
        <v>41</v>
      </c>
      <c r="F394" s="58">
        <f xml:space="preserve"> IF( ISNA( 'F_Input Override'!F394 ), "", IF( ISBLANK( 'F_Input Override'!F394 ), 'F_Inputs - BP'!F394, 'F_Input Override'!F394 ) )</f>
        <v>0</v>
      </c>
      <c r="G394" s="58">
        <f xml:space="preserve"> IF( ISNA( 'F_Input Override'!G394 ), "", IF( ISBLANK( 'F_Input Override'!G394 ), 'F_Inputs - BP'!G394, 'F_Input Override'!G394 ) )</f>
        <v>0</v>
      </c>
      <c r="H394" s="58">
        <f xml:space="preserve"> IF( ISNA( 'F_Input Override'!H394 ), "", IF( ISBLANK( 'F_Input Override'!H394 ), 'F_Inputs - BP'!H394, 'F_Input Override'!H394 ) )</f>
        <v>0</v>
      </c>
      <c r="I394" s="58">
        <f xml:space="preserve"> IF( ISNA( 'F_Input Override'!I394 ), "", IF( ISBLANK( 'F_Input Override'!I394 ), 'F_Inputs - BP'!I394, 'F_Input Override'!I394 ) )</f>
        <v>0</v>
      </c>
      <c r="J394" s="58">
        <f xml:space="preserve"> IF( ISNA( 'F_Input Override'!J394 ), "", IF( ISBLANK( 'F_Input Override'!J394 ), 'F_Inputs - BP'!J394, 'F_Input Override'!J394 ) )</f>
        <v>0</v>
      </c>
      <c r="K394" s="64" t="str">
        <f xml:space="preserve"> INDEX(Lookup!C:C, MATCH('Inp - BP final'!B394, Lookup!B:B, 0),)</f>
        <v>Plus opex WWN+</v>
      </c>
    </row>
    <row r="395" spans="1:11">
      <c r="A395" t="s">
        <v>348</v>
      </c>
      <c r="B395" t="s">
        <v>210</v>
      </c>
      <c r="C395" t="s">
        <v>211</v>
      </c>
      <c r="D395" t="s">
        <v>47</v>
      </c>
      <c r="E395" t="s">
        <v>41</v>
      </c>
      <c r="F395" s="58">
        <f xml:space="preserve"> IF( ISNA( 'F_Input Override'!F395 ), "", IF( ISBLANK( 'F_Input Override'!F395 ), 'F_Inputs - BP'!F395, 'F_Input Override'!F395 ) )</f>
        <v>0</v>
      </c>
      <c r="G395" s="58">
        <f xml:space="preserve"> IF( ISNA( 'F_Input Override'!G395 ), "", IF( ISBLANK( 'F_Input Override'!G395 ), 'F_Inputs - BP'!G395, 'F_Input Override'!G395 ) )</f>
        <v>0</v>
      </c>
      <c r="H395" s="58">
        <f xml:space="preserve"> IF( ISNA( 'F_Input Override'!H395 ), "", IF( ISBLANK( 'F_Input Override'!H395 ), 'F_Inputs - BP'!H395, 'F_Input Override'!H395 ) )</f>
        <v>0</v>
      </c>
      <c r="I395" s="58">
        <f xml:space="preserve"> IF( ISNA( 'F_Input Override'!I395 ), "", IF( ISBLANK( 'F_Input Override'!I395 ), 'F_Inputs - BP'!I395, 'F_Input Override'!I395 ) )</f>
        <v>0</v>
      </c>
      <c r="J395" s="58">
        <f xml:space="preserve"> IF( ISNA( 'F_Input Override'!J395 ), "", IF( ISBLANK( 'F_Input Override'!J395 ), 'F_Inputs - BP'!J395, 'F_Input Override'!J395 ) )</f>
        <v>0</v>
      </c>
      <c r="K395" s="64" t="str">
        <f xml:space="preserve"> INDEX(Lookup!C:C, MATCH('Inp - BP final'!B395, Lookup!B:B, 0),)</f>
        <v>Plus opex BIO</v>
      </c>
    </row>
    <row r="396" spans="1:11">
      <c r="A396" t="s">
        <v>348</v>
      </c>
      <c r="B396" t="s">
        <v>212</v>
      </c>
      <c r="C396" t="s">
        <v>213</v>
      </c>
      <c r="D396" t="s">
        <v>47</v>
      </c>
      <c r="E396" t="s">
        <v>41</v>
      </c>
      <c r="F396" s="58">
        <f xml:space="preserve"> IF( ISNA( 'F_Input Override'!F396 ), "", IF( ISBLANK( 'F_Input Override'!F396 ), 'F_Inputs - BP'!F396, 'F_Input Override'!F396 ) )</f>
        <v>0</v>
      </c>
      <c r="G396" s="58">
        <f xml:space="preserve"> IF( ISNA( 'F_Input Override'!G396 ), "", IF( ISBLANK( 'F_Input Override'!G396 ), 'F_Inputs - BP'!G396, 'F_Input Override'!G396 ) )</f>
        <v>0</v>
      </c>
      <c r="H396" s="58">
        <f xml:space="preserve"> IF( ISNA( 'F_Input Override'!H396 ), "", IF( ISBLANK( 'F_Input Override'!H396 ), 'F_Inputs - BP'!H396, 'F_Input Override'!H396 ) )</f>
        <v>0</v>
      </c>
      <c r="I396" s="58">
        <f xml:space="preserve"> IF( ISNA( 'F_Input Override'!I396 ), "", IF( ISBLANK( 'F_Input Override'!I396 ), 'F_Inputs - BP'!I396, 'F_Input Override'!I396 ) )</f>
        <v>0</v>
      </c>
      <c r="J396" s="58">
        <f xml:space="preserve"> IF( ISNA( 'F_Input Override'!J396 ), "", IF( ISBLANK( 'F_Input Override'!J396 ), 'F_Inputs - BP'!J396, 'F_Input Override'!J396 ) )</f>
        <v>0</v>
      </c>
      <c r="K396" s="64" t="str">
        <f xml:space="preserve"> INDEX(Lookup!C:C, MATCH('Inp - BP final'!B396, Lookup!B:B, 0),)</f>
        <v>Plus opex BIO</v>
      </c>
    </row>
    <row r="397" spans="1:11">
      <c r="A397" t="s">
        <v>348</v>
      </c>
      <c r="B397" t="s">
        <v>214</v>
      </c>
      <c r="C397" t="s">
        <v>215</v>
      </c>
      <c r="D397" t="s">
        <v>47</v>
      </c>
      <c r="E397" t="s">
        <v>41</v>
      </c>
      <c r="F397" s="58">
        <f xml:space="preserve"> IF( ISNA( 'F_Input Override'!F397 ), "", IF( ISBLANK( 'F_Input Override'!F397 ), 'F_Inputs - BP'!F397, 'F_Input Override'!F397 ) )</f>
        <v>0</v>
      </c>
      <c r="G397" s="58">
        <f xml:space="preserve"> IF( ISNA( 'F_Input Override'!G397 ), "", IF( ISBLANK( 'F_Input Override'!G397 ), 'F_Inputs - BP'!G397, 'F_Input Override'!G397 ) )</f>
        <v>0</v>
      </c>
      <c r="H397" s="58">
        <f xml:space="preserve"> IF( ISNA( 'F_Input Override'!H397 ), "", IF( ISBLANK( 'F_Input Override'!H397 ), 'F_Inputs - BP'!H397, 'F_Input Override'!H397 ) )</f>
        <v>0</v>
      </c>
      <c r="I397" s="58">
        <f xml:space="preserve"> IF( ISNA( 'F_Input Override'!I397 ), "", IF( ISBLANK( 'F_Input Override'!I397 ), 'F_Inputs - BP'!I397, 'F_Input Override'!I397 ) )</f>
        <v>0</v>
      </c>
      <c r="J397" s="58">
        <f xml:space="preserve"> IF( ISNA( 'F_Input Override'!J397 ), "", IF( ISBLANK( 'F_Input Override'!J397 ), 'F_Inputs - BP'!J397, 'F_Input Override'!J397 ) )</f>
        <v>0</v>
      </c>
      <c r="K397" s="64" t="str">
        <f xml:space="preserve"> INDEX(Lookup!C:C, MATCH('Inp - BP final'!B397, Lookup!B:B, 0),)</f>
        <v>Plus opex BIO</v>
      </c>
    </row>
    <row r="398" spans="1:11">
      <c r="A398" t="s">
        <v>348</v>
      </c>
      <c r="B398" t="s">
        <v>216</v>
      </c>
      <c r="C398" t="s">
        <v>217</v>
      </c>
      <c r="D398" t="s">
        <v>47</v>
      </c>
      <c r="E398" t="s">
        <v>41</v>
      </c>
      <c r="F398" s="58">
        <f xml:space="preserve"> IF( ISNA( 'F_Input Override'!F398 ), "", IF( ISBLANK( 'F_Input Override'!F398 ), 'F_Inputs - BP'!F398, 'F_Input Override'!F398 ) )</f>
        <v>0</v>
      </c>
      <c r="G398" s="58">
        <f xml:space="preserve"> IF( ISNA( 'F_Input Override'!G398 ), "", IF( ISBLANK( 'F_Input Override'!G398 ), 'F_Inputs - BP'!G398, 'F_Input Override'!G398 ) )</f>
        <v>0</v>
      </c>
      <c r="H398" s="58">
        <f xml:space="preserve"> IF( ISNA( 'F_Input Override'!H398 ), "", IF( ISBLANK( 'F_Input Override'!H398 ), 'F_Inputs - BP'!H398, 'F_Input Override'!H398 ) )</f>
        <v>0</v>
      </c>
      <c r="I398" s="58">
        <f xml:space="preserve"> IF( ISNA( 'F_Input Override'!I398 ), "", IF( ISBLANK( 'F_Input Override'!I398 ), 'F_Inputs - BP'!I398, 'F_Input Override'!I398 ) )</f>
        <v>0</v>
      </c>
      <c r="J398" s="58">
        <f xml:space="preserve"> IF( ISNA( 'F_Input Override'!J398 ), "", IF( ISBLANK( 'F_Input Override'!J398 ), 'F_Inputs - BP'!J398, 'F_Input Override'!J398 ) )</f>
        <v>0</v>
      </c>
      <c r="K398" s="64" t="str">
        <f xml:space="preserve"> INDEX(Lookup!C:C, MATCH('Inp - BP final'!B398, Lookup!B:B, 0),)</f>
        <v>Plus opex ADDN1</v>
      </c>
    </row>
    <row r="399" spans="1:11">
      <c r="A399" t="s">
        <v>348</v>
      </c>
      <c r="B399" t="s">
        <v>218</v>
      </c>
      <c r="C399" t="s">
        <v>219</v>
      </c>
      <c r="D399" t="s">
        <v>47</v>
      </c>
      <c r="E399" t="s">
        <v>41</v>
      </c>
      <c r="F399" s="58">
        <f xml:space="preserve"> IF( ISNA( 'F_Input Override'!F399 ), "", IF( ISBLANK( 'F_Input Override'!F399 ), 'F_Inputs - BP'!F399, 'F_Input Override'!F399 ) )</f>
        <v>0</v>
      </c>
      <c r="G399" s="58">
        <f xml:space="preserve"> IF( ISNA( 'F_Input Override'!G399 ), "", IF( ISBLANK( 'F_Input Override'!G399 ), 'F_Inputs - BP'!G399, 'F_Input Override'!G399 ) )</f>
        <v>0</v>
      </c>
      <c r="H399" s="58">
        <f xml:space="preserve"> IF( ISNA( 'F_Input Override'!H399 ), "", IF( ISBLANK( 'F_Input Override'!H399 ), 'F_Inputs - BP'!H399, 'F_Input Override'!H399 ) )</f>
        <v>0</v>
      </c>
      <c r="I399" s="58">
        <f xml:space="preserve"> IF( ISNA( 'F_Input Override'!I399 ), "", IF( ISBLANK( 'F_Input Override'!I399 ), 'F_Inputs - BP'!I399, 'F_Input Override'!I399 ) )</f>
        <v>0</v>
      </c>
      <c r="J399" s="58">
        <f xml:space="preserve"> IF( ISNA( 'F_Input Override'!J399 ), "", IF( ISBLANK( 'F_Input Override'!J399 ), 'F_Inputs - BP'!J399, 'F_Input Override'!J399 ) )</f>
        <v>0</v>
      </c>
      <c r="K399" s="64" t="str">
        <f xml:space="preserve"> INDEX(Lookup!C:C, MATCH('Inp - BP final'!B399, Lookup!B:B, 0),)</f>
        <v>Plus opex ADDN2</v>
      </c>
    </row>
    <row r="400" spans="1:11">
      <c r="A400" t="s">
        <v>348</v>
      </c>
      <c r="B400" t="s">
        <v>220</v>
      </c>
      <c r="C400" t="s">
        <v>221</v>
      </c>
      <c r="D400" t="s">
        <v>47</v>
      </c>
      <c r="E400" t="s">
        <v>41</v>
      </c>
      <c r="F400" s="58">
        <f xml:space="preserve"> IF( ISNA( 'F_Input Override'!F400 ), "", IF( ISBLANK( 'F_Input Override'!F400 ), 'F_Inputs - BP'!F400, 'F_Input Override'!F400 ) )</f>
        <v>0</v>
      </c>
      <c r="G400" s="58">
        <f xml:space="preserve"> IF( ISNA( 'F_Input Override'!G400 ), "", IF( ISBLANK( 'F_Input Override'!G400 ), 'F_Inputs - BP'!G400, 'F_Input Override'!G400 ) )</f>
        <v>0</v>
      </c>
      <c r="H400" s="58">
        <f xml:space="preserve"> IF( ISNA( 'F_Input Override'!H400 ), "", IF( ISBLANK( 'F_Input Override'!H400 ), 'F_Inputs - BP'!H400, 'F_Input Override'!H400 ) )</f>
        <v>0</v>
      </c>
      <c r="I400" s="58">
        <f xml:space="preserve"> IF( ISNA( 'F_Input Override'!I400 ), "", IF( ISBLANK( 'F_Input Override'!I400 ), 'F_Inputs - BP'!I400, 'F_Input Override'!I400 ) )</f>
        <v>0</v>
      </c>
      <c r="J400" s="58">
        <f xml:space="preserve"> IF( ISNA( 'F_Input Override'!J400 ), "", IF( ISBLANK( 'F_Input Override'!J400 ), 'F_Inputs - BP'!J400, 'F_Input Override'!J400 ) )</f>
        <v>0</v>
      </c>
      <c r="K400" s="64" t="str">
        <f xml:space="preserve"> INDEX(Lookup!C:C, MATCH('Inp - BP final'!B400, Lookup!B:B, 0),)</f>
        <v>Plus opex Total</v>
      </c>
    </row>
    <row r="401" spans="1:11">
      <c r="A401" t="s">
        <v>348</v>
      </c>
      <c r="B401" t="s">
        <v>222</v>
      </c>
      <c r="C401" t="s">
        <v>223</v>
      </c>
      <c r="D401" t="s">
        <v>47</v>
      </c>
      <c r="E401" t="s">
        <v>41</v>
      </c>
      <c r="F401" s="58">
        <f xml:space="preserve"> IF( ISNA( 'F_Input Override'!F401 ), "", IF( ISBLANK( 'F_Input Override'!F401 ), 'F_Inputs - BP'!F401, 'F_Input Override'!F401 ) )</f>
        <v>0</v>
      </c>
      <c r="G401" s="58">
        <f xml:space="preserve"> IF( ISNA( 'F_Input Override'!G401 ), "", IF( ISBLANK( 'F_Input Override'!G401 ), 'F_Inputs - BP'!G401, 'F_Input Override'!G401 ) )</f>
        <v>0</v>
      </c>
      <c r="H401" s="58">
        <f xml:space="preserve"> IF( ISNA( 'F_Input Override'!H401 ), "", IF( ISBLANK( 'F_Input Override'!H401 ), 'F_Inputs - BP'!H401, 'F_Input Override'!H401 ) )</f>
        <v>0</v>
      </c>
      <c r="I401" s="58">
        <f xml:space="preserve"> IF( ISNA( 'F_Input Override'!I401 ), "", IF( ISBLANK( 'F_Input Override'!I401 ), 'F_Inputs - BP'!I401, 'F_Input Override'!I401 ) )</f>
        <v>0</v>
      </c>
      <c r="J401" s="58">
        <f xml:space="preserve"> IF( ISNA( 'F_Input Override'!J401 ), "", IF( ISBLANK( 'F_Input Override'!J401 ), 'F_Inputs - BP'!J401, 'F_Input Override'!J401 ) )</f>
        <v>0</v>
      </c>
      <c r="K401" s="64" t="str">
        <f xml:space="preserve"> INDEX(Lookup!C:C, MATCH('Inp - BP final'!B401, Lookup!B:B, 0),)</f>
        <v>Plus totex WWN+</v>
      </c>
    </row>
    <row r="402" spans="1:11">
      <c r="A402" t="s">
        <v>348</v>
      </c>
      <c r="B402" t="s">
        <v>224</v>
      </c>
      <c r="C402" t="s">
        <v>225</v>
      </c>
      <c r="D402" t="s">
        <v>47</v>
      </c>
      <c r="E402" t="s">
        <v>41</v>
      </c>
      <c r="F402" s="58">
        <f xml:space="preserve"> IF( ISNA( 'F_Input Override'!F402 ), "", IF( ISBLANK( 'F_Input Override'!F402 ), 'F_Inputs - BP'!F402, 'F_Input Override'!F402 ) )</f>
        <v>0</v>
      </c>
      <c r="G402" s="58">
        <f xml:space="preserve"> IF( ISNA( 'F_Input Override'!G402 ), "", IF( ISBLANK( 'F_Input Override'!G402 ), 'F_Inputs - BP'!G402, 'F_Input Override'!G402 ) )</f>
        <v>0</v>
      </c>
      <c r="H402" s="58">
        <f xml:space="preserve"> IF( ISNA( 'F_Input Override'!H402 ), "", IF( ISBLANK( 'F_Input Override'!H402 ), 'F_Inputs - BP'!H402, 'F_Input Override'!H402 ) )</f>
        <v>0</v>
      </c>
      <c r="I402" s="58">
        <f xml:space="preserve"> IF( ISNA( 'F_Input Override'!I402 ), "", IF( ISBLANK( 'F_Input Override'!I402 ), 'F_Inputs - BP'!I402, 'F_Input Override'!I402 ) )</f>
        <v>0</v>
      </c>
      <c r="J402" s="58">
        <f xml:space="preserve"> IF( ISNA( 'F_Input Override'!J402 ), "", IF( ISBLANK( 'F_Input Override'!J402 ), 'F_Inputs - BP'!J402, 'F_Input Override'!J402 ) )</f>
        <v>0</v>
      </c>
      <c r="K402" s="64" t="str">
        <f xml:space="preserve"> INDEX(Lookup!C:C, MATCH('Inp - BP final'!B402, Lookup!B:B, 0),)</f>
        <v>Plus totex WWN+</v>
      </c>
    </row>
    <row r="403" spans="1:11">
      <c r="A403" t="s">
        <v>348</v>
      </c>
      <c r="B403" t="s">
        <v>226</v>
      </c>
      <c r="C403" t="s">
        <v>227</v>
      </c>
      <c r="D403" t="s">
        <v>47</v>
      </c>
      <c r="E403" t="s">
        <v>41</v>
      </c>
      <c r="F403" s="58">
        <f xml:space="preserve"> IF( ISNA( 'F_Input Override'!F403 ), "", IF( ISBLANK( 'F_Input Override'!F403 ), 'F_Inputs - BP'!F403, 'F_Input Override'!F403 ) )</f>
        <v>0</v>
      </c>
      <c r="G403" s="58">
        <f xml:space="preserve"> IF( ISNA( 'F_Input Override'!G403 ), "", IF( ISBLANK( 'F_Input Override'!G403 ), 'F_Inputs - BP'!G403, 'F_Input Override'!G403 ) )</f>
        <v>0</v>
      </c>
      <c r="H403" s="58">
        <f xml:space="preserve"> IF( ISNA( 'F_Input Override'!H403 ), "", IF( ISBLANK( 'F_Input Override'!H403 ), 'F_Inputs - BP'!H403, 'F_Input Override'!H403 ) )</f>
        <v>0</v>
      </c>
      <c r="I403" s="58">
        <f xml:space="preserve"> IF( ISNA( 'F_Input Override'!I403 ), "", IF( ISBLANK( 'F_Input Override'!I403 ), 'F_Inputs - BP'!I403, 'F_Input Override'!I403 ) )</f>
        <v>0</v>
      </c>
      <c r="J403" s="58">
        <f xml:space="preserve"> IF( ISNA( 'F_Input Override'!J403 ), "", IF( ISBLANK( 'F_Input Override'!J403 ), 'F_Inputs - BP'!J403, 'F_Input Override'!J403 ) )</f>
        <v>0</v>
      </c>
      <c r="K403" s="64" t="str">
        <f xml:space="preserve"> INDEX(Lookup!C:C, MATCH('Inp - BP final'!B403, Lookup!B:B, 0),)</f>
        <v>Plus totex WWN+</v>
      </c>
    </row>
    <row r="404" spans="1:11">
      <c r="A404" t="s">
        <v>348</v>
      </c>
      <c r="B404" t="s">
        <v>228</v>
      </c>
      <c r="C404" t="s">
        <v>229</v>
      </c>
      <c r="D404" t="s">
        <v>47</v>
      </c>
      <c r="E404" t="s">
        <v>41</v>
      </c>
      <c r="F404" s="58">
        <f xml:space="preserve"> IF( ISNA( 'F_Input Override'!F404 ), "", IF( ISBLANK( 'F_Input Override'!F404 ), 'F_Inputs - BP'!F404, 'F_Input Override'!F404 ) )</f>
        <v>0</v>
      </c>
      <c r="G404" s="58">
        <f xml:space="preserve"> IF( ISNA( 'F_Input Override'!G404 ), "", IF( ISBLANK( 'F_Input Override'!G404 ), 'F_Inputs - BP'!G404, 'F_Input Override'!G404 ) )</f>
        <v>0</v>
      </c>
      <c r="H404" s="58">
        <f xml:space="preserve"> IF( ISNA( 'F_Input Override'!H404 ), "", IF( ISBLANK( 'F_Input Override'!H404 ), 'F_Inputs - BP'!H404, 'F_Input Override'!H404 ) )</f>
        <v>0</v>
      </c>
      <c r="I404" s="58">
        <f xml:space="preserve"> IF( ISNA( 'F_Input Override'!I404 ), "", IF( ISBLANK( 'F_Input Override'!I404 ), 'F_Inputs - BP'!I404, 'F_Input Override'!I404 ) )</f>
        <v>0</v>
      </c>
      <c r="J404" s="58">
        <f xml:space="preserve"> IF( ISNA( 'F_Input Override'!J404 ), "", IF( ISBLANK( 'F_Input Override'!J404 ), 'F_Inputs - BP'!J404, 'F_Input Override'!J404 ) )</f>
        <v>0</v>
      </c>
      <c r="K404" s="64" t="str">
        <f xml:space="preserve"> INDEX(Lookup!C:C, MATCH('Inp - BP final'!B404, Lookup!B:B, 0),)</f>
        <v>Plus totex WWN+</v>
      </c>
    </row>
    <row r="405" spans="1:11">
      <c r="A405" t="s">
        <v>348</v>
      </c>
      <c r="B405" t="s">
        <v>230</v>
      </c>
      <c r="C405" t="s">
        <v>231</v>
      </c>
      <c r="D405" t="s">
        <v>47</v>
      </c>
      <c r="E405" t="s">
        <v>41</v>
      </c>
      <c r="F405" s="58">
        <f xml:space="preserve"> IF( ISNA( 'F_Input Override'!F405 ), "", IF( ISBLANK( 'F_Input Override'!F405 ), 'F_Inputs - BP'!F405, 'F_Input Override'!F405 ) )</f>
        <v>0</v>
      </c>
      <c r="G405" s="58">
        <f xml:space="preserve"> IF( ISNA( 'F_Input Override'!G405 ), "", IF( ISBLANK( 'F_Input Override'!G405 ), 'F_Inputs - BP'!G405, 'F_Input Override'!G405 ) )</f>
        <v>0</v>
      </c>
      <c r="H405" s="58">
        <f xml:space="preserve"> IF( ISNA( 'F_Input Override'!H405 ), "", IF( ISBLANK( 'F_Input Override'!H405 ), 'F_Inputs - BP'!H405, 'F_Input Override'!H405 ) )</f>
        <v>0</v>
      </c>
      <c r="I405" s="58">
        <f xml:space="preserve"> IF( ISNA( 'F_Input Override'!I405 ), "", IF( ISBLANK( 'F_Input Override'!I405 ), 'F_Inputs - BP'!I405, 'F_Input Override'!I405 ) )</f>
        <v>0</v>
      </c>
      <c r="J405" s="58">
        <f xml:space="preserve"> IF( ISNA( 'F_Input Override'!J405 ), "", IF( ISBLANK( 'F_Input Override'!J405 ), 'F_Inputs - BP'!J405, 'F_Input Override'!J405 ) )</f>
        <v>0</v>
      </c>
      <c r="K405" s="64" t="str">
        <f xml:space="preserve"> INDEX(Lookup!C:C, MATCH('Inp - BP final'!B405, Lookup!B:B, 0),)</f>
        <v>Plus totex WWN+</v>
      </c>
    </row>
    <row r="406" spans="1:11">
      <c r="A406" t="s">
        <v>348</v>
      </c>
      <c r="B406" t="s">
        <v>232</v>
      </c>
      <c r="C406" t="s">
        <v>233</v>
      </c>
      <c r="D406" t="s">
        <v>47</v>
      </c>
      <c r="E406" t="s">
        <v>41</v>
      </c>
      <c r="F406" s="58">
        <f xml:space="preserve"> IF( ISNA( 'F_Input Override'!F406 ), "", IF( ISBLANK( 'F_Input Override'!F406 ), 'F_Inputs - BP'!F406, 'F_Input Override'!F406 ) )</f>
        <v>0</v>
      </c>
      <c r="G406" s="58">
        <f xml:space="preserve"> IF( ISNA( 'F_Input Override'!G406 ), "", IF( ISBLANK( 'F_Input Override'!G406 ), 'F_Inputs - BP'!G406, 'F_Input Override'!G406 ) )</f>
        <v>0</v>
      </c>
      <c r="H406" s="58">
        <f xml:space="preserve"> IF( ISNA( 'F_Input Override'!H406 ), "", IF( ISBLANK( 'F_Input Override'!H406 ), 'F_Inputs - BP'!H406, 'F_Input Override'!H406 ) )</f>
        <v>0</v>
      </c>
      <c r="I406" s="58">
        <f xml:space="preserve"> IF( ISNA( 'F_Input Override'!I406 ), "", IF( ISBLANK( 'F_Input Override'!I406 ), 'F_Inputs - BP'!I406, 'F_Input Override'!I406 ) )</f>
        <v>0</v>
      </c>
      <c r="J406" s="58">
        <f xml:space="preserve"> IF( ISNA( 'F_Input Override'!J406 ), "", IF( ISBLANK( 'F_Input Override'!J406 ), 'F_Inputs - BP'!J406, 'F_Input Override'!J406 ) )</f>
        <v>0</v>
      </c>
      <c r="K406" s="64" t="str">
        <f xml:space="preserve"> INDEX(Lookup!C:C, MATCH('Inp - BP final'!B406, Lookup!B:B, 0),)</f>
        <v>Plus totex BIO</v>
      </c>
    </row>
    <row r="407" spans="1:11">
      <c r="A407" t="s">
        <v>348</v>
      </c>
      <c r="B407" t="s">
        <v>234</v>
      </c>
      <c r="C407" t="s">
        <v>235</v>
      </c>
      <c r="D407" t="s">
        <v>47</v>
      </c>
      <c r="E407" t="s">
        <v>41</v>
      </c>
      <c r="F407" s="58">
        <f xml:space="preserve"> IF( ISNA( 'F_Input Override'!F407 ), "", IF( ISBLANK( 'F_Input Override'!F407 ), 'F_Inputs - BP'!F407, 'F_Input Override'!F407 ) )</f>
        <v>0</v>
      </c>
      <c r="G407" s="58">
        <f xml:space="preserve"> IF( ISNA( 'F_Input Override'!G407 ), "", IF( ISBLANK( 'F_Input Override'!G407 ), 'F_Inputs - BP'!G407, 'F_Input Override'!G407 ) )</f>
        <v>0</v>
      </c>
      <c r="H407" s="58">
        <f xml:space="preserve"> IF( ISNA( 'F_Input Override'!H407 ), "", IF( ISBLANK( 'F_Input Override'!H407 ), 'F_Inputs - BP'!H407, 'F_Input Override'!H407 ) )</f>
        <v>0</v>
      </c>
      <c r="I407" s="58">
        <f xml:space="preserve"> IF( ISNA( 'F_Input Override'!I407 ), "", IF( ISBLANK( 'F_Input Override'!I407 ), 'F_Inputs - BP'!I407, 'F_Input Override'!I407 ) )</f>
        <v>0</v>
      </c>
      <c r="J407" s="58">
        <f xml:space="preserve"> IF( ISNA( 'F_Input Override'!J407 ), "", IF( ISBLANK( 'F_Input Override'!J407 ), 'F_Inputs - BP'!J407, 'F_Input Override'!J407 ) )</f>
        <v>0</v>
      </c>
      <c r="K407" s="64" t="str">
        <f xml:space="preserve"> INDEX(Lookup!C:C, MATCH('Inp - BP final'!B407, Lookup!B:B, 0),)</f>
        <v>Plus totex BIO</v>
      </c>
    </row>
    <row r="408" spans="1:11">
      <c r="A408" t="s">
        <v>348</v>
      </c>
      <c r="B408" t="s">
        <v>236</v>
      </c>
      <c r="C408" t="s">
        <v>237</v>
      </c>
      <c r="D408" t="s">
        <v>47</v>
      </c>
      <c r="E408" t="s">
        <v>41</v>
      </c>
      <c r="F408" s="58">
        <f xml:space="preserve"> IF( ISNA( 'F_Input Override'!F408 ), "", IF( ISBLANK( 'F_Input Override'!F408 ), 'F_Inputs - BP'!F408, 'F_Input Override'!F408 ) )</f>
        <v>0</v>
      </c>
      <c r="G408" s="58">
        <f xml:space="preserve"> IF( ISNA( 'F_Input Override'!G408 ), "", IF( ISBLANK( 'F_Input Override'!G408 ), 'F_Inputs - BP'!G408, 'F_Input Override'!G408 ) )</f>
        <v>0</v>
      </c>
      <c r="H408" s="58">
        <f xml:space="preserve"> IF( ISNA( 'F_Input Override'!H408 ), "", IF( ISBLANK( 'F_Input Override'!H408 ), 'F_Inputs - BP'!H408, 'F_Input Override'!H408 ) )</f>
        <v>0</v>
      </c>
      <c r="I408" s="58">
        <f xml:space="preserve"> IF( ISNA( 'F_Input Override'!I408 ), "", IF( ISBLANK( 'F_Input Override'!I408 ), 'F_Inputs - BP'!I408, 'F_Input Override'!I408 ) )</f>
        <v>0</v>
      </c>
      <c r="J408" s="58">
        <f xml:space="preserve"> IF( ISNA( 'F_Input Override'!J408 ), "", IF( ISBLANK( 'F_Input Override'!J408 ), 'F_Inputs - BP'!J408, 'F_Input Override'!J408 ) )</f>
        <v>0</v>
      </c>
      <c r="K408" s="64" t="str">
        <f xml:space="preserve"> INDEX(Lookup!C:C, MATCH('Inp - BP final'!B408, Lookup!B:B, 0),)</f>
        <v>Plus totex BIO</v>
      </c>
    </row>
    <row r="409" spans="1:11">
      <c r="A409" t="s">
        <v>348</v>
      </c>
      <c r="B409" t="s">
        <v>238</v>
      </c>
      <c r="C409" t="s">
        <v>239</v>
      </c>
      <c r="D409" t="s">
        <v>47</v>
      </c>
      <c r="E409" t="s">
        <v>41</v>
      </c>
      <c r="F409" s="58">
        <f xml:space="preserve"> IF( ISNA( 'F_Input Override'!F409 ), "", IF( ISBLANK( 'F_Input Override'!F409 ), 'F_Inputs - BP'!F409, 'F_Input Override'!F409 ) )</f>
        <v>0</v>
      </c>
      <c r="G409" s="58">
        <f xml:space="preserve"> IF( ISNA( 'F_Input Override'!G409 ), "", IF( ISBLANK( 'F_Input Override'!G409 ), 'F_Inputs - BP'!G409, 'F_Input Override'!G409 ) )</f>
        <v>0</v>
      </c>
      <c r="H409" s="58">
        <f xml:space="preserve"> IF( ISNA( 'F_Input Override'!H409 ), "", IF( ISBLANK( 'F_Input Override'!H409 ), 'F_Inputs - BP'!H409, 'F_Input Override'!H409 ) )</f>
        <v>0</v>
      </c>
      <c r="I409" s="58">
        <f xml:space="preserve"> IF( ISNA( 'F_Input Override'!I409 ), "", IF( ISBLANK( 'F_Input Override'!I409 ), 'F_Inputs - BP'!I409, 'F_Input Override'!I409 ) )</f>
        <v>0</v>
      </c>
      <c r="J409" s="58">
        <f xml:space="preserve"> IF( ISNA( 'F_Input Override'!J409 ), "", IF( ISBLANK( 'F_Input Override'!J409 ), 'F_Inputs - BP'!J409, 'F_Input Override'!J409 ) )</f>
        <v>0</v>
      </c>
      <c r="K409" s="64" t="str">
        <f xml:space="preserve"> INDEX(Lookup!C:C, MATCH('Inp - BP final'!B409, Lookup!B:B, 0),)</f>
        <v>Plus totex ADDN1</v>
      </c>
    </row>
    <row r="410" spans="1:11">
      <c r="A410" t="s">
        <v>348</v>
      </c>
      <c r="B410" t="s">
        <v>240</v>
      </c>
      <c r="C410" t="s">
        <v>241</v>
      </c>
      <c r="D410" t="s">
        <v>47</v>
      </c>
      <c r="E410" t="s">
        <v>41</v>
      </c>
      <c r="F410" s="58">
        <f xml:space="preserve"> IF( ISNA( 'F_Input Override'!F410 ), "", IF( ISBLANK( 'F_Input Override'!F410 ), 'F_Inputs - BP'!F410, 'F_Input Override'!F410 ) )</f>
        <v>0</v>
      </c>
      <c r="G410" s="58">
        <f xml:space="preserve"> IF( ISNA( 'F_Input Override'!G410 ), "", IF( ISBLANK( 'F_Input Override'!G410 ), 'F_Inputs - BP'!G410, 'F_Input Override'!G410 ) )</f>
        <v>0</v>
      </c>
      <c r="H410" s="58">
        <f xml:space="preserve"> IF( ISNA( 'F_Input Override'!H410 ), "", IF( ISBLANK( 'F_Input Override'!H410 ), 'F_Inputs - BP'!H410, 'F_Input Override'!H410 ) )</f>
        <v>0</v>
      </c>
      <c r="I410" s="58">
        <f xml:space="preserve"> IF( ISNA( 'F_Input Override'!I410 ), "", IF( ISBLANK( 'F_Input Override'!I410 ), 'F_Inputs - BP'!I410, 'F_Input Override'!I410 ) )</f>
        <v>0</v>
      </c>
      <c r="J410" s="58">
        <f xml:space="preserve"> IF( ISNA( 'F_Input Override'!J410 ), "", IF( ISBLANK( 'F_Input Override'!J410 ), 'F_Inputs - BP'!J410, 'F_Input Override'!J410 ) )</f>
        <v>0</v>
      </c>
      <c r="K410" s="64" t="str">
        <f xml:space="preserve"> INDEX(Lookup!C:C, MATCH('Inp - BP final'!B410, Lookup!B:B, 0),)</f>
        <v>Plus totex ADDN2</v>
      </c>
    </row>
    <row r="411" spans="1:11">
      <c r="A411" t="s">
        <v>348</v>
      </c>
      <c r="B411" t="s">
        <v>242</v>
      </c>
      <c r="C411" t="s">
        <v>243</v>
      </c>
      <c r="D411" t="s">
        <v>47</v>
      </c>
      <c r="E411" t="s">
        <v>41</v>
      </c>
      <c r="F411" s="58">
        <f xml:space="preserve"> IF( ISNA( 'F_Input Override'!F411 ), "", IF( ISBLANK( 'F_Input Override'!F411 ), 'F_Inputs - BP'!F411, 'F_Input Override'!F411 ) )</f>
        <v>0</v>
      </c>
      <c r="G411" s="58">
        <f xml:space="preserve"> IF( ISNA( 'F_Input Override'!G411 ), "", IF( ISBLANK( 'F_Input Override'!G411 ), 'F_Inputs - BP'!G411, 'F_Input Override'!G411 ) )</f>
        <v>0</v>
      </c>
      <c r="H411" s="58">
        <f xml:space="preserve"> IF( ISNA( 'F_Input Override'!H411 ), "", IF( ISBLANK( 'F_Input Override'!H411 ), 'F_Inputs - BP'!H411, 'F_Input Override'!H411 ) )</f>
        <v>0</v>
      </c>
      <c r="I411" s="58">
        <f xml:space="preserve"> IF( ISNA( 'F_Input Override'!I411 ), "", IF( ISBLANK( 'F_Input Override'!I411 ), 'F_Inputs - BP'!I411, 'F_Input Override'!I411 ) )</f>
        <v>0</v>
      </c>
      <c r="J411" s="58">
        <f xml:space="preserve"> IF( ISNA( 'F_Input Override'!J411 ), "", IF( ISBLANK( 'F_Input Override'!J411 ), 'F_Inputs - BP'!J411, 'F_Input Override'!J411 ) )</f>
        <v>0</v>
      </c>
      <c r="K411" s="64" t="str">
        <f xml:space="preserve"> INDEX(Lookup!C:C, MATCH('Inp - BP final'!B411, Lookup!B:B, 0),)</f>
        <v>Plus totex Total</v>
      </c>
    </row>
    <row r="412" spans="1:11">
      <c r="A412" t="s">
        <v>348</v>
      </c>
      <c r="B412" t="s">
        <v>244</v>
      </c>
      <c r="C412" t="s">
        <v>245</v>
      </c>
      <c r="D412" t="s">
        <v>47</v>
      </c>
      <c r="E412" t="s">
        <v>41</v>
      </c>
      <c r="F412" s="58">
        <f xml:space="preserve"> IF( ISNA( 'F_Input Override'!F412 ), "", IF( ISBLANK( 'F_Input Override'!F412 ), 'F_Inputs - BP'!F412, 'F_Input Override'!F412 ) )</f>
        <v>0</v>
      </c>
      <c r="G412" s="58">
        <f xml:space="preserve"> IF( ISNA( 'F_Input Override'!G412 ), "", IF( ISBLANK( 'F_Input Override'!G412 ), 'F_Inputs - BP'!G412, 'F_Input Override'!G412 ) )</f>
        <v>0</v>
      </c>
      <c r="H412" s="58">
        <f xml:space="preserve"> IF( ISNA( 'F_Input Override'!H412 ), "", IF( ISBLANK( 'F_Input Override'!H412 ), 'F_Inputs - BP'!H412, 'F_Input Override'!H412 ) )</f>
        <v>0</v>
      </c>
      <c r="I412" s="58">
        <f xml:space="preserve"> IF( ISNA( 'F_Input Override'!I412 ), "", IF( ISBLANK( 'F_Input Override'!I412 ), 'F_Inputs - BP'!I412, 'F_Input Override'!I412 ) )</f>
        <v>0</v>
      </c>
      <c r="J412" s="58">
        <f xml:space="preserve"> IF( ISNA( 'F_Input Override'!J412 ), "", IF( ISBLANK( 'F_Input Override'!J412 ), 'F_Inputs - BP'!J412, 'F_Input Override'!J412 ) )</f>
        <v>0</v>
      </c>
      <c r="K412" s="64" t="str">
        <f xml:space="preserve"> INDEX(Lookup!C:C, MATCH('Inp - BP final'!B412, Lookup!B:B, 0),)</f>
        <v>Plus capex WWN+</v>
      </c>
    </row>
    <row r="413" spans="1:11">
      <c r="A413" t="s">
        <v>348</v>
      </c>
      <c r="B413" t="s">
        <v>246</v>
      </c>
      <c r="C413" t="s">
        <v>247</v>
      </c>
      <c r="D413" t="s">
        <v>47</v>
      </c>
      <c r="E413" t="s">
        <v>41</v>
      </c>
      <c r="F413" s="58">
        <f xml:space="preserve"> IF( ISNA( 'F_Input Override'!F413 ), "", IF( ISBLANK( 'F_Input Override'!F413 ), 'F_Inputs - BP'!F413, 'F_Input Override'!F413 ) )</f>
        <v>0</v>
      </c>
      <c r="G413" s="58">
        <f xml:space="preserve"> IF( ISNA( 'F_Input Override'!G413 ), "", IF( ISBLANK( 'F_Input Override'!G413 ), 'F_Inputs - BP'!G413, 'F_Input Override'!G413 ) )</f>
        <v>0</v>
      </c>
      <c r="H413" s="58">
        <f xml:space="preserve"> IF( ISNA( 'F_Input Override'!H413 ), "", IF( ISBLANK( 'F_Input Override'!H413 ), 'F_Inputs - BP'!H413, 'F_Input Override'!H413 ) )</f>
        <v>0</v>
      </c>
      <c r="I413" s="58">
        <f xml:space="preserve"> IF( ISNA( 'F_Input Override'!I413 ), "", IF( ISBLANK( 'F_Input Override'!I413 ), 'F_Inputs - BP'!I413, 'F_Input Override'!I413 ) )</f>
        <v>0</v>
      </c>
      <c r="J413" s="58">
        <f xml:space="preserve"> IF( ISNA( 'F_Input Override'!J413 ), "", IF( ISBLANK( 'F_Input Override'!J413 ), 'F_Inputs - BP'!J413, 'F_Input Override'!J413 ) )</f>
        <v>0</v>
      </c>
      <c r="K413" s="64" t="str">
        <f xml:space="preserve"> INDEX(Lookup!C:C, MATCH('Inp - BP final'!B413, Lookup!B:B, 0),)</f>
        <v>Plus capex WWN+</v>
      </c>
    </row>
    <row r="414" spans="1:11">
      <c r="A414" t="s">
        <v>348</v>
      </c>
      <c r="B414" t="s">
        <v>248</v>
      </c>
      <c r="C414" t="s">
        <v>249</v>
      </c>
      <c r="D414" t="s">
        <v>47</v>
      </c>
      <c r="E414" t="s">
        <v>41</v>
      </c>
      <c r="F414" s="58">
        <f xml:space="preserve"> IF( ISNA( 'F_Input Override'!F414 ), "", IF( ISBLANK( 'F_Input Override'!F414 ), 'F_Inputs - BP'!F414, 'F_Input Override'!F414 ) )</f>
        <v>0</v>
      </c>
      <c r="G414" s="58">
        <f xml:space="preserve"> IF( ISNA( 'F_Input Override'!G414 ), "", IF( ISBLANK( 'F_Input Override'!G414 ), 'F_Inputs - BP'!G414, 'F_Input Override'!G414 ) )</f>
        <v>0</v>
      </c>
      <c r="H414" s="58">
        <f xml:space="preserve"> IF( ISNA( 'F_Input Override'!H414 ), "", IF( ISBLANK( 'F_Input Override'!H414 ), 'F_Inputs - BP'!H414, 'F_Input Override'!H414 ) )</f>
        <v>0</v>
      </c>
      <c r="I414" s="58">
        <f xml:space="preserve"> IF( ISNA( 'F_Input Override'!I414 ), "", IF( ISBLANK( 'F_Input Override'!I414 ), 'F_Inputs - BP'!I414, 'F_Input Override'!I414 ) )</f>
        <v>0</v>
      </c>
      <c r="J414" s="58">
        <f xml:space="preserve"> IF( ISNA( 'F_Input Override'!J414 ), "", IF( ISBLANK( 'F_Input Override'!J414 ), 'F_Inputs - BP'!J414, 'F_Input Override'!J414 ) )</f>
        <v>0</v>
      </c>
      <c r="K414" s="64" t="str">
        <f xml:space="preserve"> INDEX(Lookup!C:C, MATCH('Inp - BP final'!B414, Lookup!B:B, 0),)</f>
        <v>Plus capex WWN+</v>
      </c>
    </row>
    <row r="415" spans="1:11">
      <c r="A415" t="s">
        <v>348</v>
      </c>
      <c r="B415" t="s">
        <v>250</v>
      </c>
      <c r="C415" t="s">
        <v>251</v>
      </c>
      <c r="D415" t="s">
        <v>47</v>
      </c>
      <c r="E415" t="s">
        <v>41</v>
      </c>
      <c r="F415" s="58">
        <f xml:space="preserve"> IF( ISNA( 'F_Input Override'!F415 ), "", IF( ISBLANK( 'F_Input Override'!F415 ), 'F_Inputs - BP'!F415, 'F_Input Override'!F415 ) )</f>
        <v>0</v>
      </c>
      <c r="G415" s="58">
        <f xml:space="preserve"> IF( ISNA( 'F_Input Override'!G415 ), "", IF( ISBLANK( 'F_Input Override'!G415 ), 'F_Inputs - BP'!G415, 'F_Input Override'!G415 ) )</f>
        <v>0</v>
      </c>
      <c r="H415" s="58">
        <f xml:space="preserve"> IF( ISNA( 'F_Input Override'!H415 ), "", IF( ISBLANK( 'F_Input Override'!H415 ), 'F_Inputs - BP'!H415, 'F_Input Override'!H415 ) )</f>
        <v>0</v>
      </c>
      <c r="I415" s="58">
        <f xml:space="preserve"> IF( ISNA( 'F_Input Override'!I415 ), "", IF( ISBLANK( 'F_Input Override'!I415 ), 'F_Inputs - BP'!I415, 'F_Input Override'!I415 ) )</f>
        <v>0</v>
      </c>
      <c r="J415" s="58">
        <f xml:space="preserve"> IF( ISNA( 'F_Input Override'!J415 ), "", IF( ISBLANK( 'F_Input Override'!J415 ), 'F_Inputs - BP'!J415, 'F_Input Override'!J415 ) )</f>
        <v>0</v>
      </c>
      <c r="K415" s="64" t="str">
        <f xml:space="preserve"> INDEX(Lookup!C:C, MATCH('Inp - BP final'!B415, Lookup!B:B, 0),)</f>
        <v>Plus capex WWN+</v>
      </c>
    </row>
    <row r="416" spans="1:11">
      <c r="A416" t="s">
        <v>348</v>
      </c>
      <c r="B416" t="s">
        <v>252</v>
      </c>
      <c r="C416" t="s">
        <v>253</v>
      </c>
      <c r="D416" t="s">
        <v>47</v>
      </c>
      <c r="E416" t="s">
        <v>41</v>
      </c>
      <c r="F416" s="58">
        <f xml:space="preserve"> IF( ISNA( 'F_Input Override'!F416 ), "", IF( ISBLANK( 'F_Input Override'!F416 ), 'F_Inputs - BP'!F416, 'F_Input Override'!F416 ) )</f>
        <v>0</v>
      </c>
      <c r="G416" s="58">
        <f xml:space="preserve"> IF( ISNA( 'F_Input Override'!G416 ), "", IF( ISBLANK( 'F_Input Override'!G416 ), 'F_Inputs - BP'!G416, 'F_Input Override'!G416 ) )</f>
        <v>0</v>
      </c>
      <c r="H416" s="58">
        <f xml:space="preserve"> IF( ISNA( 'F_Input Override'!H416 ), "", IF( ISBLANK( 'F_Input Override'!H416 ), 'F_Inputs - BP'!H416, 'F_Input Override'!H416 ) )</f>
        <v>0</v>
      </c>
      <c r="I416" s="58">
        <f xml:space="preserve"> IF( ISNA( 'F_Input Override'!I416 ), "", IF( ISBLANK( 'F_Input Override'!I416 ), 'F_Inputs - BP'!I416, 'F_Input Override'!I416 ) )</f>
        <v>0</v>
      </c>
      <c r="J416" s="58">
        <f xml:space="preserve"> IF( ISNA( 'F_Input Override'!J416 ), "", IF( ISBLANK( 'F_Input Override'!J416 ), 'F_Inputs - BP'!J416, 'F_Input Override'!J416 ) )</f>
        <v>0</v>
      </c>
      <c r="K416" s="64" t="str">
        <f xml:space="preserve"> INDEX(Lookup!C:C, MATCH('Inp - BP final'!B416, Lookup!B:B, 0),)</f>
        <v>Plus capex WWN+</v>
      </c>
    </row>
    <row r="417" spans="1:11">
      <c r="A417" t="s">
        <v>348</v>
      </c>
      <c r="B417" t="s">
        <v>254</v>
      </c>
      <c r="C417" t="s">
        <v>255</v>
      </c>
      <c r="D417" t="s">
        <v>47</v>
      </c>
      <c r="E417" t="s">
        <v>41</v>
      </c>
      <c r="F417" s="58">
        <f xml:space="preserve"> IF( ISNA( 'F_Input Override'!F417 ), "", IF( ISBLANK( 'F_Input Override'!F417 ), 'F_Inputs - BP'!F417, 'F_Input Override'!F417 ) )</f>
        <v>0</v>
      </c>
      <c r="G417" s="58">
        <f xml:space="preserve"> IF( ISNA( 'F_Input Override'!G417 ), "", IF( ISBLANK( 'F_Input Override'!G417 ), 'F_Inputs - BP'!G417, 'F_Input Override'!G417 ) )</f>
        <v>0</v>
      </c>
      <c r="H417" s="58">
        <f xml:space="preserve"> IF( ISNA( 'F_Input Override'!H417 ), "", IF( ISBLANK( 'F_Input Override'!H417 ), 'F_Inputs - BP'!H417, 'F_Input Override'!H417 ) )</f>
        <v>0</v>
      </c>
      <c r="I417" s="58">
        <f xml:space="preserve"> IF( ISNA( 'F_Input Override'!I417 ), "", IF( ISBLANK( 'F_Input Override'!I417 ), 'F_Inputs - BP'!I417, 'F_Input Override'!I417 ) )</f>
        <v>0</v>
      </c>
      <c r="J417" s="58">
        <f xml:space="preserve"> IF( ISNA( 'F_Input Override'!J417 ), "", IF( ISBLANK( 'F_Input Override'!J417 ), 'F_Inputs - BP'!J417, 'F_Input Override'!J417 ) )</f>
        <v>0</v>
      </c>
      <c r="K417" s="64" t="str">
        <f xml:space="preserve"> INDEX(Lookup!C:C, MATCH('Inp - BP final'!B417, Lookup!B:B, 0),)</f>
        <v>Plus capex BIO</v>
      </c>
    </row>
    <row r="418" spans="1:11">
      <c r="A418" t="s">
        <v>348</v>
      </c>
      <c r="B418" t="s">
        <v>256</v>
      </c>
      <c r="C418" t="s">
        <v>257</v>
      </c>
      <c r="D418" t="s">
        <v>47</v>
      </c>
      <c r="E418" t="s">
        <v>41</v>
      </c>
      <c r="F418" s="58">
        <f xml:space="preserve"> IF( ISNA( 'F_Input Override'!F418 ), "", IF( ISBLANK( 'F_Input Override'!F418 ), 'F_Inputs - BP'!F418, 'F_Input Override'!F418 ) )</f>
        <v>0</v>
      </c>
      <c r="G418" s="58">
        <f xml:space="preserve"> IF( ISNA( 'F_Input Override'!G418 ), "", IF( ISBLANK( 'F_Input Override'!G418 ), 'F_Inputs - BP'!G418, 'F_Input Override'!G418 ) )</f>
        <v>0</v>
      </c>
      <c r="H418" s="58">
        <f xml:space="preserve"> IF( ISNA( 'F_Input Override'!H418 ), "", IF( ISBLANK( 'F_Input Override'!H418 ), 'F_Inputs - BP'!H418, 'F_Input Override'!H418 ) )</f>
        <v>0</v>
      </c>
      <c r="I418" s="58">
        <f xml:space="preserve"> IF( ISNA( 'F_Input Override'!I418 ), "", IF( ISBLANK( 'F_Input Override'!I418 ), 'F_Inputs - BP'!I418, 'F_Input Override'!I418 ) )</f>
        <v>0</v>
      </c>
      <c r="J418" s="58">
        <f xml:space="preserve"> IF( ISNA( 'F_Input Override'!J418 ), "", IF( ISBLANK( 'F_Input Override'!J418 ), 'F_Inputs - BP'!J418, 'F_Input Override'!J418 ) )</f>
        <v>0</v>
      </c>
      <c r="K418" s="64" t="str">
        <f xml:space="preserve"> INDEX(Lookup!C:C, MATCH('Inp - BP final'!B418, Lookup!B:B, 0),)</f>
        <v>Plus capex BIO</v>
      </c>
    </row>
    <row r="419" spans="1:11">
      <c r="A419" t="s">
        <v>348</v>
      </c>
      <c r="B419" t="s">
        <v>258</v>
      </c>
      <c r="C419" t="s">
        <v>259</v>
      </c>
      <c r="D419" t="s">
        <v>47</v>
      </c>
      <c r="E419" t="s">
        <v>41</v>
      </c>
      <c r="F419" s="58">
        <f xml:space="preserve"> IF( ISNA( 'F_Input Override'!F419 ), "", IF( ISBLANK( 'F_Input Override'!F419 ), 'F_Inputs - BP'!F419, 'F_Input Override'!F419 ) )</f>
        <v>0</v>
      </c>
      <c r="G419" s="58">
        <f xml:space="preserve"> IF( ISNA( 'F_Input Override'!G419 ), "", IF( ISBLANK( 'F_Input Override'!G419 ), 'F_Inputs - BP'!G419, 'F_Input Override'!G419 ) )</f>
        <v>0</v>
      </c>
      <c r="H419" s="58">
        <f xml:space="preserve"> IF( ISNA( 'F_Input Override'!H419 ), "", IF( ISBLANK( 'F_Input Override'!H419 ), 'F_Inputs - BP'!H419, 'F_Input Override'!H419 ) )</f>
        <v>0</v>
      </c>
      <c r="I419" s="58">
        <f xml:space="preserve"> IF( ISNA( 'F_Input Override'!I419 ), "", IF( ISBLANK( 'F_Input Override'!I419 ), 'F_Inputs - BP'!I419, 'F_Input Override'!I419 ) )</f>
        <v>0</v>
      </c>
      <c r="J419" s="58">
        <f xml:space="preserve"> IF( ISNA( 'F_Input Override'!J419 ), "", IF( ISBLANK( 'F_Input Override'!J419 ), 'F_Inputs - BP'!J419, 'F_Input Override'!J419 ) )</f>
        <v>0</v>
      </c>
      <c r="K419" s="64" t="str">
        <f xml:space="preserve"> INDEX(Lookup!C:C, MATCH('Inp - BP final'!B419, Lookup!B:B, 0),)</f>
        <v>Plus capex BIO</v>
      </c>
    </row>
    <row r="420" spans="1:11">
      <c r="A420" t="s">
        <v>348</v>
      </c>
      <c r="B420" t="s">
        <v>260</v>
      </c>
      <c r="C420" t="s">
        <v>261</v>
      </c>
      <c r="D420" t="s">
        <v>47</v>
      </c>
      <c r="E420" t="s">
        <v>41</v>
      </c>
      <c r="F420" s="58">
        <f xml:space="preserve"> IF( ISNA( 'F_Input Override'!F420 ), "", IF( ISBLANK( 'F_Input Override'!F420 ), 'F_Inputs - BP'!F420, 'F_Input Override'!F420 ) )</f>
        <v>0</v>
      </c>
      <c r="G420" s="58">
        <f xml:space="preserve"> IF( ISNA( 'F_Input Override'!G420 ), "", IF( ISBLANK( 'F_Input Override'!G420 ), 'F_Inputs - BP'!G420, 'F_Input Override'!G420 ) )</f>
        <v>0</v>
      </c>
      <c r="H420" s="58">
        <f xml:space="preserve"> IF( ISNA( 'F_Input Override'!H420 ), "", IF( ISBLANK( 'F_Input Override'!H420 ), 'F_Inputs - BP'!H420, 'F_Input Override'!H420 ) )</f>
        <v>0</v>
      </c>
      <c r="I420" s="58">
        <f xml:space="preserve"> IF( ISNA( 'F_Input Override'!I420 ), "", IF( ISBLANK( 'F_Input Override'!I420 ), 'F_Inputs - BP'!I420, 'F_Input Override'!I420 ) )</f>
        <v>0</v>
      </c>
      <c r="J420" s="58">
        <f xml:space="preserve"> IF( ISNA( 'F_Input Override'!J420 ), "", IF( ISBLANK( 'F_Input Override'!J420 ), 'F_Inputs - BP'!J420, 'F_Input Override'!J420 ) )</f>
        <v>0</v>
      </c>
      <c r="K420" s="64" t="str">
        <f xml:space="preserve"> INDEX(Lookup!C:C, MATCH('Inp - BP final'!B420, Lookup!B:B, 0),)</f>
        <v>Plus capex ADDN1</v>
      </c>
    </row>
    <row r="421" spans="1:11">
      <c r="A421" t="s">
        <v>348</v>
      </c>
      <c r="B421" t="s">
        <v>262</v>
      </c>
      <c r="C421" t="s">
        <v>263</v>
      </c>
      <c r="D421" t="s">
        <v>47</v>
      </c>
      <c r="E421" t="s">
        <v>41</v>
      </c>
      <c r="F421" s="58">
        <f xml:space="preserve"> IF( ISNA( 'F_Input Override'!F421 ), "", IF( ISBLANK( 'F_Input Override'!F421 ), 'F_Inputs - BP'!F421, 'F_Input Override'!F421 ) )</f>
        <v>0</v>
      </c>
      <c r="G421" s="58">
        <f xml:space="preserve"> IF( ISNA( 'F_Input Override'!G421 ), "", IF( ISBLANK( 'F_Input Override'!G421 ), 'F_Inputs - BP'!G421, 'F_Input Override'!G421 ) )</f>
        <v>0</v>
      </c>
      <c r="H421" s="58">
        <f xml:space="preserve"> IF( ISNA( 'F_Input Override'!H421 ), "", IF( ISBLANK( 'F_Input Override'!H421 ), 'F_Inputs - BP'!H421, 'F_Input Override'!H421 ) )</f>
        <v>0</v>
      </c>
      <c r="I421" s="58">
        <f xml:space="preserve"> IF( ISNA( 'F_Input Override'!I421 ), "", IF( ISBLANK( 'F_Input Override'!I421 ), 'F_Inputs - BP'!I421, 'F_Input Override'!I421 ) )</f>
        <v>0</v>
      </c>
      <c r="J421" s="58">
        <f xml:space="preserve"> IF( ISNA( 'F_Input Override'!J421 ), "", IF( ISBLANK( 'F_Input Override'!J421 ), 'F_Inputs - BP'!J421, 'F_Input Override'!J421 ) )</f>
        <v>0</v>
      </c>
      <c r="K421" s="64" t="str">
        <f xml:space="preserve"> INDEX(Lookup!C:C, MATCH('Inp - BP final'!B421, Lookup!B:B, 0),)</f>
        <v>Plus capex ADDN2</v>
      </c>
    </row>
    <row r="422" spans="1:11">
      <c r="A422" t="s">
        <v>348</v>
      </c>
      <c r="B422" t="s">
        <v>264</v>
      </c>
      <c r="C422" t="s">
        <v>265</v>
      </c>
      <c r="D422" t="s">
        <v>47</v>
      </c>
      <c r="E422" t="s">
        <v>41</v>
      </c>
      <c r="F422" s="58">
        <f xml:space="preserve"> IF( ISNA( 'F_Input Override'!F422 ), "", IF( ISBLANK( 'F_Input Override'!F422 ), 'F_Inputs - BP'!F422, 'F_Input Override'!F422 ) )</f>
        <v>0</v>
      </c>
      <c r="G422" s="58">
        <f xml:space="preserve"> IF( ISNA( 'F_Input Override'!G422 ), "", IF( ISBLANK( 'F_Input Override'!G422 ), 'F_Inputs - BP'!G422, 'F_Input Override'!G422 ) )</f>
        <v>0</v>
      </c>
      <c r="H422" s="58">
        <f xml:space="preserve"> IF( ISNA( 'F_Input Override'!H422 ), "", IF( ISBLANK( 'F_Input Override'!H422 ), 'F_Inputs - BP'!H422, 'F_Input Override'!H422 ) )</f>
        <v>0</v>
      </c>
      <c r="I422" s="58">
        <f xml:space="preserve"> IF( ISNA( 'F_Input Override'!I422 ), "", IF( ISBLANK( 'F_Input Override'!I422 ), 'F_Inputs - BP'!I422, 'F_Input Override'!I422 ) )</f>
        <v>0</v>
      </c>
      <c r="J422" s="58">
        <f xml:space="preserve"> IF( ISNA( 'F_Input Override'!J422 ), "", IF( ISBLANK( 'F_Input Override'!J422 ), 'F_Inputs - BP'!J422, 'F_Input Override'!J422 ) )</f>
        <v>0</v>
      </c>
      <c r="K422" s="64" t="str">
        <f xml:space="preserve"> INDEX(Lookup!C:C, MATCH('Inp - BP final'!B422, Lookup!B:B, 0),)</f>
        <v>Plus capex Total</v>
      </c>
    </row>
    <row r="423" spans="1:11">
      <c r="A423" t="s">
        <v>348</v>
      </c>
      <c r="B423" t="s">
        <v>266</v>
      </c>
      <c r="C423" t="s">
        <v>267</v>
      </c>
      <c r="D423" t="s">
        <v>47</v>
      </c>
      <c r="E423" t="s">
        <v>41</v>
      </c>
      <c r="F423" s="58">
        <f xml:space="preserve"> IF( ISNA( 'F_Input Override'!F423 ), "", IF( ISBLANK( 'F_Input Override'!F423 ), 'F_Inputs - BP'!F423, 'F_Input Override'!F423 ) )</f>
        <v>0</v>
      </c>
      <c r="G423" s="58">
        <f xml:space="preserve"> IF( ISNA( 'F_Input Override'!G423 ), "", IF( ISBLANK( 'F_Input Override'!G423 ), 'F_Inputs - BP'!G423, 'F_Input Override'!G423 ) )</f>
        <v>0</v>
      </c>
      <c r="H423" s="58">
        <f xml:space="preserve"> IF( ISNA( 'F_Input Override'!H423 ), "", IF( ISBLANK( 'F_Input Override'!H423 ), 'F_Inputs - BP'!H423, 'F_Input Override'!H423 ) )</f>
        <v>0</v>
      </c>
      <c r="I423" s="58">
        <f xml:space="preserve"> IF( ISNA( 'F_Input Override'!I423 ), "", IF( ISBLANK( 'F_Input Override'!I423 ), 'F_Inputs - BP'!I423, 'F_Input Override'!I423 ) )</f>
        <v>0</v>
      </c>
      <c r="J423" s="58">
        <f xml:space="preserve"> IF( ISNA( 'F_Input Override'!J423 ), "", IF( ISBLANK( 'F_Input Override'!J423 ), 'F_Inputs - BP'!J423, 'F_Input Override'!J423 ) )</f>
        <v>0</v>
      </c>
      <c r="K423" s="64" t="str">
        <f xml:space="preserve"> INDEX(Lookup!C:C, MATCH('Inp - BP final'!B423, Lookup!B:B, 0),)</f>
        <v>Plus opex WWN+</v>
      </c>
    </row>
    <row r="424" spans="1:11">
      <c r="A424" t="s">
        <v>348</v>
      </c>
      <c r="B424" t="s">
        <v>268</v>
      </c>
      <c r="C424" t="s">
        <v>269</v>
      </c>
      <c r="D424" t="s">
        <v>47</v>
      </c>
      <c r="E424" t="s">
        <v>41</v>
      </c>
      <c r="F424" s="58">
        <f xml:space="preserve"> IF( ISNA( 'F_Input Override'!F424 ), "", IF( ISBLANK( 'F_Input Override'!F424 ), 'F_Inputs - BP'!F424, 'F_Input Override'!F424 ) )</f>
        <v>0</v>
      </c>
      <c r="G424" s="58">
        <f xml:space="preserve"> IF( ISNA( 'F_Input Override'!G424 ), "", IF( ISBLANK( 'F_Input Override'!G424 ), 'F_Inputs - BP'!G424, 'F_Input Override'!G424 ) )</f>
        <v>0</v>
      </c>
      <c r="H424" s="58">
        <f xml:space="preserve"> IF( ISNA( 'F_Input Override'!H424 ), "", IF( ISBLANK( 'F_Input Override'!H424 ), 'F_Inputs - BP'!H424, 'F_Input Override'!H424 ) )</f>
        <v>0</v>
      </c>
      <c r="I424" s="58">
        <f xml:space="preserve"> IF( ISNA( 'F_Input Override'!I424 ), "", IF( ISBLANK( 'F_Input Override'!I424 ), 'F_Inputs - BP'!I424, 'F_Input Override'!I424 ) )</f>
        <v>0</v>
      </c>
      <c r="J424" s="58">
        <f xml:space="preserve"> IF( ISNA( 'F_Input Override'!J424 ), "", IF( ISBLANK( 'F_Input Override'!J424 ), 'F_Inputs - BP'!J424, 'F_Input Override'!J424 ) )</f>
        <v>0</v>
      </c>
      <c r="K424" s="64" t="str">
        <f xml:space="preserve"> INDEX(Lookup!C:C, MATCH('Inp - BP final'!B424, Lookup!B:B, 0),)</f>
        <v>Plus opex WWN+</v>
      </c>
    </row>
    <row r="425" spans="1:11">
      <c r="A425" t="s">
        <v>348</v>
      </c>
      <c r="B425" t="s">
        <v>270</v>
      </c>
      <c r="C425" t="s">
        <v>271</v>
      </c>
      <c r="D425" t="s">
        <v>47</v>
      </c>
      <c r="E425" t="s">
        <v>41</v>
      </c>
      <c r="F425" s="58">
        <f xml:space="preserve"> IF( ISNA( 'F_Input Override'!F425 ), "", IF( ISBLANK( 'F_Input Override'!F425 ), 'F_Inputs - BP'!F425, 'F_Input Override'!F425 ) )</f>
        <v>0</v>
      </c>
      <c r="G425" s="58">
        <f xml:space="preserve"> IF( ISNA( 'F_Input Override'!G425 ), "", IF( ISBLANK( 'F_Input Override'!G425 ), 'F_Inputs - BP'!G425, 'F_Input Override'!G425 ) )</f>
        <v>0</v>
      </c>
      <c r="H425" s="58">
        <f xml:space="preserve"> IF( ISNA( 'F_Input Override'!H425 ), "", IF( ISBLANK( 'F_Input Override'!H425 ), 'F_Inputs - BP'!H425, 'F_Input Override'!H425 ) )</f>
        <v>0</v>
      </c>
      <c r="I425" s="58">
        <f xml:space="preserve"> IF( ISNA( 'F_Input Override'!I425 ), "", IF( ISBLANK( 'F_Input Override'!I425 ), 'F_Inputs - BP'!I425, 'F_Input Override'!I425 ) )</f>
        <v>0</v>
      </c>
      <c r="J425" s="58">
        <f xml:space="preserve"> IF( ISNA( 'F_Input Override'!J425 ), "", IF( ISBLANK( 'F_Input Override'!J425 ), 'F_Inputs - BP'!J425, 'F_Input Override'!J425 ) )</f>
        <v>0</v>
      </c>
      <c r="K425" s="64" t="str">
        <f xml:space="preserve"> INDEX(Lookup!C:C, MATCH('Inp - BP final'!B425, Lookup!B:B, 0),)</f>
        <v>Plus opex WWN+</v>
      </c>
    </row>
    <row r="426" spans="1:11">
      <c r="A426" t="s">
        <v>348</v>
      </c>
      <c r="B426" t="s">
        <v>272</v>
      </c>
      <c r="C426" t="s">
        <v>273</v>
      </c>
      <c r="D426" t="s">
        <v>47</v>
      </c>
      <c r="E426" t="s">
        <v>41</v>
      </c>
      <c r="F426" s="58">
        <f xml:space="preserve"> IF( ISNA( 'F_Input Override'!F426 ), "", IF( ISBLANK( 'F_Input Override'!F426 ), 'F_Inputs - BP'!F426, 'F_Input Override'!F426 ) )</f>
        <v>0</v>
      </c>
      <c r="G426" s="58">
        <f xml:space="preserve"> IF( ISNA( 'F_Input Override'!G426 ), "", IF( ISBLANK( 'F_Input Override'!G426 ), 'F_Inputs - BP'!G426, 'F_Input Override'!G426 ) )</f>
        <v>0</v>
      </c>
      <c r="H426" s="58">
        <f xml:space="preserve"> IF( ISNA( 'F_Input Override'!H426 ), "", IF( ISBLANK( 'F_Input Override'!H426 ), 'F_Inputs - BP'!H426, 'F_Input Override'!H426 ) )</f>
        <v>0</v>
      </c>
      <c r="I426" s="58">
        <f xml:space="preserve"> IF( ISNA( 'F_Input Override'!I426 ), "", IF( ISBLANK( 'F_Input Override'!I426 ), 'F_Inputs - BP'!I426, 'F_Input Override'!I426 ) )</f>
        <v>0</v>
      </c>
      <c r="J426" s="58">
        <f xml:space="preserve"> IF( ISNA( 'F_Input Override'!J426 ), "", IF( ISBLANK( 'F_Input Override'!J426 ), 'F_Inputs - BP'!J426, 'F_Input Override'!J426 ) )</f>
        <v>0</v>
      </c>
      <c r="K426" s="64" t="str">
        <f xml:space="preserve"> INDEX(Lookup!C:C, MATCH('Inp - BP final'!B426, Lookup!B:B, 0),)</f>
        <v>Plus opex WWN+</v>
      </c>
    </row>
    <row r="427" spans="1:11">
      <c r="A427" t="s">
        <v>348</v>
      </c>
      <c r="B427" t="s">
        <v>274</v>
      </c>
      <c r="C427" t="s">
        <v>275</v>
      </c>
      <c r="D427" t="s">
        <v>47</v>
      </c>
      <c r="E427" t="s">
        <v>41</v>
      </c>
      <c r="F427" s="58">
        <f xml:space="preserve"> IF( ISNA( 'F_Input Override'!F427 ), "", IF( ISBLANK( 'F_Input Override'!F427 ), 'F_Inputs - BP'!F427, 'F_Input Override'!F427 ) )</f>
        <v>0</v>
      </c>
      <c r="G427" s="58">
        <f xml:space="preserve"> IF( ISNA( 'F_Input Override'!G427 ), "", IF( ISBLANK( 'F_Input Override'!G427 ), 'F_Inputs - BP'!G427, 'F_Input Override'!G427 ) )</f>
        <v>0</v>
      </c>
      <c r="H427" s="58">
        <f xml:space="preserve"> IF( ISNA( 'F_Input Override'!H427 ), "", IF( ISBLANK( 'F_Input Override'!H427 ), 'F_Inputs - BP'!H427, 'F_Input Override'!H427 ) )</f>
        <v>0</v>
      </c>
      <c r="I427" s="58">
        <f xml:space="preserve"> IF( ISNA( 'F_Input Override'!I427 ), "", IF( ISBLANK( 'F_Input Override'!I427 ), 'F_Inputs - BP'!I427, 'F_Input Override'!I427 ) )</f>
        <v>0</v>
      </c>
      <c r="J427" s="58">
        <f xml:space="preserve"> IF( ISNA( 'F_Input Override'!J427 ), "", IF( ISBLANK( 'F_Input Override'!J427 ), 'F_Inputs - BP'!J427, 'F_Input Override'!J427 ) )</f>
        <v>0</v>
      </c>
      <c r="K427" s="64" t="str">
        <f xml:space="preserve"> INDEX(Lookup!C:C, MATCH('Inp - BP final'!B427, Lookup!B:B, 0),)</f>
        <v>Plus opex WWN+</v>
      </c>
    </row>
    <row r="428" spans="1:11">
      <c r="A428" t="s">
        <v>348</v>
      </c>
      <c r="B428" t="s">
        <v>276</v>
      </c>
      <c r="C428" t="s">
        <v>277</v>
      </c>
      <c r="D428" t="s">
        <v>47</v>
      </c>
      <c r="E428" t="s">
        <v>41</v>
      </c>
      <c r="F428" s="58">
        <f xml:space="preserve"> IF( ISNA( 'F_Input Override'!F428 ), "", IF( ISBLANK( 'F_Input Override'!F428 ), 'F_Inputs - BP'!F428, 'F_Input Override'!F428 ) )</f>
        <v>0</v>
      </c>
      <c r="G428" s="58">
        <f xml:space="preserve"> IF( ISNA( 'F_Input Override'!G428 ), "", IF( ISBLANK( 'F_Input Override'!G428 ), 'F_Inputs - BP'!G428, 'F_Input Override'!G428 ) )</f>
        <v>0</v>
      </c>
      <c r="H428" s="58">
        <f xml:space="preserve"> IF( ISNA( 'F_Input Override'!H428 ), "", IF( ISBLANK( 'F_Input Override'!H428 ), 'F_Inputs - BP'!H428, 'F_Input Override'!H428 ) )</f>
        <v>0</v>
      </c>
      <c r="I428" s="58">
        <f xml:space="preserve"> IF( ISNA( 'F_Input Override'!I428 ), "", IF( ISBLANK( 'F_Input Override'!I428 ), 'F_Inputs - BP'!I428, 'F_Input Override'!I428 ) )</f>
        <v>0</v>
      </c>
      <c r="J428" s="58">
        <f xml:space="preserve"> IF( ISNA( 'F_Input Override'!J428 ), "", IF( ISBLANK( 'F_Input Override'!J428 ), 'F_Inputs - BP'!J428, 'F_Input Override'!J428 ) )</f>
        <v>0</v>
      </c>
      <c r="K428" s="64" t="str">
        <f xml:space="preserve"> INDEX(Lookup!C:C, MATCH('Inp - BP final'!B428, Lookup!B:B, 0),)</f>
        <v>Plus opex BIO</v>
      </c>
    </row>
    <row r="429" spans="1:11">
      <c r="A429" t="s">
        <v>348</v>
      </c>
      <c r="B429" t="s">
        <v>278</v>
      </c>
      <c r="C429" t="s">
        <v>279</v>
      </c>
      <c r="D429" t="s">
        <v>47</v>
      </c>
      <c r="E429" t="s">
        <v>41</v>
      </c>
      <c r="F429" s="58">
        <f xml:space="preserve"> IF( ISNA( 'F_Input Override'!F429 ), "", IF( ISBLANK( 'F_Input Override'!F429 ), 'F_Inputs - BP'!F429, 'F_Input Override'!F429 ) )</f>
        <v>0</v>
      </c>
      <c r="G429" s="58">
        <f xml:space="preserve"> IF( ISNA( 'F_Input Override'!G429 ), "", IF( ISBLANK( 'F_Input Override'!G429 ), 'F_Inputs - BP'!G429, 'F_Input Override'!G429 ) )</f>
        <v>0</v>
      </c>
      <c r="H429" s="58">
        <f xml:space="preserve"> IF( ISNA( 'F_Input Override'!H429 ), "", IF( ISBLANK( 'F_Input Override'!H429 ), 'F_Inputs - BP'!H429, 'F_Input Override'!H429 ) )</f>
        <v>0</v>
      </c>
      <c r="I429" s="58">
        <f xml:space="preserve"> IF( ISNA( 'F_Input Override'!I429 ), "", IF( ISBLANK( 'F_Input Override'!I429 ), 'F_Inputs - BP'!I429, 'F_Input Override'!I429 ) )</f>
        <v>0</v>
      </c>
      <c r="J429" s="58">
        <f xml:space="preserve"> IF( ISNA( 'F_Input Override'!J429 ), "", IF( ISBLANK( 'F_Input Override'!J429 ), 'F_Inputs - BP'!J429, 'F_Input Override'!J429 ) )</f>
        <v>0</v>
      </c>
      <c r="K429" s="64" t="str">
        <f xml:space="preserve"> INDEX(Lookup!C:C, MATCH('Inp - BP final'!B429, Lookup!B:B, 0),)</f>
        <v>Plus opex BIO</v>
      </c>
    </row>
    <row r="430" spans="1:11">
      <c r="A430" t="s">
        <v>348</v>
      </c>
      <c r="B430" t="s">
        <v>280</v>
      </c>
      <c r="C430" t="s">
        <v>281</v>
      </c>
      <c r="D430" t="s">
        <v>47</v>
      </c>
      <c r="E430" t="s">
        <v>41</v>
      </c>
      <c r="F430" s="58">
        <f xml:space="preserve"> IF( ISNA( 'F_Input Override'!F430 ), "", IF( ISBLANK( 'F_Input Override'!F430 ), 'F_Inputs - BP'!F430, 'F_Input Override'!F430 ) )</f>
        <v>0</v>
      </c>
      <c r="G430" s="58">
        <f xml:space="preserve"> IF( ISNA( 'F_Input Override'!G430 ), "", IF( ISBLANK( 'F_Input Override'!G430 ), 'F_Inputs - BP'!G430, 'F_Input Override'!G430 ) )</f>
        <v>0</v>
      </c>
      <c r="H430" s="58">
        <f xml:space="preserve"> IF( ISNA( 'F_Input Override'!H430 ), "", IF( ISBLANK( 'F_Input Override'!H430 ), 'F_Inputs - BP'!H430, 'F_Input Override'!H430 ) )</f>
        <v>0</v>
      </c>
      <c r="I430" s="58">
        <f xml:space="preserve"> IF( ISNA( 'F_Input Override'!I430 ), "", IF( ISBLANK( 'F_Input Override'!I430 ), 'F_Inputs - BP'!I430, 'F_Input Override'!I430 ) )</f>
        <v>0</v>
      </c>
      <c r="J430" s="58">
        <f xml:space="preserve"> IF( ISNA( 'F_Input Override'!J430 ), "", IF( ISBLANK( 'F_Input Override'!J430 ), 'F_Inputs - BP'!J430, 'F_Input Override'!J430 ) )</f>
        <v>0</v>
      </c>
      <c r="K430" s="64" t="str">
        <f xml:space="preserve"> INDEX(Lookup!C:C, MATCH('Inp - BP final'!B430, Lookup!B:B, 0),)</f>
        <v>Plus opex BIO</v>
      </c>
    </row>
    <row r="431" spans="1:11">
      <c r="A431" t="s">
        <v>348</v>
      </c>
      <c r="B431" t="s">
        <v>282</v>
      </c>
      <c r="C431" t="s">
        <v>283</v>
      </c>
      <c r="D431" t="s">
        <v>47</v>
      </c>
      <c r="E431" t="s">
        <v>41</v>
      </c>
      <c r="F431" s="58">
        <f xml:space="preserve"> IF( ISNA( 'F_Input Override'!F431 ), "", IF( ISBLANK( 'F_Input Override'!F431 ), 'F_Inputs - BP'!F431, 'F_Input Override'!F431 ) )</f>
        <v>0</v>
      </c>
      <c r="G431" s="58">
        <f xml:space="preserve"> IF( ISNA( 'F_Input Override'!G431 ), "", IF( ISBLANK( 'F_Input Override'!G431 ), 'F_Inputs - BP'!G431, 'F_Input Override'!G431 ) )</f>
        <v>0</v>
      </c>
      <c r="H431" s="58">
        <f xml:space="preserve"> IF( ISNA( 'F_Input Override'!H431 ), "", IF( ISBLANK( 'F_Input Override'!H431 ), 'F_Inputs - BP'!H431, 'F_Input Override'!H431 ) )</f>
        <v>0</v>
      </c>
      <c r="I431" s="58">
        <f xml:space="preserve"> IF( ISNA( 'F_Input Override'!I431 ), "", IF( ISBLANK( 'F_Input Override'!I431 ), 'F_Inputs - BP'!I431, 'F_Input Override'!I431 ) )</f>
        <v>0</v>
      </c>
      <c r="J431" s="58">
        <f xml:space="preserve"> IF( ISNA( 'F_Input Override'!J431 ), "", IF( ISBLANK( 'F_Input Override'!J431 ), 'F_Inputs - BP'!J431, 'F_Input Override'!J431 ) )</f>
        <v>0</v>
      </c>
      <c r="K431" s="64" t="str">
        <f xml:space="preserve"> INDEX(Lookup!C:C, MATCH('Inp - BP final'!B431, Lookup!B:B, 0),)</f>
        <v>Plus opex ADDN1</v>
      </c>
    </row>
    <row r="432" spans="1:11">
      <c r="A432" t="s">
        <v>348</v>
      </c>
      <c r="B432" t="s">
        <v>284</v>
      </c>
      <c r="C432" t="s">
        <v>285</v>
      </c>
      <c r="D432" t="s">
        <v>47</v>
      </c>
      <c r="E432" t="s">
        <v>41</v>
      </c>
      <c r="F432" s="58">
        <f xml:space="preserve"> IF( ISNA( 'F_Input Override'!F432 ), "", IF( ISBLANK( 'F_Input Override'!F432 ), 'F_Inputs - BP'!F432, 'F_Input Override'!F432 ) )</f>
        <v>0</v>
      </c>
      <c r="G432" s="58">
        <f xml:space="preserve"> IF( ISNA( 'F_Input Override'!G432 ), "", IF( ISBLANK( 'F_Input Override'!G432 ), 'F_Inputs - BP'!G432, 'F_Input Override'!G432 ) )</f>
        <v>0</v>
      </c>
      <c r="H432" s="58">
        <f xml:space="preserve"> IF( ISNA( 'F_Input Override'!H432 ), "", IF( ISBLANK( 'F_Input Override'!H432 ), 'F_Inputs - BP'!H432, 'F_Input Override'!H432 ) )</f>
        <v>0</v>
      </c>
      <c r="I432" s="58">
        <f xml:space="preserve"> IF( ISNA( 'F_Input Override'!I432 ), "", IF( ISBLANK( 'F_Input Override'!I432 ), 'F_Inputs - BP'!I432, 'F_Input Override'!I432 ) )</f>
        <v>0</v>
      </c>
      <c r="J432" s="58">
        <f xml:space="preserve"> IF( ISNA( 'F_Input Override'!J432 ), "", IF( ISBLANK( 'F_Input Override'!J432 ), 'F_Inputs - BP'!J432, 'F_Input Override'!J432 ) )</f>
        <v>0</v>
      </c>
      <c r="K432" s="64" t="str">
        <f xml:space="preserve"> INDEX(Lookup!C:C, MATCH('Inp - BP final'!B432, Lookup!B:B, 0),)</f>
        <v>Plus opex ADDN2</v>
      </c>
    </row>
    <row r="433" spans="1:12">
      <c r="A433" t="s">
        <v>348</v>
      </c>
      <c r="B433" t="s">
        <v>286</v>
      </c>
      <c r="C433" t="s">
        <v>287</v>
      </c>
      <c r="D433" t="s">
        <v>47</v>
      </c>
      <c r="E433" t="s">
        <v>41</v>
      </c>
      <c r="F433" s="58">
        <f xml:space="preserve"> IF( ISNA( 'F_Input Override'!F433 ), "", IF( ISBLANK( 'F_Input Override'!F433 ), 'F_Inputs - BP'!F433, 'F_Input Override'!F433 ) )</f>
        <v>0</v>
      </c>
      <c r="G433" s="58">
        <f xml:space="preserve"> IF( ISNA( 'F_Input Override'!G433 ), "", IF( ISBLANK( 'F_Input Override'!G433 ), 'F_Inputs - BP'!G433, 'F_Input Override'!G433 ) )</f>
        <v>0</v>
      </c>
      <c r="H433" s="58">
        <f xml:space="preserve"> IF( ISNA( 'F_Input Override'!H433 ), "", IF( ISBLANK( 'F_Input Override'!H433 ), 'F_Inputs - BP'!H433, 'F_Input Override'!H433 ) )</f>
        <v>0</v>
      </c>
      <c r="I433" s="58">
        <f xml:space="preserve"> IF( ISNA( 'F_Input Override'!I433 ), "", IF( ISBLANK( 'F_Input Override'!I433 ), 'F_Inputs - BP'!I433, 'F_Input Override'!I433 ) )</f>
        <v>0</v>
      </c>
      <c r="J433" s="58">
        <f xml:space="preserve"> IF( ISNA( 'F_Input Override'!J433 ), "", IF( ISBLANK( 'F_Input Override'!J433 ), 'F_Inputs - BP'!J433, 'F_Input Override'!J433 ) )</f>
        <v>0</v>
      </c>
      <c r="K433" s="64" t="str">
        <f xml:space="preserve"> INDEX(Lookup!C:C, MATCH('Inp - BP final'!B433, Lookup!B:B, 0),)</f>
        <v>Plus opex Total</v>
      </c>
    </row>
    <row r="434" spans="1:12">
      <c r="A434" t="s">
        <v>348</v>
      </c>
      <c r="B434" t="s">
        <v>288</v>
      </c>
      <c r="C434" t="s">
        <v>289</v>
      </c>
      <c r="D434" t="s">
        <v>47</v>
      </c>
      <c r="E434" t="s">
        <v>41</v>
      </c>
      <c r="F434" s="58">
        <f xml:space="preserve"> IF( ISNA( 'F_Input Override'!F434 ), "", IF( ISBLANK( 'F_Input Override'!F434 ), 'F_Inputs - BP'!F434, 'F_Input Override'!F434 ) )</f>
        <v>0</v>
      </c>
      <c r="G434" s="58">
        <f xml:space="preserve"> IF( ISNA( 'F_Input Override'!G434 ), "", IF( ISBLANK( 'F_Input Override'!G434 ), 'F_Inputs - BP'!G434, 'F_Input Override'!G434 ) )</f>
        <v>0</v>
      </c>
      <c r="H434" s="58">
        <f xml:space="preserve"> IF( ISNA( 'F_Input Override'!H434 ), "", IF( ISBLANK( 'F_Input Override'!H434 ), 'F_Inputs - BP'!H434, 'F_Input Override'!H434 ) )</f>
        <v>0</v>
      </c>
      <c r="I434" s="58">
        <f xml:space="preserve"> IF( ISNA( 'F_Input Override'!I434 ), "", IF( ISBLANK( 'F_Input Override'!I434 ), 'F_Inputs - BP'!I434, 'F_Input Override'!I434 ) )</f>
        <v>0</v>
      </c>
      <c r="J434" s="58">
        <f xml:space="preserve"> IF( ISNA( 'F_Input Override'!J434 ), "", IF( ISBLANK( 'F_Input Override'!J434 ), 'F_Inputs - BP'!J434, 'F_Input Override'!J434 ) )</f>
        <v>0</v>
      </c>
      <c r="K434" s="64" t="str">
        <f xml:space="preserve"> INDEX(Lookup!C:C, MATCH('Inp - BP final'!B434, Lookup!B:B, 0),)</f>
        <v>Plus totex WWN+</v>
      </c>
    </row>
    <row r="435" spans="1:12">
      <c r="A435" t="s">
        <v>348</v>
      </c>
      <c r="B435" t="s">
        <v>290</v>
      </c>
      <c r="C435" t="s">
        <v>291</v>
      </c>
      <c r="D435" t="s">
        <v>47</v>
      </c>
      <c r="E435" t="s">
        <v>41</v>
      </c>
      <c r="F435" s="58">
        <f xml:space="preserve"> IF( ISNA( 'F_Input Override'!F435 ), "", IF( ISBLANK( 'F_Input Override'!F435 ), 'F_Inputs - BP'!F435, 'F_Input Override'!F435 ) )</f>
        <v>0</v>
      </c>
      <c r="G435" s="58">
        <f xml:space="preserve"> IF( ISNA( 'F_Input Override'!G435 ), "", IF( ISBLANK( 'F_Input Override'!G435 ), 'F_Inputs - BP'!G435, 'F_Input Override'!G435 ) )</f>
        <v>0</v>
      </c>
      <c r="H435" s="58">
        <f xml:space="preserve"> IF( ISNA( 'F_Input Override'!H435 ), "", IF( ISBLANK( 'F_Input Override'!H435 ), 'F_Inputs - BP'!H435, 'F_Input Override'!H435 ) )</f>
        <v>0</v>
      </c>
      <c r="I435" s="58">
        <f xml:space="preserve"> IF( ISNA( 'F_Input Override'!I435 ), "", IF( ISBLANK( 'F_Input Override'!I435 ), 'F_Inputs - BP'!I435, 'F_Input Override'!I435 ) )</f>
        <v>0</v>
      </c>
      <c r="J435" s="58">
        <f xml:space="preserve"> IF( ISNA( 'F_Input Override'!J435 ), "", IF( ISBLANK( 'F_Input Override'!J435 ), 'F_Inputs - BP'!J435, 'F_Input Override'!J435 ) )</f>
        <v>0</v>
      </c>
      <c r="K435" s="64" t="str">
        <f xml:space="preserve"> INDEX(Lookup!C:C, MATCH('Inp - BP final'!B435, Lookup!B:B, 0),)</f>
        <v>Plus totex WWN+</v>
      </c>
    </row>
    <row r="436" spans="1:12">
      <c r="A436" t="s">
        <v>348</v>
      </c>
      <c r="B436" t="s">
        <v>292</v>
      </c>
      <c r="C436" t="s">
        <v>293</v>
      </c>
      <c r="D436" t="s">
        <v>47</v>
      </c>
      <c r="E436" t="s">
        <v>41</v>
      </c>
      <c r="F436" s="58">
        <f xml:space="preserve"> IF( ISNA( 'F_Input Override'!F436 ), "", IF( ISBLANK( 'F_Input Override'!F436 ), 'F_Inputs - BP'!F436, 'F_Input Override'!F436 ) )</f>
        <v>0</v>
      </c>
      <c r="G436" s="58">
        <f xml:space="preserve"> IF( ISNA( 'F_Input Override'!G436 ), "", IF( ISBLANK( 'F_Input Override'!G436 ), 'F_Inputs - BP'!G436, 'F_Input Override'!G436 ) )</f>
        <v>0</v>
      </c>
      <c r="H436" s="58">
        <f xml:space="preserve"> IF( ISNA( 'F_Input Override'!H436 ), "", IF( ISBLANK( 'F_Input Override'!H436 ), 'F_Inputs - BP'!H436, 'F_Input Override'!H436 ) )</f>
        <v>0</v>
      </c>
      <c r="I436" s="58">
        <f xml:space="preserve"> IF( ISNA( 'F_Input Override'!I436 ), "", IF( ISBLANK( 'F_Input Override'!I436 ), 'F_Inputs - BP'!I436, 'F_Input Override'!I436 ) )</f>
        <v>0</v>
      </c>
      <c r="J436" s="58">
        <f xml:space="preserve"> IF( ISNA( 'F_Input Override'!J436 ), "", IF( ISBLANK( 'F_Input Override'!J436 ), 'F_Inputs - BP'!J436, 'F_Input Override'!J436 ) )</f>
        <v>0</v>
      </c>
      <c r="K436" s="64" t="str">
        <f xml:space="preserve"> INDEX(Lookup!C:C, MATCH('Inp - BP final'!B436, Lookup!B:B, 0),)</f>
        <v>Plus totex WWN+</v>
      </c>
    </row>
    <row r="437" spans="1:12">
      <c r="A437" t="s">
        <v>348</v>
      </c>
      <c r="B437" t="s">
        <v>294</v>
      </c>
      <c r="C437" t="s">
        <v>295</v>
      </c>
      <c r="D437" t="s">
        <v>47</v>
      </c>
      <c r="E437" t="s">
        <v>41</v>
      </c>
      <c r="F437" s="58">
        <f xml:space="preserve"> IF( ISNA( 'F_Input Override'!F437 ), "", IF( ISBLANK( 'F_Input Override'!F437 ), 'F_Inputs - BP'!F437, 'F_Input Override'!F437 ) )</f>
        <v>0</v>
      </c>
      <c r="G437" s="58">
        <f xml:space="preserve"> IF( ISNA( 'F_Input Override'!G437 ), "", IF( ISBLANK( 'F_Input Override'!G437 ), 'F_Inputs - BP'!G437, 'F_Input Override'!G437 ) )</f>
        <v>0</v>
      </c>
      <c r="H437" s="58">
        <f xml:space="preserve"> IF( ISNA( 'F_Input Override'!H437 ), "", IF( ISBLANK( 'F_Input Override'!H437 ), 'F_Inputs - BP'!H437, 'F_Input Override'!H437 ) )</f>
        <v>0</v>
      </c>
      <c r="I437" s="58">
        <f xml:space="preserve"> IF( ISNA( 'F_Input Override'!I437 ), "", IF( ISBLANK( 'F_Input Override'!I437 ), 'F_Inputs - BP'!I437, 'F_Input Override'!I437 ) )</f>
        <v>0</v>
      </c>
      <c r="J437" s="58">
        <f xml:space="preserve"> IF( ISNA( 'F_Input Override'!J437 ), "", IF( ISBLANK( 'F_Input Override'!J437 ), 'F_Inputs - BP'!J437, 'F_Input Override'!J437 ) )</f>
        <v>0</v>
      </c>
      <c r="K437" s="64" t="str">
        <f xml:space="preserve"> INDEX(Lookup!C:C, MATCH('Inp - BP final'!B437, Lookup!B:B, 0),)</f>
        <v>Plus totex WWN+</v>
      </c>
    </row>
    <row r="438" spans="1:12">
      <c r="A438" t="s">
        <v>348</v>
      </c>
      <c r="B438" t="s">
        <v>296</v>
      </c>
      <c r="C438" t="s">
        <v>297</v>
      </c>
      <c r="D438" t="s">
        <v>47</v>
      </c>
      <c r="E438" t="s">
        <v>41</v>
      </c>
      <c r="F438" s="58">
        <f xml:space="preserve"> IF( ISNA( 'F_Input Override'!F438 ), "", IF( ISBLANK( 'F_Input Override'!F438 ), 'F_Inputs - BP'!F438, 'F_Input Override'!F438 ) )</f>
        <v>0</v>
      </c>
      <c r="G438" s="58">
        <f xml:space="preserve"> IF( ISNA( 'F_Input Override'!G438 ), "", IF( ISBLANK( 'F_Input Override'!G438 ), 'F_Inputs - BP'!G438, 'F_Input Override'!G438 ) )</f>
        <v>0</v>
      </c>
      <c r="H438" s="58">
        <f xml:space="preserve"> IF( ISNA( 'F_Input Override'!H438 ), "", IF( ISBLANK( 'F_Input Override'!H438 ), 'F_Inputs - BP'!H438, 'F_Input Override'!H438 ) )</f>
        <v>0</v>
      </c>
      <c r="I438" s="58">
        <f xml:space="preserve"> IF( ISNA( 'F_Input Override'!I438 ), "", IF( ISBLANK( 'F_Input Override'!I438 ), 'F_Inputs - BP'!I438, 'F_Input Override'!I438 ) )</f>
        <v>0</v>
      </c>
      <c r="J438" s="58">
        <f xml:space="preserve"> IF( ISNA( 'F_Input Override'!J438 ), "", IF( ISBLANK( 'F_Input Override'!J438 ), 'F_Inputs - BP'!J438, 'F_Input Override'!J438 ) )</f>
        <v>0</v>
      </c>
      <c r="K438" s="64" t="str">
        <f xml:space="preserve"> INDEX(Lookup!C:C, MATCH('Inp - BP final'!B438, Lookup!B:B, 0),)</f>
        <v>Plus totex WWN+</v>
      </c>
    </row>
    <row r="439" spans="1:12">
      <c r="A439" t="s">
        <v>348</v>
      </c>
      <c r="B439" t="s">
        <v>298</v>
      </c>
      <c r="C439" t="s">
        <v>299</v>
      </c>
      <c r="D439" t="s">
        <v>47</v>
      </c>
      <c r="E439" t="s">
        <v>41</v>
      </c>
      <c r="F439" s="58">
        <f xml:space="preserve"> IF( ISNA( 'F_Input Override'!F439 ), "", IF( ISBLANK( 'F_Input Override'!F439 ), 'F_Inputs - BP'!F439, 'F_Input Override'!F439 ) )</f>
        <v>0</v>
      </c>
      <c r="G439" s="58">
        <f xml:space="preserve"> IF( ISNA( 'F_Input Override'!G439 ), "", IF( ISBLANK( 'F_Input Override'!G439 ), 'F_Inputs - BP'!G439, 'F_Input Override'!G439 ) )</f>
        <v>0</v>
      </c>
      <c r="H439" s="58">
        <f xml:space="preserve"> IF( ISNA( 'F_Input Override'!H439 ), "", IF( ISBLANK( 'F_Input Override'!H439 ), 'F_Inputs - BP'!H439, 'F_Input Override'!H439 ) )</f>
        <v>0</v>
      </c>
      <c r="I439" s="58">
        <f xml:space="preserve"> IF( ISNA( 'F_Input Override'!I439 ), "", IF( ISBLANK( 'F_Input Override'!I439 ), 'F_Inputs - BP'!I439, 'F_Input Override'!I439 ) )</f>
        <v>0</v>
      </c>
      <c r="J439" s="58">
        <f xml:space="preserve"> IF( ISNA( 'F_Input Override'!J439 ), "", IF( ISBLANK( 'F_Input Override'!J439 ), 'F_Inputs - BP'!J439, 'F_Input Override'!J439 ) )</f>
        <v>0</v>
      </c>
      <c r="K439" s="64" t="str">
        <f xml:space="preserve"> INDEX(Lookup!C:C, MATCH('Inp - BP final'!B439, Lookup!B:B, 0),)</f>
        <v>Plus totex BIO</v>
      </c>
    </row>
    <row r="440" spans="1:12">
      <c r="A440" t="s">
        <v>348</v>
      </c>
      <c r="B440" t="s">
        <v>300</v>
      </c>
      <c r="C440" t="s">
        <v>301</v>
      </c>
      <c r="D440" t="s">
        <v>47</v>
      </c>
      <c r="E440" t="s">
        <v>41</v>
      </c>
      <c r="F440" s="58">
        <f xml:space="preserve"> IF( ISNA( 'F_Input Override'!F440 ), "", IF( ISBLANK( 'F_Input Override'!F440 ), 'F_Inputs - BP'!F440, 'F_Input Override'!F440 ) )</f>
        <v>0</v>
      </c>
      <c r="G440" s="58">
        <f xml:space="preserve"> IF( ISNA( 'F_Input Override'!G440 ), "", IF( ISBLANK( 'F_Input Override'!G440 ), 'F_Inputs - BP'!G440, 'F_Input Override'!G440 ) )</f>
        <v>0</v>
      </c>
      <c r="H440" s="58">
        <f xml:space="preserve"> IF( ISNA( 'F_Input Override'!H440 ), "", IF( ISBLANK( 'F_Input Override'!H440 ), 'F_Inputs - BP'!H440, 'F_Input Override'!H440 ) )</f>
        <v>0</v>
      </c>
      <c r="I440" s="58">
        <f xml:space="preserve"> IF( ISNA( 'F_Input Override'!I440 ), "", IF( ISBLANK( 'F_Input Override'!I440 ), 'F_Inputs - BP'!I440, 'F_Input Override'!I440 ) )</f>
        <v>0</v>
      </c>
      <c r="J440" s="58">
        <f xml:space="preserve"> IF( ISNA( 'F_Input Override'!J440 ), "", IF( ISBLANK( 'F_Input Override'!J440 ), 'F_Inputs - BP'!J440, 'F_Input Override'!J440 ) )</f>
        <v>0</v>
      </c>
      <c r="K440" s="64" t="str">
        <f xml:space="preserve"> INDEX(Lookup!C:C, MATCH('Inp - BP final'!B440, Lookup!B:B, 0),)</f>
        <v>Plus totex BIO</v>
      </c>
    </row>
    <row r="441" spans="1:12">
      <c r="A441" t="s">
        <v>348</v>
      </c>
      <c r="B441" t="s">
        <v>302</v>
      </c>
      <c r="C441" t="s">
        <v>303</v>
      </c>
      <c r="D441" t="s">
        <v>47</v>
      </c>
      <c r="E441" t="s">
        <v>41</v>
      </c>
      <c r="F441" s="58">
        <f xml:space="preserve"> IF( ISNA( 'F_Input Override'!F441 ), "", IF( ISBLANK( 'F_Input Override'!F441 ), 'F_Inputs - BP'!F441, 'F_Input Override'!F441 ) )</f>
        <v>0</v>
      </c>
      <c r="G441" s="58">
        <f xml:space="preserve"> IF( ISNA( 'F_Input Override'!G441 ), "", IF( ISBLANK( 'F_Input Override'!G441 ), 'F_Inputs - BP'!G441, 'F_Input Override'!G441 ) )</f>
        <v>0</v>
      </c>
      <c r="H441" s="58">
        <f xml:space="preserve"> IF( ISNA( 'F_Input Override'!H441 ), "", IF( ISBLANK( 'F_Input Override'!H441 ), 'F_Inputs - BP'!H441, 'F_Input Override'!H441 ) )</f>
        <v>0</v>
      </c>
      <c r="I441" s="58">
        <f xml:space="preserve"> IF( ISNA( 'F_Input Override'!I441 ), "", IF( ISBLANK( 'F_Input Override'!I441 ), 'F_Inputs - BP'!I441, 'F_Input Override'!I441 ) )</f>
        <v>0</v>
      </c>
      <c r="J441" s="58">
        <f xml:space="preserve"> IF( ISNA( 'F_Input Override'!J441 ), "", IF( ISBLANK( 'F_Input Override'!J441 ), 'F_Inputs - BP'!J441, 'F_Input Override'!J441 ) )</f>
        <v>0</v>
      </c>
      <c r="K441" s="64" t="str">
        <f xml:space="preserve"> INDEX(Lookup!C:C, MATCH('Inp - BP final'!B441, Lookup!B:B, 0),)</f>
        <v>Plus totex BIO</v>
      </c>
    </row>
    <row r="442" spans="1:12">
      <c r="A442" t="s">
        <v>348</v>
      </c>
      <c r="B442" t="s">
        <v>304</v>
      </c>
      <c r="C442" t="s">
        <v>305</v>
      </c>
      <c r="D442" t="s">
        <v>47</v>
      </c>
      <c r="E442" t="s">
        <v>41</v>
      </c>
      <c r="F442" s="58">
        <f xml:space="preserve"> IF( ISNA( 'F_Input Override'!F442 ), "", IF( ISBLANK( 'F_Input Override'!F442 ), 'F_Inputs - BP'!F442, 'F_Input Override'!F442 ) )</f>
        <v>0</v>
      </c>
      <c r="G442" s="58">
        <f xml:space="preserve"> IF( ISNA( 'F_Input Override'!G442 ), "", IF( ISBLANK( 'F_Input Override'!G442 ), 'F_Inputs - BP'!G442, 'F_Input Override'!G442 ) )</f>
        <v>0</v>
      </c>
      <c r="H442" s="58">
        <f xml:space="preserve"> IF( ISNA( 'F_Input Override'!H442 ), "", IF( ISBLANK( 'F_Input Override'!H442 ), 'F_Inputs - BP'!H442, 'F_Input Override'!H442 ) )</f>
        <v>0</v>
      </c>
      <c r="I442" s="58">
        <f xml:space="preserve"> IF( ISNA( 'F_Input Override'!I442 ), "", IF( ISBLANK( 'F_Input Override'!I442 ), 'F_Inputs - BP'!I442, 'F_Input Override'!I442 ) )</f>
        <v>0</v>
      </c>
      <c r="J442" s="58">
        <f xml:space="preserve"> IF( ISNA( 'F_Input Override'!J442 ), "", IF( ISBLANK( 'F_Input Override'!J442 ), 'F_Inputs - BP'!J442, 'F_Input Override'!J442 ) )</f>
        <v>0</v>
      </c>
      <c r="K442" s="64" t="str">
        <f xml:space="preserve"> INDEX(Lookup!C:C, MATCH('Inp - BP final'!B442, Lookup!B:B, 0),)</f>
        <v>Plus totex ADDN1</v>
      </c>
    </row>
    <row r="443" spans="1:12">
      <c r="A443" t="s">
        <v>348</v>
      </c>
      <c r="B443" t="s">
        <v>306</v>
      </c>
      <c r="C443" t="s">
        <v>307</v>
      </c>
      <c r="D443" t="s">
        <v>47</v>
      </c>
      <c r="E443" t="s">
        <v>41</v>
      </c>
      <c r="F443" s="58">
        <f xml:space="preserve"> IF( ISNA( 'F_Input Override'!F443 ), "", IF( ISBLANK( 'F_Input Override'!F443 ), 'F_Inputs - BP'!F443, 'F_Input Override'!F443 ) )</f>
        <v>0</v>
      </c>
      <c r="G443" s="58">
        <f xml:space="preserve"> IF( ISNA( 'F_Input Override'!G443 ), "", IF( ISBLANK( 'F_Input Override'!G443 ), 'F_Inputs - BP'!G443, 'F_Input Override'!G443 ) )</f>
        <v>0</v>
      </c>
      <c r="H443" s="58">
        <f xml:space="preserve"> IF( ISNA( 'F_Input Override'!H443 ), "", IF( ISBLANK( 'F_Input Override'!H443 ), 'F_Inputs - BP'!H443, 'F_Input Override'!H443 ) )</f>
        <v>0</v>
      </c>
      <c r="I443" s="58">
        <f xml:space="preserve"> IF( ISNA( 'F_Input Override'!I443 ), "", IF( ISBLANK( 'F_Input Override'!I443 ), 'F_Inputs - BP'!I443, 'F_Input Override'!I443 ) )</f>
        <v>0</v>
      </c>
      <c r="J443" s="58">
        <f xml:space="preserve"> IF( ISNA( 'F_Input Override'!J443 ), "", IF( ISBLANK( 'F_Input Override'!J443 ), 'F_Inputs - BP'!J443, 'F_Input Override'!J443 ) )</f>
        <v>0</v>
      </c>
      <c r="K443" s="64" t="str">
        <f xml:space="preserve"> INDEX(Lookup!C:C, MATCH('Inp - BP final'!B443, Lookup!B:B, 0),)</f>
        <v>Plus totex ADDN2</v>
      </c>
    </row>
    <row r="444" spans="1:12">
      <c r="A444" t="s">
        <v>348</v>
      </c>
      <c r="B444" t="s">
        <v>308</v>
      </c>
      <c r="C444" t="s">
        <v>309</v>
      </c>
      <c r="D444" t="s">
        <v>47</v>
      </c>
      <c r="E444" t="s">
        <v>41</v>
      </c>
      <c r="F444" s="58">
        <f xml:space="preserve"> IF( ISNA( 'F_Input Override'!F444 ), "", IF( ISBLANK( 'F_Input Override'!F444 ), 'F_Inputs - BP'!F444, 'F_Input Override'!F444 ) )</f>
        <v>0</v>
      </c>
      <c r="G444" s="58">
        <f xml:space="preserve"> IF( ISNA( 'F_Input Override'!G444 ), "", IF( ISBLANK( 'F_Input Override'!G444 ), 'F_Inputs - BP'!G444, 'F_Input Override'!G444 ) )</f>
        <v>0</v>
      </c>
      <c r="H444" s="58">
        <f xml:space="preserve"> IF( ISNA( 'F_Input Override'!H444 ), "", IF( ISBLANK( 'F_Input Override'!H444 ), 'F_Inputs - BP'!H444, 'F_Input Override'!H444 ) )</f>
        <v>0</v>
      </c>
      <c r="I444" s="58">
        <f xml:space="preserve"> IF( ISNA( 'F_Input Override'!I444 ), "", IF( ISBLANK( 'F_Input Override'!I444 ), 'F_Inputs - BP'!I444, 'F_Input Override'!I444 ) )</f>
        <v>0</v>
      </c>
      <c r="J444" s="58">
        <f xml:space="preserve"> IF( ISNA( 'F_Input Override'!J444 ), "", IF( ISBLANK( 'F_Input Override'!J444 ), 'F_Inputs - BP'!J444, 'F_Input Override'!J444 ) )</f>
        <v>0</v>
      </c>
      <c r="K444" s="64" t="str">
        <f xml:space="preserve"> INDEX(Lookup!C:C, MATCH('Inp - BP final'!B444, Lookup!B:B, 0),)</f>
        <v>Plus totex Total</v>
      </c>
    </row>
    <row r="445" spans="1:12">
      <c r="A445" t="s">
        <v>348</v>
      </c>
      <c r="B445" t="s">
        <v>310</v>
      </c>
      <c r="C445" t="s">
        <v>311</v>
      </c>
      <c r="D445" t="s">
        <v>47</v>
      </c>
      <c r="E445" t="s">
        <v>41</v>
      </c>
      <c r="F445" s="58">
        <f xml:space="preserve"> IF( ISNA( 'F_Input Override'!F445 ), "", IF( ISBLANK( 'F_Input Override'!F445 ), 'F_Inputs - BP'!F445, 'F_Input Override'!F445 ) )</f>
        <v>2.584251236114524</v>
      </c>
      <c r="G445" s="58">
        <f xml:space="preserve"> IF( ISNA( 'F_Input Override'!G445 ), "", IF( ISBLANK( 'F_Input Override'!G445 ), 'F_Inputs - BP'!G445, 'F_Input Override'!G445 ) )</f>
        <v>2.6253145971080079</v>
      </c>
      <c r="H445" s="58">
        <f xml:space="preserve"> IF( ISNA( 'F_Input Override'!H445 ), "", IF( ISBLANK( 'F_Input Override'!H445 ), 'F_Inputs - BP'!H445, 'F_Input Override'!H445 ) )</f>
        <v>2.650225502106919</v>
      </c>
      <c r="I445" s="58">
        <f xml:space="preserve"> IF( ISNA( 'F_Input Override'!I445 ), "", IF( ISBLANK( 'F_Input Override'!I445 ), 'F_Inputs - BP'!I445, 'F_Input Override'!I445 ) )</f>
        <v>2.660798045542641</v>
      </c>
      <c r="J445" s="58">
        <f xml:space="preserve"> IF( ISNA( 'F_Input Override'!J445 ), "", IF( ISBLANK( 'F_Input Override'!J445 ), 'F_Inputs - BP'!J445, 'F_Input Override'!J445 ) )</f>
        <v>2.6697590668412081</v>
      </c>
      <c r="K445" s="64" t="str">
        <f xml:space="preserve"> INDEX(Lookup!C:C, MATCH('Inp - BP final'!B445, Lookup!B:B, 0),)</f>
        <v>WN+ - DS capex</v>
      </c>
    </row>
    <row r="446" spans="1:12">
      <c r="A446" t="s">
        <v>348</v>
      </c>
      <c r="B446" t="s">
        <v>312</v>
      </c>
      <c r="C446" t="s">
        <v>313</v>
      </c>
      <c r="D446" t="s">
        <v>47</v>
      </c>
      <c r="E446" t="s">
        <v>41</v>
      </c>
      <c r="F446" s="58">
        <f xml:space="preserve"> IF( ISNA( 'F_Input Override'!F446 ), "", IF( ISBLANK( 'F_Input Override'!F446 ), 'F_Inputs - BP'!F446, 'F_Input Override'!F446 ) )</f>
        <v>0</v>
      </c>
      <c r="G446" s="58">
        <f xml:space="preserve"> IF( ISNA( 'F_Input Override'!G446 ), "", IF( ISBLANK( 'F_Input Override'!G446 ), 'F_Inputs - BP'!G446, 'F_Input Override'!G446 ) )</f>
        <v>0</v>
      </c>
      <c r="H446" s="58">
        <f xml:space="preserve"> IF( ISNA( 'F_Input Override'!H446 ), "", IF( ISBLANK( 'F_Input Override'!H446 ), 'F_Inputs - BP'!H446, 'F_Input Override'!H446 ) )</f>
        <v>0</v>
      </c>
      <c r="I446" s="58">
        <f xml:space="preserve"> IF( ISNA( 'F_Input Override'!I446 ), "", IF( ISBLANK( 'F_Input Override'!I446 ), 'F_Inputs - BP'!I446, 'F_Input Override'!I446 ) )</f>
        <v>0</v>
      </c>
      <c r="J446" s="58">
        <f xml:space="preserve"> IF( ISNA( 'F_Input Override'!J446 ), "", IF( ISBLANK( 'F_Input Override'!J446 ), 'F_Inputs - BP'!J446, 'F_Input Override'!J446 ) )</f>
        <v>0</v>
      </c>
      <c r="K446" s="64" t="str">
        <f xml:space="preserve"> INDEX(Lookup!C:C, MATCH('Inp - BP final'!B446, Lookup!B:B, 0),)</f>
        <v>WN+ - DS opex</v>
      </c>
    </row>
    <row r="447" spans="1:12">
      <c r="A447" t="s">
        <v>348</v>
      </c>
      <c r="B447" t="s">
        <v>314</v>
      </c>
      <c r="C447" t="s">
        <v>315</v>
      </c>
      <c r="D447" t="s">
        <v>47</v>
      </c>
      <c r="E447" t="s">
        <v>41</v>
      </c>
      <c r="F447" s="58">
        <f xml:space="preserve"> IF( ISNA( 'F_Input Override'!F447 ), "", IF( ISBLANK( 'F_Input Override'!F447 ), 'F_Inputs - BP'!F447, 'F_Input Override'!F447 ) )</f>
        <v>2.584251236114524</v>
      </c>
      <c r="G447" s="58">
        <f xml:space="preserve"> IF( ISNA( 'F_Input Override'!G447 ), "", IF( ISBLANK( 'F_Input Override'!G447 ), 'F_Inputs - BP'!G447, 'F_Input Override'!G447 ) )</f>
        <v>2.6253145971080079</v>
      </c>
      <c r="H447" s="58">
        <f xml:space="preserve"> IF( ISNA( 'F_Input Override'!H447 ), "", IF( ISBLANK( 'F_Input Override'!H447 ), 'F_Inputs - BP'!H447, 'F_Input Override'!H447 ) )</f>
        <v>2.650225502106919</v>
      </c>
      <c r="I447" s="58">
        <f xml:space="preserve"> IF( ISNA( 'F_Input Override'!I447 ), "", IF( ISBLANK( 'F_Input Override'!I447 ), 'F_Inputs - BP'!I447, 'F_Input Override'!I447 ) )</f>
        <v>2.660798045542641</v>
      </c>
      <c r="J447" s="58">
        <f xml:space="preserve"> IF( ISNA( 'F_Input Override'!J447 ), "", IF( ISBLANK( 'F_Input Override'!J447 ), 'F_Inputs - BP'!J447, 'F_Input Override'!J447 ) )</f>
        <v>2.6697590668412081</v>
      </c>
      <c r="K447" s="64" t="str">
        <f xml:space="preserve"> INDEX(Lookup!C:C, MATCH('Inp - BP final'!B447, Lookup!B:B, 0),)</f>
        <v>WN+ - DS totex</v>
      </c>
      <c r="L447" t="s">
        <v>366</v>
      </c>
    </row>
    <row r="448" spans="1:12">
      <c r="A448" t="s">
        <v>348</v>
      </c>
      <c r="B448" t="s">
        <v>316</v>
      </c>
      <c r="C448" t="s">
        <v>317</v>
      </c>
      <c r="D448" t="s">
        <v>47</v>
      </c>
      <c r="E448" t="s">
        <v>41</v>
      </c>
      <c r="F448" s="58" t="str">
        <f xml:space="preserve"> IF( ISNA( 'F_Input Override'!F448 ), "", IF( ISBLANK( 'F_Input Override'!F448 ), 'F_Inputs - BP'!F448, 'F_Input Override'!F448 ) )</f>
        <v/>
      </c>
      <c r="G448" s="58" t="str">
        <f xml:space="preserve"> IF( ISNA( 'F_Input Override'!G448 ), "", IF( ISBLANK( 'F_Input Override'!G448 ), 'F_Inputs - BP'!G448, 'F_Input Override'!G448 ) )</f>
        <v/>
      </c>
      <c r="H448" s="58" t="str">
        <f xml:space="preserve"> IF( ISNA( 'F_Input Override'!H448 ), "", IF( ISBLANK( 'F_Input Override'!H448 ), 'F_Inputs - BP'!H448, 'F_Input Override'!H448 ) )</f>
        <v/>
      </c>
      <c r="I448" s="58" t="str">
        <f xml:space="preserve"> IF( ISNA( 'F_Input Override'!I448 ), "", IF( ISBLANK( 'F_Input Override'!I448 ), 'F_Inputs - BP'!I448, 'F_Input Override'!I448 ) )</f>
        <v/>
      </c>
      <c r="J448" s="58" t="str">
        <f xml:space="preserve"> IF( ISNA( 'F_Input Override'!J448 ), "", IF( ISBLANK( 'F_Input Override'!J448 ), 'F_Inputs - BP'!J448, 'F_Input Override'!J448 ) )</f>
        <v/>
      </c>
      <c r="K448" s="64" t="str">
        <f xml:space="preserve"> INDEX(Lookup!C:C, MATCH('Inp - BP final'!B448, Lookup!B:B, 0),)</f>
        <v>WN+ - DS capex</v>
      </c>
    </row>
    <row r="449" spans="1:12">
      <c r="A449" t="s">
        <v>348</v>
      </c>
      <c r="B449" t="s">
        <v>319</v>
      </c>
      <c r="C449" t="s">
        <v>320</v>
      </c>
      <c r="D449" t="s">
        <v>47</v>
      </c>
      <c r="E449" t="s">
        <v>41</v>
      </c>
      <c r="F449" s="58" t="str">
        <f xml:space="preserve"> IF( ISNA( 'F_Input Override'!F449 ), "", IF( ISBLANK( 'F_Input Override'!F449 ), 'F_Inputs - BP'!F449, 'F_Input Override'!F449 ) )</f>
        <v/>
      </c>
      <c r="G449" s="58" t="str">
        <f xml:space="preserve"> IF( ISNA( 'F_Input Override'!G449 ), "", IF( ISBLANK( 'F_Input Override'!G449 ), 'F_Inputs - BP'!G449, 'F_Input Override'!G449 ) )</f>
        <v/>
      </c>
      <c r="H449" s="58" t="str">
        <f xml:space="preserve"> IF( ISNA( 'F_Input Override'!H449 ), "", IF( ISBLANK( 'F_Input Override'!H449 ), 'F_Inputs - BP'!H449, 'F_Input Override'!H449 ) )</f>
        <v/>
      </c>
      <c r="I449" s="58" t="str">
        <f xml:space="preserve"> IF( ISNA( 'F_Input Override'!I449 ), "", IF( ISBLANK( 'F_Input Override'!I449 ), 'F_Inputs - BP'!I449, 'F_Input Override'!I449 ) )</f>
        <v/>
      </c>
      <c r="J449" s="58" t="str">
        <f xml:space="preserve"> IF( ISNA( 'F_Input Override'!J449 ), "", IF( ISBLANK( 'F_Input Override'!J449 ), 'F_Inputs - BP'!J449, 'F_Input Override'!J449 ) )</f>
        <v/>
      </c>
      <c r="K449" s="64" t="str">
        <f xml:space="preserve"> INDEX(Lookup!C:C, MATCH('Inp - BP final'!B449, Lookup!B:B, 0),)</f>
        <v>WN+ - DS opex</v>
      </c>
    </row>
    <row r="450" spans="1:12">
      <c r="A450" t="s">
        <v>348</v>
      </c>
      <c r="B450" t="s">
        <v>321</v>
      </c>
      <c r="C450" t="s">
        <v>322</v>
      </c>
      <c r="D450" t="s">
        <v>47</v>
      </c>
      <c r="E450" t="s">
        <v>41</v>
      </c>
      <c r="F450" s="58">
        <f xml:space="preserve"> IF( ISNA( 'F_Input Override'!F450 ), "", IF( ISBLANK( 'F_Input Override'!F450 ), 'F_Inputs - BP'!F450, 'F_Input Override'!F450 ) )</f>
        <v>0</v>
      </c>
      <c r="G450" s="58">
        <f xml:space="preserve"> IF( ISNA( 'F_Input Override'!G450 ), "", IF( ISBLANK( 'F_Input Override'!G450 ), 'F_Inputs - BP'!G450, 'F_Input Override'!G450 ) )</f>
        <v>0</v>
      </c>
      <c r="H450" s="58">
        <f xml:space="preserve"> IF( ISNA( 'F_Input Override'!H450 ), "", IF( ISBLANK( 'F_Input Override'!H450 ), 'F_Inputs - BP'!H450, 'F_Input Override'!H450 ) )</f>
        <v>0</v>
      </c>
      <c r="I450" s="58">
        <f xml:space="preserve"> IF( ISNA( 'F_Input Override'!I450 ), "", IF( ISBLANK( 'F_Input Override'!I450 ), 'F_Inputs - BP'!I450, 'F_Input Override'!I450 ) )</f>
        <v>0</v>
      </c>
      <c r="J450" s="58">
        <f xml:space="preserve"> IF( ISNA( 'F_Input Override'!J450 ), "", IF( ISBLANK( 'F_Input Override'!J450 ), 'F_Inputs - BP'!J450, 'F_Input Override'!J450 ) )</f>
        <v>0</v>
      </c>
      <c r="K450" s="64" t="str">
        <f xml:space="preserve"> INDEX(Lookup!C:C, MATCH('Inp - BP final'!B450, Lookup!B:B, 0),)</f>
        <v>WN+ - DS totex</v>
      </c>
      <c r="L450" t="s">
        <v>366</v>
      </c>
    </row>
    <row r="451" spans="1:12">
      <c r="A451" t="s">
        <v>348</v>
      </c>
      <c r="B451" t="s">
        <v>323</v>
      </c>
      <c r="C451" t="s">
        <v>324</v>
      </c>
      <c r="D451" t="s">
        <v>47</v>
      </c>
      <c r="E451" t="s">
        <v>41</v>
      </c>
      <c r="F451" s="58">
        <f xml:space="preserve"> IF( ISNA( 'F_Input Override'!F451 ), "", IF( ISBLANK( 'F_Input Override'!F451 ), 'F_Inputs - BP'!F451, 'F_Input Override'!F451 ) )</f>
        <v>0.52105096328819611</v>
      </c>
      <c r="G451" s="58">
        <f xml:space="preserve"> IF( ISNA( 'F_Input Override'!G451 ), "", IF( ISBLANK( 'F_Input Override'!G451 ), 'F_Inputs - BP'!G451, 'F_Input Override'!G451 ) )</f>
        <v>0.5414649302618415</v>
      </c>
      <c r="H451" s="58">
        <f xml:space="preserve"> IF( ISNA( 'F_Input Override'!H451 ), "", IF( ISBLANK( 'F_Input Override'!H451 ), 'F_Inputs - BP'!H451, 'F_Input Override'!H451 ) )</f>
        <v>0.54646529381190412</v>
      </c>
      <c r="I451" s="58">
        <f xml:space="preserve"> IF( ISNA( 'F_Input Override'!I451 ), "", IF( ISBLANK( 'F_Input Override'!I451 ), 'F_Inputs - BP'!I451, 'F_Input Override'!I451 ) )</f>
        <v>0.54623242085994428</v>
      </c>
      <c r="J451" s="58">
        <f xml:space="preserve"> IF( ISNA( 'F_Input Override'!J451 ), "", IF( ISBLANK( 'F_Input Override'!J451 ), 'F_Inputs - BP'!J451, 'F_Input Override'!J451 ) )</f>
        <v>0.54565338117464135</v>
      </c>
      <c r="K451" s="64" t="str">
        <f xml:space="preserve"> INDEX(Lookup!C:C, MATCH('Inp - BP final'!B451, Lookup!B:B, 0),)</f>
        <v>WWN+ - DS capex</v>
      </c>
    </row>
    <row r="452" spans="1:12">
      <c r="A452" t="s">
        <v>348</v>
      </c>
      <c r="B452" t="s">
        <v>325</v>
      </c>
      <c r="C452" t="s">
        <v>326</v>
      </c>
      <c r="D452" t="s">
        <v>47</v>
      </c>
      <c r="E452" t="s">
        <v>41</v>
      </c>
      <c r="F452" s="58">
        <f xml:space="preserve"> IF( ISNA( 'F_Input Override'!F452 ), "", IF( ISBLANK( 'F_Input Override'!F452 ), 'F_Inputs - BP'!F452, 'F_Input Override'!F452 ) )</f>
        <v>0.5673464321517816</v>
      </c>
      <c r="G452" s="58">
        <f xml:space="preserve"> IF( ISNA( 'F_Input Override'!G452 ), "", IF( ISBLANK( 'F_Input Override'!G452 ), 'F_Inputs - BP'!G452, 'F_Input Override'!G452 ) )</f>
        <v>0.57587381276970906</v>
      </c>
      <c r="H452" s="58">
        <f xml:space="preserve"> IF( ISNA( 'F_Input Override'!H452 ), "", IF( ISBLANK( 'F_Input Override'!H452 ), 'F_Inputs - BP'!H452, 'F_Input Override'!H452 ) )</f>
        <v>0.57362939385381639</v>
      </c>
      <c r="I452" s="58">
        <f xml:space="preserve"> IF( ISNA( 'F_Input Override'!I452 ), "", IF( ISBLANK( 'F_Input Override'!I452 ), 'F_Inputs - BP'!I452, 'F_Input Override'!I452 ) )</f>
        <v>0.57338494508133153</v>
      </c>
      <c r="J452" s="58">
        <f xml:space="preserve"> IF( ISNA( 'F_Input Override'!J452 ), "", IF( ISBLANK( 'F_Input Override'!J452 ), 'F_Inputs - BP'!J452, 'F_Input Override'!J452 ) )</f>
        <v>0.57277712206409892</v>
      </c>
      <c r="K452" s="64" t="str">
        <f xml:space="preserve"> INDEX(Lookup!C:C, MATCH('Inp - BP final'!B452, Lookup!B:B, 0),)</f>
        <v>WWN+ - DS capex</v>
      </c>
    </row>
    <row r="453" spans="1:12">
      <c r="A453" t="s">
        <v>348</v>
      </c>
      <c r="B453" t="s">
        <v>327</v>
      </c>
      <c r="C453" t="s">
        <v>328</v>
      </c>
      <c r="D453" t="s">
        <v>47</v>
      </c>
      <c r="E453" t="s">
        <v>41</v>
      </c>
      <c r="F453" s="58">
        <f xml:space="preserve"> IF( ISNA( 'F_Input Override'!F453 ), "", IF( ISBLANK( 'F_Input Override'!F453 ), 'F_Inputs - BP'!F453, 'F_Input Override'!F453 ) )</f>
        <v>0.499055378534004</v>
      </c>
      <c r="G453" s="58">
        <f xml:space="preserve"> IF( ISNA( 'F_Input Override'!G453 ), "", IF( ISBLANK( 'F_Input Override'!G453 ), 'F_Inputs - BP'!G453, 'F_Input Override'!G453 ) )</f>
        <v>0.48341313461973368</v>
      </c>
      <c r="H453" s="58">
        <f xml:space="preserve"> IF( ISNA( 'F_Input Override'!H453 ), "", IF( ISBLANK( 'F_Input Override'!H453 ), 'F_Inputs - BP'!H453, 'F_Input Override'!H453 ) )</f>
        <v>0.48810492262810851</v>
      </c>
      <c r="I453" s="58">
        <f xml:space="preserve"> IF( ISNA( 'F_Input Override'!I453 ), "", IF( ISBLANK( 'F_Input Override'!I453 ), 'F_Inputs - BP'!I453, 'F_Input Override'!I453 ) )</f>
        <v>0.48789691960305698</v>
      </c>
      <c r="J453" s="58">
        <f xml:space="preserve"> IF( ISNA( 'F_Input Override'!J453 ), "", IF( ISBLANK( 'F_Input Override'!J453 ), 'F_Inputs - BP'!J453, 'F_Input Override'!J453 ) )</f>
        <v>0.4873797191074466</v>
      </c>
      <c r="K453" s="64" t="str">
        <f xml:space="preserve"> INDEX(Lookup!C:C, MATCH('Inp - BP final'!B453, Lookup!B:B, 0),)</f>
        <v>WWN+ - DS capex</v>
      </c>
    </row>
    <row r="454" spans="1:12">
      <c r="A454" t="s">
        <v>348</v>
      </c>
      <c r="B454" t="s">
        <v>329</v>
      </c>
      <c r="C454" t="s">
        <v>330</v>
      </c>
      <c r="D454" t="s">
        <v>47</v>
      </c>
      <c r="E454" t="s">
        <v>41</v>
      </c>
      <c r="F454" s="58">
        <f xml:space="preserve"> IF( ISNA( 'F_Input Override'!F454 ), "", IF( ISBLANK( 'F_Input Override'!F454 ), 'F_Inputs - BP'!F454, 'F_Input Override'!F454 ) )</f>
        <v>0</v>
      </c>
      <c r="G454" s="58">
        <f xml:space="preserve"> IF( ISNA( 'F_Input Override'!G454 ), "", IF( ISBLANK( 'F_Input Override'!G454 ), 'F_Inputs - BP'!G454, 'F_Input Override'!G454 ) )</f>
        <v>0</v>
      </c>
      <c r="H454" s="58">
        <f xml:space="preserve"> IF( ISNA( 'F_Input Override'!H454 ), "", IF( ISBLANK( 'F_Input Override'!H454 ), 'F_Inputs - BP'!H454, 'F_Input Override'!H454 ) )</f>
        <v>0</v>
      </c>
      <c r="I454" s="58">
        <f xml:space="preserve"> IF( ISNA( 'F_Input Override'!I454 ), "", IF( ISBLANK( 'F_Input Override'!I454 ), 'F_Inputs - BP'!I454, 'F_Input Override'!I454 ) )</f>
        <v>0</v>
      </c>
      <c r="J454" s="58">
        <f xml:space="preserve"> IF( ISNA( 'F_Input Override'!J454 ), "", IF( ISBLANK( 'F_Input Override'!J454 ), 'F_Inputs - BP'!J454, 'F_Input Override'!J454 ) )</f>
        <v>0</v>
      </c>
      <c r="K454" s="64" t="str">
        <f xml:space="preserve"> INDEX(Lookup!C:C, MATCH('Inp - BP final'!B454, Lookup!B:B, 0),)</f>
        <v>WWN+ - DS capex</v>
      </c>
    </row>
    <row r="455" spans="1:12">
      <c r="A455" t="s">
        <v>348</v>
      </c>
      <c r="B455" t="s">
        <v>331</v>
      </c>
      <c r="C455" t="s">
        <v>332</v>
      </c>
      <c r="D455" t="s">
        <v>47</v>
      </c>
      <c r="E455" t="s">
        <v>41</v>
      </c>
      <c r="F455" s="58">
        <f xml:space="preserve"> IF( ISNA( 'F_Input Override'!F455 ), "", IF( ISBLANK( 'F_Input Override'!F455 ), 'F_Inputs - BP'!F455, 'F_Input Override'!F455 ) )</f>
        <v>0</v>
      </c>
      <c r="G455" s="58">
        <f xml:space="preserve"> IF( ISNA( 'F_Input Override'!G455 ), "", IF( ISBLANK( 'F_Input Override'!G455 ), 'F_Inputs - BP'!G455, 'F_Input Override'!G455 ) )</f>
        <v>0</v>
      </c>
      <c r="H455" s="58">
        <f xml:space="preserve"> IF( ISNA( 'F_Input Override'!H455 ), "", IF( ISBLANK( 'F_Input Override'!H455 ), 'F_Inputs - BP'!H455, 'F_Input Override'!H455 ) )</f>
        <v>0</v>
      </c>
      <c r="I455" s="58">
        <f xml:space="preserve"> IF( ISNA( 'F_Input Override'!I455 ), "", IF( ISBLANK( 'F_Input Override'!I455 ), 'F_Inputs - BP'!I455, 'F_Input Override'!I455 ) )</f>
        <v>0</v>
      </c>
      <c r="J455" s="58">
        <f xml:space="preserve"> IF( ISNA( 'F_Input Override'!J455 ), "", IF( ISBLANK( 'F_Input Override'!J455 ), 'F_Inputs - BP'!J455, 'F_Input Override'!J455 ) )</f>
        <v>0</v>
      </c>
      <c r="K455" s="64" t="str">
        <f xml:space="preserve"> INDEX(Lookup!C:C, MATCH('Inp - BP final'!B455, Lookup!B:B, 0),)</f>
        <v>WWN+ - DS capex</v>
      </c>
    </row>
    <row r="456" spans="1:12">
      <c r="A456" t="s">
        <v>348</v>
      </c>
      <c r="B456" t="s">
        <v>333</v>
      </c>
      <c r="C456" t="s">
        <v>334</v>
      </c>
      <c r="D456" t="s">
        <v>47</v>
      </c>
      <c r="E456" t="s">
        <v>41</v>
      </c>
      <c r="F456" s="58">
        <f xml:space="preserve"> IF( ISNA( 'F_Input Override'!F456 ), "", IF( ISBLANK( 'F_Input Override'!F456 ), 'F_Inputs - BP'!F456, 'F_Input Override'!F456 ) )</f>
        <v>1.5874527739739821</v>
      </c>
      <c r="G456" s="58">
        <f xml:space="preserve"> IF( ISNA( 'F_Input Override'!G456 ), "", IF( ISBLANK( 'F_Input Override'!G456 ), 'F_Inputs - BP'!G456, 'F_Input Override'!G456 ) )</f>
        <v>1.6007518776512839</v>
      </c>
      <c r="H456" s="58">
        <f xml:space="preserve"> IF( ISNA( 'F_Input Override'!H456 ), "", IF( ISBLANK( 'F_Input Override'!H456 ), 'F_Inputs - BP'!H456, 'F_Input Override'!H456 ) )</f>
        <v>1.608199610293829</v>
      </c>
      <c r="I456" s="58">
        <f xml:space="preserve"> IF( ISNA( 'F_Input Override'!I456 ), "", IF( ISBLANK( 'F_Input Override'!I456 ), 'F_Inputs - BP'!I456, 'F_Input Override'!I456 ) )</f>
        <v>1.607514285544333</v>
      </c>
      <c r="J456" s="58">
        <f xml:space="preserve"> IF( ISNA( 'F_Input Override'!J456 ), "", IF( ISBLANK( 'F_Input Override'!J456 ), 'F_Inputs - BP'!J456, 'F_Input Override'!J456 ) )</f>
        <v>1.605810222346187</v>
      </c>
      <c r="K456" s="64" t="str">
        <f xml:space="preserve"> INDEX(Lookup!C:C, MATCH('Inp - BP final'!B456, Lookup!B:B, 0),)</f>
        <v>WWN+ - Total DS capex</v>
      </c>
      <c r="L456" t="s">
        <v>366</v>
      </c>
    </row>
    <row r="457" spans="1:12">
      <c r="A457" t="s">
        <v>348</v>
      </c>
      <c r="B457" t="s">
        <v>335</v>
      </c>
      <c r="C457" t="s">
        <v>336</v>
      </c>
      <c r="D457" t="s">
        <v>47</v>
      </c>
      <c r="E457" t="s">
        <v>41</v>
      </c>
      <c r="F457" s="58">
        <f xml:space="preserve"> IF( ISNA( 'F_Input Override'!F457 ), "", IF( ISBLANK( 'F_Input Override'!F457 ), 'F_Inputs - BP'!F457, 'F_Input Override'!F457 ) )</f>
        <v>0</v>
      </c>
      <c r="G457" s="58">
        <f xml:space="preserve"> IF( ISNA( 'F_Input Override'!G457 ), "", IF( ISBLANK( 'F_Input Override'!G457 ), 'F_Inputs - BP'!G457, 'F_Input Override'!G457 ) )</f>
        <v>0</v>
      </c>
      <c r="H457" s="58">
        <f xml:space="preserve"> IF( ISNA( 'F_Input Override'!H457 ), "", IF( ISBLANK( 'F_Input Override'!H457 ), 'F_Inputs - BP'!H457, 'F_Input Override'!H457 ) )</f>
        <v>0</v>
      </c>
      <c r="I457" s="58">
        <f xml:space="preserve"> IF( ISNA( 'F_Input Override'!I457 ), "", IF( ISBLANK( 'F_Input Override'!I457 ), 'F_Inputs - BP'!I457, 'F_Input Override'!I457 ) )</f>
        <v>0</v>
      </c>
      <c r="J457" s="58">
        <f xml:space="preserve"> IF( ISNA( 'F_Input Override'!J457 ), "", IF( ISBLANK( 'F_Input Override'!J457 ), 'F_Inputs - BP'!J457, 'F_Input Override'!J457 ) )</f>
        <v>0</v>
      </c>
      <c r="K457" s="64" t="str">
        <f xml:space="preserve"> INDEX(Lookup!C:C, MATCH('Inp - BP final'!B457, Lookup!B:B, 0),)</f>
        <v>WWN+ - DS opex</v>
      </c>
    </row>
    <row r="458" spans="1:12">
      <c r="A458" t="s">
        <v>348</v>
      </c>
      <c r="B458" t="s">
        <v>337</v>
      </c>
      <c r="C458" t="s">
        <v>338</v>
      </c>
      <c r="D458" t="s">
        <v>47</v>
      </c>
      <c r="E458" t="s">
        <v>41</v>
      </c>
      <c r="F458" s="58">
        <f xml:space="preserve"> IF( ISNA( 'F_Input Override'!F458 ), "", IF( ISBLANK( 'F_Input Override'!F458 ), 'F_Inputs - BP'!F458, 'F_Input Override'!F458 ) )</f>
        <v>0</v>
      </c>
      <c r="G458" s="58">
        <f xml:space="preserve"> IF( ISNA( 'F_Input Override'!G458 ), "", IF( ISBLANK( 'F_Input Override'!G458 ), 'F_Inputs - BP'!G458, 'F_Input Override'!G458 ) )</f>
        <v>0</v>
      </c>
      <c r="H458" s="58">
        <f xml:space="preserve"> IF( ISNA( 'F_Input Override'!H458 ), "", IF( ISBLANK( 'F_Input Override'!H458 ), 'F_Inputs - BP'!H458, 'F_Input Override'!H458 ) )</f>
        <v>0</v>
      </c>
      <c r="I458" s="58">
        <f xml:space="preserve"> IF( ISNA( 'F_Input Override'!I458 ), "", IF( ISBLANK( 'F_Input Override'!I458 ), 'F_Inputs - BP'!I458, 'F_Input Override'!I458 ) )</f>
        <v>0</v>
      </c>
      <c r="J458" s="58">
        <f xml:space="preserve"> IF( ISNA( 'F_Input Override'!J458 ), "", IF( ISBLANK( 'F_Input Override'!J458 ), 'F_Inputs - BP'!J458, 'F_Input Override'!J458 ) )</f>
        <v>0</v>
      </c>
      <c r="K458" s="64" t="str">
        <f xml:space="preserve"> INDEX(Lookup!C:C, MATCH('Inp - BP final'!B458, Lookup!B:B, 0),)</f>
        <v>WWN+ - DS opex</v>
      </c>
    </row>
    <row r="459" spans="1:12">
      <c r="A459" t="s">
        <v>348</v>
      </c>
      <c r="B459" t="s">
        <v>339</v>
      </c>
      <c r="C459" t="s">
        <v>340</v>
      </c>
      <c r="D459" t="s">
        <v>47</v>
      </c>
      <c r="E459" t="s">
        <v>41</v>
      </c>
      <c r="F459" s="58">
        <f xml:space="preserve"> IF( ISNA( 'F_Input Override'!F459 ), "", IF( ISBLANK( 'F_Input Override'!F459 ), 'F_Inputs - BP'!F459, 'F_Input Override'!F459 ) )</f>
        <v>0</v>
      </c>
      <c r="G459" s="58">
        <f xml:space="preserve"> IF( ISNA( 'F_Input Override'!G459 ), "", IF( ISBLANK( 'F_Input Override'!G459 ), 'F_Inputs - BP'!G459, 'F_Input Override'!G459 ) )</f>
        <v>0</v>
      </c>
      <c r="H459" s="58">
        <f xml:space="preserve"> IF( ISNA( 'F_Input Override'!H459 ), "", IF( ISBLANK( 'F_Input Override'!H459 ), 'F_Inputs - BP'!H459, 'F_Input Override'!H459 ) )</f>
        <v>0</v>
      </c>
      <c r="I459" s="58">
        <f xml:space="preserve"> IF( ISNA( 'F_Input Override'!I459 ), "", IF( ISBLANK( 'F_Input Override'!I459 ), 'F_Inputs - BP'!I459, 'F_Input Override'!I459 ) )</f>
        <v>0</v>
      </c>
      <c r="J459" s="58">
        <f xml:space="preserve"> IF( ISNA( 'F_Input Override'!J459 ), "", IF( ISBLANK( 'F_Input Override'!J459 ), 'F_Inputs - BP'!J459, 'F_Input Override'!J459 ) )</f>
        <v>0</v>
      </c>
      <c r="K459" s="64" t="str">
        <f xml:space="preserve"> INDEX(Lookup!C:C, MATCH('Inp - BP final'!B459, Lookup!B:B, 0),)</f>
        <v>WWN+ - DS opex</v>
      </c>
    </row>
    <row r="460" spans="1:12">
      <c r="A460" t="s">
        <v>348</v>
      </c>
      <c r="B460" t="s">
        <v>341</v>
      </c>
      <c r="C460" t="s">
        <v>342</v>
      </c>
      <c r="D460" t="s">
        <v>47</v>
      </c>
      <c r="E460" t="s">
        <v>41</v>
      </c>
      <c r="F460" s="58">
        <f xml:space="preserve"> IF( ISNA( 'F_Input Override'!F460 ), "", IF( ISBLANK( 'F_Input Override'!F460 ), 'F_Inputs - BP'!F460, 'F_Input Override'!F460 ) )</f>
        <v>0</v>
      </c>
      <c r="G460" s="58">
        <f xml:space="preserve"> IF( ISNA( 'F_Input Override'!G460 ), "", IF( ISBLANK( 'F_Input Override'!G460 ), 'F_Inputs - BP'!G460, 'F_Input Override'!G460 ) )</f>
        <v>0</v>
      </c>
      <c r="H460" s="58">
        <f xml:space="preserve"> IF( ISNA( 'F_Input Override'!H460 ), "", IF( ISBLANK( 'F_Input Override'!H460 ), 'F_Inputs - BP'!H460, 'F_Input Override'!H460 ) )</f>
        <v>0</v>
      </c>
      <c r="I460" s="58">
        <f xml:space="preserve"> IF( ISNA( 'F_Input Override'!I460 ), "", IF( ISBLANK( 'F_Input Override'!I460 ), 'F_Inputs - BP'!I460, 'F_Input Override'!I460 ) )</f>
        <v>0</v>
      </c>
      <c r="J460" s="58">
        <f xml:space="preserve"> IF( ISNA( 'F_Input Override'!J460 ), "", IF( ISBLANK( 'F_Input Override'!J460 ), 'F_Inputs - BP'!J460, 'F_Input Override'!J460 ) )</f>
        <v>0</v>
      </c>
      <c r="K460" s="64" t="str">
        <f xml:space="preserve"> INDEX(Lookup!C:C, MATCH('Inp - BP final'!B460, Lookup!B:B, 0),)</f>
        <v>WWN+ - DS opex</v>
      </c>
    </row>
    <row r="461" spans="1:12">
      <c r="A461" t="s">
        <v>348</v>
      </c>
      <c r="B461" t="s">
        <v>343</v>
      </c>
      <c r="C461" t="s">
        <v>344</v>
      </c>
      <c r="D461" t="s">
        <v>47</v>
      </c>
      <c r="E461" t="s">
        <v>41</v>
      </c>
      <c r="F461" s="58">
        <f xml:space="preserve"> IF( ISNA( 'F_Input Override'!F461 ), "", IF( ISBLANK( 'F_Input Override'!F461 ), 'F_Inputs - BP'!F461, 'F_Input Override'!F461 ) )</f>
        <v>0</v>
      </c>
      <c r="G461" s="58">
        <f xml:space="preserve"> IF( ISNA( 'F_Input Override'!G461 ), "", IF( ISBLANK( 'F_Input Override'!G461 ), 'F_Inputs - BP'!G461, 'F_Input Override'!G461 ) )</f>
        <v>0</v>
      </c>
      <c r="H461" s="58">
        <f xml:space="preserve"> IF( ISNA( 'F_Input Override'!H461 ), "", IF( ISBLANK( 'F_Input Override'!H461 ), 'F_Inputs - BP'!H461, 'F_Input Override'!H461 ) )</f>
        <v>0</v>
      </c>
      <c r="I461" s="58">
        <f xml:space="preserve"> IF( ISNA( 'F_Input Override'!I461 ), "", IF( ISBLANK( 'F_Input Override'!I461 ), 'F_Inputs - BP'!I461, 'F_Input Override'!I461 ) )</f>
        <v>0</v>
      </c>
      <c r="J461" s="58">
        <f xml:space="preserve"> IF( ISNA( 'F_Input Override'!J461 ), "", IF( ISBLANK( 'F_Input Override'!J461 ), 'F_Inputs - BP'!J461, 'F_Input Override'!J461 ) )</f>
        <v>0</v>
      </c>
      <c r="K461" s="64" t="str">
        <f xml:space="preserve"> INDEX(Lookup!C:C, MATCH('Inp - BP final'!B461, Lookup!B:B, 0),)</f>
        <v>WWN+ - DS opex</v>
      </c>
    </row>
    <row r="462" spans="1:12">
      <c r="A462" t="s">
        <v>348</v>
      </c>
      <c r="B462" t="s">
        <v>345</v>
      </c>
      <c r="C462" t="s">
        <v>346</v>
      </c>
      <c r="D462" t="s">
        <v>47</v>
      </c>
      <c r="E462" t="s">
        <v>41</v>
      </c>
      <c r="F462" s="58">
        <f xml:space="preserve"> IF( ISNA( 'F_Input Override'!F462 ), "", IF( ISBLANK( 'F_Input Override'!F462 ), 'F_Inputs - BP'!F462, 'F_Input Override'!F462 ) )</f>
        <v>0</v>
      </c>
      <c r="G462" s="58">
        <f xml:space="preserve"> IF( ISNA( 'F_Input Override'!G462 ), "", IF( ISBLANK( 'F_Input Override'!G462 ), 'F_Inputs - BP'!G462, 'F_Input Override'!G462 ) )</f>
        <v>0</v>
      </c>
      <c r="H462" s="58">
        <f xml:space="preserve"> IF( ISNA( 'F_Input Override'!H462 ), "", IF( ISBLANK( 'F_Input Override'!H462 ), 'F_Inputs - BP'!H462, 'F_Input Override'!H462 ) )</f>
        <v>0</v>
      </c>
      <c r="I462" s="58">
        <f xml:space="preserve"> IF( ISNA( 'F_Input Override'!I462 ), "", IF( ISBLANK( 'F_Input Override'!I462 ), 'F_Inputs - BP'!I462, 'F_Input Override'!I462 ) )</f>
        <v>0</v>
      </c>
      <c r="J462" s="58">
        <f xml:space="preserve"> IF( ISNA( 'F_Input Override'!J462 ), "", IF( ISBLANK( 'F_Input Override'!J462 ), 'F_Inputs - BP'!J462, 'F_Input Override'!J462 ) )</f>
        <v>0</v>
      </c>
      <c r="K462" s="64" t="str">
        <f xml:space="preserve"> INDEX(Lookup!C:C, MATCH('Inp - BP final'!B462, Lookup!B:B, 0),)</f>
        <v>WWN+ - Total DS opex</v>
      </c>
      <c r="L462" t="s">
        <v>366</v>
      </c>
    </row>
    <row r="463" spans="1:12">
      <c r="A463" t="s">
        <v>23</v>
      </c>
      <c r="B463" t="s">
        <v>45</v>
      </c>
      <c r="C463" t="s">
        <v>46</v>
      </c>
      <c r="D463" t="s">
        <v>47</v>
      </c>
      <c r="E463" t="s">
        <v>41</v>
      </c>
      <c r="F463" s="58">
        <f xml:space="preserve"> IF( ISNA( 'F_Input Override'!F463 ), "", IF( ISBLANK( 'F_Input Override'!F463 ), 'F_Inputs - BP'!F463, 'F_Input Override'!F463 ) )</f>
        <v>72.169497253130146</v>
      </c>
      <c r="G463" s="58">
        <f xml:space="preserve"> IF( ISNA( 'F_Input Override'!G463 ), "", IF( ISBLANK( 'F_Input Override'!G463 ), 'F_Inputs - BP'!G463, 'F_Input Override'!G463 ) )</f>
        <v>72.923456584436778</v>
      </c>
      <c r="H463" s="58">
        <f xml:space="preserve"> IF( ISNA( 'F_Input Override'!H463 ), "", IF( ISBLANK( 'F_Input Override'!H463 ), 'F_Inputs - BP'!H463, 'F_Input Override'!H463 ) )</f>
        <v>72.265521537185066</v>
      </c>
      <c r="I463" s="58">
        <f xml:space="preserve"> IF( ISNA( 'F_Input Override'!I463 ), "", IF( ISBLANK( 'F_Input Override'!I463 ), 'F_Inputs - BP'!I463, 'F_Input Override'!I463 ) )</f>
        <v>71.668803066671217</v>
      </c>
      <c r="J463" s="58">
        <f xml:space="preserve"> IF( ISNA( 'F_Input Override'!J463 ), "", IF( ISBLANK( 'F_Input Override'!J463 ), 'F_Inputs - BP'!J463, 'F_Input Override'!J463 ) )</f>
        <v>71.878641522544697</v>
      </c>
      <c r="K463" s="64" t="str">
        <f xml:space="preserve"> INDEX(Lookup!C:C, MATCH('Inp - BP final'!B463, Lookup!B:B, 0),)</f>
        <v>WR - Base opex</v>
      </c>
    </row>
    <row r="464" spans="1:12">
      <c r="A464" t="s">
        <v>23</v>
      </c>
      <c r="B464" t="s">
        <v>48</v>
      </c>
      <c r="C464" t="s">
        <v>49</v>
      </c>
      <c r="D464" t="s">
        <v>47</v>
      </c>
      <c r="E464" t="s">
        <v>41</v>
      </c>
      <c r="F464" s="58">
        <f xml:space="preserve"> IF( ISNA( 'F_Input Override'!F464 ), "", IF( ISBLANK( 'F_Input Override'!F464 ), 'F_Inputs - BP'!F464, 'F_Input Override'!F464 ) )</f>
        <v>22.29485152821653</v>
      </c>
      <c r="G464" s="58">
        <f xml:space="preserve"> IF( ISNA( 'F_Input Override'!G464 ), "", IF( ISBLANK( 'F_Input Override'!G464 ), 'F_Inputs - BP'!G464, 'F_Input Override'!G464 ) )</f>
        <v>22.433962137413861</v>
      </c>
      <c r="H464" s="58">
        <f xml:space="preserve"> IF( ISNA( 'F_Input Override'!H464 ), "", IF( ISBLANK( 'F_Input Override'!H464 ), 'F_Inputs - BP'!H464, 'F_Input Override'!H464 ) )</f>
        <v>21.910782705221951</v>
      </c>
      <c r="I464" s="58">
        <f xml:space="preserve"> IF( ISNA( 'F_Input Override'!I464 ), "", IF( ISBLANK( 'F_Input Override'!I464 ), 'F_Inputs - BP'!I464, 'F_Input Override'!I464 ) )</f>
        <v>21.770319488834719</v>
      </c>
      <c r="J464" s="58">
        <f xml:space="preserve"> IF( ISNA( 'F_Input Override'!J464 ), "", IF( ISBLANK( 'F_Input Override'!J464 ), 'F_Inputs - BP'!J464, 'F_Input Override'!J464 ) )</f>
        <v>21.64999881120675</v>
      </c>
      <c r="K464" s="64" t="str">
        <f xml:space="preserve"> INDEX(Lookup!C:C, MATCH('Inp - BP final'!B464, Lookup!B:B, 0),)</f>
        <v>WN+ - Base opex</v>
      </c>
    </row>
    <row r="465" spans="1:12">
      <c r="A465" t="s">
        <v>23</v>
      </c>
      <c r="B465" t="s">
        <v>50</v>
      </c>
      <c r="C465" t="s">
        <v>51</v>
      </c>
      <c r="D465" t="s">
        <v>47</v>
      </c>
      <c r="E465" t="s">
        <v>41</v>
      </c>
      <c r="F465" s="58">
        <f xml:space="preserve"> IF( ISNA( 'F_Input Override'!F465 ), "", IF( ISBLANK( 'F_Input Override'!F465 ), 'F_Inputs - BP'!F465, 'F_Input Override'!F465 ) )</f>
        <v>0.3454345061124719</v>
      </c>
      <c r="G465" s="58">
        <f xml:space="preserve"> IF( ISNA( 'F_Input Override'!G465 ), "", IF( ISBLANK( 'F_Input Override'!G465 ), 'F_Inputs - BP'!G465, 'F_Input Override'!G465 ) )</f>
        <v>0.32300191205628481</v>
      </c>
      <c r="H465" s="58">
        <f xml:space="preserve"> IF( ISNA( 'F_Input Override'!H465 ), "", IF( ISBLANK( 'F_Input Override'!H465 ), 'F_Inputs - BP'!H465, 'F_Input Override'!H465 ) )</f>
        <v>0.34843340037351811</v>
      </c>
      <c r="I465" s="58">
        <f xml:space="preserve"> IF( ISNA( 'F_Input Override'!I465 ), "", IF( ISBLANK( 'F_Input Override'!I465 ), 'F_Inputs - BP'!I465, 'F_Input Override'!I465 ) )</f>
        <v>0.41581664870276203</v>
      </c>
      <c r="J465" s="58">
        <f xml:space="preserve"> IF( ISNA( 'F_Input Override'!J465 ), "", IF( ISBLANK( 'F_Input Override'!J465 ), 'F_Inputs - BP'!J465, 'F_Input Override'!J465 ) )</f>
        <v>0.40427296730687029</v>
      </c>
      <c r="K465" s="64" t="str">
        <f xml:space="preserve"> INDEX(Lookup!C:C, MATCH('Inp - BP final'!B465, Lookup!B:B, 0),)</f>
        <v>WN+ - Base opex</v>
      </c>
    </row>
    <row r="466" spans="1:12">
      <c r="A466" t="s">
        <v>23</v>
      </c>
      <c r="B466" t="s">
        <v>52</v>
      </c>
      <c r="C466" t="s">
        <v>53</v>
      </c>
      <c r="D466" t="s">
        <v>47</v>
      </c>
      <c r="E466" t="s">
        <v>41</v>
      </c>
      <c r="F466" s="58">
        <f xml:space="preserve"> IF( ISNA( 'F_Input Override'!F466 ), "", IF( ISBLANK( 'F_Input Override'!F466 ), 'F_Inputs - BP'!F466, 'F_Input Override'!F466 ) )</f>
        <v>79.658409189097512</v>
      </c>
      <c r="G466" s="58">
        <f xml:space="preserve"> IF( ISNA( 'F_Input Override'!G466 ), "", IF( ISBLANK( 'F_Input Override'!G466 ), 'F_Inputs - BP'!G466, 'F_Input Override'!G466 ) )</f>
        <v>81.361922885365146</v>
      </c>
      <c r="H466" s="58">
        <f xml:space="preserve"> IF( ISNA( 'F_Input Override'!H466 ), "", IF( ISBLANK( 'F_Input Override'!H466 ), 'F_Inputs - BP'!H466, 'F_Input Override'!H466 ) )</f>
        <v>81.433813093645284</v>
      </c>
      <c r="I466" s="58">
        <f xml:space="preserve"> IF( ISNA( 'F_Input Override'!I466 ), "", IF( ISBLANK( 'F_Input Override'!I466 ), 'F_Inputs - BP'!I466, 'F_Input Override'!I466 ) )</f>
        <v>82.167595624254318</v>
      </c>
      <c r="J466" s="58">
        <f xml:space="preserve"> IF( ISNA( 'F_Input Override'!J466 ), "", IF( ISBLANK( 'F_Input Override'!J466 ), 'F_Inputs - BP'!J466, 'F_Input Override'!J466 ) )</f>
        <v>83.644314283730381</v>
      </c>
      <c r="K466" s="64" t="str">
        <f xml:space="preserve"> INDEX(Lookup!C:C, MATCH('Inp - BP final'!B466, Lookup!B:B, 0),)</f>
        <v>WN+ - Base opex</v>
      </c>
    </row>
    <row r="467" spans="1:12">
      <c r="A467" t="s">
        <v>23</v>
      </c>
      <c r="B467" t="s">
        <v>54</v>
      </c>
      <c r="C467" t="s">
        <v>55</v>
      </c>
      <c r="D467" t="s">
        <v>47</v>
      </c>
      <c r="E467" t="s">
        <v>41</v>
      </c>
      <c r="F467" s="58">
        <f xml:space="preserve"> IF( ISNA( 'F_Input Override'!F467 ), "", IF( ISBLANK( 'F_Input Override'!F467 ), 'F_Inputs - BP'!F467, 'F_Input Override'!F467 ) )</f>
        <v>291.72144449814817</v>
      </c>
      <c r="G467" s="58">
        <f xml:space="preserve"> IF( ISNA( 'F_Input Override'!G467 ), "", IF( ISBLANK( 'F_Input Override'!G467 ), 'F_Inputs - BP'!G467, 'F_Input Override'!G467 ) )</f>
        <v>291.54554508945313</v>
      </c>
      <c r="H467" s="58">
        <f xml:space="preserve"> IF( ISNA( 'F_Input Override'!H467 ), "", IF( ISBLANK( 'F_Input Override'!H467 ), 'F_Inputs - BP'!H467, 'F_Input Override'!H467 ) )</f>
        <v>289.57451113526628</v>
      </c>
      <c r="I467" s="58">
        <f xml:space="preserve"> IF( ISNA( 'F_Input Override'!I467 ), "", IF( ISBLANK( 'F_Input Override'!I467 ), 'F_Inputs - BP'!I467, 'F_Input Override'!I467 ) )</f>
        <v>291.50489859634217</v>
      </c>
      <c r="J467" s="58">
        <f xml:space="preserve"> IF( ISNA( 'F_Input Override'!J467 ), "", IF( ISBLANK( 'F_Input Override'!J467 ), 'F_Inputs - BP'!J467, 'F_Input Override'!J467 ) )</f>
        <v>290.89543517629261</v>
      </c>
      <c r="K467" s="64" t="str">
        <f xml:space="preserve"> INDEX(Lookup!C:C, MATCH('Inp - BP final'!B467, Lookup!B:B, 0),)</f>
        <v>WN+ - Base opex</v>
      </c>
    </row>
    <row r="468" spans="1:12">
      <c r="A468" t="s">
        <v>23</v>
      </c>
      <c r="B468" t="s">
        <v>56</v>
      </c>
      <c r="C468" t="s">
        <v>57</v>
      </c>
      <c r="D468" t="s">
        <v>47</v>
      </c>
      <c r="E468" t="s">
        <v>41</v>
      </c>
      <c r="F468" s="58">
        <f xml:space="preserve"> IF( ISNA( 'F_Input Override'!F468 ), "", IF( ISBLANK( 'F_Input Override'!F468 ), 'F_Inputs - BP'!F468, 'F_Input Override'!F468 ) )</f>
        <v>466.18963697470491</v>
      </c>
      <c r="G468" s="58">
        <f xml:space="preserve"> IF( ISNA( 'F_Input Override'!G468 ), "", IF( ISBLANK( 'F_Input Override'!G468 ), 'F_Inputs - BP'!G468, 'F_Input Override'!G468 ) )</f>
        <v>468.58788860872522</v>
      </c>
      <c r="H468" s="58">
        <f xml:space="preserve"> IF( ISNA( 'F_Input Override'!H468 ), "", IF( ISBLANK( 'F_Input Override'!H468 ), 'F_Inputs - BP'!H468, 'F_Input Override'!H468 ) )</f>
        <v>465.5330618716921</v>
      </c>
      <c r="I468" s="58">
        <f xml:space="preserve"> IF( ISNA( 'F_Input Override'!I468 ), "", IF( ISBLANK( 'F_Input Override'!I468 ), 'F_Inputs - BP'!I468, 'F_Input Override'!I468 ) )</f>
        <v>467.52743342480522</v>
      </c>
      <c r="J468" s="58">
        <f xml:space="preserve"> IF( ISNA( 'F_Input Override'!J468 ), "", IF( ISBLANK( 'F_Input Override'!J468 ), 'F_Inputs - BP'!J468, 'F_Input Override'!J468 ) )</f>
        <v>468.47266276108132</v>
      </c>
      <c r="K468" s="64" t="str">
        <f xml:space="preserve"> INDEX(Lookup!C:C, MATCH('Inp - BP final'!B468, Lookup!B:B, 0),)</f>
        <v>Total - Base opex</v>
      </c>
      <c r="L468" t="s">
        <v>366</v>
      </c>
    </row>
    <row r="469" spans="1:12">
      <c r="A469" t="s">
        <v>23</v>
      </c>
      <c r="B469" t="s">
        <v>58</v>
      </c>
      <c r="C469" t="s">
        <v>59</v>
      </c>
      <c r="D469" t="s">
        <v>47</v>
      </c>
      <c r="E469" t="s">
        <v>41</v>
      </c>
      <c r="F469" s="58">
        <f xml:space="preserve"> IF( ISNA( 'F_Input Override'!F469 ), "", IF( ISBLANK( 'F_Input Override'!F469 ), 'F_Inputs - BP'!F469, 'F_Input Override'!F469 ) )</f>
        <v>4.1293663794361866</v>
      </c>
      <c r="G469" s="58">
        <f xml:space="preserve"> IF( ISNA( 'F_Input Override'!G469 ), "", IF( ISBLANK( 'F_Input Override'!G469 ), 'F_Inputs - BP'!G469, 'F_Input Override'!G469 ) )</f>
        <v>4.9766888631529964</v>
      </c>
      <c r="H469" s="58">
        <f xml:space="preserve"> IF( ISNA( 'F_Input Override'!H469 ), "", IF( ISBLANK( 'F_Input Override'!H469 ), 'F_Inputs - BP'!H469, 'F_Input Override'!H469 ) )</f>
        <v>5.1085326660044181</v>
      </c>
      <c r="I469" s="58">
        <f xml:space="preserve"> IF( ISNA( 'F_Input Override'!I469 ), "", IF( ISBLANK( 'F_Input Override'!I469 ), 'F_Inputs - BP'!I469, 'F_Input Override'!I469 ) )</f>
        <v>5.3756507201742858</v>
      </c>
      <c r="J469" s="58">
        <f xml:space="preserve"> IF( ISNA( 'F_Input Override'!J469 ), "", IF( ISBLANK( 'F_Input Override'!J469 ), 'F_Inputs - BP'!J469, 'F_Input Override'!J469 ) )</f>
        <v>4.9924009336540394</v>
      </c>
      <c r="K469" s="64" t="str">
        <f xml:space="preserve"> INDEX(Lookup!C:C, MATCH('Inp - BP final'!B469, Lookup!B:B, 0),)</f>
        <v>WR - Enh opex</v>
      </c>
    </row>
    <row r="470" spans="1:12">
      <c r="A470" t="s">
        <v>23</v>
      </c>
      <c r="B470" t="s">
        <v>60</v>
      </c>
      <c r="C470" t="s">
        <v>61</v>
      </c>
      <c r="D470" t="s">
        <v>47</v>
      </c>
      <c r="E470" t="s">
        <v>41</v>
      </c>
      <c r="F470" s="58">
        <f xml:space="preserve"> IF( ISNA( 'F_Input Override'!F470 ), "", IF( ISBLANK( 'F_Input Override'!F470 ), 'F_Inputs - BP'!F470, 'F_Input Override'!F470 ) )</f>
        <v>2.462076087926893</v>
      </c>
      <c r="G470" s="58">
        <f xml:space="preserve"> IF( ISNA( 'F_Input Override'!G470 ), "", IF( ISBLANK( 'F_Input Override'!G470 ), 'F_Inputs - BP'!G470, 'F_Input Override'!G470 ) )</f>
        <v>2.374204313003546</v>
      </c>
      <c r="H470" s="58">
        <f xml:space="preserve"> IF( ISNA( 'F_Input Override'!H470 ), "", IF( ISBLANK( 'F_Input Override'!H470 ), 'F_Inputs - BP'!H470, 'F_Input Override'!H470 ) )</f>
        <v>2.352993776923352</v>
      </c>
      <c r="I470" s="58">
        <f xml:space="preserve"> IF( ISNA( 'F_Input Override'!I470 ), "", IF( ISBLANK( 'F_Input Override'!I470 ), 'F_Inputs - BP'!I470, 'F_Input Override'!I470 ) )</f>
        <v>2.4263433665342098</v>
      </c>
      <c r="J470" s="58">
        <f xml:space="preserve"> IF( ISNA( 'F_Input Override'!J470 ), "", IF( ISBLANK( 'F_Input Override'!J470 ), 'F_Inputs - BP'!J470, 'F_Input Override'!J470 ) )</f>
        <v>2.968423260782028</v>
      </c>
      <c r="K470" s="64" t="str">
        <f xml:space="preserve"> INDEX(Lookup!C:C, MATCH('Inp - BP final'!B470, Lookup!B:B, 0),)</f>
        <v>WN+ - Enh opex</v>
      </c>
    </row>
    <row r="471" spans="1:12">
      <c r="A471" t="s">
        <v>23</v>
      </c>
      <c r="B471" t="s">
        <v>62</v>
      </c>
      <c r="C471" t="s">
        <v>63</v>
      </c>
      <c r="D471" t="s">
        <v>47</v>
      </c>
      <c r="E471" t="s">
        <v>41</v>
      </c>
      <c r="F471" s="58">
        <f xml:space="preserve"> IF( ISNA( 'F_Input Override'!F471 ), "", IF( ISBLANK( 'F_Input Override'!F471 ), 'F_Inputs - BP'!F471, 'F_Input Override'!F471 ) )</f>
        <v>0</v>
      </c>
      <c r="G471" s="58">
        <f xml:space="preserve"> IF( ISNA( 'F_Input Override'!G471 ), "", IF( ISBLANK( 'F_Input Override'!G471 ), 'F_Inputs - BP'!G471, 'F_Input Override'!G471 ) )</f>
        <v>0</v>
      </c>
      <c r="H471" s="58">
        <f xml:space="preserve"> IF( ISNA( 'F_Input Override'!H471 ), "", IF( ISBLANK( 'F_Input Override'!H471 ), 'F_Inputs - BP'!H471, 'F_Input Override'!H471 ) )</f>
        <v>0</v>
      </c>
      <c r="I471" s="58">
        <f xml:space="preserve"> IF( ISNA( 'F_Input Override'!I471 ), "", IF( ISBLANK( 'F_Input Override'!I471 ), 'F_Inputs - BP'!I471, 'F_Input Override'!I471 ) )</f>
        <v>0</v>
      </c>
      <c r="J471" s="58">
        <f xml:space="preserve"> IF( ISNA( 'F_Input Override'!J471 ), "", IF( ISBLANK( 'F_Input Override'!J471 ), 'F_Inputs - BP'!J471, 'F_Input Override'!J471 ) )</f>
        <v>0</v>
      </c>
      <c r="K471" s="64" t="str">
        <f xml:space="preserve"> INDEX(Lookup!C:C, MATCH('Inp - BP final'!B471, Lookup!B:B, 0),)</f>
        <v>WN+ - Enh opex</v>
      </c>
    </row>
    <row r="472" spans="1:12">
      <c r="A472" t="s">
        <v>23</v>
      </c>
      <c r="B472" t="s">
        <v>64</v>
      </c>
      <c r="C472" t="s">
        <v>65</v>
      </c>
      <c r="D472" t="s">
        <v>47</v>
      </c>
      <c r="E472" t="s">
        <v>41</v>
      </c>
      <c r="F472" s="58">
        <f xml:space="preserve"> IF( ISNA( 'F_Input Override'!F472 ), "", IF( ISBLANK( 'F_Input Override'!F472 ), 'F_Inputs - BP'!F472, 'F_Input Override'!F472 ) )</f>
        <v>10.06375718988758</v>
      </c>
      <c r="G472" s="58">
        <f xml:space="preserve"> IF( ISNA( 'F_Input Override'!G472 ), "", IF( ISBLANK( 'F_Input Override'!G472 ), 'F_Inputs - BP'!G472, 'F_Input Override'!G472 ) )</f>
        <v>11.53042044708514</v>
      </c>
      <c r="H472" s="58">
        <f xml:space="preserve"> IF( ISNA( 'F_Input Override'!H472 ), "", IF( ISBLANK( 'F_Input Override'!H472 ), 'F_Inputs - BP'!H472, 'F_Input Override'!H472 ) )</f>
        <v>11.71815114555605</v>
      </c>
      <c r="I472" s="58">
        <f xml:space="preserve"> IF( ISNA( 'F_Input Override'!I472 ), "", IF( ISBLANK( 'F_Input Override'!I472 ), 'F_Inputs - BP'!I472, 'F_Input Override'!I472 ) )</f>
        <v>11.976684905514301</v>
      </c>
      <c r="J472" s="58">
        <f xml:space="preserve"> IF( ISNA( 'F_Input Override'!J472 ), "", IF( ISBLANK( 'F_Input Override'!J472 ), 'F_Inputs - BP'!J472, 'F_Input Override'!J472 ) )</f>
        <v>18.59061806047233</v>
      </c>
      <c r="K472" s="64" t="str">
        <f xml:space="preserve"> INDEX(Lookup!C:C, MATCH('Inp - BP final'!B472, Lookup!B:B, 0),)</f>
        <v>WN+ - Enh opex</v>
      </c>
    </row>
    <row r="473" spans="1:12">
      <c r="A473" t="s">
        <v>23</v>
      </c>
      <c r="B473" t="s">
        <v>66</v>
      </c>
      <c r="C473" t="s">
        <v>67</v>
      </c>
      <c r="D473" t="s">
        <v>47</v>
      </c>
      <c r="E473" t="s">
        <v>41</v>
      </c>
      <c r="F473" s="58">
        <f xml:space="preserve"> IF( ISNA( 'F_Input Override'!F473 ), "", IF( ISBLANK( 'F_Input Override'!F473 ), 'F_Inputs - BP'!F473, 'F_Input Override'!F473 ) )</f>
        <v>12.957257255642769</v>
      </c>
      <c r="G473" s="58">
        <f xml:space="preserve"> IF( ISNA( 'F_Input Override'!G473 ), "", IF( ISBLANK( 'F_Input Override'!G473 ), 'F_Inputs - BP'!G473, 'F_Input Override'!G473 ) )</f>
        <v>14.03458871879115</v>
      </c>
      <c r="H473" s="58">
        <f xml:space="preserve"> IF( ISNA( 'F_Input Override'!H473 ), "", IF( ISBLANK( 'F_Input Override'!H473 ), 'F_Inputs - BP'!H473, 'F_Input Override'!H473 ) )</f>
        <v>12.55899376924326</v>
      </c>
      <c r="I473" s="58">
        <f xml:space="preserve"> IF( ISNA( 'F_Input Override'!I473 ), "", IF( ISBLANK( 'F_Input Override'!I473 ), 'F_Inputs - BP'!I473, 'F_Input Override'!I473 ) )</f>
        <v>13.500057599032189</v>
      </c>
      <c r="J473" s="58">
        <f xml:space="preserve"> IF( ISNA( 'F_Input Override'!J473 ), "", IF( ISBLANK( 'F_Input Override'!J473 ), 'F_Inputs - BP'!J473, 'F_Input Override'!J473 ) )</f>
        <v>13.588141405804601</v>
      </c>
      <c r="K473" s="64" t="str">
        <f xml:space="preserve"> INDEX(Lookup!C:C, MATCH('Inp - BP final'!B473, Lookup!B:B, 0),)</f>
        <v>WN+ - Enh opex</v>
      </c>
    </row>
    <row r="474" spans="1:12">
      <c r="A474" t="s">
        <v>23</v>
      </c>
      <c r="B474" t="s">
        <v>68</v>
      </c>
      <c r="C474" t="s">
        <v>69</v>
      </c>
      <c r="D474" t="s">
        <v>47</v>
      </c>
      <c r="E474" t="s">
        <v>41</v>
      </c>
      <c r="F474" s="58">
        <f xml:space="preserve"> IF( ISNA( 'F_Input Override'!F474 ), "", IF( ISBLANK( 'F_Input Override'!F474 ), 'F_Inputs - BP'!F474, 'F_Input Override'!F474 ) )</f>
        <v>29.612456912893428</v>
      </c>
      <c r="G474" s="58">
        <f xml:space="preserve"> IF( ISNA( 'F_Input Override'!G474 ), "", IF( ISBLANK( 'F_Input Override'!G474 ), 'F_Inputs - BP'!G474, 'F_Input Override'!G474 ) )</f>
        <v>32.91590234203283</v>
      </c>
      <c r="H474" s="58">
        <f xml:space="preserve"> IF( ISNA( 'F_Input Override'!H474 ), "", IF( ISBLANK( 'F_Input Override'!H474 ), 'F_Inputs - BP'!H474, 'F_Input Override'!H474 ) )</f>
        <v>31.738671357727078</v>
      </c>
      <c r="I474" s="58">
        <f xml:space="preserve"> IF( ISNA( 'F_Input Override'!I474 ), "", IF( ISBLANK( 'F_Input Override'!I474 ), 'F_Inputs - BP'!I474, 'F_Input Override'!I474 ) )</f>
        <v>33.278736591254983</v>
      </c>
      <c r="J474" s="58">
        <f xml:space="preserve"> IF( ISNA( 'F_Input Override'!J474 ), "", IF( ISBLANK( 'F_Input Override'!J474 ), 'F_Inputs - BP'!J474, 'F_Input Override'!J474 ) )</f>
        <v>40.139583660713001</v>
      </c>
      <c r="K474" s="64" t="str">
        <f xml:space="preserve"> INDEX(Lookup!C:C, MATCH('Inp - BP final'!B474, Lookup!B:B, 0),)</f>
        <v>Total - Enh opex</v>
      </c>
      <c r="L474" t="s">
        <v>366</v>
      </c>
    </row>
    <row r="475" spans="1:12">
      <c r="A475" t="s">
        <v>23</v>
      </c>
      <c r="B475" t="s">
        <v>70</v>
      </c>
      <c r="C475" t="s">
        <v>71</v>
      </c>
      <c r="D475" t="s">
        <v>47</v>
      </c>
      <c r="E475" t="s">
        <v>41</v>
      </c>
      <c r="F475" s="58">
        <f xml:space="preserve"> IF( ISNA( 'F_Input Override'!F475 ), "", IF( ISBLANK( 'F_Input Override'!F475 ), 'F_Inputs - BP'!F475, 'F_Input Override'!F475 ) )</f>
        <v>15.993</v>
      </c>
      <c r="G475" s="58">
        <f xml:space="preserve"> IF( ISNA( 'F_Input Override'!G475 ), "", IF( ISBLANK( 'F_Input Override'!G475 ), 'F_Inputs - BP'!G475, 'F_Input Override'!G475 ) )</f>
        <v>19.193999999999999</v>
      </c>
      <c r="H475" s="58">
        <f xml:space="preserve"> IF( ISNA( 'F_Input Override'!H475 ), "", IF( ISBLANK( 'F_Input Override'!H475 ), 'F_Inputs - BP'!H475, 'F_Input Override'!H475 ) )</f>
        <v>22.114999999999998</v>
      </c>
      <c r="I475" s="58">
        <f xml:space="preserve"> IF( ISNA( 'F_Input Override'!I475 ), "", IF( ISBLANK( 'F_Input Override'!I475 ), 'F_Inputs - BP'!I475, 'F_Input Override'!I475 ) )</f>
        <v>18.786000000000001</v>
      </c>
      <c r="J475" s="58">
        <f xml:space="preserve"> IF( ISNA( 'F_Input Override'!J475 ), "", IF( ISBLANK( 'F_Input Override'!J475 ), 'F_Inputs - BP'!J475, 'F_Input Override'!J475 ) )</f>
        <v>17.189</v>
      </c>
      <c r="K475" s="64" t="str">
        <f xml:space="preserve"> INDEX(Lookup!C:C, MATCH('Inp - BP final'!B475, Lookup!B:B, 0),)</f>
        <v>WR - Base capex</v>
      </c>
    </row>
    <row r="476" spans="1:12">
      <c r="A476" t="s">
        <v>23</v>
      </c>
      <c r="B476" t="s">
        <v>72</v>
      </c>
      <c r="C476" t="s">
        <v>73</v>
      </c>
      <c r="D476" t="s">
        <v>47</v>
      </c>
      <c r="E476" t="s">
        <v>41</v>
      </c>
      <c r="F476" s="58">
        <f xml:space="preserve"> IF( ISNA( 'F_Input Override'!F476 ), "", IF( ISBLANK( 'F_Input Override'!F476 ), 'F_Inputs - BP'!F476, 'F_Input Override'!F476 ) )</f>
        <v>0</v>
      </c>
      <c r="G476" s="58">
        <f xml:space="preserve"> IF( ISNA( 'F_Input Override'!G476 ), "", IF( ISBLANK( 'F_Input Override'!G476 ), 'F_Inputs - BP'!G476, 'F_Input Override'!G476 ) )</f>
        <v>0</v>
      </c>
      <c r="H476" s="58">
        <f xml:space="preserve"> IF( ISNA( 'F_Input Override'!H476 ), "", IF( ISBLANK( 'F_Input Override'!H476 ), 'F_Inputs - BP'!H476, 'F_Input Override'!H476 ) )</f>
        <v>0</v>
      </c>
      <c r="I476" s="58">
        <f xml:space="preserve"> IF( ISNA( 'F_Input Override'!I476 ), "", IF( ISBLANK( 'F_Input Override'!I476 ), 'F_Inputs - BP'!I476, 'F_Input Override'!I476 ) )</f>
        <v>0</v>
      </c>
      <c r="J476" s="58">
        <f xml:space="preserve"> IF( ISNA( 'F_Input Override'!J476 ), "", IF( ISBLANK( 'F_Input Override'!J476 ), 'F_Inputs - BP'!J476, 'F_Input Override'!J476 ) )</f>
        <v>0</v>
      </c>
      <c r="K476" s="64" t="str">
        <f xml:space="preserve"> INDEX(Lookup!C:C, MATCH('Inp - BP final'!B476, Lookup!B:B, 0),)</f>
        <v>WN+ - Base capex</v>
      </c>
    </row>
    <row r="477" spans="1:12">
      <c r="A477" t="s">
        <v>23</v>
      </c>
      <c r="B477" t="s">
        <v>74</v>
      </c>
      <c r="C477" t="s">
        <v>75</v>
      </c>
      <c r="D477" t="s">
        <v>47</v>
      </c>
      <c r="E477" t="s">
        <v>41</v>
      </c>
      <c r="F477" s="58">
        <f xml:space="preserve"> IF( ISNA( 'F_Input Override'!F477 ), "", IF( ISBLANK( 'F_Input Override'!F477 ), 'F_Inputs - BP'!F477, 'F_Input Override'!F477 ) )</f>
        <v>0</v>
      </c>
      <c r="G477" s="58">
        <f xml:space="preserve"> IF( ISNA( 'F_Input Override'!G477 ), "", IF( ISBLANK( 'F_Input Override'!G477 ), 'F_Inputs - BP'!G477, 'F_Input Override'!G477 ) )</f>
        <v>0</v>
      </c>
      <c r="H477" s="58">
        <f xml:space="preserve"> IF( ISNA( 'F_Input Override'!H477 ), "", IF( ISBLANK( 'F_Input Override'!H477 ), 'F_Inputs - BP'!H477, 'F_Input Override'!H477 ) )</f>
        <v>0</v>
      </c>
      <c r="I477" s="58">
        <f xml:space="preserve"> IF( ISNA( 'F_Input Override'!I477 ), "", IF( ISBLANK( 'F_Input Override'!I477 ), 'F_Inputs - BP'!I477, 'F_Input Override'!I477 ) )</f>
        <v>0</v>
      </c>
      <c r="J477" s="58">
        <f xml:space="preserve"> IF( ISNA( 'F_Input Override'!J477 ), "", IF( ISBLANK( 'F_Input Override'!J477 ), 'F_Inputs - BP'!J477, 'F_Input Override'!J477 ) )</f>
        <v>0</v>
      </c>
      <c r="K477" s="64" t="str">
        <f xml:space="preserve"> INDEX(Lookup!C:C, MATCH('Inp - BP final'!B477, Lookup!B:B, 0),)</f>
        <v>WN+ - Base capex</v>
      </c>
    </row>
    <row r="478" spans="1:12">
      <c r="A478" t="s">
        <v>23</v>
      </c>
      <c r="B478" t="s">
        <v>76</v>
      </c>
      <c r="C478" t="s">
        <v>77</v>
      </c>
      <c r="D478" t="s">
        <v>47</v>
      </c>
      <c r="E478" t="s">
        <v>41</v>
      </c>
      <c r="F478" s="58">
        <f xml:space="preserve"> IF( ISNA( 'F_Input Override'!F478 ), "", IF( ISBLANK( 'F_Input Override'!F478 ), 'F_Inputs - BP'!F478, 'F_Input Override'!F478 ) )</f>
        <v>58.405000000000001</v>
      </c>
      <c r="G478" s="58">
        <f xml:space="preserve"> IF( ISNA( 'F_Input Override'!G478 ), "", IF( ISBLANK( 'F_Input Override'!G478 ), 'F_Inputs - BP'!G478, 'F_Input Override'!G478 ) )</f>
        <v>76.406000000000006</v>
      </c>
      <c r="H478" s="58">
        <f xml:space="preserve"> IF( ISNA( 'F_Input Override'!H478 ), "", IF( ISBLANK( 'F_Input Override'!H478 ), 'F_Inputs - BP'!H478, 'F_Input Override'!H478 ) )</f>
        <v>83.650999999999996</v>
      </c>
      <c r="I478" s="58">
        <f xml:space="preserve"> IF( ISNA( 'F_Input Override'!I478 ), "", IF( ISBLANK( 'F_Input Override'!I478 ), 'F_Inputs - BP'!I478, 'F_Input Override'!I478 ) )</f>
        <v>89.832999999999998</v>
      </c>
      <c r="J478" s="58">
        <f xml:space="preserve"> IF( ISNA( 'F_Input Override'!J478 ), "", IF( ISBLANK( 'F_Input Override'!J478 ), 'F_Inputs - BP'!J478, 'F_Input Override'!J478 ) )</f>
        <v>63.543999999999997</v>
      </c>
      <c r="K478" s="64" t="str">
        <f xml:space="preserve"> INDEX(Lookup!C:C, MATCH('Inp - BP final'!B478, Lookup!B:B, 0),)</f>
        <v>WN+ - Base capex</v>
      </c>
    </row>
    <row r="479" spans="1:12">
      <c r="A479" t="s">
        <v>23</v>
      </c>
      <c r="B479" t="s">
        <v>78</v>
      </c>
      <c r="C479" t="s">
        <v>79</v>
      </c>
      <c r="D479" t="s">
        <v>47</v>
      </c>
      <c r="E479" t="s">
        <v>41</v>
      </c>
      <c r="F479" s="58">
        <f xml:space="preserve"> IF( ISNA( 'F_Input Override'!F479 ), "", IF( ISBLANK( 'F_Input Override'!F479 ), 'F_Inputs - BP'!F479, 'F_Input Override'!F479 ) )</f>
        <v>76.566000000000003</v>
      </c>
      <c r="G479" s="58">
        <f xml:space="preserve"> IF( ISNA( 'F_Input Override'!G479 ), "", IF( ISBLANK( 'F_Input Override'!G479 ), 'F_Inputs - BP'!G479, 'F_Input Override'!G479 ) )</f>
        <v>86.667000000000002</v>
      </c>
      <c r="H479" s="58">
        <f xml:space="preserve"> IF( ISNA( 'F_Input Override'!H479 ), "", IF( ISBLANK( 'F_Input Override'!H479 ), 'F_Inputs - BP'!H479, 'F_Input Override'!H479 ) )</f>
        <v>80.539000000000001</v>
      </c>
      <c r="I479" s="58">
        <f xml:space="preserve"> IF( ISNA( 'F_Input Override'!I479 ), "", IF( ISBLANK( 'F_Input Override'!I479 ), 'F_Inputs - BP'!I479, 'F_Input Override'!I479 ) )</f>
        <v>89.831999999999994</v>
      </c>
      <c r="J479" s="58">
        <f xml:space="preserve"> IF( ISNA( 'F_Input Override'!J479 ), "", IF( ISBLANK( 'F_Input Override'!J479 ), 'F_Inputs - BP'!J479, 'F_Input Override'!J479 ) )</f>
        <v>70.00500000000001</v>
      </c>
      <c r="K479" s="64" t="str">
        <f xml:space="preserve"> INDEX(Lookup!C:C, MATCH('Inp - BP final'!B479, Lookup!B:B, 0),)</f>
        <v>WN+ - Base capex</v>
      </c>
    </row>
    <row r="480" spans="1:12">
      <c r="A480" t="s">
        <v>23</v>
      </c>
      <c r="B480" t="s">
        <v>80</v>
      </c>
      <c r="C480" t="s">
        <v>81</v>
      </c>
      <c r="D480" t="s">
        <v>47</v>
      </c>
      <c r="E480" t="s">
        <v>41</v>
      </c>
      <c r="F480" s="58">
        <f xml:space="preserve"> IF( ISNA( 'F_Input Override'!F480 ), "", IF( ISBLANK( 'F_Input Override'!F480 ), 'F_Inputs - BP'!F480, 'F_Input Override'!F480 ) )</f>
        <v>150.964</v>
      </c>
      <c r="G480" s="58">
        <f xml:space="preserve"> IF( ISNA( 'F_Input Override'!G480 ), "", IF( ISBLANK( 'F_Input Override'!G480 ), 'F_Inputs - BP'!G480, 'F_Input Override'!G480 ) )</f>
        <v>182.267</v>
      </c>
      <c r="H480" s="58">
        <f xml:space="preserve"> IF( ISNA( 'F_Input Override'!H480 ), "", IF( ISBLANK( 'F_Input Override'!H480 ), 'F_Inputs - BP'!H480, 'F_Input Override'!H480 ) )</f>
        <v>186.30500000000001</v>
      </c>
      <c r="I480" s="58">
        <f xml:space="preserve"> IF( ISNA( 'F_Input Override'!I480 ), "", IF( ISBLANK( 'F_Input Override'!I480 ), 'F_Inputs - BP'!I480, 'F_Input Override'!I480 ) )</f>
        <v>198.45099999999999</v>
      </c>
      <c r="J480" s="58">
        <f xml:space="preserve"> IF( ISNA( 'F_Input Override'!J480 ), "", IF( ISBLANK( 'F_Input Override'!J480 ), 'F_Inputs - BP'!J480, 'F_Input Override'!J480 ) )</f>
        <v>150.738</v>
      </c>
      <c r="K480" s="64" t="str">
        <f xml:space="preserve"> INDEX(Lookup!C:C, MATCH('Inp - BP final'!B480, Lookup!B:B, 0),)</f>
        <v>Total - Base capex</v>
      </c>
      <c r="L480" t="s">
        <v>366</v>
      </c>
    </row>
    <row r="481" spans="1:12">
      <c r="A481" t="s">
        <v>23</v>
      </c>
      <c r="B481" t="s">
        <v>82</v>
      </c>
      <c r="C481" t="s">
        <v>83</v>
      </c>
      <c r="D481" t="s">
        <v>47</v>
      </c>
      <c r="E481" t="s">
        <v>41</v>
      </c>
      <c r="F481" s="58">
        <f xml:space="preserve"> IF( ISNA( 'F_Input Override'!F481 ), "", IF( ISBLANK( 'F_Input Override'!F481 ), 'F_Inputs - BP'!F481, 'F_Input Override'!F481 ) )</f>
        <v>92.243938999891213</v>
      </c>
      <c r="G481" s="58">
        <f xml:space="preserve"> IF( ISNA( 'F_Input Override'!G481 ), "", IF( ISBLANK( 'F_Input Override'!G481 ), 'F_Inputs - BP'!G481, 'F_Input Override'!G481 ) )</f>
        <v>89.314454320757548</v>
      </c>
      <c r="H481" s="58">
        <f xml:space="preserve"> IF( ISNA( 'F_Input Override'!H481 ), "", IF( ISBLANK( 'F_Input Override'!H481 ), 'F_Inputs - BP'!H481, 'F_Input Override'!H481 ) )</f>
        <v>82.861847876810714</v>
      </c>
      <c r="I481" s="58">
        <f xml:space="preserve"> IF( ISNA( 'F_Input Override'!I481 ), "", IF( ISBLANK( 'F_Input Override'!I481 ), 'F_Inputs - BP'!I481, 'F_Input Override'!I481 ) )</f>
        <v>73.965615083764703</v>
      </c>
      <c r="J481" s="58">
        <f xml:space="preserve"> IF( ISNA( 'F_Input Override'!J481 ), "", IF( ISBLANK( 'F_Input Override'!J481 ), 'F_Inputs - BP'!J481, 'F_Input Override'!J481 ) )</f>
        <v>67.931440742077655</v>
      </c>
      <c r="K481" s="64" t="str">
        <f xml:space="preserve"> INDEX(Lookup!C:C, MATCH('Inp - BP final'!B481, Lookup!B:B, 0),)</f>
        <v>WR - Enh capex</v>
      </c>
    </row>
    <row r="482" spans="1:12">
      <c r="A482" t="s">
        <v>23</v>
      </c>
      <c r="B482" t="s">
        <v>84</v>
      </c>
      <c r="C482" t="s">
        <v>85</v>
      </c>
      <c r="D482" t="s">
        <v>47</v>
      </c>
      <c r="E482" t="s">
        <v>41</v>
      </c>
      <c r="F482" s="58">
        <f xml:space="preserve"> IF( ISNA( 'F_Input Override'!F482 ), "", IF( ISBLANK( 'F_Input Override'!F482 ), 'F_Inputs - BP'!F482, 'F_Input Override'!F482 ) )</f>
        <v>50.505850577346351</v>
      </c>
      <c r="G482" s="58">
        <f xml:space="preserve"> IF( ISNA( 'F_Input Override'!G482 ), "", IF( ISBLANK( 'F_Input Override'!G482 ), 'F_Inputs - BP'!G482, 'F_Input Override'!G482 ) )</f>
        <v>66.074510920222238</v>
      </c>
      <c r="H482" s="58">
        <f xml:space="preserve"> IF( ISNA( 'F_Input Override'!H482 ), "", IF( ISBLANK( 'F_Input Override'!H482 ), 'F_Inputs - BP'!H482, 'F_Input Override'!H482 ) )</f>
        <v>81.77374626607056</v>
      </c>
      <c r="I482" s="58">
        <f xml:space="preserve"> IF( ISNA( 'F_Input Override'!I482 ), "", IF( ISBLANK( 'F_Input Override'!I482 ), 'F_Inputs - BP'!I482, 'F_Input Override'!I482 ) )</f>
        <v>80.987825505957233</v>
      </c>
      <c r="J482" s="58">
        <f xml:space="preserve"> IF( ISNA( 'F_Input Override'!J482 ), "", IF( ISBLANK( 'F_Input Override'!J482 ), 'F_Inputs - BP'!J482, 'F_Input Override'!J482 ) )</f>
        <v>27.818412711619931</v>
      </c>
      <c r="K482" s="64" t="str">
        <f xml:space="preserve"> INDEX(Lookup!C:C, MATCH('Inp - BP final'!B482, Lookup!B:B, 0),)</f>
        <v>WN+ - Enh capex</v>
      </c>
    </row>
    <row r="483" spans="1:12">
      <c r="A483" t="s">
        <v>23</v>
      </c>
      <c r="B483" t="s">
        <v>86</v>
      </c>
      <c r="C483" t="s">
        <v>87</v>
      </c>
      <c r="D483" t="s">
        <v>47</v>
      </c>
      <c r="E483" t="s">
        <v>41</v>
      </c>
      <c r="F483" s="58">
        <f xml:space="preserve"> IF( ISNA( 'F_Input Override'!F483 ), "", IF( ISBLANK( 'F_Input Override'!F483 ), 'F_Inputs - BP'!F483, 'F_Input Override'!F483 ) )</f>
        <v>0</v>
      </c>
      <c r="G483" s="58">
        <f xml:space="preserve"> IF( ISNA( 'F_Input Override'!G483 ), "", IF( ISBLANK( 'F_Input Override'!G483 ), 'F_Inputs - BP'!G483, 'F_Input Override'!G483 ) )</f>
        <v>0</v>
      </c>
      <c r="H483" s="58">
        <f xml:space="preserve"> IF( ISNA( 'F_Input Override'!H483 ), "", IF( ISBLANK( 'F_Input Override'!H483 ), 'F_Inputs - BP'!H483, 'F_Input Override'!H483 ) )</f>
        <v>0</v>
      </c>
      <c r="I483" s="58">
        <f xml:space="preserve"> IF( ISNA( 'F_Input Override'!I483 ), "", IF( ISBLANK( 'F_Input Override'!I483 ), 'F_Inputs - BP'!I483, 'F_Input Override'!I483 ) )</f>
        <v>0</v>
      </c>
      <c r="J483" s="58">
        <f xml:space="preserve"> IF( ISNA( 'F_Input Override'!J483 ), "", IF( ISBLANK( 'F_Input Override'!J483 ), 'F_Inputs - BP'!J483, 'F_Input Override'!J483 ) )</f>
        <v>0</v>
      </c>
      <c r="K483" s="64" t="str">
        <f xml:space="preserve"> INDEX(Lookup!C:C, MATCH('Inp - BP final'!B483, Lookup!B:B, 0),)</f>
        <v>WN+ - Enh capex</v>
      </c>
    </row>
    <row r="484" spans="1:12">
      <c r="A484" t="s">
        <v>23</v>
      </c>
      <c r="B484" t="s">
        <v>88</v>
      </c>
      <c r="C484" t="s">
        <v>89</v>
      </c>
      <c r="D484" t="s">
        <v>47</v>
      </c>
      <c r="E484" t="s">
        <v>41</v>
      </c>
      <c r="F484" s="58">
        <f xml:space="preserve"> IF( ISNA( 'F_Input Override'!F484 ), "", IF( ISBLANK( 'F_Input Override'!F484 ), 'F_Inputs - BP'!F484, 'F_Input Override'!F484 ) )</f>
        <v>101.4944888675753</v>
      </c>
      <c r="G484" s="58">
        <f xml:space="preserve"> IF( ISNA( 'F_Input Override'!G484 ), "", IF( ISBLANK( 'F_Input Override'!G484 ), 'F_Inputs - BP'!G484, 'F_Input Override'!G484 ) )</f>
        <v>88.493706841838801</v>
      </c>
      <c r="H484" s="58">
        <f xml:space="preserve"> IF( ISNA( 'F_Input Override'!H484 ), "", IF( ISBLANK( 'F_Input Override'!H484 ), 'F_Inputs - BP'!H484, 'F_Input Override'!H484 ) )</f>
        <v>167.70891807357151</v>
      </c>
      <c r="I484" s="58">
        <f xml:space="preserve"> IF( ISNA( 'F_Input Override'!I484 ), "", IF( ISBLANK( 'F_Input Override'!I484 ), 'F_Inputs - BP'!I484, 'F_Input Override'!I484 ) )</f>
        <v>174.89515606186669</v>
      </c>
      <c r="J484" s="58">
        <f xml:space="preserve"> IF( ISNA( 'F_Input Override'!J484 ), "", IF( ISBLANK( 'F_Input Override'!J484 ), 'F_Inputs - BP'!J484, 'F_Input Override'!J484 ) )</f>
        <v>114.1179512016295</v>
      </c>
      <c r="K484" s="64" t="str">
        <f xml:space="preserve"> INDEX(Lookup!C:C, MATCH('Inp - BP final'!B484, Lookup!B:B, 0),)</f>
        <v>WN+ - Enh capex</v>
      </c>
    </row>
    <row r="485" spans="1:12">
      <c r="A485" t="s">
        <v>23</v>
      </c>
      <c r="B485" t="s">
        <v>90</v>
      </c>
      <c r="C485" t="s">
        <v>91</v>
      </c>
      <c r="D485" t="s">
        <v>47</v>
      </c>
      <c r="E485" t="s">
        <v>41</v>
      </c>
      <c r="F485" s="58">
        <f xml:space="preserve"> IF( ISNA( 'F_Input Override'!F485 ), "", IF( ISBLANK( 'F_Input Override'!F485 ), 'F_Inputs - BP'!F485, 'F_Input Override'!F485 ) )</f>
        <v>100.6088524595756</v>
      </c>
      <c r="G485" s="58">
        <f xml:space="preserve"> IF( ISNA( 'F_Input Override'!G485 ), "", IF( ISBLANK( 'F_Input Override'!G485 ), 'F_Inputs - BP'!G485, 'F_Input Override'!G485 ) )</f>
        <v>133.90135993677831</v>
      </c>
      <c r="H485" s="58">
        <f xml:space="preserve"> IF( ISNA( 'F_Input Override'!H485 ), "", IF( ISBLANK( 'F_Input Override'!H485 ), 'F_Inputs - BP'!H485, 'F_Input Override'!H485 ) )</f>
        <v>176.87586424873751</v>
      </c>
      <c r="I485" s="58">
        <f xml:space="preserve"> IF( ISNA( 'F_Input Override'!I485 ), "", IF( ISBLANK( 'F_Input Override'!I485 ), 'F_Inputs - BP'!I485, 'F_Input Override'!I485 ) )</f>
        <v>130.33680675905839</v>
      </c>
      <c r="J485" s="58">
        <f xml:space="preserve"> IF( ISNA( 'F_Input Override'!J485 ), "", IF( ISBLANK( 'F_Input Override'!J485 ), 'F_Inputs - BP'!J485, 'F_Input Override'!J485 ) )</f>
        <v>85.725367757113744</v>
      </c>
      <c r="K485" s="64" t="str">
        <f xml:space="preserve"> INDEX(Lookup!C:C, MATCH('Inp - BP final'!B485, Lookup!B:B, 0),)</f>
        <v>WN+ - Enh capex</v>
      </c>
    </row>
    <row r="486" spans="1:12">
      <c r="A486" t="s">
        <v>23</v>
      </c>
      <c r="B486" t="s">
        <v>92</v>
      </c>
      <c r="C486" t="s">
        <v>93</v>
      </c>
      <c r="D486" t="s">
        <v>47</v>
      </c>
      <c r="E486" t="s">
        <v>41</v>
      </c>
      <c r="F486" s="58">
        <f xml:space="preserve"> IF( ISNA( 'F_Input Override'!F486 ), "", IF( ISBLANK( 'F_Input Override'!F486 ), 'F_Inputs - BP'!F486, 'F_Input Override'!F486 ) )</f>
        <v>344.85313090438848</v>
      </c>
      <c r="G486" s="58">
        <f xml:space="preserve"> IF( ISNA( 'F_Input Override'!G486 ), "", IF( ISBLANK( 'F_Input Override'!G486 ), 'F_Inputs - BP'!G486, 'F_Input Override'!G486 ) )</f>
        <v>377.78403201959691</v>
      </c>
      <c r="H486" s="58">
        <f xml:space="preserve"> IF( ISNA( 'F_Input Override'!H486 ), "", IF( ISBLANK( 'F_Input Override'!H486 ), 'F_Inputs - BP'!H486, 'F_Input Override'!H486 ) )</f>
        <v>509.22037646519027</v>
      </c>
      <c r="I486" s="58">
        <f xml:space="preserve"> IF( ISNA( 'F_Input Override'!I486 ), "", IF( ISBLANK( 'F_Input Override'!I486 ), 'F_Inputs - BP'!I486, 'F_Input Override'!I486 ) )</f>
        <v>460.18540341064698</v>
      </c>
      <c r="J486" s="58">
        <f xml:space="preserve"> IF( ISNA( 'F_Input Override'!J486 ), "", IF( ISBLANK( 'F_Input Override'!J486 ), 'F_Inputs - BP'!J486, 'F_Input Override'!J486 ) )</f>
        <v>295.59317241244082</v>
      </c>
      <c r="K486" s="64" t="str">
        <f xml:space="preserve"> INDEX(Lookup!C:C, MATCH('Inp - BP final'!B486, Lookup!B:B, 0),)</f>
        <v>Total W - Enh capex</v>
      </c>
      <c r="L486" t="s">
        <v>366</v>
      </c>
    </row>
    <row r="487" spans="1:12">
      <c r="A487" t="s">
        <v>23</v>
      </c>
      <c r="B487" t="s">
        <v>94</v>
      </c>
      <c r="C487" t="s">
        <v>95</v>
      </c>
      <c r="D487" t="s">
        <v>47</v>
      </c>
      <c r="E487" t="s">
        <v>41</v>
      </c>
      <c r="F487" s="58">
        <f xml:space="preserve"> IF( ISNA( 'F_Input Override'!F487 ), "", IF( ISBLANK( 'F_Input Override'!F487 ), 'F_Inputs - BP'!F487, 'F_Input Override'!F487 ) )</f>
        <v>118.6965133456851</v>
      </c>
      <c r="G487" s="58">
        <f xml:space="preserve"> IF( ISNA( 'F_Input Override'!G487 ), "", IF( ISBLANK( 'F_Input Override'!G487 ), 'F_Inputs - BP'!G487, 'F_Input Override'!G487 ) )</f>
        <v>119.10737455863369</v>
      </c>
      <c r="H487" s="58">
        <f xml:space="preserve"> IF( ISNA( 'F_Input Override'!H487 ), "", IF( ISBLANK( 'F_Input Override'!H487 ), 'F_Inputs - BP'!H487, 'F_Input Override'!H487 ) )</f>
        <v>118.35729823295711</v>
      </c>
      <c r="I487" s="58">
        <f xml:space="preserve"> IF( ISNA( 'F_Input Override'!I487 ), "", IF( ISBLANK( 'F_Input Override'!I487 ), 'F_Inputs - BP'!I487, 'F_Input Override'!I487 ) )</f>
        <v>118.61406495599979</v>
      </c>
      <c r="J487" s="58">
        <f xml:space="preserve"> IF( ISNA( 'F_Input Override'!J487 ), "", IF( ISBLANK( 'F_Input Override'!J487 ), 'F_Inputs - BP'!J487, 'F_Input Override'!J487 ) )</f>
        <v>118.62113378333861</v>
      </c>
      <c r="K487" s="64" t="str">
        <f xml:space="preserve"> INDEX(Lookup!C:C, MATCH('Inp - BP final'!B487, Lookup!B:B, 0),)</f>
        <v>WWN+ - Base opex</v>
      </c>
    </row>
    <row r="488" spans="1:12">
      <c r="A488" t="s">
        <v>23</v>
      </c>
      <c r="B488" t="s">
        <v>96</v>
      </c>
      <c r="C488" t="s">
        <v>97</v>
      </c>
      <c r="D488" t="s">
        <v>47</v>
      </c>
      <c r="E488" t="s">
        <v>41</v>
      </c>
      <c r="F488" s="58">
        <f xml:space="preserve"> IF( ISNA( 'F_Input Override'!F488 ), "", IF( ISBLANK( 'F_Input Override'!F488 ), 'F_Inputs - BP'!F488, 'F_Input Override'!F488 ) )</f>
        <v>25.502394968358871</v>
      </c>
      <c r="G488" s="58">
        <f xml:space="preserve"> IF( ISNA( 'F_Input Override'!G488 ), "", IF( ISBLANK( 'F_Input Override'!G488 ), 'F_Inputs - BP'!G488, 'F_Input Override'!G488 ) )</f>
        <v>25.622358467770159</v>
      </c>
      <c r="H488" s="58">
        <f xml:space="preserve"> IF( ISNA( 'F_Input Override'!H488 ), "", IF( ISBLANK( 'F_Input Override'!H488 ), 'F_Inputs - BP'!H488, 'F_Input Override'!H488 ) )</f>
        <v>25.40855937152315</v>
      </c>
      <c r="I488" s="58">
        <f xml:space="preserve"> IF( ISNA( 'F_Input Override'!I488 ), "", IF( ISBLANK( 'F_Input Override'!I488 ), 'F_Inputs - BP'!I488, 'F_Input Override'!I488 ) )</f>
        <v>25.487229375400009</v>
      </c>
      <c r="J488" s="58">
        <f xml:space="preserve"> IF( ISNA( 'F_Input Override'!J488 ), "", IF( ISBLANK( 'F_Input Override'!J488 ), 'F_Inputs - BP'!J488, 'F_Input Override'!J488 ) )</f>
        <v>25.49410025754468</v>
      </c>
      <c r="K488" s="64" t="str">
        <f xml:space="preserve"> INDEX(Lookup!C:C, MATCH('Inp - BP final'!B488, Lookup!B:B, 0),)</f>
        <v>WWN+ - Base opex</v>
      </c>
    </row>
    <row r="489" spans="1:12">
      <c r="A489" t="s">
        <v>23</v>
      </c>
      <c r="B489" t="s">
        <v>98</v>
      </c>
      <c r="C489" t="s">
        <v>99</v>
      </c>
      <c r="D489" t="s">
        <v>47</v>
      </c>
      <c r="E489" t="s">
        <v>41</v>
      </c>
      <c r="F489" s="58">
        <f xml:space="preserve"> IF( ISNA( 'F_Input Override'!F489 ), "", IF( ISBLANK( 'F_Input Override'!F489 ), 'F_Inputs - BP'!F489, 'F_Input Override'!F489 ) )</f>
        <v>19.398843463268001</v>
      </c>
      <c r="G489" s="58">
        <f xml:space="preserve"> IF( ISNA( 'F_Input Override'!G489 ), "", IF( ISBLANK( 'F_Input Override'!G489 ), 'F_Inputs - BP'!G489, 'F_Input Override'!G489 ) )</f>
        <v>19.47711822815727</v>
      </c>
      <c r="H489" s="58">
        <f xml:space="preserve"> IF( ISNA( 'F_Input Override'!H489 ), "", IF( ISBLANK( 'F_Input Override'!H489 ), 'F_Inputs - BP'!H489, 'F_Input Override'!H489 ) )</f>
        <v>19.335070272245801</v>
      </c>
      <c r="I489" s="58">
        <f xml:space="preserve"> IF( ISNA( 'F_Input Override'!I489 ), "", IF( ISBLANK( 'F_Input Override'!I489 ), 'F_Inputs - BP'!I489, 'F_Input Override'!I489 ) )</f>
        <v>19.384223130821489</v>
      </c>
      <c r="J489" s="58">
        <f xml:space="preserve"> IF( ISNA( 'F_Input Override'!J489 ), "", IF( ISBLANK( 'F_Input Override'!J489 ), 'F_Inputs - BP'!J489, 'F_Input Override'!J489 ) )</f>
        <v>19.387285262262029</v>
      </c>
      <c r="K489" s="64" t="str">
        <f xml:space="preserve"> INDEX(Lookup!C:C, MATCH('Inp - BP final'!B489, Lookup!B:B, 0),)</f>
        <v>WWN+ - Base opex</v>
      </c>
    </row>
    <row r="490" spans="1:12">
      <c r="A490" t="s">
        <v>23</v>
      </c>
      <c r="B490" t="s">
        <v>100</v>
      </c>
      <c r="C490" t="s">
        <v>101</v>
      </c>
      <c r="D490" t="s">
        <v>47</v>
      </c>
      <c r="E490" t="s">
        <v>41</v>
      </c>
      <c r="F490" s="58">
        <f xml:space="preserve"> IF( ISNA( 'F_Input Override'!F490 ), "", IF( ISBLANK( 'F_Input Override'!F490 ), 'F_Inputs - BP'!F490, 'F_Input Override'!F490 ) )</f>
        <v>196.57076705008191</v>
      </c>
      <c r="G490" s="58">
        <f xml:space="preserve"> IF( ISNA( 'F_Input Override'!G490 ), "", IF( ISBLANK( 'F_Input Override'!G490 ), 'F_Inputs - BP'!G490, 'F_Input Override'!G490 ) )</f>
        <v>197.7227988250489</v>
      </c>
      <c r="H490" s="58">
        <f xml:space="preserve"> IF( ISNA( 'F_Input Override'!H490 ), "", IF( ISBLANK( 'F_Input Override'!H490 ), 'F_Inputs - BP'!H490, 'F_Input Override'!H490 ) )</f>
        <v>195.60071770985891</v>
      </c>
      <c r="I490" s="58">
        <f xml:space="preserve"> IF( ISNA( 'F_Input Override'!I490 ), "", IF( ISBLANK( 'F_Input Override'!I490 ), 'F_Inputs - BP'!I490, 'F_Input Override'!I490 ) )</f>
        <v>196.5053363817367</v>
      </c>
      <c r="J490" s="58">
        <f xml:space="preserve"> IF( ISNA( 'F_Input Override'!J490 ), "", IF( ISBLANK( 'F_Input Override'!J490 ), 'F_Inputs - BP'!J490, 'F_Input Override'!J490 ) )</f>
        <v>197.22595920673101</v>
      </c>
      <c r="K490" s="64" t="str">
        <f xml:space="preserve"> INDEX(Lookup!C:C, MATCH('Inp - BP final'!B490, Lookup!B:B, 0),)</f>
        <v>WWN+ - Base opex</v>
      </c>
    </row>
    <row r="491" spans="1:12">
      <c r="A491" t="s">
        <v>23</v>
      </c>
      <c r="B491" t="s">
        <v>102</v>
      </c>
      <c r="C491" t="s">
        <v>103</v>
      </c>
      <c r="D491" t="s">
        <v>47</v>
      </c>
      <c r="E491" t="s">
        <v>41</v>
      </c>
      <c r="F491" s="58">
        <f xml:space="preserve"> IF( ISNA( 'F_Input Override'!F491 ), "", IF( ISBLANK( 'F_Input Override'!F491 ), 'F_Inputs - BP'!F491, 'F_Input Override'!F491 ) )</f>
        <v>7.22531101573695</v>
      </c>
      <c r="G491" s="58">
        <f xml:space="preserve"> IF( ISNA( 'F_Input Override'!G491 ), "", IF( ISBLANK( 'F_Input Override'!G491 ), 'F_Inputs - BP'!G491, 'F_Input Override'!G491 ) )</f>
        <v>7.2744600015015504</v>
      </c>
      <c r="H491" s="58">
        <f xml:space="preserve"> IF( ISNA( 'F_Input Override'!H491 ), "", IF( ISBLANK( 'F_Input Override'!H491 ), 'F_Inputs - BP'!H491, 'F_Input Override'!H491 ) )</f>
        <v>7.2154272343986534</v>
      </c>
      <c r="I491" s="58">
        <f xml:space="preserve"> IF( ISNA( 'F_Input Override'!I491 ), "", IF( ISBLANK( 'F_Input Override'!I491 ), 'F_Inputs - BP'!I491, 'F_Input Override'!I491 ) )</f>
        <v>7.2446927718601124</v>
      </c>
      <c r="J491" s="58">
        <f xml:space="preserve"> IF( ISNA( 'F_Input Override'!J491 ), "", IF( ISBLANK( 'F_Input Override'!J491 ), 'F_Inputs - BP'!J491, 'F_Input Override'!J491 ) )</f>
        <v>7.2742051726605936</v>
      </c>
      <c r="K491" s="64" t="str">
        <f xml:space="preserve"> INDEX(Lookup!C:C, MATCH('Inp - BP final'!B491, Lookup!B:B, 0),)</f>
        <v>WWN+ - Base opex</v>
      </c>
    </row>
    <row r="492" spans="1:12">
      <c r="A492" t="s">
        <v>23</v>
      </c>
      <c r="B492" t="s">
        <v>104</v>
      </c>
      <c r="C492" t="s">
        <v>105</v>
      </c>
      <c r="D492" t="s">
        <v>47</v>
      </c>
      <c r="E492" t="s">
        <v>41</v>
      </c>
      <c r="F492" s="58">
        <f xml:space="preserve"> IF( ISNA( 'F_Input Override'!F492 ), "", IF( ISBLANK( 'F_Input Override'!F492 ), 'F_Inputs - BP'!F492, 'F_Input Override'!F492 ) )</f>
        <v>17.713969751963599</v>
      </c>
      <c r="G492" s="58">
        <f xml:space="preserve"> IF( ISNA( 'F_Input Override'!G492 ), "", IF( ISBLANK( 'F_Input Override'!G492 ), 'F_Inputs - BP'!G492, 'F_Input Override'!G492 ) )</f>
        <v>18.163762087510531</v>
      </c>
      <c r="H492" s="58">
        <f xml:space="preserve"> IF( ISNA( 'F_Input Override'!H492 ), "", IF( ISBLANK( 'F_Input Override'!H492 ), 'F_Inputs - BP'!H492, 'F_Input Override'!H492 ) )</f>
        <v>18.85570964017586</v>
      </c>
      <c r="I492" s="58">
        <f xml:space="preserve"> IF( ISNA( 'F_Input Override'!I492 ), "", IF( ISBLANK( 'F_Input Override'!I492 ), 'F_Inputs - BP'!I492, 'F_Input Override'!I492 ) )</f>
        <v>19.313306206646899</v>
      </c>
      <c r="J492" s="58">
        <f xml:space="preserve"> IF( ISNA( 'F_Input Override'!J492 ), "", IF( ISBLANK( 'F_Input Override'!J492 ), 'F_Inputs - BP'!J492, 'F_Input Override'!J492 ) )</f>
        <v>20.107467078984911</v>
      </c>
      <c r="K492" s="64" t="str">
        <f xml:space="preserve"> INDEX(Lookup!C:C, MATCH('Inp - BP final'!B492, Lookup!B:B, 0),)</f>
        <v>BIO - Base opex</v>
      </c>
    </row>
    <row r="493" spans="1:12">
      <c r="A493" t="s">
        <v>23</v>
      </c>
      <c r="B493" t="s">
        <v>106</v>
      </c>
      <c r="C493" t="s">
        <v>107</v>
      </c>
      <c r="D493" t="s">
        <v>47</v>
      </c>
      <c r="E493" t="s">
        <v>41</v>
      </c>
      <c r="F493" s="58">
        <f xml:space="preserve"> IF( ISNA( 'F_Input Override'!F493 ), "", IF( ISBLANK( 'F_Input Override'!F493 ), 'F_Inputs - BP'!F493, 'F_Input Override'!F493 ) )</f>
        <v>20.196795376485959</v>
      </c>
      <c r="G493" s="58">
        <f xml:space="preserve"> IF( ISNA( 'F_Input Override'!G493 ), "", IF( ISBLANK( 'F_Input Override'!G493 ), 'F_Inputs - BP'!G493, 'F_Input Override'!G493 ) )</f>
        <v>14.047507573331661</v>
      </c>
      <c r="H493" s="58">
        <f xml:space="preserve"> IF( ISNA( 'F_Input Override'!H493 ), "", IF( ISBLANK( 'F_Input Override'!H493 ), 'F_Inputs - BP'!H493, 'F_Input Override'!H493 ) )</f>
        <v>17.362343403209309</v>
      </c>
      <c r="I493" s="58">
        <f xml:space="preserve"> IF( ISNA( 'F_Input Override'!I493 ), "", IF( ISBLANK( 'F_Input Override'!I493 ), 'F_Inputs - BP'!I493, 'F_Input Override'!I493 ) )</f>
        <v>17.883209697912619</v>
      </c>
      <c r="J493" s="58">
        <f xml:space="preserve"> IF( ISNA( 'F_Input Override'!J493 ), "", IF( ISBLANK( 'F_Input Override'!J493 ), 'F_Inputs - BP'!J493, 'F_Input Override'!J493 ) )</f>
        <v>18.732843326803749</v>
      </c>
      <c r="K493" s="64" t="str">
        <f xml:space="preserve"> INDEX(Lookup!C:C, MATCH('Inp - BP final'!B493, Lookup!B:B, 0),)</f>
        <v>BIO - Base opex</v>
      </c>
    </row>
    <row r="494" spans="1:12">
      <c r="A494" t="s">
        <v>23</v>
      </c>
      <c r="B494" t="s">
        <v>108</v>
      </c>
      <c r="C494" t="s">
        <v>109</v>
      </c>
      <c r="D494" t="s">
        <v>47</v>
      </c>
      <c r="E494" t="s">
        <v>41</v>
      </c>
      <c r="F494" s="58">
        <f xml:space="preserve"> IF( ISNA( 'F_Input Override'!F494 ), "", IF( ISBLANK( 'F_Input Override'!F494 ), 'F_Inputs - BP'!F494, 'F_Input Override'!F494 ) )</f>
        <v>13.713201585515179</v>
      </c>
      <c r="G494" s="58">
        <f xml:space="preserve"> IF( ISNA( 'F_Input Override'!G494 ), "", IF( ISBLANK( 'F_Input Override'!G494 ), 'F_Inputs - BP'!G494, 'F_Input Override'!G494 ) )</f>
        <v>14.13931331514479</v>
      </c>
      <c r="H494" s="58">
        <f xml:space="preserve"> IF( ISNA( 'F_Input Override'!H494 ), "", IF( ISBLANK( 'F_Input Override'!H494 ), 'F_Inputs - BP'!H494, 'F_Input Override'!H494 ) )</f>
        <v>14.62678281172486</v>
      </c>
      <c r="I494" s="58">
        <f xml:space="preserve"> IF( ISNA( 'F_Input Override'!I494 ), "", IF( ISBLANK( 'F_Input Override'!I494 ), 'F_Inputs - BP'!I494, 'F_Input Override'!I494 ) )</f>
        <v>15.03518159846705</v>
      </c>
      <c r="J494" s="58">
        <f xml:space="preserve"> IF( ISNA( 'F_Input Override'!J494 ), "", IF( ISBLANK( 'F_Input Override'!J494 ), 'F_Inputs - BP'!J494, 'F_Input Override'!J494 ) )</f>
        <v>15.626658114847681</v>
      </c>
      <c r="K494" s="64" t="str">
        <f xml:space="preserve"> INDEX(Lookup!C:C, MATCH('Inp - BP final'!B494, Lookup!B:B, 0),)</f>
        <v>BIO - Base opex</v>
      </c>
    </row>
    <row r="495" spans="1:12">
      <c r="A495" t="s">
        <v>23</v>
      </c>
      <c r="B495" t="s">
        <v>110</v>
      </c>
      <c r="C495" t="s">
        <v>111</v>
      </c>
      <c r="D495" t="s">
        <v>47</v>
      </c>
      <c r="E495" t="s">
        <v>41</v>
      </c>
      <c r="F495" s="58">
        <f xml:space="preserve"> IF( ISNA( 'F_Input Override'!F495 ), "", IF( ISBLANK( 'F_Input Override'!F495 ), 'F_Inputs - BP'!F495, 'F_Input Override'!F495 ) )</f>
        <v>0</v>
      </c>
      <c r="G495" s="58">
        <f xml:space="preserve"> IF( ISNA( 'F_Input Override'!G495 ), "", IF( ISBLANK( 'F_Input Override'!G495 ), 'F_Inputs - BP'!G495, 'F_Input Override'!G495 ) )</f>
        <v>0</v>
      </c>
      <c r="H495" s="58">
        <f xml:space="preserve"> IF( ISNA( 'F_Input Override'!H495 ), "", IF( ISBLANK( 'F_Input Override'!H495 ), 'F_Inputs - BP'!H495, 'F_Input Override'!H495 ) )</f>
        <v>0</v>
      </c>
      <c r="I495" s="58">
        <f xml:space="preserve"> IF( ISNA( 'F_Input Override'!I495 ), "", IF( ISBLANK( 'F_Input Override'!I495 ), 'F_Inputs - BP'!I495, 'F_Input Override'!I495 ) )</f>
        <v>0</v>
      </c>
      <c r="J495" s="58">
        <f xml:space="preserve"> IF( ISNA( 'F_Input Override'!J495 ), "", IF( ISBLANK( 'F_Input Override'!J495 ), 'F_Inputs - BP'!J495, 'F_Input Override'!J495 ) )</f>
        <v>0</v>
      </c>
      <c r="K495" s="64" t="str">
        <f xml:space="preserve"> INDEX(Lookup!C:C, MATCH('Inp - BP final'!B495, Lookup!B:B, 0),)</f>
        <v>ADDN1 - Base opex</v>
      </c>
    </row>
    <row r="496" spans="1:12">
      <c r="A496" t="s">
        <v>23</v>
      </c>
      <c r="B496" t="s">
        <v>112</v>
      </c>
      <c r="C496" t="s">
        <v>113</v>
      </c>
      <c r="D496" t="s">
        <v>47</v>
      </c>
      <c r="E496" t="s">
        <v>41</v>
      </c>
      <c r="F496" s="58">
        <f xml:space="preserve"> IF( ISNA( 'F_Input Override'!F496 ), "", IF( ISBLANK( 'F_Input Override'!F496 ), 'F_Inputs - BP'!F496, 'F_Input Override'!F496 ) )</f>
        <v>0</v>
      </c>
      <c r="G496" s="58">
        <f xml:space="preserve"> IF( ISNA( 'F_Input Override'!G496 ), "", IF( ISBLANK( 'F_Input Override'!G496 ), 'F_Inputs - BP'!G496, 'F_Input Override'!G496 ) )</f>
        <v>0</v>
      </c>
      <c r="H496" s="58">
        <f xml:space="preserve"> IF( ISNA( 'F_Input Override'!H496 ), "", IF( ISBLANK( 'F_Input Override'!H496 ), 'F_Inputs - BP'!H496, 'F_Input Override'!H496 ) )</f>
        <v>0</v>
      </c>
      <c r="I496" s="58">
        <f xml:space="preserve"> IF( ISNA( 'F_Input Override'!I496 ), "", IF( ISBLANK( 'F_Input Override'!I496 ), 'F_Inputs - BP'!I496, 'F_Input Override'!I496 ) )</f>
        <v>0</v>
      </c>
      <c r="J496" s="58">
        <f xml:space="preserve"> IF( ISNA( 'F_Input Override'!J496 ), "", IF( ISBLANK( 'F_Input Override'!J496 ), 'F_Inputs - BP'!J496, 'F_Input Override'!J496 ) )</f>
        <v>0</v>
      </c>
      <c r="K496" s="64" t="str">
        <f xml:space="preserve"> INDEX(Lookup!C:C, MATCH('Inp - BP final'!B496, Lookup!B:B, 0),)</f>
        <v>ADDN2 - Base opex</v>
      </c>
    </row>
    <row r="497" spans="1:12">
      <c r="A497" t="s">
        <v>23</v>
      </c>
      <c r="B497" t="s">
        <v>114</v>
      </c>
      <c r="C497" t="s">
        <v>57</v>
      </c>
      <c r="D497" t="s">
        <v>47</v>
      </c>
      <c r="E497" t="s">
        <v>41</v>
      </c>
      <c r="F497" s="58">
        <f xml:space="preserve"> IF( ISNA( 'F_Input Override'!F497 ), "", IF( ISBLANK( 'F_Input Override'!F497 ), 'F_Inputs - BP'!F497, 'F_Input Override'!F497 ) )</f>
        <v>419.01779655709561</v>
      </c>
      <c r="G497" s="58">
        <f xml:space="preserve"> IF( ISNA( 'F_Input Override'!G497 ), "", IF( ISBLANK( 'F_Input Override'!G497 ), 'F_Inputs - BP'!G497, 'F_Input Override'!G497 ) )</f>
        <v>415.55469305709858</v>
      </c>
      <c r="H497" s="58">
        <f xml:space="preserve"> IF( ISNA( 'F_Input Override'!H497 ), "", IF( ISBLANK( 'F_Input Override'!H497 ), 'F_Inputs - BP'!H497, 'F_Input Override'!H497 ) )</f>
        <v>416.76190867609358</v>
      </c>
      <c r="I497" s="58">
        <f xml:space="preserve"> IF( ISNA( 'F_Input Override'!I497 ), "", IF( ISBLANK( 'F_Input Override'!I497 ), 'F_Inputs - BP'!I497, 'F_Input Override'!I497 ) )</f>
        <v>419.46724411884469</v>
      </c>
      <c r="J497" s="58">
        <f xml:space="preserve"> IF( ISNA( 'F_Input Override'!J497 ), "", IF( ISBLANK( 'F_Input Override'!J497 ), 'F_Inputs - BP'!J497, 'F_Input Override'!J497 ) )</f>
        <v>422.46965220317321</v>
      </c>
      <c r="K497" s="64" t="str">
        <f xml:space="preserve"> INDEX(Lookup!C:C, MATCH('Inp - BP final'!B497, Lookup!B:B, 0),)</f>
        <v>Total WW - Base opex</v>
      </c>
      <c r="L497" t="s">
        <v>366</v>
      </c>
    </row>
    <row r="498" spans="1:12">
      <c r="A498" t="s">
        <v>23</v>
      </c>
      <c r="B498" t="s">
        <v>115</v>
      </c>
      <c r="C498" t="s">
        <v>116</v>
      </c>
      <c r="D498" t="s">
        <v>47</v>
      </c>
      <c r="E498" t="s">
        <v>41</v>
      </c>
      <c r="F498" s="58">
        <f xml:space="preserve"> IF( ISNA( 'F_Input Override'!F498 ), "", IF( ISBLANK( 'F_Input Override'!F498 ), 'F_Inputs - BP'!F498, 'F_Input Override'!F498 ) )</f>
        <v>10.143721035686941</v>
      </c>
      <c r="G498" s="58">
        <f xml:space="preserve"> IF( ISNA( 'F_Input Override'!G498 ), "", IF( ISBLANK( 'F_Input Override'!G498 ), 'F_Inputs - BP'!G498, 'F_Input Override'!G498 ) )</f>
        <v>14.067916298344009</v>
      </c>
      <c r="H498" s="58">
        <f xml:space="preserve"> IF( ISNA( 'F_Input Override'!H498 ), "", IF( ISBLANK( 'F_Input Override'!H498 ), 'F_Inputs - BP'!H498, 'F_Input Override'!H498 ) )</f>
        <v>15.22704000107302</v>
      </c>
      <c r="I498" s="58">
        <f xml:space="preserve"> IF( ISNA( 'F_Input Override'!I498 ), "", IF( ISBLANK( 'F_Input Override'!I498 ), 'F_Inputs - BP'!I498, 'F_Input Override'!I498 ) )</f>
        <v>16.586122351493781</v>
      </c>
      <c r="J498" s="58">
        <f xml:space="preserve"> IF( ISNA( 'F_Input Override'!J498 ), "", IF( ISBLANK( 'F_Input Override'!J498 ), 'F_Inputs - BP'!J498, 'F_Input Override'!J498 ) )</f>
        <v>21.09106430773922</v>
      </c>
      <c r="K498" s="64" t="str">
        <f xml:space="preserve"> INDEX(Lookup!C:C, MATCH('Inp - BP final'!B498, Lookup!B:B, 0),)</f>
        <v>WWN+ - Enh opex</v>
      </c>
    </row>
    <row r="499" spans="1:12">
      <c r="A499" t="s">
        <v>23</v>
      </c>
      <c r="B499" t="s">
        <v>117</v>
      </c>
      <c r="C499" t="s">
        <v>118</v>
      </c>
      <c r="D499" t="s">
        <v>47</v>
      </c>
      <c r="E499" t="s">
        <v>41</v>
      </c>
      <c r="F499" s="58">
        <f xml:space="preserve"> IF( ISNA( 'F_Input Override'!F499 ), "", IF( ISBLANK( 'F_Input Override'!F499 ), 'F_Inputs - BP'!F499, 'F_Input Override'!F499 ) )</f>
        <v>1.254403890288468</v>
      </c>
      <c r="G499" s="58">
        <f xml:space="preserve"> IF( ISNA( 'F_Input Override'!G499 ), "", IF( ISBLANK( 'F_Input Override'!G499 ), 'F_Inputs - BP'!G499, 'F_Input Override'!G499 ) )</f>
        <v>1.667577131304002</v>
      </c>
      <c r="H499" s="58">
        <f xml:space="preserve"> IF( ISNA( 'F_Input Override'!H499 ), "", IF( ISBLANK( 'F_Input Override'!H499 ), 'F_Inputs - BP'!H499, 'F_Input Override'!H499 ) )</f>
        <v>1.6383817844929449</v>
      </c>
      <c r="I499" s="58">
        <f xml:space="preserve"> IF( ISNA( 'F_Input Override'!I499 ), "", IF( ISBLANK( 'F_Input Override'!I499 ), 'F_Inputs - BP'!I499, 'F_Input Override'!I499 ) )</f>
        <v>1.6388223026542159</v>
      </c>
      <c r="J499" s="58">
        <f xml:space="preserve"> IF( ISNA( 'F_Input Override'!J499 ), "", IF( ISBLANK( 'F_Input Override'!J499 ), 'F_Inputs - BP'!J499, 'F_Input Override'!J499 ) )</f>
        <v>2.0419399674468099</v>
      </c>
      <c r="K499" s="64" t="str">
        <f xml:space="preserve"> INDEX(Lookup!C:C, MATCH('Inp - BP final'!B499, Lookup!B:B, 0),)</f>
        <v>WWN+ - Enh opex</v>
      </c>
    </row>
    <row r="500" spans="1:12">
      <c r="A500" t="s">
        <v>23</v>
      </c>
      <c r="B500" t="s">
        <v>119</v>
      </c>
      <c r="C500" t="s">
        <v>120</v>
      </c>
      <c r="D500" t="s">
        <v>47</v>
      </c>
      <c r="E500" t="s">
        <v>41</v>
      </c>
      <c r="F500" s="58">
        <f xml:space="preserve"> IF( ISNA( 'F_Input Override'!F500 ), "", IF( ISBLANK( 'F_Input Override'!F500 ), 'F_Inputs - BP'!F500, 'F_Input Override'!F500 ) )</f>
        <v>1.254403890288468</v>
      </c>
      <c r="G500" s="58">
        <f xml:space="preserve"> IF( ISNA( 'F_Input Override'!G500 ), "", IF( ISBLANK( 'F_Input Override'!G500 ), 'F_Inputs - BP'!G500, 'F_Input Override'!G500 ) )</f>
        <v>1.667577131304002</v>
      </c>
      <c r="H500" s="58">
        <f xml:space="preserve"> IF( ISNA( 'F_Input Override'!H500 ), "", IF( ISBLANK( 'F_Input Override'!H500 ), 'F_Inputs - BP'!H500, 'F_Input Override'!H500 ) )</f>
        <v>1.6383817844929449</v>
      </c>
      <c r="I500" s="58">
        <f xml:space="preserve"> IF( ISNA( 'F_Input Override'!I500 ), "", IF( ISBLANK( 'F_Input Override'!I500 ), 'F_Inputs - BP'!I500, 'F_Input Override'!I500 ) )</f>
        <v>1.6388223026542159</v>
      </c>
      <c r="J500" s="58">
        <f xml:space="preserve"> IF( ISNA( 'F_Input Override'!J500 ), "", IF( ISBLANK( 'F_Input Override'!J500 ), 'F_Inputs - BP'!J500, 'F_Input Override'!J500 ) )</f>
        <v>2.0419399674468099</v>
      </c>
      <c r="K500" s="64" t="str">
        <f xml:space="preserve"> INDEX(Lookup!C:C, MATCH('Inp - BP final'!B500, Lookup!B:B, 0),)</f>
        <v>WWN+ - Enh opex</v>
      </c>
    </row>
    <row r="501" spans="1:12">
      <c r="A501" t="s">
        <v>23</v>
      </c>
      <c r="B501" t="s">
        <v>121</v>
      </c>
      <c r="C501" t="s">
        <v>122</v>
      </c>
      <c r="D501" t="s">
        <v>47</v>
      </c>
      <c r="E501" t="s">
        <v>41</v>
      </c>
      <c r="F501" s="58">
        <f xml:space="preserve"> IF( ISNA( 'F_Input Override'!F501 ), "", IF( ISBLANK( 'F_Input Override'!F501 ), 'F_Inputs - BP'!F501, 'F_Input Override'!F501 ) )</f>
        <v>7.3377670918549844</v>
      </c>
      <c r="G501" s="58">
        <f xml:space="preserve"> IF( ISNA( 'F_Input Override'!G501 ), "", IF( ISBLANK( 'F_Input Override'!G501 ), 'F_Inputs - BP'!G501, 'F_Input Override'!G501 ) )</f>
        <v>17.592853211204591</v>
      </c>
      <c r="H501" s="58">
        <f xml:space="preserve"> IF( ISNA( 'F_Input Override'!H501 ), "", IF( ISBLANK( 'F_Input Override'!H501 ), 'F_Inputs - BP'!H501, 'F_Input Override'!H501 ) )</f>
        <v>21.44054830337701</v>
      </c>
      <c r="I501" s="58">
        <f xml:space="preserve"> IF( ISNA( 'F_Input Override'!I501 ), "", IF( ISBLANK( 'F_Input Override'!I501 ), 'F_Inputs - BP'!I501, 'F_Input Override'!I501 ) )</f>
        <v>37.430985224641162</v>
      </c>
      <c r="J501" s="58">
        <f xml:space="preserve"> IF( ISNA( 'F_Input Override'!J501 ), "", IF( ISBLANK( 'F_Input Override'!J501 ), 'F_Inputs - BP'!J501, 'F_Input Override'!J501 ) )</f>
        <v>55.480759598296601</v>
      </c>
      <c r="K501" s="64" t="str">
        <f xml:space="preserve"> INDEX(Lookup!C:C, MATCH('Inp - BP final'!B501, Lookup!B:B, 0),)</f>
        <v>WWN+ - Enh opex</v>
      </c>
    </row>
    <row r="502" spans="1:12">
      <c r="A502" t="s">
        <v>23</v>
      </c>
      <c r="B502" t="s">
        <v>123</v>
      </c>
      <c r="C502" t="s">
        <v>124</v>
      </c>
      <c r="D502" t="s">
        <v>47</v>
      </c>
      <c r="E502" t="s">
        <v>41</v>
      </c>
      <c r="F502" s="58">
        <f xml:space="preserve"> IF( ISNA( 'F_Input Override'!F502 ), "", IF( ISBLANK( 'F_Input Override'!F502 ), 'F_Inputs - BP'!F502, 'F_Input Override'!F502 ) )</f>
        <v>0</v>
      </c>
      <c r="G502" s="58">
        <f xml:space="preserve"> IF( ISNA( 'F_Input Override'!G502 ), "", IF( ISBLANK( 'F_Input Override'!G502 ), 'F_Inputs - BP'!G502, 'F_Input Override'!G502 ) )</f>
        <v>0</v>
      </c>
      <c r="H502" s="58">
        <f xml:space="preserve"> IF( ISNA( 'F_Input Override'!H502 ), "", IF( ISBLANK( 'F_Input Override'!H502 ), 'F_Inputs - BP'!H502, 'F_Input Override'!H502 ) )</f>
        <v>0</v>
      </c>
      <c r="I502" s="58">
        <f xml:space="preserve"> IF( ISNA( 'F_Input Override'!I502 ), "", IF( ISBLANK( 'F_Input Override'!I502 ), 'F_Inputs - BP'!I502, 'F_Input Override'!I502 ) )</f>
        <v>0</v>
      </c>
      <c r="J502" s="58">
        <f xml:space="preserve"> IF( ISNA( 'F_Input Override'!J502 ), "", IF( ISBLANK( 'F_Input Override'!J502 ), 'F_Inputs - BP'!J502, 'F_Input Override'!J502 ) )</f>
        <v>0</v>
      </c>
      <c r="K502" s="64" t="str">
        <f xml:space="preserve"> INDEX(Lookup!C:C, MATCH('Inp - BP final'!B502, Lookup!B:B, 0),)</f>
        <v>WWN+ - Enh opex</v>
      </c>
    </row>
    <row r="503" spans="1:12">
      <c r="A503" t="s">
        <v>23</v>
      </c>
      <c r="B503" t="s">
        <v>125</v>
      </c>
      <c r="C503" t="s">
        <v>126</v>
      </c>
      <c r="D503" t="s">
        <v>47</v>
      </c>
      <c r="E503" t="s">
        <v>41</v>
      </c>
      <c r="F503" s="58">
        <f xml:space="preserve"> IF( ISNA( 'F_Input Override'!F503 ), "", IF( ISBLANK( 'F_Input Override'!F503 ), 'F_Inputs - BP'!F503, 'F_Input Override'!F503 ) )</f>
        <v>0</v>
      </c>
      <c r="G503" s="58">
        <f xml:space="preserve"> IF( ISNA( 'F_Input Override'!G503 ), "", IF( ISBLANK( 'F_Input Override'!G503 ), 'F_Inputs - BP'!G503, 'F_Input Override'!G503 ) )</f>
        <v>0</v>
      </c>
      <c r="H503" s="58">
        <f xml:space="preserve"> IF( ISNA( 'F_Input Override'!H503 ), "", IF( ISBLANK( 'F_Input Override'!H503 ), 'F_Inputs - BP'!H503, 'F_Input Override'!H503 ) )</f>
        <v>0</v>
      </c>
      <c r="I503" s="58">
        <f xml:space="preserve"> IF( ISNA( 'F_Input Override'!I503 ), "", IF( ISBLANK( 'F_Input Override'!I503 ), 'F_Inputs - BP'!I503, 'F_Input Override'!I503 ) )</f>
        <v>0</v>
      </c>
      <c r="J503" s="58">
        <f xml:space="preserve"> IF( ISNA( 'F_Input Override'!J503 ), "", IF( ISBLANK( 'F_Input Override'!J503 ), 'F_Inputs - BP'!J503, 'F_Input Override'!J503 ) )</f>
        <v>0</v>
      </c>
      <c r="K503" s="64" t="str">
        <f xml:space="preserve"> INDEX(Lookup!C:C, MATCH('Inp - BP final'!B503, Lookup!B:B, 0),)</f>
        <v>BIO - Enh opex</v>
      </c>
    </row>
    <row r="504" spans="1:12">
      <c r="A504" t="s">
        <v>23</v>
      </c>
      <c r="B504" t="s">
        <v>127</v>
      </c>
      <c r="C504" t="s">
        <v>128</v>
      </c>
      <c r="D504" t="s">
        <v>47</v>
      </c>
      <c r="E504" t="s">
        <v>41</v>
      </c>
      <c r="F504" s="58">
        <f xml:space="preserve"> IF( ISNA( 'F_Input Override'!F504 ), "", IF( ISBLANK( 'F_Input Override'!F504 ), 'F_Inputs - BP'!F504, 'F_Input Override'!F504 ) )</f>
        <v>4.3961945865287202</v>
      </c>
      <c r="G504" s="58">
        <f xml:space="preserve"> IF( ISNA( 'F_Input Override'!G504 ), "", IF( ISBLANK( 'F_Input Override'!G504 ), 'F_Inputs - BP'!G504, 'F_Input Override'!G504 ) )</f>
        <v>2.7455903868582578</v>
      </c>
      <c r="H504" s="58">
        <f xml:space="preserve"> IF( ISNA( 'F_Input Override'!H504 ), "", IF( ISBLANK( 'F_Input Override'!H504 ), 'F_Inputs - BP'!H504, 'F_Input Override'!H504 ) )</f>
        <v>3.7162966892731699</v>
      </c>
      <c r="I504" s="58">
        <f xml:space="preserve"> IF( ISNA( 'F_Input Override'!I504 ), "", IF( ISBLANK( 'F_Input Override'!I504 ), 'F_Inputs - BP'!I504, 'F_Input Override'!I504 ) )</f>
        <v>7.8215003311674494</v>
      </c>
      <c r="J504" s="58">
        <f xml:space="preserve"> IF( ISNA( 'F_Input Override'!J504 ), "", IF( ISBLANK( 'F_Input Override'!J504 ), 'F_Inputs - BP'!J504, 'F_Input Override'!J504 ) )</f>
        <v>7.804831549763092</v>
      </c>
      <c r="K504" s="64" t="str">
        <f xml:space="preserve"> INDEX(Lookup!C:C, MATCH('Inp - BP final'!B504, Lookup!B:B, 0),)</f>
        <v>BIO - Enh opex</v>
      </c>
    </row>
    <row r="505" spans="1:12">
      <c r="A505" t="s">
        <v>23</v>
      </c>
      <c r="B505" t="s">
        <v>129</v>
      </c>
      <c r="C505" t="s">
        <v>130</v>
      </c>
      <c r="D505" t="s">
        <v>47</v>
      </c>
      <c r="E505" t="s">
        <v>41</v>
      </c>
      <c r="F505" s="58">
        <f xml:space="preserve"> IF( ISNA( 'F_Input Override'!F505 ), "", IF( ISBLANK( 'F_Input Override'!F505 ), 'F_Inputs - BP'!F505, 'F_Input Override'!F505 ) )</f>
        <v>0</v>
      </c>
      <c r="G505" s="58">
        <f xml:space="preserve"> IF( ISNA( 'F_Input Override'!G505 ), "", IF( ISBLANK( 'F_Input Override'!G505 ), 'F_Inputs - BP'!G505, 'F_Input Override'!G505 ) )</f>
        <v>0</v>
      </c>
      <c r="H505" s="58">
        <f xml:space="preserve"> IF( ISNA( 'F_Input Override'!H505 ), "", IF( ISBLANK( 'F_Input Override'!H505 ), 'F_Inputs - BP'!H505, 'F_Input Override'!H505 ) )</f>
        <v>0</v>
      </c>
      <c r="I505" s="58">
        <f xml:space="preserve"> IF( ISNA( 'F_Input Override'!I505 ), "", IF( ISBLANK( 'F_Input Override'!I505 ), 'F_Inputs - BP'!I505, 'F_Input Override'!I505 ) )</f>
        <v>0</v>
      </c>
      <c r="J505" s="58">
        <f xml:space="preserve"> IF( ISNA( 'F_Input Override'!J505 ), "", IF( ISBLANK( 'F_Input Override'!J505 ), 'F_Inputs - BP'!J505, 'F_Input Override'!J505 ) )</f>
        <v>0</v>
      </c>
      <c r="K505" s="64" t="str">
        <f xml:space="preserve"> INDEX(Lookup!C:C, MATCH('Inp - BP final'!B505, Lookup!B:B, 0),)</f>
        <v>BIO - Enh opex</v>
      </c>
    </row>
    <row r="506" spans="1:12">
      <c r="A506" t="s">
        <v>23</v>
      </c>
      <c r="B506" t="s">
        <v>131</v>
      </c>
      <c r="C506" t="s">
        <v>132</v>
      </c>
      <c r="D506" t="s">
        <v>47</v>
      </c>
      <c r="E506" t="s">
        <v>41</v>
      </c>
      <c r="F506" s="58">
        <f xml:space="preserve"> IF( ISNA( 'F_Input Override'!F506 ), "", IF( ISBLANK( 'F_Input Override'!F506 ), 'F_Inputs - BP'!F506, 'F_Input Override'!F506 ) )</f>
        <v>0</v>
      </c>
      <c r="G506" s="58">
        <f xml:space="preserve"> IF( ISNA( 'F_Input Override'!G506 ), "", IF( ISBLANK( 'F_Input Override'!G506 ), 'F_Inputs - BP'!G506, 'F_Input Override'!G506 ) )</f>
        <v>0</v>
      </c>
      <c r="H506" s="58">
        <f xml:space="preserve"> IF( ISNA( 'F_Input Override'!H506 ), "", IF( ISBLANK( 'F_Input Override'!H506 ), 'F_Inputs - BP'!H506, 'F_Input Override'!H506 ) )</f>
        <v>0</v>
      </c>
      <c r="I506" s="58">
        <f xml:space="preserve"> IF( ISNA( 'F_Input Override'!I506 ), "", IF( ISBLANK( 'F_Input Override'!I506 ), 'F_Inputs - BP'!I506, 'F_Input Override'!I506 ) )</f>
        <v>0</v>
      </c>
      <c r="J506" s="58">
        <f xml:space="preserve"> IF( ISNA( 'F_Input Override'!J506 ), "", IF( ISBLANK( 'F_Input Override'!J506 ), 'F_Inputs - BP'!J506, 'F_Input Override'!J506 ) )</f>
        <v>0</v>
      </c>
      <c r="K506" s="64" t="str">
        <f xml:space="preserve"> INDEX(Lookup!C:C, MATCH('Inp - BP final'!B506, Lookup!B:B, 0),)</f>
        <v>ADDN1 - Enh opex</v>
      </c>
    </row>
    <row r="507" spans="1:12">
      <c r="A507" t="s">
        <v>23</v>
      </c>
      <c r="B507" t="s">
        <v>133</v>
      </c>
      <c r="C507" t="s">
        <v>134</v>
      </c>
      <c r="D507" t="s">
        <v>47</v>
      </c>
      <c r="E507" t="s">
        <v>41</v>
      </c>
      <c r="F507" s="58">
        <f xml:space="preserve"> IF( ISNA( 'F_Input Override'!F507 ), "", IF( ISBLANK( 'F_Input Override'!F507 ), 'F_Inputs - BP'!F507, 'F_Input Override'!F507 ) )</f>
        <v>0</v>
      </c>
      <c r="G507" s="58">
        <f xml:space="preserve"> IF( ISNA( 'F_Input Override'!G507 ), "", IF( ISBLANK( 'F_Input Override'!G507 ), 'F_Inputs - BP'!G507, 'F_Input Override'!G507 ) )</f>
        <v>0</v>
      </c>
      <c r="H507" s="58">
        <f xml:space="preserve"> IF( ISNA( 'F_Input Override'!H507 ), "", IF( ISBLANK( 'F_Input Override'!H507 ), 'F_Inputs - BP'!H507, 'F_Input Override'!H507 ) )</f>
        <v>0</v>
      </c>
      <c r="I507" s="58">
        <f xml:space="preserve"> IF( ISNA( 'F_Input Override'!I507 ), "", IF( ISBLANK( 'F_Input Override'!I507 ), 'F_Inputs - BP'!I507, 'F_Input Override'!I507 ) )</f>
        <v>0</v>
      </c>
      <c r="J507" s="58">
        <f xml:space="preserve"> IF( ISNA( 'F_Input Override'!J507 ), "", IF( ISBLANK( 'F_Input Override'!J507 ), 'F_Inputs - BP'!J507, 'F_Input Override'!J507 ) )</f>
        <v>0</v>
      </c>
      <c r="K507" s="64" t="str">
        <f xml:space="preserve"> INDEX(Lookup!C:C, MATCH('Inp - BP final'!B507, Lookup!B:B, 0),)</f>
        <v>ADDN2 - Enh opex</v>
      </c>
    </row>
    <row r="508" spans="1:12">
      <c r="A508" t="s">
        <v>23</v>
      </c>
      <c r="B508" t="s">
        <v>135</v>
      </c>
      <c r="C508" t="s">
        <v>69</v>
      </c>
      <c r="D508" t="s">
        <v>47</v>
      </c>
      <c r="E508" t="s">
        <v>41</v>
      </c>
      <c r="F508" s="58">
        <f xml:space="preserve"> IF( ISNA( 'F_Input Override'!F508 ), "", IF( ISBLANK( 'F_Input Override'!F508 ), 'F_Inputs - BP'!F508, 'F_Input Override'!F508 ) )</f>
        <v>24.386490494647578</v>
      </c>
      <c r="G508" s="58">
        <f xml:space="preserve"> IF( ISNA( 'F_Input Override'!G508 ), "", IF( ISBLANK( 'F_Input Override'!G508 ), 'F_Inputs - BP'!G508, 'F_Input Override'!G508 ) )</f>
        <v>37.741514159014862</v>
      </c>
      <c r="H508" s="58">
        <f xml:space="preserve"> IF( ISNA( 'F_Input Override'!H508 ), "", IF( ISBLANK( 'F_Input Override'!H508 ), 'F_Inputs - BP'!H508, 'F_Input Override'!H508 ) )</f>
        <v>43.660648562709092</v>
      </c>
      <c r="I508" s="58">
        <f xml:space="preserve"> IF( ISNA( 'F_Input Override'!I508 ), "", IF( ISBLANK( 'F_Input Override'!I508 ), 'F_Inputs - BP'!I508, 'F_Input Override'!I508 ) )</f>
        <v>65.116252512610828</v>
      </c>
      <c r="J508" s="58">
        <f xml:space="preserve"> IF( ISNA( 'F_Input Override'!J508 ), "", IF( ISBLANK( 'F_Input Override'!J508 ), 'F_Inputs - BP'!J508, 'F_Input Override'!J508 ) )</f>
        <v>88.460535390692542</v>
      </c>
      <c r="K508" s="64" t="str">
        <f xml:space="preserve"> INDEX(Lookup!C:C, MATCH('Inp - BP final'!B508, Lookup!B:B, 0),)</f>
        <v>Total WW - Enh opex</v>
      </c>
      <c r="L508" t="s">
        <v>366</v>
      </c>
    </row>
    <row r="509" spans="1:12">
      <c r="A509" t="s">
        <v>23</v>
      </c>
      <c r="B509" t="s">
        <v>136</v>
      </c>
      <c r="C509" t="s">
        <v>137</v>
      </c>
      <c r="D509" t="s">
        <v>47</v>
      </c>
      <c r="E509" t="s">
        <v>41</v>
      </c>
      <c r="F509" s="58">
        <f xml:space="preserve"> IF( ISNA( 'F_Input Override'!F509 ), "", IF( ISBLANK( 'F_Input Override'!F509 ), 'F_Inputs - BP'!F509, 'F_Input Override'!F509 ) )</f>
        <v>18.356000000000002</v>
      </c>
      <c r="G509" s="58">
        <f xml:space="preserve"> IF( ISNA( 'F_Input Override'!G509 ), "", IF( ISBLANK( 'F_Input Override'!G509 ), 'F_Inputs - BP'!G509, 'F_Input Override'!G509 ) )</f>
        <v>18.222000000000001</v>
      </c>
      <c r="H509" s="58">
        <f xml:space="preserve"> IF( ISNA( 'F_Input Override'!H509 ), "", IF( ISBLANK( 'F_Input Override'!H509 ), 'F_Inputs - BP'!H509, 'F_Input Override'!H509 ) )</f>
        <v>18.059999999999999</v>
      </c>
      <c r="I509" s="58">
        <f xml:space="preserve"> IF( ISNA( 'F_Input Override'!I509 ), "", IF( ISBLANK( 'F_Input Override'!I509 ), 'F_Inputs - BP'!I509, 'F_Input Override'!I509 ) )</f>
        <v>18.094000000000001</v>
      </c>
      <c r="J509" s="58">
        <f xml:space="preserve"> IF( ISNA( 'F_Input Override'!J509 ), "", IF( ISBLANK( 'F_Input Override'!J509 ), 'F_Inputs - BP'!J509, 'F_Input Override'!J509 ) )</f>
        <v>18.053000000000001</v>
      </c>
      <c r="K509" s="64" t="str">
        <f xml:space="preserve"> INDEX(Lookup!C:C, MATCH('Inp - BP final'!B509, Lookup!B:B, 0),)</f>
        <v>WWN+ - Base capex</v>
      </c>
    </row>
    <row r="510" spans="1:12">
      <c r="A510" t="s">
        <v>23</v>
      </c>
      <c r="B510" t="s">
        <v>138</v>
      </c>
      <c r="C510" t="s">
        <v>139</v>
      </c>
      <c r="D510" t="s">
        <v>47</v>
      </c>
      <c r="E510" t="s">
        <v>41</v>
      </c>
      <c r="F510" s="58">
        <f xml:space="preserve"> IF( ISNA( 'F_Input Override'!F510 ), "", IF( ISBLANK( 'F_Input Override'!F510 ), 'F_Inputs - BP'!F510, 'F_Input Override'!F510 ) )</f>
        <v>2.2949999999999999</v>
      </c>
      <c r="G510" s="58">
        <f xml:space="preserve"> IF( ISNA( 'F_Input Override'!G510 ), "", IF( ISBLANK( 'F_Input Override'!G510 ), 'F_Inputs - BP'!G510, 'F_Input Override'!G510 ) )</f>
        <v>2.278</v>
      </c>
      <c r="H510" s="58">
        <f xml:space="preserve"> IF( ISNA( 'F_Input Override'!H510 ), "", IF( ISBLANK( 'F_Input Override'!H510 ), 'F_Inputs - BP'!H510, 'F_Input Override'!H510 ) )</f>
        <v>2.258</v>
      </c>
      <c r="I510" s="58">
        <f xml:space="preserve"> IF( ISNA( 'F_Input Override'!I510 ), "", IF( ISBLANK( 'F_Input Override'!I510 ), 'F_Inputs - BP'!I510, 'F_Input Override'!I510 ) )</f>
        <v>2.262</v>
      </c>
      <c r="J510" s="58">
        <f xml:space="preserve"> IF( ISNA( 'F_Input Override'!J510 ), "", IF( ISBLANK( 'F_Input Override'!J510 ), 'F_Inputs - BP'!J510, 'F_Input Override'!J510 ) )</f>
        <v>2.2570000000000001</v>
      </c>
      <c r="K510" s="64" t="str">
        <f xml:space="preserve"> INDEX(Lookup!C:C, MATCH('Inp - BP final'!B510, Lookup!B:B, 0),)</f>
        <v>WWN+ - Base capex</v>
      </c>
    </row>
    <row r="511" spans="1:12">
      <c r="A511" t="s">
        <v>23</v>
      </c>
      <c r="B511" t="s">
        <v>140</v>
      </c>
      <c r="C511" t="s">
        <v>141</v>
      </c>
      <c r="D511" t="s">
        <v>47</v>
      </c>
      <c r="E511" t="s">
        <v>41</v>
      </c>
      <c r="F511" s="58">
        <f xml:space="preserve"> IF( ISNA( 'F_Input Override'!F511 ), "", IF( ISBLANK( 'F_Input Override'!F511 ), 'F_Inputs - BP'!F511, 'F_Input Override'!F511 ) )</f>
        <v>2.2949999999999999</v>
      </c>
      <c r="G511" s="58">
        <f xml:space="preserve"> IF( ISNA( 'F_Input Override'!G511 ), "", IF( ISBLANK( 'F_Input Override'!G511 ), 'F_Inputs - BP'!G511, 'F_Input Override'!G511 ) )</f>
        <v>2.278</v>
      </c>
      <c r="H511" s="58">
        <f xml:space="preserve"> IF( ISNA( 'F_Input Override'!H511 ), "", IF( ISBLANK( 'F_Input Override'!H511 ), 'F_Inputs - BP'!H511, 'F_Input Override'!H511 ) )</f>
        <v>2.258</v>
      </c>
      <c r="I511" s="58">
        <f xml:space="preserve"> IF( ISNA( 'F_Input Override'!I511 ), "", IF( ISBLANK( 'F_Input Override'!I511 ), 'F_Inputs - BP'!I511, 'F_Input Override'!I511 ) )</f>
        <v>2.262</v>
      </c>
      <c r="J511" s="58">
        <f xml:space="preserve"> IF( ISNA( 'F_Input Override'!J511 ), "", IF( ISBLANK( 'F_Input Override'!J511 ), 'F_Inputs - BP'!J511, 'F_Input Override'!J511 ) )</f>
        <v>2.2570000000000001</v>
      </c>
      <c r="K511" s="64" t="str">
        <f xml:space="preserve"> INDEX(Lookup!C:C, MATCH('Inp - BP final'!B511, Lookup!B:B, 0),)</f>
        <v>WWN+ - Base capex</v>
      </c>
    </row>
    <row r="512" spans="1:12">
      <c r="A512" t="s">
        <v>23</v>
      </c>
      <c r="B512" t="s">
        <v>142</v>
      </c>
      <c r="C512" t="s">
        <v>143</v>
      </c>
      <c r="D512" t="s">
        <v>47</v>
      </c>
      <c r="E512" t="s">
        <v>41</v>
      </c>
      <c r="F512" s="58">
        <f xml:space="preserve"> IF( ISNA( 'F_Input Override'!F512 ), "", IF( ISBLANK( 'F_Input Override'!F512 ), 'F_Inputs - BP'!F512, 'F_Input Override'!F512 ) )</f>
        <v>118.211</v>
      </c>
      <c r="G512" s="58">
        <f xml:space="preserve"> IF( ISNA( 'F_Input Override'!G512 ), "", IF( ISBLANK( 'F_Input Override'!G512 ), 'F_Inputs - BP'!G512, 'F_Input Override'!G512 ) )</f>
        <v>105.92400000000001</v>
      </c>
      <c r="H512" s="58">
        <f xml:space="preserve"> IF( ISNA( 'F_Input Override'!H512 ), "", IF( ISBLANK( 'F_Input Override'!H512 ), 'F_Inputs - BP'!H512, 'F_Input Override'!H512 ) )</f>
        <v>94.311999999999998</v>
      </c>
      <c r="I512" s="58">
        <f xml:space="preserve"> IF( ISNA( 'F_Input Override'!I512 ), "", IF( ISBLANK( 'F_Input Override'!I512 ), 'F_Inputs - BP'!I512, 'F_Input Override'!I512 ) )</f>
        <v>100.81</v>
      </c>
      <c r="J512" s="58">
        <f xml:space="preserve"> IF( ISNA( 'F_Input Override'!J512 ), "", IF( ISBLANK( 'F_Input Override'!J512 ), 'F_Inputs - BP'!J512, 'F_Input Override'!J512 ) )</f>
        <v>94.513999999999996</v>
      </c>
      <c r="K512" s="64" t="str">
        <f xml:space="preserve"> INDEX(Lookup!C:C, MATCH('Inp - BP final'!B512, Lookup!B:B, 0),)</f>
        <v>WWN+ - Base capex</v>
      </c>
    </row>
    <row r="513" spans="1:12">
      <c r="A513" t="s">
        <v>23</v>
      </c>
      <c r="B513" t="s">
        <v>144</v>
      </c>
      <c r="C513" t="s">
        <v>145</v>
      </c>
      <c r="D513" t="s">
        <v>47</v>
      </c>
      <c r="E513" t="s">
        <v>41</v>
      </c>
      <c r="F513" s="58">
        <f xml:space="preserve"> IF( ISNA( 'F_Input Override'!F513 ), "", IF( ISBLANK( 'F_Input Override'!F513 ), 'F_Inputs - BP'!F513, 'F_Input Override'!F513 ) )</f>
        <v>0</v>
      </c>
      <c r="G513" s="58">
        <f xml:space="preserve"> IF( ISNA( 'F_Input Override'!G513 ), "", IF( ISBLANK( 'F_Input Override'!G513 ), 'F_Inputs - BP'!G513, 'F_Input Override'!G513 ) )</f>
        <v>0</v>
      </c>
      <c r="H513" s="58">
        <f xml:space="preserve"> IF( ISNA( 'F_Input Override'!H513 ), "", IF( ISBLANK( 'F_Input Override'!H513 ), 'F_Inputs - BP'!H513, 'F_Input Override'!H513 ) )</f>
        <v>0</v>
      </c>
      <c r="I513" s="58">
        <f xml:space="preserve"> IF( ISNA( 'F_Input Override'!I513 ), "", IF( ISBLANK( 'F_Input Override'!I513 ), 'F_Inputs - BP'!I513, 'F_Input Override'!I513 ) )</f>
        <v>0</v>
      </c>
      <c r="J513" s="58">
        <f xml:space="preserve"> IF( ISNA( 'F_Input Override'!J513 ), "", IF( ISBLANK( 'F_Input Override'!J513 ), 'F_Inputs - BP'!J513, 'F_Input Override'!J513 ) )</f>
        <v>0</v>
      </c>
      <c r="K513" s="64" t="str">
        <f xml:space="preserve"> INDEX(Lookup!C:C, MATCH('Inp - BP final'!B513, Lookup!B:B, 0),)</f>
        <v>WWN+ - Base capex</v>
      </c>
    </row>
    <row r="514" spans="1:12">
      <c r="A514" t="s">
        <v>23</v>
      </c>
      <c r="B514" t="s">
        <v>146</v>
      </c>
      <c r="C514" t="s">
        <v>147</v>
      </c>
      <c r="D514" t="s">
        <v>47</v>
      </c>
      <c r="E514" t="s">
        <v>41</v>
      </c>
      <c r="F514" s="58">
        <f xml:space="preserve"> IF( ISNA( 'F_Input Override'!F514 ), "", IF( ISBLANK( 'F_Input Override'!F514 ), 'F_Inputs - BP'!F514, 'F_Input Override'!F514 ) )</f>
        <v>0</v>
      </c>
      <c r="G514" s="58">
        <f xml:space="preserve"> IF( ISNA( 'F_Input Override'!G514 ), "", IF( ISBLANK( 'F_Input Override'!G514 ), 'F_Inputs - BP'!G514, 'F_Input Override'!G514 ) )</f>
        <v>0</v>
      </c>
      <c r="H514" s="58">
        <f xml:space="preserve"> IF( ISNA( 'F_Input Override'!H514 ), "", IF( ISBLANK( 'F_Input Override'!H514 ), 'F_Inputs - BP'!H514, 'F_Input Override'!H514 ) )</f>
        <v>0</v>
      </c>
      <c r="I514" s="58">
        <f xml:space="preserve"> IF( ISNA( 'F_Input Override'!I514 ), "", IF( ISBLANK( 'F_Input Override'!I514 ), 'F_Inputs - BP'!I514, 'F_Input Override'!I514 ) )</f>
        <v>0</v>
      </c>
      <c r="J514" s="58">
        <f xml:space="preserve"> IF( ISNA( 'F_Input Override'!J514 ), "", IF( ISBLANK( 'F_Input Override'!J514 ), 'F_Inputs - BP'!J514, 'F_Input Override'!J514 ) )</f>
        <v>0</v>
      </c>
      <c r="K514" s="64" t="str">
        <f xml:space="preserve"> INDEX(Lookup!C:C, MATCH('Inp - BP final'!B514, Lookup!B:B, 0),)</f>
        <v>BIO - Base capex</v>
      </c>
    </row>
    <row r="515" spans="1:12">
      <c r="A515" t="s">
        <v>23</v>
      </c>
      <c r="B515" t="s">
        <v>148</v>
      </c>
      <c r="C515" t="s">
        <v>149</v>
      </c>
      <c r="D515" t="s">
        <v>47</v>
      </c>
      <c r="E515" t="s">
        <v>41</v>
      </c>
      <c r="F515" s="58">
        <f xml:space="preserve"> IF( ISNA( 'F_Input Override'!F515 ), "", IF( ISBLANK( 'F_Input Override'!F515 ), 'F_Inputs - BP'!F515, 'F_Input Override'!F515 ) )</f>
        <v>91.630743141694836</v>
      </c>
      <c r="G515" s="58">
        <f xml:space="preserve"> IF( ISNA( 'F_Input Override'!G515 ), "", IF( ISBLANK( 'F_Input Override'!G515 ), 'F_Inputs - BP'!G515, 'F_Input Override'!G515 ) )</f>
        <v>65.374254294672696</v>
      </c>
      <c r="H515" s="58">
        <f xml:space="preserve"> IF( ISNA( 'F_Input Override'!H515 ), "", IF( ISBLANK( 'F_Input Override'!H515 ), 'F_Inputs - BP'!H515, 'F_Input Override'!H515 ) )</f>
        <v>65.29925125949174</v>
      </c>
      <c r="I515" s="58">
        <f xml:space="preserve"> IF( ISNA( 'F_Input Override'!I515 ), "", IF( ISBLANK( 'F_Input Override'!I515 ), 'F_Inputs - BP'!I515, 'F_Input Override'!I515 ) )</f>
        <v>46.950519552096168</v>
      </c>
      <c r="J515" s="58">
        <f xml:space="preserve"> IF( ISNA( 'F_Input Override'!J515 ), "", IF( ISBLANK( 'F_Input Override'!J515 ), 'F_Inputs - BP'!J515, 'F_Input Override'!J515 ) )</f>
        <v>32.247997567006337</v>
      </c>
      <c r="K515" s="64" t="str">
        <f xml:space="preserve"> INDEX(Lookup!C:C, MATCH('Inp - BP final'!B515, Lookup!B:B, 0),)</f>
        <v>BIO - Base capex</v>
      </c>
    </row>
    <row r="516" spans="1:12">
      <c r="A516" t="s">
        <v>23</v>
      </c>
      <c r="B516" t="s">
        <v>150</v>
      </c>
      <c r="C516" t="s">
        <v>151</v>
      </c>
      <c r="D516" t="s">
        <v>47</v>
      </c>
      <c r="E516" t="s">
        <v>41</v>
      </c>
      <c r="F516" s="58">
        <f xml:space="preserve"> IF( ISNA( 'F_Input Override'!F516 ), "", IF( ISBLANK( 'F_Input Override'!F516 ), 'F_Inputs - BP'!F516, 'F_Input Override'!F516 ) )</f>
        <v>0</v>
      </c>
      <c r="G516" s="58">
        <f xml:space="preserve"> IF( ISNA( 'F_Input Override'!G516 ), "", IF( ISBLANK( 'F_Input Override'!G516 ), 'F_Inputs - BP'!G516, 'F_Input Override'!G516 ) )</f>
        <v>0</v>
      </c>
      <c r="H516" s="58">
        <f xml:space="preserve"> IF( ISNA( 'F_Input Override'!H516 ), "", IF( ISBLANK( 'F_Input Override'!H516 ), 'F_Inputs - BP'!H516, 'F_Input Override'!H516 ) )</f>
        <v>0</v>
      </c>
      <c r="I516" s="58">
        <f xml:space="preserve"> IF( ISNA( 'F_Input Override'!I516 ), "", IF( ISBLANK( 'F_Input Override'!I516 ), 'F_Inputs - BP'!I516, 'F_Input Override'!I516 ) )</f>
        <v>0</v>
      </c>
      <c r="J516" s="58">
        <f xml:space="preserve"> IF( ISNA( 'F_Input Override'!J516 ), "", IF( ISBLANK( 'F_Input Override'!J516 ), 'F_Inputs - BP'!J516, 'F_Input Override'!J516 ) )</f>
        <v>0</v>
      </c>
      <c r="K516" s="64" t="str">
        <f xml:space="preserve"> INDEX(Lookup!C:C, MATCH('Inp - BP final'!B516, Lookup!B:B, 0),)</f>
        <v>BIO - Base capex</v>
      </c>
    </row>
    <row r="517" spans="1:12">
      <c r="A517" t="s">
        <v>23</v>
      </c>
      <c r="B517" t="s">
        <v>152</v>
      </c>
      <c r="C517" t="s">
        <v>153</v>
      </c>
      <c r="D517" t="s">
        <v>47</v>
      </c>
      <c r="E517" t="s">
        <v>41</v>
      </c>
      <c r="F517" s="58">
        <f xml:space="preserve"> IF( ISNA( 'F_Input Override'!F517 ), "", IF( ISBLANK( 'F_Input Override'!F517 ), 'F_Inputs - BP'!F517, 'F_Input Override'!F517 ) )</f>
        <v>0</v>
      </c>
      <c r="G517" s="58">
        <f xml:space="preserve"> IF( ISNA( 'F_Input Override'!G517 ), "", IF( ISBLANK( 'F_Input Override'!G517 ), 'F_Inputs - BP'!G517, 'F_Input Override'!G517 ) )</f>
        <v>0</v>
      </c>
      <c r="H517" s="58">
        <f xml:space="preserve"> IF( ISNA( 'F_Input Override'!H517 ), "", IF( ISBLANK( 'F_Input Override'!H517 ), 'F_Inputs - BP'!H517, 'F_Input Override'!H517 ) )</f>
        <v>0</v>
      </c>
      <c r="I517" s="58">
        <f xml:space="preserve"> IF( ISNA( 'F_Input Override'!I517 ), "", IF( ISBLANK( 'F_Input Override'!I517 ), 'F_Inputs - BP'!I517, 'F_Input Override'!I517 ) )</f>
        <v>0</v>
      </c>
      <c r="J517" s="58">
        <f xml:space="preserve"> IF( ISNA( 'F_Input Override'!J517 ), "", IF( ISBLANK( 'F_Input Override'!J517 ), 'F_Inputs - BP'!J517, 'F_Input Override'!J517 ) )</f>
        <v>0</v>
      </c>
      <c r="K517" s="64" t="str">
        <f xml:space="preserve"> INDEX(Lookup!C:C, MATCH('Inp - BP final'!B517, Lookup!B:B, 0),)</f>
        <v>ADDN1 - Base capex</v>
      </c>
    </row>
    <row r="518" spans="1:12">
      <c r="A518" t="s">
        <v>23</v>
      </c>
      <c r="B518" t="s">
        <v>154</v>
      </c>
      <c r="C518" t="s">
        <v>155</v>
      </c>
      <c r="D518" t="s">
        <v>47</v>
      </c>
      <c r="E518" t="s">
        <v>41</v>
      </c>
      <c r="F518" s="58">
        <f xml:space="preserve"> IF( ISNA( 'F_Input Override'!F518 ), "", IF( ISBLANK( 'F_Input Override'!F518 ), 'F_Inputs - BP'!F518, 'F_Input Override'!F518 ) )</f>
        <v>0</v>
      </c>
      <c r="G518" s="58">
        <f xml:space="preserve"> IF( ISNA( 'F_Input Override'!G518 ), "", IF( ISBLANK( 'F_Input Override'!G518 ), 'F_Inputs - BP'!G518, 'F_Input Override'!G518 ) )</f>
        <v>0</v>
      </c>
      <c r="H518" s="58">
        <f xml:space="preserve"> IF( ISNA( 'F_Input Override'!H518 ), "", IF( ISBLANK( 'F_Input Override'!H518 ), 'F_Inputs - BP'!H518, 'F_Input Override'!H518 ) )</f>
        <v>0</v>
      </c>
      <c r="I518" s="58">
        <f xml:space="preserve"> IF( ISNA( 'F_Input Override'!I518 ), "", IF( ISBLANK( 'F_Input Override'!I518 ), 'F_Inputs - BP'!I518, 'F_Input Override'!I518 ) )</f>
        <v>0</v>
      </c>
      <c r="J518" s="58">
        <f xml:space="preserve"> IF( ISNA( 'F_Input Override'!J518 ), "", IF( ISBLANK( 'F_Input Override'!J518 ), 'F_Inputs - BP'!J518, 'F_Input Override'!J518 ) )</f>
        <v>0</v>
      </c>
      <c r="K518" s="64" t="str">
        <f xml:space="preserve"> INDEX(Lookup!C:C, MATCH('Inp - BP final'!B518, Lookup!B:B, 0),)</f>
        <v>ADDN2 - Base capex</v>
      </c>
    </row>
    <row r="519" spans="1:12">
      <c r="A519" t="s">
        <v>23</v>
      </c>
      <c r="B519" t="s">
        <v>156</v>
      </c>
      <c r="C519" t="s">
        <v>81</v>
      </c>
      <c r="D519" t="s">
        <v>47</v>
      </c>
      <c r="E519" t="s">
        <v>41</v>
      </c>
      <c r="F519" s="58">
        <f xml:space="preserve"> IF( ISNA( 'F_Input Override'!F519 ), "", IF( ISBLANK( 'F_Input Override'!F519 ), 'F_Inputs - BP'!F519, 'F_Input Override'!F519 ) )</f>
        <v>232.78774314169479</v>
      </c>
      <c r="G519" s="58">
        <f xml:space="preserve"> IF( ISNA( 'F_Input Override'!G519 ), "", IF( ISBLANK( 'F_Input Override'!G519 ), 'F_Inputs - BP'!G519, 'F_Input Override'!G519 ) )</f>
        <v>194.07625429467271</v>
      </c>
      <c r="H519" s="58">
        <f xml:space="preserve"> IF( ISNA( 'F_Input Override'!H519 ), "", IF( ISBLANK( 'F_Input Override'!H519 ), 'F_Inputs - BP'!H519, 'F_Input Override'!H519 ) )</f>
        <v>182.18725125949169</v>
      </c>
      <c r="I519" s="58">
        <f xml:space="preserve"> IF( ISNA( 'F_Input Override'!I519 ), "", IF( ISBLANK( 'F_Input Override'!I519 ), 'F_Inputs - BP'!I519, 'F_Input Override'!I519 ) )</f>
        <v>170.37851955209621</v>
      </c>
      <c r="J519" s="58">
        <f xml:space="preserve"> IF( ISNA( 'F_Input Override'!J519 ), "", IF( ISBLANK( 'F_Input Override'!J519 ), 'F_Inputs - BP'!J519, 'F_Input Override'!J519 ) )</f>
        <v>149.32899756700641</v>
      </c>
      <c r="K519" s="64" t="str">
        <f xml:space="preserve"> INDEX(Lookup!C:C, MATCH('Inp - BP final'!B519, Lookup!B:B, 0),)</f>
        <v>Total WW - Base capex</v>
      </c>
      <c r="L519" t="s">
        <v>366</v>
      </c>
    </row>
    <row r="520" spans="1:12">
      <c r="A520" t="s">
        <v>23</v>
      </c>
      <c r="B520" t="s">
        <v>157</v>
      </c>
      <c r="C520" t="s">
        <v>158</v>
      </c>
      <c r="D520" t="s">
        <v>47</v>
      </c>
      <c r="E520" t="s">
        <v>41</v>
      </c>
      <c r="F520" s="58">
        <f xml:space="preserve"> IF( ISNA( 'F_Input Override'!F520 ), "", IF( ISBLANK( 'F_Input Override'!F520 ), 'F_Inputs - BP'!F520, 'F_Input Override'!F520 ) )</f>
        <v>238.81424729589779</v>
      </c>
      <c r="G520" s="58">
        <f xml:space="preserve"> IF( ISNA( 'F_Input Override'!G520 ), "", IF( ISBLANK( 'F_Input Override'!G520 ), 'F_Inputs - BP'!G520, 'F_Input Override'!G520 ) )</f>
        <v>375.35381643197582</v>
      </c>
      <c r="H520" s="58">
        <f xml:space="preserve"> IF( ISNA( 'F_Input Override'!H520 ), "", IF( ISBLANK( 'F_Input Override'!H520 ), 'F_Inputs - BP'!H520, 'F_Input Override'!H520 ) )</f>
        <v>369.72494372090802</v>
      </c>
      <c r="I520" s="58">
        <f xml:space="preserve"> IF( ISNA( 'F_Input Override'!I520 ), "", IF( ISBLANK( 'F_Input Override'!I520 ), 'F_Inputs - BP'!I520, 'F_Input Override'!I520 ) )</f>
        <v>346.045676850956</v>
      </c>
      <c r="J520" s="58">
        <f xml:space="preserve"> IF( ISNA( 'F_Input Override'!J520 ), "", IF( ISBLANK( 'F_Input Override'!J520 ), 'F_Inputs - BP'!J520, 'F_Input Override'!J520 ) )</f>
        <v>352.59459321519688</v>
      </c>
      <c r="K520" s="64" t="str">
        <f xml:space="preserve"> INDEX(Lookup!C:C, MATCH('Inp - BP final'!B520, Lookup!B:B, 0),)</f>
        <v>WWN+ - Enh capex</v>
      </c>
    </row>
    <row r="521" spans="1:12">
      <c r="A521" t="s">
        <v>23</v>
      </c>
      <c r="B521" t="s">
        <v>159</v>
      </c>
      <c r="C521" t="s">
        <v>160</v>
      </c>
      <c r="D521" t="s">
        <v>47</v>
      </c>
      <c r="E521" t="s">
        <v>41</v>
      </c>
      <c r="F521" s="58">
        <f xml:space="preserve"> IF( ISNA( 'F_Input Override'!F521 ), "", IF( ISBLANK( 'F_Input Override'!F521 ), 'F_Inputs - BP'!F521, 'F_Input Override'!F521 ) )</f>
        <v>4.8372264774313969</v>
      </c>
      <c r="G521" s="58">
        <f xml:space="preserve"> IF( ISNA( 'F_Input Override'!G521 ), "", IF( ISBLANK( 'F_Input Override'!G521 ), 'F_Inputs - BP'!G521, 'F_Input Override'!G521 ) )</f>
        <v>5.6493915838884057</v>
      </c>
      <c r="H521" s="58">
        <f xml:space="preserve"> IF( ISNA( 'F_Input Override'!H521 ), "", IF( ISBLANK( 'F_Input Override'!H521 ), 'F_Inputs - BP'!H521, 'F_Input Override'!H521 ) )</f>
        <v>5.4745681073186141</v>
      </c>
      <c r="I521" s="58">
        <f xml:space="preserve"> IF( ISNA( 'F_Input Override'!I521 ), "", IF( ISBLANK( 'F_Input Override'!I521 ), 'F_Inputs - BP'!I521, 'F_Input Override'!I521 ) )</f>
        <v>5.8347611379492594</v>
      </c>
      <c r="J521" s="58">
        <f xml:space="preserve"> IF( ISNA( 'F_Input Override'!J521 ), "", IF( ISBLANK( 'F_Input Override'!J521 ), 'F_Inputs - BP'!J521, 'F_Input Override'!J521 ) )</f>
        <v>6.3390876881192479</v>
      </c>
      <c r="K521" s="64" t="str">
        <f xml:space="preserve"> INDEX(Lookup!C:C, MATCH('Inp - BP final'!B521, Lookup!B:B, 0),)</f>
        <v>WWN+ - Enh capex</v>
      </c>
    </row>
    <row r="522" spans="1:12">
      <c r="A522" t="s">
        <v>23</v>
      </c>
      <c r="B522" t="s">
        <v>161</v>
      </c>
      <c r="C522" t="s">
        <v>162</v>
      </c>
      <c r="D522" t="s">
        <v>47</v>
      </c>
      <c r="E522" t="s">
        <v>41</v>
      </c>
      <c r="F522" s="58">
        <f xml:space="preserve"> IF( ISNA( 'F_Input Override'!F522 ), "", IF( ISBLANK( 'F_Input Override'!F522 ), 'F_Inputs - BP'!F522, 'F_Input Override'!F522 ) )</f>
        <v>4.8372264774313969</v>
      </c>
      <c r="G522" s="58">
        <f xml:space="preserve"> IF( ISNA( 'F_Input Override'!G522 ), "", IF( ISBLANK( 'F_Input Override'!G522 ), 'F_Inputs - BP'!G522, 'F_Input Override'!G522 ) )</f>
        <v>5.6493915838884057</v>
      </c>
      <c r="H522" s="58">
        <f xml:space="preserve"> IF( ISNA( 'F_Input Override'!H522 ), "", IF( ISBLANK( 'F_Input Override'!H522 ), 'F_Inputs - BP'!H522, 'F_Input Override'!H522 ) )</f>
        <v>5.4745681073186141</v>
      </c>
      <c r="I522" s="58">
        <f xml:space="preserve"> IF( ISNA( 'F_Input Override'!I522 ), "", IF( ISBLANK( 'F_Input Override'!I522 ), 'F_Inputs - BP'!I522, 'F_Input Override'!I522 ) )</f>
        <v>5.8347611379492594</v>
      </c>
      <c r="J522" s="58">
        <f xml:space="preserve"> IF( ISNA( 'F_Input Override'!J522 ), "", IF( ISBLANK( 'F_Input Override'!J522 ), 'F_Inputs - BP'!J522, 'F_Input Override'!J522 ) )</f>
        <v>6.3390876881192479</v>
      </c>
      <c r="K522" s="64" t="str">
        <f xml:space="preserve"> INDEX(Lookup!C:C, MATCH('Inp - BP final'!B522, Lookup!B:B, 0),)</f>
        <v>WWN+ - Enh capex</v>
      </c>
    </row>
    <row r="523" spans="1:12">
      <c r="A523" t="s">
        <v>23</v>
      </c>
      <c r="B523" t="s">
        <v>163</v>
      </c>
      <c r="C523" t="s">
        <v>164</v>
      </c>
      <c r="D523" t="s">
        <v>47</v>
      </c>
      <c r="E523" t="s">
        <v>41</v>
      </c>
      <c r="F523" s="58">
        <f xml:space="preserve"> IF( ISNA( 'F_Input Override'!F523 ), "", IF( ISBLANK( 'F_Input Override'!F523 ), 'F_Inputs - BP'!F523, 'F_Input Override'!F523 ) )</f>
        <v>544.58573560064326</v>
      </c>
      <c r="G523" s="58">
        <f xml:space="preserve"> IF( ISNA( 'F_Input Override'!G523 ), "", IF( ISBLANK( 'F_Input Override'!G523 ), 'F_Inputs - BP'!G523, 'F_Input Override'!G523 ) )</f>
        <v>555.31200707329697</v>
      </c>
      <c r="H523" s="58">
        <f xml:space="preserve"> IF( ISNA( 'F_Input Override'!H523 ), "", IF( ISBLANK( 'F_Input Override'!H523 ), 'F_Inputs - BP'!H523, 'F_Input Override'!H523 ) )</f>
        <v>558.89892974875431</v>
      </c>
      <c r="I523" s="58">
        <f xml:space="preserve"> IF( ISNA( 'F_Input Override'!I523 ), "", IF( ISBLANK( 'F_Input Override'!I523 ), 'F_Inputs - BP'!I523, 'F_Input Override'!I523 ) )</f>
        <v>523.69262321636279</v>
      </c>
      <c r="J523" s="58">
        <f xml:space="preserve"> IF( ISNA( 'F_Input Override'!J523 ), "", IF( ISBLANK( 'F_Input Override'!J523 ), 'F_Inputs - BP'!J523, 'F_Input Override'!J523 ) )</f>
        <v>303.09045443891648</v>
      </c>
      <c r="K523" s="64" t="str">
        <f xml:space="preserve"> INDEX(Lookup!C:C, MATCH('Inp - BP final'!B523, Lookup!B:B, 0),)</f>
        <v>WWN+ - Enh capex</v>
      </c>
    </row>
    <row r="524" spans="1:12">
      <c r="A524" t="s">
        <v>23</v>
      </c>
      <c r="B524" t="s">
        <v>165</v>
      </c>
      <c r="C524" t="s">
        <v>166</v>
      </c>
      <c r="D524" t="s">
        <v>47</v>
      </c>
      <c r="E524" t="s">
        <v>41</v>
      </c>
      <c r="F524" s="58">
        <f xml:space="preserve"> IF( ISNA( 'F_Input Override'!F524 ), "", IF( ISBLANK( 'F_Input Override'!F524 ), 'F_Inputs - BP'!F524, 'F_Input Override'!F524 ) )</f>
        <v>0</v>
      </c>
      <c r="G524" s="58">
        <f xml:space="preserve"> IF( ISNA( 'F_Input Override'!G524 ), "", IF( ISBLANK( 'F_Input Override'!G524 ), 'F_Inputs - BP'!G524, 'F_Input Override'!G524 ) )</f>
        <v>0</v>
      </c>
      <c r="H524" s="58">
        <f xml:space="preserve"> IF( ISNA( 'F_Input Override'!H524 ), "", IF( ISBLANK( 'F_Input Override'!H524 ), 'F_Inputs - BP'!H524, 'F_Input Override'!H524 ) )</f>
        <v>0</v>
      </c>
      <c r="I524" s="58">
        <f xml:space="preserve"> IF( ISNA( 'F_Input Override'!I524 ), "", IF( ISBLANK( 'F_Input Override'!I524 ), 'F_Inputs - BP'!I524, 'F_Input Override'!I524 ) )</f>
        <v>0</v>
      </c>
      <c r="J524" s="58">
        <f xml:space="preserve"> IF( ISNA( 'F_Input Override'!J524 ), "", IF( ISBLANK( 'F_Input Override'!J524 ), 'F_Inputs - BP'!J524, 'F_Input Override'!J524 ) )</f>
        <v>0</v>
      </c>
      <c r="K524" s="64" t="str">
        <f xml:space="preserve"> INDEX(Lookup!C:C, MATCH('Inp - BP final'!B524, Lookup!B:B, 0),)</f>
        <v>WWN+ - Enh capex</v>
      </c>
    </row>
    <row r="525" spans="1:12">
      <c r="A525" t="s">
        <v>23</v>
      </c>
      <c r="B525" t="s">
        <v>167</v>
      </c>
      <c r="C525" t="s">
        <v>168</v>
      </c>
      <c r="D525" t="s">
        <v>47</v>
      </c>
      <c r="E525" t="s">
        <v>41</v>
      </c>
      <c r="F525" s="58">
        <f xml:space="preserve"> IF( ISNA( 'F_Input Override'!F525 ), "", IF( ISBLANK( 'F_Input Override'!F525 ), 'F_Inputs - BP'!F525, 'F_Input Override'!F525 ) )</f>
        <v>0</v>
      </c>
      <c r="G525" s="58">
        <f xml:space="preserve"> IF( ISNA( 'F_Input Override'!G525 ), "", IF( ISBLANK( 'F_Input Override'!G525 ), 'F_Inputs - BP'!G525, 'F_Input Override'!G525 ) )</f>
        <v>0</v>
      </c>
      <c r="H525" s="58">
        <f xml:space="preserve"> IF( ISNA( 'F_Input Override'!H525 ), "", IF( ISBLANK( 'F_Input Override'!H525 ), 'F_Inputs - BP'!H525, 'F_Input Override'!H525 ) )</f>
        <v>0</v>
      </c>
      <c r="I525" s="58">
        <f xml:space="preserve"> IF( ISNA( 'F_Input Override'!I525 ), "", IF( ISBLANK( 'F_Input Override'!I525 ), 'F_Inputs - BP'!I525, 'F_Input Override'!I525 ) )</f>
        <v>0</v>
      </c>
      <c r="J525" s="58">
        <f xml:space="preserve"> IF( ISNA( 'F_Input Override'!J525 ), "", IF( ISBLANK( 'F_Input Override'!J525 ), 'F_Inputs - BP'!J525, 'F_Input Override'!J525 ) )</f>
        <v>0</v>
      </c>
      <c r="K525" s="64" t="str">
        <f xml:space="preserve"> INDEX(Lookup!C:C, MATCH('Inp - BP final'!B525, Lookup!B:B, 0),)</f>
        <v>BIO - Enh capex</v>
      </c>
    </row>
    <row r="526" spans="1:12">
      <c r="A526" t="s">
        <v>23</v>
      </c>
      <c r="B526" t="s">
        <v>169</v>
      </c>
      <c r="C526" t="s">
        <v>170</v>
      </c>
      <c r="D526" t="s">
        <v>47</v>
      </c>
      <c r="E526" t="s">
        <v>41</v>
      </c>
      <c r="F526" s="58">
        <f xml:space="preserve"> IF( ISNA( 'F_Input Override'!F526 ), "", IF( ISBLANK( 'F_Input Override'!F526 ), 'F_Inputs - BP'!F526, 'F_Input Override'!F526 ) )</f>
        <v>160.54526560619331</v>
      </c>
      <c r="G526" s="58">
        <f xml:space="preserve"> IF( ISNA( 'F_Input Override'!G526 ), "", IF( ISBLANK( 'F_Input Override'!G526 ), 'F_Inputs - BP'!G526, 'F_Input Override'!G526 ) )</f>
        <v>201.13912510133329</v>
      </c>
      <c r="H526" s="58">
        <f xml:space="preserve"> IF( ISNA( 'F_Input Override'!H526 ), "", IF( ISBLANK( 'F_Input Override'!H526 ), 'F_Inputs - BP'!H526, 'F_Input Override'!H526 ) )</f>
        <v>137.5421699901672</v>
      </c>
      <c r="I526" s="58">
        <f xml:space="preserve"> IF( ISNA( 'F_Input Override'!I526 ), "", IF( ISBLANK( 'F_Input Override'!I526 ), 'F_Inputs - BP'!I526, 'F_Input Override'!I526 ) )</f>
        <v>132.06823383661271</v>
      </c>
      <c r="J526" s="58">
        <f xml:space="preserve"> IF( ISNA( 'F_Input Override'!J526 ), "", IF( ISBLANK( 'F_Input Override'!J526 ), 'F_Inputs - BP'!J526, 'F_Input Override'!J526 ) )</f>
        <v>88.132716621835982</v>
      </c>
      <c r="K526" s="64" t="str">
        <f xml:space="preserve"> INDEX(Lookup!C:C, MATCH('Inp - BP final'!B526, Lookup!B:B, 0),)</f>
        <v>BIO - Enh capex</v>
      </c>
    </row>
    <row r="527" spans="1:12">
      <c r="A527" t="s">
        <v>23</v>
      </c>
      <c r="B527" t="s">
        <v>171</v>
      </c>
      <c r="C527" t="s">
        <v>172</v>
      </c>
      <c r="D527" t="s">
        <v>47</v>
      </c>
      <c r="E527" t="s">
        <v>41</v>
      </c>
      <c r="F527" s="58">
        <f xml:space="preserve"> IF( ISNA( 'F_Input Override'!F527 ), "", IF( ISBLANK( 'F_Input Override'!F527 ), 'F_Inputs - BP'!F527, 'F_Input Override'!F527 ) )</f>
        <v>0</v>
      </c>
      <c r="G527" s="58">
        <f xml:space="preserve"> IF( ISNA( 'F_Input Override'!G527 ), "", IF( ISBLANK( 'F_Input Override'!G527 ), 'F_Inputs - BP'!G527, 'F_Input Override'!G527 ) )</f>
        <v>0</v>
      </c>
      <c r="H527" s="58">
        <f xml:space="preserve"> IF( ISNA( 'F_Input Override'!H527 ), "", IF( ISBLANK( 'F_Input Override'!H527 ), 'F_Inputs - BP'!H527, 'F_Input Override'!H527 ) )</f>
        <v>0</v>
      </c>
      <c r="I527" s="58">
        <f xml:space="preserve"> IF( ISNA( 'F_Input Override'!I527 ), "", IF( ISBLANK( 'F_Input Override'!I527 ), 'F_Inputs - BP'!I527, 'F_Input Override'!I527 ) )</f>
        <v>0</v>
      </c>
      <c r="J527" s="58">
        <f xml:space="preserve"> IF( ISNA( 'F_Input Override'!J527 ), "", IF( ISBLANK( 'F_Input Override'!J527 ), 'F_Inputs - BP'!J527, 'F_Input Override'!J527 ) )</f>
        <v>0</v>
      </c>
      <c r="K527" s="64" t="str">
        <f xml:space="preserve"> INDEX(Lookup!C:C, MATCH('Inp - BP final'!B527, Lookup!B:B, 0),)</f>
        <v>BIO - Enh capex</v>
      </c>
    </row>
    <row r="528" spans="1:12">
      <c r="A528" t="s">
        <v>23</v>
      </c>
      <c r="B528" t="s">
        <v>173</v>
      </c>
      <c r="C528" t="s">
        <v>174</v>
      </c>
      <c r="D528" t="s">
        <v>47</v>
      </c>
      <c r="E528" t="s">
        <v>41</v>
      </c>
      <c r="F528" s="58">
        <f xml:space="preserve"> IF( ISNA( 'F_Input Override'!F528 ), "", IF( ISBLANK( 'F_Input Override'!F528 ), 'F_Inputs - BP'!F528, 'F_Input Override'!F528 ) )</f>
        <v>0</v>
      </c>
      <c r="G528" s="58">
        <f xml:space="preserve"> IF( ISNA( 'F_Input Override'!G528 ), "", IF( ISBLANK( 'F_Input Override'!G528 ), 'F_Inputs - BP'!G528, 'F_Input Override'!G528 ) )</f>
        <v>0</v>
      </c>
      <c r="H528" s="58">
        <f xml:space="preserve"> IF( ISNA( 'F_Input Override'!H528 ), "", IF( ISBLANK( 'F_Input Override'!H528 ), 'F_Inputs - BP'!H528, 'F_Input Override'!H528 ) )</f>
        <v>0</v>
      </c>
      <c r="I528" s="58">
        <f xml:space="preserve"> IF( ISNA( 'F_Input Override'!I528 ), "", IF( ISBLANK( 'F_Input Override'!I528 ), 'F_Inputs - BP'!I528, 'F_Input Override'!I528 ) )</f>
        <v>0</v>
      </c>
      <c r="J528" s="58">
        <f xml:space="preserve"> IF( ISNA( 'F_Input Override'!J528 ), "", IF( ISBLANK( 'F_Input Override'!J528 ), 'F_Inputs - BP'!J528, 'F_Input Override'!J528 ) )</f>
        <v>0</v>
      </c>
      <c r="K528" s="64" t="str">
        <f xml:space="preserve"> INDEX(Lookup!C:C, MATCH('Inp - BP final'!B528, Lookup!B:B, 0),)</f>
        <v>ADDN1 - Enh capex</v>
      </c>
    </row>
    <row r="529" spans="1:12">
      <c r="A529" t="s">
        <v>23</v>
      </c>
      <c r="B529" t="s">
        <v>175</v>
      </c>
      <c r="C529" t="s">
        <v>176</v>
      </c>
      <c r="D529" t="s">
        <v>47</v>
      </c>
      <c r="E529" t="s">
        <v>41</v>
      </c>
      <c r="F529" s="58">
        <f xml:space="preserve"> IF( ISNA( 'F_Input Override'!F529 ), "", IF( ISBLANK( 'F_Input Override'!F529 ), 'F_Inputs - BP'!F529, 'F_Input Override'!F529 ) )</f>
        <v>0</v>
      </c>
      <c r="G529" s="58">
        <f xml:space="preserve"> IF( ISNA( 'F_Input Override'!G529 ), "", IF( ISBLANK( 'F_Input Override'!G529 ), 'F_Inputs - BP'!G529, 'F_Input Override'!G529 ) )</f>
        <v>0</v>
      </c>
      <c r="H529" s="58">
        <f xml:space="preserve"> IF( ISNA( 'F_Input Override'!H529 ), "", IF( ISBLANK( 'F_Input Override'!H529 ), 'F_Inputs - BP'!H529, 'F_Input Override'!H529 ) )</f>
        <v>0</v>
      </c>
      <c r="I529" s="58">
        <f xml:space="preserve"> IF( ISNA( 'F_Input Override'!I529 ), "", IF( ISBLANK( 'F_Input Override'!I529 ), 'F_Inputs - BP'!I529, 'F_Input Override'!I529 ) )</f>
        <v>0</v>
      </c>
      <c r="J529" s="58">
        <f xml:space="preserve"> IF( ISNA( 'F_Input Override'!J529 ), "", IF( ISBLANK( 'F_Input Override'!J529 ), 'F_Inputs - BP'!J529, 'F_Input Override'!J529 ) )</f>
        <v>0</v>
      </c>
      <c r="K529" s="64" t="str">
        <f xml:space="preserve"> INDEX(Lookup!C:C, MATCH('Inp - BP final'!B529, Lookup!B:B, 0),)</f>
        <v>ADDN2 - Enh capex</v>
      </c>
    </row>
    <row r="530" spans="1:12">
      <c r="A530" t="s">
        <v>23</v>
      </c>
      <c r="B530" t="s">
        <v>177</v>
      </c>
      <c r="C530" t="s">
        <v>93</v>
      </c>
      <c r="D530" t="s">
        <v>47</v>
      </c>
      <c r="E530" t="s">
        <v>41</v>
      </c>
      <c r="F530" s="58">
        <f xml:space="preserve"> IF( ISNA( 'F_Input Override'!F530 ), "", IF( ISBLANK( 'F_Input Override'!F530 ), 'F_Inputs - BP'!F530, 'F_Input Override'!F530 ) )</f>
        <v>953.6197014575971</v>
      </c>
      <c r="G530" s="58">
        <f xml:space="preserve"> IF( ISNA( 'F_Input Override'!G530 ), "", IF( ISBLANK( 'F_Input Override'!G530 ), 'F_Inputs - BP'!G530, 'F_Input Override'!G530 ) )</f>
        <v>1143.103731774383</v>
      </c>
      <c r="H530" s="58">
        <f xml:space="preserve"> IF( ISNA( 'F_Input Override'!H530 ), "", IF( ISBLANK( 'F_Input Override'!H530 ), 'F_Inputs - BP'!H530, 'F_Input Override'!H530 ) )</f>
        <v>1077.1151796744671</v>
      </c>
      <c r="I530" s="58">
        <f xml:space="preserve"> IF( ISNA( 'F_Input Override'!I530 ), "", IF( ISBLANK( 'F_Input Override'!I530 ), 'F_Inputs - BP'!I530, 'F_Input Override'!I530 ) )</f>
        <v>1013.47605617983</v>
      </c>
      <c r="J530" s="58">
        <f xml:space="preserve"> IF( ISNA( 'F_Input Override'!J530 ), "", IF( ISBLANK( 'F_Input Override'!J530 ), 'F_Inputs - BP'!J530, 'F_Input Override'!J530 ) )</f>
        <v>756.49593965218787</v>
      </c>
      <c r="K530" s="64" t="str">
        <f xml:space="preserve"> INDEX(Lookup!C:C, MATCH('Inp - BP final'!B530, Lookup!B:B, 0),)</f>
        <v>Total WW - Enh capex</v>
      </c>
      <c r="L530" t="s">
        <v>366</v>
      </c>
    </row>
    <row r="531" spans="1:12">
      <c r="A531" t="s">
        <v>23</v>
      </c>
      <c r="B531" t="s">
        <v>178</v>
      </c>
      <c r="C531" t="s">
        <v>179</v>
      </c>
      <c r="D531" t="s">
        <v>47</v>
      </c>
      <c r="E531" t="s">
        <v>41</v>
      </c>
      <c r="F531" s="58">
        <f xml:space="preserve"> IF( ISNA( 'F_Input Override'!F531 ), "", IF( ISBLANK( 'F_Input Override'!F531 ), 'F_Inputs - BP'!F531, 'F_Input Override'!F531 ) )</f>
        <v>40.01146604310231</v>
      </c>
      <c r="G531" s="58">
        <f xml:space="preserve"> IF( ISNA( 'F_Input Override'!G531 ), "", IF( ISBLANK( 'F_Input Override'!G531 ), 'F_Inputs - BP'!G531, 'F_Input Override'!G531 ) )</f>
        <v>45.273808203161877</v>
      </c>
      <c r="H531" s="58">
        <f xml:space="preserve"> IF( ISNA( 'F_Input Override'!H531 ), "", IF( ISBLANK( 'F_Input Override'!H531 ), 'F_Inputs - BP'!H531, 'F_Input Override'!H531 ) )</f>
        <v>43.876200306543581</v>
      </c>
      <c r="I531" s="58">
        <f xml:space="preserve"> IF( ISNA( 'F_Input Override'!I531 ), "", IF( ISBLANK( 'F_Input Override'!I531 ), 'F_Inputs - BP'!I531, 'F_Input Override'!I531 ) )</f>
        <v>43.003520160933682</v>
      </c>
      <c r="J531" s="58">
        <f xml:space="preserve"> IF( ISNA( 'F_Input Override'!J531 ), "", IF( ISBLANK( 'F_Input Override'!J531 ), 'F_Inputs - BP'!J531, 'F_Input Override'!J531 ) )</f>
        <v>47.024447979440382</v>
      </c>
      <c r="K531" s="64" t="str">
        <f xml:space="preserve"> INDEX(Lookup!C:C, MATCH('Inp - BP final'!B531, Lookup!B:B, 0),)</f>
        <v>Plus capex WWN+</v>
      </c>
    </row>
    <row r="532" spans="1:12">
      <c r="A532" t="s">
        <v>23</v>
      </c>
      <c r="B532" t="s">
        <v>180</v>
      </c>
      <c r="C532" t="s">
        <v>181</v>
      </c>
      <c r="D532" t="s">
        <v>47</v>
      </c>
      <c r="E532" t="s">
        <v>41</v>
      </c>
      <c r="F532" s="58">
        <f xml:space="preserve"> IF( ISNA( 'F_Input Override'!F532 ), "", IF( ISBLANK( 'F_Input Override'!F532 ), 'F_Inputs - BP'!F532, 'F_Input Override'!F532 ) )</f>
        <v>4.5289807561909923</v>
      </c>
      <c r="G532" s="58">
        <f xml:space="preserve"> IF( ISNA( 'F_Input Override'!G532 ), "", IF( ISBLANK( 'F_Input Override'!G532 ), 'F_Inputs - BP'!G532, 'F_Input Override'!G532 ) )</f>
        <v>5.1841429892459212</v>
      </c>
      <c r="H532" s="58">
        <f xml:space="preserve"> IF( ISNA( 'F_Input Override'!H532 ), "", IF( ISBLANK( 'F_Input Override'!H532 ), 'F_Inputs - BP'!H532, 'F_Input Override'!H532 ) )</f>
        <v>5.0078156358649224</v>
      </c>
      <c r="I532" s="58">
        <f xml:space="preserve"> IF( ISNA( 'F_Input Override'!I532 ), "", IF( ISBLANK( 'F_Input Override'!I532 ), 'F_Inputs - BP'!I532, 'F_Input Override'!I532 ) )</f>
        <v>4.8973538692108161</v>
      </c>
      <c r="J532" s="58">
        <f xml:space="preserve"> IF( ISNA( 'F_Input Override'!J532 ), "", IF( ISBLANK( 'F_Input Override'!J532 ), 'F_Inputs - BP'!J532, 'F_Input Override'!J532 ) )</f>
        <v>5.397722445200797</v>
      </c>
      <c r="K532" s="64" t="str">
        <f xml:space="preserve"> INDEX(Lookup!C:C, MATCH('Inp - BP final'!B532, Lookup!B:B, 0),)</f>
        <v>Plus capex WWN+</v>
      </c>
    </row>
    <row r="533" spans="1:12">
      <c r="A533" t="s">
        <v>23</v>
      </c>
      <c r="B533" t="s">
        <v>182</v>
      </c>
      <c r="C533" t="s">
        <v>183</v>
      </c>
      <c r="D533" t="s">
        <v>47</v>
      </c>
      <c r="E533" t="s">
        <v>41</v>
      </c>
      <c r="F533" s="58">
        <f xml:space="preserve"> IF( ISNA( 'F_Input Override'!F533 ), "", IF( ISBLANK( 'F_Input Override'!F533 ), 'F_Inputs - BP'!F533, 'F_Input Override'!F533 ) )</f>
        <v>4.5289807561909923</v>
      </c>
      <c r="G533" s="58">
        <f xml:space="preserve"> IF( ISNA( 'F_Input Override'!G533 ), "", IF( ISBLANK( 'F_Input Override'!G533 ), 'F_Inputs - BP'!G533, 'F_Input Override'!G533 ) )</f>
        <v>5.1841429892459212</v>
      </c>
      <c r="H533" s="58">
        <f xml:space="preserve"> IF( ISNA( 'F_Input Override'!H533 ), "", IF( ISBLANK( 'F_Input Override'!H533 ), 'F_Inputs - BP'!H533, 'F_Input Override'!H533 ) )</f>
        <v>5.0078156358649224</v>
      </c>
      <c r="I533" s="58">
        <f xml:space="preserve"> IF( ISNA( 'F_Input Override'!I533 ), "", IF( ISBLANK( 'F_Input Override'!I533 ), 'F_Inputs - BP'!I533, 'F_Input Override'!I533 ) )</f>
        <v>4.8973538692108161</v>
      </c>
      <c r="J533" s="58">
        <f xml:space="preserve"> IF( ISNA( 'F_Input Override'!J533 ), "", IF( ISBLANK( 'F_Input Override'!J533 ), 'F_Inputs - BP'!J533, 'F_Input Override'!J533 ) )</f>
        <v>5.397722445200797</v>
      </c>
      <c r="K533" s="64" t="str">
        <f xml:space="preserve"> INDEX(Lookup!C:C, MATCH('Inp - BP final'!B533, Lookup!B:B, 0),)</f>
        <v>Plus capex WWN+</v>
      </c>
    </row>
    <row r="534" spans="1:12">
      <c r="A534" t="s">
        <v>23</v>
      </c>
      <c r="B534" t="s">
        <v>184</v>
      </c>
      <c r="C534" t="s">
        <v>185</v>
      </c>
      <c r="D534" t="s">
        <v>47</v>
      </c>
      <c r="E534" t="s">
        <v>41</v>
      </c>
      <c r="F534" s="58">
        <f xml:space="preserve"> IF( ISNA( 'F_Input Override'!F534 ), "", IF( ISBLANK( 'F_Input Override'!F534 ), 'F_Inputs - BP'!F534, 'F_Input Override'!F534 ) )</f>
        <v>3.7836353747842391</v>
      </c>
      <c r="G534" s="58">
        <f xml:space="preserve"> IF( ISNA( 'F_Input Override'!G534 ), "", IF( ISBLANK( 'F_Input Override'!G534 ), 'F_Inputs - BP'!G534, 'F_Input Override'!G534 ) )</f>
        <v>3.7976598840294669</v>
      </c>
      <c r="H534" s="58">
        <f xml:space="preserve"> IF( ISNA( 'F_Input Override'!H534 ), "", IF( ISBLANK( 'F_Input Override'!H534 ), 'F_Inputs - BP'!H534, 'F_Input Override'!H534 ) )</f>
        <v>3.811677056517909</v>
      </c>
      <c r="I534" s="58">
        <f xml:space="preserve"> IF( ISNA( 'F_Input Override'!I534 ), "", IF( ISBLANK( 'F_Input Override'!I534 ), 'F_Inputs - BP'!I534, 'F_Input Override'!I534 ) )</f>
        <v>3.825685892016224</v>
      </c>
      <c r="J534" s="58">
        <f xml:space="preserve"> IF( ISNA( 'F_Input Override'!J534 ), "", IF( ISBLANK( 'F_Input Override'!J534 ), 'F_Inputs - BP'!J534, 'F_Input Override'!J534 ) )</f>
        <v>3.8396855838086168</v>
      </c>
      <c r="K534" s="64" t="str">
        <f xml:space="preserve"> INDEX(Lookup!C:C, MATCH('Inp - BP final'!B534, Lookup!B:B, 0),)</f>
        <v>Plus capex WWN+</v>
      </c>
    </row>
    <row r="535" spans="1:12">
      <c r="A535" t="s">
        <v>23</v>
      </c>
      <c r="B535" t="s">
        <v>186</v>
      </c>
      <c r="C535" t="s">
        <v>187</v>
      </c>
      <c r="D535" t="s">
        <v>47</v>
      </c>
      <c r="E535" t="s">
        <v>41</v>
      </c>
      <c r="F535" s="58">
        <f xml:space="preserve"> IF( ISNA( 'F_Input Override'!F535 ), "", IF( ISBLANK( 'F_Input Override'!F535 ), 'F_Inputs - BP'!F535, 'F_Input Override'!F535 ) )</f>
        <v>0</v>
      </c>
      <c r="G535" s="58">
        <f xml:space="preserve"> IF( ISNA( 'F_Input Override'!G535 ), "", IF( ISBLANK( 'F_Input Override'!G535 ), 'F_Inputs - BP'!G535, 'F_Input Override'!G535 ) )</f>
        <v>0</v>
      </c>
      <c r="H535" s="58">
        <f xml:space="preserve"> IF( ISNA( 'F_Input Override'!H535 ), "", IF( ISBLANK( 'F_Input Override'!H535 ), 'F_Inputs - BP'!H535, 'F_Input Override'!H535 ) )</f>
        <v>0</v>
      </c>
      <c r="I535" s="58">
        <f xml:space="preserve"> IF( ISNA( 'F_Input Override'!I535 ), "", IF( ISBLANK( 'F_Input Override'!I535 ), 'F_Inputs - BP'!I535, 'F_Input Override'!I535 ) )</f>
        <v>0</v>
      </c>
      <c r="J535" s="58">
        <f xml:space="preserve"> IF( ISNA( 'F_Input Override'!J535 ), "", IF( ISBLANK( 'F_Input Override'!J535 ), 'F_Inputs - BP'!J535, 'F_Input Override'!J535 ) )</f>
        <v>0</v>
      </c>
      <c r="K535" s="64" t="str">
        <f xml:space="preserve"> INDEX(Lookup!C:C, MATCH('Inp - BP final'!B535, Lookup!B:B, 0),)</f>
        <v>Plus capex WWN+</v>
      </c>
    </row>
    <row r="536" spans="1:12">
      <c r="A536" t="s">
        <v>23</v>
      </c>
      <c r="B536" t="s">
        <v>188</v>
      </c>
      <c r="C536" t="s">
        <v>189</v>
      </c>
      <c r="D536" t="s">
        <v>47</v>
      </c>
      <c r="E536" t="s">
        <v>41</v>
      </c>
      <c r="F536" s="58">
        <f xml:space="preserve"> IF( ISNA( 'F_Input Override'!F536 ), "", IF( ISBLANK( 'F_Input Override'!F536 ), 'F_Inputs - BP'!F536, 'F_Input Override'!F536 ) )</f>
        <v>0</v>
      </c>
      <c r="G536" s="58">
        <f xml:space="preserve"> IF( ISNA( 'F_Input Override'!G536 ), "", IF( ISBLANK( 'F_Input Override'!G536 ), 'F_Inputs - BP'!G536, 'F_Input Override'!G536 ) )</f>
        <v>0</v>
      </c>
      <c r="H536" s="58">
        <f xml:space="preserve"> IF( ISNA( 'F_Input Override'!H536 ), "", IF( ISBLANK( 'F_Input Override'!H536 ), 'F_Inputs - BP'!H536, 'F_Input Override'!H536 ) )</f>
        <v>0</v>
      </c>
      <c r="I536" s="58">
        <f xml:space="preserve"> IF( ISNA( 'F_Input Override'!I536 ), "", IF( ISBLANK( 'F_Input Override'!I536 ), 'F_Inputs - BP'!I536, 'F_Input Override'!I536 ) )</f>
        <v>0</v>
      </c>
      <c r="J536" s="58">
        <f xml:space="preserve"> IF( ISNA( 'F_Input Override'!J536 ), "", IF( ISBLANK( 'F_Input Override'!J536 ), 'F_Inputs - BP'!J536, 'F_Input Override'!J536 ) )</f>
        <v>0</v>
      </c>
      <c r="K536" s="64" t="str">
        <f xml:space="preserve"> INDEX(Lookup!C:C, MATCH('Inp - BP final'!B536, Lookup!B:B, 0),)</f>
        <v>Plus capex BIO</v>
      </c>
    </row>
    <row r="537" spans="1:12">
      <c r="A537" t="s">
        <v>23</v>
      </c>
      <c r="B537" t="s">
        <v>190</v>
      </c>
      <c r="C537" t="s">
        <v>191</v>
      </c>
      <c r="D537" t="s">
        <v>47</v>
      </c>
      <c r="E537" t="s">
        <v>41</v>
      </c>
      <c r="F537" s="58">
        <f xml:space="preserve"> IF( ISNA( 'F_Input Override'!F537 ), "", IF( ISBLANK( 'F_Input Override'!F537 ), 'F_Inputs - BP'!F537, 'F_Input Override'!F537 ) )</f>
        <v>0</v>
      </c>
      <c r="G537" s="58">
        <f xml:space="preserve"> IF( ISNA( 'F_Input Override'!G537 ), "", IF( ISBLANK( 'F_Input Override'!G537 ), 'F_Inputs - BP'!G537, 'F_Input Override'!G537 ) )</f>
        <v>0</v>
      </c>
      <c r="H537" s="58">
        <f xml:space="preserve"> IF( ISNA( 'F_Input Override'!H537 ), "", IF( ISBLANK( 'F_Input Override'!H537 ), 'F_Inputs - BP'!H537, 'F_Input Override'!H537 ) )</f>
        <v>0</v>
      </c>
      <c r="I537" s="58">
        <f xml:space="preserve"> IF( ISNA( 'F_Input Override'!I537 ), "", IF( ISBLANK( 'F_Input Override'!I537 ), 'F_Inputs - BP'!I537, 'F_Input Override'!I537 ) )</f>
        <v>0</v>
      </c>
      <c r="J537" s="58">
        <f xml:space="preserve"> IF( ISNA( 'F_Input Override'!J537 ), "", IF( ISBLANK( 'F_Input Override'!J537 ), 'F_Inputs - BP'!J537, 'F_Input Override'!J537 ) )</f>
        <v>0</v>
      </c>
      <c r="K537" s="64" t="str">
        <f xml:space="preserve"> INDEX(Lookup!C:C, MATCH('Inp - BP final'!B537, Lookup!B:B, 0),)</f>
        <v>Plus capex BIO</v>
      </c>
    </row>
    <row r="538" spans="1:12">
      <c r="A538" t="s">
        <v>23</v>
      </c>
      <c r="B538" t="s">
        <v>192</v>
      </c>
      <c r="C538" t="s">
        <v>193</v>
      </c>
      <c r="D538" t="s">
        <v>47</v>
      </c>
      <c r="E538" t="s">
        <v>41</v>
      </c>
      <c r="F538" s="58">
        <f xml:space="preserve"> IF( ISNA( 'F_Input Override'!F538 ), "", IF( ISBLANK( 'F_Input Override'!F538 ), 'F_Inputs - BP'!F538, 'F_Input Override'!F538 ) )</f>
        <v>0</v>
      </c>
      <c r="G538" s="58">
        <f xml:space="preserve"> IF( ISNA( 'F_Input Override'!G538 ), "", IF( ISBLANK( 'F_Input Override'!G538 ), 'F_Inputs - BP'!G538, 'F_Input Override'!G538 ) )</f>
        <v>0</v>
      </c>
      <c r="H538" s="58">
        <f xml:space="preserve"> IF( ISNA( 'F_Input Override'!H538 ), "", IF( ISBLANK( 'F_Input Override'!H538 ), 'F_Inputs - BP'!H538, 'F_Input Override'!H538 ) )</f>
        <v>0</v>
      </c>
      <c r="I538" s="58">
        <f xml:space="preserve"> IF( ISNA( 'F_Input Override'!I538 ), "", IF( ISBLANK( 'F_Input Override'!I538 ), 'F_Inputs - BP'!I538, 'F_Input Override'!I538 ) )</f>
        <v>0</v>
      </c>
      <c r="J538" s="58">
        <f xml:space="preserve"> IF( ISNA( 'F_Input Override'!J538 ), "", IF( ISBLANK( 'F_Input Override'!J538 ), 'F_Inputs - BP'!J538, 'F_Input Override'!J538 ) )</f>
        <v>0</v>
      </c>
      <c r="K538" s="64" t="str">
        <f xml:space="preserve"> INDEX(Lookup!C:C, MATCH('Inp - BP final'!B538, Lookup!B:B, 0),)</f>
        <v>Plus capex BIO</v>
      </c>
    </row>
    <row r="539" spans="1:12">
      <c r="A539" t="s">
        <v>23</v>
      </c>
      <c r="B539" t="s">
        <v>194</v>
      </c>
      <c r="C539" t="s">
        <v>195</v>
      </c>
      <c r="D539" t="s">
        <v>47</v>
      </c>
      <c r="E539" t="s">
        <v>41</v>
      </c>
      <c r="F539" s="58">
        <f xml:space="preserve"> IF( ISNA( 'F_Input Override'!F539 ), "", IF( ISBLANK( 'F_Input Override'!F539 ), 'F_Inputs - BP'!F539, 'F_Input Override'!F539 ) )</f>
        <v>0</v>
      </c>
      <c r="G539" s="58">
        <f xml:space="preserve"> IF( ISNA( 'F_Input Override'!G539 ), "", IF( ISBLANK( 'F_Input Override'!G539 ), 'F_Inputs - BP'!G539, 'F_Input Override'!G539 ) )</f>
        <v>0</v>
      </c>
      <c r="H539" s="58">
        <f xml:space="preserve"> IF( ISNA( 'F_Input Override'!H539 ), "", IF( ISBLANK( 'F_Input Override'!H539 ), 'F_Inputs - BP'!H539, 'F_Input Override'!H539 ) )</f>
        <v>0</v>
      </c>
      <c r="I539" s="58">
        <f xml:space="preserve"> IF( ISNA( 'F_Input Override'!I539 ), "", IF( ISBLANK( 'F_Input Override'!I539 ), 'F_Inputs - BP'!I539, 'F_Input Override'!I539 ) )</f>
        <v>0</v>
      </c>
      <c r="J539" s="58">
        <f xml:space="preserve"> IF( ISNA( 'F_Input Override'!J539 ), "", IF( ISBLANK( 'F_Input Override'!J539 ), 'F_Inputs - BP'!J539, 'F_Input Override'!J539 ) )</f>
        <v>0</v>
      </c>
      <c r="K539" s="64" t="str">
        <f xml:space="preserve"> INDEX(Lookup!C:C, MATCH('Inp - BP final'!B539, Lookup!B:B, 0),)</f>
        <v>Plus capex ADDN1</v>
      </c>
    </row>
    <row r="540" spans="1:12">
      <c r="A540" t="s">
        <v>23</v>
      </c>
      <c r="B540" t="s">
        <v>196</v>
      </c>
      <c r="C540" t="s">
        <v>197</v>
      </c>
      <c r="D540" t="s">
        <v>47</v>
      </c>
      <c r="E540" t="s">
        <v>41</v>
      </c>
      <c r="F540" s="58">
        <f xml:space="preserve"> IF( ISNA( 'F_Input Override'!F540 ), "", IF( ISBLANK( 'F_Input Override'!F540 ), 'F_Inputs - BP'!F540, 'F_Input Override'!F540 ) )</f>
        <v>0</v>
      </c>
      <c r="G540" s="58">
        <f xml:space="preserve"> IF( ISNA( 'F_Input Override'!G540 ), "", IF( ISBLANK( 'F_Input Override'!G540 ), 'F_Inputs - BP'!G540, 'F_Input Override'!G540 ) )</f>
        <v>0</v>
      </c>
      <c r="H540" s="58">
        <f xml:space="preserve"> IF( ISNA( 'F_Input Override'!H540 ), "", IF( ISBLANK( 'F_Input Override'!H540 ), 'F_Inputs - BP'!H540, 'F_Input Override'!H540 ) )</f>
        <v>0</v>
      </c>
      <c r="I540" s="58">
        <f xml:space="preserve"> IF( ISNA( 'F_Input Override'!I540 ), "", IF( ISBLANK( 'F_Input Override'!I540 ), 'F_Inputs - BP'!I540, 'F_Input Override'!I540 ) )</f>
        <v>0</v>
      </c>
      <c r="J540" s="58">
        <f xml:space="preserve"> IF( ISNA( 'F_Input Override'!J540 ), "", IF( ISBLANK( 'F_Input Override'!J540 ), 'F_Inputs - BP'!J540, 'F_Input Override'!J540 ) )</f>
        <v>0</v>
      </c>
      <c r="K540" s="64" t="str">
        <f xml:space="preserve"> INDEX(Lookup!C:C, MATCH('Inp - BP final'!B540, Lookup!B:B, 0),)</f>
        <v>Plus capex ADDN2</v>
      </c>
    </row>
    <row r="541" spans="1:12">
      <c r="A541" t="s">
        <v>23</v>
      </c>
      <c r="B541" t="s">
        <v>198</v>
      </c>
      <c r="C541" t="s">
        <v>199</v>
      </c>
      <c r="D541" t="s">
        <v>47</v>
      </c>
      <c r="E541" t="s">
        <v>41</v>
      </c>
      <c r="F541" s="58">
        <f xml:space="preserve"> IF( ISNA( 'F_Input Override'!F541 ), "", IF( ISBLANK( 'F_Input Override'!F541 ), 'F_Inputs - BP'!F541, 'F_Input Override'!F541 ) )</f>
        <v>52.853062930268528</v>
      </c>
      <c r="G541" s="58">
        <f xml:space="preserve"> IF( ISNA( 'F_Input Override'!G541 ), "", IF( ISBLANK( 'F_Input Override'!G541 ), 'F_Inputs - BP'!G541, 'F_Input Override'!G541 ) )</f>
        <v>59.439754065683182</v>
      </c>
      <c r="H541" s="58">
        <f xml:space="preserve"> IF( ISNA( 'F_Input Override'!H541 ), "", IF( ISBLANK( 'F_Input Override'!H541 ), 'F_Inputs - BP'!H541, 'F_Input Override'!H541 ) )</f>
        <v>57.703508634791334</v>
      </c>
      <c r="I541" s="58">
        <f xml:space="preserve"> IF( ISNA( 'F_Input Override'!I541 ), "", IF( ISBLANK( 'F_Input Override'!I541 ), 'F_Inputs - BP'!I541, 'F_Input Override'!I541 ) )</f>
        <v>56.623913791371542</v>
      </c>
      <c r="J541" s="58">
        <f xml:space="preserve"> IF( ISNA( 'F_Input Override'!J541 ), "", IF( ISBLANK( 'F_Input Override'!J541 ), 'F_Inputs - BP'!J541, 'F_Input Override'!J541 ) )</f>
        <v>61.659578453650603</v>
      </c>
      <c r="K541" s="64" t="str">
        <f xml:space="preserve"> INDEX(Lookup!C:C, MATCH('Inp - BP final'!B541, Lookup!B:B, 0),)</f>
        <v>Plus capex Total</v>
      </c>
    </row>
    <row r="542" spans="1:12">
      <c r="A542" t="s">
        <v>23</v>
      </c>
      <c r="B542" t="s">
        <v>200</v>
      </c>
      <c r="C542" t="s">
        <v>201</v>
      </c>
      <c r="D542" t="s">
        <v>47</v>
      </c>
      <c r="E542" t="s">
        <v>41</v>
      </c>
      <c r="F542" s="58">
        <f xml:space="preserve"> IF( ISNA( 'F_Input Override'!F542 ), "", IF( ISBLANK( 'F_Input Override'!F542 ), 'F_Inputs - BP'!F542, 'F_Input Override'!F542 ) )</f>
        <v>10.03273358476781</v>
      </c>
      <c r="G542" s="58">
        <f xml:space="preserve"> IF( ISNA( 'F_Input Override'!G542 ), "", IF( ISBLANK( 'F_Input Override'!G542 ), 'F_Inputs - BP'!G542, 'F_Input Override'!G542 ) )</f>
        <v>13.334341215951399</v>
      </c>
      <c r="H542" s="58">
        <f xml:space="preserve"> IF( ISNA( 'F_Input Override'!H542 ), "", IF( ISBLANK( 'F_Input Override'!H542 ), 'F_Inputs - BP'!H542, 'F_Input Override'!H542 ) )</f>
        <v>13.09880004034283</v>
      </c>
      <c r="I542" s="58">
        <f xml:space="preserve"> IF( ISNA( 'F_Input Override'!I542 ), "", IF( ISBLANK( 'F_Input Override'!I542 ), 'F_Inputs - BP'!I542, 'F_Input Override'!I542 ) )</f>
        <v>13.100622429380611</v>
      </c>
      <c r="J542" s="58">
        <f xml:space="preserve"> IF( ISNA( 'F_Input Override'!J542 ), "", IF( ISBLANK( 'F_Input Override'!J542 ), 'F_Inputs - BP'!J542, 'F_Input Override'!J542 ) )</f>
        <v>16.32604503534867</v>
      </c>
      <c r="K542" s="64" t="str">
        <f xml:space="preserve"> INDEX(Lookup!C:C, MATCH('Inp - BP final'!B542, Lookup!B:B, 0),)</f>
        <v>Plus opex WWN+</v>
      </c>
    </row>
    <row r="543" spans="1:12">
      <c r="A543" t="s">
        <v>23</v>
      </c>
      <c r="B543" t="s">
        <v>202</v>
      </c>
      <c r="C543" t="s">
        <v>203</v>
      </c>
      <c r="D543" t="s">
        <v>47</v>
      </c>
      <c r="E543" t="s">
        <v>41</v>
      </c>
      <c r="F543" s="58">
        <f xml:space="preserve"> IF( ISNA( 'F_Input Override'!F543 ), "", IF( ISBLANK( 'F_Input Override'!F543 ), 'F_Inputs - BP'!F543, 'F_Input Override'!F543 ) )</f>
        <v>1.253820951731869</v>
      </c>
      <c r="G543" s="58">
        <f xml:space="preserve"> IF( ISNA( 'F_Input Override'!G543 ), "", IF( ISBLANK( 'F_Input Override'!G543 ), 'F_Inputs - BP'!G543, 'F_Input Override'!G543 ) )</f>
        <v>1.665919933718333</v>
      </c>
      <c r="H543" s="58">
        <f xml:space="preserve"> IF( ISNA( 'F_Input Override'!H543 ), "", IF( ISBLANK( 'F_Input Override'!H543 ), 'F_Inputs - BP'!H543, 'F_Input Override'!H543 ) )</f>
        <v>1.636224857361136</v>
      </c>
      <c r="I543" s="58">
        <f xml:space="preserve"> IF( ISNA( 'F_Input Override'!I543 ), "", IF( ISBLANK( 'F_Input Override'!I543 ), 'F_Inputs - BP'!I543, 'F_Input Override'!I543 ) )</f>
        <v>1.636421331591533</v>
      </c>
      <c r="J543" s="58">
        <f xml:space="preserve"> IF( ISNA( 'F_Input Override'!J543 ), "", IF( ISBLANK( 'F_Input Override'!J543 ), 'F_Inputs - BP'!J543, 'F_Input Override'!J543 ) )</f>
        <v>2.0396091628444961</v>
      </c>
      <c r="K543" s="64" t="str">
        <f xml:space="preserve"> INDEX(Lookup!C:C, MATCH('Inp - BP final'!B543, Lookup!B:B, 0),)</f>
        <v>Plus opex WWN+</v>
      </c>
    </row>
    <row r="544" spans="1:12">
      <c r="A544" t="s">
        <v>23</v>
      </c>
      <c r="B544" t="s">
        <v>204</v>
      </c>
      <c r="C544" t="s">
        <v>205</v>
      </c>
      <c r="D544" t="s">
        <v>47</v>
      </c>
      <c r="E544" t="s">
        <v>41</v>
      </c>
      <c r="F544" s="58">
        <f xml:space="preserve"> IF( ISNA( 'F_Input Override'!F544 ), "", IF( ISBLANK( 'F_Input Override'!F544 ), 'F_Inputs - BP'!F544, 'F_Input Override'!F544 ) )</f>
        <v>1.253820951731869</v>
      </c>
      <c r="G544" s="58">
        <f xml:space="preserve"> IF( ISNA( 'F_Input Override'!G544 ), "", IF( ISBLANK( 'F_Input Override'!G544 ), 'F_Inputs - BP'!G544, 'F_Input Override'!G544 ) )</f>
        <v>1.665919933718333</v>
      </c>
      <c r="H544" s="58">
        <f xml:space="preserve"> IF( ISNA( 'F_Input Override'!H544 ), "", IF( ISBLANK( 'F_Input Override'!H544 ), 'F_Inputs - BP'!H544, 'F_Input Override'!H544 ) )</f>
        <v>1.636224857361136</v>
      </c>
      <c r="I544" s="58">
        <f xml:space="preserve"> IF( ISNA( 'F_Input Override'!I544 ), "", IF( ISBLANK( 'F_Input Override'!I544 ), 'F_Inputs - BP'!I544, 'F_Input Override'!I544 ) )</f>
        <v>1.636421331591533</v>
      </c>
      <c r="J544" s="58">
        <f xml:space="preserve"> IF( ISNA( 'F_Input Override'!J544 ), "", IF( ISBLANK( 'F_Input Override'!J544 ), 'F_Inputs - BP'!J544, 'F_Input Override'!J544 ) )</f>
        <v>2.0396091628444961</v>
      </c>
      <c r="K544" s="64" t="str">
        <f xml:space="preserve"> INDEX(Lookup!C:C, MATCH('Inp - BP final'!B544, Lookup!B:B, 0),)</f>
        <v>Plus opex WWN+</v>
      </c>
    </row>
    <row r="545" spans="1:11">
      <c r="A545" t="s">
        <v>23</v>
      </c>
      <c r="B545" t="s">
        <v>206</v>
      </c>
      <c r="C545" t="s">
        <v>207</v>
      </c>
      <c r="D545" t="s">
        <v>47</v>
      </c>
      <c r="E545" t="s">
        <v>41</v>
      </c>
      <c r="F545" s="58">
        <f xml:space="preserve"> IF( ISNA( 'F_Input Override'!F545 ), "", IF( ISBLANK( 'F_Input Override'!F545 ), 'F_Inputs - BP'!F545, 'F_Input Override'!F545 ) )</f>
        <v>-1.7847908157847181E-4</v>
      </c>
      <c r="G545" s="58">
        <f xml:space="preserve"> IF( ISNA( 'F_Input Override'!G545 ), "", IF( ISBLANK( 'F_Input Override'!G545 ), 'F_Inputs - BP'!G545, 'F_Input Override'!G545 ) )</f>
        <v>-4.3328728936961142E-4</v>
      </c>
      <c r="H545" s="58">
        <f xml:space="preserve"> IF( ISNA( 'F_Input Override'!H545 ), "", IF( ISBLANK( 'F_Input Override'!H545 ), 'F_Inputs - BP'!H545, 'F_Input Override'!H545 ) )</f>
        <v>-6.0345290598761586E-4</v>
      </c>
      <c r="I545" s="58">
        <f xml:space="preserve"> IF( ISNA( 'F_Input Override'!I545 ), "", IF( ISBLANK( 'F_Input Override'!I545 ), 'F_Inputs - BP'!I545, 'F_Input Override'!I545 ) )</f>
        <v>-6.9381954920749744E-4</v>
      </c>
      <c r="J545" s="58">
        <f xml:space="preserve"> IF( ISNA( 'F_Input Override'!J545 ), "", IF( ISBLANK( 'F_Input Override'!J545 ), 'F_Inputs - BP'!J545, 'F_Input Override'!J545 ) )</f>
        <v>-6.8781679614516656E-4</v>
      </c>
      <c r="K545" s="64" t="str">
        <f xml:space="preserve"> INDEX(Lookup!C:C, MATCH('Inp - BP final'!B545, Lookup!B:B, 0),)</f>
        <v>Plus opex WWN+</v>
      </c>
    </row>
    <row r="546" spans="1:11">
      <c r="A546" t="s">
        <v>23</v>
      </c>
      <c r="B546" t="s">
        <v>208</v>
      </c>
      <c r="C546" t="s">
        <v>209</v>
      </c>
      <c r="D546" t="s">
        <v>47</v>
      </c>
      <c r="E546" t="s">
        <v>41</v>
      </c>
      <c r="F546" s="58">
        <f xml:space="preserve"> IF( ISNA( 'F_Input Override'!F546 ), "", IF( ISBLANK( 'F_Input Override'!F546 ), 'F_Inputs - BP'!F546, 'F_Input Override'!F546 ) )</f>
        <v>0</v>
      </c>
      <c r="G546" s="58">
        <f xml:space="preserve"> IF( ISNA( 'F_Input Override'!G546 ), "", IF( ISBLANK( 'F_Input Override'!G546 ), 'F_Inputs - BP'!G546, 'F_Input Override'!G546 ) )</f>
        <v>0</v>
      </c>
      <c r="H546" s="58">
        <f xml:space="preserve"> IF( ISNA( 'F_Input Override'!H546 ), "", IF( ISBLANK( 'F_Input Override'!H546 ), 'F_Inputs - BP'!H546, 'F_Input Override'!H546 ) )</f>
        <v>0</v>
      </c>
      <c r="I546" s="58">
        <f xml:space="preserve"> IF( ISNA( 'F_Input Override'!I546 ), "", IF( ISBLANK( 'F_Input Override'!I546 ), 'F_Inputs - BP'!I546, 'F_Input Override'!I546 ) )</f>
        <v>0</v>
      </c>
      <c r="J546" s="58">
        <f xml:space="preserve"> IF( ISNA( 'F_Input Override'!J546 ), "", IF( ISBLANK( 'F_Input Override'!J546 ), 'F_Inputs - BP'!J546, 'F_Input Override'!J546 ) )</f>
        <v>0</v>
      </c>
      <c r="K546" s="64" t="str">
        <f xml:space="preserve"> INDEX(Lookup!C:C, MATCH('Inp - BP final'!B546, Lookup!B:B, 0),)</f>
        <v>Plus opex WWN+</v>
      </c>
    </row>
    <row r="547" spans="1:11">
      <c r="A547" t="s">
        <v>23</v>
      </c>
      <c r="B547" t="s">
        <v>210</v>
      </c>
      <c r="C547" t="s">
        <v>211</v>
      </c>
      <c r="D547" t="s">
        <v>47</v>
      </c>
      <c r="E547" t="s">
        <v>41</v>
      </c>
      <c r="F547" s="58">
        <f xml:space="preserve"> IF( ISNA( 'F_Input Override'!F547 ), "", IF( ISBLANK( 'F_Input Override'!F547 ), 'F_Inputs - BP'!F547, 'F_Input Override'!F547 ) )</f>
        <v>0</v>
      </c>
      <c r="G547" s="58">
        <f xml:space="preserve"> IF( ISNA( 'F_Input Override'!G547 ), "", IF( ISBLANK( 'F_Input Override'!G547 ), 'F_Inputs - BP'!G547, 'F_Input Override'!G547 ) )</f>
        <v>0</v>
      </c>
      <c r="H547" s="58">
        <f xml:space="preserve"> IF( ISNA( 'F_Input Override'!H547 ), "", IF( ISBLANK( 'F_Input Override'!H547 ), 'F_Inputs - BP'!H547, 'F_Input Override'!H547 ) )</f>
        <v>0</v>
      </c>
      <c r="I547" s="58">
        <f xml:space="preserve"> IF( ISNA( 'F_Input Override'!I547 ), "", IF( ISBLANK( 'F_Input Override'!I547 ), 'F_Inputs - BP'!I547, 'F_Input Override'!I547 ) )</f>
        <v>0</v>
      </c>
      <c r="J547" s="58">
        <f xml:space="preserve"> IF( ISNA( 'F_Input Override'!J547 ), "", IF( ISBLANK( 'F_Input Override'!J547 ), 'F_Inputs - BP'!J547, 'F_Input Override'!J547 ) )</f>
        <v>0</v>
      </c>
      <c r="K547" s="64" t="str">
        <f xml:space="preserve"> INDEX(Lookup!C:C, MATCH('Inp - BP final'!B547, Lookup!B:B, 0),)</f>
        <v>Plus opex BIO</v>
      </c>
    </row>
    <row r="548" spans="1:11">
      <c r="A548" t="s">
        <v>23</v>
      </c>
      <c r="B548" t="s">
        <v>212</v>
      </c>
      <c r="C548" t="s">
        <v>213</v>
      </c>
      <c r="D548" t="s">
        <v>47</v>
      </c>
      <c r="E548" t="s">
        <v>41</v>
      </c>
      <c r="F548" s="58">
        <f xml:space="preserve"> IF( ISNA( 'F_Input Override'!F548 ), "", IF( ISBLANK( 'F_Input Override'!F548 ), 'F_Inputs - BP'!F548, 'F_Input Override'!F548 ) )</f>
        <v>0</v>
      </c>
      <c r="G548" s="58">
        <f xml:space="preserve"> IF( ISNA( 'F_Input Override'!G548 ), "", IF( ISBLANK( 'F_Input Override'!G548 ), 'F_Inputs - BP'!G548, 'F_Input Override'!G548 ) )</f>
        <v>0</v>
      </c>
      <c r="H548" s="58">
        <f xml:space="preserve"> IF( ISNA( 'F_Input Override'!H548 ), "", IF( ISBLANK( 'F_Input Override'!H548 ), 'F_Inputs - BP'!H548, 'F_Input Override'!H548 ) )</f>
        <v>0</v>
      </c>
      <c r="I548" s="58">
        <f xml:space="preserve"> IF( ISNA( 'F_Input Override'!I548 ), "", IF( ISBLANK( 'F_Input Override'!I548 ), 'F_Inputs - BP'!I548, 'F_Input Override'!I548 ) )</f>
        <v>0</v>
      </c>
      <c r="J548" s="58">
        <f xml:space="preserve"> IF( ISNA( 'F_Input Override'!J548 ), "", IF( ISBLANK( 'F_Input Override'!J548 ), 'F_Inputs - BP'!J548, 'F_Input Override'!J548 ) )</f>
        <v>0</v>
      </c>
      <c r="K548" s="64" t="str">
        <f xml:space="preserve"> INDEX(Lookup!C:C, MATCH('Inp - BP final'!B548, Lookup!B:B, 0),)</f>
        <v>Plus opex BIO</v>
      </c>
    </row>
    <row r="549" spans="1:11">
      <c r="A549" t="s">
        <v>23</v>
      </c>
      <c r="B549" t="s">
        <v>214</v>
      </c>
      <c r="C549" t="s">
        <v>215</v>
      </c>
      <c r="D549" t="s">
        <v>47</v>
      </c>
      <c r="E549" t="s">
        <v>41</v>
      </c>
      <c r="F549" s="58">
        <f xml:space="preserve"> IF( ISNA( 'F_Input Override'!F549 ), "", IF( ISBLANK( 'F_Input Override'!F549 ), 'F_Inputs - BP'!F549, 'F_Input Override'!F549 ) )</f>
        <v>0</v>
      </c>
      <c r="G549" s="58">
        <f xml:space="preserve"> IF( ISNA( 'F_Input Override'!G549 ), "", IF( ISBLANK( 'F_Input Override'!G549 ), 'F_Inputs - BP'!G549, 'F_Input Override'!G549 ) )</f>
        <v>0</v>
      </c>
      <c r="H549" s="58">
        <f xml:space="preserve"> IF( ISNA( 'F_Input Override'!H549 ), "", IF( ISBLANK( 'F_Input Override'!H549 ), 'F_Inputs - BP'!H549, 'F_Input Override'!H549 ) )</f>
        <v>0</v>
      </c>
      <c r="I549" s="58">
        <f xml:space="preserve"> IF( ISNA( 'F_Input Override'!I549 ), "", IF( ISBLANK( 'F_Input Override'!I549 ), 'F_Inputs - BP'!I549, 'F_Input Override'!I549 ) )</f>
        <v>0</v>
      </c>
      <c r="J549" s="58">
        <f xml:space="preserve"> IF( ISNA( 'F_Input Override'!J549 ), "", IF( ISBLANK( 'F_Input Override'!J549 ), 'F_Inputs - BP'!J549, 'F_Input Override'!J549 ) )</f>
        <v>0</v>
      </c>
      <c r="K549" s="64" t="str">
        <f xml:space="preserve"> INDEX(Lookup!C:C, MATCH('Inp - BP final'!B549, Lookup!B:B, 0),)</f>
        <v>Plus opex BIO</v>
      </c>
    </row>
    <row r="550" spans="1:11">
      <c r="A550" t="s">
        <v>23</v>
      </c>
      <c r="B550" t="s">
        <v>216</v>
      </c>
      <c r="C550" t="s">
        <v>217</v>
      </c>
      <c r="D550" t="s">
        <v>47</v>
      </c>
      <c r="E550" t="s">
        <v>41</v>
      </c>
      <c r="F550" s="58">
        <f xml:space="preserve"> IF( ISNA( 'F_Input Override'!F550 ), "", IF( ISBLANK( 'F_Input Override'!F550 ), 'F_Inputs - BP'!F550, 'F_Input Override'!F550 ) )</f>
        <v>0</v>
      </c>
      <c r="G550" s="58">
        <f xml:space="preserve"> IF( ISNA( 'F_Input Override'!G550 ), "", IF( ISBLANK( 'F_Input Override'!G550 ), 'F_Inputs - BP'!G550, 'F_Input Override'!G550 ) )</f>
        <v>0</v>
      </c>
      <c r="H550" s="58">
        <f xml:space="preserve"> IF( ISNA( 'F_Input Override'!H550 ), "", IF( ISBLANK( 'F_Input Override'!H550 ), 'F_Inputs - BP'!H550, 'F_Input Override'!H550 ) )</f>
        <v>0</v>
      </c>
      <c r="I550" s="58">
        <f xml:space="preserve"> IF( ISNA( 'F_Input Override'!I550 ), "", IF( ISBLANK( 'F_Input Override'!I550 ), 'F_Inputs - BP'!I550, 'F_Input Override'!I550 ) )</f>
        <v>0</v>
      </c>
      <c r="J550" s="58">
        <f xml:space="preserve"> IF( ISNA( 'F_Input Override'!J550 ), "", IF( ISBLANK( 'F_Input Override'!J550 ), 'F_Inputs - BP'!J550, 'F_Input Override'!J550 ) )</f>
        <v>0</v>
      </c>
      <c r="K550" s="64" t="str">
        <f xml:space="preserve"> INDEX(Lookup!C:C, MATCH('Inp - BP final'!B550, Lookup!B:B, 0),)</f>
        <v>Plus opex ADDN1</v>
      </c>
    </row>
    <row r="551" spans="1:11">
      <c r="A551" t="s">
        <v>23</v>
      </c>
      <c r="B551" t="s">
        <v>218</v>
      </c>
      <c r="C551" t="s">
        <v>219</v>
      </c>
      <c r="D551" t="s">
        <v>47</v>
      </c>
      <c r="E551" t="s">
        <v>41</v>
      </c>
      <c r="F551" s="58">
        <f xml:space="preserve"> IF( ISNA( 'F_Input Override'!F551 ), "", IF( ISBLANK( 'F_Input Override'!F551 ), 'F_Inputs - BP'!F551, 'F_Input Override'!F551 ) )</f>
        <v>0</v>
      </c>
      <c r="G551" s="58">
        <f xml:space="preserve"> IF( ISNA( 'F_Input Override'!G551 ), "", IF( ISBLANK( 'F_Input Override'!G551 ), 'F_Inputs - BP'!G551, 'F_Input Override'!G551 ) )</f>
        <v>0</v>
      </c>
      <c r="H551" s="58">
        <f xml:space="preserve"> IF( ISNA( 'F_Input Override'!H551 ), "", IF( ISBLANK( 'F_Input Override'!H551 ), 'F_Inputs - BP'!H551, 'F_Input Override'!H551 ) )</f>
        <v>0</v>
      </c>
      <c r="I551" s="58">
        <f xml:space="preserve"> IF( ISNA( 'F_Input Override'!I551 ), "", IF( ISBLANK( 'F_Input Override'!I551 ), 'F_Inputs - BP'!I551, 'F_Input Override'!I551 ) )</f>
        <v>0</v>
      </c>
      <c r="J551" s="58">
        <f xml:space="preserve"> IF( ISNA( 'F_Input Override'!J551 ), "", IF( ISBLANK( 'F_Input Override'!J551 ), 'F_Inputs - BP'!J551, 'F_Input Override'!J551 ) )</f>
        <v>0</v>
      </c>
      <c r="K551" s="64" t="str">
        <f xml:space="preserve"> INDEX(Lookup!C:C, MATCH('Inp - BP final'!B551, Lookup!B:B, 0),)</f>
        <v>Plus opex ADDN2</v>
      </c>
    </row>
    <row r="552" spans="1:11">
      <c r="A552" t="s">
        <v>23</v>
      </c>
      <c r="B552" t="s">
        <v>220</v>
      </c>
      <c r="C552" t="s">
        <v>221</v>
      </c>
      <c r="D552" t="s">
        <v>47</v>
      </c>
      <c r="E552" t="s">
        <v>41</v>
      </c>
      <c r="F552" s="58">
        <f xml:space="preserve"> IF( ISNA( 'F_Input Override'!F552 ), "", IF( ISBLANK( 'F_Input Override'!F552 ), 'F_Inputs - BP'!F552, 'F_Input Override'!F552 ) )</f>
        <v>12.540197009149971</v>
      </c>
      <c r="G552" s="58">
        <f xml:space="preserve"> IF( ISNA( 'F_Input Override'!G552 ), "", IF( ISBLANK( 'F_Input Override'!G552 ), 'F_Inputs - BP'!G552, 'F_Input Override'!G552 ) )</f>
        <v>16.665747796098699</v>
      </c>
      <c r="H552" s="58">
        <f xml:space="preserve"> IF( ISNA( 'F_Input Override'!H552 ), "", IF( ISBLANK( 'F_Input Override'!H552 ), 'F_Inputs - BP'!H552, 'F_Input Override'!H552 ) )</f>
        <v>16.370646302159109</v>
      </c>
      <c r="I552" s="58">
        <f xml:space="preserve"> IF( ISNA( 'F_Input Override'!I552 ), "", IF( ISBLANK( 'F_Input Override'!I552 ), 'F_Inputs - BP'!I552, 'F_Input Override'!I552 ) )</f>
        <v>16.372771273014472</v>
      </c>
      <c r="J552" s="58">
        <f xml:space="preserve"> IF( ISNA( 'F_Input Override'!J552 ), "", IF( ISBLANK( 'F_Input Override'!J552 ), 'F_Inputs - BP'!J552, 'F_Input Override'!J552 ) )</f>
        <v>20.404575544241521</v>
      </c>
      <c r="K552" s="64" t="str">
        <f xml:space="preserve"> INDEX(Lookup!C:C, MATCH('Inp - BP final'!B552, Lookup!B:B, 0),)</f>
        <v>Plus opex Total</v>
      </c>
    </row>
    <row r="553" spans="1:11">
      <c r="A553" t="s">
        <v>23</v>
      </c>
      <c r="B553" t="s">
        <v>222</v>
      </c>
      <c r="C553" t="s">
        <v>223</v>
      </c>
      <c r="D553" t="s">
        <v>47</v>
      </c>
      <c r="E553" t="s">
        <v>41</v>
      </c>
      <c r="F553" s="58">
        <f xml:space="preserve"> IF( ISNA( 'F_Input Override'!F553 ), "", IF( ISBLANK( 'F_Input Override'!F553 ), 'F_Inputs - BP'!F553, 'F_Input Override'!F553 ) )</f>
        <v>50.044199627870107</v>
      </c>
      <c r="G553" s="58">
        <f xml:space="preserve"> IF( ISNA( 'F_Input Override'!G553 ), "", IF( ISBLANK( 'F_Input Override'!G553 ), 'F_Inputs - BP'!G553, 'F_Input Override'!G553 ) )</f>
        <v>58.608149419113282</v>
      </c>
      <c r="H553" s="58">
        <f xml:space="preserve"> IF( ISNA( 'F_Input Override'!H553 ), "", IF( ISBLANK( 'F_Input Override'!H553 ), 'F_Inputs - BP'!H553, 'F_Input Override'!H553 ) )</f>
        <v>56.975000346886411</v>
      </c>
      <c r="I553" s="58">
        <f xml:space="preserve"> IF( ISNA( 'F_Input Override'!I553 ), "", IF( ISBLANK( 'F_Input Override'!I553 ), 'F_Inputs - BP'!I553, 'F_Input Override'!I553 ) )</f>
        <v>56.104142590314289</v>
      </c>
      <c r="J553" s="58">
        <f xml:space="preserve"> IF( ISNA( 'F_Input Override'!J553 ), "", IF( ISBLANK( 'F_Input Override'!J553 ), 'F_Inputs - BP'!J553, 'F_Input Override'!J553 ) )</f>
        <v>63.350493014789052</v>
      </c>
      <c r="K553" s="64" t="str">
        <f xml:space="preserve"> INDEX(Lookup!C:C, MATCH('Inp - BP final'!B553, Lookup!B:B, 0),)</f>
        <v>Plus totex WWN+</v>
      </c>
    </row>
    <row r="554" spans="1:11">
      <c r="A554" t="s">
        <v>23</v>
      </c>
      <c r="B554" t="s">
        <v>224</v>
      </c>
      <c r="C554" t="s">
        <v>225</v>
      </c>
      <c r="D554" t="s">
        <v>47</v>
      </c>
      <c r="E554" t="s">
        <v>41</v>
      </c>
      <c r="F554" s="58">
        <f xml:space="preserve"> IF( ISNA( 'F_Input Override'!F554 ), "", IF( ISBLANK( 'F_Input Override'!F554 ), 'F_Inputs - BP'!F554, 'F_Input Override'!F554 ) )</f>
        <v>5.7828017079228617</v>
      </c>
      <c r="G554" s="58">
        <f xml:space="preserve"> IF( ISNA( 'F_Input Override'!G554 ), "", IF( ISBLANK( 'F_Input Override'!G554 ), 'F_Inputs - BP'!G554, 'F_Input Override'!G554 ) )</f>
        <v>6.8500629229642547</v>
      </c>
      <c r="H554" s="58">
        <f xml:space="preserve"> IF( ISNA( 'F_Input Override'!H554 ), "", IF( ISBLANK( 'F_Input Override'!H554 ), 'F_Inputs - BP'!H554, 'F_Input Override'!H554 ) )</f>
        <v>6.6440404932260577</v>
      </c>
      <c r="I554" s="58">
        <f xml:space="preserve"> IF( ISNA( 'F_Input Override'!I554 ), "", IF( ISBLANK( 'F_Input Override'!I554 ), 'F_Inputs - BP'!I554, 'F_Input Override'!I554 ) )</f>
        <v>6.5337752008023493</v>
      </c>
      <c r="J554" s="58">
        <f xml:space="preserve"> IF( ISNA( 'F_Input Override'!J554 ), "", IF( ISBLANK( 'F_Input Override'!J554 ), 'F_Inputs - BP'!J554, 'F_Input Override'!J554 ) )</f>
        <v>7.4373316080452927</v>
      </c>
      <c r="K554" s="64" t="str">
        <f xml:space="preserve"> INDEX(Lookup!C:C, MATCH('Inp - BP final'!B554, Lookup!B:B, 0),)</f>
        <v>Plus totex WWN+</v>
      </c>
    </row>
    <row r="555" spans="1:11">
      <c r="A555" t="s">
        <v>23</v>
      </c>
      <c r="B555" t="s">
        <v>226</v>
      </c>
      <c r="C555" t="s">
        <v>227</v>
      </c>
      <c r="D555" t="s">
        <v>47</v>
      </c>
      <c r="E555" t="s">
        <v>41</v>
      </c>
      <c r="F555" s="58">
        <f xml:space="preserve"> IF( ISNA( 'F_Input Override'!F555 ), "", IF( ISBLANK( 'F_Input Override'!F555 ), 'F_Inputs - BP'!F555, 'F_Input Override'!F555 ) )</f>
        <v>5.7828017079228617</v>
      </c>
      <c r="G555" s="58">
        <f xml:space="preserve"> IF( ISNA( 'F_Input Override'!G555 ), "", IF( ISBLANK( 'F_Input Override'!G555 ), 'F_Inputs - BP'!G555, 'F_Input Override'!G555 ) )</f>
        <v>6.8500629229642547</v>
      </c>
      <c r="H555" s="58">
        <f xml:space="preserve"> IF( ISNA( 'F_Input Override'!H555 ), "", IF( ISBLANK( 'F_Input Override'!H555 ), 'F_Inputs - BP'!H555, 'F_Input Override'!H555 ) )</f>
        <v>6.6440404932260577</v>
      </c>
      <c r="I555" s="58">
        <f xml:space="preserve"> IF( ISNA( 'F_Input Override'!I555 ), "", IF( ISBLANK( 'F_Input Override'!I555 ), 'F_Inputs - BP'!I555, 'F_Input Override'!I555 ) )</f>
        <v>6.5337752008023493</v>
      </c>
      <c r="J555" s="58">
        <f xml:space="preserve"> IF( ISNA( 'F_Input Override'!J555 ), "", IF( ISBLANK( 'F_Input Override'!J555 ), 'F_Inputs - BP'!J555, 'F_Input Override'!J555 ) )</f>
        <v>7.4373316080452927</v>
      </c>
      <c r="K555" s="64" t="str">
        <f xml:space="preserve"> INDEX(Lookup!C:C, MATCH('Inp - BP final'!B555, Lookup!B:B, 0),)</f>
        <v>Plus totex WWN+</v>
      </c>
    </row>
    <row r="556" spans="1:11">
      <c r="A556" t="s">
        <v>23</v>
      </c>
      <c r="B556" t="s">
        <v>228</v>
      </c>
      <c r="C556" t="s">
        <v>229</v>
      </c>
      <c r="D556" t="s">
        <v>47</v>
      </c>
      <c r="E556" t="s">
        <v>41</v>
      </c>
      <c r="F556" s="58">
        <f xml:space="preserve"> IF( ISNA( 'F_Input Override'!F556 ), "", IF( ISBLANK( 'F_Input Override'!F556 ), 'F_Inputs - BP'!F556, 'F_Input Override'!F556 ) )</f>
        <v>3.7834568957026611</v>
      </c>
      <c r="G556" s="58">
        <f xml:space="preserve"> IF( ISNA( 'F_Input Override'!G556 ), "", IF( ISBLANK( 'F_Input Override'!G556 ), 'F_Inputs - BP'!G556, 'F_Input Override'!G556 ) )</f>
        <v>3.7972265967400971</v>
      </c>
      <c r="H556" s="58">
        <f xml:space="preserve"> IF( ISNA( 'F_Input Override'!H556 ), "", IF( ISBLANK( 'F_Input Override'!H556 ), 'F_Inputs - BP'!H556, 'F_Input Override'!H556 ) )</f>
        <v>3.8110736036119208</v>
      </c>
      <c r="I556" s="58">
        <f xml:space="preserve"> IF( ISNA( 'F_Input Override'!I556 ), "", IF( ISBLANK( 'F_Input Override'!I556 ), 'F_Inputs - BP'!I556, 'F_Input Override'!I556 ) )</f>
        <v>3.8249920724670168</v>
      </c>
      <c r="J556" s="58">
        <f xml:space="preserve"> IF( ISNA( 'F_Input Override'!J556 ), "", IF( ISBLANK( 'F_Input Override'!J556 ), 'F_Inputs - BP'!J556, 'F_Input Override'!J556 ) )</f>
        <v>3.8389977670124722</v>
      </c>
      <c r="K556" s="64" t="str">
        <f xml:space="preserve"> INDEX(Lookup!C:C, MATCH('Inp - BP final'!B556, Lookup!B:B, 0),)</f>
        <v>Plus totex WWN+</v>
      </c>
    </row>
    <row r="557" spans="1:11">
      <c r="A557" t="s">
        <v>23</v>
      </c>
      <c r="B557" t="s">
        <v>230</v>
      </c>
      <c r="C557" t="s">
        <v>231</v>
      </c>
      <c r="D557" t="s">
        <v>47</v>
      </c>
      <c r="E557" t="s">
        <v>41</v>
      </c>
      <c r="F557" s="58">
        <f xml:space="preserve"> IF( ISNA( 'F_Input Override'!F557 ), "", IF( ISBLANK( 'F_Input Override'!F557 ), 'F_Inputs - BP'!F557, 'F_Input Override'!F557 ) )</f>
        <v>0</v>
      </c>
      <c r="G557" s="58">
        <f xml:space="preserve"> IF( ISNA( 'F_Input Override'!G557 ), "", IF( ISBLANK( 'F_Input Override'!G557 ), 'F_Inputs - BP'!G557, 'F_Input Override'!G557 ) )</f>
        <v>0</v>
      </c>
      <c r="H557" s="58">
        <f xml:space="preserve"> IF( ISNA( 'F_Input Override'!H557 ), "", IF( ISBLANK( 'F_Input Override'!H557 ), 'F_Inputs - BP'!H557, 'F_Input Override'!H557 ) )</f>
        <v>0</v>
      </c>
      <c r="I557" s="58">
        <f xml:space="preserve"> IF( ISNA( 'F_Input Override'!I557 ), "", IF( ISBLANK( 'F_Input Override'!I557 ), 'F_Inputs - BP'!I557, 'F_Input Override'!I557 ) )</f>
        <v>0</v>
      </c>
      <c r="J557" s="58">
        <f xml:space="preserve"> IF( ISNA( 'F_Input Override'!J557 ), "", IF( ISBLANK( 'F_Input Override'!J557 ), 'F_Inputs - BP'!J557, 'F_Input Override'!J557 ) )</f>
        <v>0</v>
      </c>
      <c r="K557" s="64" t="str">
        <f xml:space="preserve"> INDEX(Lookup!C:C, MATCH('Inp - BP final'!B557, Lookup!B:B, 0),)</f>
        <v>Plus totex WWN+</v>
      </c>
    </row>
    <row r="558" spans="1:11">
      <c r="A558" t="s">
        <v>23</v>
      </c>
      <c r="B558" t="s">
        <v>232</v>
      </c>
      <c r="C558" t="s">
        <v>233</v>
      </c>
      <c r="D558" t="s">
        <v>47</v>
      </c>
      <c r="E558" t="s">
        <v>41</v>
      </c>
      <c r="F558" s="58">
        <f xml:space="preserve"> IF( ISNA( 'F_Input Override'!F558 ), "", IF( ISBLANK( 'F_Input Override'!F558 ), 'F_Inputs - BP'!F558, 'F_Input Override'!F558 ) )</f>
        <v>0</v>
      </c>
      <c r="G558" s="58">
        <f xml:space="preserve"> IF( ISNA( 'F_Input Override'!G558 ), "", IF( ISBLANK( 'F_Input Override'!G558 ), 'F_Inputs - BP'!G558, 'F_Input Override'!G558 ) )</f>
        <v>0</v>
      </c>
      <c r="H558" s="58">
        <f xml:space="preserve"> IF( ISNA( 'F_Input Override'!H558 ), "", IF( ISBLANK( 'F_Input Override'!H558 ), 'F_Inputs - BP'!H558, 'F_Input Override'!H558 ) )</f>
        <v>0</v>
      </c>
      <c r="I558" s="58">
        <f xml:space="preserve"> IF( ISNA( 'F_Input Override'!I558 ), "", IF( ISBLANK( 'F_Input Override'!I558 ), 'F_Inputs - BP'!I558, 'F_Input Override'!I558 ) )</f>
        <v>0</v>
      </c>
      <c r="J558" s="58">
        <f xml:space="preserve"> IF( ISNA( 'F_Input Override'!J558 ), "", IF( ISBLANK( 'F_Input Override'!J558 ), 'F_Inputs - BP'!J558, 'F_Input Override'!J558 ) )</f>
        <v>0</v>
      </c>
      <c r="K558" s="64" t="str">
        <f xml:space="preserve"> INDEX(Lookup!C:C, MATCH('Inp - BP final'!B558, Lookup!B:B, 0),)</f>
        <v>Plus totex BIO</v>
      </c>
    </row>
    <row r="559" spans="1:11">
      <c r="A559" t="s">
        <v>23</v>
      </c>
      <c r="B559" t="s">
        <v>234</v>
      </c>
      <c r="C559" t="s">
        <v>235</v>
      </c>
      <c r="D559" t="s">
        <v>47</v>
      </c>
      <c r="E559" t="s">
        <v>41</v>
      </c>
      <c r="F559" s="58">
        <f xml:space="preserve"> IF( ISNA( 'F_Input Override'!F559 ), "", IF( ISBLANK( 'F_Input Override'!F559 ), 'F_Inputs - BP'!F559, 'F_Input Override'!F559 ) )</f>
        <v>0</v>
      </c>
      <c r="G559" s="58">
        <f xml:space="preserve"> IF( ISNA( 'F_Input Override'!G559 ), "", IF( ISBLANK( 'F_Input Override'!G559 ), 'F_Inputs - BP'!G559, 'F_Input Override'!G559 ) )</f>
        <v>0</v>
      </c>
      <c r="H559" s="58">
        <f xml:space="preserve"> IF( ISNA( 'F_Input Override'!H559 ), "", IF( ISBLANK( 'F_Input Override'!H559 ), 'F_Inputs - BP'!H559, 'F_Input Override'!H559 ) )</f>
        <v>0</v>
      </c>
      <c r="I559" s="58">
        <f xml:space="preserve"> IF( ISNA( 'F_Input Override'!I559 ), "", IF( ISBLANK( 'F_Input Override'!I559 ), 'F_Inputs - BP'!I559, 'F_Input Override'!I559 ) )</f>
        <v>0</v>
      </c>
      <c r="J559" s="58">
        <f xml:space="preserve"> IF( ISNA( 'F_Input Override'!J559 ), "", IF( ISBLANK( 'F_Input Override'!J559 ), 'F_Inputs - BP'!J559, 'F_Input Override'!J559 ) )</f>
        <v>0</v>
      </c>
      <c r="K559" s="64" t="str">
        <f xml:space="preserve"> INDEX(Lookup!C:C, MATCH('Inp - BP final'!B559, Lookup!B:B, 0),)</f>
        <v>Plus totex BIO</v>
      </c>
    </row>
    <row r="560" spans="1:11">
      <c r="A560" t="s">
        <v>23</v>
      </c>
      <c r="B560" t="s">
        <v>236</v>
      </c>
      <c r="C560" t="s">
        <v>237</v>
      </c>
      <c r="D560" t="s">
        <v>47</v>
      </c>
      <c r="E560" t="s">
        <v>41</v>
      </c>
      <c r="F560" s="58">
        <f xml:space="preserve"> IF( ISNA( 'F_Input Override'!F560 ), "", IF( ISBLANK( 'F_Input Override'!F560 ), 'F_Inputs - BP'!F560, 'F_Input Override'!F560 ) )</f>
        <v>0</v>
      </c>
      <c r="G560" s="58">
        <f xml:space="preserve"> IF( ISNA( 'F_Input Override'!G560 ), "", IF( ISBLANK( 'F_Input Override'!G560 ), 'F_Inputs - BP'!G560, 'F_Input Override'!G560 ) )</f>
        <v>0</v>
      </c>
      <c r="H560" s="58">
        <f xml:space="preserve"> IF( ISNA( 'F_Input Override'!H560 ), "", IF( ISBLANK( 'F_Input Override'!H560 ), 'F_Inputs - BP'!H560, 'F_Input Override'!H560 ) )</f>
        <v>0</v>
      </c>
      <c r="I560" s="58">
        <f xml:space="preserve"> IF( ISNA( 'F_Input Override'!I560 ), "", IF( ISBLANK( 'F_Input Override'!I560 ), 'F_Inputs - BP'!I560, 'F_Input Override'!I560 ) )</f>
        <v>0</v>
      </c>
      <c r="J560" s="58">
        <f xml:space="preserve"> IF( ISNA( 'F_Input Override'!J560 ), "", IF( ISBLANK( 'F_Input Override'!J560 ), 'F_Inputs - BP'!J560, 'F_Input Override'!J560 ) )</f>
        <v>0</v>
      </c>
      <c r="K560" s="64" t="str">
        <f xml:space="preserve"> INDEX(Lookup!C:C, MATCH('Inp - BP final'!B560, Lookup!B:B, 0),)</f>
        <v>Plus totex BIO</v>
      </c>
    </row>
    <row r="561" spans="1:11">
      <c r="A561" t="s">
        <v>23</v>
      </c>
      <c r="B561" t="s">
        <v>238</v>
      </c>
      <c r="C561" t="s">
        <v>239</v>
      </c>
      <c r="D561" t="s">
        <v>47</v>
      </c>
      <c r="E561" t="s">
        <v>41</v>
      </c>
      <c r="F561" s="58">
        <f xml:space="preserve"> IF( ISNA( 'F_Input Override'!F561 ), "", IF( ISBLANK( 'F_Input Override'!F561 ), 'F_Inputs - BP'!F561, 'F_Input Override'!F561 ) )</f>
        <v>0</v>
      </c>
      <c r="G561" s="58">
        <f xml:space="preserve"> IF( ISNA( 'F_Input Override'!G561 ), "", IF( ISBLANK( 'F_Input Override'!G561 ), 'F_Inputs - BP'!G561, 'F_Input Override'!G561 ) )</f>
        <v>0</v>
      </c>
      <c r="H561" s="58">
        <f xml:space="preserve"> IF( ISNA( 'F_Input Override'!H561 ), "", IF( ISBLANK( 'F_Input Override'!H561 ), 'F_Inputs - BP'!H561, 'F_Input Override'!H561 ) )</f>
        <v>0</v>
      </c>
      <c r="I561" s="58">
        <f xml:space="preserve"> IF( ISNA( 'F_Input Override'!I561 ), "", IF( ISBLANK( 'F_Input Override'!I561 ), 'F_Inputs - BP'!I561, 'F_Input Override'!I561 ) )</f>
        <v>0</v>
      </c>
      <c r="J561" s="58">
        <f xml:space="preserve"> IF( ISNA( 'F_Input Override'!J561 ), "", IF( ISBLANK( 'F_Input Override'!J561 ), 'F_Inputs - BP'!J561, 'F_Input Override'!J561 ) )</f>
        <v>0</v>
      </c>
      <c r="K561" s="64" t="str">
        <f xml:space="preserve"> INDEX(Lookup!C:C, MATCH('Inp - BP final'!B561, Lookup!B:B, 0),)</f>
        <v>Plus totex ADDN1</v>
      </c>
    </row>
    <row r="562" spans="1:11">
      <c r="A562" t="s">
        <v>23</v>
      </c>
      <c r="B562" t="s">
        <v>240</v>
      </c>
      <c r="C562" t="s">
        <v>241</v>
      </c>
      <c r="D562" t="s">
        <v>47</v>
      </c>
      <c r="E562" t="s">
        <v>41</v>
      </c>
      <c r="F562" s="58">
        <f xml:space="preserve"> IF( ISNA( 'F_Input Override'!F562 ), "", IF( ISBLANK( 'F_Input Override'!F562 ), 'F_Inputs - BP'!F562, 'F_Input Override'!F562 ) )</f>
        <v>0</v>
      </c>
      <c r="G562" s="58">
        <f xml:space="preserve"> IF( ISNA( 'F_Input Override'!G562 ), "", IF( ISBLANK( 'F_Input Override'!G562 ), 'F_Inputs - BP'!G562, 'F_Input Override'!G562 ) )</f>
        <v>0</v>
      </c>
      <c r="H562" s="58">
        <f xml:space="preserve"> IF( ISNA( 'F_Input Override'!H562 ), "", IF( ISBLANK( 'F_Input Override'!H562 ), 'F_Inputs - BP'!H562, 'F_Input Override'!H562 ) )</f>
        <v>0</v>
      </c>
      <c r="I562" s="58">
        <f xml:space="preserve"> IF( ISNA( 'F_Input Override'!I562 ), "", IF( ISBLANK( 'F_Input Override'!I562 ), 'F_Inputs - BP'!I562, 'F_Input Override'!I562 ) )</f>
        <v>0</v>
      </c>
      <c r="J562" s="58">
        <f xml:space="preserve"> IF( ISNA( 'F_Input Override'!J562 ), "", IF( ISBLANK( 'F_Input Override'!J562 ), 'F_Inputs - BP'!J562, 'F_Input Override'!J562 ) )</f>
        <v>0</v>
      </c>
      <c r="K562" s="64" t="str">
        <f xml:space="preserve"> INDEX(Lookup!C:C, MATCH('Inp - BP final'!B562, Lookup!B:B, 0),)</f>
        <v>Plus totex ADDN2</v>
      </c>
    </row>
    <row r="563" spans="1:11">
      <c r="A563" t="s">
        <v>23</v>
      </c>
      <c r="B563" t="s">
        <v>242</v>
      </c>
      <c r="C563" t="s">
        <v>243</v>
      </c>
      <c r="D563" t="s">
        <v>47</v>
      </c>
      <c r="E563" t="s">
        <v>41</v>
      </c>
      <c r="F563" s="58">
        <f xml:space="preserve"> IF( ISNA( 'F_Input Override'!F563 ), "", IF( ISBLANK( 'F_Input Override'!F563 ), 'F_Inputs - BP'!F563, 'F_Input Override'!F563 ) )</f>
        <v>65.393259939418499</v>
      </c>
      <c r="G563" s="58">
        <f xml:space="preserve"> IF( ISNA( 'F_Input Override'!G563 ), "", IF( ISBLANK( 'F_Input Override'!G563 ), 'F_Inputs - BP'!G563, 'F_Input Override'!G563 ) )</f>
        <v>76.105501861781889</v>
      </c>
      <c r="H563" s="58">
        <f xml:space="preserve"> IF( ISNA( 'F_Input Override'!H563 ), "", IF( ISBLANK( 'F_Input Override'!H563 ), 'F_Inputs - BP'!H563, 'F_Input Override'!H563 ) )</f>
        <v>74.07415493695045</v>
      </c>
      <c r="I563" s="58">
        <f xml:space="preserve"> IF( ISNA( 'F_Input Override'!I563 ), "", IF( ISBLANK( 'F_Input Override'!I563 ), 'F_Inputs - BP'!I563, 'F_Input Override'!I563 ) )</f>
        <v>72.996685064386</v>
      </c>
      <c r="J563" s="58">
        <f xml:space="preserve"> IF( ISNA( 'F_Input Override'!J563 ), "", IF( ISBLANK( 'F_Input Override'!J563 ), 'F_Inputs - BP'!J563, 'F_Input Override'!J563 ) )</f>
        <v>82.06415399789212</v>
      </c>
      <c r="K563" s="64" t="str">
        <f xml:space="preserve"> INDEX(Lookup!C:C, MATCH('Inp - BP final'!B563, Lookup!B:B, 0),)</f>
        <v>Plus totex Total</v>
      </c>
    </row>
    <row r="564" spans="1:11">
      <c r="A564" t="s">
        <v>23</v>
      </c>
      <c r="B564" t="s">
        <v>244</v>
      </c>
      <c r="C564" t="s">
        <v>245</v>
      </c>
      <c r="D564" t="s">
        <v>47</v>
      </c>
      <c r="E564" t="s">
        <v>41</v>
      </c>
      <c r="F564" s="58">
        <f xml:space="preserve"> IF( ISNA( 'F_Input Override'!F564 ), "", IF( ISBLANK( 'F_Input Override'!F564 ), 'F_Inputs - BP'!F564, 'F_Input Override'!F564 ) )</f>
        <v>0</v>
      </c>
      <c r="G564" s="58">
        <f xml:space="preserve"> IF( ISNA( 'F_Input Override'!G564 ), "", IF( ISBLANK( 'F_Input Override'!G564 ), 'F_Inputs - BP'!G564, 'F_Input Override'!G564 ) )</f>
        <v>0</v>
      </c>
      <c r="H564" s="58">
        <f xml:space="preserve"> IF( ISNA( 'F_Input Override'!H564 ), "", IF( ISBLANK( 'F_Input Override'!H564 ), 'F_Inputs - BP'!H564, 'F_Input Override'!H564 ) )</f>
        <v>0</v>
      </c>
      <c r="I564" s="58">
        <f xml:space="preserve"> IF( ISNA( 'F_Input Override'!I564 ), "", IF( ISBLANK( 'F_Input Override'!I564 ), 'F_Inputs - BP'!I564, 'F_Input Override'!I564 ) )</f>
        <v>0</v>
      </c>
      <c r="J564" s="58">
        <f xml:space="preserve"> IF( ISNA( 'F_Input Override'!J564 ), "", IF( ISBLANK( 'F_Input Override'!J564 ), 'F_Inputs - BP'!J564, 'F_Input Override'!J564 ) )</f>
        <v>0</v>
      </c>
      <c r="K564" s="64" t="str">
        <f xml:space="preserve"> INDEX(Lookup!C:C, MATCH('Inp - BP final'!B564, Lookup!B:B, 0),)</f>
        <v>Plus capex WWN+</v>
      </c>
    </row>
    <row r="565" spans="1:11">
      <c r="A565" t="s">
        <v>23</v>
      </c>
      <c r="B565" t="s">
        <v>246</v>
      </c>
      <c r="C565" t="s">
        <v>247</v>
      </c>
      <c r="D565" t="s">
        <v>47</v>
      </c>
      <c r="E565" t="s">
        <v>41</v>
      </c>
      <c r="F565" s="58">
        <f xml:space="preserve"> IF( ISNA( 'F_Input Override'!F565 ), "", IF( ISBLANK( 'F_Input Override'!F565 ), 'F_Inputs - BP'!F565, 'F_Input Override'!F565 ) )</f>
        <v>0</v>
      </c>
      <c r="G565" s="58">
        <f xml:space="preserve"> IF( ISNA( 'F_Input Override'!G565 ), "", IF( ISBLANK( 'F_Input Override'!G565 ), 'F_Inputs - BP'!G565, 'F_Input Override'!G565 ) )</f>
        <v>0</v>
      </c>
      <c r="H565" s="58">
        <f xml:space="preserve"> IF( ISNA( 'F_Input Override'!H565 ), "", IF( ISBLANK( 'F_Input Override'!H565 ), 'F_Inputs - BP'!H565, 'F_Input Override'!H565 ) )</f>
        <v>0</v>
      </c>
      <c r="I565" s="58">
        <f xml:space="preserve"> IF( ISNA( 'F_Input Override'!I565 ), "", IF( ISBLANK( 'F_Input Override'!I565 ), 'F_Inputs - BP'!I565, 'F_Input Override'!I565 ) )</f>
        <v>0</v>
      </c>
      <c r="J565" s="58">
        <f xml:space="preserve"> IF( ISNA( 'F_Input Override'!J565 ), "", IF( ISBLANK( 'F_Input Override'!J565 ), 'F_Inputs - BP'!J565, 'F_Input Override'!J565 ) )</f>
        <v>0</v>
      </c>
      <c r="K565" s="64" t="str">
        <f xml:space="preserve"> INDEX(Lookup!C:C, MATCH('Inp - BP final'!B565, Lookup!B:B, 0),)</f>
        <v>Plus capex WWN+</v>
      </c>
    </row>
    <row r="566" spans="1:11">
      <c r="A566" t="s">
        <v>23</v>
      </c>
      <c r="B566" t="s">
        <v>248</v>
      </c>
      <c r="C566" t="s">
        <v>249</v>
      </c>
      <c r="D566" t="s">
        <v>47</v>
      </c>
      <c r="E566" t="s">
        <v>41</v>
      </c>
      <c r="F566" s="58">
        <f xml:space="preserve"> IF( ISNA( 'F_Input Override'!F566 ), "", IF( ISBLANK( 'F_Input Override'!F566 ), 'F_Inputs - BP'!F566, 'F_Input Override'!F566 ) )</f>
        <v>0</v>
      </c>
      <c r="G566" s="58">
        <f xml:space="preserve"> IF( ISNA( 'F_Input Override'!G566 ), "", IF( ISBLANK( 'F_Input Override'!G566 ), 'F_Inputs - BP'!G566, 'F_Input Override'!G566 ) )</f>
        <v>0</v>
      </c>
      <c r="H566" s="58">
        <f xml:space="preserve"> IF( ISNA( 'F_Input Override'!H566 ), "", IF( ISBLANK( 'F_Input Override'!H566 ), 'F_Inputs - BP'!H566, 'F_Input Override'!H566 ) )</f>
        <v>0</v>
      </c>
      <c r="I566" s="58">
        <f xml:space="preserve"> IF( ISNA( 'F_Input Override'!I566 ), "", IF( ISBLANK( 'F_Input Override'!I566 ), 'F_Inputs - BP'!I566, 'F_Input Override'!I566 ) )</f>
        <v>0</v>
      </c>
      <c r="J566" s="58">
        <f xml:space="preserve"> IF( ISNA( 'F_Input Override'!J566 ), "", IF( ISBLANK( 'F_Input Override'!J566 ), 'F_Inputs - BP'!J566, 'F_Input Override'!J566 ) )</f>
        <v>0</v>
      </c>
      <c r="K566" s="64" t="str">
        <f xml:space="preserve"> INDEX(Lookup!C:C, MATCH('Inp - BP final'!B566, Lookup!B:B, 0),)</f>
        <v>Plus capex WWN+</v>
      </c>
    </row>
    <row r="567" spans="1:11">
      <c r="A567" t="s">
        <v>23</v>
      </c>
      <c r="B567" t="s">
        <v>250</v>
      </c>
      <c r="C567" t="s">
        <v>251</v>
      </c>
      <c r="D567" t="s">
        <v>47</v>
      </c>
      <c r="E567" t="s">
        <v>41</v>
      </c>
      <c r="F567" s="58">
        <f xml:space="preserve"> IF( ISNA( 'F_Input Override'!F567 ), "", IF( ISBLANK( 'F_Input Override'!F567 ), 'F_Inputs - BP'!F567, 'F_Input Override'!F567 ) )</f>
        <v>0</v>
      </c>
      <c r="G567" s="58">
        <f xml:space="preserve"> IF( ISNA( 'F_Input Override'!G567 ), "", IF( ISBLANK( 'F_Input Override'!G567 ), 'F_Inputs - BP'!G567, 'F_Input Override'!G567 ) )</f>
        <v>0</v>
      </c>
      <c r="H567" s="58">
        <f xml:space="preserve"> IF( ISNA( 'F_Input Override'!H567 ), "", IF( ISBLANK( 'F_Input Override'!H567 ), 'F_Inputs - BP'!H567, 'F_Input Override'!H567 ) )</f>
        <v>0</v>
      </c>
      <c r="I567" s="58">
        <f xml:space="preserve"> IF( ISNA( 'F_Input Override'!I567 ), "", IF( ISBLANK( 'F_Input Override'!I567 ), 'F_Inputs - BP'!I567, 'F_Input Override'!I567 ) )</f>
        <v>0</v>
      </c>
      <c r="J567" s="58">
        <f xml:space="preserve"> IF( ISNA( 'F_Input Override'!J567 ), "", IF( ISBLANK( 'F_Input Override'!J567 ), 'F_Inputs - BP'!J567, 'F_Input Override'!J567 ) )</f>
        <v>0</v>
      </c>
      <c r="K567" s="64" t="str">
        <f xml:space="preserve"> INDEX(Lookup!C:C, MATCH('Inp - BP final'!B567, Lookup!B:B, 0),)</f>
        <v>Plus capex WWN+</v>
      </c>
    </row>
    <row r="568" spans="1:11">
      <c r="A568" t="s">
        <v>23</v>
      </c>
      <c r="B568" t="s">
        <v>252</v>
      </c>
      <c r="C568" t="s">
        <v>253</v>
      </c>
      <c r="D568" t="s">
        <v>47</v>
      </c>
      <c r="E568" t="s">
        <v>41</v>
      </c>
      <c r="F568" s="58">
        <f xml:space="preserve"> IF( ISNA( 'F_Input Override'!F568 ), "", IF( ISBLANK( 'F_Input Override'!F568 ), 'F_Inputs - BP'!F568, 'F_Input Override'!F568 ) )</f>
        <v>0</v>
      </c>
      <c r="G568" s="58">
        <f xml:space="preserve"> IF( ISNA( 'F_Input Override'!G568 ), "", IF( ISBLANK( 'F_Input Override'!G568 ), 'F_Inputs - BP'!G568, 'F_Input Override'!G568 ) )</f>
        <v>0</v>
      </c>
      <c r="H568" s="58">
        <f xml:space="preserve"> IF( ISNA( 'F_Input Override'!H568 ), "", IF( ISBLANK( 'F_Input Override'!H568 ), 'F_Inputs - BP'!H568, 'F_Input Override'!H568 ) )</f>
        <v>0</v>
      </c>
      <c r="I568" s="58">
        <f xml:space="preserve"> IF( ISNA( 'F_Input Override'!I568 ), "", IF( ISBLANK( 'F_Input Override'!I568 ), 'F_Inputs - BP'!I568, 'F_Input Override'!I568 ) )</f>
        <v>0</v>
      </c>
      <c r="J568" s="58">
        <f xml:space="preserve"> IF( ISNA( 'F_Input Override'!J568 ), "", IF( ISBLANK( 'F_Input Override'!J568 ), 'F_Inputs - BP'!J568, 'F_Input Override'!J568 ) )</f>
        <v>0</v>
      </c>
      <c r="K568" s="64" t="str">
        <f xml:space="preserve"> INDEX(Lookup!C:C, MATCH('Inp - BP final'!B568, Lookup!B:B, 0),)</f>
        <v>Plus capex WWN+</v>
      </c>
    </row>
    <row r="569" spans="1:11">
      <c r="A569" t="s">
        <v>23</v>
      </c>
      <c r="B569" t="s">
        <v>254</v>
      </c>
      <c r="C569" t="s">
        <v>255</v>
      </c>
      <c r="D569" t="s">
        <v>47</v>
      </c>
      <c r="E569" t="s">
        <v>41</v>
      </c>
      <c r="F569" s="58">
        <f xml:space="preserve"> IF( ISNA( 'F_Input Override'!F569 ), "", IF( ISBLANK( 'F_Input Override'!F569 ), 'F_Inputs - BP'!F569, 'F_Input Override'!F569 ) )</f>
        <v>0</v>
      </c>
      <c r="G569" s="58">
        <f xml:space="preserve"> IF( ISNA( 'F_Input Override'!G569 ), "", IF( ISBLANK( 'F_Input Override'!G569 ), 'F_Inputs - BP'!G569, 'F_Input Override'!G569 ) )</f>
        <v>0</v>
      </c>
      <c r="H569" s="58">
        <f xml:space="preserve"> IF( ISNA( 'F_Input Override'!H569 ), "", IF( ISBLANK( 'F_Input Override'!H569 ), 'F_Inputs - BP'!H569, 'F_Input Override'!H569 ) )</f>
        <v>0</v>
      </c>
      <c r="I569" s="58">
        <f xml:space="preserve"> IF( ISNA( 'F_Input Override'!I569 ), "", IF( ISBLANK( 'F_Input Override'!I569 ), 'F_Inputs - BP'!I569, 'F_Input Override'!I569 ) )</f>
        <v>0</v>
      </c>
      <c r="J569" s="58">
        <f xml:space="preserve"> IF( ISNA( 'F_Input Override'!J569 ), "", IF( ISBLANK( 'F_Input Override'!J569 ), 'F_Inputs - BP'!J569, 'F_Input Override'!J569 ) )</f>
        <v>0</v>
      </c>
      <c r="K569" s="64" t="str">
        <f xml:space="preserve"> INDEX(Lookup!C:C, MATCH('Inp - BP final'!B569, Lookup!B:B, 0),)</f>
        <v>Plus capex BIO</v>
      </c>
    </row>
    <row r="570" spans="1:11">
      <c r="A570" t="s">
        <v>23</v>
      </c>
      <c r="B570" t="s">
        <v>256</v>
      </c>
      <c r="C570" t="s">
        <v>257</v>
      </c>
      <c r="D570" t="s">
        <v>47</v>
      </c>
      <c r="E570" t="s">
        <v>41</v>
      </c>
      <c r="F570" s="58">
        <f xml:space="preserve"> IF( ISNA( 'F_Input Override'!F570 ), "", IF( ISBLANK( 'F_Input Override'!F570 ), 'F_Inputs - BP'!F570, 'F_Input Override'!F570 ) )</f>
        <v>38.632350919325539</v>
      </c>
      <c r="G570" s="58">
        <f xml:space="preserve"> IF( ISNA( 'F_Input Override'!G570 ), "", IF( ISBLANK( 'F_Input Override'!G570 ), 'F_Inputs - BP'!G570, 'F_Input Override'!G570 ) )</f>
        <v>32.597696853867284</v>
      </c>
      <c r="H570" s="58">
        <f xml:space="preserve"> IF( ISNA( 'F_Input Override'!H570 ), "", IF( ISBLANK( 'F_Input Override'!H570 ), 'F_Inputs - BP'!H570, 'F_Input Override'!H570 ) )</f>
        <v>32.316783800860968</v>
      </c>
      <c r="I570" s="58">
        <f xml:space="preserve"> IF( ISNA( 'F_Input Override'!I570 ), "", IF( ISBLANK( 'F_Input Override'!I570 ), 'F_Inputs - BP'!I570, 'F_Input Override'!I570 ) )</f>
        <v>25.226711808081859</v>
      </c>
      <c r="J570" s="58">
        <f xml:space="preserve"> IF( ISNA( 'F_Input Override'!J570 ), "", IF( ISBLANK( 'F_Input Override'!J570 ), 'F_Inputs - BP'!J570, 'F_Input Override'!J570 ) )</f>
        <v>12.69073931608887</v>
      </c>
      <c r="K570" s="64" t="str">
        <f xml:space="preserve"> INDEX(Lookup!C:C, MATCH('Inp - BP final'!B570, Lookup!B:B, 0),)</f>
        <v>Plus capex BIO</v>
      </c>
    </row>
    <row r="571" spans="1:11">
      <c r="A571" t="s">
        <v>23</v>
      </c>
      <c r="B571" t="s">
        <v>258</v>
      </c>
      <c r="C571" t="s">
        <v>259</v>
      </c>
      <c r="D571" t="s">
        <v>47</v>
      </c>
      <c r="E571" t="s">
        <v>41</v>
      </c>
      <c r="F571" s="58">
        <f xml:space="preserve"> IF( ISNA( 'F_Input Override'!F571 ), "", IF( ISBLANK( 'F_Input Override'!F571 ), 'F_Inputs - BP'!F571, 'F_Input Override'!F571 ) )</f>
        <v>0</v>
      </c>
      <c r="G571" s="58">
        <f xml:space="preserve"> IF( ISNA( 'F_Input Override'!G571 ), "", IF( ISBLANK( 'F_Input Override'!G571 ), 'F_Inputs - BP'!G571, 'F_Input Override'!G571 ) )</f>
        <v>0</v>
      </c>
      <c r="H571" s="58">
        <f xml:space="preserve"> IF( ISNA( 'F_Input Override'!H571 ), "", IF( ISBLANK( 'F_Input Override'!H571 ), 'F_Inputs - BP'!H571, 'F_Input Override'!H571 ) )</f>
        <v>0</v>
      </c>
      <c r="I571" s="58">
        <f xml:space="preserve"> IF( ISNA( 'F_Input Override'!I571 ), "", IF( ISBLANK( 'F_Input Override'!I571 ), 'F_Inputs - BP'!I571, 'F_Input Override'!I571 ) )</f>
        <v>0</v>
      </c>
      <c r="J571" s="58">
        <f xml:space="preserve"> IF( ISNA( 'F_Input Override'!J571 ), "", IF( ISBLANK( 'F_Input Override'!J571 ), 'F_Inputs - BP'!J571, 'F_Input Override'!J571 ) )</f>
        <v>0</v>
      </c>
      <c r="K571" s="64" t="str">
        <f xml:space="preserve"> INDEX(Lookup!C:C, MATCH('Inp - BP final'!B571, Lookup!B:B, 0),)</f>
        <v>Plus capex BIO</v>
      </c>
    </row>
    <row r="572" spans="1:11">
      <c r="A572" t="s">
        <v>23</v>
      </c>
      <c r="B572" t="s">
        <v>260</v>
      </c>
      <c r="C572" t="s">
        <v>261</v>
      </c>
      <c r="D572" t="s">
        <v>47</v>
      </c>
      <c r="E572" t="s">
        <v>41</v>
      </c>
      <c r="F572" s="58">
        <f xml:space="preserve"> IF( ISNA( 'F_Input Override'!F572 ), "", IF( ISBLANK( 'F_Input Override'!F572 ), 'F_Inputs - BP'!F572, 'F_Input Override'!F572 ) )</f>
        <v>0</v>
      </c>
      <c r="G572" s="58">
        <f xml:space="preserve"> IF( ISNA( 'F_Input Override'!G572 ), "", IF( ISBLANK( 'F_Input Override'!G572 ), 'F_Inputs - BP'!G572, 'F_Input Override'!G572 ) )</f>
        <v>0</v>
      </c>
      <c r="H572" s="58">
        <f xml:space="preserve"> IF( ISNA( 'F_Input Override'!H572 ), "", IF( ISBLANK( 'F_Input Override'!H572 ), 'F_Inputs - BP'!H572, 'F_Input Override'!H572 ) )</f>
        <v>0</v>
      </c>
      <c r="I572" s="58">
        <f xml:space="preserve"> IF( ISNA( 'F_Input Override'!I572 ), "", IF( ISBLANK( 'F_Input Override'!I572 ), 'F_Inputs - BP'!I572, 'F_Input Override'!I572 ) )</f>
        <v>0</v>
      </c>
      <c r="J572" s="58">
        <f xml:space="preserve"> IF( ISNA( 'F_Input Override'!J572 ), "", IF( ISBLANK( 'F_Input Override'!J572 ), 'F_Inputs - BP'!J572, 'F_Input Override'!J572 ) )</f>
        <v>0</v>
      </c>
      <c r="K572" s="64" t="str">
        <f xml:space="preserve"> INDEX(Lookup!C:C, MATCH('Inp - BP final'!B572, Lookup!B:B, 0),)</f>
        <v>Plus capex ADDN1</v>
      </c>
    </row>
    <row r="573" spans="1:11">
      <c r="A573" t="s">
        <v>23</v>
      </c>
      <c r="B573" t="s">
        <v>262</v>
      </c>
      <c r="C573" t="s">
        <v>263</v>
      </c>
      <c r="D573" t="s">
        <v>47</v>
      </c>
      <c r="E573" t="s">
        <v>41</v>
      </c>
      <c r="F573" s="58">
        <f xml:space="preserve"> IF( ISNA( 'F_Input Override'!F573 ), "", IF( ISBLANK( 'F_Input Override'!F573 ), 'F_Inputs - BP'!F573, 'F_Input Override'!F573 ) )</f>
        <v>0</v>
      </c>
      <c r="G573" s="58">
        <f xml:space="preserve"> IF( ISNA( 'F_Input Override'!G573 ), "", IF( ISBLANK( 'F_Input Override'!G573 ), 'F_Inputs - BP'!G573, 'F_Input Override'!G573 ) )</f>
        <v>0</v>
      </c>
      <c r="H573" s="58">
        <f xml:space="preserve"> IF( ISNA( 'F_Input Override'!H573 ), "", IF( ISBLANK( 'F_Input Override'!H573 ), 'F_Inputs - BP'!H573, 'F_Input Override'!H573 ) )</f>
        <v>0</v>
      </c>
      <c r="I573" s="58">
        <f xml:space="preserve"> IF( ISNA( 'F_Input Override'!I573 ), "", IF( ISBLANK( 'F_Input Override'!I573 ), 'F_Inputs - BP'!I573, 'F_Input Override'!I573 ) )</f>
        <v>0</v>
      </c>
      <c r="J573" s="58">
        <f xml:space="preserve"> IF( ISNA( 'F_Input Override'!J573 ), "", IF( ISBLANK( 'F_Input Override'!J573 ), 'F_Inputs - BP'!J573, 'F_Input Override'!J573 ) )</f>
        <v>0</v>
      </c>
      <c r="K573" s="64" t="str">
        <f xml:space="preserve"> INDEX(Lookup!C:C, MATCH('Inp - BP final'!B573, Lookup!B:B, 0),)</f>
        <v>Plus capex ADDN2</v>
      </c>
    </row>
    <row r="574" spans="1:11">
      <c r="A574" t="s">
        <v>23</v>
      </c>
      <c r="B574" t="s">
        <v>264</v>
      </c>
      <c r="C574" t="s">
        <v>265</v>
      </c>
      <c r="D574" t="s">
        <v>47</v>
      </c>
      <c r="E574" t="s">
        <v>41</v>
      </c>
      <c r="F574" s="58">
        <f xml:space="preserve"> IF( ISNA( 'F_Input Override'!F574 ), "", IF( ISBLANK( 'F_Input Override'!F574 ), 'F_Inputs - BP'!F574, 'F_Input Override'!F574 ) )</f>
        <v>38.632350919325539</v>
      </c>
      <c r="G574" s="58">
        <f xml:space="preserve"> IF( ISNA( 'F_Input Override'!G574 ), "", IF( ISBLANK( 'F_Input Override'!G574 ), 'F_Inputs - BP'!G574, 'F_Input Override'!G574 ) )</f>
        <v>32.597696853867284</v>
      </c>
      <c r="H574" s="58">
        <f xml:space="preserve"> IF( ISNA( 'F_Input Override'!H574 ), "", IF( ISBLANK( 'F_Input Override'!H574 ), 'F_Inputs - BP'!H574, 'F_Input Override'!H574 ) )</f>
        <v>32.316783800860968</v>
      </c>
      <c r="I574" s="58">
        <f xml:space="preserve"> IF( ISNA( 'F_Input Override'!I574 ), "", IF( ISBLANK( 'F_Input Override'!I574 ), 'F_Inputs - BP'!I574, 'F_Input Override'!I574 ) )</f>
        <v>25.226711808081859</v>
      </c>
      <c r="J574" s="58">
        <f xml:space="preserve"> IF( ISNA( 'F_Input Override'!J574 ), "", IF( ISBLANK( 'F_Input Override'!J574 ), 'F_Inputs - BP'!J574, 'F_Input Override'!J574 ) )</f>
        <v>12.69073931608887</v>
      </c>
      <c r="K574" s="64" t="str">
        <f xml:space="preserve"> INDEX(Lookup!C:C, MATCH('Inp - BP final'!B574, Lookup!B:B, 0),)</f>
        <v>Plus capex Total</v>
      </c>
    </row>
    <row r="575" spans="1:11">
      <c r="A575" t="s">
        <v>23</v>
      </c>
      <c r="B575" t="s">
        <v>266</v>
      </c>
      <c r="C575" t="s">
        <v>267</v>
      </c>
      <c r="D575" t="s">
        <v>47</v>
      </c>
      <c r="E575" t="s">
        <v>41</v>
      </c>
      <c r="F575" s="58">
        <f xml:space="preserve"> IF( ISNA( 'F_Input Override'!F575 ), "", IF( ISBLANK( 'F_Input Override'!F575 ), 'F_Inputs - BP'!F575, 'F_Input Override'!F575 ) )</f>
        <v>0</v>
      </c>
      <c r="G575" s="58">
        <f xml:space="preserve"> IF( ISNA( 'F_Input Override'!G575 ), "", IF( ISBLANK( 'F_Input Override'!G575 ), 'F_Inputs - BP'!G575, 'F_Input Override'!G575 ) )</f>
        <v>0</v>
      </c>
      <c r="H575" s="58">
        <f xml:space="preserve"> IF( ISNA( 'F_Input Override'!H575 ), "", IF( ISBLANK( 'F_Input Override'!H575 ), 'F_Inputs - BP'!H575, 'F_Input Override'!H575 ) )</f>
        <v>0</v>
      </c>
      <c r="I575" s="58">
        <f xml:space="preserve"> IF( ISNA( 'F_Input Override'!I575 ), "", IF( ISBLANK( 'F_Input Override'!I575 ), 'F_Inputs - BP'!I575, 'F_Input Override'!I575 ) )</f>
        <v>0</v>
      </c>
      <c r="J575" s="58">
        <f xml:space="preserve"> IF( ISNA( 'F_Input Override'!J575 ), "", IF( ISBLANK( 'F_Input Override'!J575 ), 'F_Inputs - BP'!J575, 'F_Input Override'!J575 ) )</f>
        <v>0</v>
      </c>
      <c r="K575" s="64" t="str">
        <f xml:space="preserve"> INDEX(Lookup!C:C, MATCH('Inp - BP final'!B575, Lookup!B:B, 0),)</f>
        <v>Plus opex WWN+</v>
      </c>
    </row>
    <row r="576" spans="1:11">
      <c r="A576" t="s">
        <v>23</v>
      </c>
      <c r="B576" t="s">
        <v>268</v>
      </c>
      <c r="C576" t="s">
        <v>269</v>
      </c>
      <c r="D576" t="s">
        <v>47</v>
      </c>
      <c r="E576" t="s">
        <v>41</v>
      </c>
      <c r="F576" s="58">
        <f xml:space="preserve"> IF( ISNA( 'F_Input Override'!F576 ), "", IF( ISBLANK( 'F_Input Override'!F576 ), 'F_Inputs - BP'!F576, 'F_Input Override'!F576 ) )</f>
        <v>0</v>
      </c>
      <c r="G576" s="58">
        <f xml:space="preserve"> IF( ISNA( 'F_Input Override'!G576 ), "", IF( ISBLANK( 'F_Input Override'!G576 ), 'F_Inputs - BP'!G576, 'F_Input Override'!G576 ) )</f>
        <v>0</v>
      </c>
      <c r="H576" s="58">
        <f xml:space="preserve"> IF( ISNA( 'F_Input Override'!H576 ), "", IF( ISBLANK( 'F_Input Override'!H576 ), 'F_Inputs - BP'!H576, 'F_Input Override'!H576 ) )</f>
        <v>0</v>
      </c>
      <c r="I576" s="58">
        <f xml:space="preserve"> IF( ISNA( 'F_Input Override'!I576 ), "", IF( ISBLANK( 'F_Input Override'!I576 ), 'F_Inputs - BP'!I576, 'F_Input Override'!I576 ) )</f>
        <v>0</v>
      </c>
      <c r="J576" s="58">
        <f xml:space="preserve"> IF( ISNA( 'F_Input Override'!J576 ), "", IF( ISBLANK( 'F_Input Override'!J576 ), 'F_Inputs - BP'!J576, 'F_Input Override'!J576 ) )</f>
        <v>0</v>
      </c>
      <c r="K576" s="64" t="str">
        <f xml:space="preserve"> INDEX(Lookup!C:C, MATCH('Inp - BP final'!B576, Lookup!B:B, 0),)</f>
        <v>Plus opex WWN+</v>
      </c>
    </row>
    <row r="577" spans="1:11">
      <c r="A577" t="s">
        <v>23</v>
      </c>
      <c r="B577" t="s">
        <v>270</v>
      </c>
      <c r="C577" t="s">
        <v>271</v>
      </c>
      <c r="D577" t="s">
        <v>47</v>
      </c>
      <c r="E577" t="s">
        <v>41</v>
      </c>
      <c r="F577" s="58">
        <f xml:space="preserve"> IF( ISNA( 'F_Input Override'!F577 ), "", IF( ISBLANK( 'F_Input Override'!F577 ), 'F_Inputs - BP'!F577, 'F_Input Override'!F577 ) )</f>
        <v>0</v>
      </c>
      <c r="G577" s="58">
        <f xml:space="preserve"> IF( ISNA( 'F_Input Override'!G577 ), "", IF( ISBLANK( 'F_Input Override'!G577 ), 'F_Inputs - BP'!G577, 'F_Input Override'!G577 ) )</f>
        <v>0</v>
      </c>
      <c r="H577" s="58">
        <f xml:space="preserve"> IF( ISNA( 'F_Input Override'!H577 ), "", IF( ISBLANK( 'F_Input Override'!H577 ), 'F_Inputs - BP'!H577, 'F_Input Override'!H577 ) )</f>
        <v>0</v>
      </c>
      <c r="I577" s="58">
        <f xml:space="preserve"> IF( ISNA( 'F_Input Override'!I577 ), "", IF( ISBLANK( 'F_Input Override'!I577 ), 'F_Inputs - BP'!I577, 'F_Input Override'!I577 ) )</f>
        <v>0</v>
      </c>
      <c r="J577" s="58">
        <f xml:space="preserve"> IF( ISNA( 'F_Input Override'!J577 ), "", IF( ISBLANK( 'F_Input Override'!J577 ), 'F_Inputs - BP'!J577, 'F_Input Override'!J577 ) )</f>
        <v>0</v>
      </c>
      <c r="K577" s="64" t="str">
        <f xml:space="preserve"> INDEX(Lookup!C:C, MATCH('Inp - BP final'!B577, Lookup!B:B, 0),)</f>
        <v>Plus opex WWN+</v>
      </c>
    </row>
    <row r="578" spans="1:11">
      <c r="A578" t="s">
        <v>23</v>
      </c>
      <c r="B578" t="s">
        <v>272</v>
      </c>
      <c r="C578" t="s">
        <v>273</v>
      </c>
      <c r="D578" t="s">
        <v>47</v>
      </c>
      <c r="E578" t="s">
        <v>41</v>
      </c>
      <c r="F578" s="58">
        <f xml:space="preserve"> IF( ISNA( 'F_Input Override'!F578 ), "", IF( ISBLANK( 'F_Input Override'!F578 ), 'F_Inputs - BP'!F578, 'F_Input Override'!F578 ) )</f>
        <v>0</v>
      </c>
      <c r="G578" s="58">
        <f xml:space="preserve"> IF( ISNA( 'F_Input Override'!G578 ), "", IF( ISBLANK( 'F_Input Override'!G578 ), 'F_Inputs - BP'!G578, 'F_Input Override'!G578 ) )</f>
        <v>0</v>
      </c>
      <c r="H578" s="58">
        <f xml:space="preserve"> IF( ISNA( 'F_Input Override'!H578 ), "", IF( ISBLANK( 'F_Input Override'!H578 ), 'F_Inputs - BP'!H578, 'F_Input Override'!H578 ) )</f>
        <v>0</v>
      </c>
      <c r="I578" s="58">
        <f xml:space="preserve"> IF( ISNA( 'F_Input Override'!I578 ), "", IF( ISBLANK( 'F_Input Override'!I578 ), 'F_Inputs - BP'!I578, 'F_Input Override'!I578 ) )</f>
        <v>0</v>
      </c>
      <c r="J578" s="58">
        <f xml:space="preserve"> IF( ISNA( 'F_Input Override'!J578 ), "", IF( ISBLANK( 'F_Input Override'!J578 ), 'F_Inputs - BP'!J578, 'F_Input Override'!J578 ) )</f>
        <v>0</v>
      </c>
      <c r="K578" s="64" t="str">
        <f xml:space="preserve"> INDEX(Lookup!C:C, MATCH('Inp - BP final'!B578, Lookup!B:B, 0),)</f>
        <v>Plus opex WWN+</v>
      </c>
    </row>
    <row r="579" spans="1:11">
      <c r="A579" t="s">
        <v>23</v>
      </c>
      <c r="B579" t="s">
        <v>274</v>
      </c>
      <c r="C579" t="s">
        <v>275</v>
      </c>
      <c r="D579" t="s">
        <v>47</v>
      </c>
      <c r="E579" t="s">
        <v>41</v>
      </c>
      <c r="F579" s="58">
        <f xml:space="preserve"> IF( ISNA( 'F_Input Override'!F579 ), "", IF( ISBLANK( 'F_Input Override'!F579 ), 'F_Inputs - BP'!F579, 'F_Input Override'!F579 ) )</f>
        <v>0</v>
      </c>
      <c r="G579" s="58">
        <f xml:space="preserve"> IF( ISNA( 'F_Input Override'!G579 ), "", IF( ISBLANK( 'F_Input Override'!G579 ), 'F_Inputs - BP'!G579, 'F_Input Override'!G579 ) )</f>
        <v>0</v>
      </c>
      <c r="H579" s="58">
        <f xml:space="preserve"> IF( ISNA( 'F_Input Override'!H579 ), "", IF( ISBLANK( 'F_Input Override'!H579 ), 'F_Inputs - BP'!H579, 'F_Input Override'!H579 ) )</f>
        <v>0</v>
      </c>
      <c r="I579" s="58">
        <f xml:space="preserve"> IF( ISNA( 'F_Input Override'!I579 ), "", IF( ISBLANK( 'F_Input Override'!I579 ), 'F_Inputs - BP'!I579, 'F_Input Override'!I579 ) )</f>
        <v>0</v>
      </c>
      <c r="J579" s="58">
        <f xml:space="preserve"> IF( ISNA( 'F_Input Override'!J579 ), "", IF( ISBLANK( 'F_Input Override'!J579 ), 'F_Inputs - BP'!J579, 'F_Input Override'!J579 ) )</f>
        <v>0</v>
      </c>
      <c r="K579" s="64" t="str">
        <f xml:space="preserve"> INDEX(Lookup!C:C, MATCH('Inp - BP final'!B579, Lookup!B:B, 0),)</f>
        <v>Plus opex WWN+</v>
      </c>
    </row>
    <row r="580" spans="1:11">
      <c r="A580" t="s">
        <v>23</v>
      </c>
      <c r="B580" t="s">
        <v>276</v>
      </c>
      <c r="C580" t="s">
        <v>277</v>
      </c>
      <c r="D580" t="s">
        <v>47</v>
      </c>
      <c r="E580" t="s">
        <v>41</v>
      </c>
      <c r="F580" s="58">
        <f xml:space="preserve"> IF( ISNA( 'F_Input Override'!F580 ), "", IF( ISBLANK( 'F_Input Override'!F580 ), 'F_Inputs - BP'!F580, 'F_Input Override'!F580 ) )</f>
        <v>0</v>
      </c>
      <c r="G580" s="58">
        <f xml:space="preserve"> IF( ISNA( 'F_Input Override'!G580 ), "", IF( ISBLANK( 'F_Input Override'!G580 ), 'F_Inputs - BP'!G580, 'F_Input Override'!G580 ) )</f>
        <v>0</v>
      </c>
      <c r="H580" s="58">
        <f xml:space="preserve"> IF( ISNA( 'F_Input Override'!H580 ), "", IF( ISBLANK( 'F_Input Override'!H580 ), 'F_Inputs - BP'!H580, 'F_Input Override'!H580 ) )</f>
        <v>0</v>
      </c>
      <c r="I580" s="58">
        <f xml:space="preserve"> IF( ISNA( 'F_Input Override'!I580 ), "", IF( ISBLANK( 'F_Input Override'!I580 ), 'F_Inputs - BP'!I580, 'F_Input Override'!I580 ) )</f>
        <v>0</v>
      </c>
      <c r="J580" s="58">
        <f xml:space="preserve"> IF( ISNA( 'F_Input Override'!J580 ), "", IF( ISBLANK( 'F_Input Override'!J580 ), 'F_Inputs - BP'!J580, 'F_Input Override'!J580 ) )</f>
        <v>0</v>
      </c>
      <c r="K580" s="64" t="str">
        <f xml:space="preserve"> INDEX(Lookup!C:C, MATCH('Inp - BP final'!B580, Lookup!B:B, 0),)</f>
        <v>Plus opex BIO</v>
      </c>
    </row>
    <row r="581" spans="1:11">
      <c r="A581" t="s">
        <v>23</v>
      </c>
      <c r="B581" t="s">
        <v>278</v>
      </c>
      <c r="C581" t="s">
        <v>279</v>
      </c>
      <c r="D581" t="s">
        <v>47</v>
      </c>
      <c r="E581" t="s">
        <v>41</v>
      </c>
      <c r="F581" s="58">
        <f xml:space="preserve"> IF( ISNA( 'F_Input Override'!F581 ), "", IF( ISBLANK( 'F_Input Override'!F581 ), 'F_Inputs - BP'!F581, 'F_Input Override'!F581 ) )</f>
        <v>0</v>
      </c>
      <c r="G581" s="58">
        <f xml:space="preserve"> IF( ISNA( 'F_Input Override'!G581 ), "", IF( ISBLANK( 'F_Input Override'!G581 ), 'F_Inputs - BP'!G581, 'F_Input Override'!G581 ) )</f>
        <v>0</v>
      </c>
      <c r="H581" s="58">
        <f xml:space="preserve"> IF( ISNA( 'F_Input Override'!H581 ), "", IF( ISBLANK( 'F_Input Override'!H581 ), 'F_Inputs - BP'!H581, 'F_Input Override'!H581 ) )</f>
        <v>0</v>
      </c>
      <c r="I581" s="58">
        <f xml:space="preserve"> IF( ISNA( 'F_Input Override'!I581 ), "", IF( ISBLANK( 'F_Input Override'!I581 ), 'F_Inputs - BP'!I581, 'F_Input Override'!I581 ) )</f>
        <v>0</v>
      </c>
      <c r="J581" s="58">
        <f xml:space="preserve"> IF( ISNA( 'F_Input Override'!J581 ), "", IF( ISBLANK( 'F_Input Override'!J581 ), 'F_Inputs - BP'!J581, 'F_Input Override'!J581 ) )</f>
        <v>0</v>
      </c>
      <c r="K581" s="64" t="str">
        <f xml:space="preserve"> INDEX(Lookup!C:C, MATCH('Inp - BP final'!B581, Lookup!B:B, 0),)</f>
        <v>Plus opex BIO</v>
      </c>
    </row>
    <row r="582" spans="1:11">
      <c r="A582" t="s">
        <v>23</v>
      </c>
      <c r="B582" t="s">
        <v>280</v>
      </c>
      <c r="C582" t="s">
        <v>281</v>
      </c>
      <c r="D582" t="s">
        <v>47</v>
      </c>
      <c r="E582" t="s">
        <v>41</v>
      </c>
      <c r="F582" s="58">
        <f xml:space="preserve"> IF( ISNA( 'F_Input Override'!F582 ), "", IF( ISBLANK( 'F_Input Override'!F582 ), 'F_Inputs - BP'!F582, 'F_Input Override'!F582 ) )</f>
        <v>0</v>
      </c>
      <c r="G582" s="58">
        <f xml:space="preserve"> IF( ISNA( 'F_Input Override'!G582 ), "", IF( ISBLANK( 'F_Input Override'!G582 ), 'F_Inputs - BP'!G582, 'F_Input Override'!G582 ) )</f>
        <v>0</v>
      </c>
      <c r="H582" s="58">
        <f xml:space="preserve"> IF( ISNA( 'F_Input Override'!H582 ), "", IF( ISBLANK( 'F_Input Override'!H582 ), 'F_Inputs - BP'!H582, 'F_Input Override'!H582 ) )</f>
        <v>0</v>
      </c>
      <c r="I582" s="58">
        <f xml:space="preserve"> IF( ISNA( 'F_Input Override'!I582 ), "", IF( ISBLANK( 'F_Input Override'!I582 ), 'F_Inputs - BP'!I582, 'F_Input Override'!I582 ) )</f>
        <v>0</v>
      </c>
      <c r="J582" s="58">
        <f xml:space="preserve"> IF( ISNA( 'F_Input Override'!J582 ), "", IF( ISBLANK( 'F_Input Override'!J582 ), 'F_Inputs - BP'!J582, 'F_Input Override'!J582 ) )</f>
        <v>0</v>
      </c>
      <c r="K582" s="64" t="str">
        <f xml:space="preserve"> INDEX(Lookup!C:C, MATCH('Inp - BP final'!B582, Lookup!B:B, 0),)</f>
        <v>Plus opex BIO</v>
      </c>
    </row>
    <row r="583" spans="1:11">
      <c r="A583" t="s">
        <v>23</v>
      </c>
      <c r="B583" t="s">
        <v>282</v>
      </c>
      <c r="C583" t="s">
        <v>283</v>
      </c>
      <c r="D583" t="s">
        <v>47</v>
      </c>
      <c r="E583" t="s">
        <v>41</v>
      </c>
      <c r="F583" s="58">
        <f xml:space="preserve"> IF( ISNA( 'F_Input Override'!F583 ), "", IF( ISBLANK( 'F_Input Override'!F583 ), 'F_Inputs - BP'!F583, 'F_Input Override'!F583 ) )</f>
        <v>0</v>
      </c>
      <c r="G583" s="58">
        <f xml:space="preserve"> IF( ISNA( 'F_Input Override'!G583 ), "", IF( ISBLANK( 'F_Input Override'!G583 ), 'F_Inputs - BP'!G583, 'F_Input Override'!G583 ) )</f>
        <v>0</v>
      </c>
      <c r="H583" s="58">
        <f xml:space="preserve"> IF( ISNA( 'F_Input Override'!H583 ), "", IF( ISBLANK( 'F_Input Override'!H583 ), 'F_Inputs - BP'!H583, 'F_Input Override'!H583 ) )</f>
        <v>0</v>
      </c>
      <c r="I583" s="58">
        <f xml:space="preserve"> IF( ISNA( 'F_Input Override'!I583 ), "", IF( ISBLANK( 'F_Input Override'!I583 ), 'F_Inputs - BP'!I583, 'F_Input Override'!I583 ) )</f>
        <v>0</v>
      </c>
      <c r="J583" s="58">
        <f xml:space="preserve"> IF( ISNA( 'F_Input Override'!J583 ), "", IF( ISBLANK( 'F_Input Override'!J583 ), 'F_Inputs - BP'!J583, 'F_Input Override'!J583 ) )</f>
        <v>0</v>
      </c>
      <c r="K583" s="64" t="str">
        <f xml:space="preserve"> INDEX(Lookup!C:C, MATCH('Inp - BP final'!B583, Lookup!B:B, 0),)</f>
        <v>Plus opex ADDN1</v>
      </c>
    </row>
    <row r="584" spans="1:11">
      <c r="A584" t="s">
        <v>23</v>
      </c>
      <c r="B584" t="s">
        <v>284</v>
      </c>
      <c r="C584" t="s">
        <v>285</v>
      </c>
      <c r="D584" t="s">
        <v>47</v>
      </c>
      <c r="E584" t="s">
        <v>41</v>
      </c>
      <c r="F584" s="58">
        <f xml:space="preserve"> IF( ISNA( 'F_Input Override'!F584 ), "", IF( ISBLANK( 'F_Input Override'!F584 ), 'F_Inputs - BP'!F584, 'F_Input Override'!F584 ) )</f>
        <v>0</v>
      </c>
      <c r="G584" s="58">
        <f xml:space="preserve"> IF( ISNA( 'F_Input Override'!G584 ), "", IF( ISBLANK( 'F_Input Override'!G584 ), 'F_Inputs - BP'!G584, 'F_Input Override'!G584 ) )</f>
        <v>0</v>
      </c>
      <c r="H584" s="58">
        <f xml:space="preserve"> IF( ISNA( 'F_Input Override'!H584 ), "", IF( ISBLANK( 'F_Input Override'!H584 ), 'F_Inputs - BP'!H584, 'F_Input Override'!H584 ) )</f>
        <v>0</v>
      </c>
      <c r="I584" s="58">
        <f xml:space="preserve"> IF( ISNA( 'F_Input Override'!I584 ), "", IF( ISBLANK( 'F_Input Override'!I584 ), 'F_Inputs - BP'!I584, 'F_Input Override'!I584 ) )</f>
        <v>0</v>
      </c>
      <c r="J584" s="58">
        <f xml:space="preserve"> IF( ISNA( 'F_Input Override'!J584 ), "", IF( ISBLANK( 'F_Input Override'!J584 ), 'F_Inputs - BP'!J584, 'F_Input Override'!J584 ) )</f>
        <v>0</v>
      </c>
      <c r="K584" s="64" t="str">
        <f xml:space="preserve"> INDEX(Lookup!C:C, MATCH('Inp - BP final'!B584, Lookup!B:B, 0),)</f>
        <v>Plus opex ADDN2</v>
      </c>
    </row>
    <row r="585" spans="1:11">
      <c r="A585" t="s">
        <v>23</v>
      </c>
      <c r="B585" t="s">
        <v>286</v>
      </c>
      <c r="C585" t="s">
        <v>287</v>
      </c>
      <c r="D585" t="s">
        <v>47</v>
      </c>
      <c r="E585" t="s">
        <v>41</v>
      </c>
      <c r="F585" s="58">
        <f xml:space="preserve"> IF( ISNA( 'F_Input Override'!F585 ), "", IF( ISBLANK( 'F_Input Override'!F585 ), 'F_Inputs - BP'!F585, 'F_Input Override'!F585 ) )</f>
        <v>0</v>
      </c>
      <c r="G585" s="58">
        <f xml:space="preserve"> IF( ISNA( 'F_Input Override'!G585 ), "", IF( ISBLANK( 'F_Input Override'!G585 ), 'F_Inputs - BP'!G585, 'F_Input Override'!G585 ) )</f>
        <v>0</v>
      </c>
      <c r="H585" s="58">
        <f xml:space="preserve"> IF( ISNA( 'F_Input Override'!H585 ), "", IF( ISBLANK( 'F_Input Override'!H585 ), 'F_Inputs - BP'!H585, 'F_Input Override'!H585 ) )</f>
        <v>0</v>
      </c>
      <c r="I585" s="58">
        <f xml:space="preserve"> IF( ISNA( 'F_Input Override'!I585 ), "", IF( ISBLANK( 'F_Input Override'!I585 ), 'F_Inputs - BP'!I585, 'F_Input Override'!I585 ) )</f>
        <v>0</v>
      </c>
      <c r="J585" s="58">
        <f xml:space="preserve"> IF( ISNA( 'F_Input Override'!J585 ), "", IF( ISBLANK( 'F_Input Override'!J585 ), 'F_Inputs - BP'!J585, 'F_Input Override'!J585 ) )</f>
        <v>0</v>
      </c>
      <c r="K585" s="64" t="str">
        <f xml:space="preserve"> INDEX(Lookup!C:C, MATCH('Inp - BP final'!B585, Lookup!B:B, 0),)</f>
        <v>Plus opex Total</v>
      </c>
    </row>
    <row r="586" spans="1:11">
      <c r="A586" t="s">
        <v>23</v>
      </c>
      <c r="B586" t="s">
        <v>288</v>
      </c>
      <c r="C586" t="s">
        <v>289</v>
      </c>
      <c r="D586" t="s">
        <v>47</v>
      </c>
      <c r="E586" t="s">
        <v>41</v>
      </c>
      <c r="F586" s="58">
        <f xml:space="preserve"> IF( ISNA( 'F_Input Override'!F586 ), "", IF( ISBLANK( 'F_Input Override'!F586 ), 'F_Inputs - BP'!F586, 'F_Input Override'!F586 ) )</f>
        <v>0</v>
      </c>
      <c r="G586" s="58">
        <f xml:space="preserve"> IF( ISNA( 'F_Input Override'!G586 ), "", IF( ISBLANK( 'F_Input Override'!G586 ), 'F_Inputs - BP'!G586, 'F_Input Override'!G586 ) )</f>
        <v>0</v>
      </c>
      <c r="H586" s="58">
        <f xml:space="preserve"> IF( ISNA( 'F_Input Override'!H586 ), "", IF( ISBLANK( 'F_Input Override'!H586 ), 'F_Inputs - BP'!H586, 'F_Input Override'!H586 ) )</f>
        <v>0</v>
      </c>
      <c r="I586" s="58">
        <f xml:space="preserve"> IF( ISNA( 'F_Input Override'!I586 ), "", IF( ISBLANK( 'F_Input Override'!I586 ), 'F_Inputs - BP'!I586, 'F_Input Override'!I586 ) )</f>
        <v>0</v>
      </c>
      <c r="J586" s="58">
        <f xml:space="preserve"> IF( ISNA( 'F_Input Override'!J586 ), "", IF( ISBLANK( 'F_Input Override'!J586 ), 'F_Inputs - BP'!J586, 'F_Input Override'!J586 ) )</f>
        <v>0</v>
      </c>
      <c r="K586" s="64" t="str">
        <f xml:space="preserve"> INDEX(Lookup!C:C, MATCH('Inp - BP final'!B586, Lookup!B:B, 0),)</f>
        <v>Plus totex WWN+</v>
      </c>
    </row>
    <row r="587" spans="1:11">
      <c r="A587" t="s">
        <v>23</v>
      </c>
      <c r="B587" t="s">
        <v>290</v>
      </c>
      <c r="C587" t="s">
        <v>291</v>
      </c>
      <c r="D587" t="s">
        <v>47</v>
      </c>
      <c r="E587" t="s">
        <v>41</v>
      </c>
      <c r="F587" s="58">
        <f xml:space="preserve"> IF( ISNA( 'F_Input Override'!F587 ), "", IF( ISBLANK( 'F_Input Override'!F587 ), 'F_Inputs - BP'!F587, 'F_Input Override'!F587 ) )</f>
        <v>0</v>
      </c>
      <c r="G587" s="58">
        <f xml:space="preserve"> IF( ISNA( 'F_Input Override'!G587 ), "", IF( ISBLANK( 'F_Input Override'!G587 ), 'F_Inputs - BP'!G587, 'F_Input Override'!G587 ) )</f>
        <v>0</v>
      </c>
      <c r="H587" s="58">
        <f xml:space="preserve"> IF( ISNA( 'F_Input Override'!H587 ), "", IF( ISBLANK( 'F_Input Override'!H587 ), 'F_Inputs - BP'!H587, 'F_Input Override'!H587 ) )</f>
        <v>0</v>
      </c>
      <c r="I587" s="58">
        <f xml:space="preserve"> IF( ISNA( 'F_Input Override'!I587 ), "", IF( ISBLANK( 'F_Input Override'!I587 ), 'F_Inputs - BP'!I587, 'F_Input Override'!I587 ) )</f>
        <v>0</v>
      </c>
      <c r="J587" s="58">
        <f xml:space="preserve"> IF( ISNA( 'F_Input Override'!J587 ), "", IF( ISBLANK( 'F_Input Override'!J587 ), 'F_Inputs - BP'!J587, 'F_Input Override'!J587 ) )</f>
        <v>0</v>
      </c>
      <c r="K587" s="64" t="str">
        <f xml:space="preserve"> INDEX(Lookup!C:C, MATCH('Inp - BP final'!B587, Lookup!B:B, 0),)</f>
        <v>Plus totex WWN+</v>
      </c>
    </row>
    <row r="588" spans="1:11">
      <c r="A588" t="s">
        <v>23</v>
      </c>
      <c r="B588" t="s">
        <v>292</v>
      </c>
      <c r="C588" t="s">
        <v>293</v>
      </c>
      <c r="D588" t="s">
        <v>47</v>
      </c>
      <c r="E588" t="s">
        <v>41</v>
      </c>
      <c r="F588" s="58">
        <f xml:space="preserve"> IF( ISNA( 'F_Input Override'!F588 ), "", IF( ISBLANK( 'F_Input Override'!F588 ), 'F_Inputs - BP'!F588, 'F_Input Override'!F588 ) )</f>
        <v>0</v>
      </c>
      <c r="G588" s="58">
        <f xml:space="preserve"> IF( ISNA( 'F_Input Override'!G588 ), "", IF( ISBLANK( 'F_Input Override'!G588 ), 'F_Inputs - BP'!G588, 'F_Input Override'!G588 ) )</f>
        <v>0</v>
      </c>
      <c r="H588" s="58">
        <f xml:space="preserve"> IF( ISNA( 'F_Input Override'!H588 ), "", IF( ISBLANK( 'F_Input Override'!H588 ), 'F_Inputs - BP'!H588, 'F_Input Override'!H588 ) )</f>
        <v>0</v>
      </c>
      <c r="I588" s="58">
        <f xml:space="preserve"> IF( ISNA( 'F_Input Override'!I588 ), "", IF( ISBLANK( 'F_Input Override'!I588 ), 'F_Inputs - BP'!I588, 'F_Input Override'!I588 ) )</f>
        <v>0</v>
      </c>
      <c r="J588" s="58">
        <f xml:space="preserve"> IF( ISNA( 'F_Input Override'!J588 ), "", IF( ISBLANK( 'F_Input Override'!J588 ), 'F_Inputs - BP'!J588, 'F_Input Override'!J588 ) )</f>
        <v>0</v>
      </c>
      <c r="K588" s="64" t="str">
        <f xml:space="preserve"> INDEX(Lookup!C:C, MATCH('Inp - BP final'!B588, Lookup!B:B, 0),)</f>
        <v>Plus totex WWN+</v>
      </c>
    </row>
    <row r="589" spans="1:11">
      <c r="A589" t="s">
        <v>23</v>
      </c>
      <c r="B589" t="s">
        <v>294</v>
      </c>
      <c r="C589" t="s">
        <v>295</v>
      </c>
      <c r="D589" t="s">
        <v>47</v>
      </c>
      <c r="E589" t="s">
        <v>41</v>
      </c>
      <c r="F589" s="58">
        <f xml:space="preserve"> IF( ISNA( 'F_Input Override'!F589 ), "", IF( ISBLANK( 'F_Input Override'!F589 ), 'F_Inputs - BP'!F589, 'F_Input Override'!F589 ) )</f>
        <v>0</v>
      </c>
      <c r="G589" s="58">
        <f xml:space="preserve"> IF( ISNA( 'F_Input Override'!G589 ), "", IF( ISBLANK( 'F_Input Override'!G589 ), 'F_Inputs - BP'!G589, 'F_Input Override'!G589 ) )</f>
        <v>0</v>
      </c>
      <c r="H589" s="58">
        <f xml:space="preserve"> IF( ISNA( 'F_Input Override'!H589 ), "", IF( ISBLANK( 'F_Input Override'!H589 ), 'F_Inputs - BP'!H589, 'F_Input Override'!H589 ) )</f>
        <v>0</v>
      </c>
      <c r="I589" s="58">
        <f xml:space="preserve"> IF( ISNA( 'F_Input Override'!I589 ), "", IF( ISBLANK( 'F_Input Override'!I589 ), 'F_Inputs - BP'!I589, 'F_Input Override'!I589 ) )</f>
        <v>0</v>
      </c>
      <c r="J589" s="58">
        <f xml:space="preserve"> IF( ISNA( 'F_Input Override'!J589 ), "", IF( ISBLANK( 'F_Input Override'!J589 ), 'F_Inputs - BP'!J589, 'F_Input Override'!J589 ) )</f>
        <v>0</v>
      </c>
      <c r="K589" s="64" t="str">
        <f xml:space="preserve"> INDEX(Lookup!C:C, MATCH('Inp - BP final'!B589, Lookup!B:B, 0),)</f>
        <v>Plus totex WWN+</v>
      </c>
    </row>
    <row r="590" spans="1:11">
      <c r="A590" t="s">
        <v>23</v>
      </c>
      <c r="B590" t="s">
        <v>296</v>
      </c>
      <c r="C590" t="s">
        <v>297</v>
      </c>
      <c r="D590" t="s">
        <v>47</v>
      </c>
      <c r="E590" t="s">
        <v>41</v>
      </c>
      <c r="F590" s="58">
        <f xml:space="preserve"> IF( ISNA( 'F_Input Override'!F590 ), "", IF( ISBLANK( 'F_Input Override'!F590 ), 'F_Inputs - BP'!F590, 'F_Input Override'!F590 ) )</f>
        <v>0</v>
      </c>
      <c r="G590" s="58">
        <f xml:space="preserve"> IF( ISNA( 'F_Input Override'!G590 ), "", IF( ISBLANK( 'F_Input Override'!G590 ), 'F_Inputs - BP'!G590, 'F_Input Override'!G590 ) )</f>
        <v>0</v>
      </c>
      <c r="H590" s="58">
        <f xml:space="preserve"> IF( ISNA( 'F_Input Override'!H590 ), "", IF( ISBLANK( 'F_Input Override'!H590 ), 'F_Inputs - BP'!H590, 'F_Input Override'!H590 ) )</f>
        <v>0</v>
      </c>
      <c r="I590" s="58">
        <f xml:space="preserve"> IF( ISNA( 'F_Input Override'!I590 ), "", IF( ISBLANK( 'F_Input Override'!I590 ), 'F_Inputs - BP'!I590, 'F_Input Override'!I590 ) )</f>
        <v>0</v>
      </c>
      <c r="J590" s="58">
        <f xml:space="preserve"> IF( ISNA( 'F_Input Override'!J590 ), "", IF( ISBLANK( 'F_Input Override'!J590 ), 'F_Inputs - BP'!J590, 'F_Input Override'!J590 ) )</f>
        <v>0</v>
      </c>
      <c r="K590" s="64" t="str">
        <f xml:space="preserve"> INDEX(Lookup!C:C, MATCH('Inp - BP final'!B590, Lookup!B:B, 0),)</f>
        <v>Plus totex WWN+</v>
      </c>
    </row>
    <row r="591" spans="1:11">
      <c r="A591" t="s">
        <v>23</v>
      </c>
      <c r="B591" t="s">
        <v>298</v>
      </c>
      <c r="C591" t="s">
        <v>299</v>
      </c>
      <c r="D591" t="s">
        <v>47</v>
      </c>
      <c r="E591" t="s">
        <v>41</v>
      </c>
      <c r="F591" s="58">
        <f xml:space="preserve"> IF( ISNA( 'F_Input Override'!F591 ), "", IF( ISBLANK( 'F_Input Override'!F591 ), 'F_Inputs - BP'!F591, 'F_Input Override'!F591 ) )</f>
        <v>0</v>
      </c>
      <c r="G591" s="58">
        <f xml:space="preserve"> IF( ISNA( 'F_Input Override'!G591 ), "", IF( ISBLANK( 'F_Input Override'!G591 ), 'F_Inputs - BP'!G591, 'F_Input Override'!G591 ) )</f>
        <v>0</v>
      </c>
      <c r="H591" s="58">
        <f xml:space="preserve"> IF( ISNA( 'F_Input Override'!H591 ), "", IF( ISBLANK( 'F_Input Override'!H591 ), 'F_Inputs - BP'!H591, 'F_Input Override'!H591 ) )</f>
        <v>0</v>
      </c>
      <c r="I591" s="58">
        <f xml:space="preserve"> IF( ISNA( 'F_Input Override'!I591 ), "", IF( ISBLANK( 'F_Input Override'!I591 ), 'F_Inputs - BP'!I591, 'F_Input Override'!I591 ) )</f>
        <v>0</v>
      </c>
      <c r="J591" s="58">
        <f xml:space="preserve"> IF( ISNA( 'F_Input Override'!J591 ), "", IF( ISBLANK( 'F_Input Override'!J591 ), 'F_Inputs - BP'!J591, 'F_Input Override'!J591 ) )</f>
        <v>0</v>
      </c>
      <c r="K591" s="64" t="str">
        <f xml:space="preserve"> INDEX(Lookup!C:C, MATCH('Inp - BP final'!B591, Lookup!B:B, 0),)</f>
        <v>Plus totex BIO</v>
      </c>
    </row>
    <row r="592" spans="1:11">
      <c r="A592" t="s">
        <v>23</v>
      </c>
      <c r="B592" t="s">
        <v>300</v>
      </c>
      <c r="C592" t="s">
        <v>301</v>
      </c>
      <c r="D592" t="s">
        <v>47</v>
      </c>
      <c r="E592" t="s">
        <v>41</v>
      </c>
      <c r="F592" s="58">
        <f xml:space="preserve"> IF( ISNA( 'F_Input Override'!F592 ), "", IF( ISBLANK( 'F_Input Override'!F592 ), 'F_Inputs - BP'!F592, 'F_Input Override'!F592 ) )</f>
        <v>38.632350919325539</v>
      </c>
      <c r="G592" s="58">
        <f xml:space="preserve"> IF( ISNA( 'F_Input Override'!G592 ), "", IF( ISBLANK( 'F_Input Override'!G592 ), 'F_Inputs - BP'!G592, 'F_Input Override'!G592 ) )</f>
        <v>32.597696853867284</v>
      </c>
      <c r="H592" s="58">
        <f xml:space="preserve"> IF( ISNA( 'F_Input Override'!H592 ), "", IF( ISBLANK( 'F_Input Override'!H592 ), 'F_Inputs - BP'!H592, 'F_Input Override'!H592 ) )</f>
        <v>32.316783800860968</v>
      </c>
      <c r="I592" s="58">
        <f xml:space="preserve"> IF( ISNA( 'F_Input Override'!I592 ), "", IF( ISBLANK( 'F_Input Override'!I592 ), 'F_Inputs - BP'!I592, 'F_Input Override'!I592 ) )</f>
        <v>25.226711808081859</v>
      </c>
      <c r="J592" s="58">
        <f xml:space="preserve"> IF( ISNA( 'F_Input Override'!J592 ), "", IF( ISBLANK( 'F_Input Override'!J592 ), 'F_Inputs - BP'!J592, 'F_Input Override'!J592 ) )</f>
        <v>12.69073931608887</v>
      </c>
      <c r="K592" s="64" t="str">
        <f xml:space="preserve"> INDEX(Lookup!C:C, MATCH('Inp - BP final'!B592, Lookup!B:B, 0),)</f>
        <v>Plus totex BIO</v>
      </c>
    </row>
    <row r="593" spans="1:12">
      <c r="A593" t="s">
        <v>23</v>
      </c>
      <c r="B593" t="s">
        <v>302</v>
      </c>
      <c r="C593" t="s">
        <v>303</v>
      </c>
      <c r="D593" t="s">
        <v>47</v>
      </c>
      <c r="E593" t="s">
        <v>41</v>
      </c>
      <c r="F593" s="58">
        <f xml:space="preserve"> IF( ISNA( 'F_Input Override'!F593 ), "", IF( ISBLANK( 'F_Input Override'!F593 ), 'F_Inputs - BP'!F593, 'F_Input Override'!F593 ) )</f>
        <v>0</v>
      </c>
      <c r="G593" s="58">
        <f xml:space="preserve"> IF( ISNA( 'F_Input Override'!G593 ), "", IF( ISBLANK( 'F_Input Override'!G593 ), 'F_Inputs - BP'!G593, 'F_Input Override'!G593 ) )</f>
        <v>0</v>
      </c>
      <c r="H593" s="58">
        <f xml:space="preserve"> IF( ISNA( 'F_Input Override'!H593 ), "", IF( ISBLANK( 'F_Input Override'!H593 ), 'F_Inputs - BP'!H593, 'F_Input Override'!H593 ) )</f>
        <v>0</v>
      </c>
      <c r="I593" s="58">
        <f xml:space="preserve"> IF( ISNA( 'F_Input Override'!I593 ), "", IF( ISBLANK( 'F_Input Override'!I593 ), 'F_Inputs - BP'!I593, 'F_Input Override'!I593 ) )</f>
        <v>0</v>
      </c>
      <c r="J593" s="58">
        <f xml:space="preserve"> IF( ISNA( 'F_Input Override'!J593 ), "", IF( ISBLANK( 'F_Input Override'!J593 ), 'F_Inputs - BP'!J593, 'F_Input Override'!J593 ) )</f>
        <v>0</v>
      </c>
      <c r="K593" s="64" t="str">
        <f xml:space="preserve"> INDEX(Lookup!C:C, MATCH('Inp - BP final'!B593, Lookup!B:B, 0),)</f>
        <v>Plus totex BIO</v>
      </c>
    </row>
    <row r="594" spans="1:12">
      <c r="A594" t="s">
        <v>23</v>
      </c>
      <c r="B594" t="s">
        <v>304</v>
      </c>
      <c r="C594" t="s">
        <v>305</v>
      </c>
      <c r="D594" t="s">
        <v>47</v>
      </c>
      <c r="E594" t="s">
        <v>41</v>
      </c>
      <c r="F594" s="58">
        <f xml:space="preserve"> IF( ISNA( 'F_Input Override'!F594 ), "", IF( ISBLANK( 'F_Input Override'!F594 ), 'F_Inputs - BP'!F594, 'F_Input Override'!F594 ) )</f>
        <v>0</v>
      </c>
      <c r="G594" s="58">
        <f xml:space="preserve"> IF( ISNA( 'F_Input Override'!G594 ), "", IF( ISBLANK( 'F_Input Override'!G594 ), 'F_Inputs - BP'!G594, 'F_Input Override'!G594 ) )</f>
        <v>0</v>
      </c>
      <c r="H594" s="58">
        <f xml:space="preserve"> IF( ISNA( 'F_Input Override'!H594 ), "", IF( ISBLANK( 'F_Input Override'!H594 ), 'F_Inputs - BP'!H594, 'F_Input Override'!H594 ) )</f>
        <v>0</v>
      </c>
      <c r="I594" s="58">
        <f xml:space="preserve"> IF( ISNA( 'F_Input Override'!I594 ), "", IF( ISBLANK( 'F_Input Override'!I594 ), 'F_Inputs - BP'!I594, 'F_Input Override'!I594 ) )</f>
        <v>0</v>
      </c>
      <c r="J594" s="58">
        <f xml:space="preserve"> IF( ISNA( 'F_Input Override'!J594 ), "", IF( ISBLANK( 'F_Input Override'!J594 ), 'F_Inputs - BP'!J594, 'F_Input Override'!J594 ) )</f>
        <v>0</v>
      </c>
      <c r="K594" s="64" t="str">
        <f xml:space="preserve"> INDEX(Lookup!C:C, MATCH('Inp - BP final'!B594, Lookup!B:B, 0),)</f>
        <v>Plus totex ADDN1</v>
      </c>
    </row>
    <row r="595" spans="1:12">
      <c r="A595" t="s">
        <v>23</v>
      </c>
      <c r="B595" t="s">
        <v>306</v>
      </c>
      <c r="C595" t="s">
        <v>307</v>
      </c>
      <c r="D595" t="s">
        <v>47</v>
      </c>
      <c r="E595" t="s">
        <v>41</v>
      </c>
      <c r="F595" s="58">
        <f xml:space="preserve"> IF( ISNA( 'F_Input Override'!F595 ), "", IF( ISBLANK( 'F_Input Override'!F595 ), 'F_Inputs - BP'!F595, 'F_Input Override'!F595 ) )</f>
        <v>0</v>
      </c>
      <c r="G595" s="58">
        <f xml:space="preserve"> IF( ISNA( 'F_Input Override'!G595 ), "", IF( ISBLANK( 'F_Input Override'!G595 ), 'F_Inputs - BP'!G595, 'F_Input Override'!G595 ) )</f>
        <v>0</v>
      </c>
      <c r="H595" s="58">
        <f xml:space="preserve"> IF( ISNA( 'F_Input Override'!H595 ), "", IF( ISBLANK( 'F_Input Override'!H595 ), 'F_Inputs - BP'!H595, 'F_Input Override'!H595 ) )</f>
        <v>0</v>
      </c>
      <c r="I595" s="58">
        <f xml:space="preserve"> IF( ISNA( 'F_Input Override'!I595 ), "", IF( ISBLANK( 'F_Input Override'!I595 ), 'F_Inputs - BP'!I595, 'F_Input Override'!I595 ) )</f>
        <v>0</v>
      </c>
      <c r="J595" s="58">
        <f xml:space="preserve"> IF( ISNA( 'F_Input Override'!J595 ), "", IF( ISBLANK( 'F_Input Override'!J595 ), 'F_Inputs - BP'!J595, 'F_Input Override'!J595 ) )</f>
        <v>0</v>
      </c>
      <c r="K595" s="64" t="str">
        <f xml:space="preserve"> INDEX(Lookup!C:C, MATCH('Inp - BP final'!B595, Lookup!B:B, 0),)</f>
        <v>Plus totex ADDN2</v>
      </c>
    </row>
    <row r="596" spans="1:12">
      <c r="A596" t="s">
        <v>23</v>
      </c>
      <c r="B596" t="s">
        <v>308</v>
      </c>
      <c r="C596" t="s">
        <v>309</v>
      </c>
      <c r="D596" t="s">
        <v>47</v>
      </c>
      <c r="E596" t="s">
        <v>41</v>
      </c>
      <c r="F596" s="58">
        <f xml:space="preserve"> IF( ISNA( 'F_Input Override'!F596 ), "", IF( ISBLANK( 'F_Input Override'!F596 ), 'F_Inputs - BP'!F596, 'F_Input Override'!F596 ) )</f>
        <v>38.632350919325539</v>
      </c>
      <c r="G596" s="58">
        <f xml:space="preserve"> IF( ISNA( 'F_Input Override'!G596 ), "", IF( ISBLANK( 'F_Input Override'!G596 ), 'F_Inputs - BP'!G596, 'F_Input Override'!G596 ) )</f>
        <v>32.597696853867284</v>
      </c>
      <c r="H596" s="58">
        <f xml:space="preserve"> IF( ISNA( 'F_Input Override'!H596 ), "", IF( ISBLANK( 'F_Input Override'!H596 ), 'F_Inputs - BP'!H596, 'F_Input Override'!H596 ) )</f>
        <v>32.316783800860968</v>
      </c>
      <c r="I596" s="58">
        <f xml:space="preserve"> IF( ISNA( 'F_Input Override'!I596 ), "", IF( ISBLANK( 'F_Input Override'!I596 ), 'F_Inputs - BP'!I596, 'F_Input Override'!I596 ) )</f>
        <v>25.226711808081859</v>
      </c>
      <c r="J596" s="58">
        <f xml:space="preserve"> IF( ISNA( 'F_Input Override'!J596 ), "", IF( ISBLANK( 'F_Input Override'!J596 ), 'F_Inputs - BP'!J596, 'F_Input Override'!J596 ) )</f>
        <v>12.69073931608887</v>
      </c>
      <c r="K596" s="64" t="str">
        <f xml:space="preserve"> INDEX(Lookup!C:C, MATCH('Inp - BP final'!B596, Lookup!B:B, 0),)</f>
        <v>Plus totex Total</v>
      </c>
    </row>
    <row r="597" spans="1:12">
      <c r="A597" t="s">
        <v>23</v>
      </c>
      <c r="B597" t="s">
        <v>310</v>
      </c>
      <c r="C597" t="s">
        <v>311</v>
      </c>
      <c r="D597" t="s">
        <v>47</v>
      </c>
      <c r="E597" t="s">
        <v>41</v>
      </c>
      <c r="F597" s="58">
        <f xml:space="preserve"> IF( ISNA( 'F_Input Override'!F597 ), "", IF( ISBLANK( 'F_Input Override'!F597 ), 'F_Inputs - BP'!F597, 'F_Input Override'!F597 ) )</f>
        <v>25.383660526647809</v>
      </c>
      <c r="G597" s="58">
        <f xml:space="preserve"> IF( ISNA( 'F_Input Override'!G597 ), "", IF( ISBLANK( 'F_Input Override'!G597 ), 'F_Inputs - BP'!G597, 'F_Input Override'!G597 ) )</f>
        <v>25.544005525227249</v>
      </c>
      <c r="H597" s="58">
        <f xml:space="preserve"> IF( ISNA( 'F_Input Override'!H597 ), "", IF( ISBLANK( 'F_Input Override'!H597 ), 'F_Inputs - BP'!H597, 'F_Input Override'!H597 ) )</f>
        <v>22.818908726969681</v>
      </c>
      <c r="I597" s="58">
        <f xml:space="preserve"> IF( ISNA( 'F_Input Override'!I597 ), "", IF( ISBLANK( 'F_Input Override'!I597 ), 'F_Inputs - BP'!I597, 'F_Input Override'!I597 ) )</f>
        <v>22.96668651246971</v>
      </c>
      <c r="J597" s="58">
        <f xml:space="preserve"> IF( ISNA( 'F_Input Override'!J597 ), "", IF( ISBLANK( 'F_Input Override'!J597 ), 'F_Inputs - BP'!J597, 'F_Input Override'!J597 ) )</f>
        <v>23.11730277719893</v>
      </c>
      <c r="K597" s="64" t="str">
        <f xml:space="preserve"> INDEX(Lookup!C:C, MATCH('Inp - BP final'!B597, Lookup!B:B, 0),)</f>
        <v>WN+ - DS capex</v>
      </c>
    </row>
    <row r="598" spans="1:12">
      <c r="A598" t="s">
        <v>23</v>
      </c>
      <c r="B598" t="s">
        <v>312</v>
      </c>
      <c r="C598" t="s">
        <v>313</v>
      </c>
      <c r="D598" t="s">
        <v>47</v>
      </c>
      <c r="E598" t="s">
        <v>41</v>
      </c>
      <c r="F598" s="58">
        <f xml:space="preserve"> IF( ISNA( 'F_Input Override'!F598 ), "", IF( ISBLANK( 'F_Input Override'!F598 ), 'F_Inputs - BP'!F598, 'F_Input Override'!F598 ) )</f>
        <v>0</v>
      </c>
      <c r="G598" s="58">
        <f xml:space="preserve"> IF( ISNA( 'F_Input Override'!G598 ), "", IF( ISBLANK( 'F_Input Override'!G598 ), 'F_Inputs - BP'!G598, 'F_Input Override'!G598 ) )</f>
        <v>0</v>
      </c>
      <c r="H598" s="58">
        <f xml:space="preserve"> IF( ISNA( 'F_Input Override'!H598 ), "", IF( ISBLANK( 'F_Input Override'!H598 ), 'F_Inputs - BP'!H598, 'F_Input Override'!H598 ) )</f>
        <v>0</v>
      </c>
      <c r="I598" s="58">
        <f xml:space="preserve"> IF( ISNA( 'F_Input Override'!I598 ), "", IF( ISBLANK( 'F_Input Override'!I598 ), 'F_Inputs - BP'!I598, 'F_Input Override'!I598 ) )</f>
        <v>0</v>
      </c>
      <c r="J598" s="58">
        <f xml:space="preserve"> IF( ISNA( 'F_Input Override'!J598 ), "", IF( ISBLANK( 'F_Input Override'!J598 ), 'F_Inputs - BP'!J598, 'F_Input Override'!J598 ) )</f>
        <v>0</v>
      </c>
      <c r="K598" s="64" t="str">
        <f xml:space="preserve"> INDEX(Lookup!C:C, MATCH('Inp - BP final'!B598, Lookup!B:B, 0),)</f>
        <v>WN+ - DS opex</v>
      </c>
    </row>
    <row r="599" spans="1:12">
      <c r="A599" t="s">
        <v>23</v>
      </c>
      <c r="B599" t="s">
        <v>314</v>
      </c>
      <c r="C599" t="s">
        <v>315</v>
      </c>
      <c r="D599" t="s">
        <v>47</v>
      </c>
      <c r="E599" t="s">
        <v>41</v>
      </c>
      <c r="F599" s="58">
        <f xml:space="preserve"> IF( ISNA( 'F_Input Override'!F599 ), "", IF( ISBLANK( 'F_Input Override'!F599 ), 'F_Inputs - BP'!F599, 'F_Input Override'!F599 ) )</f>
        <v>25.383660526647809</v>
      </c>
      <c r="G599" s="58">
        <f xml:space="preserve"> IF( ISNA( 'F_Input Override'!G599 ), "", IF( ISBLANK( 'F_Input Override'!G599 ), 'F_Inputs - BP'!G599, 'F_Input Override'!G599 ) )</f>
        <v>25.544005525227249</v>
      </c>
      <c r="H599" s="58">
        <f xml:space="preserve"> IF( ISNA( 'F_Input Override'!H599 ), "", IF( ISBLANK( 'F_Input Override'!H599 ), 'F_Inputs - BP'!H599, 'F_Input Override'!H599 ) )</f>
        <v>22.818908726969681</v>
      </c>
      <c r="I599" s="58">
        <f xml:space="preserve"> IF( ISNA( 'F_Input Override'!I599 ), "", IF( ISBLANK( 'F_Input Override'!I599 ), 'F_Inputs - BP'!I599, 'F_Input Override'!I599 ) )</f>
        <v>22.96668651246971</v>
      </c>
      <c r="J599" s="58">
        <f xml:space="preserve"> IF( ISNA( 'F_Input Override'!J599 ), "", IF( ISBLANK( 'F_Input Override'!J599 ), 'F_Inputs - BP'!J599, 'F_Input Override'!J599 ) )</f>
        <v>23.11730277719893</v>
      </c>
      <c r="K599" s="64" t="str">
        <f xml:space="preserve"> INDEX(Lookup!C:C, MATCH('Inp - BP final'!B599, Lookup!B:B, 0),)</f>
        <v>WN+ - DS totex</v>
      </c>
      <c r="L599" t="s">
        <v>366</v>
      </c>
    </row>
    <row r="600" spans="1:12">
      <c r="A600" t="s">
        <v>23</v>
      </c>
      <c r="B600" t="s">
        <v>316</v>
      </c>
      <c r="C600" t="s">
        <v>317</v>
      </c>
      <c r="D600" t="s">
        <v>47</v>
      </c>
      <c r="E600" t="s">
        <v>41</v>
      </c>
      <c r="F600" s="58" t="str">
        <f xml:space="preserve"> IF( ISNA( 'F_Input Override'!F600 ), "", IF( ISBLANK( 'F_Input Override'!F600 ), 'F_Inputs - BP'!F600, 'F_Input Override'!F600 ) )</f>
        <v/>
      </c>
      <c r="G600" s="58" t="str">
        <f xml:space="preserve"> IF( ISNA( 'F_Input Override'!G600 ), "", IF( ISBLANK( 'F_Input Override'!G600 ), 'F_Inputs - BP'!G600, 'F_Input Override'!G600 ) )</f>
        <v/>
      </c>
      <c r="H600" s="58" t="str">
        <f xml:space="preserve"> IF( ISNA( 'F_Input Override'!H600 ), "", IF( ISBLANK( 'F_Input Override'!H600 ), 'F_Inputs - BP'!H600, 'F_Input Override'!H600 ) )</f>
        <v/>
      </c>
      <c r="I600" s="58" t="str">
        <f xml:space="preserve"> IF( ISNA( 'F_Input Override'!I600 ), "", IF( ISBLANK( 'F_Input Override'!I600 ), 'F_Inputs - BP'!I600, 'F_Input Override'!I600 ) )</f>
        <v/>
      </c>
      <c r="J600" s="58" t="str">
        <f xml:space="preserve"> IF( ISNA( 'F_Input Override'!J600 ), "", IF( ISBLANK( 'F_Input Override'!J600 ), 'F_Inputs - BP'!J600, 'F_Input Override'!J600 ) )</f>
        <v/>
      </c>
      <c r="K600" s="64" t="str">
        <f xml:space="preserve"> INDEX(Lookup!C:C, MATCH('Inp - BP final'!B600, Lookup!B:B, 0),)</f>
        <v>WN+ - DS capex</v>
      </c>
    </row>
    <row r="601" spans="1:12">
      <c r="A601" t="s">
        <v>23</v>
      </c>
      <c r="B601" t="s">
        <v>319</v>
      </c>
      <c r="C601" t="s">
        <v>320</v>
      </c>
      <c r="D601" t="s">
        <v>47</v>
      </c>
      <c r="E601" t="s">
        <v>41</v>
      </c>
      <c r="F601" s="58" t="str">
        <f xml:space="preserve"> IF( ISNA( 'F_Input Override'!F601 ), "", IF( ISBLANK( 'F_Input Override'!F601 ), 'F_Inputs - BP'!F601, 'F_Input Override'!F601 ) )</f>
        <v/>
      </c>
      <c r="G601" s="58" t="str">
        <f xml:space="preserve"> IF( ISNA( 'F_Input Override'!G601 ), "", IF( ISBLANK( 'F_Input Override'!G601 ), 'F_Inputs - BP'!G601, 'F_Input Override'!G601 ) )</f>
        <v/>
      </c>
      <c r="H601" s="58" t="str">
        <f xml:space="preserve"> IF( ISNA( 'F_Input Override'!H601 ), "", IF( ISBLANK( 'F_Input Override'!H601 ), 'F_Inputs - BP'!H601, 'F_Input Override'!H601 ) )</f>
        <v/>
      </c>
      <c r="I601" s="58" t="str">
        <f xml:space="preserve"> IF( ISNA( 'F_Input Override'!I601 ), "", IF( ISBLANK( 'F_Input Override'!I601 ), 'F_Inputs - BP'!I601, 'F_Input Override'!I601 ) )</f>
        <v/>
      </c>
      <c r="J601" s="58" t="str">
        <f xml:space="preserve"> IF( ISNA( 'F_Input Override'!J601 ), "", IF( ISBLANK( 'F_Input Override'!J601 ), 'F_Inputs - BP'!J601, 'F_Input Override'!J601 ) )</f>
        <v/>
      </c>
      <c r="K601" s="64" t="str">
        <f xml:space="preserve"> INDEX(Lookup!C:C, MATCH('Inp - BP final'!B601, Lookup!B:B, 0),)</f>
        <v>WN+ - DS opex</v>
      </c>
    </row>
    <row r="602" spans="1:12">
      <c r="A602" t="s">
        <v>23</v>
      </c>
      <c r="B602" t="s">
        <v>321</v>
      </c>
      <c r="C602" t="s">
        <v>322</v>
      </c>
      <c r="D602" t="s">
        <v>47</v>
      </c>
      <c r="E602" t="s">
        <v>41</v>
      </c>
      <c r="F602" s="58">
        <f xml:space="preserve"> IF( ISNA( 'F_Input Override'!F602 ), "", IF( ISBLANK( 'F_Input Override'!F602 ), 'F_Inputs - BP'!F602, 'F_Input Override'!F602 ) )</f>
        <v>0</v>
      </c>
      <c r="G602" s="58">
        <f xml:space="preserve"> IF( ISNA( 'F_Input Override'!G602 ), "", IF( ISBLANK( 'F_Input Override'!G602 ), 'F_Inputs - BP'!G602, 'F_Input Override'!G602 ) )</f>
        <v>0</v>
      </c>
      <c r="H602" s="58">
        <f xml:space="preserve"> IF( ISNA( 'F_Input Override'!H602 ), "", IF( ISBLANK( 'F_Input Override'!H602 ), 'F_Inputs - BP'!H602, 'F_Input Override'!H602 ) )</f>
        <v>0</v>
      </c>
      <c r="I602" s="58">
        <f xml:space="preserve"> IF( ISNA( 'F_Input Override'!I602 ), "", IF( ISBLANK( 'F_Input Override'!I602 ), 'F_Inputs - BP'!I602, 'F_Input Override'!I602 ) )</f>
        <v>0</v>
      </c>
      <c r="J602" s="58">
        <f xml:space="preserve"> IF( ISNA( 'F_Input Override'!J602 ), "", IF( ISBLANK( 'F_Input Override'!J602 ), 'F_Inputs - BP'!J602, 'F_Input Override'!J602 ) )</f>
        <v>0</v>
      </c>
      <c r="K602" s="64" t="str">
        <f xml:space="preserve"> INDEX(Lookup!C:C, MATCH('Inp - BP final'!B602, Lookup!B:B, 0),)</f>
        <v>WN+ - DS totex</v>
      </c>
      <c r="L602" t="s">
        <v>366</v>
      </c>
    </row>
    <row r="603" spans="1:12">
      <c r="A603" t="s">
        <v>23</v>
      </c>
      <c r="B603" t="s">
        <v>323</v>
      </c>
      <c r="C603" t="s">
        <v>324</v>
      </c>
      <c r="D603" t="s">
        <v>47</v>
      </c>
      <c r="E603" t="s">
        <v>41</v>
      </c>
      <c r="F603" s="58">
        <f xml:space="preserve"> IF( ISNA( 'F_Input Override'!F603 ), "", IF( ISBLANK( 'F_Input Override'!F603 ), 'F_Inputs - BP'!F603, 'F_Input Override'!F603 ) )</f>
        <v>18.870286575139112</v>
      </c>
      <c r="G603" s="58">
        <f xml:space="preserve"> IF( ISNA( 'F_Input Override'!G603 ), "", IF( ISBLANK( 'F_Input Override'!G603 ), 'F_Inputs - BP'!G603, 'F_Input Override'!G603 ) )</f>
        <v>27.59982645144698</v>
      </c>
      <c r="H603" s="58">
        <f xml:space="preserve"> IF( ISNA( 'F_Input Override'!H603 ), "", IF( ISBLANK( 'F_Input Override'!H603 ), 'F_Inputs - BP'!H603, 'F_Input Override'!H603 ) )</f>
        <v>36.264321420632967</v>
      </c>
      <c r="I603" s="58">
        <f xml:space="preserve"> IF( ISNA( 'F_Input Override'!I603 ), "", IF( ISBLANK( 'F_Input Override'!I603 ), 'F_Inputs - BP'!I603, 'F_Input Override'!I603 ) )</f>
        <v>39.406348698900103</v>
      </c>
      <c r="J603" s="58">
        <f xml:space="preserve"> IF( ISNA( 'F_Input Override'!J603 ), "", IF( ISBLANK( 'F_Input Override'!J603 ), 'F_Inputs - BP'!J603, 'F_Input Override'!J603 ) )</f>
        <v>43.606841264027643</v>
      </c>
      <c r="K603" s="64" t="str">
        <f xml:space="preserve"> INDEX(Lookup!C:C, MATCH('Inp - BP final'!B603, Lookup!B:B, 0),)</f>
        <v>WWN+ - DS capex</v>
      </c>
    </row>
    <row r="604" spans="1:12">
      <c r="A604" t="s">
        <v>23</v>
      </c>
      <c r="B604" t="s">
        <v>325</v>
      </c>
      <c r="C604" t="s">
        <v>326</v>
      </c>
      <c r="D604" t="s">
        <v>47</v>
      </c>
      <c r="E604" t="s">
        <v>41</v>
      </c>
      <c r="F604" s="58">
        <f xml:space="preserve"> IF( ISNA( 'F_Input Override'!F604 ), "", IF( ISBLANK( 'F_Input Override'!F604 ), 'F_Inputs - BP'!F604, 'F_Input Override'!F604 ) )</f>
        <v>2.3587858218923889</v>
      </c>
      <c r="G604" s="58">
        <f xml:space="preserve"> IF( ISNA( 'F_Input Override'!G604 ), "", IF( ISBLANK( 'F_Input Override'!G604 ), 'F_Inputs - BP'!G604, 'F_Input Override'!G604 ) )</f>
        <v>3.4499783064308729</v>
      </c>
      <c r="H604" s="58">
        <f xml:space="preserve"> IF( ISNA( 'F_Input Override'!H604 ), "", IF( ISBLANK( 'F_Input Override'!H604 ), 'F_Inputs - BP'!H604, 'F_Input Override'!H604 ) )</f>
        <v>4.5330401775791209</v>
      </c>
      <c r="I604" s="58">
        <f xml:space="preserve"> IF( ISNA( 'F_Input Override'!I604 ), "", IF( ISBLANK( 'F_Input Override'!I604 ), 'F_Inputs - BP'!I604, 'F_Input Override'!I604 ) )</f>
        <v>4.925793587362512</v>
      </c>
      <c r="J604" s="58">
        <f xml:space="preserve"> IF( ISNA( 'F_Input Override'!J604 ), "", IF( ISBLANK( 'F_Input Override'!J604 ), 'F_Inputs - BP'!J604, 'F_Input Override'!J604 ) )</f>
        <v>5.4508551580034554</v>
      </c>
      <c r="K604" s="64" t="str">
        <f xml:space="preserve"> INDEX(Lookup!C:C, MATCH('Inp - BP final'!B604, Lookup!B:B, 0),)</f>
        <v>WWN+ - DS capex</v>
      </c>
    </row>
    <row r="605" spans="1:12">
      <c r="A605" t="s">
        <v>23</v>
      </c>
      <c r="B605" t="s">
        <v>327</v>
      </c>
      <c r="C605" t="s">
        <v>328</v>
      </c>
      <c r="D605" t="s">
        <v>47</v>
      </c>
      <c r="E605" t="s">
        <v>41</v>
      </c>
      <c r="F605" s="58">
        <f xml:space="preserve"> IF( ISNA( 'F_Input Override'!F605 ), "", IF( ISBLANK( 'F_Input Override'!F605 ), 'F_Inputs - BP'!F605, 'F_Input Override'!F605 ) )</f>
        <v>2.3587858218923889</v>
      </c>
      <c r="G605" s="58">
        <f xml:space="preserve"> IF( ISNA( 'F_Input Override'!G605 ), "", IF( ISBLANK( 'F_Input Override'!G605 ), 'F_Inputs - BP'!G605, 'F_Input Override'!G605 ) )</f>
        <v>3.4499783064308729</v>
      </c>
      <c r="H605" s="58">
        <f xml:space="preserve"> IF( ISNA( 'F_Input Override'!H605 ), "", IF( ISBLANK( 'F_Input Override'!H605 ), 'F_Inputs - BP'!H605, 'F_Input Override'!H605 ) )</f>
        <v>4.5330401775791209</v>
      </c>
      <c r="I605" s="58">
        <f xml:space="preserve"> IF( ISNA( 'F_Input Override'!I605 ), "", IF( ISBLANK( 'F_Input Override'!I605 ), 'F_Inputs - BP'!I605, 'F_Input Override'!I605 ) )</f>
        <v>4.925793587362512</v>
      </c>
      <c r="J605" s="58">
        <f xml:space="preserve"> IF( ISNA( 'F_Input Override'!J605 ), "", IF( ISBLANK( 'F_Input Override'!J605 ), 'F_Inputs - BP'!J605, 'F_Input Override'!J605 ) )</f>
        <v>5.4508551580034554</v>
      </c>
      <c r="K605" s="64" t="str">
        <f xml:space="preserve"> INDEX(Lookup!C:C, MATCH('Inp - BP final'!B605, Lookup!B:B, 0),)</f>
        <v>WWN+ - DS capex</v>
      </c>
    </row>
    <row r="606" spans="1:12">
      <c r="A606" t="s">
        <v>23</v>
      </c>
      <c r="B606" t="s">
        <v>329</v>
      </c>
      <c r="C606" t="s">
        <v>330</v>
      </c>
      <c r="D606" t="s">
        <v>47</v>
      </c>
      <c r="E606" t="s">
        <v>41</v>
      </c>
      <c r="F606" s="58">
        <f xml:space="preserve"> IF( ISNA( 'F_Input Override'!F606 ), "", IF( ISBLANK( 'F_Input Override'!F606 ), 'F_Inputs - BP'!F606, 'F_Input Override'!F606 ) )</f>
        <v>0</v>
      </c>
      <c r="G606" s="58">
        <f xml:space="preserve"> IF( ISNA( 'F_Input Override'!G606 ), "", IF( ISBLANK( 'F_Input Override'!G606 ), 'F_Inputs - BP'!G606, 'F_Input Override'!G606 ) )</f>
        <v>0</v>
      </c>
      <c r="H606" s="58">
        <f xml:space="preserve"> IF( ISNA( 'F_Input Override'!H606 ), "", IF( ISBLANK( 'F_Input Override'!H606 ), 'F_Inputs - BP'!H606, 'F_Input Override'!H606 ) )</f>
        <v>0</v>
      </c>
      <c r="I606" s="58">
        <f xml:space="preserve"> IF( ISNA( 'F_Input Override'!I606 ), "", IF( ISBLANK( 'F_Input Override'!I606 ), 'F_Inputs - BP'!I606, 'F_Input Override'!I606 ) )</f>
        <v>0</v>
      </c>
      <c r="J606" s="58">
        <f xml:space="preserve"> IF( ISNA( 'F_Input Override'!J606 ), "", IF( ISBLANK( 'F_Input Override'!J606 ), 'F_Inputs - BP'!J606, 'F_Input Override'!J606 ) )</f>
        <v>0</v>
      </c>
      <c r="K606" s="64" t="str">
        <f xml:space="preserve"> INDEX(Lookup!C:C, MATCH('Inp - BP final'!B606, Lookup!B:B, 0),)</f>
        <v>WWN+ - DS capex</v>
      </c>
    </row>
    <row r="607" spans="1:12">
      <c r="A607" t="s">
        <v>23</v>
      </c>
      <c r="B607" t="s">
        <v>331</v>
      </c>
      <c r="C607" t="s">
        <v>332</v>
      </c>
      <c r="D607" t="s">
        <v>47</v>
      </c>
      <c r="E607" t="s">
        <v>41</v>
      </c>
      <c r="F607" s="58">
        <f xml:space="preserve"> IF( ISNA( 'F_Input Override'!F607 ), "", IF( ISBLANK( 'F_Input Override'!F607 ), 'F_Inputs - BP'!F607, 'F_Input Override'!F607 ) )</f>
        <v>0</v>
      </c>
      <c r="G607" s="58">
        <f xml:space="preserve"> IF( ISNA( 'F_Input Override'!G607 ), "", IF( ISBLANK( 'F_Input Override'!G607 ), 'F_Inputs - BP'!G607, 'F_Input Override'!G607 ) )</f>
        <v>0</v>
      </c>
      <c r="H607" s="58">
        <f xml:space="preserve"> IF( ISNA( 'F_Input Override'!H607 ), "", IF( ISBLANK( 'F_Input Override'!H607 ), 'F_Inputs - BP'!H607, 'F_Input Override'!H607 ) )</f>
        <v>0</v>
      </c>
      <c r="I607" s="58">
        <f xml:space="preserve"> IF( ISNA( 'F_Input Override'!I607 ), "", IF( ISBLANK( 'F_Input Override'!I607 ), 'F_Inputs - BP'!I607, 'F_Input Override'!I607 ) )</f>
        <v>0</v>
      </c>
      <c r="J607" s="58">
        <f xml:space="preserve"> IF( ISNA( 'F_Input Override'!J607 ), "", IF( ISBLANK( 'F_Input Override'!J607 ), 'F_Inputs - BP'!J607, 'F_Input Override'!J607 ) )</f>
        <v>0</v>
      </c>
      <c r="K607" s="64" t="str">
        <f xml:space="preserve"> INDEX(Lookup!C:C, MATCH('Inp - BP final'!B607, Lookup!B:B, 0),)</f>
        <v>WWN+ - DS capex</v>
      </c>
    </row>
    <row r="608" spans="1:12">
      <c r="A608" t="s">
        <v>23</v>
      </c>
      <c r="B608" t="s">
        <v>333</v>
      </c>
      <c r="C608" t="s">
        <v>334</v>
      </c>
      <c r="D608" t="s">
        <v>47</v>
      </c>
      <c r="E608" t="s">
        <v>41</v>
      </c>
      <c r="F608" s="58">
        <f xml:space="preserve"> IF( ISNA( 'F_Input Override'!F608 ), "", IF( ISBLANK( 'F_Input Override'!F608 ), 'F_Inputs - BP'!F608, 'F_Input Override'!F608 ) )</f>
        <v>23.587858218923891</v>
      </c>
      <c r="G608" s="58">
        <f xml:space="preserve"> IF( ISNA( 'F_Input Override'!G608 ), "", IF( ISBLANK( 'F_Input Override'!G608 ), 'F_Inputs - BP'!G608, 'F_Input Override'!G608 ) )</f>
        <v>34.49978306430873</v>
      </c>
      <c r="H608" s="58">
        <f xml:space="preserve"> IF( ISNA( 'F_Input Override'!H608 ), "", IF( ISBLANK( 'F_Input Override'!H608 ), 'F_Inputs - BP'!H608, 'F_Input Override'!H608 ) )</f>
        <v>45.330401775791223</v>
      </c>
      <c r="I608" s="58">
        <f xml:space="preserve"> IF( ISNA( 'F_Input Override'!I608 ), "", IF( ISBLANK( 'F_Input Override'!I608 ), 'F_Inputs - BP'!I608, 'F_Input Override'!I608 ) )</f>
        <v>49.257935873625122</v>
      </c>
      <c r="J608" s="58">
        <f xml:space="preserve"> IF( ISNA( 'F_Input Override'!J608 ), "", IF( ISBLANK( 'F_Input Override'!J608 ), 'F_Inputs - BP'!J608, 'F_Input Override'!J608 ) )</f>
        <v>54.508551580034563</v>
      </c>
      <c r="K608" s="64" t="str">
        <f xml:space="preserve"> INDEX(Lookup!C:C, MATCH('Inp - BP final'!B608, Lookup!B:B, 0),)</f>
        <v>WWN+ - Total DS capex</v>
      </c>
      <c r="L608" t="s">
        <v>366</v>
      </c>
    </row>
    <row r="609" spans="1:12">
      <c r="A609" t="s">
        <v>23</v>
      </c>
      <c r="B609" t="s">
        <v>335</v>
      </c>
      <c r="C609" t="s">
        <v>336</v>
      </c>
      <c r="D609" t="s">
        <v>47</v>
      </c>
      <c r="E609" t="s">
        <v>41</v>
      </c>
      <c r="F609" s="58">
        <f xml:space="preserve"> IF( ISNA( 'F_Input Override'!F609 ), "", IF( ISBLANK( 'F_Input Override'!F609 ), 'F_Inputs - BP'!F609, 'F_Input Override'!F609 ) )</f>
        <v>0</v>
      </c>
      <c r="G609" s="58">
        <f xml:space="preserve"> IF( ISNA( 'F_Input Override'!G609 ), "", IF( ISBLANK( 'F_Input Override'!G609 ), 'F_Inputs - BP'!G609, 'F_Input Override'!G609 ) )</f>
        <v>0</v>
      </c>
      <c r="H609" s="58">
        <f xml:space="preserve"> IF( ISNA( 'F_Input Override'!H609 ), "", IF( ISBLANK( 'F_Input Override'!H609 ), 'F_Inputs - BP'!H609, 'F_Input Override'!H609 ) )</f>
        <v>0</v>
      </c>
      <c r="I609" s="58">
        <f xml:space="preserve"> IF( ISNA( 'F_Input Override'!I609 ), "", IF( ISBLANK( 'F_Input Override'!I609 ), 'F_Inputs - BP'!I609, 'F_Input Override'!I609 ) )</f>
        <v>0</v>
      </c>
      <c r="J609" s="58">
        <f xml:space="preserve"> IF( ISNA( 'F_Input Override'!J609 ), "", IF( ISBLANK( 'F_Input Override'!J609 ), 'F_Inputs - BP'!J609, 'F_Input Override'!J609 ) )</f>
        <v>0</v>
      </c>
      <c r="K609" s="64" t="str">
        <f xml:space="preserve"> INDEX(Lookup!C:C, MATCH('Inp - BP final'!B609, Lookup!B:B, 0),)</f>
        <v>WWN+ - DS opex</v>
      </c>
    </row>
    <row r="610" spans="1:12">
      <c r="A610" t="s">
        <v>23</v>
      </c>
      <c r="B610" t="s">
        <v>337</v>
      </c>
      <c r="C610" t="s">
        <v>338</v>
      </c>
      <c r="D610" t="s">
        <v>47</v>
      </c>
      <c r="E610" t="s">
        <v>41</v>
      </c>
      <c r="F610" s="58">
        <f xml:space="preserve"> IF( ISNA( 'F_Input Override'!F610 ), "", IF( ISBLANK( 'F_Input Override'!F610 ), 'F_Inputs - BP'!F610, 'F_Input Override'!F610 ) )</f>
        <v>0</v>
      </c>
      <c r="G610" s="58">
        <f xml:space="preserve"> IF( ISNA( 'F_Input Override'!G610 ), "", IF( ISBLANK( 'F_Input Override'!G610 ), 'F_Inputs - BP'!G610, 'F_Input Override'!G610 ) )</f>
        <v>0</v>
      </c>
      <c r="H610" s="58">
        <f xml:space="preserve"> IF( ISNA( 'F_Input Override'!H610 ), "", IF( ISBLANK( 'F_Input Override'!H610 ), 'F_Inputs - BP'!H610, 'F_Input Override'!H610 ) )</f>
        <v>0</v>
      </c>
      <c r="I610" s="58">
        <f xml:space="preserve"> IF( ISNA( 'F_Input Override'!I610 ), "", IF( ISBLANK( 'F_Input Override'!I610 ), 'F_Inputs - BP'!I610, 'F_Input Override'!I610 ) )</f>
        <v>0</v>
      </c>
      <c r="J610" s="58">
        <f xml:space="preserve"> IF( ISNA( 'F_Input Override'!J610 ), "", IF( ISBLANK( 'F_Input Override'!J610 ), 'F_Inputs - BP'!J610, 'F_Input Override'!J610 ) )</f>
        <v>0</v>
      </c>
      <c r="K610" s="64" t="str">
        <f xml:space="preserve"> INDEX(Lookup!C:C, MATCH('Inp - BP final'!B610, Lookup!B:B, 0),)</f>
        <v>WWN+ - DS opex</v>
      </c>
    </row>
    <row r="611" spans="1:12">
      <c r="A611" t="s">
        <v>23</v>
      </c>
      <c r="B611" t="s">
        <v>339</v>
      </c>
      <c r="C611" t="s">
        <v>340</v>
      </c>
      <c r="D611" t="s">
        <v>47</v>
      </c>
      <c r="E611" t="s">
        <v>41</v>
      </c>
      <c r="F611" s="58">
        <f xml:space="preserve"> IF( ISNA( 'F_Input Override'!F611 ), "", IF( ISBLANK( 'F_Input Override'!F611 ), 'F_Inputs - BP'!F611, 'F_Input Override'!F611 ) )</f>
        <v>0</v>
      </c>
      <c r="G611" s="58">
        <f xml:space="preserve"> IF( ISNA( 'F_Input Override'!G611 ), "", IF( ISBLANK( 'F_Input Override'!G611 ), 'F_Inputs - BP'!G611, 'F_Input Override'!G611 ) )</f>
        <v>0</v>
      </c>
      <c r="H611" s="58">
        <f xml:space="preserve"> IF( ISNA( 'F_Input Override'!H611 ), "", IF( ISBLANK( 'F_Input Override'!H611 ), 'F_Inputs - BP'!H611, 'F_Input Override'!H611 ) )</f>
        <v>0</v>
      </c>
      <c r="I611" s="58">
        <f xml:space="preserve"> IF( ISNA( 'F_Input Override'!I611 ), "", IF( ISBLANK( 'F_Input Override'!I611 ), 'F_Inputs - BP'!I611, 'F_Input Override'!I611 ) )</f>
        <v>0</v>
      </c>
      <c r="J611" s="58">
        <f xml:space="preserve"> IF( ISNA( 'F_Input Override'!J611 ), "", IF( ISBLANK( 'F_Input Override'!J611 ), 'F_Inputs - BP'!J611, 'F_Input Override'!J611 ) )</f>
        <v>0</v>
      </c>
      <c r="K611" s="64" t="str">
        <f xml:space="preserve"> INDEX(Lookup!C:C, MATCH('Inp - BP final'!B611, Lookup!B:B, 0),)</f>
        <v>WWN+ - DS opex</v>
      </c>
    </row>
    <row r="612" spans="1:12">
      <c r="A612" t="s">
        <v>23</v>
      </c>
      <c r="B612" t="s">
        <v>341</v>
      </c>
      <c r="C612" t="s">
        <v>342</v>
      </c>
      <c r="D612" t="s">
        <v>47</v>
      </c>
      <c r="E612" t="s">
        <v>41</v>
      </c>
      <c r="F612" s="58">
        <f xml:space="preserve"> IF( ISNA( 'F_Input Override'!F612 ), "", IF( ISBLANK( 'F_Input Override'!F612 ), 'F_Inputs - BP'!F612, 'F_Input Override'!F612 ) )</f>
        <v>0</v>
      </c>
      <c r="G612" s="58">
        <f xml:space="preserve"> IF( ISNA( 'F_Input Override'!G612 ), "", IF( ISBLANK( 'F_Input Override'!G612 ), 'F_Inputs - BP'!G612, 'F_Input Override'!G612 ) )</f>
        <v>0</v>
      </c>
      <c r="H612" s="58">
        <f xml:space="preserve"> IF( ISNA( 'F_Input Override'!H612 ), "", IF( ISBLANK( 'F_Input Override'!H612 ), 'F_Inputs - BP'!H612, 'F_Input Override'!H612 ) )</f>
        <v>0</v>
      </c>
      <c r="I612" s="58">
        <f xml:space="preserve"> IF( ISNA( 'F_Input Override'!I612 ), "", IF( ISBLANK( 'F_Input Override'!I612 ), 'F_Inputs - BP'!I612, 'F_Input Override'!I612 ) )</f>
        <v>0</v>
      </c>
      <c r="J612" s="58">
        <f xml:space="preserve"> IF( ISNA( 'F_Input Override'!J612 ), "", IF( ISBLANK( 'F_Input Override'!J612 ), 'F_Inputs - BP'!J612, 'F_Input Override'!J612 ) )</f>
        <v>0</v>
      </c>
      <c r="K612" s="64" t="str">
        <f xml:space="preserve"> INDEX(Lookup!C:C, MATCH('Inp - BP final'!B612, Lookup!B:B, 0),)</f>
        <v>WWN+ - DS opex</v>
      </c>
    </row>
    <row r="613" spans="1:12">
      <c r="A613" t="s">
        <v>23</v>
      </c>
      <c r="B613" t="s">
        <v>343</v>
      </c>
      <c r="C613" t="s">
        <v>344</v>
      </c>
      <c r="D613" t="s">
        <v>47</v>
      </c>
      <c r="E613" t="s">
        <v>41</v>
      </c>
      <c r="F613" s="58">
        <f xml:space="preserve"> IF( ISNA( 'F_Input Override'!F613 ), "", IF( ISBLANK( 'F_Input Override'!F613 ), 'F_Inputs - BP'!F613, 'F_Input Override'!F613 ) )</f>
        <v>0</v>
      </c>
      <c r="G613" s="58">
        <f xml:space="preserve"> IF( ISNA( 'F_Input Override'!G613 ), "", IF( ISBLANK( 'F_Input Override'!G613 ), 'F_Inputs - BP'!G613, 'F_Input Override'!G613 ) )</f>
        <v>0</v>
      </c>
      <c r="H613" s="58">
        <f xml:space="preserve"> IF( ISNA( 'F_Input Override'!H613 ), "", IF( ISBLANK( 'F_Input Override'!H613 ), 'F_Inputs - BP'!H613, 'F_Input Override'!H613 ) )</f>
        <v>0</v>
      </c>
      <c r="I613" s="58">
        <f xml:space="preserve"> IF( ISNA( 'F_Input Override'!I613 ), "", IF( ISBLANK( 'F_Input Override'!I613 ), 'F_Inputs - BP'!I613, 'F_Input Override'!I613 ) )</f>
        <v>0</v>
      </c>
      <c r="J613" s="58">
        <f xml:space="preserve"> IF( ISNA( 'F_Input Override'!J613 ), "", IF( ISBLANK( 'F_Input Override'!J613 ), 'F_Inputs - BP'!J613, 'F_Input Override'!J613 ) )</f>
        <v>0</v>
      </c>
      <c r="K613" s="64" t="str">
        <f xml:space="preserve"> INDEX(Lookup!C:C, MATCH('Inp - BP final'!B613, Lookup!B:B, 0),)</f>
        <v>WWN+ - DS opex</v>
      </c>
    </row>
    <row r="614" spans="1:12">
      <c r="A614" t="s">
        <v>23</v>
      </c>
      <c r="B614" t="s">
        <v>345</v>
      </c>
      <c r="C614" t="s">
        <v>346</v>
      </c>
      <c r="D614" t="s">
        <v>47</v>
      </c>
      <c r="E614" t="s">
        <v>41</v>
      </c>
      <c r="F614" s="58">
        <f xml:space="preserve"> IF( ISNA( 'F_Input Override'!F614 ), "", IF( ISBLANK( 'F_Input Override'!F614 ), 'F_Inputs - BP'!F614, 'F_Input Override'!F614 ) )</f>
        <v>0</v>
      </c>
      <c r="G614" s="58">
        <f xml:space="preserve"> IF( ISNA( 'F_Input Override'!G614 ), "", IF( ISBLANK( 'F_Input Override'!G614 ), 'F_Inputs - BP'!G614, 'F_Input Override'!G614 ) )</f>
        <v>0</v>
      </c>
      <c r="H614" s="58">
        <f xml:space="preserve"> IF( ISNA( 'F_Input Override'!H614 ), "", IF( ISBLANK( 'F_Input Override'!H614 ), 'F_Inputs - BP'!H614, 'F_Input Override'!H614 ) )</f>
        <v>0</v>
      </c>
      <c r="I614" s="58">
        <f xml:space="preserve"> IF( ISNA( 'F_Input Override'!I614 ), "", IF( ISBLANK( 'F_Input Override'!I614 ), 'F_Inputs - BP'!I614, 'F_Input Override'!I614 ) )</f>
        <v>0</v>
      </c>
      <c r="J614" s="58">
        <f xml:space="preserve"> IF( ISNA( 'F_Input Override'!J614 ), "", IF( ISBLANK( 'F_Input Override'!J614 ), 'F_Inputs - BP'!J614, 'F_Input Override'!J614 ) )</f>
        <v>0</v>
      </c>
      <c r="K614" s="64" t="str">
        <f xml:space="preserve"> INDEX(Lookup!C:C, MATCH('Inp - BP final'!B614, Lookup!B:B, 0),)</f>
        <v>WWN+ - Total DS opex</v>
      </c>
      <c r="L614" t="s">
        <v>366</v>
      </c>
    </row>
    <row r="615" spans="1:12">
      <c r="A615" t="s">
        <v>349</v>
      </c>
      <c r="B615" t="s">
        <v>45</v>
      </c>
      <c r="C615" t="s">
        <v>46</v>
      </c>
      <c r="D615" t="s">
        <v>47</v>
      </c>
      <c r="E615" t="s">
        <v>41</v>
      </c>
      <c r="F615" s="58">
        <f xml:space="preserve"> IF( ISNA( 'F_Input Override'!F615 ), "", IF( ISBLANK( 'F_Input Override'!F615 ), 'F_Inputs - BP'!F615, 'F_Input Override'!F615 ) )</f>
        <v>22.027999999999999</v>
      </c>
      <c r="G615" s="58">
        <f xml:space="preserve"> IF( ISNA( 'F_Input Override'!G615 ), "", IF( ISBLANK( 'F_Input Override'!G615 ), 'F_Inputs - BP'!G615, 'F_Input Override'!G615 ) )</f>
        <v>22.243839037731622</v>
      </c>
      <c r="H615" s="58">
        <f xml:space="preserve"> IF( ISNA( 'F_Input Override'!H615 ), "", IF( ISBLANK( 'F_Input Override'!H615 ), 'F_Inputs - BP'!H615, 'F_Input Override'!H615 ) )</f>
        <v>22.750945022567048</v>
      </c>
      <c r="I615" s="58">
        <f xml:space="preserve"> IF( ISNA( 'F_Input Override'!I615 ), "", IF( ISBLANK( 'F_Input Override'!I615 ), 'F_Inputs - BP'!I615, 'F_Input Override'!I615 ) )</f>
        <v>23.321989730231049</v>
      </c>
      <c r="J615" s="58">
        <f xml:space="preserve"> IF( ISNA( 'F_Input Override'!J615 ), "", IF( ISBLANK( 'F_Input Override'!J615 ), 'F_Inputs - BP'!J615, 'F_Input Override'!J615 ) )</f>
        <v>23.276</v>
      </c>
      <c r="K615" s="64" t="str">
        <f xml:space="preserve"> INDEX(Lookup!C:C, MATCH('Inp - BP final'!B615, Lookup!B:B, 0),)</f>
        <v>WR - Base opex</v>
      </c>
    </row>
    <row r="616" spans="1:12">
      <c r="A616" t="s">
        <v>349</v>
      </c>
      <c r="B616" t="s">
        <v>48</v>
      </c>
      <c r="C616" t="s">
        <v>49</v>
      </c>
      <c r="D616" t="s">
        <v>47</v>
      </c>
      <c r="E616" t="s">
        <v>41</v>
      </c>
      <c r="F616" s="58">
        <f xml:space="preserve"> IF( ISNA( 'F_Input Override'!F616 ), "", IF( ISBLANK( 'F_Input Override'!F616 ), 'F_Inputs - BP'!F616, 'F_Input Override'!F616 ) )</f>
        <v>4.0519999999999996</v>
      </c>
      <c r="G616" s="58">
        <f xml:space="preserve"> IF( ISNA( 'F_Input Override'!G616 ), "", IF( ISBLANK( 'F_Input Override'!G616 ), 'F_Inputs - BP'!G616, 'F_Input Override'!G616 ) )</f>
        <v>4.135807248310325</v>
      </c>
      <c r="H616" s="58">
        <f xml:space="preserve"> IF( ISNA( 'F_Input Override'!H616 ), "", IF( ISBLANK( 'F_Input Override'!H616 ), 'F_Inputs - BP'!H616, 'F_Input Override'!H616 ) )</f>
        <v>4.3409753367628419</v>
      </c>
      <c r="I616" s="58">
        <f xml:space="preserve"> IF( ISNA( 'F_Input Override'!I616 ), "", IF( ISBLANK( 'F_Input Override'!I616 ), 'F_Inputs - BP'!I616, 'F_Input Override'!I616 ) )</f>
        <v>4.5716354328984634</v>
      </c>
      <c r="J616" s="58">
        <f xml:space="preserve"> IF( ISNA( 'F_Input Override'!J616 ), "", IF( ISBLANK( 'F_Input Override'!J616 ), 'F_Inputs - BP'!J616, 'F_Input Override'!J616 ) )</f>
        <v>4.63</v>
      </c>
      <c r="K616" s="64" t="str">
        <f xml:space="preserve"> INDEX(Lookup!C:C, MATCH('Inp - BP final'!B616, Lookup!B:B, 0),)</f>
        <v>WN+ - Base opex</v>
      </c>
    </row>
    <row r="617" spans="1:12">
      <c r="A617" t="s">
        <v>349</v>
      </c>
      <c r="B617" t="s">
        <v>50</v>
      </c>
      <c r="C617" t="s">
        <v>51</v>
      </c>
      <c r="D617" t="s">
        <v>47</v>
      </c>
      <c r="E617" t="s">
        <v>41</v>
      </c>
      <c r="F617" s="58">
        <f xml:space="preserve"> IF( ISNA( 'F_Input Override'!F617 ), "", IF( ISBLANK( 'F_Input Override'!F617 ), 'F_Inputs - BP'!F617, 'F_Input Override'!F617 ) )</f>
        <v>0</v>
      </c>
      <c r="G617" s="58">
        <f xml:space="preserve"> IF( ISNA( 'F_Input Override'!G617 ), "", IF( ISBLANK( 'F_Input Override'!G617 ), 'F_Inputs - BP'!G617, 'F_Input Override'!G617 ) )</f>
        <v>0</v>
      </c>
      <c r="H617" s="58">
        <f xml:space="preserve"> IF( ISNA( 'F_Input Override'!H617 ), "", IF( ISBLANK( 'F_Input Override'!H617 ), 'F_Inputs - BP'!H617, 'F_Input Override'!H617 ) )</f>
        <v>0</v>
      </c>
      <c r="I617" s="58">
        <f xml:space="preserve"> IF( ISNA( 'F_Input Override'!I617 ), "", IF( ISBLANK( 'F_Input Override'!I617 ), 'F_Inputs - BP'!I617, 'F_Input Override'!I617 ) )</f>
        <v>0</v>
      </c>
      <c r="J617" s="58">
        <f xml:space="preserve"> IF( ISNA( 'F_Input Override'!J617 ), "", IF( ISBLANK( 'F_Input Override'!J617 ), 'F_Inputs - BP'!J617, 'F_Input Override'!J617 ) )</f>
        <v>0</v>
      </c>
      <c r="K617" s="64" t="str">
        <f xml:space="preserve"> INDEX(Lookup!C:C, MATCH('Inp - BP final'!B617, Lookup!B:B, 0),)</f>
        <v>WN+ - Base opex</v>
      </c>
    </row>
    <row r="618" spans="1:12">
      <c r="A618" t="s">
        <v>349</v>
      </c>
      <c r="B618" t="s">
        <v>52</v>
      </c>
      <c r="C618" t="s">
        <v>53</v>
      </c>
      <c r="D618" t="s">
        <v>47</v>
      </c>
      <c r="E618" t="s">
        <v>41</v>
      </c>
      <c r="F618" s="58">
        <f xml:space="preserve"> IF( ISNA( 'F_Input Override'!F618 ), "", IF( ISBLANK( 'F_Input Override'!F618 ), 'F_Inputs - BP'!F618, 'F_Input Override'!F618 ) )</f>
        <v>49.706000000000003</v>
      </c>
      <c r="G618" s="58">
        <f xml:space="preserve"> IF( ISNA( 'F_Input Override'!G618 ), "", IF( ISBLANK( 'F_Input Override'!G618 ), 'F_Inputs - BP'!G618, 'F_Input Override'!G618 ) )</f>
        <v>48.642955194496928</v>
      </c>
      <c r="H618" s="58">
        <f xml:space="preserve"> IF( ISNA( 'F_Input Override'!H618 ), "", IF( ISBLANK( 'F_Input Override'!H618 ), 'F_Inputs - BP'!H618, 'F_Input Override'!H618 ) )</f>
        <v>48.838832693316427</v>
      </c>
      <c r="I618" s="58">
        <f xml:space="preserve"> IF( ISNA( 'F_Input Override'!I618 ), "", IF( ISBLANK( 'F_Input Override'!I618 ), 'F_Inputs - BP'!I618, 'F_Input Override'!I618 ) )</f>
        <v>49.226313707696313</v>
      </c>
      <c r="J618" s="58">
        <f xml:space="preserve"> IF( ISNA( 'F_Input Override'!J618 ), "", IF( ISBLANK( 'F_Input Override'!J618 ), 'F_Inputs - BP'!J618, 'F_Input Override'!J618 ) )</f>
        <v>49.131</v>
      </c>
      <c r="K618" s="64" t="str">
        <f xml:space="preserve"> INDEX(Lookup!C:C, MATCH('Inp - BP final'!B618, Lookup!B:B, 0),)</f>
        <v>WN+ - Base opex</v>
      </c>
    </row>
    <row r="619" spans="1:12">
      <c r="A619" t="s">
        <v>349</v>
      </c>
      <c r="B619" t="s">
        <v>54</v>
      </c>
      <c r="C619" t="s">
        <v>55</v>
      </c>
      <c r="D619" t="s">
        <v>47</v>
      </c>
      <c r="E619" t="s">
        <v>41</v>
      </c>
      <c r="F619" s="58">
        <f xml:space="preserve"> IF( ISNA( 'F_Input Override'!F619 ), "", IF( ISBLANK( 'F_Input Override'!F619 ), 'F_Inputs - BP'!F619, 'F_Input Override'!F619 ) )</f>
        <v>49.116999999999997</v>
      </c>
      <c r="G619" s="58">
        <f xml:space="preserve"> IF( ISNA( 'F_Input Override'!G619 ), "", IF( ISBLANK( 'F_Input Override'!G619 ), 'F_Inputs - BP'!G619, 'F_Input Override'!G619 ) )</f>
        <v>56.464301069504657</v>
      </c>
      <c r="H619" s="58">
        <f xml:space="preserve"> IF( ISNA( 'F_Input Override'!H619 ), "", IF( ISBLANK( 'F_Input Override'!H619 ), 'F_Inputs - BP'!H619, 'F_Input Override'!H619 ) )</f>
        <v>64.038233997981422</v>
      </c>
      <c r="I619" s="58">
        <f xml:space="preserve"> IF( ISNA( 'F_Input Override'!I619 ), "", IF( ISBLANK( 'F_Input Override'!I619 ), 'F_Inputs - BP'!I619, 'F_Input Override'!I619 ) )</f>
        <v>71.647406465707206</v>
      </c>
      <c r="J619" s="58">
        <f xml:space="preserve"> IF( ISNA( 'F_Input Override'!J619 ), "", IF( ISBLANK( 'F_Input Override'!J619 ), 'F_Inputs - BP'!J619, 'F_Input Override'!J619 ) )</f>
        <v>73.492999999999995</v>
      </c>
      <c r="K619" s="64" t="str">
        <f xml:space="preserve"> INDEX(Lookup!C:C, MATCH('Inp - BP final'!B619, Lookup!B:B, 0),)</f>
        <v>WN+ - Base opex</v>
      </c>
    </row>
    <row r="620" spans="1:12">
      <c r="A620" t="s">
        <v>349</v>
      </c>
      <c r="B620" t="s">
        <v>56</v>
      </c>
      <c r="C620" t="s">
        <v>57</v>
      </c>
      <c r="D620" t="s">
        <v>47</v>
      </c>
      <c r="E620" t="s">
        <v>41</v>
      </c>
      <c r="F620" s="58">
        <f xml:space="preserve"> IF( ISNA( 'F_Input Override'!F620 ), "", IF( ISBLANK( 'F_Input Override'!F620 ), 'F_Inputs - BP'!F620, 'F_Input Override'!F620 ) )</f>
        <v>124.90300000000001</v>
      </c>
      <c r="G620" s="58">
        <f xml:space="preserve"> IF( ISNA( 'F_Input Override'!G620 ), "", IF( ISBLANK( 'F_Input Override'!G620 ), 'F_Inputs - BP'!G620, 'F_Input Override'!G620 ) )</f>
        <v>131.48690255004351</v>
      </c>
      <c r="H620" s="58">
        <f xml:space="preserve"> IF( ISNA( 'F_Input Override'!H620 ), "", IF( ISBLANK( 'F_Input Override'!H620 ), 'F_Inputs - BP'!H620, 'F_Input Override'!H620 ) )</f>
        <v>139.9689870506277</v>
      </c>
      <c r="I620" s="58">
        <f xml:space="preserve"> IF( ISNA( 'F_Input Override'!I620 ), "", IF( ISBLANK( 'F_Input Override'!I620 ), 'F_Inputs - BP'!I620, 'F_Input Override'!I620 ) )</f>
        <v>148.767345336533</v>
      </c>
      <c r="J620" s="58">
        <f xml:space="preserve"> IF( ISNA( 'F_Input Override'!J620 ), "", IF( ISBLANK( 'F_Input Override'!J620 ), 'F_Inputs - BP'!J620, 'F_Input Override'!J620 ) )</f>
        <v>150.53</v>
      </c>
      <c r="K620" s="64" t="str">
        <f xml:space="preserve"> INDEX(Lookup!C:C, MATCH('Inp - BP final'!B620, Lookup!B:B, 0),)</f>
        <v>Total - Base opex</v>
      </c>
      <c r="L620" t="s">
        <v>366</v>
      </c>
    </row>
    <row r="621" spans="1:12">
      <c r="A621" t="s">
        <v>349</v>
      </c>
      <c r="B621" t="s">
        <v>58</v>
      </c>
      <c r="C621" t="s">
        <v>59</v>
      </c>
      <c r="D621" t="s">
        <v>47</v>
      </c>
      <c r="E621" t="s">
        <v>41</v>
      </c>
      <c r="F621" s="58">
        <f xml:space="preserve"> IF( ISNA( 'F_Input Override'!F621 ), "", IF( ISBLANK( 'F_Input Override'!F621 ), 'F_Inputs - BP'!F621, 'F_Input Override'!F621 ) )</f>
        <v>0</v>
      </c>
      <c r="G621" s="58">
        <f xml:space="preserve"> IF( ISNA( 'F_Input Override'!G621 ), "", IF( ISBLANK( 'F_Input Override'!G621 ), 'F_Inputs - BP'!G621, 'F_Input Override'!G621 ) )</f>
        <v>0</v>
      </c>
      <c r="H621" s="58">
        <f xml:space="preserve"> IF( ISNA( 'F_Input Override'!H621 ), "", IF( ISBLANK( 'F_Input Override'!H621 ), 'F_Inputs - BP'!H621, 'F_Input Override'!H621 ) )</f>
        <v>0</v>
      </c>
      <c r="I621" s="58">
        <f xml:space="preserve"> IF( ISNA( 'F_Input Override'!I621 ), "", IF( ISBLANK( 'F_Input Override'!I621 ), 'F_Inputs - BP'!I621, 'F_Input Override'!I621 ) )</f>
        <v>0</v>
      </c>
      <c r="J621" s="58">
        <f xml:space="preserve"> IF( ISNA( 'F_Input Override'!J621 ), "", IF( ISBLANK( 'F_Input Override'!J621 ), 'F_Inputs - BP'!J621, 'F_Input Override'!J621 ) )</f>
        <v>8.2802703644792988E-2</v>
      </c>
      <c r="K621" s="64" t="str">
        <f xml:space="preserve"> INDEX(Lookup!C:C, MATCH('Inp - BP final'!B621, Lookup!B:B, 0),)</f>
        <v>WR - Enh opex</v>
      </c>
    </row>
    <row r="622" spans="1:12">
      <c r="A622" t="s">
        <v>349</v>
      </c>
      <c r="B622" t="s">
        <v>60</v>
      </c>
      <c r="C622" t="s">
        <v>61</v>
      </c>
      <c r="D622" t="s">
        <v>47</v>
      </c>
      <c r="E622" t="s">
        <v>41</v>
      </c>
      <c r="F622" s="58">
        <f xml:space="preserve"> IF( ISNA( 'F_Input Override'!F622 ), "", IF( ISBLANK( 'F_Input Override'!F622 ), 'F_Inputs - BP'!F622, 'F_Input Override'!F622 ) )</f>
        <v>0</v>
      </c>
      <c r="G622" s="58">
        <f xml:space="preserve"> IF( ISNA( 'F_Input Override'!G622 ), "", IF( ISBLANK( 'F_Input Override'!G622 ), 'F_Inputs - BP'!G622, 'F_Input Override'!G622 ) )</f>
        <v>0</v>
      </c>
      <c r="H622" s="58">
        <f xml:space="preserve"> IF( ISNA( 'F_Input Override'!H622 ), "", IF( ISBLANK( 'F_Input Override'!H622 ), 'F_Inputs - BP'!H622, 'F_Input Override'!H622 ) )</f>
        <v>0</v>
      </c>
      <c r="I622" s="58">
        <f xml:space="preserve"> IF( ISNA( 'F_Input Override'!I622 ), "", IF( ISBLANK( 'F_Input Override'!I622 ), 'F_Inputs - BP'!I622, 'F_Input Override'!I622 ) )</f>
        <v>0</v>
      </c>
      <c r="J622" s="58">
        <f xml:space="preserve"> IF( ISNA( 'F_Input Override'!J622 ), "", IF( ISBLANK( 'F_Input Override'!J622 ), 'F_Inputs - BP'!J622, 'F_Input Override'!J622 ) )</f>
        <v>0</v>
      </c>
      <c r="K622" s="64" t="str">
        <f xml:space="preserve"> INDEX(Lookup!C:C, MATCH('Inp - BP final'!B622, Lookup!B:B, 0),)</f>
        <v>WN+ - Enh opex</v>
      </c>
    </row>
    <row r="623" spans="1:12">
      <c r="A623" t="s">
        <v>349</v>
      </c>
      <c r="B623" t="s">
        <v>62</v>
      </c>
      <c r="C623" t="s">
        <v>63</v>
      </c>
      <c r="D623" t="s">
        <v>47</v>
      </c>
      <c r="E623" t="s">
        <v>41</v>
      </c>
      <c r="F623" s="58">
        <f xml:space="preserve"> IF( ISNA( 'F_Input Override'!F623 ), "", IF( ISBLANK( 'F_Input Override'!F623 ), 'F_Inputs - BP'!F623, 'F_Input Override'!F623 ) )</f>
        <v>0</v>
      </c>
      <c r="G623" s="58">
        <f xml:space="preserve"> IF( ISNA( 'F_Input Override'!G623 ), "", IF( ISBLANK( 'F_Input Override'!G623 ), 'F_Inputs - BP'!G623, 'F_Input Override'!G623 ) )</f>
        <v>0</v>
      </c>
      <c r="H623" s="58">
        <f xml:space="preserve"> IF( ISNA( 'F_Input Override'!H623 ), "", IF( ISBLANK( 'F_Input Override'!H623 ), 'F_Inputs - BP'!H623, 'F_Input Override'!H623 ) )</f>
        <v>9.5099975288999994E-3</v>
      </c>
      <c r="I623" s="58">
        <f xml:space="preserve"> IF( ISNA( 'F_Input Override'!I623 ), "", IF( ISBLANK( 'F_Input Override'!I623 ), 'F_Inputs - BP'!I623, 'F_Input Override'!I623 ) )</f>
        <v>1.882960298802E-2</v>
      </c>
      <c r="J623" s="58">
        <f xml:space="preserve"> IF( ISNA( 'F_Input Override'!J623 ), "", IF( ISBLANK( 'F_Input Override'!J623 ), 'F_Inputs - BP'!J623, 'F_Input Override'!J623 ) )</f>
        <v>1.86413069581398E-2</v>
      </c>
      <c r="K623" s="64" t="str">
        <f xml:space="preserve"> INDEX(Lookup!C:C, MATCH('Inp - BP final'!B623, Lookup!B:B, 0),)</f>
        <v>WN+ - Enh opex</v>
      </c>
    </row>
    <row r="624" spans="1:12">
      <c r="A624" t="s">
        <v>349</v>
      </c>
      <c r="B624" t="s">
        <v>64</v>
      </c>
      <c r="C624" t="s">
        <v>65</v>
      </c>
      <c r="D624" t="s">
        <v>47</v>
      </c>
      <c r="E624" t="s">
        <v>41</v>
      </c>
      <c r="F624" s="58">
        <f xml:space="preserve"> IF( ISNA( 'F_Input Override'!F624 ), "", IF( ISBLANK( 'F_Input Override'!F624 ), 'F_Inputs - BP'!F624, 'F_Input Override'!F624 ) )</f>
        <v>0.22700000000000001</v>
      </c>
      <c r="G624" s="58">
        <f xml:space="preserve"> IF( ISNA( 'F_Input Override'!G624 ), "", IF( ISBLANK( 'F_Input Override'!G624 ), 'F_Inputs - BP'!G624, 'F_Input Override'!G624 ) )</f>
        <v>0.36581732648999998</v>
      </c>
      <c r="H624" s="58">
        <f xml:space="preserve"> IF( ISNA( 'F_Input Override'!H624 ), "", IF( ISBLANK( 'F_Input Override'!H624 ), 'F_Inputs - BP'!H624, 'F_Input Override'!H624 ) )</f>
        <v>0.51189060083534998</v>
      </c>
      <c r="I624" s="58">
        <f xml:space="preserve"> IF( ISNA( 'F_Input Override'!I624 ), "", IF( ISBLANK( 'F_Input Override'!I624 ), 'F_Inputs - BP'!I624, 'F_Input Override'!I624 ) )</f>
        <v>0.63623703070055704</v>
      </c>
      <c r="J624" s="58">
        <f xml:space="preserve"> IF( ISNA( 'F_Input Override'!J624 ), "", IF( ISBLANK( 'F_Input Override'!J624 ), 'F_Inputs - BP'!J624, 'F_Input Override'!J624 ) )</f>
        <v>0.62987466039355144</v>
      </c>
      <c r="K624" s="64" t="str">
        <f xml:space="preserve"> INDEX(Lookup!C:C, MATCH('Inp - BP final'!B624, Lookup!B:B, 0),)</f>
        <v>WN+ - Enh opex</v>
      </c>
    </row>
    <row r="625" spans="1:12">
      <c r="A625" t="s">
        <v>349</v>
      </c>
      <c r="B625" t="s">
        <v>66</v>
      </c>
      <c r="C625" t="s">
        <v>67</v>
      </c>
      <c r="D625" t="s">
        <v>47</v>
      </c>
      <c r="E625" t="s">
        <v>41</v>
      </c>
      <c r="F625" s="58">
        <f xml:space="preserve"> IF( ISNA( 'F_Input Override'!F625 ), "", IF( ISBLANK( 'F_Input Override'!F625 ), 'F_Inputs - BP'!F625, 'F_Input Override'!F625 ) )</f>
        <v>4.9580000000000002</v>
      </c>
      <c r="G625" s="58">
        <f xml:space="preserve"> IF( ISNA( 'F_Input Override'!G625 ), "", IF( ISBLANK( 'F_Input Override'!G625 ), 'F_Inputs - BP'!G625, 'F_Input Override'!G625 ) )</f>
        <v>5.7059374571100001</v>
      </c>
      <c r="H625" s="58">
        <f xml:space="preserve"> IF( ISNA( 'F_Input Override'!H625 ), "", IF( ISBLANK( 'F_Input Override'!H625 ), 'F_Inputs - BP'!H625, 'F_Input Override'!H625 ) )</f>
        <v>4.7040020321827489</v>
      </c>
      <c r="I625" s="58">
        <f xml:space="preserve"> IF( ISNA( 'F_Input Override'!I625 ), "", IF( ISBLANK( 'F_Input Override'!I625 ), 'F_Inputs - BP'!I625, 'F_Input Override'!I625 ) )</f>
        <v>5.3571222402555332</v>
      </c>
      <c r="J625" s="58">
        <f xml:space="preserve"> IF( ISNA( 'F_Input Override'!J625 ), "", IF( ISBLANK( 'F_Input Override'!J625 ), 'F_Inputs - BP'!J625, 'F_Input Override'!J625 ) )</f>
        <v>5.6580744025153971</v>
      </c>
      <c r="K625" s="64" t="str">
        <f xml:space="preserve"> INDEX(Lookup!C:C, MATCH('Inp - BP final'!B625, Lookup!B:B, 0),)</f>
        <v>WN+ - Enh opex</v>
      </c>
    </row>
    <row r="626" spans="1:12">
      <c r="A626" t="s">
        <v>349</v>
      </c>
      <c r="B626" t="s">
        <v>68</v>
      </c>
      <c r="C626" t="s">
        <v>69</v>
      </c>
      <c r="D626" t="s">
        <v>47</v>
      </c>
      <c r="E626" t="s">
        <v>41</v>
      </c>
      <c r="F626" s="58">
        <f xml:space="preserve"> IF( ISNA( 'F_Input Override'!F626 ), "", IF( ISBLANK( 'F_Input Override'!F626 ), 'F_Inputs - BP'!F626, 'F_Input Override'!F626 ) )</f>
        <v>5.1849999999999996</v>
      </c>
      <c r="G626" s="58">
        <f xml:space="preserve"> IF( ISNA( 'F_Input Override'!G626 ), "", IF( ISBLANK( 'F_Input Override'!G626 ), 'F_Inputs - BP'!G626, 'F_Input Override'!G626 ) )</f>
        <v>6.0717547836000003</v>
      </c>
      <c r="H626" s="58">
        <f xml:space="preserve"> IF( ISNA( 'F_Input Override'!H626 ), "", IF( ISBLANK( 'F_Input Override'!H626 ), 'F_Inputs - BP'!H626, 'F_Input Override'!H626 ) )</f>
        <v>5.2254026305469976</v>
      </c>
      <c r="I626" s="58">
        <f xml:space="preserve"> IF( ISNA( 'F_Input Override'!I626 ), "", IF( ISBLANK( 'F_Input Override'!I626 ), 'F_Inputs - BP'!I626, 'F_Input Override'!I626 ) )</f>
        <v>6.0121888739441101</v>
      </c>
      <c r="J626" s="58">
        <f xml:space="preserve"> IF( ISNA( 'F_Input Override'!J626 ), "", IF( ISBLANK( 'F_Input Override'!J626 ), 'F_Inputs - BP'!J626, 'F_Input Override'!J626 ) )</f>
        <v>6.3893930735118811</v>
      </c>
      <c r="K626" s="64" t="str">
        <f xml:space="preserve"> INDEX(Lookup!C:C, MATCH('Inp - BP final'!B626, Lookup!B:B, 0),)</f>
        <v>Total - Enh opex</v>
      </c>
      <c r="L626" t="s">
        <v>366</v>
      </c>
    </row>
    <row r="627" spans="1:12">
      <c r="A627" t="s">
        <v>349</v>
      </c>
      <c r="B627" t="s">
        <v>70</v>
      </c>
      <c r="C627" t="s">
        <v>71</v>
      </c>
      <c r="D627" t="s">
        <v>47</v>
      </c>
      <c r="E627" t="s">
        <v>41</v>
      </c>
      <c r="F627" s="58">
        <f xml:space="preserve"> IF( ISNA( 'F_Input Override'!F627 ), "", IF( ISBLANK( 'F_Input Override'!F627 ), 'F_Inputs - BP'!F627, 'F_Input Override'!F627 ) )</f>
        <v>3.3079999999999998</v>
      </c>
      <c r="G627" s="58">
        <f xml:space="preserve"> IF( ISNA( 'F_Input Override'!G627 ), "", IF( ISBLANK( 'F_Input Override'!G627 ), 'F_Inputs - BP'!G627, 'F_Input Override'!G627 ) )</f>
        <v>3.4991980903627899</v>
      </c>
      <c r="H627" s="58">
        <f xml:space="preserve"> IF( ISNA( 'F_Input Override'!H627 ), "", IF( ISBLANK( 'F_Input Override'!H627 ), 'F_Inputs - BP'!H627, 'F_Input Override'!H627 ) )</f>
        <v>3.2870047286941322</v>
      </c>
      <c r="I627" s="58">
        <f xml:space="preserve"> IF( ISNA( 'F_Input Override'!I627 ), "", IF( ISBLANK( 'F_Input Override'!I627 ), 'F_Inputs - BP'!I627, 'F_Input Override'!I627 ) )</f>
        <v>3.0659690518872802</v>
      </c>
      <c r="J627" s="58">
        <f xml:space="preserve"> IF( ISNA( 'F_Input Override'!J627 ), "", IF( ISBLANK( 'F_Input Override'!J627 ), 'F_Inputs - BP'!J627, 'F_Input Override'!J627 ) )</f>
        <v>3.0445606732919548</v>
      </c>
      <c r="K627" s="64" t="str">
        <f xml:space="preserve"> INDEX(Lookup!C:C, MATCH('Inp - BP final'!B627, Lookup!B:B, 0),)</f>
        <v>WR - Base capex</v>
      </c>
    </row>
    <row r="628" spans="1:12">
      <c r="A628" t="s">
        <v>349</v>
      </c>
      <c r="B628" t="s">
        <v>72</v>
      </c>
      <c r="C628" t="s">
        <v>73</v>
      </c>
      <c r="D628" t="s">
        <v>47</v>
      </c>
      <c r="E628" t="s">
        <v>41</v>
      </c>
      <c r="F628" s="58">
        <f xml:space="preserve"> IF( ISNA( 'F_Input Override'!F628 ), "", IF( ISBLANK( 'F_Input Override'!F628 ), 'F_Inputs - BP'!F628, 'F_Input Override'!F628 ) )</f>
        <v>0.96899999999999997</v>
      </c>
      <c r="G628" s="58">
        <f xml:space="preserve"> IF( ISNA( 'F_Input Override'!G628 ), "", IF( ISBLANK( 'F_Input Override'!G628 ), 'F_Inputs - BP'!G628, 'F_Input Override'!G628 ) )</f>
        <v>0.93822626065414538</v>
      </c>
      <c r="H628" s="58">
        <f xml:space="preserve"> IF( ISNA( 'F_Input Override'!H628 ), "", IF( ISBLANK( 'F_Input Override'!H628 ), 'F_Inputs - BP'!H628, 'F_Input Override'!H628 ) )</f>
        <v>0.87712738762673004</v>
      </c>
      <c r="I628" s="58">
        <f xml:space="preserve"> IF( ISNA( 'F_Input Override'!I628 ), "", IF( ISBLANK( 'F_Input Override'!I628 ), 'F_Inputs - BP'!I628, 'F_Input Override'!I628 ) )</f>
        <v>0.91928066579902334</v>
      </c>
      <c r="J628" s="58">
        <f xml:space="preserve"> IF( ISNA( 'F_Input Override'!J628 ), "", IF( ISBLANK( 'F_Input Override'!J628 ), 'F_Inputs - BP'!J628, 'F_Input Override'!J628 ) )</f>
        <v>0.8194990151975281</v>
      </c>
      <c r="K628" s="64" t="str">
        <f xml:space="preserve"> INDEX(Lookup!C:C, MATCH('Inp - BP final'!B628, Lookup!B:B, 0),)</f>
        <v>WN+ - Base capex</v>
      </c>
    </row>
    <row r="629" spans="1:12">
      <c r="A629" t="s">
        <v>349</v>
      </c>
      <c r="B629" t="s">
        <v>74</v>
      </c>
      <c r="C629" t="s">
        <v>75</v>
      </c>
      <c r="D629" t="s">
        <v>47</v>
      </c>
      <c r="E629" t="s">
        <v>41</v>
      </c>
      <c r="F629" s="58">
        <f xml:space="preserve"> IF( ISNA( 'F_Input Override'!F629 ), "", IF( ISBLANK( 'F_Input Override'!F629 ), 'F_Inputs - BP'!F629, 'F_Input Override'!F629 ) )</f>
        <v>1.028</v>
      </c>
      <c r="G629" s="58">
        <f xml:space="preserve"> IF( ISNA( 'F_Input Override'!G629 ), "", IF( ISBLANK( 'F_Input Override'!G629 ), 'F_Inputs - BP'!G629, 'F_Input Override'!G629 ) )</f>
        <v>0.99841273142443554</v>
      </c>
      <c r="H629" s="58">
        <f xml:space="preserve"> IF( ISNA( 'F_Input Override'!H629 ), "", IF( ISBLANK( 'F_Input Override'!H629 ), 'F_Inputs - BP'!H629, 'F_Input Override'!H629 ) )</f>
        <v>0.94330524684505757</v>
      </c>
      <c r="I629" s="58">
        <f xml:space="preserve"> IF( ISNA( 'F_Input Override'!I629 ), "", IF( ISBLANK( 'F_Input Override'!I629 ), 'F_Inputs - BP'!I629, 'F_Input Override'!I629 ) )</f>
        <v>0.28565441044386491</v>
      </c>
      <c r="J629" s="58">
        <f xml:space="preserve"> IF( ISNA( 'F_Input Override'!J629 ), "", IF( ISBLANK( 'F_Input Override'!J629 ), 'F_Inputs - BP'!J629, 'F_Input Override'!J629 ) )</f>
        <v>0.22811421228859169</v>
      </c>
      <c r="K629" s="64" t="str">
        <f xml:space="preserve"> INDEX(Lookup!C:C, MATCH('Inp - BP final'!B629, Lookup!B:B, 0),)</f>
        <v>WN+ - Base capex</v>
      </c>
    </row>
    <row r="630" spans="1:12">
      <c r="A630" t="s">
        <v>349</v>
      </c>
      <c r="B630" t="s">
        <v>76</v>
      </c>
      <c r="C630" t="s">
        <v>77</v>
      </c>
      <c r="D630" t="s">
        <v>47</v>
      </c>
      <c r="E630" t="s">
        <v>41</v>
      </c>
      <c r="F630" s="58">
        <f xml:space="preserve"> IF( ISNA( 'F_Input Override'!F630 ), "", IF( ISBLANK( 'F_Input Override'!F630 ), 'F_Inputs - BP'!F630, 'F_Input Override'!F630 ) )</f>
        <v>25.954000000000001</v>
      </c>
      <c r="G630" s="58">
        <f xml:space="preserve"> IF( ISNA( 'F_Input Override'!G630 ), "", IF( ISBLANK( 'F_Input Override'!G630 ), 'F_Inputs - BP'!G630, 'F_Input Override'!G630 ) )</f>
        <v>25.044817569967631</v>
      </c>
      <c r="H630" s="58">
        <f xml:space="preserve"> IF( ISNA( 'F_Input Override'!H630 ), "", IF( ISBLANK( 'F_Input Override'!H630 ), 'F_Inputs - BP'!H630, 'F_Input Override'!H630 ) )</f>
        <v>23.483036508519561</v>
      </c>
      <c r="I630" s="58">
        <f xml:space="preserve"> IF( ISNA( 'F_Input Override'!I630 ), "", IF( ISBLANK( 'F_Input Override'!I630 ), 'F_Inputs - BP'!I630, 'F_Input Override'!I630 ) )</f>
        <v>19.245961265954431</v>
      </c>
      <c r="J630" s="58">
        <f xml:space="preserve"> IF( ISNA( 'F_Input Override'!J630 ), "", IF( ISBLANK( 'F_Input Override'!J630 ), 'F_Inputs - BP'!J630, 'F_Input Override'!J630 ) )</f>
        <v>16.926152325515002</v>
      </c>
      <c r="K630" s="64" t="str">
        <f xml:space="preserve"> INDEX(Lookup!C:C, MATCH('Inp - BP final'!B630, Lookup!B:B, 0),)</f>
        <v>WN+ - Base capex</v>
      </c>
    </row>
    <row r="631" spans="1:12">
      <c r="A631" t="s">
        <v>349</v>
      </c>
      <c r="B631" t="s">
        <v>78</v>
      </c>
      <c r="C631" t="s">
        <v>79</v>
      </c>
      <c r="D631" t="s">
        <v>47</v>
      </c>
      <c r="E631" t="s">
        <v>41</v>
      </c>
      <c r="F631" s="58">
        <f xml:space="preserve"> IF( ISNA( 'F_Input Override'!F631 ), "", IF( ISBLANK( 'F_Input Override'!F631 ), 'F_Inputs - BP'!F631, 'F_Input Override'!F631 ) )</f>
        <v>30.587</v>
      </c>
      <c r="G631" s="58">
        <f xml:space="preserve"> IF( ISNA( 'F_Input Override'!G631 ), "", IF( ISBLANK( 'F_Input Override'!G631 ), 'F_Inputs - BP'!G631, 'F_Input Override'!G631 ) )</f>
        <v>28.564159273300021</v>
      </c>
      <c r="H631" s="58">
        <f xml:space="preserve"> IF( ISNA( 'F_Input Override'!H631 ), "", IF( ISBLANK( 'F_Input Override'!H631 ), 'F_Inputs - BP'!H631, 'F_Input Override'!H631 ) )</f>
        <v>25.83999337635338</v>
      </c>
      <c r="I631" s="58">
        <f xml:space="preserve"> IF( ISNA( 'F_Input Override'!I631 ), "", IF( ISBLANK( 'F_Input Override'!I631 ), 'F_Inputs - BP'!I631, 'F_Input Override'!I631 ) )</f>
        <v>26.283224988479301</v>
      </c>
      <c r="J631" s="58">
        <f xml:space="preserve"> IF( ISNA( 'F_Input Override'!J631 ), "", IF( ISBLANK( 'F_Input Override'!J631 ), 'F_Inputs - BP'!J631, 'F_Input Override'!J631 ) )</f>
        <v>26.959207322640321</v>
      </c>
      <c r="K631" s="64" t="str">
        <f xml:space="preserve"> INDEX(Lookup!C:C, MATCH('Inp - BP final'!B631, Lookup!B:B, 0),)</f>
        <v>WN+ - Base capex</v>
      </c>
    </row>
    <row r="632" spans="1:12">
      <c r="A632" t="s">
        <v>349</v>
      </c>
      <c r="B632" t="s">
        <v>80</v>
      </c>
      <c r="C632" t="s">
        <v>81</v>
      </c>
      <c r="D632" t="s">
        <v>47</v>
      </c>
      <c r="E632" t="s">
        <v>41</v>
      </c>
      <c r="F632" s="58">
        <f xml:space="preserve"> IF( ISNA( 'F_Input Override'!F632 ), "", IF( ISBLANK( 'F_Input Override'!F632 ), 'F_Inputs - BP'!F632, 'F_Input Override'!F632 ) )</f>
        <v>61.845999999999997</v>
      </c>
      <c r="G632" s="58">
        <f xml:space="preserve"> IF( ISNA( 'F_Input Override'!G632 ), "", IF( ISBLANK( 'F_Input Override'!G632 ), 'F_Inputs - BP'!G632, 'F_Input Override'!G632 ) )</f>
        <v>59.044813925709022</v>
      </c>
      <c r="H632" s="58">
        <f xml:space="preserve"> IF( ISNA( 'F_Input Override'!H632 ), "", IF( ISBLANK( 'F_Input Override'!H632 ), 'F_Inputs - BP'!H632, 'F_Input Override'!H632 ) )</f>
        <v>54.430467248038873</v>
      </c>
      <c r="I632" s="58">
        <f xml:space="preserve"> IF( ISNA( 'F_Input Override'!I632 ), "", IF( ISBLANK( 'F_Input Override'!I632 ), 'F_Inputs - BP'!I632, 'F_Input Override'!I632 ) )</f>
        <v>49.800090382563901</v>
      </c>
      <c r="J632" s="58">
        <f xml:space="preserve"> IF( ISNA( 'F_Input Override'!J632 ), "", IF( ISBLANK( 'F_Input Override'!J632 ), 'F_Inputs - BP'!J632, 'F_Input Override'!J632 ) )</f>
        <v>47.977533548933387</v>
      </c>
      <c r="K632" s="64" t="str">
        <f xml:space="preserve"> INDEX(Lookup!C:C, MATCH('Inp - BP final'!B632, Lookup!B:B, 0),)</f>
        <v>Total - Base capex</v>
      </c>
      <c r="L632" t="s">
        <v>366</v>
      </c>
    </row>
    <row r="633" spans="1:12">
      <c r="A633" t="s">
        <v>349</v>
      </c>
      <c r="B633" t="s">
        <v>82</v>
      </c>
      <c r="C633" t="s">
        <v>83</v>
      </c>
      <c r="D633" t="s">
        <v>47</v>
      </c>
      <c r="E633" t="s">
        <v>41</v>
      </c>
      <c r="F633" s="58">
        <f xml:space="preserve"> IF( ISNA( 'F_Input Override'!F633 ), "", IF( ISBLANK( 'F_Input Override'!F633 ), 'F_Inputs - BP'!F633, 'F_Input Override'!F633 ) )</f>
        <v>17.032</v>
      </c>
      <c r="G633" s="58">
        <f xml:space="preserve"> IF( ISNA( 'F_Input Override'!G633 ), "", IF( ISBLANK( 'F_Input Override'!G633 ), 'F_Inputs - BP'!G633, 'F_Input Override'!G633 ) )</f>
        <v>13.169177836749</v>
      </c>
      <c r="H633" s="58">
        <f xml:space="preserve"> IF( ISNA( 'F_Input Override'!H633 ), "", IF( ISBLANK( 'F_Input Override'!H633 ), 'F_Inputs - BP'!H633, 'F_Input Override'!H633 ) )</f>
        <v>19.607821830851758</v>
      </c>
      <c r="I633" s="58">
        <f xml:space="preserve"> IF( ISNA( 'F_Input Override'!I633 ), "", IF( ISBLANK( 'F_Input Override'!I633 ), 'F_Inputs - BP'!I633, 'F_Input Override'!I633 ) )</f>
        <v>38.488566550292852</v>
      </c>
      <c r="J633" s="58">
        <f xml:space="preserve"> IF( ISNA( 'F_Input Override'!J633 ), "", IF( ISBLANK( 'F_Input Override'!J633 ), 'F_Inputs - BP'!J633, 'F_Input Override'!J633 ) )</f>
        <v>44.595557401029282</v>
      </c>
      <c r="K633" s="64" t="str">
        <f xml:space="preserve"> INDEX(Lookup!C:C, MATCH('Inp - BP final'!B633, Lookup!B:B, 0),)</f>
        <v>WR - Enh capex</v>
      </c>
    </row>
    <row r="634" spans="1:12">
      <c r="A634" t="s">
        <v>349</v>
      </c>
      <c r="B634" t="s">
        <v>84</v>
      </c>
      <c r="C634" t="s">
        <v>85</v>
      </c>
      <c r="D634" t="s">
        <v>47</v>
      </c>
      <c r="E634" t="s">
        <v>41</v>
      </c>
      <c r="F634" s="58">
        <f xml:space="preserve"> IF( ISNA( 'F_Input Override'!F634 ), "", IF( ISBLANK( 'F_Input Override'!F634 ), 'F_Inputs - BP'!F634, 'F_Input Override'!F634 ) )</f>
        <v>2.431</v>
      </c>
      <c r="G634" s="58">
        <f xml:space="preserve"> IF( ISNA( 'F_Input Override'!G634 ), "", IF( ISBLANK( 'F_Input Override'!G634 ), 'F_Inputs - BP'!G634, 'F_Input Override'!G634 ) )</f>
        <v>0.71562068146799995</v>
      </c>
      <c r="H634" s="58">
        <f xml:space="preserve"> IF( ISNA( 'F_Input Override'!H634 ), "", IF( ISBLANK( 'F_Input Override'!H634 ), 'F_Inputs - BP'!H634, 'F_Input Override'!H634 ) )</f>
        <v>0.43018912542671989</v>
      </c>
      <c r="I634" s="58">
        <f xml:space="preserve"> IF( ISNA( 'F_Input Override'!I634 ), "", IF( ISBLANK( 'F_Input Override'!I634 ), 'F_Inputs - BP'!I634, 'F_Input Override'!I634 ) )</f>
        <v>0.42588723417245278</v>
      </c>
      <c r="J634" s="58">
        <f xml:space="preserve"> IF( ISNA( 'F_Input Override'!J634 ), "", IF( ISBLANK( 'F_Input Override'!J634 ), 'F_Inputs - BP'!J634, 'F_Input Override'!J634 ) )</f>
        <v>0.42162836183072833</v>
      </c>
      <c r="K634" s="64" t="str">
        <f xml:space="preserve"> INDEX(Lookup!C:C, MATCH('Inp - BP final'!B634, Lookup!B:B, 0),)</f>
        <v>WN+ - Enh capex</v>
      </c>
    </row>
    <row r="635" spans="1:12">
      <c r="A635" t="s">
        <v>349</v>
      </c>
      <c r="B635" t="s">
        <v>86</v>
      </c>
      <c r="C635" t="s">
        <v>87</v>
      </c>
      <c r="D635" t="s">
        <v>47</v>
      </c>
      <c r="E635" t="s">
        <v>41</v>
      </c>
      <c r="F635" s="58">
        <f xml:space="preserve"> IF( ISNA( 'F_Input Override'!F635 ), "", IF( ISBLANK( 'F_Input Override'!F635 ), 'F_Inputs - BP'!F635, 'F_Input Override'!F635 ) )</f>
        <v>1.2470000000000001</v>
      </c>
      <c r="G635" s="58">
        <f xml:space="preserve"> IF( ISNA( 'F_Input Override'!G635 ), "", IF( ISBLANK( 'F_Input Override'!G635 ), 'F_Inputs - BP'!G635, 'F_Input Override'!G635 ) )</f>
        <v>1.234435440348</v>
      </c>
      <c r="H635" s="58">
        <f xml:space="preserve"> IF( ISNA( 'F_Input Override'!H635 ), "", IF( ISBLANK( 'F_Input Override'!H635 ), 'F_Inputs - BP'!H635, 'F_Input Override'!H635 ) )</f>
        <v>0.94381573671791996</v>
      </c>
      <c r="I635" s="58">
        <f xml:space="preserve"> IF( ISNA( 'F_Input Override'!I635 ), "", IF( ISBLANK( 'F_Input Override'!I635 ), 'F_Inputs - BP'!I635, 'F_Input Override'!I635 ) )</f>
        <v>0.42588723417245278</v>
      </c>
      <c r="J635" s="58">
        <f xml:space="preserve"> IF( ISNA( 'F_Input Override'!J635 ), "", IF( ISBLANK( 'F_Input Override'!J635 ), 'F_Inputs - BP'!J635, 'F_Input Override'!J635 ) )</f>
        <v>0.42162836183072833</v>
      </c>
      <c r="K635" s="64" t="str">
        <f xml:space="preserve"> INDEX(Lookup!C:C, MATCH('Inp - BP final'!B635, Lookup!B:B, 0),)</f>
        <v>WN+ - Enh capex</v>
      </c>
    </row>
    <row r="636" spans="1:12">
      <c r="A636" t="s">
        <v>349</v>
      </c>
      <c r="B636" t="s">
        <v>88</v>
      </c>
      <c r="C636" t="s">
        <v>89</v>
      </c>
      <c r="D636" t="s">
        <v>47</v>
      </c>
      <c r="E636" t="s">
        <v>41</v>
      </c>
      <c r="F636" s="58">
        <f xml:space="preserve"> IF( ISNA( 'F_Input Override'!F636 ), "", IF( ISBLANK( 'F_Input Override'!F636 ), 'F_Inputs - BP'!F636, 'F_Input Override'!F636 ) )</f>
        <v>43.972999999999999</v>
      </c>
      <c r="G636" s="58">
        <f xml:space="preserve"> IF( ISNA( 'F_Input Override'!G636 ), "", IF( ISBLANK( 'F_Input Override'!G636 ), 'F_Inputs - BP'!G636, 'F_Input Override'!G636 ) )</f>
        <v>28.359931877937001</v>
      </c>
      <c r="H636" s="58">
        <f xml:space="preserve"> IF( ISNA( 'F_Input Override'!H636 ), "", IF( ISBLANK( 'F_Input Override'!H636 ), 'F_Inputs - BP'!H636, 'F_Input Override'!H636 ) )</f>
        <v>19.001994070752001</v>
      </c>
      <c r="I636" s="58">
        <f xml:space="preserve"> IF( ISNA( 'F_Input Override'!I636 ), "", IF( ISBLANK( 'F_Input Override'!I636 ), 'F_Inputs - BP'!I636, 'F_Input Override'!I636 ) )</f>
        <v>22.311446143348299</v>
      </c>
      <c r="J636" s="58">
        <f xml:space="preserve"> IF( ISNA( 'F_Input Override'!J636 ), "", IF( ISBLANK( 'F_Input Override'!J636 ), 'F_Inputs - BP'!J636, 'F_Input Override'!J636 ) )</f>
        <v>13.912753910048901</v>
      </c>
      <c r="K636" s="64" t="str">
        <f xml:space="preserve"> INDEX(Lookup!C:C, MATCH('Inp - BP final'!B636, Lookup!B:B, 0),)</f>
        <v>WN+ - Enh capex</v>
      </c>
    </row>
    <row r="637" spans="1:12">
      <c r="A637" t="s">
        <v>349</v>
      </c>
      <c r="B637" t="s">
        <v>90</v>
      </c>
      <c r="C637" t="s">
        <v>91</v>
      </c>
      <c r="D637" t="s">
        <v>47</v>
      </c>
      <c r="E637" t="s">
        <v>41</v>
      </c>
      <c r="F637" s="58">
        <f xml:space="preserve"> IF( ISNA( 'F_Input Override'!F637 ), "", IF( ISBLANK( 'F_Input Override'!F637 ), 'F_Inputs - BP'!F637, 'F_Input Override'!F637 ) )</f>
        <v>45.280999999999999</v>
      </c>
      <c r="G637" s="58">
        <f xml:space="preserve"> IF( ISNA( 'F_Input Override'!G637 ), "", IF( ISBLANK( 'F_Input Override'!G637 ), 'F_Inputs - BP'!G637, 'F_Input Override'!G637 ) )</f>
        <v>46.59127234839</v>
      </c>
      <c r="H637" s="58">
        <f xml:space="preserve"> IF( ISNA( 'F_Input Override'!H637 ), "", IF( ISBLANK( 'F_Input Override'!H637 ), 'F_Inputs - BP'!H637, 'F_Input Override'!H637 ) )</f>
        <v>53.028457062193787</v>
      </c>
      <c r="I637" s="58">
        <f xml:space="preserve"> IF( ISNA( 'F_Input Override'!I637 ), "", IF( ISBLANK( 'F_Input Override'!I637 ), 'F_Inputs - BP'!I637, 'F_Input Override'!I637 ) )</f>
        <v>54.481873183611377</v>
      </c>
      <c r="J637" s="58">
        <f xml:space="preserve"> IF( ISNA( 'F_Input Override'!J637 ), "", IF( ISBLANK( 'F_Input Override'!J637 ), 'F_Inputs - BP'!J637, 'F_Input Override'!J637 ) )</f>
        <v>37.026082448338968</v>
      </c>
      <c r="K637" s="64" t="str">
        <f xml:space="preserve"> INDEX(Lookup!C:C, MATCH('Inp - BP final'!B637, Lookup!B:B, 0),)</f>
        <v>WN+ - Enh capex</v>
      </c>
    </row>
    <row r="638" spans="1:12">
      <c r="A638" t="s">
        <v>349</v>
      </c>
      <c r="B638" t="s">
        <v>92</v>
      </c>
      <c r="C638" t="s">
        <v>93</v>
      </c>
      <c r="D638" t="s">
        <v>47</v>
      </c>
      <c r="E638" t="s">
        <v>41</v>
      </c>
      <c r="F638" s="58">
        <f xml:space="preserve"> IF( ISNA( 'F_Input Override'!F638 ), "", IF( ISBLANK( 'F_Input Override'!F638 ), 'F_Inputs - BP'!F638, 'F_Input Override'!F638 ) )</f>
        <v>109.964</v>
      </c>
      <c r="G638" s="58">
        <f xml:space="preserve"> IF( ISNA( 'F_Input Override'!G638 ), "", IF( ISBLANK( 'F_Input Override'!G638 ), 'F_Inputs - BP'!G638, 'F_Input Override'!G638 ) )</f>
        <v>90.070438184891998</v>
      </c>
      <c r="H638" s="58">
        <f xml:space="preserve"> IF( ISNA( 'F_Input Override'!H638 ), "", IF( ISBLANK( 'F_Input Override'!H638 ), 'F_Inputs - BP'!H638, 'F_Input Override'!H638 ) )</f>
        <v>93.012277825942192</v>
      </c>
      <c r="I638" s="58">
        <f xml:space="preserve"> IF( ISNA( 'F_Input Override'!I638 ), "", IF( ISBLANK( 'F_Input Override'!I638 ), 'F_Inputs - BP'!I638, 'F_Input Override'!I638 ) )</f>
        <v>116.13366034559741</v>
      </c>
      <c r="J638" s="58">
        <f xml:space="preserve"> IF( ISNA( 'F_Input Override'!J638 ), "", IF( ISBLANK( 'F_Input Override'!J638 ), 'F_Inputs - BP'!J638, 'F_Input Override'!J638 ) )</f>
        <v>96.377650483078611</v>
      </c>
      <c r="K638" s="64" t="str">
        <f xml:space="preserve"> INDEX(Lookup!C:C, MATCH('Inp - BP final'!B638, Lookup!B:B, 0),)</f>
        <v>Total W - Enh capex</v>
      </c>
      <c r="L638" t="s">
        <v>366</v>
      </c>
    </row>
    <row r="639" spans="1:12">
      <c r="A639" t="s">
        <v>349</v>
      </c>
      <c r="B639" t="s">
        <v>94</v>
      </c>
      <c r="C639" t="s">
        <v>95</v>
      </c>
      <c r="D639" t="s">
        <v>47</v>
      </c>
      <c r="E639" t="s">
        <v>41</v>
      </c>
      <c r="F639" s="58">
        <f xml:space="preserve"> IF( ISNA( 'F_Input Override'!F639 ), "", IF( ISBLANK( 'F_Input Override'!F639 ), 'F_Inputs - BP'!F639, 'F_Input Override'!F639 ) )</f>
        <v>25.424097781848062</v>
      </c>
      <c r="G639" s="58">
        <f xml:space="preserve"> IF( ISNA( 'F_Input Override'!G639 ), "", IF( ISBLANK( 'F_Input Override'!G639 ), 'F_Inputs - BP'!G639, 'F_Input Override'!G639 ) )</f>
        <v>24.75629967322455</v>
      </c>
      <c r="H639" s="58">
        <f xml:space="preserve"> IF( ISNA( 'F_Input Override'!H639 ), "", IF( ISBLANK( 'F_Input Override'!H639 ), 'F_Inputs - BP'!H639, 'F_Input Override'!H639 ) )</f>
        <v>24.303060778223749</v>
      </c>
      <c r="I639" s="58">
        <f xml:space="preserve"> IF( ISNA( 'F_Input Override'!I639 ), "", IF( ISBLANK( 'F_Input Override'!I639 ), 'F_Inputs - BP'!I639, 'F_Input Override'!I639 ) )</f>
        <v>23.668072070312309</v>
      </c>
      <c r="J639" s="58">
        <f xml:space="preserve"> IF( ISNA( 'F_Input Override'!J639 ), "", IF( ISBLANK( 'F_Input Override'!J639 ), 'F_Inputs - BP'!J639, 'F_Input Override'!J639 ) )</f>
        <v>24.785930049914629</v>
      </c>
      <c r="K639" s="64" t="str">
        <f xml:space="preserve"> INDEX(Lookup!C:C, MATCH('Inp - BP final'!B639, Lookup!B:B, 0),)</f>
        <v>WWN+ - Base opex</v>
      </c>
    </row>
    <row r="640" spans="1:12">
      <c r="A640" t="s">
        <v>349</v>
      </c>
      <c r="B640" t="s">
        <v>96</v>
      </c>
      <c r="C640" t="s">
        <v>97</v>
      </c>
      <c r="D640" t="s">
        <v>47</v>
      </c>
      <c r="E640" t="s">
        <v>41</v>
      </c>
      <c r="F640" s="58">
        <f xml:space="preserve"> IF( ISNA( 'F_Input Override'!F640 ), "", IF( ISBLANK( 'F_Input Override'!F640 ), 'F_Inputs - BP'!F640, 'F_Input Override'!F640 ) )</f>
        <v>6.8215523409639189</v>
      </c>
      <c r="G640" s="58">
        <f xml:space="preserve"> IF( ISNA( 'F_Input Override'!G640 ), "", IF( ISBLANK( 'F_Input Override'!G640 ), 'F_Inputs - BP'!G640, 'F_Input Override'!G640 ) )</f>
        <v>6.6393153626698416</v>
      </c>
      <c r="H640" s="58">
        <f xml:space="preserve"> IF( ISNA( 'F_Input Override'!H640 ), "", IF( ISBLANK( 'F_Input Override'!H640 ), 'F_Inputs - BP'!H640, 'F_Input Override'!H640 ) )</f>
        <v>6.5124194329777723</v>
      </c>
      <c r="I640" s="58">
        <f xml:space="preserve"> IF( ISNA( 'F_Input Override'!I640 ), "", IF( ISBLANK( 'F_Input Override'!I640 ), 'F_Inputs - BP'!I640, 'F_Input Override'!I640 ) )</f>
        <v>6.3347890072645807</v>
      </c>
      <c r="J640" s="58">
        <f xml:space="preserve"> IF( ISNA( 'F_Input Override'!J640 ), "", IF( ISBLANK( 'F_Input Override'!J640 ), 'F_Inputs - BP'!J640, 'F_Input Override'!J640 ) )</f>
        <v>6.6331570179301904</v>
      </c>
      <c r="K640" s="64" t="str">
        <f xml:space="preserve"> INDEX(Lookup!C:C, MATCH('Inp - BP final'!B640, Lookup!B:B, 0),)</f>
        <v>WWN+ - Base opex</v>
      </c>
    </row>
    <row r="641" spans="1:12">
      <c r="A641" t="s">
        <v>349</v>
      </c>
      <c r="B641" t="s">
        <v>98</v>
      </c>
      <c r="C641" t="s">
        <v>99</v>
      </c>
      <c r="D641" t="s">
        <v>47</v>
      </c>
      <c r="E641" t="s">
        <v>41</v>
      </c>
      <c r="F641" s="58">
        <f xml:space="preserve"> IF( ISNA( 'F_Input Override'!F641 ), "", IF( ISBLANK( 'F_Input Override'!F641 ), 'F_Inputs - BP'!F641, 'F_Input Override'!F641 ) )</f>
        <v>1.2489485598607371</v>
      </c>
      <c r="G641" s="58">
        <f xml:space="preserve"> IF( ISNA( 'F_Input Override'!G641 ), "", IF( ISBLANK( 'F_Input Override'!G641 ), 'F_Inputs - BP'!G641, 'F_Input Override'!G641 ) )</f>
        <v>1.21392338229268</v>
      </c>
      <c r="H641" s="58">
        <f xml:space="preserve"> IF( ISNA( 'F_Input Override'!H641 ), "", IF( ISBLANK( 'F_Input Override'!H641 ), 'F_Inputs - BP'!H641, 'F_Input Override'!H641 ) )</f>
        <v>1.1874841573553889</v>
      </c>
      <c r="I641" s="58">
        <f xml:space="preserve"> IF( ISNA( 'F_Input Override'!I641 ), "", IF( ISBLANK( 'F_Input Override'!I641 ), 'F_Inputs - BP'!I641, 'F_Input Override'!I641 ) )</f>
        <v>1.1518556292579449</v>
      </c>
      <c r="J641" s="58">
        <f xml:space="preserve"> IF( ISNA( 'F_Input Override'!J641 ), "", IF( ISBLANK( 'F_Input Override'!J641 ), 'F_Inputs - BP'!J641, 'F_Input Override'!J641 ) )</f>
        <v>1.212634487283101</v>
      </c>
      <c r="K641" s="64" t="str">
        <f xml:space="preserve"> INDEX(Lookup!C:C, MATCH('Inp - BP final'!B641, Lookup!B:B, 0),)</f>
        <v>WWN+ - Base opex</v>
      </c>
    </row>
    <row r="642" spans="1:12">
      <c r="A642" t="s">
        <v>349</v>
      </c>
      <c r="B642" t="s">
        <v>100</v>
      </c>
      <c r="C642" t="s">
        <v>101</v>
      </c>
      <c r="D642" t="s">
        <v>47</v>
      </c>
      <c r="E642" t="s">
        <v>41</v>
      </c>
      <c r="F642" s="58">
        <f xml:space="preserve"> IF( ISNA( 'F_Input Override'!F642 ), "", IF( ISBLANK( 'F_Input Override'!F642 ), 'F_Inputs - BP'!F642, 'F_Input Override'!F642 ) )</f>
        <v>54.607445316584297</v>
      </c>
      <c r="G642" s="58">
        <f xml:space="preserve"> IF( ISNA( 'F_Input Override'!G642 ), "", IF( ISBLANK( 'F_Input Override'!G642 ), 'F_Inputs - BP'!G642, 'F_Input Override'!G642 ) )</f>
        <v>53.763680036364242</v>
      </c>
      <c r="H642" s="58">
        <f xml:space="preserve"> IF( ISNA( 'F_Input Override'!H642 ), "", IF( ISBLANK( 'F_Input Override'!H642 ), 'F_Inputs - BP'!H642, 'F_Input Override'!H642 ) )</f>
        <v>51.402004192935017</v>
      </c>
      <c r="I642" s="58">
        <f xml:space="preserve"> IF( ISNA( 'F_Input Override'!I642 ), "", IF( ISBLANK( 'F_Input Override'!I642 ), 'F_Inputs - BP'!I642, 'F_Input Override'!I642 ) )</f>
        <v>48.59659898924032</v>
      </c>
      <c r="J642" s="58">
        <f xml:space="preserve"> IF( ISNA( 'F_Input Override'!J642 ), "", IF( ISBLANK( 'F_Input Override'!J642 ), 'F_Inputs - BP'!J642, 'F_Input Override'!J642 ) )</f>
        <v>50.660827602991873</v>
      </c>
      <c r="K642" s="64" t="str">
        <f xml:space="preserve"> INDEX(Lookup!C:C, MATCH('Inp - BP final'!B642, Lookup!B:B, 0),)</f>
        <v>WWN+ - Base opex</v>
      </c>
    </row>
    <row r="643" spans="1:12">
      <c r="A643" t="s">
        <v>349</v>
      </c>
      <c r="B643" t="s">
        <v>102</v>
      </c>
      <c r="C643" t="s">
        <v>103</v>
      </c>
      <c r="D643" t="s">
        <v>47</v>
      </c>
      <c r="E643" t="s">
        <v>41</v>
      </c>
      <c r="F643" s="58">
        <f xml:space="preserve"> IF( ISNA( 'F_Input Override'!F643 ), "", IF( ISBLANK( 'F_Input Override'!F643 ), 'F_Inputs - BP'!F643, 'F_Input Override'!F643 ) )</f>
        <v>2.2770848902728491</v>
      </c>
      <c r="G643" s="58">
        <f xml:space="preserve"> IF( ISNA( 'F_Input Override'!G643 ), "", IF( ISBLANK( 'F_Input Override'!G643 ), 'F_Inputs - BP'!G643, 'F_Input Override'!G643 ) )</f>
        <v>2.1385968126748791</v>
      </c>
      <c r="H643" s="58">
        <f xml:space="preserve"> IF( ISNA( 'F_Input Override'!H643 ), "", IF( ISBLANK( 'F_Input Override'!H643 ), 'F_Inputs - BP'!H643, 'F_Input Override'!H643 ) )</f>
        <v>2.0844940627772379</v>
      </c>
      <c r="I643" s="58">
        <f xml:space="preserve"> IF( ISNA( 'F_Input Override'!I643 ), "", IF( ISBLANK( 'F_Input Override'!I643 ), 'F_Inputs - BP'!I643, 'F_Input Override'!I643 ) )</f>
        <v>2.043256104288409</v>
      </c>
      <c r="J643" s="58">
        <f xml:space="preserve"> IF( ISNA( 'F_Input Override'!J643 ), "", IF( ISBLANK( 'F_Input Override'!J643 ), 'F_Inputs - BP'!J643, 'F_Input Override'!J643 ) )</f>
        <v>2.064359793264245</v>
      </c>
      <c r="K643" s="64" t="str">
        <f xml:space="preserve"> INDEX(Lookup!C:C, MATCH('Inp - BP final'!B643, Lookup!B:B, 0),)</f>
        <v>WWN+ - Base opex</v>
      </c>
    </row>
    <row r="644" spans="1:12">
      <c r="A644" t="s">
        <v>349</v>
      </c>
      <c r="B644" t="s">
        <v>104</v>
      </c>
      <c r="C644" t="s">
        <v>105</v>
      </c>
      <c r="D644" t="s">
        <v>47</v>
      </c>
      <c r="E644" t="s">
        <v>41</v>
      </c>
      <c r="F644" s="58">
        <f xml:space="preserve"> IF( ISNA( 'F_Input Override'!F644 ), "", IF( ISBLANK( 'F_Input Override'!F644 ), 'F_Inputs - BP'!F644, 'F_Input Override'!F644 ) )</f>
        <v>4.3644828862983571</v>
      </c>
      <c r="G644" s="58">
        <f xml:space="preserve"> IF( ISNA( 'F_Input Override'!G644 ), "", IF( ISBLANK( 'F_Input Override'!G644 ), 'F_Inputs - BP'!G644, 'F_Input Override'!G644 ) )</f>
        <v>4.3004995064076077</v>
      </c>
      <c r="H644" s="58">
        <f xml:space="preserve"> IF( ISNA( 'F_Input Override'!H644 ), "", IF( ISBLANK( 'F_Input Override'!H644 ), 'F_Inputs - BP'!H644, 'F_Input Override'!H644 ) )</f>
        <v>4.2693013949297143</v>
      </c>
      <c r="I644" s="58">
        <f xml:space="preserve"> IF( ISNA( 'F_Input Override'!I644 ), "", IF( ISBLANK( 'F_Input Override'!I644 ), 'F_Inputs - BP'!I644, 'F_Input Override'!I644 ) )</f>
        <v>4.2390441609567731</v>
      </c>
      <c r="J644" s="58">
        <f xml:space="preserve"> IF( ISNA( 'F_Input Override'!J644 ), "", IF( ISBLANK( 'F_Input Override'!J644 ), 'F_Inputs - BP'!J644, 'F_Input Override'!J644 ) )</f>
        <v>4.2137644830889318</v>
      </c>
      <c r="K644" s="64" t="str">
        <f xml:space="preserve"> INDEX(Lookup!C:C, MATCH('Inp - BP final'!B644, Lookup!B:B, 0),)</f>
        <v>BIO - Base opex</v>
      </c>
    </row>
    <row r="645" spans="1:12">
      <c r="A645" t="s">
        <v>349</v>
      </c>
      <c r="B645" t="s">
        <v>106</v>
      </c>
      <c r="C645" t="s">
        <v>107</v>
      </c>
      <c r="D645" t="s">
        <v>47</v>
      </c>
      <c r="E645" t="s">
        <v>41</v>
      </c>
      <c r="F645" s="58">
        <f xml:space="preserve"> IF( ISNA( 'F_Input Override'!F645 ), "", IF( ISBLANK( 'F_Input Override'!F645 ), 'F_Inputs - BP'!F645, 'F_Input Override'!F645 ) )</f>
        <v>22.304118809269621</v>
      </c>
      <c r="G645" s="58">
        <f xml:space="preserve"> IF( ISNA( 'F_Input Override'!G645 ), "", IF( ISBLANK( 'F_Input Override'!G645 ), 'F_Inputs - BP'!G645, 'F_Input Override'!G645 ) )</f>
        <v>22.750277526054891</v>
      </c>
      <c r="H645" s="58">
        <f xml:space="preserve"> IF( ISNA( 'F_Input Override'!H645 ), "", IF( ISBLANK( 'F_Input Override'!H645 ), 'F_Inputs - BP'!H645, 'F_Input Override'!H645 ) )</f>
        <v>24.910499233264261</v>
      </c>
      <c r="I645" s="58">
        <f xml:space="preserve"> IF( ISNA( 'F_Input Override'!I645 ), "", IF( ISBLANK( 'F_Input Override'!I645 ), 'F_Inputs - BP'!I645, 'F_Input Override'!I645 ) )</f>
        <v>23.165197565172338</v>
      </c>
      <c r="J645" s="58">
        <f xml:space="preserve"> IF( ISNA( 'F_Input Override'!J645 ), "", IF( ISBLANK( 'F_Input Override'!J645 ), 'F_Inputs - BP'!J645, 'F_Input Override'!J645 ) )</f>
        <v>23.544526457710681</v>
      </c>
      <c r="K645" s="64" t="str">
        <f xml:space="preserve"> INDEX(Lookup!C:C, MATCH('Inp - BP final'!B645, Lookup!B:B, 0),)</f>
        <v>BIO - Base opex</v>
      </c>
    </row>
    <row r="646" spans="1:12">
      <c r="A646" t="s">
        <v>349</v>
      </c>
      <c r="B646" t="s">
        <v>108</v>
      </c>
      <c r="C646" t="s">
        <v>109</v>
      </c>
      <c r="D646" t="s">
        <v>47</v>
      </c>
      <c r="E646" t="s">
        <v>41</v>
      </c>
      <c r="F646" s="58">
        <f xml:space="preserve"> IF( ISNA( 'F_Input Override'!F646 ), "", IF( ISBLANK( 'F_Input Override'!F646 ), 'F_Inputs - BP'!F646, 'F_Input Override'!F646 ) )</f>
        <v>4.533330826834006</v>
      </c>
      <c r="G646" s="58">
        <f xml:space="preserve"> IF( ISNA( 'F_Input Override'!G646 ), "", IF( ISBLANK( 'F_Input Override'!G646 ), 'F_Inputs - BP'!G646, 'F_Input Override'!G646 ) )</f>
        <v>4.3637615068713922</v>
      </c>
      <c r="H646" s="58">
        <f xml:space="preserve"> IF( ISNA( 'F_Input Override'!H646 ), "", IF( ISBLANK( 'F_Input Override'!H646 ), 'F_Inputs - BP'!H646, 'F_Input Override'!H646 ) )</f>
        <v>4.2251360094570467</v>
      </c>
      <c r="I646" s="58">
        <f xml:space="preserve"> IF( ISNA( 'F_Input Override'!I646 ), "", IF( ISBLANK( 'F_Input Override'!I646 ), 'F_Inputs - BP'!I646, 'F_Input Override'!I646 ) )</f>
        <v>4.0922147796872839</v>
      </c>
      <c r="J646" s="58">
        <f xml:space="preserve"> IF( ISNA( 'F_Input Override'!J646 ), "", IF( ISBLANK( 'F_Input Override'!J646 ), 'F_Inputs - BP'!J646, 'F_Input Override'!J646 ) )</f>
        <v>3.9652575444755249</v>
      </c>
      <c r="K646" s="64" t="str">
        <f xml:space="preserve"> INDEX(Lookup!C:C, MATCH('Inp - BP final'!B646, Lookup!B:B, 0),)</f>
        <v>BIO - Base opex</v>
      </c>
    </row>
    <row r="647" spans="1:12">
      <c r="A647" t="s">
        <v>349</v>
      </c>
      <c r="B647" t="s">
        <v>110</v>
      </c>
      <c r="C647" t="s">
        <v>111</v>
      </c>
      <c r="D647" t="s">
        <v>47</v>
      </c>
      <c r="E647" t="s">
        <v>41</v>
      </c>
      <c r="F647" s="58">
        <f xml:space="preserve"> IF( ISNA( 'F_Input Override'!F647 ), "", IF( ISBLANK( 'F_Input Override'!F647 ), 'F_Inputs - BP'!F647, 'F_Input Override'!F647 ) )</f>
        <v>0</v>
      </c>
      <c r="G647" s="58">
        <f xml:space="preserve"> IF( ISNA( 'F_Input Override'!G647 ), "", IF( ISBLANK( 'F_Input Override'!G647 ), 'F_Inputs - BP'!G647, 'F_Input Override'!G647 ) )</f>
        <v>0</v>
      </c>
      <c r="H647" s="58">
        <f xml:space="preserve"> IF( ISNA( 'F_Input Override'!H647 ), "", IF( ISBLANK( 'F_Input Override'!H647 ), 'F_Inputs - BP'!H647, 'F_Input Override'!H647 ) )</f>
        <v>0</v>
      </c>
      <c r="I647" s="58">
        <f xml:space="preserve"> IF( ISNA( 'F_Input Override'!I647 ), "", IF( ISBLANK( 'F_Input Override'!I647 ), 'F_Inputs - BP'!I647, 'F_Input Override'!I647 ) )</f>
        <v>0</v>
      </c>
      <c r="J647" s="58">
        <f xml:space="preserve"> IF( ISNA( 'F_Input Override'!J647 ), "", IF( ISBLANK( 'F_Input Override'!J647 ), 'F_Inputs - BP'!J647, 'F_Input Override'!J647 ) )</f>
        <v>0</v>
      </c>
      <c r="K647" s="64" t="str">
        <f xml:space="preserve"> INDEX(Lookup!C:C, MATCH('Inp - BP final'!B647, Lookup!B:B, 0),)</f>
        <v>ADDN1 - Base opex</v>
      </c>
    </row>
    <row r="648" spans="1:12">
      <c r="A648" t="s">
        <v>349</v>
      </c>
      <c r="B648" t="s">
        <v>112</v>
      </c>
      <c r="C648" t="s">
        <v>113</v>
      </c>
      <c r="D648" t="s">
        <v>47</v>
      </c>
      <c r="E648" t="s">
        <v>41</v>
      </c>
      <c r="F648" s="58">
        <f xml:space="preserve"> IF( ISNA( 'F_Input Override'!F648 ), "", IF( ISBLANK( 'F_Input Override'!F648 ), 'F_Inputs - BP'!F648, 'F_Input Override'!F648 ) )</f>
        <v>0</v>
      </c>
      <c r="G648" s="58">
        <f xml:space="preserve"> IF( ISNA( 'F_Input Override'!G648 ), "", IF( ISBLANK( 'F_Input Override'!G648 ), 'F_Inputs - BP'!G648, 'F_Input Override'!G648 ) )</f>
        <v>0</v>
      </c>
      <c r="H648" s="58">
        <f xml:space="preserve"> IF( ISNA( 'F_Input Override'!H648 ), "", IF( ISBLANK( 'F_Input Override'!H648 ), 'F_Inputs - BP'!H648, 'F_Input Override'!H648 ) )</f>
        <v>0</v>
      </c>
      <c r="I648" s="58">
        <f xml:space="preserve"> IF( ISNA( 'F_Input Override'!I648 ), "", IF( ISBLANK( 'F_Input Override'!I648 ), 'F_Inputs - BP'!I648, 'F_Input Override'!I648 ) )</f>
        <v>0</v>
      </c>
      <c r="J648" s="58">
        <f xml:space="preserve"> IF( ISNA( 'F_Input Override'!J648 ), "", IF( ISBLANK( 'F_Input Override'!J648 ), 'F_Inputs - BP'!J648, 'F_Input Override'!J648 ) )</f>
        <v>0</v>
      </c>
      <c r="K648" s="64" t="str">
        <f xml:space="preserve"> INDEX(Lookup!C:C, MATCH('Inp - BP final'!B648, Lookup!B:B, 0),)</f>
        <v>ADDN2 - Base opex</v>
      </c>
    </row>
    <row r="649" spans="1:12">
      <c r="A649" t="s">
        <v>349</v>
      </c>
      <c r="B649" t="s">
        <v>114</v>
      </c>
      <c r="C649" t="s">
        <v>57</v>
      </c>
      <c r="D649" t="s">
        <v>47</v>
      </c>
      <c r="E649" t="s">
        <v>41</v>
      </c>
      <c r="F649" s="58">
        <f xml:space="preserve"> IF( ISNA( 'F_Input Override'!F649 ), "", IF( ISBLANK( 'F_Input Override'!F649 ), 'F_Inputs - BP'!F649, 'F_Input Override'!F649 ) )</f>
        <v>121.5810614119318</v>
      </c>
      <c r="G649" s="58">
        <f xml:space="preserve"> IF( ISNA( 'F_Input Override'!G649 ), "", IF( ISBLANK( 'F_Input Override'!G649 ), 'F_Inputs - BP'!G649, 'F_Input Override'!G649 ) )</f>
        <v>119.9263538065601</v>
      </c>
      <c r="H649" s="58">
        <f xml:space="preserve"> IF( ISNA( 'F_Input Override'!H649 ), "", IF( ISBLANK( 'F_Input Override'!H649 ), 'F_Inputs - BP'!H649, 'F_Input Override'!H649 ) )</f>
        <v>118.8943992619202</v>
      </c>
      <c r="I649" s="58">
        <f xml:space="preserve"> IF( ISNA( 'F_Input Override'!I649 ), "", IF( ISBLANK( 'F_Input Override'!I649 ), 'F_Inputs - BP'!I649, 'F_Input Override'!I649 ) )</f>
        <v>113.2910283061799</v>
      </c>
      <c r="J649" s="58">
        <f xml:space="preserve"> IF( ISNA( 'F_Input Override'!J649 ), "", IF( ISBLANK( 'F_Input Override'!J649 ), 'F_Inputs - BP'!J649, 'F_Input Override'!J649 ) )</f>
        <v>117.0804574366592</v>
      </c>
      <c r="K649" s="64" t="str">
        <f xml:space="preserve"> INDEX(Lookup!C:C, MATCH('Inp - BP final'!B649, Lookup!B:B, 0),)</f>
        <v>Total WW - Base opex</v>
      </c>
      <c r="L649" t="s">
        <v>366</v>
      </c>
    </row>
    <row r="650" spans="1:12">
      <c r="A650" t="s">
        <v>349</v>
      </c>
      <c r="B650" t="s">
        <v>115</v>
      </c>
      <c r="C650" t="s">
        <v>116</v>
      </c>
      <c r="D650" t="s">
        <v>47</v>
      </c>
      <c r="E650" t="s">
        <v>41</v>
      </c>
      <c r="F650" s="58">
        <f xml:space="preserve"> IF( ISNA( 'F_Input Override'!F650 ), "", IF( ISBLANK( 'F_Input Override'!F650 ), 'F_Inputs - BP'!F650, 'F_Input Override'!F650 ) )</f>
        <v>3.117333281862924</v>
      </c>
      <c r="G650" s="58">
        <f xml:space="preserve"> IF( ISNA( 'F_Input Override'!G650 ), "", IF( ISBLANK( 'F_Input Override'!G650 ), 'F_Inputs - BP'!G650, 'F_Input Override'!G650 ) )</f>
        <v>3.8688923263694321</v>
      </c>
      <c r="H650" s="58">
        <f xml:space="preserve"> IF( ISNA( 'F_Input Override'!H650 ), "", IF( ISBLANK( 'F_Input Override'!H650 ), 'F_Inputs - BP'!H650, 'F_Input Override'!H650 ) )</f>
        <v>4.5860186671031498</v>
      </c>
      <c r="I650" s="58">
        <f xml:space="preserve"> IF( ISNA( 'F_Input Override'!I650 ), "", IF( ISBLANK( 'F_Input Override'!I650 ), 'F_Inputs - BP'!I650, 'F_Input Override'!I650 ) )</f>
        <v>6.0854133901053808</v>
      </c>
      <c r="J650" s="58">
        <f xml:space="preserve"> IF( ISNA( 'F_Input Override'!J650 ), "", IF( ISBLANK( 'F_Input Override'!J650 ), 'F_Inputs - BP'!J650, 'F_Input Override'!J650 ) )</f>
        <v>5.3115583737923719</v>
      </c>
      <c r="K650" s="64" t="str">
        <f xml:space="preserve"> INDEX(Lookup!C:C, MATCH('Inp - BP final'!B650, Lookup!B:B, 0),)</f>
        <v>WWN+ - Enh opex</v>
      </c>
    </row>
    <row r="651" spans="1:12">
      <c r="A651" t="s">
        <v>349</v>
      </c>
      <c r="B651" t="s">
        <v>117</v>
      </c>
      <c r="C651" t="s">
        <v>118</v>
      </c>
      <c r="D651" t="s">
        <v>47</v>
      </c>
      <c r="E651" t="s">
        <v>41</v>
      </c>
      <c r="F651" s="58">
        <f xml:space="preserve"> IF( ISNA( 'F_Input Override'!F651 ), "", IF( ISBLANK( 'F_Input Override'!F651 ), 'F_Inputs - BP'!F651, 'F_Input Override'!F651 ) )</f>
        <v>0.39284977635435359</v>
      </c>
      <c r="G651" s="58">
        <f xml:space="preserve"> IF( ISNA( 'F_Input Override'!G651 ), "", IF( ISBLANK( 'F_Input Override'!G651 ), 'F_Inputs - BP'!G651, 'F_Input Override'!G651 ) )</f>
        <v>0.48861213729614811</v>
      </c>
      <c r="H651" s="58">
        <f xml:space="preserve"> IF( ISNA( 'F_Input Override'!H651 ), "", IF( ISBLANK( 'F_Input Override'!H651 ), 'F_Inputs - BP'!H651, 'F_Input Override'!H651 ) )</f>
        <v>0.57790170042159605</v>
      </c>
      <c r="I651" s="58">
        <f xml:space="preserve"> IF( ISNA( 'F_Input Override'!I651 ), "", IF( ISBLANK( 'F_Input Override'!I651 ), 'F_Inputs - BP'!I651, 'F_Input Override'!I651 ) )</f>
        <v>0.76748666346705319</v>
      </c>
      <c r="J651" s="58">
        <f xml:space="preserve"> IF( ISNA( 'F_Input Override'!J651 ), "", IF( ISBLANK( 'F_Input Override'!J651 ), 'F_Inputs - BP'!J651, 'F_Input Override'!J651 ) )</f>
        <v>0.67003728854268529</v>
      </c>
      <c r="K651" s="64" t="str">
        <f xml:space="preserve"> INDEX(Lookup!C:C, MATCH('Inp - BP final'!B651, Lookup!B:B, 0),)</f>
        <v>WWN+ - Enh opex</v>
      </c>
    </row>
    <row r="652" spans="1:12">
      <c r="A652" t="s">
        <v>349</v>
      </c>
      <c r="B652" t="s">
        <v>119</v>
      </c>
      <c r="C652" t="s">
        <v>120</v>
      </c>
      <c r="D652" t="s">
        <v>47</v>
      </c>
      <c r="E652" t="s">
        <v>41</v>
      </c>
      <c r="F652" s="58">
        <f xml:space="preserve"> IF( ISNA( 'F_Input Override'!F652 ), "", IF( ISBLANK( 'F_Input Override'!F652 ), 'F_Inputs - BP'!F652, 'F_Input Override'!F652 ) )</f>
        <v>7.255778458525175E-2</v>
      </c>
      <c r="G652" s="58">
        <f xml:space="preserve"> IF( ISNA( 'F_Input Override'!G652 ), "", IF( ISBLANK( 'F_Input Override'!G652 ), 'F_Inputs - BP'!G652, 'F_Input Override'!G652 ) )</f>
        <v>9.0267709064181981E-2</v>
      </c>
      <c r="H652" s="58">
        <f xml:space="preserve"> IF( ISNA( 'F_Input Override'!H652 ), "", IF( ISBLANK( 'F_Input Override'!H652 ), 'F_Inputs - BP'!H652, 'F_Input Override'!H652 ) )</f>
        <v>0.1072246739029474</v>
      </c>
      <c r="I652" s="58">
        <f xml:space="preserve"> IF( ISNA( 'F_Input Override'!I652 ), "", IF( ISBLANK( 'F_Input Override'!I652 ), 'F_Inputs - BP'!I652, 'F_Input Override'!I652 ) )</f>
        <v>0.14147074664445761</v>
      </c>
      <c r="J652" s="58">
        <f xml:space="preserve"> IF( ISNA( 'F_Input Override'!J652 ), "", IF( ISBLANK( 'F_Input Override'!J652 ), 'F_Inputs - BP'!J652, 'F_Input Override'!J652 ) )</f>
        <v>0.1244788892739882</v>
      </c>
      <c r="K652" s="64" t="str">
        <f xml:space="preserve"> INDEX(Lookup!C:C, MATCH('Inp - BP final'!B652, Lookup!B:B, 0),)</f>
        <v>WWN+ - Enh opex</v>
      </c>
    </row>
    <row r="653" spans="1:12">
      <c r="A653" t="s">
        <v>349</v>
      </c>
      <c r="B653" t="s">
        <v>121</v>
      </c>
      <c r="C653" t="s">
        <v>122</v>
      </c>
      <c r="D653" t="s">
        <v>47</v>
      </c>
      <c r="E653" t="s">
        <v>41</v>
      </c>
      <c r="F653" s="58">
        <f xml:space="preserve"> IF( ISNA( 'F_Input Override'!F653 ), "", IF( ISBLANK( 'F_Input Override'!F653 ), 'F_Inputs - BP'!F653, 'F_Input Override'!F653 ) )</f>
        <v>0.45220853854551257</v>
      </c>
      <c r="G653" s="58">
        <f xml:space="preserve"> IF( ISNA( 'F_Input Override'!G653 ), "", IF( ISBLANK( 'F_Input Override'!G653 ), 'F_Inputs - BP'!G653, 'F_Input Override'!G653 ) )</f>
        <v>0.51003387074621753</v>
      </c>
      <c r="H653" s="58">
        <f xml:space="preserve"> IF( ISNA( 'F_Input Override'!H653 ), "", IF( ISBLANK( 'F_Input Override'!H653 ), 'F_Inputs - BP'!H653, 'F_Input Override'!H653 ) )</f>
        <v>0.89363979198558419</v>
      </c>
      <c r="I653" s="58">
        <f xml:space="preserve"> IF( ISNA( 'F_Input Override'!I653 ), "", IF( ISBLANK( 'F_Input Override'!I653 ), 'F_Inputs - BP'!I653, 'F_Input Override'!I653 ) )</f>
        <v>2.3015156340284411</v>
      </c>
      <c r="J653" s="58">
        <f xml:space="preserve"> IF( ISNA( 'F_Input Override'!J653 ), "", IF( ISBLANK( 'F_Input Override'!J653 ), 'F_Inputs - BP'!J653, 'F_Input Override'!J653 ) )</f>
        <v>3.6661043032740772</v>
      </c>
      <c r="K653" s="64" t="str">
        <f xml:space="preserve"> INDEX(Lookup!C:C, MATCH('Inp - BP final'!B653, Lookup!B:B, 0),)</f>
        <v>WWN+ - Enh opex</v>
      </c>
    </row>
    <row r="654" spans="1:12">
      <c r="A654" t="s">
        <v>349</v>
      </c>
      <c r="B654" t="s">
        <v>123</v>
      </c>
      <c r="C654" t="s">
        <v>124</v>
      </c>
      <c r="D654" t="s">
        <v>47</v>
      </c>
      <c r="E654" t="s">
        <v>41</v>
      </c>
      <c r="F654" s="58">
        <f xml:space="preserve"> IF( ISNA( 'F_Input Override'!F654 ), "", IF( ISBLANK( 'F_Input Override'!F654 ), 'F_Inputs - BP'!F654, 'F_Input Override'!F654 ) )</f>
        <v>0</v>
      </c>
      <c r="G654" s="58">
        <f xml:space="preserve"> IF( ISNA( 'F_Input Override'!G654 ), "", IF( ISBLANK( 'F_Input Override'!G654 ), 'F_Inputs - BP'!G654, 'F_Input Override'!G654 ) )</f>
        <v>0</v>
      </c>
      <c r="H654" s="58">
        <f xml:space="preserve"> IF( ISNA( 'F_Input Override'!H654 ), "", IF( ISBLANK( 'F_Input Override'!H654 ), 'F_Inputs - BP'!H654, 'F_Input Override'!H654 ) )</f>
        <v>0</v>
      </c>
      <c r="I654" s="58">
        <f xml:space="preserve"> IF( ISNA( 'F_Input Override'!I654 ), "", IF( ISBLANK( 'F_Input Override'!I654 ), 'F_Inputs - BP'!I654, 'F_Input Override'!I654 ) )</f>
        <v>0</v>
      </c>
      <c r="J654" s="58">
        <f xml:space="preserve"> IF( ISNA( 'F_Input Override'!J654 ), "", IF( ISBLANK( 'F_Input Override'!J654 ), 'F_Inputs - BP'!J654, 'F_Input Override'!J654 ) )</f>
        <v>0</v>
      </c>
      <c r="K654" s="64" t="str">
        <f xml:space="preserve"> INDEX(Lookup!C:C, MATCH('Inp - BP final'!B654, Lookup!B:B, 0),)</f>
        <v>WWN+ - Enh opex</v>
      </c>
    </row>
    <row r="655" spans="1:12">
      <c r="A655" t="s">
        <v>349</v>
      </c>
      <c r="B655" t="s">
        <v>125</v>
      </c>
      <c r="C655" t="s">
        <v>126</v>
      </c>
      <c r="D655" t="s">
        <v>47</v>
      </c>
      <c r="E655" t="s">
        <v>41</v>
      </c>
      <c r="F655" s="58">
        <f xml:space="preserve"> IF( ISNA( 'F_Input Override'!F655 ), "", IF( ISBLANK( 'F_Input Override'!F655 ), 'F_Inputs - BP'!F655, 'F_Input Override'!F655 ) )</f>
        <v>0</v>
      </c>
      <c r="G655" s="58">
        <f xml:space="preserve"> IF( ISNA( 'F_Input Override'!G655 ), "", IF( ISBLANK( 'F_Input Override'!G655 ), 'F_Inputs - BP'!G655, 'F_Input Override'!G655 ) )</f>
        <v>0</v>
      </c>
      <c r="H655" s="58">
        <f xml:space="preserve"> IF( ISNA( 'F_Input Override'!H655 ), "", IF( ISBLANK( 'F_Input Override'!H655 ), 'F_Inputs - BP'!H655, 'F_Input Override'!H655 ) )</f>
        <v>0</v>
      </c>
      <c r="I655" s="58">
        <f xml:space="preserve"> IF( ISNA( 'F_Input Override'!I655 ), "", IF( ISBLANK( 'F_Input Override'!I655 ), 'F_Inputs - BP'!I655, 'F_Input Override'!I655 ) )</f>
        <v>0</v>
      </c>
      <c r="J655" s="58">
        <f xml:space="preserve"> IF( ISNA( 'F_Input Override'!J655 ), "", IF( ISBLANK( 'F_Input Override'!J655 ), 'F_Inputs - BP'!J655, 'F_Input Override'!J655 ) )</f>
        <v>0</v>
      </c>
      <c r="K655" s="64" t="str">
        <f xml:space="preserve"> INDEX(Lookup!C:C, MATCH('Inp - BP final'!B655, Lookup!B:B, 0),)</f>
        <v>BIO - Enh opex</v>
      </c>
    </row>
    <row r="656" spans="1:12">
      <c r="A656" t="s">
        <v>349</v>
      </c>
      <c r="B656" t="s">
        <v>127</v>
      </c>
      <c r="C656" t="s">
        <v>128</v>
      </c>
      <c r="D656" t="s">
        <v>47</v>
      </c>
      <c r="E656" t="s">
        <v>41</v>
      </c>
      <c r="F656" s="58">
        <f xml:space="preserve"> IF( ISNA( 'F_Input Override'!F656 ), "", IF( ISBLANK( 'F_Input Override'!F656 ), 'F_Inputs - BP'!F656, 'F_Input Override'!F656 ) )</f>
        <v>0.36630000000000001</v>
      </c>
      <c r="G656" s="58">
        <f xml:space="preserve"> IF( ISNA( 'F_Input Override'!G656 ), "", IF( ISBLANK( 'F_Input Override'!G656 ), 'F_Inputs - BP'!G656, 'F_Input Override'!G656 ) )</f>
        <v>0.36263699999999999</v>
      </c>
      <c r="H656" s="58">
        <f xml:space="preserve"> IF( ISNA( 'F_Input Override'!H656 ), "", IF( ISBLANK( 'F_Input Override'!H656 ), 'F_Inputs - BP'!H656, 'F_Input Override'!H656 ) )</f>
        <v>3.9572149290181189</v>
      </c>
      <c r="I656" s="58">
        <f xml:space="preserve"> IF( ISNA( 'F_Input Override'!I656 ), "", IF( ISBLANK( 'F_Input Override'!I656 ), 'F_Inputs - BP'!I656, 'F_Input Override'!I656 ) )</f>
        <v>3.9515326069607379</v>
      </c>
      <c r="J656" s="58">
        <f xml:space="preserve"> IF( ISNA( 'F_Input Override'!J656 ), "", IF( ISBLANK( 'F_Input Override'!J656 ), 'F_Inputs - BP'!J656, 'F_Input Override'!J656 ) )</f>
        <v>3.9455682098516029</v>
      </c>
      <c r="K656" s="64" t="str">
        <f xml:space="preserve"> INDEX(Lookup!C:C, MATCH('Inp - BP final'!B656, Lookup!B:B, 0),)</f>
        <v>BIO - Enh opex</v>
      </c>
    </row>
    <row r="657" spans="1:12">
      <c r="A657" t="s">
        <v>349</v>
      </c>
      <c r="B657" t="s">
        <v>129</v>
      </c>
      <c r="C657" t="s">
        <v>130</v>
      </c>
      <c r="D657" t="s">
        <v>47</v>
      </c>
      <c r="E657" t="s">
        <v>41</v>
      </c>
      <c r="F657" s="58">
        <f xml:space="preserve"> IF( ISNA( 'F_Input Override'!F657 ), "", IF( ISBLANK( 'F_Input Override'!F657 ), 'F_Inputs - BP'!F657, 'F_Input Override'!F657 ) )</f>
        <v>0</v>
      </c>
      <c r="G657" s="58">
        <f xml:space="preserve"> IF( ISNA( 'F_Input Override'!G657 ), "", IF( ISBLANK( 'F_Input Override'!G657 ), 'F_Inputs - BP'!G657, 'F_Input Override'!G657 ) )</f>
        <v>0</v>
      </c>
      <c r="H657" s="58">
        <f xml:space="preserve"> IF( ISNA( 'F_Input Override'!H657 ), "", IF( ISBLANK( 'F_Input Override'!H657 ), 'F_Inputs - BP'!H657, 'F_Input Override'!H657 ) )</f>
        <v>0</v>
      </c>
      <c r="I657" s="58">
        <f xml:space="preserve"> IF( ISNA( 'F_Input Override'!I657 ), "", IF( ISBLANK( 'F_Input Override'!I657 ), 'F_Inputs - BP'!I657, 'F_Input Override'!I657 ) )</f>
        <v>0</v>
      </c>
      <c r="J657" s="58">
        <f xml:space="preserve"> IF( ISNA( 'F_Input Override'!J657 ), "", IF( ISBLANK( 'F_Input Override'!J657 ), 'F_Inputs - BP'!J657, 'F_Input Override'!J657 ) )</f>
        <v>0</v>
      </c>
      <c r="K657" s="64" t="str">
        <f xml:space="preserve"> INDEX(Lookup!C:C, MATCH('Inp - BP final'!B657, Lookup!B:B, 0),)</f>
        <v>BIO - Enh opex</v>
      </c>
    </row>
    <row r="658" spans="1:12">
      <c r="A658" t="s">
        <v>349</v>
      </c>
      <c r="B658" t="s">
        <v>131</v>
      </c>
      <c r="C658" t="s">
        <v>132</v>
      </c>
      <c r="D658" t="s">
        <v>47</v>
      </c>
      <c r="E658" t="s">
        <v>41</v>
      </c>
      <c r="F658" s="58">
        <f xml:space="preserve"> IF( ISNA( 'F_Input Override'!F658 ), "", IF( ISBLANK( 'F_Input Override'!F658 ), 'F_Inputs - BP'!F658, 'F_Input Override'!F658 ) )</f>
        <v>0</v>
      </c>
      <c r="G658" s="58">
        <f xml:space="preserve"> IF( ISNA( 'F_Input Override'!G658 ), "", IF( ISBLANK( 'F_Input Override'!G658 ), 'F_Inputs - BP'!G658, 'F_Input Override'!G658 ) )</f>
        <v>0</v>
      </c>
      <c r="H658" s="58">
        <f xml:space="preserve"> IF( ISNA( 'F_Input Override'!H658 ), "", IF( ISBLANK( 'F_Input Override'!H658 ), 'F_Inputs - BP'!H658, 'F_Input Override'!H658 ) )</f>
        <v>0</v>
      </c>
      <c r="I658" s="58">
        <f xml:space="preserve"> IF( ISNA( 'F_Input Override'!I658 ), "", IF( ISBLANK( 'F_Input Override'!I658 ), 'F_Inputs - BP'!I658, 'F_Input Override'!I658 ) )</f>
        <v>0</v>
      </c>
      <c r="J658" s="58">
        <f xml:space="preserve"> IF( ISNA( 'F_Input Override'!J658 ), "", IF( ISBLANK( 'F_Input Override'!J658 ), 'F_Inputs - BP'!J658, 'F_Input Override'!J658 ) )</f>
        <v>0</v>
      </c>
      <c r="K658" s="64" t="str">
        <f xml:space="preserve"> INDEX(Lookup!C:C, MATCH('Inp - BP final'!B658, Lookup!B:B, 0),)</f>
        <v>ADDN1 - Enh opex</v>
      </c>
    </row>
    <row r="659" spans="1:12">
      <c r="A659" t="s">
        <v>349</v>
      </c>
      <c r="B659" t="s">
        <v>133</v>
      </c>
      <c r="C659" t="s">
        <v>134</v>
      </c>
      <c r="D659" t="s">
        <v>47</v>
      </c>
      <c r="E659" t="s">
        <v>41</v>
      </c>
      <c r="F659" s="58">
        <f xml:space="preserve"> IF( ISNA( 'F_Input Override'!F659 ), "", IF( ISBLANK( 'F_Input Override'!F659 ), 'F_Inputs - BP'!F659, 'F_Input Override'!F659 ) )</f>
        <v>0</v>
      </c>
      <c r="G659" s="58">
        <f xml:space="preserve"> IF( ISNA( 'F_Input Override'!G659 ), "", IF( ISBLANK( 'F_Input Override'!G659 ), 'F_Inputs - BP'!G659, 'F_Input Override'!G659 ) )</f>
        <v>0</v>
      </c>
      <c r="H659" s="58">
        <f xml:space="preserve"> IF( ISNA( 'F_Input Override'!H659 ), "", IF( ISBLANK( 'F_Input Override'!H659 ), 'F_Inputs - BP'!H659, 'F_Input Override'!H659 ) )</f>
        <v>0</v>
      </c>
      <c r="I659" s="58">
        <f xml:space="preserve"> IF( ISNA( 'F_Input Override'!I659 ), "", IF( ISBLANK( 'F_Input Override'!I659 ), 'F_Inputs - BP'!I659, 'F_Input Override'!I659 ) )</f>
        <v>0</v>
      </c>
      <c r="J659" s="58">
        <f xml:space="preserve"> IF( ISNA( 'F_Input Override'!J659 ), "", IF( ISBLANK( 'F_Input Override'!J659 ), 'F_Inputs - BP'!J659, 'F_Input Override'!J659 ) )</f>
        <v>0</v>
      </c>
      <c r="K659" s="64" t="str">
        <f xml:space="preserve"> INDEX(Lookup!C:C, MATCH('Inp - BP final'!B659, Lookup!B:B, 0),)</f>
        <v>ADDN2 - Enh opex</v>
      </c>
    </row>
    <row r="660" spans="1:12">
      <c r="A660" t="s">
        <v>349</v>
      </c>
      <c r="B660" t="s">
        <v>135</v>
      </c>
      <c r="C660" t="s">
        <v>69</v>
      </c>
      <c r="D660" t="s">
        <v>47</v>
      </c>
      <c r="E660" t="s">
        <v>41</v>
      </c>
      <c r="F660" s="58">
        <f xml:space="preserve"> IF( ISNA( 'F_Input Override'!F660 ), "", IF( ISBLANK( 'F_Input Override'!F660 ), 'F_Inputs - BP'!F660, 'F_Input Override'!F660 ) )</f>
        <v>4.401249381348042</v>
      </c>
      <c r="G660" s="58">
        <f xml:space="preserve"> IF( ISNA( 'F_Input Override'!G660 ), "", IF( ISBLANK( 'F_Input Override'!G660 ), 'F_Inputs - BP'!G660, 'F_Input Override'!G660 ) )</f>
        <v>5.3204430434759802</v>
      </c>
      <c r="H660" s="58">
        <f xml:space="preserve"> IF( ISNA( 'F_Input Override'!H660 ), "", IF( ISBLANK( 'F_Input Override'!H660 ), 'F_Inputs - BP'!H660, 'F_Input Override'!H660 ) )</f>
        <v>10.1219997624314</v>
      </c>
      <c r="I660" s="58">
        <f xml:space="preserve"> IF( ISNA( 'F_Input Override'!I660 ), "", IF( ISBLANK( 'F_Input Override'!I660 ), 'F_Inputs - BP'!I660, 'F_Input Override'!I660 ) )</f>
        <v>13.24741904120607</v>
      </c>
      <c r="J660" s="58">
        <f xml:space="preserve"> IF( ISNA( 'F_Input Override'!J660 ), "", IF( ISBLANK( 'F_Input Override'!J660 ), 'F_Inputs - BP'!J660, 'F_Input Override'!J660 ) )</f>
        <v>13.717747064734731</v>
      </c>
      <c r="K660" s="64" t="str">
        <f xml:space="preserve"> INDEX(Lookup!C:C, MATCH('Inp - BP final'!B660, Lookup!B:B, 0),)</f>
        <v>Total WW - Enh opex</v>
      </c>
      <c r="L660" t="s">
        <v>366</v>
      </c>
    </row>
    <row r="661" spans="1:12">
      <c r="A661" t="s">
        <v>349</v>
      </c>
      <c r="B661" t="s">
        <v>136</v>
      </c>
      <c r="C661" t="s">
        <v>137</v>
      </c>
      <c r="D661" t="s">
        <v>47</v>
      </c>
      <c r="E661" t="s">
        <v>41</v>
      </c>
      <c r="F661" s="58">
        <f xml:space="preserve"> IF( ISNA( 'F_Input Override'!F661 ), "", IF( ISBLANK( 'F_Input Override'!F661 ), 'F_Inputs - BP'!F661, 'F_Input Override'!F661 ) )</f>
        <v>26.729821780589941</v>
      </c>
      <c r="G661" s="58">
        <f xml:space="preserve"> IF( ISNA( 'F_Input Override'!G661 ), "", IF( ISBLANK( 'F_Input Override'!G661 ), 'F_Inputs - BP'!G661, 'F_Input Override'!G661 ) )</f>
        <v>25.945570456466829</v>
      </c>
      <c r="H661" s="58">
        <f xml:space="preserve"> IF( ISNA( 'F_Input Override'!H661 ), "", IF( ISBLANK( 'F_Input Override'!H661 ), 'F_Inputs - BP'!H661, 'F_Input Override'!H661 ) )</f>
        <v>24.149574899658418</v>
      </c>
      <c r="I661" s="58">
        <f xml:space="preserve"> IF( ISNA( 'F_Input Override'!I661 ), "", IF( ISBLANK( 'F_Input Override'!I661 ), 'F_Inputs - BP'!I661, 'F_Input Override'!I661 ) )</f>
        <v>29.440486680737202</v>
      </c>
      <c r="J661" s="58">
        <f xml:space="preserve"> IF( ISNA( 'F_Input Override'!J661 ), "", IF( ISBLANK( 'F_Input Override'!J661 ), 'F_Inputs - BP'!J661, 'F_Input Override'!J661 ) )</f>
        <v>27.910472282712892</v>
      </c>
      <c r="K661" s="64" t="str">
        <f xml:space="preserve"> INDEX(Lookup!C:C, MATCH('Inp - BP final'!B661, Lookup!B:B, 0),)</f>
        <v>WWN+ - Base capex</v>
      </c>
    </row>
    <row r="662" spans="1:12">
      <c r="A662" t="s">
        <v>349</v>
      </c>
      <c r="B662" t="s">
        <v>138</v>
      </c>
      <c r="C662" t="s">
        <v>139</v>
      </c>
      <c r="D662" t="s">
        <v>47</v>
      </c>
      <c r="E662" t="s">
        <v>41</v>
      </c>
      <c r="F662" s="58">
        <f xml:space="preserve"> IF( ISNA( 'F_Input Override'!F662 ), "", IF( ISBLANK( 'F_Input Override'!F662 ), 'F_Inputs - BP'!F662, 'F_Input Override'!F662 ) )</f>
        <v>4.335054704929469</v>
      </c>
      <c r="G662" s="58">
        <f xml:space="preserve"> IF( ISNA( 'F_Input Override'!G662 ), "", IF( ISBLANK( 'F_Input Override'!G662 ), 'F_Inputs - BP'!G662, 'F_Input Override'!G662 ) )</f>
        <v>4.2278672289456107</v>
      </c>
      <c r="H662" s="58">
        <f xml:space="preserve"> IF( ISNA( 'F_Input Override'!H662 ), "", IF( ISBLANK( 'F_Input Override'!H662 ), 'F_Inputs - BP'!H662, 'F_Input Override'!H662 ) )</f>
        <v>4.1515526571027106</v>
      </c>
      <c r="I662" s="58">
        <f xml:space="preserve"> IF( ISNA( 'F_Input Override'!I662 ), "", IF( ISBLANK( 'F_Input Override'!I662 ), 'F_Inputs - BP'!I662, 'F_Input Override'!I662 ) )</f>
        <v>4.8299280235994173</v>
      </c>
      <c r="J662" s="58">
        <f xml:space="preserve"> IF( ISNA( 'F_Input Override'!J662 ), "", IF( ISBLANK( 'F_Input Override'!J662 ), 'F_Inputs - BP'!J662, 'F_Input Override'!J662 ) )</f>
        <v>4.6647393169103903</v>
      </c>
      <c r="K662" s="64" t="str">
        <f xml:space="preserve"> INDEX(Lookup!C:C, MATCH('Inp - BP final'!B662, Lookup!B:B, 0),)</f>
        <v>WWN+ - Base capex</v>
      </c>
    </row>
    <row r="663" spans="1:12">
      <c r="A663" t="s">
        <v>349</v>
      </c>
      <c r="B663" t="s">
        <v>140</v>
      </c>
      <c r="C663" t="s">
        <v>141</v>
      </c>
      <c r="D663" t="s">
        <v>47</v>
      </c>
      <c r="E663" t="s">
        <v>41</v>
      </c>
      <c r="F663" s="58">
        <f xml:space="preserve"> IF( ISNA( 'F_Input Override'!F663 ), "", IF( ISBLANK( 'F_Input Override'!F663 ), 'F_Inputs - BP'!F663, 'F_Input Override'!F663 ) )</f>
        <v>0.80487811479813387</v>
      </c>
      <c r="G663" s="58">
        <f xml:space="preserve"> IF( ISNA( 'F_Input Override'!G663 ), "", IF( ISBLANK( 'F_Input Override'!G663 ), 'F_Inputs - BP'!G663, 'F_Input Override'!G663 ) )</f>
        <v>0.78511586955526935</v>
      </c>
      <c r="H663" s="58">
        <f xml:space="preserve"> IF( ISNA( 'F_Input Override'!H663 ), "", IF( ISBLANK( 'F_Input Override'!H663 ), 'F_Inputs - BP'!H663, 'F_Input Override'!H663 ) )</f>
        <v>0.77210253560635778</v>
      </c>
      <c r="I663" s="58">
        <f xml:space="preserve"> IF( ISNA( 'F_Input Override'!I663 ), "", IF( ISBLANK( 'F_Input Override'!I663 ), 'F_Inputs - BP'!I663, 'F_Input Override'!I663 ) )</f>
        <v>0.89789252614394821</v>
      </c>
      <c r="J663" s="58">
        <f xml:space="preserve"> IF( ISNA( 'F_Input Override'!J663 ), "", IF( ISBLANK( 'F_Input Override'!J663 ), 'F_Inputs - BP'!J663, 'F_Input Override'!J663 ) )</f>
        <v>0.86800438116477752</v>
      </c>
      <c r="K663" s="64" t="str">
        <f xml:space="preserve"> INDEX(Lookup!C:C, MATCH('Inp - BP final'!B663, Lookup!B:B, 0),)</f>
        <v>WWN+ - Base capex</v>
      </c>
    </row>
    <row r="664" spans="1:12">
      <c r="A664" t="s">
        <v>349</v>
      </c>
      <c r="B664" t="s">
        <v>142</v>
      </c>
      <c r="C664" t="s">
        <v>143</v>
      </c>
      <c r="D664" t="s">
        <v>47</v>
      </c>
      <c r="E664" t="s">
        <v>41</v>
      </c>
      <c r="F664" s="58">
        <f xml:space="preserve"> IF( ISNA( 'F_Input Override'!F664 ), "", IF( ISBLANK( 'F_Input Override'!F664 ), 'F_Inputs - BP'!F664, 'F_Input Override'!F664 ) )</f>
        <v>30.600516349950489</v>
      </c>
      <c r="G664" s="58">
        <f xml:space="preserve"> IF( ISNA( 'F_Input Override'!G664 ), "", IF( ISBLANK( 'F_Input Override'!G664 ), 'F_Inputs - BP'!G664, 'F_Input Override'!G664 ) )</f>
        <v>33.273314930413029</v>
      </c>
      <c r="H664" s="58">
        <f xml:space="preserve"> IF( ISNA( 'F_Input Override'!H664 ), "", IF( ISBLANK( 'F_Input Override'!H664 ), 'F_Inputs - BP'!H664, 'F_Input Override'!H664 ) )</f>
        <v>37.113083944854658</v>
      </c>
      <c r="I664" s="58">
        <f xml:space="preserve"> IF( ISNA( 'F_Input Override'!I664 ), "", IF( ISBLANK( 'F_Input Override'!I664 ), 'F_Inputs - BP'!I664, 'F_Input Override'!I664 ) )</f>
        <v>34.03010749798387</v>
      </c>
      <c r="J664" s="58">
        <f xml:space="preserve"> IF( ISNA( 'F_Input Override'!J664 ), "", IF( ISBLANK( 'F_Input Override'!J664 ), 'F_Inputs - BP'!J664, 'F_Input Override'!J664 ) )</f>
        <v>32.200370984961488</v>
      </c>
      <c r="K664" s="64" t="str">
        <f xml:space="preserve"> INDEX(Lookup!C:C, MATCH('Inp - BP final'!B664, Lookup!B:B, 0),)</f>
        <v>WWN+ - Base capex</v>
      </c>
    </row>
    <row r="665" spans="1:12">
      <c r="A665" t="s">
        <v>349</v>
      </c>
      <c r="B665" t="s">
        <v>144</v>
      </c>
      <c r="C665" t="s">
        <v>145</v>
      </c>
      <c r="D665" t="s">
        <v>47</v>
      </c>
      <c r="E665" t="s">
        <v>41</v>
      </c>
      <c r="F665" s="58">
        <f xml:space="preserve"> IF( ISNA( 'F_Input Override'!F665 ), "", IF( ISBLANK( 'F_Input Override'!F665 ), 'F_Inputs - BP'!F665, 'F_Input Override'!F665 ) )</f>
        <v>0</v>
      </c>
      <c r="G665" s="58">
        <f xml:space="preserve"> IF( ISNA( 'F_Input Override'!G665 ), "", IF( ISBLANK( 'F_Input Override'!G665 ), 'F_Inputs - BP'!G665, 'F_Input Override'!G665 ) )</f>
        <v>0</v>
      </c>
      <c r="H665" s="58">
        <f xml:space="preserve"> IF( ISNA( 'F_Input Override'!H665 ), "", IF( ISBLANK( 'F_Input Override'!H665 ), 'F_Inputs - BP'!H665, 'F_Input Override'!H665 ) )</f>
        <v>0</v>
      </c>
      <c r="I665" s="58">
        <f xml:space="preserve"> IF( ISNA( 'F_Input Override'!I665 ), "", IF( ISBLANK( 'F_Input Override'!I665 ), 'F_Inputs - BP'!I665, 'F_Input Override'!I665 ) )</f>
        <v>0</v>
      </c>
      <c r="J665" s="58">
        <f xml:space="preserve"> IF( ISNA( 'F_Input Override'!J665 ), "", IF( ISBLANK( 'F_Input Override'!J665 ), 'F_Inputs - BP'!J665, 'F_Input Override'!J665 ) )</f>
        <v>0</v>
      </c>
      <c r="K665" s="64" t="str">
        <f xml:space="preserve"> INDEX(Lookup!C:C, MATCH('Inp - BP final'!B665, Lookup!B:B, 0),)</f>
        <v>WWN+ - Base capex</v>
      </c>
    </row>
    <row r="666" spans="1:12">
      <c r="A666" t="s">
        <v>349</v>
      </c>
      <c r="B666" t="s">
        <v>146</v>
      </c>
      <c r="C666" t="s">
        <v>147</v>
      </c>
      <c r="D666" t="s">
        <v>47</v>
      </c>
      <c r="E666" t="s">
        <v>41</v>
      </c>
      <c r="F666" s="58">
        <f xml:space="preserve"> IF( ISNA( 'F_Input Override'!F666 ), "", IF( ISBLANK( 'F_Input Override'!F666 ), 'F_Inputs - BP'!F666, 'F_Input Override'!F666 ) )</f>
        <v>0</v>
      </c>
      <c r="G666" s="58">
        <f xml:space="preserve"> IF( ISNA( 'F_Input Override'!G666 ), "", IF( ISBLANK( 'F_Input Override'!G666 ), 'F_Inputs - BP'!G666, 'F_Input Override'!G666 ) )</f>
        <v>0</v>
      </c>
      <c r="H666" s="58">
        <f xml:space="preserve"> IF( ISNA( 'F_Input Override'!H666 ), "", IF( ISBLANK( 'F_Input Override'!H666 ), 'F_Inputs - BP'!H666, 'F_Input Override'!H666 ) )</f>
        <v>0</v>
      </c>
      <c r="I666" s="58">
        <f xml:space="preserve"> IF( ISNA( 'F_Input Override'!I666 ), "", IF( ISBLANK( 'F_Input Override'!I666 ), 'F_Inputs - BP'!I666, 'F_Input Override'!I666 ) )</f>
        <v>0</v>
      </c>
      <c r="J666" s="58">
        <f xml:space="preserve"> IF( ISNA( 'F_Input Override'!J666 ), "", IF( ISBLANK( 'F_Input Override'!J666 ), 'F_Inputs - BP'!J666, 'F_Input Override'!J666 ) )</f>
        <v>0</v>
      </c>
      <c r="K666" s="64" t="str">
        <f xml:space="preserve"> INDEX(Lookup!C:C, MATCH('Inp - BP final'!B666, Lookup!B:B, 0),)</f>
        <v>BIO - Base capex</v>
      </c>
    </row>
    <row r="667" spans="1:12">
      <c r="A667" t="s">
        <v>349</v>
      </c>
      <c r="B667" t="s">
        <v>148</v>
      </c>
      <c r="C667" t="s">
        <v>149</v>
      </c>
      <c r="D667" t="s">
        <v>47</v>
      </c>
      <c r="E667" t="s">
        <v>41</v>
      </c>
      <c r="F667" s="58">
        <f xml:space="preserve"> IF( ISNA( 'F_Input Override'!F667 ), "", IF( ISBLANK( 'F_Input Override'!F667 ), 'F_Inputs - BP'!F667, 'F_Input Override'!F667 ) )</f>
        <v>6.1678795681498801</v>
      </c>
      <c r="G667" s="58">
        <f xml:space="preserve"> IF( ISNA( 'F_Input Override'!G667 ), "", IF( ISBLANK( 'F_Input Override'!G667 ), 'F_Inputs - BP'!G667, 'F_Input Override'!G667 ) )</f>
        <v>7.1513423230763493</v>
      </c>
      <c r="H667" s="58">
        <f xml:space="preserve"> IF( ISNA( 'F_Input Override'!H667 ), "", IF( ISBLANK( 'F_Input Override'!H667 ), 'F_Inputs - BP'!H667, 'F_Input Override'!H667 ) )</f>
        <v>7.9260568177668302</v>
      </c>
      <c r="I667" s="58">
        <f xml:space="preserve"> IF( ISNA( 'F_Input Override'!I667 ), "", IF( ISBLANK( 'F_Input Override'!I667 ), 'F_Inputs - BP'!I667, 'F_Input Override'!I667 ) )</f>
        <v>8.4593850914632398</v>
      </c>
      <c r="J667" s="58">
        <f xml:space="preserve"> IF( ISNA( 'F_Input Override'!J667 ), "", IF( ISBLANK( 'F_Input Override'!J667 ), 'F_Inputs - BP'!J667, 'F_Input Override'!J667 ) )</f>
        <v>9.0438565487902505</v>
      </c>
      <c r="K667" s="64" t="str">
        <f xml:space="preserve"> INDEX(Lookup!C:C, MATCH('Inp - BP final'!B667, Lookup!B:B, 0),)</f>
        <v>BIO - Base capex</v>
      </c>
    </row>
    <row r="668" spans="1:12">
      <c r="A668" t="s">
        <v>349</v>
      </c>
      <c r="B668" t="s">
        <v>150</v>
      </c>
      <c r="C668" t="s">
        <v>151</v>
      </c>
      <c r="D668" t="s">
        <v>47</v>
      </c>
      <c r="E668" t="s">
        <v>41</v>
      </c>
      <c r="F668" s="58">
        <f xml:space="preserve"> IF( ISNA( 'F_Input Override'!F668 ), "", IF( ISBLANK( 'F_Input Override'!F668 ), 'F_Inputs - BP'!F668, 'F_Input Override'!F668 ) )</f>
        <v>0</v>
      </c>
      <c r="G668" s="58">
        <f xml:space="preserve"> IF( ISNA( 'F_Input Override'!G668 ), "", IF( ISBLANK( 'F_Input Override'!G668 ), 'F_Inputs - BP'!G668, 'F_Input Override'!G668 ) )</f>
        <v>0</v>
      </c>
      <c r="H668" s="58">
        <f xml:space="preserve"> IF( ISNA( 'F_Input Override'!H668 ), "", IF( ISBLANK( 'F_Input Override'!H668 ), 'F_Inputs - BP'!H668, 'F_Input Override'!H668 ) )</f>
        <v>0</v>
      </c>
      <c r="I668" s="58">
        <f xml:space="preserve"> IF( ISNA( 'F_Input Override'!I668 ), "", IF( ISBLANK( 'F_Input Override'!I668 ), 'F_Inputs - BP'!I668, 'F_Input Override'!I668 ) )</f>
        <v>0</v>
      </c>
      <c r="J668" s="58">
        <f xml:space="preserve"> IF( ISNA( 'F_Input Override'!J668 ), "", IF( ISBLANK( 'F_Input Override'!J668 ), 'F_Inputs - BP'!J668, 'F_Input Override'!J668 ) )</f>
        <v>0</v>
      </c>
      <c r="K668" s="64" t="str">
        <f xml:space="preserve"> INDEX(Lookup!C:C, MATCH('Inp - BP final'!B668, Lookup!B:B, 0),)</f>
        <v>BIO - Base capex</v>
      </c>
    </row>
    <row r="669" spans="1:12">
      <c r="A669" t="s">
        <v>349</v>
      </c>
      <c r="B669" t="s">
        <v>152</v>
      </c>
      <c r="C669" t="s">
        <v>153</v>
      </c>
      <c r="D669" t="s">
        <v>47</v>
      </c>
      <c r="E669" t="s">
        <v>41</v>
      </c>
      <c r="F669" s="58">
        <f xml:space="preserve"> IF( ISNA( 'F_Input Override'!F669 ), "", IF( ISBLANK( 'F_Input Override'!F669 ), 'F_Inputs - BP'!F669, 'F_Input Override'!F669 ) )</f>
        <v>0</v>
      </c>
      <c r="G669" s="58">
        <f xml:space="preserve"> IF( ISNA( 'F_Input Override'!G669 ), "", IF( ISBLANK( 'F_Input Override'!G669 ), 'F_Inputs - BP'!G669, 'F_Input Override'!G669 ) )</f>
        <v>0</v>
      </c>
      <c r="H669" s="58">
        <f xml:space="preserve"> IF( ISNA( 'F_Input Override'!H669 ), "", IF( ISBLANK( 'F_Input Override'!H669 ), 'F_Inputs - BP'!H669, 'F_Input Override'!H669 ) )</f>
        <v>0</v>
      </c>
      <c r="I669" s="58">
        <f xml:space="preserve"> IF( ISNA( 'F_Input Override'!I669 ), "", IF( ISBLANK( 'F_Input Override'!I669 ), 'F_Inputs - BP'!I669, 'F_Input Override'!I669 ) )</f>
        <v>0</v>
      </c>
      <c r="J669" s="58">
        <f xml:space="preserve"> IF( ISNA( 'F_Input Override'!J669 ), "", IF( ISBLANK( 'F_Input Override'!J669 ), 'F_Inputs - BP'!J669, 'F_Input Override'!J669 ) )</f>
        <v>0</v>
      </c>
      <c r="K669" s="64" t="str">
        <f xml:space="preserve"> INDEX(Lookup!C:C, MATCH('Inp - BP final'!B669, Lookup!B:B, 0),)</f>
        <v>ADDN1 - Base capex</v>
      </c>
    </row>
    <row r="670" spans="1:12">
      <c r="A670" t="s">
        <v>349</v>
      </c>
      <c r="B670" t="s">
        <v>154</v>
      </c>
      <c r="C670" t="s">
        <v>155</v>
      </c>
      <c r="D670" t="s">
        <v>47</v>
      </c>
      <c r="E670" t="s">
        <v>41</v>
      </c>
      <c r="F670" s="58">
        <f xml:space="preserve"> IF( ISNA( 'F_Input Override'!F670 ), "", IF( ISBLANK( 'F_Input Override'!F670 ), 'F_Inputs - BP'!F670, 'F_Input Override'!F670 ) )</f>
        <v>0</v>
      </c>
      <c r="G670" s="58">
        <f xml:space="preserve"> IF( ISNA( 'F_Input Override'!G670 ), "", IF( ISBLANK( 'F_Input Override'!G670 ), 'F_Inputs - BP'!G670, 'F_Input Override'!G670 ) )</f>
        <v>0</v>
      </c>
      <c r="H670" s="58">
        <f xml:space="preserve"> IF( ISNA( 'F_Input Override'!H670 ), "", IF( ISBLANK( 'F_Input Override'!H670 ), 'F_Inputs - BP'!H670, 'F_Input Override'!H670 ) )</f>
        <v>0</v>
      </c>
      <c r="I670" s="58">
        <f xml:space="preserve"> IF( ISNA( 'F_Input Override'!I670 ), "", IF( ISBLANK( 'F_Input Override'!I670 ), 'F_Inputs - BP'!I670, 'F_Input Override'!I670 ) )</f>
        <v>0</v>
      </c>
      <c r="J670" s="58">
        <f xml:space="preserve"> IF( ISNA( 'F_Input Override'!J670 ), "", IF( ISBLANK( 'F_Input Override'!J670 ), 'F_Inputs - BP'!J670, 'F_Input Override'!J670 ) )</f>
        <v>0</v>
      </c>
      <c r="K670" s="64" t="str">
        <f xml:space="preserve"> INDEX(Lookup!C:C, MATCH('Inp - BP final'!B670, Lookup!B:B, 0),)</f>
        <v>ADDN2 - Base capex</v>
      </c>
    </row>
    <row r="671" spans="1:12">
      <c r="A671" t="s">
        <v>349</v>
      </c>
      <c r="B671" t="s">
        <v>156</v>
      </c>
      <c r="C671" t="s">
        <v>81</v>
      </c>
      <c r="D671" t="s">
        <v>47</v>
      </c>
      <c r="E671" t="s">
        <v>41</v>
      </c>
      <c r="F671" s="58">
        <f xml:space="preserve"> IF( ISNA( 'F_Input Override'!F671 ), "", IF( ISBLANK( 'F_Input Override'!F671 ), 'F_Inputs - BP'!F671, 'F_Input Override'!F671 ) )</f>
        <v>68.638150518417916</v>
      </c>
      <c r="G671" s="58">
        <f xml:space="preserve"> IF( ISNA( 'F_Input Override'!G671 ), "", IF( ISBLANK( 'F_Input Override'!G671 ), 'F_Inputs - BP'!G671, 'F_Input Override'!G671 ) )</f>
        <v>71.383210808457093</v>
      </c>
      <c r="H671" s="58">
        <f xml:space="preserve"> IF( ISNA( 'F_Input Override'!H671 ), "", IF( ISBLANK( 'F_Input Override'!H671 ), 'F_Inputs - BP'!H671, 'F_Input Override'!H671 ) )</f>
        <v>74.112370854988981</v>
      </c>
      <c r="I671" s="58">
        <f xml:space="preserve"> IF( ISNA( 'F_Input Override'!I671 ), "", IF( ISBLANK( 'F_Input Override'!I671 ), 'F_Inputs - BP'!I671, 'F_Input Override'!I671 ) )</f>
        <v>77.657799819927675</v>
      </c>
      <c r="J671" s="58">
        <f xml:space="preserve"> IF( ISNA( 'F_Input Override'!J671 ), "", IF( ISBLANK( 'F_Input Override'!J671 ), 'F_Inputs - BP'!J671, 'F_Input Override'!J671 ) )</f>
        <v>74.687443514539794</v>
      </c>
      <c r="K671" s="64" t="str">
        <f xml:space="preserve"> INDEX(Lookup!C:C, MATCH('Inp - BP final'!B671, Lookup!B:B, 0),)</f>
        <v>Total WW - Base capex</v>
      </c>
      <c r="L671" t="s">
        <v>366</v>
      </c>
    </row>
    <row r="672" spans="1:12">
      <c r="A672" t="s">
        <v>349</v>
      </c>
      <c r="B672" t="s">
        <v>157</v>
      </c>
      <c r="C672" t="s">
        <v>158</v>
      </c>
      <c r="D672" t="s">
        <v>47</v>
      </c>
      <c r="E672" t="s">
        <v>41</v>
      </c>
      <c r="F672" s="58">
        <f xml:space="preserve"> IF( ISNA( 'F_Input Override'!F672 ), "", IF( ISBLANK( 'F_Input Override'!F672 ), 'F_Inputs - BP'!F672, 'F_Input Override'!F672 ) )</f>
        <v>106.7326306826277</v>
      </c>
      <c r="G672" s="58">
        <f xml:space="preserve"> IF( ISNA( 'F_Input Override'!G672 ), "", IF( ISBLANK( 'F_Input Override'!G672 ), 'F_Inputs - BP'!G672, 'F_Input Override'!G672 ) )</f>
        <v>108.0766460572702</v>
      </c>
      <c r="H672" s="58">
        <f xml:space="preserve"> IF( ISNA( 'F_Input Override'!H672 ), "", IF( ISBLANK( 'F_Input Override'!H672 ), 'F_Inputs - BP'!H672, 'F_Input Override'!H672 ) )</f>
        <v>92.068884597182119</v>
      </c>
      <c r="I672" s="58">
        <f xml:space="preserve"> IF( ISNA( 'F_Input Override'!I672 ), "", IF( ISBLANK( 'F_Input Override'!I672 ), 'F_Inputs - BP'!I672, 'F_Input Override'!I672 ) )</f>
        <v>121.1414086410274</v>
      </c>
      <c r="J672" s="58">
        <f xml:space="preserve"> IF( ISNA( 'F_Input Override'!J672 ), "", IF( ISBLANK( 'F_Input Override'!J672 ), 'F_Inputs - BP'!J672, 'F_Input Override'!J672 ) )</f>
        <v>79.7863225639191</v>
      </c>
      <c r="K672" s="64" t="str">
        <f xml:space="preserve"> INDEX(Lookup!C:C, MATCH('Inp - BP final'!B672, Lookup!B:B, 0),)</f>
        <v>WWN+ - Enh capex</v>
      </c>
    </row>
    <row r="673" spans="1:12">
      <c r="A673" t="s">
        <v>349</v>
      </c>
      <c r="B673" t="s">
        <v>159</v>
      </c>
      <c r="C673" t="s">
        <v>160</v>
      </c>
      <c r="D673" t="s">
        <v>47</v>
      </c>
      <c r="E673" t="s">
        <v>41</v>
      </c>
      <c r="F673" s="58">
        <f xml:space="preserve"> IF( ISNA( 'F_Input Override'!F673 ), "", IF( ISBLANK( 'F_Input Override'!F673 ), 'F_Inputs - BP'!F673, 'F_Input Override'!F673 ) )</f>
        <v>13.448426936222511</v>
      </c>
      <c r="G673" s="58">
        <f xml:space="preserve"> IF( ISNA( 'F_Input Override'!G673 ), "", IF( ISBLANK( 'F_Input Override'!G673 ), 'F_Inputs - BP'!G673, 'F_Input Override'!G673 ) )</f>
        <v>13.61779055601961</v>
      </c>
      <c r="H673" s="58">
        <f xml:space="preserve"> IF( ISNA( 'F_Input Override'!H673 ), "", IF( ISBLANK( 'F_Input Override'!H673 ), 'F_Inputs - BP'!H673, 'F_Input Override'!H673 ) )</f>
        <v>11.581114276864151</v>
      </c>
      <c r="I673" s="58">
        <f xml:space="preserve"> IF( ISNA( 'F_Input Override'!I673 ), "", IF( ISBLANK( 'F_Input Override'!I673 ), 'F_Inputs - BP'!I673, 'F_Input Override'!I673 ) )</f>
        <v>15.26404156437918</v>
      </c>
      <c r="J673" s="58">
        <f xml:space="preserve"> IF( ISNA( 'F_Input Override'!J673 ), "", IF( ISBLANK( 'F_Input Override'!J673 ), 'F_Inputs - BP'!J673, 'F_Input Override'!J673 ) )</f>
        <v>10.055960583979051</v>
      </c>
      <c r="K673" s="64" t="str">
        <f xml:space="preserve"> INDEX(Lookup!C:C, MATCH('Inp - BP final'!B673, Lookup!B:B, 0),)</f>
        <v>WWN+ - Enh capex</v>
      </c>
    </row>
    <row r="674" spans="1:12">
      <c r="A674" t="s">
        <v>349</v>
      </c>
      <c r="B674" t="s">
        <v>161</v>
      </c>
      <c r="C674" t="s">
        <v>162</v>
      </c>
      <c r="D674" t="s">
        <v>47</v>
      </c>
      <c r="E674" t="s">
        <v>41</v>
      </c>
      <c r="F674" s="58">
        <f xml:space="preserve"> IF( ISNA( 'F_Input Override'!F674 ), "", IF( ISBLANK( 'F_Input Override'!F674 ), 'F_Inputs - BP'!F674, 'F_Input Override'!F674 ) )</f>
        <v>2.4968394703842942</v>
      </c>
      <c r="G674" s="58">
        <f xml:space="preserve"> IF( ISNA( 'F_Input Override'!G674 ), "", IF( ISBLANK( 'F_Input Override'!G674 ), 'F_Inputs - BP'!G674, 'F_Input Override'!G674 ) )</f>
        <v>2.5279974824250888</v>
      </c>
      <c r="H674" s="58">
        <f xml:space="preserve"> IF( ISNA( 'F_Input Override'!H674 ), "", IF( ISBLANK( 'F_Input Override'!H674 ), 'F_Inputs - BP'!H674, 'F_Input Override'!H674 ) )</f>
        <v>2.1746094030805181</v>
      </c>
      <c r="I674" s="58">
        <f xml:space="preserve"> IF( ISNA( 'F_Input Override'!I674 ), "", IF( ISBLANK( 'F_Input Override'!I674 ), 'F_Inputs - BP'!I674, 'F_Input Override'!I674 ) )</f>
        <v>2.8358122287872169</v>
      </c>
      <c r="J674" s="58">
        <f xml:space="preserve"> IF( ISNA( 'F_Input Override'!J674 ), "", IF( ISBLANK( 'F_Input Override'!J674 ), 'F_Inputs - BP'!J674, 'F_Input Override'!J674 ) )</f>
        <v>1.865906974261202</v>
      </c>
      <c r="K674" s="64" t="str">
        <f xml:space="preserve"> INDEX(Lookup!C:C, MATCH('Inp - BP final'!B674, Lookup!B:B, 0),)</f>
        <v>WWN+ - Enh capex</v>
      </c>
    </row>
    <row r="675" spans="1:12">
      <c r="A675" t="s">
        <v>349</v>
      </c>
      <c r="B675" t="s">
        <v>163</v>
      </c>
      <c r="C675" t="s">
        <v>164</v>
      </c>
      <c r="D675" t="s">
        <v>47</v>
      </c>
      <c r="E675" t="s">
        <v>41</v>
      </c>
      <c r="F675" s="58">
        <f xml:space="preserve"> IF( ISNA( 'F_Input Override'!F675 ), "", IF( ISBLANK( 'F_Input Override'!F675 ), 'F_Inputs - BP'!F675, 'F_Input Override'!F675 ) )</f>
        <v>81.908450573207247</v>
      </c>
      <c r="G675" s="58">
        <f xml:space="preserve"> IF( ISNA( 'F_Input Override'!G675 ), "", IF( ISBLANK( 'F_Input Override'!G675 ), 'F_Inputs - BP'!G675, 'F_Input Override'!G675 ) )</f>
        <v>95.347645348044679</v>
      </c>
      <c r="H675" s="58">
        <f xml:space="preserve"> IF( ISNA( 'F_Input Override'!H675 ), "", IF( ISBLANK( 'F_Input Override'!H675 ), 'F_Inputs - BP'!H675, 'F_Input Override'!H675 ) )</f>
        <v>89.490494362665402</v>
      </c>
      <c r="I675" s="58">
        <f xml:space="preserve"> IF( ISNA( 'F_Input Override'!I675 ), "", IF( ISBLANK( 'F_Input Override'!I675 ), 'F_Inputs - BP'!I675, 'F_Input Override'!I675 ) )</f>
        <v>60.496705726057407</v>
      </c>
      <c r="J675" s="58">
        <f xml:space="preserve"> IF( ISNA( 'F_Input Override'!J675 ), "", IF( ISBLANK( 'F_Input Override'!J675 ), 'F_Inputs - BP'!J675, 'F_Input Override'!J675 ) )</f>
        <v>39.01026403563656</v>
      </c>
      <c r="K675" s="64" t="str">
        <f xml:space="preserve"> INDEX(Lookup!C:C, MATCH('Inp - BP final'!B675, Lookup!B:B, 0),)</f>
        <v>WWN+ - Enh capex</v>
      </c>
    </row>
    <row r="676" spans="1:12">
      <c r="A676" t="s">
        <v>349</v>
      </c>
      <c r="B676" t="s">
        <v>165</v>
      </c>
      <c r="C676" t="s">
        <v>166</v>
      </c>
      <c r="D676" t="s">
        <v>47</v>
      </c>
      <c r="E676" t="s">
        <v>41</v>
      </c>
      <c r="F676" s="58">
        <f xml:space="preserve"> IF( ISNA( 'F_Input Override'!F676 ), "", IF( ISBLANK( 'F_Input Override'!F676 ), 'F_Inputs - BP'!F676, 'F_Input Override'!F676 ) )</f>
        <v>0</v>
      </c>
      <c r="G676" s="58">
        <f xml:space="preserve"> IF( ISNA( 'F_Input Override'!G676 ), "", IF( ISBLANK( 'F_Input Override'!G676 ), 'F_Inputs - BP'!G676, 'F_Input Override'!G676 ) )</f>
        <v>0</v>
      </c>
      <c r="H676" s="58">
        <f xml:space="preserve"> IF( ISNA( 'F_Input Override'!H676 ), "", IF( ISBLANK( 'F_Input Override'!H676 ), 'F_Inputs - BP'!H676, 'F_Input Override'!H676 ) )</f>
        <v>0</v>
      </c>
      <c r="I676" s="58">
        <f xml:space="preserve"> IF( ISNA( 'F_Input Override'!I676 ), "", IF( ISBLANK( 'F_Input Override'!I676 ), 'F_Inputs - BP'!I676, 'F_Input Override'!I676 ) )</f>
        <v>0</v>
      </c>
      <c r="J676" s="58">
        <f xml:space="preserve"> IF( ISNA( 'F_Input Override'!J676 ), "", IF( ISBLANK( 'F_Input Override'!J676 ), 'F_Inputs - BP'!J676, 'F_Input Override'!J676 ) )</f>
        <v>0</v>
      </c>
      <c r="K676" s="64" t="str">
        <f xml:space="preserve"> INDEX(Lookup!C:C, MATCH('Inp - BP final'!B676, Lookup!B:B, 0),)</f>
        <v>WWN+ - Enh capex</v>
      </c>
    </row>
    <row r="677" spans="1:12">
      <c r="A677" t="s">
        <v>349</v>
      </c>
      <c r="B677" t="s">
        <v>167</v>
      </c>
      <c r="C677" t="s">
        <v>168</v>
      </c>
      <c r="D677" t="s">
        <v>47</v>
      </c>
      <c r="E677" t="s">
        <v>41</v>
      </c>
      <c r="F677" s="58">
        <f xml:space="preserve"> IF( ISNA( 'F_Input Override'!F677 ), "", IF( ISBLANK( 'F_Input Override'!F677 ), 'F_Inputs - BP'!F677, 'F_Input Override'!F677 ) )</f>
        <v>0</v>
      </c>
      <c r="G677" s="58">
        <f xml:space="preserve"> IF( ISNA( 'F_Input Override'!G677 ), "", IF( ISBLANK( 'F_Input Override'!G677 ), 'F_Inputs - BP'!G677, 'F_Input Override'!G677 ) )</f>
        <v>0</v>
      </c>
      <c r="H677" s="58">
        <f xml:space="preserve"> IF( ISNA( 'F_Input Override'!H677 ), "", IF( ISBLANK( 'F_Input Override'!H677 ), 'F_Inputs - BP'!H677, 'F_Input Override'!H677 ) )</f>
        <v>0</v>
      </c>
      <c r="I677" s="58">
        <f xml:space="preserve"> IF( ISNA( 'F_Input Override'!I677 ), "", IF( ISBLANK( 'F_Input Override'!I677 ), 'F_Inputs - BP'!I677, 'F_Input Override'!I677 ) )</f>
        <v>0</v>
      </c>
      <c r="J677" s="58">
        <f xml:space="preserve"> IF( ISNA( 'F_Input Override'!J677 ), "", IF( ISBLANK( 'F_Input Override'!J677 ), 'F_Inputs - BP'!J677, 'F_Input Override'!J677 ) )</f>
        <v>0</v>
      </c>
      <c r="K677" s="64" t="str">
        <f xml:space="preserve"> INDEX(Lookup!C:C, MATCH('Inp - BP final'!B677, Lookup!B:B, 0),)</f>
        <v>BIO - Enh capex</v>
      </c>
    </row>
    <row r="678" spans="1:12">
      <c r="A678" t="s">
        <v>349</v>
      </c>
      <c r="B678" t="s">
        <v>169</v>
      </c>
      <c r="C678" t="s">
        <v>170</v>
      </c>
      <c r="D678" t="s">
        <v>47</v>
      </c>
      <c r="E678" t="s">
        <v>41</v>
      </c>
      <c r="F678" s="58">
        <f xml:space="preserve"> IF( ISNA( 'F_Input Override'!F678 ), "", IF( ISBLANK( 'F_Input Override'!F678 ), 'F_Inputs - BP'!F678, 'F_Input Override'!F678 ) )</f>
        <v>17.0480544696</v>
      </c>
      <c r="G678" s="58">
        <f xml:space="preserve"> IF( ISNA( 'F_Input Override'!G678 ), "", IF( ISBLANK( 'F_Input Override'!G678 ), 'F_Inputs - BP'!G678, 'F_Input Override'!G678 ) )</f>
        <v>23.929264835784</v>
      </c>
      <c r="H678" s="58">
        <f xml:space="preserve"> IF( ISNA( 'F_Input Override'!H678 ), "", IF( ISBLANK( 'F_Input Override'!H678 ), 'F_Inputs - BP'!H678, 'F_Input Override'!H678 ) )</f>
        <v>22.727033002371059</v>
      </c>
      <c r="I678" s="58">
        <f xml:space="preserve"> IF( ISNA( 'F_Input Override'!I678 ), "", IF( ISBLANK( 'F_Input Override'!I678 ), 'F_Inputs - BP'!I678, 'F_Input Override'!I678 ) )</f>
        <v>20.263131633113321</v>
      </c>
      <c r="J678" s="58">
        <f xml:space="preserve"> IF( ISNA( 'F_Input Override'!J678 ), "", IF( ISBLANK( 'F_Input Override'!J678 ), 'F_Inputs - BP'!J678, 'F_Input Override'!J678 ) )</f>
        <v>12.96139238441561</v>
      </c>
      <c r="K678" s="64" t="str">
        <f xml:space="preserve"> INDEX(Lookup!C:C, MATCH('Inp - BP final'!B678, Lookup!B:B, 0),)</f>
        <v>BIO - Enh capex</v>
      </c>
    </row>
    <row r="679" spans="1:12">
      <c r="A679" t="s">
        <v>349</v>
      </c>
      <c r="B679" t="s">
        <v>171</v>
      </c>
      <c r="C679" t="s">
        <v>172</v>
      </c>
      <c r="D679" t="s">
        <v>47</v>
      </c>
      <c r="E679" t="s">
        <v>41</v>
      </c>
      <c r="F679" s="58">
        <f xml:space="preserve"> IF( ISNA( 'F_Input Override'!F679 ), "", IF( ISBLANK( 'F_Input Override'!F679 ), 'F_Inputs - BP'!F679, 'F_Input Override'!F679 ) )</f>
        <v>0</v>
      </c>
      <c r="G679" s="58">
        <f xml:space="preserve"> IF( ISNA( 'F_Input Override'!G679 ), "", IF( ISBLANK( 'F_Input Override'!G679 ), 'F_Inputs - BP'!G679, 'F_Input Override'!G679 ) )</f>
        <v>0</v>
      </c>
      <c r="H679" s="58">
        <f xml:space="preserve"> IF( ISNA( 'F_Input Override'!H679 ), "", IF( ISBLANK( 'F_Input Override'!H679 ), 'F_Inputs - BP'!H679, 'F_Input Override'!H679 ) )</f>
        <v>0</v>
      </c>
      <c r="I679" s="58">
        <f xml:space="preserve"> IF( ISNA( 'F_Input Override'!I679 ), "", IF( ISBLANK( 'F_Input Override'!I679 ), 'F_Inputs - BP'!I679, 'F_Input Override'!I679 ) )</f>
        <v>0</v>
      </c>
      <c r="J679" s="58">
        <f xml:space="preserve"> IF( ISNA( 'F_Input Override'!J679 ), "", IF( ISBLANK( 'F_Input Override'!J679 ), 'F_Inputs - BP'!J679, 'F_Input Override'!J679 ) )</f>
        <v>0</v>
      </c>
      <c r="K679" s="64" t="str">
        <f xml:space="preserve"> INDEX(Lookup!C:C, MATCH('Inp - BP final'!B679, Lookup!B:B, 0),)</f>
        <v>BIO - Enh capex</v>
      </c>
    </row>
    <row r="680" spans="1:12">
      <c r="A680" t="s">
        <v>349</v>
      </c>
      <c r="B680" t="s">
        <v>173</v>
      </c>
      <c r="C680" t="s">
        <v>174</v>
      </c>
      <c r="D680" t="s">
        <v>47</v>
      </c>
      <c r="E680" t="s">
        <v>41</v>
      </c>
      <c r="F680" s="58">
        <f xml:space="preserve"> IF( ISNA( 'F_Input Override'!F680 ), "", IF( ISBLANK( 'F_Input Override'!F680 ), 'F_Inputs - BP'!F680, 'F_Input Override'!F680 ) )</f>
        <v>0</v>
      </c>
      <c r="G680" s="58">
        <f xml:space="preserve"> IF( ISNA( 'F_Input Override'!G680 ), "", IF( ISBLANK( 'F_Input Override'!G680 ), 'F_Inputs - BP'!G680, 'F_Input Override'!G680 ) )</f>
        <v>0</v>
      </c>
      <c r="H680" s="58">
        <f xml:space="preserve"> IF( ISNA( 'F_Input Override'!H680 ), "", IF( ISBLANK( 'F_Input Override'!H680 ), 'F_Inputs - BP'!H680, 'F_Input Override'!H680 ) )</f>
        <v>0</v>
      </c>
      <c r="I680" s="58">
        <f xml:space="preserve"> IF( ISNA( 'F_Input Override'!I680 ), "", IF( ISBLANK( 'F_Input Override'!I680 ), 'F_Inputs - BP'!I680, 'F_Input Override'!I680 ) )</f>
        <v>0</v>
      </c>
      <c r="J680" s="58">
        <f xml:space="preserve"> IF( ISNA( 'F_Input Override'!J680 ), "", IF( ISBLANK( 'F_Input Override'!J680 ), 'F_Inputs - BP'!J680, 'F_Input Override'!J680 ) )</f>
        <v>0</v>
      </c>
      <c r="K680" s="64" t="str">
        <f xml:space="preserve"> INDEX(Lookup!C:C, MATCH('Inp - BP final'!B680, Lookup!B:B, 0),)</f>
        <v>ADDN1 - Enh capex</v>
      </c>
    </row>
    <row r="681" spans="1:12">
      <c r="A681" t="s">
        <v>349</v>
      </c>
      <c r="B681" t="s">
        <v>175</v>
      </c>
      <c r="C681" t="s">
        <v>176</v>
      </c>
      <c r="D681" t="s">
        <v>47</v>
      </c>
      <c r="E681" t="s">
        <v>41</v>
      </c>
      <c r="F681" s="58">
        <f xml:space="preserve"> IF( ISNA( 'F_Input Override'!F681 ), "", IF( ISBLANK( 'F_Input Override'!F681 ), 'F_Inputs - BP'!F681, 'F_Input Override'!F681 ) )</f>
        <v>0</v>
      </c>
      <c r="G681" s="58">
        <f xml:space="preserve"> IF( ISNA( 'F_Input Override'!G681 ), "", IF( ISBLANK( 'F_Input Override'!G681 ), 'F_Inputs - BP'!G681, 'F_Input Override'!G681 ) )</f>
        <v>0</v>
      </c>
      <c r="H681" s="58">
        <f xml:space="preserve"> IF( ISNA( 'F_Input Override'!H681 ), "", IF( ISBLANK( 'F_Input Override'!H681 ), 'F_Inputs - BP'!H681, 'F_Input Override'!H681 ) )</f>
        <v>0</v>
      </c>
      <c r="I681" s="58">
        <f xml:space="preserve"> IF( ISNA( 'F_Input Override'!I681 ), "", IF( ISBLANK( 'F_Input Override'!I681 ), 'F_Inputs - BP'!I681, 'F_Input Override'!I681 ) )</f>
        <v>0</v>
      </c>
      <c r="J681" s="58">
        <f xml:space="preserve"> IF( ISNA( 'F_Input Override'!J681 ), "", IF( ISBLANK( 'F_Input Override'!J681 ), 'F_Inputs - BP'!J681, 'F_Input Override'!J681 ) )</f>
        <v>0</v>
      </c>
      <c r="K681" s="64" t="str">
        <f xml:space="preserve"> INDEX(Lookup!C:C, MATCH('Inp - BP final'!B681, Lookup!B:B, 0),)</f>
        <v>ADDN2 - Enh capex</v>
      </c>
    </row>
    <row r="682" spans="1:12">
      <c r="A682" t="s">
        <v>349</v>
      </c>
      <c r="B682" t="s">
        <v>177</v>
      </c>
      <c r="C682" t="s">
        <v>93</v>
      </c>
      <c r="D682" t="s">
        <v>47</v>
      </c>
      <c r="E682" t="s">
        <v>41</v>
      </c>
      <c r="F682" s="58">
        <f xml:space="preserve"> IF( ISNA( 'F_Input Override'!F682 ), "", IF( ISBLANK( 'F_Input Override'!F682 ), 'F_Inputs - BP'!F682, 'F_Input Override'!F682 ) )</f>
        <v>221.6344021320418</v>
      </c>
      <c r="G682" s="58">
        <f xml:space="preserve"> IF( ISNA( 'F_Input Override'!G682 ), "", IF( ISBLANK( 'F_Input Override'!G682 ), 'F_Inputs - BP'!G682, 'F_Input Override'!G682 ) )</f>
        <v>243.49934427954361</v>
      </c>
      <c r="H682" s="58">
        <f xml:space="preserve"> IF( ISNA( 'F_Input Override'!H682 ), "", IF( ISBLANK( 'F_Input Override'!H682 ), 'F_Inputs - BP'!H682, 'F_Input Override'!H682 ) )</f>
        <v>218.04213564216329</v>
      </c>
      <c r="I682" s="58">
        <f xml:space="preserve"> IF( ISNA( 'F_Input Override'!I682 ), "", IF( ISBLANK( 'F_Input Override'!I682 ), 'F_Inputs - BP'!I682, 'F_Input Override'!I682 ) )</f>
        <v>220.00109979336449</v>
      </c>
      <c r="J682" s="58">
        <f xml:space="preserve"> IF( ISNA( 'F_Input Override'!J682 ), "", IF( ISBLANK( 'F_Input Override'!J682 ), 'F_Inputs - BP'!J682, 'F_Input Override'!J682 ) )</f>
        <v>143.67984654221149</v>
      </c>
      <c r="K682" s="64" t="str">
        <f xml:space="preserve"> INDEX(Lookup!C:C, MATCH('Inp - BP final'!B682, Lookup!B:B, 0),)</f>
        <v>Total WW - Enh capex</v>
      </c>
      <c r="L682" t="s">
        <v>366</v>
      </c>
    </row>
    <row r="683" spans="1:12">
      <c r="A683" t="s">
        <v>349</v>
      </c>
      <c r="B683" t="s">
        <v>178</v>
      </c>
      <c r="C683" t="s">
        <v>179</v>
      </c>
      <c r="D683" t="s">
        <v>47</v>
      </c>
      <c r="E683" t="s">
        <v>41</v>
      </c>
      <c r="F683" s="58">
        <f xml:space="preserve"> IF( ISNA( 'F_Input Override'!F683 ), "", IF( ISBLANK( 'F_Input Override'!F683 ), 'F_Inputs - BP'!F683, 'F_Input Override'!F683 ) )</f>
        <v>0</v>
      </c>
      <c r="G683" s="58">
        <f xml:space="preserve"> IF( ISNA( 'F_Input Override'!G683 ), "", IF( ISBLANK( 'F_Input Override'!G683 ), 'F_Inputs - BP'!G683, 'F_Input Override'!G683 ) )</f>
        <v>0</v>
      </c>
      <c r="H683" s="58">
        <f xml:space="preserve"> IF( ISNA( 'F_Input Override'!H683 ), "", IF( ISBLANK( 'F_Input Override'!H683 ), 'F_Inputs - BP'!H683, 'F_Input Override'!H683 ) )</f>
        <v>0</v>
      </c>
      <c r="I683" s="58">
        <f xml:space="preserve"> IF( ISNA( 'F_Input Override'!I683 ), "", IF( ISBLANK( 'F_Input Override'!I683 ), 'F_Inputs - BP'!I683, 'F_Input Override'!I683 ) )</f>
        <v>0</v>
      </c>
      <c r="J683" s="58">
        <f xml:space="preserve"> IF( ISNA( 'F_Input Override'!J683 ), "", IF( ISBLANK( 'F_Input Override'!J683 ), 'F_Inputs - BP'!J683, 'F_Input Override'!J683 ) )</f>
        <v>0</v>
      </c>
      <c r="K683" s="64" t="str">
        <f xml:space="preserve"> INDEX(Lookup!C:C, MATCH('Inp - BP final'!B683, Lookup!B:B, 0),)</f>
        <v>Plus capex WWN+</v>
      </c>
    </row>
    <row r="684" spans="1:12">
      <c r="A684" t="s">
        <v>349</v>
      </c>
      <c r="B684" t="s">
        <v>180</v>
      </c>
      <c r="C684" t="s">
        <v>181</v>
      </c>
      <c r="D684" t="s">
        <v>47</v>
      </c>
      <c r="E684" t="s">
        <v>41</v>
      </c>
      <c r="F684" s="58">
        <f xml:space="preserve"> IF( ISNA( 'F_Input Override'!F684 ), "", IF( ISBLANK( 'F_Input Override'!F684 ), 'F_Inputs - BP'!F684, 'F_Input Override'!F684 ) )</f>
        <v>0</v>
      </c>
      <c r="G684" s="58">
        <f xml:space="preserve"> IF( ISNA( 'F_Input Override'!G684 ), "", IF( ISBLANK( 'F_Input Override'!G684 ), 'F_Inputs - BP'!G684, 'F_Input Override'!G684 ) )</f>
        <v>0</v>
      </c>
      <c r="H684" s="58">
        <f xml:space="preserve"> IF( ISNA( 'F_Input Override'!H684 ), "", IF( ISBLANK( 'F_Input Override'!H684 ), 'F_Inputs - BP'!H684, 'F_Input Override'!H684 ) )</f>
        <v>0</v>
      </c>
      <c r="I684" s="58">
        <f xml:space="preserve"> IF( ISNA( 'F_Input Override'!I684 ), "", IF( ISBLANK( 'F_Input Override'!I684 ), 'F_Inputs - BP'!I684, 'F_Input Override'!I684 ) )</f>
        <v>0</v>
      </c>
      <c r="J684" s="58">
        <f xml:space="preserve"> IF( ISNA( 'F_Input Override'!J684 ), "", IF( ISBLANK( 'F_Input Override'!J684 ), 'F_Inputs - BP'!J684, 'F_Input Override'!J684 ) )</f>
        <v>0</v>
      </c>
      <c r="K684" s="64" t="str">
        <f xml:space="preserve"> INDEX(Lookup!C:C, MATCH('Inp - BP final'!B684, Lookup!B:B, 0),)</f>
        <v>Plus capex WWN+</v>
      </c>
    </row>
    <row r="685" spans="1:12">
      <c r="A685" t="s">
        <v>349</v>
      </c>
      <c r="B685" t="s">
        <v>182</v>
      </c>
      <c r="C685" t="s">
        <v>183</v>
      </c>
      <c r="D685" t="s">
        <v>47</v>
      </c>
      <c r="E685" t="s">
        <v>41</v>
      </c>
      <c r="F685" s="58">
        <f xml:space="preserve"> IF( ISNA( 'F_Input Override'!F685 ), "", IF( ISBLANK( 'F_Input Override'!F685 ), 'F_Inputs - BP'!F685, 'F_Input Override'!F685 ) )</f>
        <v>0</v>
      </c>
      <c r="G685" s="58">
        <f xml:space="preserve"> IF( ISNA( 'F_Input Override'!G685 ), "", IF( ISBLANK( 'F_Input Override'!G685 ), 'F_Inputs - BP'!G685, 'F_Input Override'!G685 ) )</f>
        <v>0</v>
      </c>
      <c r="H685" s="58">
        <f xml:space="preserve"> IF( ISNA( 'F_Input Override'!H685 ), "", IF( ISBLANK( 'F_Input Override'!H685 ), 'F_Inputs - BP'!H685, 'F_Input Override'!H685 ) )</f>
        <v>0</v>
      </c>
      <c r="I685" s="58">
        <f xml:space="preserve"> IF( ISNA( 'F_Input Override'!I685 ), "", IF( ISBLANK( 'F_Input Override'!I685 ), 'F_Inputs - BP'!I685, 'F_Input Override'!I685 ) )</f>
        <v>0</v>
      </c>
      <c r="J685" s="58">
        <f xml:space="preserve"> IF( ISNA( 'F_Input Override'!J685 ), "", IF( ISBLANK( 'F_Input Override'!J685 ), 'F_Inputs - BP'!J685, 'F_Input Override'!J685 ) )</f>
        <v>0</v>
      </c>
      <c r="K685" s="64" t="str">
        <f xml:space="preserve"> INDEX(Lookup!C:C, MATCH('Inp - BP final'!B685, Lookup!B:B, 0),)</f>
        <v>Plus capex WWN+</v>
      </c>
    </row>
    <row r="686" spans="1:12">
      <c r="A686" t="s">
        <v>349</v>
      </c>
      <c r="B686" t="s">
        <v>184</v>
      </c>
      <c r="C686" t="s">
        <v>185</v>
      </c>
      <c r="D686" t="s">
        <v>47</v>
      </c>
      <c r="E686" t="s">
        <v>41</v>
      </c>
      <c r="F686" s="58">
        <f xml:space="preserve"> IF( ISNA( 'F_Input Override'!F686 ), "", IF( ISBLANK( 'F_Input Override'!F686 ), 'F_Inputs - BP'!F686, 'F_Input Override'!F686 ) )</f>
        <v>0</v>
      </c>
      <c r="G686" s="58">
        <f xml:space="preserve"> IF( ISNA( 'F_Input Override'!G686 ), "", IF( ISBLANK( 'F_Input Override'!G686 ), 'F_Inputs - BP'!G686, 'F_Input Override'!G686 ) )</f>
        <v>0</v>
      </c>
      <c r="H686" s="58">
        <f xml:space="preserve"> IF( ISNA( 'F_Input Override'!H686 ), "", IF( ISBLANK( 'F_Input Override'!H686 ), 'F_Inputs - BP'!H686, 'F_Input Override'!H686 ) )</f>
        <v>0</v>
      </c>
      <c r="I686" s="58">
        <f xml:space="preserve"> IF( ISNA( 'F_Input Override'!I686 ), "", IF( ISBLANK( 'F_Input Override'!I686 ), 'F_Inputs - BP'!I686, 'F_Input Override'!I686 ) )</f>
        <v>0</v>
      </c>
      <c r="J686" s="58">
        <f xml:space="preserve"> IF( ISNA( 'F_Input Override'!J686 ), "", IF( ISBLANK( 'F_Input Override'!J686 ), 'F_Inputs - BP'!J686, 'F_Input Override'!J686 ) )</f>
        <v>0</v>
      </c>
      <c r="K686" s="64" t="str">
        <f xml:space="preserve"> INDEX(Lookup!C:C, MATCH('Inp - BP final'!B686, Lookup!B:B, 0),)</f>
        <v>Plus capex WWN+</v>
      </c>
    </row>
    <row r="687" spans="1:12">
      <c r="A687" t="s">
        <v>349</v>
      </c>
      <c r="B687" t="s">
        <v>186</v>
      </c>
      <c r="C687" t="s">
        <v>187</v>
      </c>
      <c r="D687" t="s">
        <v>47</v>
      </c>
      <c r="E687" t="s">
        <v>41</v>
      </c>
      <c r="F687" s="58">
        <f xml:space="preserve"> IF( ISNA( 'F_Input Override'!F687 ), "", IF( ISBLANK( 'F_Input Override'!F687 ), 'F_Inputs - BP'!F687, 'F_Input Override'!F687 ) )</f>
        <v>0</v>
      </c>
      <c r="G687" s="58">
        <f xml:space="preserve"> IF( ISNA( 'F_Input Override'!G687 ), "", IF( ISBLANK( 'F_Input Override'!G687 ), 'F_Inputs - BP'!G687, 'F_Input Override'!G687 ) )</f>
        <v>0</v>
      </c>
      <c r="H687" s="58">
        <f xml:space="preserve"> IF( ISNA( 'F_Input Override'!H687 ), "", IF( ISBLANK( 'F_Input Override'!H687 ), 'F_Inputs - BP'!H687, 'F_Input Override'!H687 ) )</f>
        <v>0</v>
      </c>
      <c r="I687" s="58">
        <f xml:space="preserve"> IF( ISNA( 'F_Input Override'!I687 ), "", IF( ISBLANK( 'F_Input Override'!I687 ), 'F_Inputs - BP'!I687, 'F_Input Override'!I687 ) )</f>
        <v>0</v>
      </c>
      <c r="J687" s="58">
        <f xml:space="preserve"> IF( ISNA( 'F_Input Override'!J687 ), "", IF( ISBLANK( 'F_Input Override'!J687 ), 'F_Inputs - BP'!J687, 'F_Input Override'!J687 ) )</f>
        <v>0</v>
      </c>
      <c r="K687" s="64" t="str">
        <f xml:space="preserve"> INDEX(Lookup!C:C, MATCH('Inp - BP final'!B687, Lookup!B:B, 0),)</f>
        <v>Plus capex WWN+</v>
      </c>
    </row>
    <row r="688" spans="1:12">
      <c r="A688" t="s">
        <v>349</v>
      </c>
      <c r="B688" t="s">
        <v>188</v>
      </c>
      <c r="C688" t="s">
        <v>189</v>
      </c>
      <c r="D688" t="s">
        <v>47</v>
      </c>
      <c r="E688" t="s">
        <v>41</v>
      </c>
      <c r="F688" s="58">
        <f xml:space="preserve"> IF( ISNA( 'F_Input Override'!F688 ), "", IF( ISBLANK( 'F_Input Override'!F688 ), 'F_Inputs - BP'!F688, 'F_Input Override'!F688 ) )</f>
        <v>0</v>
      </c>
      <c r="G688" s="58">
        <f xml:space="preserve"> IF( ISNA( 'F_Input Override'!G688 ), "", IF( ISBLANK( 'F_Input Override'!G688 ), 'F_Inputs - BP'!G688, 'F_Input Override'!G688 ) )</f>
        <v>0</v>
      </c>
      <c r="H688" s="58">
        <f xml:space="preserve"> IF( ISNA( 'F_Input Override'!H688 ), "", IF( ISBLANK( 'F_Input Override'!H688 ), 'F_Inputs - BP'!H688, 'F_Input Override'!H688 ) )</f>
        <v>0</v>
      </c>
      <c r="I688" s="58">
        <f xml:space="preserve"> IF( ISNA( 'F_Input Override'!I688 ), "", IF( ISBLANK( 'F_Input Override'!I688 ), 'F_Inputs - BP'!I688, 'F_Input Override'!I688 ) )</f>
        <v>0</v>
      </c>
      <c r="J688" s="58">
        <f xml:space="preserve"> IF( ISNA( 'F_Input Override'!J688 ), "", IF( ISBLANK( 'F_Input Override'!J688 ), 'F_Inputs - BP'!J688, 'F_Input Override'!J688 ) )</f>
        <v>0</v>
      </c>
      <c r="K688" s="64" t="str">
        <f xml:space="preserve"> INDEX(Lookup!C:C, MATCH('Inp - BP final'!B688, Lookup!B:B, 0),)</f>
        <v>Plus capex BIO</v>
      </c>
    </row>
    <row r="689" spans="1:11">
      <c r="A689" t="s">
        <v>349</v>
      </c>
      <c r="B689" t="s">
        <v>190</v>
      </c>
      <c r="C689" t="s">
        <v>191</v>
      </c>
      <c r="D689" t="s">
        <v>47</v>
      </c>
      <c r="E689" t="s">
        <v>41</v>
      </c>
      <c r="F689" s="58">
        <f xml:space="preserve"> IF( ISNA( 'F_Input Override'!F689 ), "", IF( ISBLANK( 'F_Input Override'!F689 ), 'F_Inputs - BP'!F689, 'F_Input Override'!F689 ) )</f>
        <v>0</v>
      </c>
      <c r="G689" s="58">
        <f xml:space="preserve"> IF( ISNA( 'F_Input Override'!G689 ), "", IF( ISBLANK( 'F_Input Override'!G689 ), 'F_Inputs - BP'!G689, 'F_Input Override'!G689 ) )</f>
        <v>0</v>
      </c>
      <c r="H689" s="58">
        <f xml:space="preserve"> IF( ISNA( 'F_Input Override'!H689 ), "", IF( ISBLANK( 'F_Input Override'!H689 ), 'F_Inputs - BP'!H689, 'F_Input Override'!H689 ) )</f>
        <v>0</v>
      </c>
      <c r="I689" s="58">
        <f xml:space="preserve"> IF( ISNA( 'F_Input Override'!I689 ), "", IF( ISBLANK( 'F_Input Override'!I689 ), 'F_Inputs - BP'!I689, 'F_Input Override'!I689 ) )</f>
        <v>0</v>
      </c>
      <c r="J689" s="58">
        <f xml:space="preserve"> IF( ISNA( 'F_Input Override'!J689 ), "", IF( ISBLANK( 'F_Input Override'!J689 ), 'F_Inputs - BP'!J689, 'F_Input Override'!J689 ) )</f>
        <v>0</v>
      </c>
      <c r="K689" s="64" t="str">
        <f xml:space="preserve"> INDEX(Lookup!C:C, MATCH('Inp - BP final'!B689, Lookup!B:B, 0),)</f>
        <v>Plus capex BIO</v>
      </c>
    </row>
    <row r="690" spans="1:11">
      <c r="A690" t="s">
        <v>349</v>
      </c>
      <c r="B690" t="s">
        <v>192</v>
      </c>
      <c r="C690" t="s">
        <v>193</v>
      </c>
      <c r="D690" t="s">
        <v>47</v>
      </c>
      <c r="E690" t="s">
        <v>41</v>
      </c>
      <c r="F690" s="58">
        <f xml:space="preserve"> IF( ISNA( 'F_Input Override'!F690 ), "", IF( ISBLANK( 'F_Input Override'!F690 ), 'F_Inputs - BP'!F690, 'F_Input Override'!F690 ) )</f>
        <v>0</v>
      </c>
      <c r="G690" s="58">
        <f xml:space="preserve"> IF( ISNA( 'F_Input Override'!G690 ), "", IF( ISBLANK( 'F_Input Override'!G690 ), 'F_Inputs - BP'!G690, 'F_Input Override'!G690 ) )</f>
        <v>0</v>
      </c>
      <c r="H690" s="58">
        <f xml:space="preserve"> IF( ISNA( 'F_Input Override'!H690 ), "", IF( ISBLANK( 'F_Input Override'!H690 ), 'F_Inputs - BP'!H690, 'F_Input Override'!H690 ) )</f>
        <v>0</v>
      </c>
      <c r="I690" s="58">
        <f xml:space="preserve"> IF( ISNA( 'F_Input Override'!I690 ), "", IF( ISBLANK( 'F_Input Override'!I690 ), 'F_Inputs - BP'!I690, 'F_Input Override'!I690 ) )</f>
        <v>0</v>
      </c>
      <c r="J690" s="58">
        <f xml:space="preserve"> IF( ISNA( 'F_Input Override'!J690 ), "", IF( ISBLANK( 'F_Input Override'!J690 ), 'F_Inputs - BP'!J690, 'F_Input Override'!J690 ) )</f>
        <v>0</v>
      </c>
      <c r="K690" s="64" t="str">
        <f xml:space="preserve"> INDEX(Lookup!C:C, MATCH('Inp - BP final'!B690, Lookup!B:B, 0),)</f>
        <v>Plus capex BIO</v>
      </c>
    </row>
    <row r="691" spans="1:11">
      <c r="A691" t="s">
        <v>349</v>
      </c>
      <c r="B691" t="s">
        <v>194</v>
      </c>
      <c r="C691" t="s">
        <v>195</v>
      </c>
      <c r="D691" t="s">
        <v>47</v>
      </c>
      <c r="E691" t="s">
        <v>41</v>
      </c>
      <c r="F691" s="58">
        <f xml:space="preserve"> IF( ISNA( 'F_Input Override'!F691 ), "", IF( ISBLANK( 'F_Input Override'!F691 ), 'F_Inputs - BP'!F691, 'F_Input Override'!F691 ) )</f>
        <v>0</v>
      </c>
      <c r="G691" s="58">
        <f xml:space="preserve"> IF( ISNA( 'F_Input Override'!G691 ), "", IF( ISBLANK( 'F_Input Override'!G691 ), 'F_Inputs - BP'!G691, 'F_Input Override'!G691 ) )</f>
        <v>0</v>
      </c>
      <c r="H691" s="58">
        <f xml:space="preserve"> IF( ISNA( 'F_Input Override'!H691 ), "", IF( ISBLANK( 'F_Input Override'!H691 ), 'F_Inputs - BP'!H691, 'F_Input Override'!H691 ) )</f>
        <v>0</v>
      </c>
      <c r="I691" s="58">
        <f xml:space="preserve"> IF( ISNA( 'F_Input Override'!I691 ), "", IF( ISBLANK( 'F_Input Override'!I691 ), 'F_Inputs - BP'!I691, 'F_Input Override'!I691 ) )</f>
        <v>0</v>
      </c>
      <c r="J691" s="58">
        <f xml:space="preserve"> IF( ISNA( 'F_Input Override'!J691 ), "", IF( ISBLANK( 'F_Input Override'!J691 ), 'F_Inputs - BP'!J691, 'F_Input Override'!J691 ) )</f>
        <v>0</v>
      </c>
      <c r="K691" s="64" t="str">
        <f xml:space="preserve"> INDEX(Lookup!C:C, MATCH('Inp - BP final'!B691, Lookup!B:B, 0),)</f>
        <v>Plus capex ADDN1</v>
      </c>
    </row>
    <row r="692" spans="1:11">
      <c r="A692" t="s">
        <v>349</v>
      </c>
      <c r="B692" t="s">
        <v>196</v>
      </c>
      <c r="C692" t="s">
        <v>197</v>
      </c>
      <c r="D692" t="s">
        <v>47</v>
      </c>
      <c r="E692" t="s">
        <v>41</v>
      </c>
      <c r="F692" s="58">
        <f xml:space="preserve"> IF( ISNA( 'F_Input Override'!F692 ), "", IF( ISBLANK( 'F_Input Override'!F692 ), 'F_Inputs - BP'!F692, 'F_Input Override'!F692 ) )</f>
        <v>0</v>
      </c>
      <c r="G692" s="58">
        <f xml:space="preserve"> IF( ISNA( 'F_Input Override'!G692 ), "", IF( ISBLANK( 'F_Input Override'!G692 ), 'F_Inputs - BP'!G692, 'F_Input Override'!G692 ) )</f>
        <v>0</v>
      </c>
      <c r="H692" s="58">
        <f xml:space="preserve"> IF( ISNA( 'F_Input Override'!H692 ), "", IF( ISBLANK( 'F_Input Override'!H692 ), 'F_Inputs - BP'!H692, 'F_Input Override'!H692 ) )</f>
        <v>0</v>
      </c>
      <c r="I692" s="58">
        <f xml:space="preserve"> IF( ISNA( 'F_Input Override'!I692 ), "", IF( ISBLANK( 'F_Input Override'!I692 ), 'F_Inputs - BP'!I692, 'F_Input Override'!I692 ) )</f>
        <v>0</v>
      </c>
      <c r="J692" s="58">
        <f xml:space="preserve"> IF( ISNA( 'F_Input Override'!J692 ), "", IF( ISBLANK( 'F_Input Override'!J692 ), 'F_Inputs - BP'!J692, 'F_Input Override'!J692 ) )</f>
        <v>0</v>
      </c>
      <c r="K692" s="64" t="str">
        <f xml:space="preserve"> INDEX(Lookup!C:C, MATCH('Inp - BP final'!B692, Lookup!B:B, 0),)</f>
        <v>Plus capex ADDN2</v>
      </c>
    </row>
    <row r="693" spans="1:11">
      <c r="A693" t="s">
        <v>349</v>
      </c>
      <c r="B693" t="s">
        <v>198</v>
      </c>
      <c r="C693" t="s">
        <v>199</v>
      </c>
      <c r="D693" t="s">
        <v>47</v>
      </c>
      <c r="E693" t="s">
        <v>41</v>
      </c>
      <c r="F693" s="58">
        <f xml:space="preserve"> IF( ISNA( 'F_Input Override'!F693 ), "", IF( ISBLANK( 'F_Input Override'!F693 ), 'F_Inputs - BP'!F693, 'F_Input Override'!F693 ) )</f>
        <v>0</v>
      </c>
      <c r="G693" s="58">
        <f xml:space="preserve"> IF( ISNA( 'F_Input Override'!G693 ), "", IF( ISBLANK( 'F_Input Override'!G693 ), 'F_Inputs - BP'!G693, 'F_Input Override'!G693 ) )</f>
        <v>0</v>
      </c>
      <c r="H693" s="58">
        <f xml:space="preserve"> IF( ISNA( 'F_Input Override'!H693 ), "", IF( ISBLANK( 'F_Input Override'!H693 ), 'F_Inputs - BP'!H693, 'F_Input Override'!H693 ) )</f>
        <v>0</v>
      </c>
      <c r="I693" s="58">
        <f xml:space="preserve"> IF( ISNA( 'F_Input Override'!I693 ), "", IF( ISBLANK( 'F_Input Override'!I693 ), 'F_Inputs - BP'!I693, 'F_Input Override'!I693 ) )</f>
        <v>0</v>
      </c>
      <c r="J693" s="58">
        <f xml:space="preserve"> IF( ISNA( 'F_Input Override'!J693 ), "", IF( ISBLANK( 'F_Input Override'!J693 ), 'F_Inputs - BP'!J693, 'F_Input Override'!J693 ) )</f>
        <v>0</v>
      </c>
      <c r="K693" s="64" t="str">
        <f xml:space="preserve"> INDEX(Lookup!C:C, MATCH('Inp - BP final'!B693, Lookup!B:B, 0),)</f>
        <v>Plus capex Total</v>
      </c>
    </row>
    <row r="694" spans="1:11">
      <c r="A694" t="s">
        <v>349</v>
      </c>
      <c r="B694" t="s">
        <v>200</v>
      </c>
      <c r="C694" t="s">
        <v>201</v>
      </c>
      <c r="D694" t="s">
        <v>47</v>
      </c>
      <c r="E694" t="s">
        <v>41</v>
      </c>
      <c r="F694" s="58">
        <f xml:space="preserve"> IF( ISNA( 'F_Input Override'!F694 ), "", IF( ISBLANK( 'F_Input Override'!F694 ), 'F_Inputs - BP'!F694, 'F_Input Override'!F694 ) )</f>
        <v>0</v>
      </c>
      <c r="G694" s="58">
        <f xml:space="preserve"> IF( ISNA( 'F_Input Override'!G694 ), "", IF( ISBLANK( 'F_Input Override'!G694 ), 'F_Inputs - BP'!G694, 'F_Input Override'!G694 ) )</f>
        <v>0</v>
      </c>
      <c r="H694" s="58">
        <f xml:space="preserve"> IF( ISNA( 'F_Input Override'!H694 ), "", IF( ISBLANK( 'F_Input Override'!H694 ), 'F_Inputs - BP'!H694, 'F_Input Override'!H694 ) )</f>
        <v>0</v>
      </c>
      <c r="I694" s="58">
        <f xml:space="preserve"> IF( ISNA( 'F_Input Override'!I694 ), "", IF( ISBLANK( 'F_Input Override'!I694 ), 'F_Inputs - BP'!I694, 'F_Input Override'!I694 ) )</f>
        <v>0</v>
      </c>
      <c r="J694" s="58">
        <f xml:space="preserve"> IF( ISNA( 'F_Input Override'!J694 ), "", IF( ISBLANK( 'F_Input Override'!J694 ), 'F_Inputs - BP'!J694, 'F_Input Override'!J694 ) )</f>
        <v>0</v>
      </c>
      <c r="K694" s="64" t="str">
        <f xml:space="preserve"> INDEX(Lookup!C:C, MATCH('Inp - BP final'!B694, Lookup!B:B, 0),)</f>
        <v>Plus opex WWN+</v>
      </c>
    </row>
    <row r="695" spans="1:11">
      <c r="A695" t="s">
        <v>349</v>
      </c>
      <c r="B695" t="s">
        <v>202</v>
      </c>
      <c r="C695" t="s">
        <v>203</v>
      </c>
      <c r="D695" t="s">
        <v>47</v>
      </c>
      <c r="E695" t="s">
        <v>41</v>
      </c>
      <c r="F695" s="58">
        <f xml:space="preserve"> IF( ISNA( 'F_Input Override'!F695 ), "", IF( ISBLANK( 'F_Input Override'!F695 ), 'F_Inputs - BP'!F695, 'F_Input Override'!F695 ) )</f>
        <v>0</v>
      </c>
      <c r="G695" s="58">
        <f xml:space="preserve"> IF( ISNA( 'F_Input Override'!G695 ), "", IF( ISBLANK( 'F_Input Override'!G695 ), 'F_Inputs - BP'!G695, 'F_Input Override'!G695 ) )</f>
        <v>0</v>
      </c>
      <c r="H695" s="58">
        <f xml:space="preserve"> IF( ISNA( 'F_Input Override'!H695 ), "", IF( ISBLANK( 'F_Input Override'!H695 ), 'F_Inputs - BP'!H695, 'F_Input Override'!H695 ) )</f>
        <v>0</v>
      </c>
      <c r="I695" s="58">
        <f xml:space="preserve"> IF( ISNA( 'F_Input Override'!I695 ), "", IF( ISBLANK( 'F_Input Override'!I695 ), 'F_Inputs - BP'!I695, 'F_Input Override'!I695 ) )</f>
        <v>0</v>
      </c>
      <c r="J695" s="58">
        <f xml:space="preserve"> IF( ISNA( 'F_Input Override'!J695 ), "", IF( ISBLANK( 'F_Input Override'!J695 ), 'F_Inputs - BP'!J695, 'F_Input Override'!J695 ) )</f>
        <v>0</v>
      </c>
      <c r="K695" s="64" t="str">
        <f xml:space="preserve"> INDEX(Lookup!C:C, MATCH('Inp - BP final'!B695, Lookup!B:B, 0),)</f>
        <v>Plus opex WWN+</v>
      </c>
    </row>
    <row r="696" spans="1:11">
      <c r="A696" t="s">
        <v>349</v>
      </c>
      <c r="B696" t="s">
        <v>204</v>
      </c>
      <c r="C696" t="s">
        <v>205</v>
      </c>
      <c r="D696" t="s">
        <v>47</v>
      </c>
      <c r="E696" t="s">
        <v>41</v>
      </c>
      <c r="F696" s="58">
        <f xml:space="preserve"> IF( ISNA( 'F_Input Override'!F696 ), "", IF( ISBLANK( 'F_Input Override'!F696 ), 'F_Inputs - BP'!F696, 'F_Input Override'!F696 ) )</f>
        <v>0</v>
      </c>
      <c r="G696" s="58">
        <f xml:space="preserve"> IF( ISNA( 'F_Input Override'!G696 ), "", IF( ISBLANK( 'F_Input Override'!G696 ), 'F_Inputs - BP'!G696, 'F_Input Override'!G696 ) )</f>
        <v>0</v>
      </c>
      <c r="H696" s="58">
        <f xml:space="preserve"> IF( ISNA( 'F_Input Override'!H696 ), "", IF( ISBLANK( 'F_Input Override'!H696 ), 'F_Inputs - BP'!H696, 'F_Input Override'!H696 ) )</f>
        <v>0</v>
      </c>
      <c r="I696" s="58">
        <f xml:space="preserve"> IF( ISNA( 'F_Input Override'!I696 ), "", IF( ISBLANK( 'F_Input Override'!I696 ), 'F_Inputs - BP'!I696, 'F_Input Override'!I696 ) )</f>
        <v>0</v>
      </c>
      <c r="J696" s="58">
        <f xml:space="preserve"> IF( ISNA( 'F_Input Override'!J696 ), "", IF( ISBLANK( 'F_Input Override'!J696 ), 'F_Inputs - BP'!J696, 'F_Input Override'!J696 ) )</f>
        <v>0</v>
      </c>
      <c r="K696" s="64" t="str">
        <f xml:space="preserve"> INDEX(Lookup!C:C, MATCH('Inp - BP final'!B696, Lookup!B:B, 0),)</f>
        <v>Plus opex WWN+</v>
      </c>
    </row>
    <row r="697" spans="1:11">
      <c r="A697" t="s">
        <v>349</v>
      </c>
      <c r="B697" t="s">
        <v>206</v>
      </c>
      <c r="C697" t="s">
        <v>207</v>
      </c>
      <c r="D697" t="s">
        <v>47</v>
      </c>
      <c r="E697" t="s">
        <v>41</v>
      </c>
      <c r="F697" s="58">
        <f xml:space="preserve"> IF( ISNA( 'F_Input Override'!F697 ), "", IF( ISBLANK( 'F_Input Override'!F697 ), 'F_Inputs - BP'!F697, 'F_Input Override'!F697 ) )</f>
        <v>0</v>
      </c>
      <c r="G697" s="58">
        <f xml:space="preserve"> IF( ISNA( 'F_Input Override'!G697 ), "", IF( ISBLANK( 'F_Input Override'!G697 ), 'F_Inputs - BP'!G697, 'F_Input Override'!G697 ) )</f>
        <v>0</v>
      </c>
      <c r="H697" s="58">
        <f xml:space="preserve"> IF( ISNA( 'F_Input Override'!H697 ), "", IF( ISBLANK( 'F_Input Override'!H697 ), 'F_Inputs - BP'!H697, 'F_Input Override'!H697 ) )</f>
        <v>0</v>
      </c>
      <c r="I697" s="58">
        <f xml:space="preserve"> IF( ISNA( 'F_Input Override'!I697 ), "", IF( ISBLANK( 'F_Input Override'!I697 ), 'F_Inputs - BP'!I697, 'F_Input Override'!I697 ) )</f>
        <v>0</v>
      </c>
      <c r="J697" s="58">
        <f xml:space="preserve"> IF( ISNA( 'F_Input Override'!J697 ), "", IF( ISBLANK( 'F_Input Override'!J697 ), 'F_Inputs - BP'!J697, 'F_Input Override'!J697 ) )</f>
        <v>0</v>
      </c>
      <c r="K697" s="64" t="str">
        <f xml:space="preserve"> INDEX(Lookup!C:C, MATCH('Inp - BP final'!B697, Lookup!B:B, 0),)</f>
        <v>Plus opex WWN+</v>
      </c>
    </row>
    <row r="698" spans="1:11">
      <c r="A698" t="s">
        <v>349</v>
      </c>
      <c r="B698" t="s">
        <v>208</v>
      </c>
      <c r="C698" t="s">
        <v>209</v>
      </c>
      <c r="D698" t="s">
        <v>47</v>
      </c>
      <c r="E698" t="s">
        <v>41</v>
      </c>
      <c r="F698" s="58">
        <f xml:space="preserve"> IF( ISNA( 'F_Input Override'!F698 ), "", IF( ISBLANK( 'F_Input Override'!F698 ), 'F_Inputs - BP'!F698, 'F_Input Override'!F698 ) )</f>
        <v>0</v>
      </c>
      <c r="G698" s="58">
        <f xml:space="preserve"> IF( ISNA( 'F_Input Override'!G698 ), "", IF( ISBLANK( 'F_Input Override'!G698 ), 'F_Inputs - BP'!G698, 'F_Input Override'!G698 ) )</f>
        <v>0</v>
      </c>
      <c r="H698" s="58">
        <f xml:space="preserve"> IF( ISNA( 'F_Input Override'!H698 ), "", IF( ISBLANK( 'F_Input Override'!H698 ), 'F_Inputs - BP'!H698, 'F_Input Override'!H698 ) )</f>
        <v>0</v>
      </c>
      <c r="I698" s="58">
        <f xml:space="preserve"> IF( ISNA( 'F_Input Override'!I698 ), "", IF( ISBLANK( 'F_Input Override'!I698 ), 'F_Inputs - BP'!I698, 'F_Input Override'!I698 ) )</f>
        <v>0</v>
      </c>
      <c r="J698" s="58">
        <f xml:space="preserve"> IF( ISNA( 'F_Input Override'!J698 ), "", IF( ISBLANK( 'F_Input Override'!J698 ), 'F_Inputs - BP'!J698, 'F_Input Override'!J698 ) )</f>
        <v>0</v>
      </c>
      <c r="K698" s="64" t="str">
        <f xml:space="preserve"> INDEX(Lookup!C:C, MATCH('Inp - BP final'!B698, Lookup!B:B, 0),)</f>
        <v>Plus opex WWN+</v>
      </c>
    </row>
    <row r="699" spans="1:11">
      <c r="A699" t="s">
        <v>349</v>
      </c>
      <c r="B699" t="s">
        <v>210</v>
      </c>
      <c r="C699" t="s">
        <v>211</v>
      </c>
      <c r="D699" t="s">
        <v>47</v>
      </c>
      <c r="E699" t="s">
        <v>41</v>
      </c>
      <c r="F699" s="58">
        <f xml:space="preserve"> IF( ISNA( 'F_Input Override'!F699 ), "", IF( ISBLANK( 'F_Input Override'!F699 ), 'F_Inputs - BP'!F699, 'F_Input Override'!F699 ) )</f>
        <v>0</v>
      </c>
      <c r="G699" s="58">
        <f xml:space="preserve"> IF( ISNA( 'F_Input Override'!G699 ), "", IF( ISBLANK( 'F_Input Override'!G699 ), 'F_Inputs - BP'!G699, 'F_Input Override'!G699 ) )</f>
        <v>0</v>
      </c>
      <c r="H699" s="58">
        <f xml:space="preserve"> IF( ISNA( 'F_Input Override'!H699 ), "", IF( ISBLANK( 'F_Input Override'!H699 ), 'F_Inputs - BP'!H699, 'F_Input Override'!H699 ) )</f>
        <v>0</v>
      </c>
      <c r="I699" s="58">
        <f xml:space="preserve"> IF( ISNA( 'F_Input Override'!I699 ), "", IF( ISBLANK( 'F_Input Override'!I699 ), 'F_Inputs - BP'!I699, 'F_Input Override'!I699 ) )</f>
        <v>0</v>
      </c>
      <c r="J699" s="58">
        <f xml:space="preserve"> IF( ISNA( 'F_Input Override'!J699 ), "", IF( ISBLANK( 'F_Input Override'!J699 ), 'F_Inputs - BP'!J699, 'F_Input Override'!J699 ) )</f>
        <v>0</v>
      </c>
      <c r="K699" s="64" t="str">
        <f xml:space="preserve"> INDEX(Lookup!C:C, MATCH('Inp - BP final'!B699, Lookup!B:B, 0),)</f>
        <v>Plus opex BIO</v>
      </c>
    </row>
    <row r="700" spans="1:11">
      <c r="A700" t="s">
        <v>349</v>
      </c>
      <c r="B700" t="s">
        <v>212</v>
      </c>
      <c r="C700" t="s">
        <v>213</v>
      </c>
      <c r="D700" t="s">
        <v>47</v>
      </c>
      <c r="E700" t="s">
        <v>41</v>
      </c>
      <c r="F700" s="58">
        <f xml:space="preserve"> IF( ISNA( 'F_Input Override'!F700 ), "", IF( ISBLANK( 'F_Input Override'!F700 ), 'F_Inputs - BP'!F700, 'F_Input Override'!F700 ) )</f>
        <v>0</v>
      </c>
      <c r="G700" s="58">
        <f xml:space="preserve"> IF( ISNA( 'F_Input Override'!G700 ), "", IF( ISBLANK( 'F_Input Override'!G700 ), 'F_Inputs - BP'!G700, 'F_Input Override'!G700 ) )</f>
        <v>0</v>
      </c>
      <c r="H700" s="58">
        <f xml:space="preserve"> IF( ISNA( 'F_Input Override'!H700 ), "", IF( ISBLANK( 'F_Input Override'!H700 ), 'F_Inputs - BP'!H700, 'F_Input Override'!H700 ) )</f>
        <v>0</v>
      </c>
      <c r="I700" s="58">
        <f xml:space="preserve"> IF( ISNA( 'F_Input Override'!I700 ), "", IF( ISBLANK( 'F_Input Override'!I700 ), 'F_Inputs - BP'!I700, 'F_Input Override'!I700 ) )</f>
        <v>0</v>
      </c>
      <c r="J700" s="58">
        <f xml:space="preserve"> IF( ISNA( 'F_Input Override'!J700 ), "", IF( ISBLANK( 'F_Input Override'!J700 ), 'F_Inputs - BP'!J700, 'F_Input Override'!J700 ) )</f>
        <v>0</v>
      </c>
      <c r="K700" s="64" t="str">
        <f xml:space="preserve"> INDEX(Lookup!C:C, MATCH('Inp - BP final'!B700, Lookup!B:B, 0),)</f>
        <v>Plus opex BIO</v>
      </c>
    </row>
    <row r="701" spans="1:11">
      <c r="A701" t="s">
        <v>349</v>
      </c>
      <c r="B701" t="s">
        <v>214</v>
      </c>
      <c r="C701" t="s">
        <v>215</v>
      </c>
      <c r="D701" t="s">
        <v>47</v>
      </c>
      <c r="E701" t="s">
        <v>41</v>
      </c>
      <c r="F701" s="58">
        <f xml:space="preserve"> IF( ISNA( 'F_Input Override'!F701 ), "", IF( ISBLANK( 'F_Input Override'!F701 ), 'F_Inputs - BP'!F701, 'F_Input Override'!F701 ) )</f>
        <v>0</v>
      </c>
      <c r="G701" s="58">
        <f xml:space="preserve"> IF( ISNA( 'F_Input Override'!G701 ), "", IF( ISBLANK( 'F_Input Override'!G701 ), 'F_Inputs - BP'!G701, 'F_Input Override'!G701 ) )</f>
        <v>0</v>
      </c>
      <c r="H701" s="58">
        <f xml:space="preserve"> IF( ISNA( 'F_Input Override'!H701 ), "", IF( ISBLANK( 'F_Input Override'!H701 ), 'F_Inputs - BP'!H701, 'F_Input Override'!H701 ) )</f>
        <v>0</v>
      </c>
      <c r="I701" s="58">
        <f xml:space="preserve"> IF( ISNA( 'F_Input Override'!I701 ), "", IF( ISBLANK( 'F_Input Override'!I701 ), 'F_Inputs - BP'!I701, 'F_Input Override'!I701 ) )</f>
        <v>0</v>
      </c>
      <c r="J701" s="58">
        <f xml:space="preserve"> IF( ISNA( 'F_Input Override'!J701 ), "", IF( ISBLANK( 'F_Input Override'!J701 ), 'F_Inputs - BP'!J701, 'F_Input Override'!J701 ) )</f>
        <v>0</v>
      </c>
      <c r="K701" s="64" t="str">
        <f xml:space="preserve"> INDEX(Lookup!C:C, MATCH('Inp - BP final'!B701, Lookup!B:B, 0),)</f>
        <v>Plus opex BIO</v>
      </c>
    </row>
    <row r="702" spans="1:11">
      <c r="A702" t="s">
        <v>349</v>
      </c>
      <c r="B702" t="s">
        <v>216</v>
      </c>
      <c r="C702" t="s">
        <v>217</v>
      </c>
      <c r="D702" t="s">
        <v>47</v>
      </c>
      <c r="E702" t="s">
        <v>41</v>
      </c>
      <c r="F702" s="58">
        <f xml:space="preserve"> IF( ISNA( 'F_Input Override'!F702 ), "", IF( ISBLANK( 'F_Input Override'!F702 ), 'F_Inputs - BP'!F702, 'F_Input Override'!F702 ) )</f>
        <v>0</v>
      </c>
      <c r="G702" s="58">
        <f xml:space="preserve"> IF( ISNA( 'F_Input Override'!G702 ), "", IF( ISBLANK( 'F_Input Override'!G702 ), 'F_Inputs - BP'!G702, 'F_Input Override'!G702 ) )</f>
        <v>0</v>
      </c>
      <c r="H702" s="58">
        <f xml:space="preserve"> IF( ISNA( 'F_Input Override'!H702 ), "", IF( ISBLANK( 'F_Input Override'!H702 ), 'F_Inputs - BP'!H702, 'F_Input Override'!H702 ) )</f>
        <v>0</v>
      </c>
      <c r="I702" s="58">
        <f xml:space="preserve"> IF( ISNA( 'F_Input Override'!I702 ), "", IF( ISBLANK( 'F_Input Override'!I702 ), 'F_Inputs - BP'!I702, 'F_Input Override'!I702 ) )</f>
        <v>0</v>
      </c>
      <c r="J702" s="58">
        <f xml:space="preserve"> IF( ISNA( 'F_Input Override'!J702 ), "", IF( ISBLANK( 'F_Input Override'!J702 ), 'F_Inputs - BP'!J702, 'F_Input Override'!J702 ) )</f>
        <v>0</v>
      </c>
      <c r="K702" s="64" t="str">
        <f xml:space="preserve"> INDEX(Lookup!C:C, MATCH('Inp - BP final'!B702, Lookup!B:B, 0),)</f>
        <v>Plus opex ADDN1</v>
      </c>
    </row>
    <row r="703" spans="1:11">
      <c r="A703" t="s">
        <v>349</v>
      </c>
      <c r="B703" t="s">
        <v>218</v>
      </c>
      <c r="C703" t="s">
        <v>219</v>
      </c>
      <c r="D703" t="s">
        <v>47</v>
      </c>
      <c r="E703" t="s">
        <v>41</v>
      </c>
      <c r="F703" s="58">
        <f xml:space="preserve"> IF( ISNA( 'F_Input Override'!F703 ), "", IF( ISBLANK( 'F_Input Override'!F703 ), 'F_Inputs - BP'!F703, 'F_Input Override'!F703 ) )</f>
        <v>0</v>
      </c>
      <c r="G703" s="58">
        <f xml:space="preserve"> IF( ISNA( 'F_Input Override'!G703 ), "", IF( ISBLANK( 'F_Input Override'!G703 ), 'F_Inputs - BP'!G703, 'F_Input Override'!G703 ) )</f>
        <v>0</v>
      </c>
      <c r="H703" s="58">
        <f xml:space="preserve"> IF( ISNA( 'F_Input Override'!H703 ), "", IF( ISBLANK( 'F_Input Override'!H703 ), 'F_Inputs - BP'!H703, 'F_Input Override'!H703 ) )</f>
        <v>0</v>
      </c>
      <c r="I703" s="58">
        <f xml:space="preserve"> IF( ISNA( 'F_Input Override'!I703 ), "", IF( ISBLANK( 'F_Input Override'!I703 ), 'F_Inputs - BP'!I703, 'F_Input Override'!I703 ) )</f>
        <v>0</v>
      </c>
      <c r="J703" s="58">
        <f xml:space="preserve"> IF( ISNA( 'F_Input Override'!J703 ), "", IF( ISBLANK( 'F_Input Override'!J703 ), 'F_Inputs - BP'!J703, 'F_Input Override'!J703 ) )</f>
        <v>0</v>
      </c>
      <c r="K703" s="64" t="str">
        <f xml:space="preserve"> INDEX(Lookup!C:C, MATCH('Inp - BP final'!B703, Lookup!B:B, 0),)</f>
        <v>Plus opex ADDN2</v>
      </c>
    </row>
    <row r="704" spans="1:11">
      <c r="A704" t="s">
        <v>349</v>
      </c>
      <c r="B704" t="s">
        <v>220</v>
      </c>
      <c r="C704" t="s">
        <v>221</v>
      </c>
      <c r="D704" t="s">
        <v>47</v>
      </c>
      <c r="E704" t="s">
        <v>41</v>
      </c>
      <c r="F704" s="58">
        <f xml:space="preserve"> IF( ISNA( 'F_Input Override'!F704 ), "", IF( ISBLANK( 'F_Input Override'!F704 ), 'F_Inputs - BP'!F704, 'F_Input Override'!F704 ) )</f>
        <v>0</v>
      </c>
      <c r="G704" s="58">
        <f xml:space="preserve"> IF( ISNA( 'F_Input Override'!G704 ), "", IF( ISBLANK( 'F_Input Override'!G704 ), 'F_Inputs - BP'!G704, 'F_Input Override'!G704 ) )</f>
        <v>0</v>
      </c>
      <c r="H704" s="58">
        <f xml:space="preserve"> IF( ISNA( 'F_Input Override'!H704 ), "", IF( ISBLANK( 'F_Input Override'!H704 ), 'F_Inputs - BP'!H704, 'F_Input Override'!H704 ) )</f>
        <v>0</v>
      </c>
      <c r="I704" s="58">
        <f xml:space="preserve"> IF( ISNA( 'F_Input Override'!I704 ), "", IF( ISBLANK( 'F_Input Override'!I704 ), 'F_Inputs - BP'!I704, 'F_Input Override'!I704 ) )</f>
        <v>0</v>
      </c>
      <c r="J704" s="58">
        <f xml:space="preserve"> IF( ISNA( 'F_Input Override'!J704 ), "", IF( ISBLANK( 'F_Input Override'!J704 ), 'F_Inputs - BP'!J704, 'F_Input Override'!J704 ) )</f>
        <v>0</v>
      </c>
      <c r="K704" s="64" t="str">
        <f xml:space="preserve"> INDEX(Lookup!C:C, MATCH('Inp - BP final'!B704, Lookup!B:B, 0),)</f>
        <v>Plus opex Total</v>
      </c>
    </row>
    <row r="705" spans="1:11">
      <c r="A705" t="s">
        <v>349</v>
      </c>
      <c r="B705" t="s">
        <v>222</v>
      </c>
      <c r="C705" t="s">
        <v>223</v>
      </c>
      <c r="D705" t="s">
        <v>47</v>
      </c>
      <c r="E705" t="s">
        <v>41</v>
      </c>
      <c r="F705" s="58">
        <f xml:space="preserve"> IF( ISNA( 'F_Input Override'!F705 ), "", IF( ISBLANK( 'F_Input Override'!F705 ), 'F_Inputs - BP'!F705, 'F_Input Override'!F705 ) )</f>
        <v>0</v>
      </c>
      <c r="G705" s="58">
        <f xml:space="preserve"> IF( ISNA( 'F_Input Override'!G705 ), "", IF( ISBLANK( 'F_Input Override'!G705 ), 'F_Inputs - BP'!G705, 'F_Input Override'!G705 ) )</f>
        <v>0</v>
      </c>
      <c r="H705" s="58">
        <f xml:space="preserve"> IF( ISNA( 'F_Input Override'!H705 ), "", IF( ISBLANK( 'F_Input Override'!H705 ), 'F_Inputs - BP'!H705, 'F_Input Override'!H705 ) )</f>
        <v>0</v>
      </c>
      <c r="I705" s="58">
        <f xml:space="preserve"> IF( ISNA( 'F_Input Override'!I705 ), "", IF( ISBLANK( 'F_Input Override'!I705 ), 'F_Inputs - BP'!I705, 'F_Input Override'!I705 ) )</f>
        <v>0</v>
      </c>
      <c r="J705" s="58">
        <f xml:space="preserve"> IF( ISNA( 'F_Input Override'!J705 ), "", IF( ISBLANK( 'F_Input Override'!J705 ), 'F_Inputs - BP'!J705, 'F_Input Override'!J705 ) )</f>
        <v>0</v>
      </c>
      <c r="K705" s="64" t="str">
        <f xml:space="preserve"> INDEX(Lookup!C:C, MATCH('Inp - BP final'!B705, Lookup!B:B, 0),)</f>
        <v>Plus totex WWN+</v>
      </c>
    </row>
    <row r="706" spans="1:11">
      <c r="A706" t="s">
        <v>349</v>
      </c>
      <c r="B706" t="s">
        <v>224</v>
      </c>
      <c r="C706" t="s">
        <v>225</v>
      </c>
      <c r="D706" t="s">
        <v>47</v>
      </c>
      <c r="E706" t="s">
        <v>41</v>
      </c>
      <c r="F706" s="58">
        <f xml:space="preserve"> IF( ISNA( 'F_Input Override'!F706 ), "", IF( ISBLANK( 'F_Input Override'!F706 ), 'F_Inputs - BP'!F706, 'F_Input Override'!F706 ) )</f>
        <v>0</v>
      </c>
      <c r="G706" s="58">
        <f xml:space="preserve"> IF( ISNA( 'F_Input Override'!G706 ), "", IF( ISBLANK( 'F_Input Override'!G706 ), 'F_Inputs - BP'!G706, 'F_Input Override'!G706 ) )</f>
        <v>0</v>
      </c>
      <c r="H706" s="58">
        <f xml:space="preserve"> IF( ISNA( 'F_Input Override'!H706 ), "", IF( ISBLANK( 'F_Input Override'!H706 ), 'F_Inputs - BP'!H706, 'F_Input Override'!H706 ) )</f>
        <v>0</v>
      </c>
      <c r="I706" s="58">
        <f xml:space="preserve"> IF( ISNA( 'F_Input Override'!I706 ), "", IF( ISBLANK( 'F_Input Override'!I706 ), 'F_Inputs - BP'!I706, 'F_Input Override'!I706 ) )</f>
        <v>0</v>
      </c>
      <c r="J706" s="58">
        <f xml:space="preserve"> IF( ISNA( 'F_Input Override'!J706 ), "", IF( ISBLANK( 'F_Input Override'!J706 ), 'F_Inputs - BP'!J706, 'F_Input Override'!J706 ) )</f>
        <v>0</v>
      </c>
      <c r="K706" s="64" t="str">
        <f xml:space="preserve"> INDEX(Lookup!C:C, MATCH('Inp - BP final'!B706, Lookup!B:B, 0),)</f>
        <v>Plus totex WWN+</v>
      </c>
    </row>
    <row r="707" spans="1:11">
      <c r="A707" t="s">
        <v>349</v>
      </c>
      <c r="B707" t="s">
        <v>226</v>
      </c>
      <c r="C707" t="s">
        <v>227</v>
      </c>
      <c r="D707" t="s">
        <v>47</v>
      </c>
      <c r="E707" t="s">
        <v>41</v>
      </c>
      <c r="F707" s="58">
        <f xml:space="preserve"> IF( ISNA( 'F_Input Override'!F707 ), "", IF( ISBLANK( 'F_Input Override'!F707 ), 'F_Inputs - BP'!F707, 'F_Input Override'!F707 ) )</f>
        <v>0</v>
      </c>
      <c r="G707" s="58">
        <f xml:space="preserve"> IF( ISNA( 'F_Input Override'!G707 ), "", IF( ISBLANK( 'F_Input Override'!G707 ), 'F_Inputs - BP'!G707, 'F_Input Override'!G707 ) )</f>
        <v>0</v>
      </c>
      <c r="H707" s="58">
        <f xml:space="preserve"> IF( ISNA( 'F_Input Override'!H707 ), "", IF( ISBLANK( 'F_Input Override'!H707 ), 'F_Inputs - BP'!H707, 'F_Input Override'!H707 ) )</f>
        <v>0</v>
      </c>
      <c r="I707" s="58">
        <f xml:space="preserve"> IF( ISNA( 'F_Input Override'!I707 ), "", IF( ISBLANK( 'F_Input Override'!I707 ), 'F_Inputs - BP'!I707, 'F_Input Override'!I707 ) )</f>
        <v>0</v>
      </c>
      <c r="J707" s="58">
        <f xml:space="preserve"> IF( ISNA( 'F_Input Override'!J707 ), "", IF( ISBLANK( 'F_Input Override'!J707 ), 'F_Inputs - BP'!J707, 'F_Input Override'!J707 ) )</f>
        <v>0</v>
      </c>
      <c r="K707" s="64" t="str">
        <f xml:space="preserve"> INDEX(Lookup!C:C, MATCH('Inp - BP final'!B707, Lookup!B:B, 0),)</f>
        <v>Plus totex WWN+</v>
      </c>
    </row>
    <row r="708" spans="1:11">
      <c r="A708" t="s">
        <v>349</v>
      </c>
      <c r="B708" t="s">
        <v>228</v>
      </c>
      <c r="C708" t="s">
        <v>229</v>
      </c>
      <c r="D708" t="s">
        <v>47</v>
      </c>
      <c r="E708" t="s">
        <v>41</v>
      </c>
      <c r="F708" s="58">
        <f xml:space="preserve"> IF( ISNA( 'F_Input Override'!F708 ), "", IF( ISBLANK( 'F_Input Override'!F708 ), 'F_Inputs - BP'!F708, 'F_Input Override'!F708 ) )</f>
        <v>0</v>
      </c>
      <c r="G708" s="58">
        <f xml:space="preserve"> IF( ISNA( 'F_Input Override'!G708 ), "", IF( ISBLANK( 'F_Input Override'!G708 ), 'F_Inputs - BP'!G708, 'F_Input Override'!G708 ) )</f>
        <v>0</v>
      </c>
      <c r="H708" s="58">
        <f xml:space="preserve"> IF( ISNA( 'F_Input Override'!H708 ), "", IF( ISBLANK( 'F_Input Override'!H708 ), 'F_Inputs - BP'!H708, 'F_Input Override'!H708 ) )</f>
        <v>0</v>
      </c>
      <c r="I708" s="58">
        <f xml:space="preserve"> IF( ISNA( 'F_Input Override'!I708 ), "", IF( ISBLANK( 'F_Input Override'!I708 ), 'F_Inputs - BP'!I708, 'F_Input Override'!I708 ) )</f>
        <v>0</v>
      </c>
      <c r="J708" s="58">
        <f xml:space="preserve"> IF( ISNA( 'F_Input Override'!J708 ), "", IF( ISBLANK( 'F_Input Override'!J708 ), 'F_Inputs - BP'!J708, 'F_Input Override'!J708 ) )</f>
        <v>0</v>
      </c>
      <c r="K708" s="64" t="str">
        <f xml:space="preserve"> INDEX(Lookup!C:C, MATCH('Inp - BP final'!B708, Lookup!B:B, 0),)</f>
        <v>Plus totex WWN+</v>
      </c>
    </row>
    <row r="709" spans="1:11">
      <c r="A709" t="s">
        <v>349</v>
      </c>
      <c r="B709" t="s">
        <v>230</v>
      </c>
      <c r="C709" t="s">
        <v>231</v>
      </c>
      <c r="D709" t="s">
        <v>47</v>
      </c>
      <c r="E709" t="s">
        <v>41</v>
      </c>
      <c r="F709" s="58">
        <f xml:space="preserve"> IF( ISNA( 'F_Input Override'!F709 ), "", IF( ISBLANK( 'F_Input Override'!F709 ), 'F_Inputs - BP'!F709, 'F_Input Override'!F709 ) )</f>
        <v>0</v>
      </c>
      <c r="G709" s="58">
        <f xml:space="preserve"> IF( ISNA( 'F_Input Override'!G709 ), "", IF( ISBLANK( 'F_Input Override'!G709 ), 'F_Inputs - BP'!G709, 'F_Input Override'!G709 ) )</f>
        <v>0</v>
      </c>
      <c r="H709" s="58">
        <f xml:space="preserve"> IF( ISNA( 'F_Input Override'!H709 ), "", IF( ISBLANK( 'F_Input Override'!H709 ), 'F_Inputs - BP'!H709, 'F_Input Override'!H709 ) )</f>
        <v>0</v>
      </c>
      <c r="I709" s="58">
        <f xml:space="preserve"> IF( ISNA( 'F_Input Override'!I709 ), "", IF( ISBLANK( 'F_Input Override'!I709 ), 'F_Inputs - BP'!I709, 'F_Input Override'!I709 ) )</f>
        <v>0</v>
      </c>
      <c r="J709" s="58">
        <f xml:space="preserve"> IF( ISNA( 'F_Input Override'!J709 ), "", IF( ISBLANK( 'F_Input Override'!J709 ), 'F_Inputs - BP'!J709, 'F_Input Override'!J709 ) )</f>
        <v>0</v>
      </c>
      <c r="K709" s="64" t="str">
        <f xml:space="preserve"> INDEX(Lookup!C:C, MATCH('Inp - BP final'!B709, Lookup!B:B, 0),)</f>
        <v>Plus totex WWN+</v>
      </c>
    </row>
    <row r="710" spans="1:11">
      <c r="A710" t="s">
        <v>349</v>
      </c>
      <c r="B710" t="s">
        <v>232</v>
      </c>
      <c r="C710" t="s">
        <v>233</v>
      </c>
      <c r="D710" t="s">
        <v>47</v>
      </c>
      <c r="E710" t="s">
        <v>41</v>
      </c>
      <c r="F710" s="58">
        <f xml:space="preserve"> IF( ISNA( 'F_Input Override'!F710 ), "", IF( ISBLANK( 'F_Input Override'!F710 ), 'F_Inputs - BP'!F710, 'F_Input Override'!F710 ) )</f>
        <v>0</v>
      </c>
      <c r="G710" s="58">
        <f xml:space="preserve"> IF( ISNA( 'F_Input Override'!G710 ), "", IF( ISBLANK( 'F_Input Override'!G710 ), 'F_Inputs - BP'!G710, 'F_Input Override'!G710 ) )</f>
        <v>0</v>
      </c>
      <c r="H710" s="58">
        <f xml:space="preserve"> IF( ISNA( 'F_Input Override'!H710 ), "", IF( ISBLANK( 'F_Input Override'!H710 ), 'F_Inputs - BP'!H710, 'F_Input Override'!H710 ) )</f>
        <v>0</v>
      </c>
      <c r="I710" s="58">
        <f xml:space="preserve"> IF( ISNA( 'F_Input Override'!I710 ), "", IF( ISBLANK( 'F_Input Override'!I710 ), 'F_Inputs - BP'!I710, 'F_Input Override'!I710 ) )</f>
        <v>0</v>
      </c>
      <c r="J710" s="58">
        <f xml:space="preserve"> IF( ISNA( 'F_Input Override'!J710 ), "", IF( ISBLANK( 'F_Input Override'!J710 ), 'F_Inputs - BP'!J710, 'F_Input Override'!J710 ) )</f>
        <v>0</v>
      </c>
      <c r="K710" s="64" t="str">
        <f xml:space="preserve"> INDEX(Lookup!C:C, MATCH('Inp - BP final'!B710, Lookup!B:B, 0),)</f>
        <v>Plus totex BIO</v>
      </c>
    </row>
    <row r="711" spans="1:11">
      <c r="A711" t="s">
        <v>349</v>
      </c>
      <c r="B711" t="s">
        <v>234</v>
      </c>
      <c r="C711" t="s">
        <v>235</v>
      </c>
      <c r="D711" t="s">
        <v>47</v>
      </c>
      <c r="E711" t="s">
        <v>41</v>
      </c>
      <c r="F711" s="58">
        <f xml:space="preserve"> IF( ISNA( 'F_Input Override'!F711 ), "", IF( ISBLANK( 'F_Input Override'!F711 ), 'F_Inputs - BP'!F711, 'F_Input Override'!F711 ) )</f>
        <v>0</v>
      </c>
      <c r="G711" s="58">
        <f xml:space="preserve"> IF( ISNA( 'F_Input Override'!G711 ), "", IF( ISBLANK( 'F_Input Override'!G711 ), 'F_Inputs - BP'!G711, 'F_Input Override'!G711 ) )</f>
        <v>0</v>
      </c>
      <c r="H711" s="58">
        <f xml:space="preserve"> IF( ISNA( 'F_Input Override'!H711 ), "", IF( ISBLANK( 'F_Input Override'!H711 ), 'F_Inputs - BP'!H711, 'F_Input Override'!H711 ) )</f>
        <v>0</v>
      </c>
      <c r="I711" s="58">
        <f xml:space="preserve"> IF( ISNA( 'F_Input Override'!I711 ), "", IF( ISBLANK( 'F_Input Override'!I711 ), 'F_Inputs - BP'!I711, 'F_Input Override'!I711 ) )</f>
        <v>0</v>
      </c>
      <c r="J711" s="58">
        <f xml:space="preserve"> IF( ISNA( 'F_Input Override'!J711 ), "", IF( ISBLANK( 'F_Input Override'!J711 ), 'F_Inputs - BP'!J711, 'F_Input Override'!J711 ) )</f>
        <v>0</v>
      </c>
      <c r="K711" s="64" t="str">
        <f xml:space="preserve"> INDEX(Lookup!C:C, MATCH('Inp - BP final'!B711, Lookup!B:B, 0),)</f>
        <v>Plus totex BIO</v>
      </c>
    </row>
    <row r="712" spans="1:11">
      <c r="A712" t="s">
        <v>349</v>
      </c>
      <c r="B712" t="s">
        <v>236</v>
      </c>
      <c r="C712" t="s">
        <v>237</v>
      </c>
      <c r="D712" t="s">
        <v>47</v>
      </c>
      <c r="E712" t="s">
        <v>41</v>
      </c>
      <c r="F712" s="58">
        <f xml:space="preserve"> IF( ISNA( 'F_Input Override'!F712 ), "", IF( ISBLANK( 'F_Input Override'!F712 ), 'F_Inputs - BP'!F712, 'F_Input Override'!F712 ) )</f>
        <v>0</v>
      </c>
      <c r="G712" s="58">
        <f xml:space="preserve"> IF( ISNA( 'F_Input Override'!G712 ), "", IF( ISBLANK( 'F_Input Override'!G712 ), 'F_Inputs - BP'!G712, 'F_Input Override'!G712 ) )</f>
        <v>0</v>
      </c>
      <c r="H712" s="58">
        <f xml:space="preserve"> IF( ISNA( 'F_Input Override'!H712 ), "", IF( ISBLANK( 'F_Input Override'!H712 ), 'F_Inputs - BP'!H712, 'F_Input Override'!H712 ) )</f>
        <v>0</v>
      </c>
      <c r="I712" s="58">
        <f xml:space="preserve"> IF( ISNA( 'F_Input Override'!I712 ), "", IF( ISBLANK( 'F_Input Override'!I712 ), 'F_Inputs - BP'!I712, 'F_Input Override'!I712 ) )</f>
        <v>0</v>
      </c>
      <c r="J712" s="58">
        <f xml:space="preserve"> IF( ISNA( 'F_Input Override'!J712 ), "", IF( ISBLANK( 'F_Input Override'!J712 ), 'F_Inputs - BP'!J712, 'F_Input Override'!J712 ) )</f>
        <v>0</v>
      </c>
      <c r="K712" s="64" t="str">
        <f xml:space="preserve"> INDEX(Lookup!C:C, MATCH('Inp - BP final'!B712, Lookup!B:B, 0),)</f>
        <v>Plus totex BIO</v>
      </c>
    </row>
    <row r="713" spans="1:11">
      <c r="A713" t="s">
        <v>349</v>
      </c>
      <c r="B713" t="s">
        <v>238</v>
      </c>
      <c r="C713" t="s">
        <v>239</v>
      </c>
      <c r="D713" t="s">
        <v>47</v>
      </c>
      <c r="E713" t="s">
        <v>41</v>
      </c>
      <c r="F713" s="58">
        <f xml:space="preserve"> IF( ISNA( 'F_Input Override'!F713 ), "", IF( ISBLANK( 'F_Input Override'!F713 ), 'F_Inputs - BP'!F713, 'F_Input Override'!F713 ) )</f>
        <v>0</v>
      </c>
      <c r="G713" s="58">
        <f xml:space="preserve"> IF( ISNA( 'F_Input Override'!G713 ), "", IF( ISBLANK( 'F_Input Override'!G713 ), 'F_Inputs - BP'!G713, 'F_Input Override'!G713 ) )</f>
        <v>0</v>
      </c>
      <c r="H713" s="58">
        <f xml:space="preserve"> IF( ISNA( 'F_Input Override'!H713 ), "", IF( ISBLANK( 'F_Input Override'!H713 ), 'F_Inputs - BP'!H713, 'F_Input Override'!H713 ) )</f>
        <v>0</v>
      </c>
      <c r="I713" s="58">
        <f xml:space="preserve"> IF( ISNA( 'F_Input Override'!I713 ), "", IF( ISBLANK( 'F_Input Override'!I713 ), 'F_Inputs - BP'!I713, 'F_Input Override'!I713 ) )</f>
        <v>0</v>
      </c>
      <c r="J713" s="58">
        <f xml:space="preserve"> IF( ISNA( 'F_Input Override'!J713 ), "", IF( ISBLANK( 'F_Input Override'!J713 ), 'F_Inputs - BP'!J713, 'F_Input Override'!J713 ) )</f>
        <v>0</v>
      </c>
      <c r="K713" s="64" t="str">
        <f xml:space="preserve"> INDEX(Lookup!C:C, MATCH('Inp - BP final'!B713, Lookup!B:B, 0),)</f>
        <v>Plus totex ADDN1</v>
      </c>
    </row>
    <row r="714" spans="1:11">
      <c r="A714" t="s">
        <v>349</v>
      </c>
      <c r="B714" t="s">
        <v>240</v>
      </c>
      <c r="C714" t="s">
        <v>241</v>
      </c>
      <c r="D714" t="s">
        <v>47</v>
      </c>
      <c r="E714" t="s">
        <v>41</v>
      </c>
      <c r="F714" s="58">
        <f xml:space="preserve"> IF( ISNA( 'F_Input Override'!F714 ), "", IF( ISBLANK( 'F_Input Override'!F714 ), 'F_Inputs - BP'!F714, 'F_Input Override'!F714 ) )</f>
        <v>0</v>
      </c>
      <c r="G714" s="58">
        <f xml:space="preserve"> IF( ISNA( 'F_Input Override'!G714 ), "", IF( ISBLANK( 'F_Input Override'!G714 ), 'F_Inputs - BP'!G714, 'F_Input Override'!G714 ) )</f>
        <v>0</v>
      </c>
      <c r="H714" s="58">
        <f xml:space="preserve"> IF( ISNA( 'F_Input Override'!H714 ), "", IF( ISBLANK( 'F_Input Override'!H714 ), 'F_Inputs - BP'!H714, 'F_Input Override'!H714 ) )</f>
        <v>0</v>
      </c>
      <c r="I714" s="58">
        <f xml:space="preserve"> IF( ISNA( 'F_Input Override'!I714 ), "", IF( ISBLANK( 'F_Input Override'!I714 ), 'F_Inputs - BP'!I714, 'F_Input Override'!I714 ) )</f>
        <v>0</v>
      </c>
      <c r="J714" s="58">
        <f xml:space="preserve"> IF( ISNA( 'F_Input Override'!J714 ), "", IF( ISBLANK( 'F_Input Override'!J714 ), 'F_Inputs - BP'!J714, 'F_Input Override'!J714 ) )</f>
        <v>0</v>
      </c>
      <c r="K714" s="64" t="str">
        <f xml:space="preserve"> INDEX(Lookup!C:C, MATCH('Inp - BP final'!B714, Lookup!B:B, 0),)</f>
        <v>Plus totex ADDN2</v>
      </c>
    </row>
    <row r="715" spans="1:11">
      <c r="A715" t="s">
        <v>349</v>
      </c>
      <c r="B715" t="s">
        <v>242</v>
      </c>
      <c r="C715" t="s">
        <v>243</v>
      </c>
      <c r="D715" t="s">
        <v>47</v>
      </c>
      <c r="E715" t="s">
        <v>41</v>
      </c>
      <c r="F715" s="58">
        <f xml:space="preserve"> IF( ISNA( 'F_Input Override'!F715 ), "", IF( ISBLANK( 'F_Input Override'!F715 ), 'F_Inputs - BP'!F715, 'F_Input Override'!F715 ) )</f>
        <v>0</v>
      </c>
      <c r="G715" s="58">
        <f xml:space="preserve"> IF( ISNA( 'F_Input Override'!G715 ), "", IF( ISBLANK( 'F_Input Override'!G715 ), 'F_Inputs - BP'!G715, 'F_Input Override'!G715 ) )</f>
        <v>0</v>
      </c>
      <c r="H715" s="58">
        <f xml:space="preserve"> IF( ISNA( 'F_Input Override'!H715 ), "", IF( ISBLANK( 'F_Input Override'!H715 ), 'F_Inputs - BP'!H715, 'F_Input Override'!H715 ) )</f>
        <v>0</v>
      </c>
      <c r="I715" s="58">
        <f xml:space="preserve"> IF( ISNA( 'F_Input Override'!I715 ), "", IF( ISBLANK( 'F_Input Override'!I715 ), 'F_Inputs - BP'!I715, 'F_Input Override'!I715 ) )</f>
        <v>0</v>
      </c>
      <c r="J715" s="58">
        <f xml:space="preserve"> IF( ISNA( 'F_Input Override'!J715 ), "", IF( ISBLANK( 'F_Input Override'!J715 ), 'F_Inputs - BP'!J715, 'F_Input Override'!J715 ) )</f>
        <v>0</v>
      </c>
      <c r="K715" s="64" t="str">
        <f xml:space="preserve"> INDEX(Lookup!C:C, MATCH('Inp - BP final'!B715, Lookup!B:B, 0),)</f>
        <v>Plus totex Total</v>
      </c>
    </row>
    <row r="716" spans="1:11">
      <c r="A716" t="s">
        <v>349</v>
      </c>
      <c r="B716" t="s">
        <v>244</v>
      </c>
      <c r="C716" t="s">
        <v>245</v>
      </c>
      <c r="D716" t="s">
        <v>47</v>
      </c>
      <c r="E716" t="s">
        <v>41</v>
      </c>
      <c r="F716" s="58">
        <f xml:space="preserve"> IF( ISNA( 'F_Input Override'!F716 ), "", IF( ISBLANK( 'F_Input Override'!F716 ), 'F_Inputs - BP'!F716, 'F_Input Override'!F716 ) )</f>
        <v>0</v>
      </c>
      <c r="G716" s="58">
        <f xml:space="preserve"> IF( ISNA( 'F_Input Override'!G716 ), "", IF( ISBLANK( 'F_Input Override'!G716 ), 'F_Inputs - BP'!G716, 'F_Input Override'!G716 ) )</f>
        <v>0</v>
      </c>
      <c r="H716" s="58">
        <f xml:space="preserve"> IF( ISNA( 'F_Input Override'!H716 ), "", IF( ISBLANK( 'F_Input Override'!H716 ), 'F_Inputs - BP'!H716, 'F_Input Override'!H716 ) )</f>
        <v>0</v>
      </c>
      <c r="I716" s="58">
        <f xml:space="preserve"> IF( ISNA( 'F_Input Override'!I716 ), "", IF( ISBLANK( 'F_Input Override'!I716 ), 'F_Inputs - BP'!I716, 'F_Input Override'!I716 ) )</f>
        <v>0</v>
      </c>
      <c r="J716" s="58">
        <f xml:space="preserve"> IF( ISNA( 'F_Input Override'!J716 ), "", IF( ISBLANK( 'F_Input Override'!J716 ), 'F_Inputs - BP'!J716, 'F_Input Override'!J716 ) )</f>
        <v>0</v>
      </c>
      <c r="K716" s="64" t="str">
        <f xml:space="preserve"> INDEX(Lookup!C:C, MATCH('Inp - BP final'!B716, Lookup!B:B, 0),)</f>
        <v>Plus capex WWN+</v>
      </c>
    </row>
    <row r="717" spans="1:11">
      <c r="A717" t="s">
        <v>349</v>
      </c>
      <c r="B717" t="s">
        <v>246</v>
      </c>
      <c r="C717" t="s">
        <v>247</v>
      </c>
      <c r="D717" t="s">
        <v>47</v>
      </c>
      <c r="E717" t="s">
        <v>41</v>
      </c>
      <c r="F717" s="58">
        <f xml:space="preserve"> IF( ISNA( 'F_Input Override'!F717 ), "", IF( ISBLANK( 'F_Input Override'!F717 ), 'F_Inputs - BP'!F717, 'F_Input Override'!F717 ) )</f>
        <v>0</v>
      </c>
      <c r="G717" s="58">
        <f xml:space="preserve"> IF( ISNA( 'F_Input Override'!G717 ), "", IF( ISBLANK( 'F_Input Override'!G717 ), 'F_Inputs - BP'!G717, 'F_Input Override'!G717 ) )</f>
        <v>0</v>
      </c>
      <c r="H717" s="58">
        <f xml:space="preserve"> IF( ISNA( 'F_Input Override'!H717 ), "", IF( ISBLANK( 'F_Input Override'!H717 ), 'F_Inputs - BP'!H717, 'F_Input Override'!H717 ) )</f>
        <v>0</v>
      </c>
      <c r="I717" s="58">
        <f xml:space="preserve"> IF( ISNA( 'F_Input Override'!I717 ), "", IF( ISBLANK( 'F_Input Override'!I717 ), 'F_Inputs - BP'!I717, 'F_Input Override'!I717 ) )</f>
        <v>0</v>
      </c>
      <c r="J717" s="58">
        <f xml:space="preserve"> IF( ISNA( 'F_Input Override'!J717 ), "", IF( ISBLANK( 'F_Input Override'!J717 ), 'F_Inputs - BP'!J717, 'F_Input Override'!J717 ) )</f>
        <v>0</v>
      </c>
      <c r="K717" s="64" t="str">
        <f xml:space="preserve"> INDEX(Lookup!C:C, MATCH('Inp - BP final'!B717, Lookup!B:B, 0),)</f>
        <v>Plus capex WWN+</v>
      </c>
    </row>
    <row r="718" spans="1:11">
      <c r="A718" t="s">
        <v>349</v>
      </c>
      <c r="B718" t="s">
        <v>248</v>
      </c>
      <c r="C718" t="s">
        <v>249</v>
      </c>
      <c r="D718" t="s">
        <v>47</v>
      </c>
      <c r="E718" t="s">
        <v>41</v>
      </c>
      <c r="F718" s="58">
        <f xml:space="preserve"> IF( ISNA( 'F_Input Override'!F718 ), "", IF( ISBLANK( 'F_Input Override'!F718 ), 'F_Inputs - BP'!F718, 'F_Input Override'!F718 ) )</f>
        <v>0</v>
      </c>
      <c r="G718" s="58">
        <f xml:space="preserve"> IF( ISNA( 'F_Input Override'!G718 ), "", IF( ISBLANK( 'F_Input Override'!G718 ), 'F_Inputs - BP'!G718, 'F_Input Override'!G718 ) )</f>
        <v>0</v>
      </c>
      <c r="H718" s="58">
        <f xml:space="preserve"> IF( ISNA( 'F_Input Override'!H718 ), "", IF( ISBLANK( 'F_Input Override'!H718 ), 'F_Inputs - BP'!H718, 'F_Input Override'!H718 ) )</f>
        <v>0</v>
      </c>
      <c r="I718" s="58">
        <f xml:space="preserve"> IF( ISNA( 'F_Input Override'!I718 ), "", IF( ISBLANK( 'F_Input Override'!I718 ), 'F_Inputs - BP'!I718, 'F_Input Override'!I718 ) )</f>
        <v>0</v>
      </c>
      <c r="J718" s="58">
        <f xml:space="preserve"> IF( ISNA( 'F_Input Override'!J718 ), "", IF( ISBLANK( 'F_Input Override'!J718 ), 'F_Inputs - BP'!J718, 'F_Input Override'!J718 ) )</f>
        <v>0</v>
      </c>
      <c r="K718" s="64" t="str">
        <f xml:space="preserve"> INDEX(Lookup!C:C, MATCH('Inp - BP final'!B718, Lookup!B:B, 0),)</f>
        <v>Plus capex WWN+</v>
      </c>
    </row>
    <row r="719" spans="1:11">
      <c r="A719" t="s">
        <v>349</v>
      </c>
      <c r="B719" t="s">
        <v>250</v>
      </c>
      <c r="C719" t="s">
        <v>251</v>
      </c>
      <c r="D719" t="s">
        <v>47</v>
      </c>
      <c r="E719" t="s">
        <v>41</v>
      </c>
      <c r="F719" s="58">
        <f xml:space="preserve"> IF( ISNA( 'F_Input Override'!F719 ), "", IF( ISBLANK( 'F_Input Override'!F719 ), 'F_Inputs - BP'!F719, 'F_Input Override'!F719 ) )</f>
        <v>0</v>
      </c>
      <c r="G719" s="58">
        <f xml:space="preserve"> IF( ISNA( 'F_Input Override'!G719 ), "", IF( ISBLANK( 'F_Input Override'!G719 ), 'F_Inputs - BP'!G719, 'F_Input Override'!G719 ) )</f>
        <v>0</v>
      </c>
      <c r="H719" s="58">
        <f xml:space="preserve"> IF( ISNA( 'F_Input Override'!H719 ), "", IF( ISBLANK( 'F_Input Override'!H719 ), 'F_Inputs - BP'!H719, 'F_Input Override'!H719 ) )</f>
        <v>0</v>
      </c>
      <c r="I719" s="58">
        <f xml:space="preserve"> IF( ISNA( 'F_Input Override'!I719 ), "", IF( ISBLANK( 'F_Input Override'!I719 ), 'F_Inputs - BP'!I719, 'F_Input Override'!I719 ) )</f>
        <v>0</v>
      </c>
      <c r="J719" s="58">
        <f xml:space="preserve"> IF( ISNA( 'F_Input Override'!J719 ), "", IF( ISBLANK( 'F_Input Override'!J719 ), 'F_Inputs - BP'!J719, 'F_Input Override'!J719 ) )</f>
        <v>0</v>
      </c>
      <c r="K719" s="64" t="str">
        <f xml:space="preserve"> INDEX(Lookup!C:C, MATCH('Inp - BP final'!B719, Lookup!B:B, 0),)</f>
        <v>Plus capex WWN+</v>
      </c>
    </row>
    <row r="720" spans="1:11">
      <c r="A720" t="s">
        <v>349</v>
      </c>
      <c r="B720" t="s">
        <v>252</v>
      </c>
      <c r="C720" t="s">
        <v>253</v>
      </c>
      <c r="D720" t="s">
        <v>47</v>
      </c>
      <c r="E720" t="s">
        <v>41</v>
      </c>
      <c r="F720" s="58">
        <f xml:space="preserve"> IF( ISNA( 'F_Input Override'!F720 ), "", IF( ISBLANK( 'F_Input Override'!F720 ), 'F_Inputs - BP'!F720, 'F_Input Override'!F720 ) )</f>
        <v>0</v>
      </c>
      <c r="G720" s="58">
        <f xml:space="preserve"> IF( ISNA( 'F_Input Override'!G720 ), "", IF( ISBLANK( 'F_Input Override'!G720 ), 'F_Inputs - BP'!G720, 'F_Input Override'!G720 ) )</f>
        <v>0</v>
      </c>
      <c r="H720" s="58">
        <f xml:space="preserve"> IF( ISNA( 'F_Input Override'!H720 ), "", IF( ISBLANK( 'F_Input Override'!H720 ), 'F_Inputs - BP'!H720, 'F_Input Override'!H720 ) )</f>
        <v>0</v>
      </c>
      <c r="I720" s="58">
        <f xml:space="preserve"> IF( ISNA( 'F_Input Override'!I720 ), "", IF( ISBLANK( 'F_Input Override'!I720 ), 'F_Inputs - BP'!I720, 'F_Input Override'!I720 ) )</f>
        <v>0</v>
      </c>
      <c r="J720" s="58">
        <f xml:space="preserve"> IF( ISNA( 'F_Input Override'!J720 ), "", IF( ISBLANK( 'F_Input Override'!J720 ), 'F_Inputs - BP'!J720, 'F_Input Override'!J720 ) )</f>
        <v>0</v>
      </c>
      <c r="K720" s="64" t="str">
        <f xml:space="preserve"> INDEX(Lookup!C:C, MATCH('Inp - BP final'!B720, Lookup!B:B, 0),)</f>
        <v>Plus capex WWN+</v>
      </c>
    </row>
    <row r="721" spans="1:11">
      <c r="A721" t="s">
        <v>349</v>
      </c>
      <c r="B721" t="s">
        <v>254</v>
      </c>
      <c r="C721" t="s">
        <v>255</v>
      </c>
      <c r="D721" t="s">
        <v>47</v>
      </c>
      <c r="E721" t="s">
        <v>41</v>
      </c>
      <c r="F721" s="58">
        <f xml:space="preserve"> IF( ISNA( 'F_Input Override'!F721 ), "", IF( ISBLANK( 'F_Input Override'!F721 ), 'F_Inputs - BP'!F721, 'F_Input Override'!F721 ) )</f>
        <v>0</v>
      </c>
      <c r="G721" s="58">
        <f xml:space="preserve"> IF( ISNA( 'F_Input Override'!G721 ), "", IF( ISBLANK( 'F_Input Override'!G721 ), 'F_Inputs - BP'!G721, 'F_Input Override'!G721 ) )</f>
        <v>0</v>
      </c>
      <c r="H721" s="58">
        <f xml:space="preserve"> IF( ISNA( 'F_Input Override'!H721 ), "", IF( ISBLANK( 'F_Input Override'!H721 ), 'F_Inputs - BP'!H721, 'F_Input Override'!H721 ) )</f>
        <v>0</v>
      </c>
      <c r="I721" s="58">
        <f xml:space="preserve"> IF( ISNA( 'F_Input Override'!I721 ), "", IF( ISBLANK( 'F_Input Override'!I721 ), 'F_Inputs - BP'!I721, 'F_Input Override'!I721 ) )</f>
        <v>0</v>
      </c>
      <c r="J721" s="58">
        <f xml:space="preserve"> IF( ISNA( 'F_Input Override'!J721 ), "", IF( ISBLANK( 'F_Input Override'!J721 ), 'F_Inputs - BP'!J721, 'F_Input Override'!J721 ) )</f>
        <v>0</v>
      </c>
      <c r="K721" s="64" t="str">
        <f xml:space="preserve"> INDEX(Lookup!C:C, MATCH('Inp - BP final'!B721, Lookup!B:B, 0),)</f>
        <v>Plus capex BIO</v>
      </c>
    </row>
    <row r="722" spans="1:11">
      <c r="A722" t="s">
        <v>349</v>
      </c>
      <c r="B722" t="s">
        <v>256</v>
      </c>
      <c r="C722" t="s">
        <v>257</v>
      </c>
      <c r="D722" t="s">
        <v>47</v>
      </c>
      <c r="E722" t="s">
        <v>41</v>
      </c>
      <c r="F722" s="58">
        <f xml:space="preserve"> IF( ISNA( 'F_Input Override'!F722 ), "", IF( ISBLANK( 'F_Input Override'!F722 ), 'F_Inputs - BP'!F722, 'F_Input Override'!F722 ) )</f>
        <v>1.89793791</v>
      </c>
      <c r="G722" s="58">
        <f xml:space="preserve"> IF( ISNA( 'F_Input Override'!G722 ), "", IF( ISBLANK( 'F_Input Override'!G722 ), 'F_Inputs - BP'!G722, 'F_Input Override'!G722 ) )</f>
        <v>4.6978221807000002</v>
      </c>
      <c r="H722" s="58">
        <f xml:space="preserve"> IF( ISNA( 'F_Input Override'!H722 ), "", IF( ISBLANK( 'F_Input Override'!H722 ), 'F_Inputs - BP'!H722, 'F_Input Override'!H722 ) )</f>
        <v>5.5805078070720002</v>
      </c>
      <c r="I722" s="58">
        <f xml:space="preserve"> IF( ISNA( 'F_Input Override'!I722 ), "", IF( ISBLANK( 'F_Input Override'!I722 ), 'F_Inputs - BP'!I722, 'F_Input Override'!I722 ) )</f>
        <v>4.6043355193040707</v>
      </c>
      <c r="J722" s="58">
        <f xml:space="preserve"> IF( ISNA( 'F_Input Override'!J722 ), "", IF( ISBLANK( 'F_Input Override'!J722 ), 'F_Inputs - BP'!J722, 'F_Input Override'!J722 ) )</f>
        <v>1.8239760919470021</v>
      </c>
      <c r="K722" s="64" t="str">
        <f xml:space="preserve"> INDEX(Lookup!C:C, MATCH('Inp - BP final'!B722, Lookup!B:B, 0),)</f>
        <v>Plus capex BIO</v>
      </c>
    </row>
    <row r="723" spans="1:11">
      <c r="A723" t="s">
        <v>349</v>
      </c>
      <c r="B723" t="s">
        <v>258</v>
      </c>
      <c r="C723" t="s">
        <v>259</v>
      </c>
      <c r="D723" t="s">
        <v>47</v>
      </c>
      <c r="E723" t="s">
        <v>41</v>
      </c>
      <c r="F723" s="58">
        <f xml:space="preserve"> IF( ISNA( 'F_Input Override'!F723 ), "", IF( ISBLANK( 'F_Input Override'!F723 ), 'F_Inputs - BP'!F723, 'F_Input Override'!F723 ) )</f>
        <v>0</v>
      </c>
      <c r="G723" s="58">
        <f xml:space="preserve"> IF( ISNA( 'F_Input Override'!G723 ), "", IF( ISBLANK( 'F_Input Override'!G723 ), 'F_Inputs - BP'!G723, 'F_Input Override'!G723 ) )</f>
        <v>0</v>
      </c>
      <c r="H723" s="58">
        <f xml:space="preserve"> IF( ISNA( 'F_Input Override'!H723 ), "", IF( ISBLANK( 'F_Input Override'!H723 ), 'F_Inputs - BP'!H723, 'F_Input Override'!H723 ) )</f>
        <v>0</v>
      </c>
      <c r="I723" s="58">
        <f xml:space="preserve"> IF( ISNA( 'F_Input Override'!I723 ), "", IF( ISBLANK( 'F_Input Override'!I723 ), 'F_Inputs - BP'!I723, 'F_Input Override'!I723 ) )</f>
        <v>0</v>
      </c>
      <c r="J723" s="58">
        <f xml:space="preserve"> IF( ISNA( 'F_Input Override'!J723 ), "", IF( ISBLANK( 'F_Input Override'!J723 ), 'F_Inputs - BP'!J723, 'F_Input Override'!J723 ) )</f>
        <v>0</v>
      </c>
      <c r="K723" s="64" t="str">
        <f xml:space="preserve"> INDEX(Lookup!C:C, MATCH('Inp - BP final'!B723, Lookup!B:B, 0),)</f>
        <v>Plus capex BIO</v>
      </c>
    </row>
    <row r="724" spans="1:11">
      <c r="A724" t="s">
        <v>349</v>
      </c>
      <c r="B724" t="s">
        <v>260</v>
      </c>
      <c r="C724" t="s">
        <v>261</v>
      </c>
      <c r="D724" t="s">
        <v>47</v>
      </c>
      <c r="E724" t="s">
        <v>41</v>
      </c>
      <c r="F724" s="58">
        <f xml:space="preserve"> IF( ISNA( 'F_Input Override'!F724 ), "", IF( ISBLANK( 'F_Input Override'!F724 ), 'F_Inputs - BP'!F724, 'F_Input Override'!F724 ) )</f>
        <v>0</v>
      </c>
      <c r="G724" s="58">
        <f xml:space="preserve"> IF( ISNA( 'F_Input Override'!G724 ), "", IF( ISBLANK( 'F_Input Override'!G724 ), 'F_Inputs - BP'!G724, 'F_Input Override'!G724 ) )</f>
        <v>0</v>
      </c>
      <c r="H724" s="58">
        <f xml:space="preserve"> IF( ISNA( 'F_Input Override'!H724 ), "", IF( ISBLANK( 'F_Input Override'!H724 ), 'F_Inputs - BP'!H724, 'F_Input Override'!H724 ) )</f>
        <v>0</v>
      </c>
      <c r="I724" s="58">
        <f xml:space="preserve"> IF( ISNA( 'F_Input Override'!I724 ), "", IF( ISBLANK( 'F_Input Override'!I724 ), 'F_Inputs - BP'!I724, 'F_Input Override'!I724 ) )</f>
        <v>0</v>
      </c>
      <c r="J724" s="58">
        <f xml:space="preserve"> IF( ISNA( 'F_Input Override'!J724 ), "", IF( ISBLANK( 'F_Input Override'!J724 ), 'F_Inputs - BP'!J724, 'F_Input Override'!J724 ) )</f>
        <v>0</v>
      </c>
      <c r="K724" s="64" t="str">
        <f xml:space="preserve"> INDEX(Lookup!C:C, MATCH('Inp - BP final'!B724, Lookup!B:B, 0),)</f>
        <v>Plus capex ADDN1</v>
      </c>
    </row>
    <row r="725" spans="1:11">
      <c r="A725" t="s">
        <v>349</v>
      </c>
      <c r="B725" t="s">
        <v>262</v>
      </c>
      <c r="C725" t="s">
        <v>263</v>
      </c>
      <c r="D725" t="s">
        <v>47</v>
      </c>
      <c r="E725" t="s">
        <v>41</v>
      </c>
      <c r="F725" s="58">
        <f xml:space="preserve"> IF( ISNA( 'F_Input Override'!F725 ), "", IF( ISBLANK( 'F_Input Override'!F725 ), 'F_Inputs - BP'!F725, 'F_Input Override'!F725 ) )</f>
        <v>0</v>
      </c>
      <c r="G725" s="58">
        <f xml:space="preserve"> IF( ISNA( 'F_Input Override'!G725 ), "", IF( ISBLANK( 'F_Input Override'!G725 ), 'F_Inputs - BP'!G725, 'F_Input Override'!G725 ) )</f>
        <v>0</v>
      </c>
      <c r="H725" s="58">
        <f xml:space="preserve"> IF( ISNA( 'F_Input Override'!H725 ), "", IF( ISBLANK( 'F_Input Override'!H725 ), 'F_Inputs - BP'!H725, 'F_Input Override'!H725 ) )</f>
        <v>0</v>
      </c>
      <c r="I725" s="58">
        <f xml:space="preserve"> IF( ISNA( 'F_Input Override'!I725 ), "", IF( ISBLANK( 'F_Input Override'!I725 ), 'F_Inputs - BP'!I725, 'F_Input Override'!I725 ) )</f>
        <v>0</v>
      </c>
      <c r="J725" s="58">
        <f xml:space="preserve"> IF( ISNA( 'F_Input Override'!J725 ), "", IF( ISBLANK( 'F_Input Override'!J725 ), 'F_Inputs - BP'!J725, 'F_Input Override'!J725 ) )</f>
        <v>0</v>
      </c>
      <c r="K725" s="64" t="str">
        <f xml:space="preserve"> INDEX(Lookup!C:C, MATCH('Inp - BP final'!B725, Lookup!B:B, 0),)</f>
        <v>Plus capex ADDN2</v>
      </c>
    </row>
    <row r="726" spans="1:11">
      <c r="A726" t="s">
        <v>349</v>
      </c>
      <c r="B726" t="s">
        <v>264</v>
      </c>
      <c r="C726" t="s">
        <v>265</v>
      </c>
      <c r="D726" t="s">
        <v>47</v>
      </c>
      <c r="E726" t="s">
        <v>41</v>
      </c>
      <c r="F726" s="58">
        <f xml:space="preserve"> IF( ISNA( 'F_Input Override'!F726 ), "", IF( ISBLANK( 'F_Input Override'!F726 ), 'F_Inputs - BP'!F726, 'F_Input Override'!F726 ) )</f>
        <v>1.89793791</v>
      </c>
      <c r="G726" s="58">
        <f xml:space="preserve"> IF( ISNA( 'F_Input Override'!G726 ), "", IF( ISBLANK( 'F_Input Override'!G726 ), 'F_Inputs - BP'!G726, 'F_Input Override'!G726 ) )</f>
        <v>4.6978221807000002</v>
      </c>
      <c r="H726" s="58">
        <f xml:space="preserve"> IF( ISNA( 'F_Input Override'!H726 ), "", IF( ISBLANK( 'F_Input Override'!H726 ), 'F_Inputs - BP'!H726, 'F_Input Override'!H726 ) )</f>
        <v>5.5805078070720002</v>
      </c>
      <c r="I726" s="58">
        <f xml:space="preserve"> IF( ISNA( 'F_Input Override'!I726 ), "", IF( ISBLANK( 'F_Input Override'!I726 ), 'F_Inputs - BP'!I726, 'F_Input Override'!I726 ) )</f>
        <v>4.6043355193040707</v>
      </c>
      <c r="J726" s="58">
        <f xml:space="preserve"> IF( ISNA( 'F_Input Override'!J726 ), "", IF( ISBLANK( 'F_Input Override'!J726 ), 'F_Inputs - BP'!J726, 'F_Input Override'!J726 ) )</f>
        <v>1.8239760919470021</v>
      </c>
      <c r="K726" s="64" t="str">
        <f xml:space="preserve"> INDEX(Lookup!C:C, MATCH('Inp - BP final'!B726, Lookup!B:B, 0),)</f>
        <v>Plus capex Total</v>
      </c>
    </row>
    <row r="727" spans="1:11">
      <c r="A727" t="s">
        <v>349</v>
      </c>
      <c r="B727" t="s">
        <v>266</v>
      </c>
      <c r="C727" t="s">
        <v>267</v>
      </c>
      <c r="D727" t="s">
        <v>47</v>
      </c>
      <c r="E727" t="s">
        <v>41</v>
      </c>
      <c r="F727" s="58">
        <f xml:space="preserve"> IF( ISNA( 'F_Input Override'!F727 ), "", IF( ISBLANK( 'F_Input Override'!F727 ), 'F_Inputs - BP'!F727, 'F_Input Override'!F727 ) )</f>
        <v>0</v>
      </c>
      <c r="G727" s="58">
        <f xml:space="preserve"> IF( ISNA( 'F_Input Override'!G727 ), "", IF( ISBLANK( 'F_Input Override'!G727 ), 'F_Inputs - BP'!G727, 'F_Input Override'!G727 ) )</f>
        <v>0</v>
      </c>
      <c r="H727" s="58">
        <f xml:space="preserve"> IF( ISNA( 'F_Input Override'!H727 ), "", IF( ISBLANK( 'F_Input Override'!H727 ), 'F_Inputs - BP'!H727, 'F_Input Override'!H727 ) )</f>
        <v>0</v>
      </c>
      <c r="I727" s="58">
        <f xml:space="preserve"> IF( ISNA( 'F_Input Override'!I727 ), "", IF( ISBLANK( 'F_Input Override'!I727 ), 'F_Inputs - BP'!I727, 'F_Input Override'!I727 ) )</f>
        <v>0</v>
      </c>
      <c r="J727" s="58">
        <f xml:space="preserve"> IF( ISNA( 'F_Input Override'!J727 ), "", IF( ISBLANK( 'F_Input Override'!J727 ), 'F_Inputs - BP'!J727, 'F_Input Override'!J727 ) )</f>
        <v>0</v>
      </c>
      <c r="K727" s="64" t="str">
        <f xml:space="preserve"> INDEX(Lookup!C:C, MATCH('Inp - BP final'!B727, Lookup!B:B, 0),)</f>
        <v>Plus opex WWN+</v>
      </c>
    </row>
    <row r="728" spans="1:11">
      <c r="A728" t="s">
        <v>349</v>
      </c>
      <c r="B728" t="s">
        <v>268</v>
      </c>
      <c r="C728" t="s">
        <v>269</v>
      </c>
      <c r="D728" t="s">
        <v>47</v>
      </c>
      <c r="E728" t="s">
        <v>41</v>
      </c>
      <c r="F728" s="58">
        <f xml:space="preserve"> IF( ISNA( 'F_Input Override'!F728 ), "", IF( ISBLANK( 'F_Input Override'!F728 ), 'F_Inputs - BP'!F728, 'F_Input Override'!F728 ) )</f>
        <v>0</v>
      </c>
      <c r="G728" s="58">
        <f xml:space="preserve"> IF( ISNA( 'F_Input Override'!G728 ), "", IF( ISBLANK( 'F_Input Override'!G728 ), 'F_Inputs - BP'!G728, 'F_Input Override'!G728 ) )</f>
        <v>0</v>
      </c>
      <c r="H728" s="58">
        <f xml:space="preserve"> IF( ISNA( 'F_Input Override'!H728 ), "", IF( ISBLANK( 'F_Input Override'!H728 ), 'F_Inputs - BP'!H728, 'F_Input Override'!H728 ) )</f>
        <v>0</v>
      </c>
      <c r="I728" s="58">
        <f xml:space="preserve"> IF( ISNA( 'F_Input Override'!I728 ), "", IF( ISBLANK( 'F_Input Override'!I728 ), 'F_Inputs - BP'!I728, 'F_Input Override'!I728 ) )</f>
        <v>0</v>
      </c>
      <c r="J728" s="58">
        <f xml:space="preserve"> IF( ISNA( 'F_Input Override'!J728 ), "", IF( ISBLANK( 'F_Input Override'!J728 ), 'F_Inputs - BP'!J728, 'F_Input Override'!J728 ) )</f>
        <v>0</v>
      </c>
      <c r="K728" s="64" t="str">
        <f xml:space="preserve"> INDEX(Lookup!C:C, MATCH('Inp - BP final'!B728, Lookup!B:B, 0),)</f>
        <v>Plus opex WWN+</v>
      </c>
    </row>
    <row r="729" spans="1:11">
      <c r="A729" t="s">
        <v>349</v>
      </c>
      <c r="B729" t="s">
        <v>270</v>
      </c>
      <c r="C729" t="s">
        <v>271</v>
      </c>
      <c r="D729" t="s">
        <v>47</v>
      </c>
      <c r="E729" t="s">
        <v>41</v>
      </c>
      <c r="F729" s="58">
        <f xml:space="preserve"> IF( ISNA( 'F_Input Override'!F729 ), "", IF( ISBLANK( 'F_Input Override'!F729 ), 'F_Inputs - BP'!F729, 'F_Input Override'!F729 ) )</f>
        <v>0</v>
      </c>
      <c r="G729" s="58">
        <f xml:space="preserve"> IF( ISNA( 'F_Input Override'!G729 ), "", IF( ISBLANK( 'F_Input Override'!G729 ), 'F_Inputs - BP'!G729, 'F_Input Override'!G729 ) )</f>
        <v>0</v>
      </c>
      <c r="H729" s="58">
        <f xml:space="preserve"> IF( ISNA( 'F_Input Override'!H729 ), "", IF( ISBLANK( 'F_Input Override'!H729 ), 'F_Inputs - BP'!H729, 'F_Input Override'!H729 ) )</f>
        <v>0</v>
      </c>
      <c r="I729" s="58">
        <f xml:space="preserve"> IF( ISNA( 'F_Input Override'!I729 ), "", IF( ISBLANK( 'F_Input Override'!I729 ), 'F_Inputs - BP'!I729, 'F_Input Override'!I729 ) )</f>
        <v>0</v>
      </c>
      <c r="J729" s="58">
        <f xml:space="preserve"> IF( ISNA( 'F_Input Override'!J729 ), "", IF( ISBLANK( 'F_Input Override'!J729 ), 'F_Inputs - BP'!J729, 'F_Input Override'!J729 ) )</f>
        <v>0</v>
      </c>
      <c r="K729" s="64" t="str">
        <f xml:space="preserve"> INDEX(Lookup!C:C, MATCH('Inp - BP final'!B729, Lookup!B:B, 0),)</f>
        <v>Plus opex WWN+</v>
      </c>
    </row>
    <row r="730" spans="1:11">
      <c r="A730" t="s">
        <v>349</v>
      </c>
      <c r="B730" t="s">
        <v>272</v>
      </c>
      <c r="C730" t="s">
        <v>273</v>
      </c>
      <c r="D730" t="s">
        <v>47</v>
      </c>
      <c r="E730" t="s">
        <v>41</v>
      </c>
      <c r="F730" s="58">
        <f xml:space="preserve"> IF( ISNA( 'F_Input Override'!F730 ), "", IF( ISBLANK( 'F_Input Override'!F730 ), 'F_Inputs - BP'!F730, 'F_Input Override'!F730 ) )</f>
        <v>0</v>
      </c>
      <c r="G730" s="58">
        <f xml:space="preserve"> IF( ISNA( 'F_Input Override'!G730 ), "", IF( ISBLANK( 'F_Input Override'!G730 ), 'F_Inputs - BP'!G730, 'F_Input Override'!G730 ) )</f>
        <v>0</v>
      </c>
      <c r="H730" s="58">
        <f xml:space="preserve"> IF( ISNA( 'F_Input Override'!H730 ), "", IF( ISBLANK( 'F_Input Override'!H730 ), 'F_Inputs - BP'!H730, 'F_Input Override'!H730 ) )</f>
        <v>0</v>
      </c>
      <c r="I730" s="58">
        <f xml:space="preserve"> IF( ISNA( 'F_Input Override'!I730 ), "", IF( ISBLANK( 'F_Input Override'!I730 ), 'F_Inputs - BP'!I730, 'F_Input Override'!I730 ) )</f>
        <v>0</v>
      </c>
      <c r="J730" s="58">
        <f xml:space="preserve"> IF( ISNA( 'F_Input Override'!J730 ), "", IF( ISBLANK( 'F_Input Override'!J730 ), 'F_Inputs - BP'!J730, 'F_Input Override'!J730 ) )</f>
        <v>0</v>
      </c>
      <c r="K730" s="64" t="str">
        <f xml:space="preserve"> INDEX(Lookup!C:C, MATCH('Inp - BP final'!B730, Lookup!B:B, 0),)</f>
        <v>Plus opex WWN+</v>
      </c>
    </row>
    <row r="731" spans="1:11">
      <c r="A731" t="s">
        <v>349</v>
      </c>
      <c r="B731" t="s">
        <v>274</v>
      </c>
      <c r="C731" t="s">
        <v>275</v>
      </c>
      <c r="D731" t="s">
        <v>47</v>
      </c>
      <c r="E731" t="s">
        <v>41</v>
      </c>
      <c r="F731" s="58">
        <f xml:space="preserve"> IF( ISNA( 'F_Input Override'!F731 ), "", IF( ISBLANK( 'F_Input Override'!F731 ), 'F_Inputs - BP'!F731, 'F_Input Override'!F731 ) )</f>
        <v>0</v>
      </c>
      <c r="G731" s="58">
        <f xml:space="preserve"> IF( ISNA( 'F_Input Override'!G731 ), "", IF( ISBLANK( 'F_Input Override'!G731 ), 'F_Inputs - BP'!G731, 'F_Input Override'!G731 ) )</f>
        <v>0</v>
      </c>
      <c r="H731" s="58">
        <f xml:space="preserve"> IF( ISNA( 'F_Input Override'!H731 ), "", IF( ISBLANK( 'F_Input Override'!H731 ), 'F_Inputs - BP'!H731, 'F_Input Override'!H731 ) )</f>
        <v>0</v>
      </c>
      <c r="I731" s="58">
        <f xml:space="preserve"> IF( ISNA( 'F_Input Override'!I731 ), "", IF( ISBLANK( 'F_Input Override'!I731 ), 'F_Inputs - BP'!I731, 'F_Input Override'!I731 ) )</f>
        <v>0</v>
      </c>
      <c r="J731" s="58">
        <f xml:space="preserve"> IF( ISNA( 'F_Input Override'!J731 ), "", IF( ISBLANK( 'F_Input Override'!J731 ), 'F_Inputs - BP'!J731, 'F_Input Override'!J731 ) )</f>
        <v>0</v>
      </c>
      <c r="K731" s="64" t="str">
        <f xml:space="preserve"> INDEX(Lookup!C:C, MATCH('Inp - BP final'!B731, Lookup!B:B, 0),)</f>
        <v>Plus opex WWN+</v>
      </c>
    </row>
    <row r="732" spans="1:11">
      <c r="A732" t="s">
        <v>349</v>
      </c>
      <c r="B732" t="s">
        <v>276</v>
      </c>
      <c r="C732" t="s">
        <v>277</v>
      </c>
      <c r="D732" t="s">
        <v>47</v>
      </c>
      <c r="E732" t="s">
        <v>41</v>
      </c>
      <c r="F732" s="58">
        <f xml:space="preserve"> IF( ISNA( 'F_Input Override'!F732 ), "", IF( ISBLANK( 'F_Input Override'!F732 ), 'F_Inputs - BP'!F732, 'F_Input Override'!F732 ) )</f>
        <v>0</v>
      </c>
      <c r="G732" s="58">
        <f xml:space="preserve"> IF( ISNA( 'F_Input Override'!G732 ), "", IF( ISBLANK( 'F_Input Override'!G732 ), 'F_Inputs - BP'!G732, 'F_Input Override'!G732 ) )</f>
        <v>0</v>
      </c>
      <c r="H732" s="58">
        <f xml:space="preserve"> IF( ISNA( 'F_Input Override'!H732 ), "", IF( ISBLANK( 'F_Input Override'!H732 ), 'F_Inputs - BP'!H732, 'F_Input Override'!H732 ) )</f>
        <v>0</v>
      </c>
      <c r="I732" s="58">
        <f xml:space="preserve"> IF( ISNA( 'F_Input Override'!I732 ), "", IF( ISBLANK( 'F_Input Override'!I732 ), 'F_Inputs - BP'!I732, 'F_Input Override'!I732 ) )</f>
        <v>0</v>
      </c>
      <c r="J732" s="58">
        <f xml:space="preserve"> IF( ISNA( 'F_Input Override'!J732 ), "", IF( ISBLANK( 'F_Input Override'!J732 ), 'F_Inputs - BP'!J732, 'F_Input Override'!J732 ) )</f>
        <v>0</v>
      </c>
      <c r="K732" s="64" t="str">
        <f xml:space="preserve"> INDEX(Lookup!C:C, MATCH('Inp - BP final'!B732, Lookup!B:B, 0),)</f>
        <v>Plus opex BIO</v>
      </c>
    </row>
    <row r="733" spans="1:11">
      <c r="A733" t="s">
        <v>349</v>
      </c>
      <c r="B733" t="s">
        <v>278</v>
      </c>
      <c r="C733" t="s">
        <v>279</v>
      </c>
      <c r="D733" t="s">
        <v>47</v>
      </c>
      <c r="E733" t="s">
        <v>41</v>
      </c>
      <c r="F733" s="58">
        <f xml:space="preserve"> IF( ISNA( 'F_Input Override'!F733 ), "", IF( ISBLANK( 'F_Input Override'!F733 ), 'F_Inputs - BP'!F733, 'F_Input Override'!F733 ) )</f>
        <v>0</v>
      </c>
      <c r="G733" s="58">
        <f xml:space="preserve"> IF( ISNA( 'F_Input Override'!G733 ), "", IF( ISBLANK( 'F_Input Override'!G733 ), 'F_Inputs - BP'!G733, 'F_Input Override'!G733 ) )</f>
        <v>0</v>
      </c>
      <c r="H733" s="58">
        <f xml:space="preserve"> IF( ISNA( 'F_Input Override'!H733 ), "", IF( ISBLANK( 'F_Input Override'!H733 ), 'F_Inputs - BP'!H733, 'F_Input Override'!H733 ) )</f>
        <v>0</v>
      </c>
      <c r="I733" s="58">
        <f xml:space="preserve"> IF( ISNA( 'F_Input Override'!I733 ), "", IF( ISBLANK( 'F_Input Override'!I733 ), 'F_Inputs - BP'!I733, 'F_Input Override'!I733 ) )</f>
        <v>0</v>
      </c>
      <c r="J733" s="58">
        <f xml:space="preserve"> IF( ISNA( 'F_Input Override'!J733 ), "", IF( ISBLANK( 'F_Input Override'!J733 ), 'F_Inputs - BP'!J733, 'F_Input Override'!J733 ) )</f>
        <v>0</v>
      </c>
      <c r="K733" s="64" t="str">
        <f xml:space="preserve"> INDEX(Lookup!C:C, MATCH('Inp - BP final'!B733, Lookup!B:B, 0),)</f>
        <v>Plus opex BIO</v>
      </c>
    </row>
    <row r="734" spans="1:11">
      <c r="A734" t="s">
        <v>349</v>
      </c>
      <c r="B734" t="s">
        <v>280</v>
      </c>
      <c r="C734" t="s">
        <v>281</v>
      </c>
      <c r="D734" t="s">
        <v>47</v>
      </c>
      <c r="E734" t="s">
        <v>41</v>
      </c>
      <c r="F734" s="58">
        <f xml:space="preserve"> IF( ISNA( 'F_Input Override'!F734 ), "", IF( ISBLANK( 'F_Input Override'!F734 ), 'F_Inputs - BP'!F734, 'F_Input Override'!F734 ) )</f>
        <v>0</v>
      </c>
      <c r="G734" s="58">
        <f xml:space="preserve"> IF( ISNA( 'F_Input Override'!G734 ), "", IF( ISBLANK( 'F_Input Override'!G734 ), 'F_Inputs - BP'!G734, 'F_Input Override'!G734 ) )</f>
        <v>0</v>
      </c>
      <c r="H734" s="58">
        <f xml:space="preserve"> IF( ISNA( 'F_Input Override'!H734 ), "", IF( ISBLANK( 'F_Input Override'!H734 ), 'F_Inputs - BP'!H734, 'F_Input Override'!H734 ) )</f>
        <v>0</v>
      </c>
      <c r="I734" s="58">
        <f xml:space="preserve"> IF( ISNA( 'F_Input Override'!I734 ), "", IF( ISBLANK( 'F_Input Override'!I734 ), 'F_Inputs - BP'!I734, 'F_Input Override'!I734 ) )</f>
        <v>0</v>
      </c>
      <c r="J734" s="58">
        <f xml:space="preserve"> IF( ISNA( 'F_Input Override'!J734 ), "", IF( ISBLANK( 'F_Input Override'!J734 ), 'F_Inputs - BP'!J734, 'F_Input Override'!J734 ) )</f>
        <v>0</v>
      </c>
      <c r="K734" s="64" t="str">
        <f xml:space="preserve"> INDEX(Lookup!C:C, MATCH('Inp - BP final'!B734, Lookup!B:B, 0),)</f>
        <v>Plus opex BIO</v>
      </c>
    </row>
    <row r="735" spans="1:11">
      <c r="A735" t="s">
        <v>349</v>
      </c>
      <c r="B735" t="s">
        <v>282</v>
      </c>
      <c r="C735" t="s">
        <v>283</v>
      </c>
      <c r="D735" t="s">
        <v>47</v>
      </c>
      <c r="E735" t="s">
        <v>41</v>
      </c>
      <c r="F735" s="58">
        <f xml:space="preserve"> IF( ISNA( 'F_Input Override'!F735 ), "", IF( ISBLANK( 'F_Input Override'!F735 ), 'F_Inputs - BP'!F735, 'F_Input Override'!F735 ) )</f>
        <v>0</v>
      </c>
      <c r="G735" s="58">
        <f xml:space="preserve"> IF( ISNA( 'F_Input Override'!G735 ), "", IF( ISBLANK( 'F_Input Override'!G735 ), 'F_Inputs - BP'!G735, 'F_Input Override'!G735 ) )</f>
        <v>0</v>
      </c>
      <c r="H735" s="58">
        <f xml:space="preserve"> IF( ISNA( 'F_Input Override'!H735 ), "", IF( ISBLANK( 'F_Input Override'!H735 ), 'F_Inputs - BP'!H735, 'F_Input Override'!H735 ) )</f>
        <v>0</v>
      </c>
      <c r="I735" s="58">
        <f xml:space="preserve"> IF( ISNA( 'F_Input Override'!I735 ), "", IF( ISBLANK( 'F_Input Override'!I735 ), 'F_Inputs - BP'!I735, 'F_Input Override'!I735 ) )</f>
        <v>0</v>
      </c>
      <c r="J735" s="58">
        <f xml:space="preserve"> IF( ISNA( 'F_Input Override'!J735 ), "", IF( ISBLANK( 'F_Input Override'!J735 ), 'F_Inputs - BP'!J735, 'F_Input Override'!J735 ) )</f>
        <v>0</v>
      </c>
      <c r="K735" s="64" t="str">
        <f xml:space="preserve"> INDEX(Lookup!C:C, MATCH('Inp - BP final'!B735, Lookup!B:B, 0),)</f>
        <v>Plus opex ADDN1</v>
      </c>
    </row>
    <row r="736" spans="1:11">
      <c r="A736" t="s">
        <v>349</v>
      </c>
      <c r="B736" t="s">
        <v>284</v>
      </c>
      <c r="C736" t="s">
        <v>285</v>
      </c>
      <c r="D736" t="s">
        <v>47</v>
      </c>
      <c r="E736" t="s">
        <v>41</v>
      </c>
      <c r="F736" s="58">
        <f xml:space="preserve"> IF( ISNA( 'F_Input Override'!F736 ), "", IF( ISBLANK( 'F_Input Override'!F736 ), 'F_Inputs - BP'!F736, 'F_Input Override'!F736 ) )</f>
        <v>0</v>
      </c>
      <c r="G736" s="58">
        <f xml:space="preserve"> IF( ISNA( 'F_Input Override'!G736 ), "", IF( ISBLANK( 'F_Input Override'!G736 ), 'F_Inputs - BP'!G736, 'F_Input Override'!G736 ) )</f>
        <v>0</v>
      </c>
      <c r="H736" s="58">
        <f xml:space="preserve"> IF( ISNA( 'F_Input Override'!H736 ), "", IF( ISBLANK( 'F_Input Override'!H736 ), 'F_Inputs - BP'!H736, 'F_Input Override'!H736 ) )</f>
        <v>0</v>
      </c>
      <c r="I736" s="58">
        <f xml:space="preserve"> IF( ISNA( 'F_Input Override'!I736 ), "", IF( ISBLANK( 'F_Input Override'!I736 ), 'F_Inputs - BP'!I736, 'F_Input Override'!I736 ) )</f>
        <v>0</v>
      </c>
      <c r="J736" s="58">
        <f xml:space="preserve"> IF( ISNA( 'F_Input Override'!J736 ), "", IF( ISBLANK( 'F_Input Override'!J736 ), 'F_Inputs - BP'!J736, 'F_Input Override'!J736 ) )</f>
        <v>0</v>
      </c>
      <c r="K736" s="64" t="str">
        <f xml:space="preserve"> INDEX(Lookup!C:C, MATCH('Inp - BP final'!B736, Lookup!B:B, 0),)</f>
        <v>Plus opex ADDN2</v>
      </c>
    </row>
    <row r="737" spans="1:12">
      <c r="A737" t="s">
        <v>349</v>
      </c>
      <c r="B737" t="s">
        <v>286</v>
      </c>
      <c r="C737" t="s">
        <v>287</v>
      </c>
      <c r="D737" t="s">
        <v>47</v>
      </c>
      <c r="E737" t="s">
        <v>41</v>
      </c>
      <c r="F737" s="58">
        <f xml:space="preserve"> IF( ISNA( 'F_Input Override'!F737 ), "", IF( ISBLANK( 'F_Input Override'!F737 ), 'F_Inputs - BP'!F737, 'F_Input Override'!F737 ) )</f>
        <v>0</v>
      </c>
      <c r="G737" s="58">
        <f xml:space="preserve"> IF( ISNA( 'F_Input Override'!G737 ), "", IF( ISBLANK( 'F_Input Override'!G737 ), 'F_Inputs - BP'!G737, 'F_Input Override'!G737 ) )</f>
        <v>0</v>
      </c>
      <c r="H737" s="58">
        <f xml:space="preserve"> IF( ISNA( 'F_Input Override'!H737 ), "", IF( ISBLANK( 'F_Input Override'!H737 ), 'F_Inputs - BP'!H737, 'F_Input Override'!H737 ) )</f>
        <v>0</v>
      </c>
      <c r="I737" s="58">
        <f xml:space="preserve"> IF( ISNA( 'F_Input Override'!I737 ), "", IF( ISBLANK( 'F_Input Override'!I737 ), 'F_Inputs - BP'!I737, 'F_Input Override'!I737 ) )</f>
        <v>0</v>
      </c>
      <c r="J737" s="58">
        <f xml:space="preserve"> IF( ISNA( 'F_Input Override'!J737 ), "", IF( ISBLANK( 'F_Input Override'!J737 ), 'F_Inputs - BP'!J737, 'F_Input Override'!J737 ) )</f>
        <v>0</v>
      </c>
      <c r="K737" s="64" t="str">
        <f xml:space="preserve"> INDEX(Lookup!C:C, MATCH('Inp - BP final'!B737, Lookup!B:B, 0),)</f>
        <v>Plus opex Total</v>
      </c>
    </row>
    <row r="738" spans="1:12">
      <c r="A738" t="s">
        <v>349</v>
      </c>
      <c r="B738" t="s">
        <v>288</v>
      </c>
      <c r="C738" t="s">
        <v>289</v>
      </c>
      <c r="D738" t="s">
        <v>47</v>
      </c>
      <c r="E738" t="s">
        <v>41</v>
      </c>
      <c r="F738" s="58">
        <f xml:space="preserve"> IF( ISNA( 'F_Input Override'!F738 ), "", IF( ISBLANK( 'F_Input Override'!F738 ), 'F_Inputs - BP'!F738, 'F_Input Override'!F738 ) )</f>
        <v>0</v>
      </c>
      <c r="G738" s="58">
        <f xml:space="preserve"> IF( ISNA( 'F_Input Override'!G738 ), "", IF( ISBLANK( 'F_Input Override'!G738 ), 'F_Inputs - BP'!G738, 'F_Input Override'!G738 ) )</f>
        <v>0</v>
      </c>
      <c r="H738" s="58">
        <f xml:space="preserve"> IF( ISNA( 'F_Input Override'!H738 ), "", IF( ISBLANK( 'F_Input Override'!H738 ), 'F_Inputs - BP'!H738, 'F_Input Override'!H738 ) )</f>
        <v>0</v>
      </c>
      <c r="I738" s="58">
        <f xml:space="preserve"> IF( ISNA( 'F_Input Override'!I738 ), "", IF( ISBLANK( 'F_Input Override'!I738 ), 'F_Inputs - BP'!I738, 'F_Input Override'!I738 ) )</f>
        <v>0</v>
      </c>
      <c r="J738" s="58">
        <f xml:space="preserve"> IF( ISNA( 'F_Input Override'!J738 ), "", IF( ISBLANK( 'F_Input Override'!J738 ), 'F_Inputs - BP'!J738, 'F_Input Override'!J738 ) )</f>
        <v>0</v>
      </c>
      <c r="K738" s="64" t="str">
        <f xml:space="preserve"> INDEX(Lookup!C:C, MATCH('Inp - BP final'!B738, Lookup!B:B, 0),)</f>
        <v>Plus totex WWN+</v>
      </c>
    </row>
    <row r="739" spans="1:12">
      <c r="A739" t="s">
        <v>349</v>
      </c>
      <c r="B739" t="s">
        <v>290</v>
      </c>
      <c r="C739" t="s">
        <v>291</v>
      </c>
      <c r="D739" t="s">
        <v>47</v>
      </c>
      <c r="E739" t="s">
        <v>41</v>
      </c>
      <c r="F739" s="58">
        <f xml:space="preserve"> IF( ISNA( 'F_Input Override'!F739 ), "", IF( ISBLANK( 'F_Input Override'!F739 ), 'F_Inputs - BP'!F739, 'F_Input Override'!F739 ) )</f>
        <v>0</v>
      </c>
      <c r="G739" s="58">
        <f xml:space="preserve"> IF( ISNA( 'F_Input Override'!G739 ), "", IF( ISBLANK( 'F_Input Override'!G739 ), 'F_Inputs - BP'!G739, 'F_Input Override'!G739 ) )</f>
        <v>0</v>
      </c>
      <c r="H739" s="58">
        <f xml:space="preserve"> IF( ISNA( 'F_Input Override'!H739 ), "", IF( ISBLANK( 'F_Input Override'!H739 ), 'F_Inputs - BP'!H739, 'F_Input Override'!H739 ) )</f>
        <v>0</v>
      </c>
      <c r="I739" s="58">
        <f xml:space="preserve"> IF( ISNA( 'F_Input Override'!I739 ), "", IF( ISBLANK( 'F_Input Override'!I739 ), 'F_Inputs - BP'!I739, 'F_Input Override'!I739 ) )</f>
        <v>0</v>
      </c>
      <c r="J739" s="58">
        <f xml:space="preserve"> IF( ISNA( 'F_Input Override'!J739 ), "", IF( ISBLANK( 'F_Input Override'!J739 ), 'F_Inputs - BP'!J739, 'F_Input Override'!J739 ) )</f>
        <v>0</v>
      </c>
      <c r="K739" s="64" t="str">
        <f xml:space="preserve"> INDEX(Lookup!C:C, MATCH('Inp - BP final'!B739, Lookup!B:B, 0),)</f>
        <v>Plus totex WWN+</v>
      </c>
    </row>
    <row r="740" spans="1:12">
      <c r="A740" t="s">
        <v>349</v>
      </c>
      <c r="B740" t="s">
        <v>292</v>
      </c>
      <c r="C740" t="s">
        <v>293</v>
      </c>
      <c r="D740" t="s">
        <v>47</v>
      </c>
      <c r="E740" t="s">
        <v>41</v>
      </c>
      <c r="F740" s="58">
        <f xml:space="preserve"> IF( ISNA( 'F_Input Override'!F740 ), "", IF( ISBLANK( 'F_Input Override'!F740 ), 'F_Inputs - BP'!F740, 'F_Input Override'!F740 ) )</f>
        <v>0</v>
      </c>
      <c r="G740" s="58">
        <f xml:space="preserve"> IF( ISNA( 'F_Input Override'!G740 ), "", IF( ISBLANK( 'F_Input Override'!G740 ), 'F_Inputs - BP'!G740, 'F_Input Override'!G740 ) )</f>
        <v>0</v>
      </c>
      <c r="H740" s="58">
        <f xml:space="preserve"> IF( ISNA( 'F_Input Override'!H740 ), "", IF( ISBLANK( 'F_Input Override'!H740 ), 'F_Inputs - BP'!H740, 'F_Input Override'!H740 ) )</f>
        <v>0</v>
      </c>
      <c r="I740" s="58">
        <f xml:space="preserve"> IF( ISNA( 'F_Input Override'!I740 ), "", IF( ISBLANK( 'F_Input Override'!I740 ), 'F_Inputs - BP'!I740, 'F_Input Override'!I740 ) )</f>
        <v>0</v>
      </c>
      <c r="J740" s="58">
        <f xml:space="preserve"> IF( ISNA( 'F_Input Override'!J740 ), "", IF( ISBLANK( 'F_Input Override'!J740 ), 'F_Inputs - BP'!J740, 'F_Input Override'!J740 ) )</f>
        <v>0</v>
      </c>
      <c r="K740" s="64" t="str">
        <f xml:space="preserve"> INDEX(Lookup!C:C, MATCH('Inp - BP final'!B740, Lookup!B:B, 0),)</f>
        <v>Plus totex WWN+</v>
      </c>
    </row>
    <row r="741" spans="1:12">
      <c r="A741" t="s">
        <v>349</v>
      </c>
      <c r="B741" t="s">
        <v>294</v>
      </c>
      <c r="C741" t="s">
        <v>295</v>
      </c>
      <c r="D741" t="s">
        <v>47</v>
      </c>
      <c r="E741" t="s">
        <v>41</v>
      </c>
      <c r="F741" s="58">
        <f xml:space="preserve"> IF( ISNA( 'F_Input Override'!F741 ), "", IF( ISBLANK( 'F_Input Override'!F741 ), 'F_Inputs - BP'!F741, 'F_Input Override'!F741 ) )</f>
        <v>0</v>
      </c>
      <c r="G741" s="58">
        <f xml:space="preserve"> IF( ISNA( 'F_Input Override'!G741 ), "", IF( ISBLANK( 'F_Input Override'!G741 ), 'F_Inputs - BP'!G741, 'F_Input Override'!G741 ) )</f>
        <v>0</v>
      </c>
      <c r="H741" s="58">
        <f xml:space="preserve"> IF( ISNA( 'F_Input Override'!H741 ), "", IF( ISBLANK( 'F_Input Override'!H741 ), 'F_Inputs - BP'!H741, 'F_Input Override'!H741 ) )</f>
        <v>0</v>
      </c>
      <c r="I741" s="58">
        <f xml:space="preserve"> IF( ISNA( 'F_Input Override'!I741 ), "", IF( ISBLANK( 'F_Input Override'!I741 ), 'F_Inputs - BP'!I741, 'F_Input Override'!I741 ) )</f>
        <v>0</v>
      </c>
      <c r="J741" s="58">
        <f xml:space="preserve"> IF( ISNA( 'F_Input Override'!J741 ), "", IF( ISBLANK( 'F_Input Override'!J741 ), 'F_Inputs - BP'!J741, 'F_Input Override'!J741 ) )</f>
        <v>0</v>
      </c>
      <c r="K741" s="64" t="str">
        <f xml:space="preserve"> INDEX(Lookup!C:C, MATCH('Inp - BP final'!B741, Lookup!B:B, 0),)</f>
        <v>Plus totex WWN+</v>
      </c>
    </row>
    <row r="742" spans="1:12">
      <c r="A742" t="s">
        <v>349</v>
      </c>
      <c r="B742" t="s">
        <v>296</v>
      </c>
      <c r="C742" t="s">
        <v>297</v>
      </c>
      <c r="D742" t="s">
        <v>47</v>
      </c>
      <c r="E742" t="s">
        <v>41</v>
      </c>
      <c r="F742" s="58">
        <f xml:space="preserve"> IF( ISNA( 'F_Input Override'!F742 ), "", IF( ISBLANK( 'F_Input Override'!F742 ), 'F_Inputs - BP'!F742, 'F_Input Override'!F742 ) )</f>
        <v>0</v>
      </c>
      <c r="G742" s="58">
        <f xml:space="preserve"> IF( ISNA( 'F_Input Override'!G742 ), "", IF( ISBLANK( 'F_Input Override'!G742 ), 'F_Inputs - BP'!G742, 'F_Input Override'!G742 ) )</f>
        <v>0</v>
      </c>
      <c r="H742" s="58">
        <f xml:space="preserve"> IF( ISNA( 'F_Input Override'!H742 ), "", IF( ISBLANK( 'F_Input Override'!H742 ), 'F_Inputs - BP'!H742, 'F_Input Override'!H742 ) )</f>
        <v>0</v>
      </c>
      <c r="I742" s="58">
        <f xml:space="preserve"> IF( ISNA( 'F_Input Override'!I742 ), "", IF( ISBLANK( 'F_Input Override'!I742 ), 'F_Inputs - BP'!I742, 'F_Input Override'!I742 ) )</f>
        <v>0</v>
      </c>
      <c r="J742" s="58">
        <f xml:space="preserve"> IF( ISNA( 'F_Input Override'!J742 ), "", IF( ISBLANK( 'F_Input Override'!J742 ), 'F_Inputs - BP'!J742, 'F_Input Override'!J742 ) )</f>
        <v>0</v>
      </c>
      <c r="K742" s="64" t="str">
        <f xml:space="preserve"> INDEX(Lookup!C:C, MATCH('Inp - BP final'!B742, Lookup!B:B, 0),)</f>
        <v>Plus totex WWN+</v>
      </c>
    </row>
    <row r="743" spans="1:12">
      <c r="A743" t="s">
        <v>349</v>
      </c>
      <c r="B743" t="s">
        <v>298</v>
      </c>
      <c r="C743" t="s">
        <v>299</v>
      </c>
      <c r="D743" t="s">
        <v>47</v>
      </c>
      <c r="E743" t="s">
        <v>41</v>
      </c>
      <c r="F743" s="58">
        <f xml:space="preserve"> IF( ISNA( 'F_Input Override'!F743 ), "", IF( ISBLANK( 'F_Input Override'!F743 ), 'F_Inputs - BP'!F743, 'F_Input Override'!F743 ) )</f>
        <v>0</v>
      </c>
      <c r="G743" s="58">
        <f xml:space="preserve"> IF( ISNA( 'F_Input Override'!G743 ), "", IF( ISBLANK( 'F_Input Override'!G743 ), 'F_Inputs - BP'!G743, 'F_Input Override'!G743 ) )</f>
        <v>0</v>
      </c>
      <c r="H743" s="58">
        <f xml:space="preserve"> IF( ISNA( 'F_Input Override'!H743 ), "", IF( ISBLANK( 'F_Input Override'!H743 ), 'F_Inputs - BP'!H743, 'F_Input Override'!H743 ) )</f>
        <v>0</v>
      </c>
      <c r="I743" s="58">
        <f xml:space="preserve"> IF( ISNA( 'F_Input Override'!I743 ), "", IF( ISBLANK( 'F_Input Override'!I743 ), 'F_Inputs - BP'!I743, 'F_Input Override'!I743 ) )</f>
        <v>0</v>
      </c>
      <c r="J743" s="58">
        <f xml:space="preserve"> IF( ISNA( 'F_Input Override'!J743 ), "", IF( ISBLANK( 'F_Input Override'!J743 ), 'F_Inputs - BP'!J743, 'F_Input Override'!J743 ) )</f>
        <v>0</v>
      </c>
      <c r="K743" s="64" t="str">
        <f xml:space="preserve"> INDEX(Lookup!C:C, MATCH('Inp - BP final'!B743, Lookup!B:B, 0),)</f>
        <v>Plus totex BIO</v>
      </c>
    </row>
    <row r="744" spans="1:12">
      <c r="A744" t="s">
        <v>349</v>
      </c>
      <c r="B744" t="s">
        <v>300</v>
      </c>
      <c r="C744" t="s">
        <v>301</v>
      </c>
      <c r="D744" t="s">
        <v>47</v>
      </c>
      <c r="E744" t="s">
        <v>41</v>
      </c>
      <c r="F744" s="58">
        <f xml:space="preserve"> IF( ISNA( 'F_Input Override'!F744 ), "", IF( ISBLANK( 'F_Input Override'!F744 ), 'F_Inputs - BP'!F744, 'F_Input Override'!F744 ) )</f>
        <v>1.89793791</v>
      </c>
      <c r="G744" s="58">
        <f xml:space="preserve"> IF( ISNA( 'F_Input Override'!G744 ), "", IF( ISBLANK( 'F_Input Override'!G744 ), 'F_Inputs - BP'!G744, 'F_Input Override'!G744 ) )</f>
        <v>4.6978221807000002</v>
      </c>
      <c r="H744" s="58">
        <f xml:space="preserve"> IF( ISNA( 'F_Input Override'!H744 ), "", IF( ISBLANK( 'F_Input Override'!H744 ), 'F_Inputs - BP'!H744, 'F_Input Override'!H744 ) )</f>
        <v>5.5805078070720002</v>
      </c>
      <c r="I744" s="58">
        <f xml:space="preserve"> IF( ISNA( 'F_Input Override'!I744 ), "", IF( ISBLANK( 'F_Input Override'!I744 ), 'F_Inputs - BP'!I744, 'F_Input Override'!I744 ) )</f>
        <v>4.6043355193040707</v>
      </c>
      <c r="J744" s="58">
        <f xml:space="preserve"> IF( ISNA( 'F_Input Override'!J744 ), "", IF( ISBLANK( 'F_Input Override'!J744 ), 'F_Inputs - BP'!J744, 'F_Input Override'!J744 ) )</f>
        <v>1.8239760919470021</v>
      </c>
      <c r="K744" s="64" t="str">
        <f xml:space="preserve"> INDEX(Lookup!C:C, MATCH('Inp - BP final'!B744, Lookup!B:B, 0),)</f>
        <v>Plus totex BIO</v>
      </c>
    </row>
    <row r="745" spans="1:12">
      <c r="A745" t="s">
        <v>349</v>
      </c>
      <c r="B745" t="s">
        <v>302</v>
      </c>
      <c r="C745" t="s">
        <v>303</v>
      </c>
      <c r="D745" t="s">
        <v>47</v>
      </c>
      <c r="E745" t="s">
        <v>41</v>
      </c>
      <c r="F745" s="58">
        <f xml:space="preserve"> IF( ISNA( 'F_Input Override'!F745 ), "", IF( ISBLANK( 'F_Input Override'!F745 ), 'F_Inputs - BP'!F745, 'F_Input Override'!F745 ) )</f>
        <v>0</v>
      </c>
      <c r="G745" s="58">
        <f xml:space="preserve"> IF( ISNA( 'F_Input Override'!G745 ), "", IF( ISBLANK( 'F_Input Override'!G745 ), 'F_Inputs - BP'!G745, 'F_Input Override'!G745 ) )</f>
        <v>0</v>
      </c>
      <c r="H745" s="58">
        <f xml:space="preserve"> IF( ISNA( 'F_Input Override'!H745 ), "", IF( ISBLANK( 'F_Input Override'!H745 ), 'F_Inputs - BP'!H745, 'F_Input Override'!H745 ) )</f>
        <v>0</v>
      </c>
      <c r="I745" s="58">
        <f xml:space="preserve"> IF( ISNA( 'F_Input Override'!I745 ), "", IF( ISBLANK( 'F_Input Override'!I745 ), 'F_Inputs - BP'!I745, 'F_Input Override'!I745 ) )</f>
        <v>0</v>
      </c>
      <c r="J745" s="58">
        <f xml:space="preserve"> IF( ISNA( 'F_Input Override'!J745 ), "", IF( ISBLANK( 'F_Input Override'!J745 ), 'F_Inputs - BP'!J745, 'F_Input Override'!J745 ) )</f>
        <v>0</v>
      </c>
      <c r="K745" s="64" t="str">
        <f xml:space="preserve"> INDEX(Lookup!C:C, MATCH('Inp - BP final'!B745, Lookup!B:B, 0),)</f>
        <v>Plus totex BIO</v>
      </c>
    </row>
    <row r="746" spans="1:12">
      <c r="A746" t="s">
        <v>349</v>
      </c>
      <c r="B746" t="s">
        <v>304</v>
      </c>
      <c r="C746" t="s">
        <v>305</v>
      </c>
      <c r="D746" t="s">
        <v>47</v>
      </c>
      <c r="E746" t="s">
        <v>41</v>
      </c>
      <c r="F746" s="58">
        <f xml:space="preserve"> IF( ISNA( 'F_Input Override'!F746 ), "", IF( ISBLANK( 'F_Input Override'!F746 ), 'F_Inputs - BP'!F746, 'F_Input Override'!F746 ) )</f>
        <v>0</v>
      </c>
      <c r="G746" s="58">
        <f xml:space="preserve"> IF( ISNA( 'F_Input Override'!G746 ), "", IF( ISBLANK( 'F_Input Override'!G746 ), 'F_Inputs - BP'!G746, 'F_Input Override'!G746 ) )</f>
        <v>0</v>
      </c>
      <c r="H746" s="58">
        <f xml:space="preserve"> IF( ISNA( 'F_Input Override'!H746 ), "", IF( ISBLANK( 'F_Input Override'!H746 ), 'F_Inputs - BP'!H746, 'F_Input Override'!H746 ) )</f>
        <v>0</v>
      </c>
      <c r="I746" s="58">
        <f xml:space="preserve"> IF( ISNA( 'F_Input Override'!I746 ), "", IF( ISBLANK( 'F_Input Override'!I746 ), 'F_Inputs - BP'!I746, 'F_Input Override'!I746 ) )</f>
        <v>0</v>
      </c>
      <c r="J746" s="58">
        <f xml:space="preserve"> IF( ISNA( 'F_Input Override'!J746 ), "", IF( ISBLANK( 'F_Input Override'!J746 ), 'F_Inputs - BP'!J746, 'F_Input Override'!J746 ) )</f>
        <v>0</v>
      </c>
      <c r="K746" s="64" t="str">
        <f xml:space="preserve"> INDEX(Lookup!C:C, MATCH('Inp - BP final'!B746, Lookup!B:B, 0),)</f>
        <v>Plus totex ADDN1</v>
      </c>
    </row>
    <row r="747" spans="1:12">
      <c r="A747" t="s">
        <v>349</v>
      </c>
      <c r="B747" t="s">
        <v>306</v>
      </c>
      <c r="C747" t="s">
        <v>307</v>
      </c>
      <c r="D747" t="s">
        <v>47</v>
      </c>
      <c r="E747" t="s">
        <v>41</v>
      </c>
      <c r="F747" s="58">
        <f xml:space="preserve"> IF( ISNA( 'F_Input Override'!F747 ), "", IF( ISBLANK( 'F_Input Override'!F747 ), 'F_Inputs - BP'!F747, 'F_Input Override'!F747 ) )</f>
        <v>0</v>
      </c>
      <c r="G747" s="58">
        <f xml:space="preserve"> IF( ISNA( 'F_Input Override'!G747 ), "", IF( ISBLANK( 'F_Input Override'!G747 ), 'F_Inputs - BP'!G747, 'F_Input Override'!G747 ) )</f>
        <v>0</v>
      </c>
      <c r="H747" s="58">
        <f xml:space="preserve"> IF( ISNA( 'F_Input Override'!H747 ), "", IF( ISBLANK( 'F_Input Override'!H747 ), 'F_Inputs - BP'!H747, 'F_Input Override'!H747 ) )</f>
        <v>0</v>
      </c>
      <c r="I747" s="58">
        <f xml:space="preserve"> IF( ISNA( 'F_Input Override'!I747 ), "", IF( ISBLANK( 'F_Input Override'!I747 ), 'F_Inputs - BP'!I747, 'F_Input Override'!I747 ) )</f>
        <v>0</v>
      </c>
      <c r="J747" s="58">
        <f xml:space="preserve"> IF( ISNA( 'F_Input Override'!J747 ), "", IF( ISBLANK( 'F_Input Override'!J747 ), 'F_Inputs - BP'!J747, 'F_Input Override'!J747 ) )</f>
        <v>0</v>
      </c>
      <c r="K747" s="64" t="str">
        <f xml:space="preserve"> INDEX(Lookup!C:C, MATCH('Inp - BP final'!B747, Lookup!B:B, 0),)</f>
        <v>Plus totex ADDN2</v>
      </c>
    </row>
    <row r="748" spans="1:12">
      <c r="A748" t="s">
        <v>349</v>
      </c>
      <c r="B748" t="s">
        <v>308</v>
      </c>
      <c r="C748" t="s">
        <v>309</v>
      </c>
      <c r="D748" t="s">
        <v>47</v>
      </c>
      <c r="E748" t="s">
        <v>41</v>
      </c>
      <c r="F748" s="58">
        <f xml:space="preserve"> IF( ISNA( 'F_Input Override'!F748 ), "", IF( ISBLANK( 'F_Input Override'!F748 ), 'F_Inputs - BP'!F748, 'F_Input Override'!F748 ) )</f>
        <v>1.89793791</v>
      </c>
      <c r="G748" s="58">
        <f xml:space="preserve"> IF( ISNA( 'F_Input Override'!G748 ), "", IF( ISBLANK( 'F_Input Override'!G748 ), 'F_Inputs - BP'!G748, 'F_Input Override'!G748 ) )</f>
        <v>4.6978221807000002</v>
      </c>
      <c r="H748" s="58">
        <f xml:space="preserve"> IF( ISNA( 'F_Input Override'!H748 ), "", IF( ISBLANK( 'F_Input Override'!H748 ), 'F_Inputs - BP'!H748, 'F_Input Override'!H748 ) )</f>
        <v>5.5805078070720002</v>
      </c>
      <c r="I748" s="58">
        <f xml:space="preserve"> IF( ISNA( 'F_Input Override'!I748 ), "", IF( ISBLANK( 'F_Input Override'!I748 ), 'F_Inputs - BP'!I748, 'F_Input Override'!I748 ) )</f>
        <v>4.6043355193040707</v>
      </c>
      <c r="J748" s="58">
        <f xml:space="preserve"> IF( ISNA( 'F_Input Override'!J748 ), "", IF( ISBLANK( 'F_Input Override'!J748 ), 'F_Inputs - BP'!J748, 'F_Input Override'!J748 ) )</f>
        <v>1.8239760919470021</v>
      </c>
      <c r="K748" s="64" t="str">
        <f xml:space="preserve"> INDEX(Lookup!C:C, MATCH('Inp - BP final'!B748, Lookup!B:B, 0),)</f>
        <v>Plus totex Total</v>
      </c>
    </row>
    <row r="749" spans="1:12">
      <c r="A749" t="s">
        <v>349</v>
      </c>
      <c r="B749" t="s">
        <v>310</v>
      </c>
      <c r="C749" t="s">
        <v>311</v>
      </c>
      <c r="D749" t="s">
        <v>47</v>
      </c>
      <c r="E749" t="s">
        <v>41</v>
      </c>
      <c r="F749" s="58">
        <f xml:space="preserve"> IF( ISNA( 'F_Input Override'!F749 ), "", IF( ISBLANK( 'F_Input Override'!F749 ), 'F_Inputs - BP'!F749, 'F_Input Override'!F749 ) )</f>
        <v>2.83</v>
      </c>
      <c r="G749" s="58">
        <f xml:space="preserve"> IF( ISNA( 'F_Input Override'!G749 ), "", IF( ISBLANK( 'F_Input Override'!G749 ), 'F_Inputs - BP'!G749, 'F_Input Override'!G749 ) )</f>
        <v>2.83</v>
      </c>
      <c r="H749" s="58">
        <f xml:space="preserve"> IF( ISNA( 'F_Input Override'!H749 ), "", IF( ISBLANK( 'F_Input Override'!H749 ), 'F_Inputs - BP'!H749, 'F_Input Override'!H749 ) )</f>
        <v>2.83</v>
      </c>
      <c r="I749" s="58">
        <f xml:space="preserve"> IF( ISNA( 'F_Input Override'!I749 ), "", IF( ISBLANK( 'F_Input Override'!I749 ), 'F_Inputs - BP'!I749, 'F_Input Override'!I749 ) )</f>
        <v>2.83</v>
      </c>
      <c r="J749" s="58">
        <f xml:space="preserve"> IF( ISNA( 'F_Input Override'!J749 ), "", IF( ISBLANK( 'F_Input Override'!J749 ), 'F_Inputs - BP'!J749, 'F_Input Override'!J749 ) )</f>
        <v>2.83</v>
      </c>
      <c r="K749" s="64" t="str">
        <f xml:space="preserve"> INDEX(Lookup!C:C, MATCH('Inp - BP final'!B749, Lookup!B:B, 0),)</f>
        <v>WN+ - DS capex</v>
      </c>
    </row>
    <row r="750" spans="1:12">
      <c r="A750" t="s">
        <v>349</v>
      </c>
      <c r="B750" t="s">
        <v>312</v>
      </c>
      <c r="C750" t="s">
        <v>313</v>
      </c>
      <c r="D750" t="s">
        <v>47</v>
      </c>
      <c r="E750" t="s">
        <v>41</v>
      </c>
      <c r="F750" s="58">
        <f xml:space="preserve"> IF( ISNA( 'F_Input Override'!F750 ), "", IF( ISBLANK( 'F_Input Override'!F750 ), 'F_Inputs - BP'!F750, 'F_Input Override'!F750 ) )</f>
        <v>0</v>
      </c>
      <c r="G750" s="58">
        <f xml:space="preserve"> IF( ISNA( 'F_Input Override'!G750 ), "", IF( ISBLANK( 'F_Input Override'!G750 ), 'F_Inputs - BP'!G750, 'F_Input Override'!G750 ) )</f>
        <v>0</v>
      </c>
      <c r="H750" s="58">
        <f xml:space="preserve"> IF( ISNA( 'F_Input Override'!H750 ), "", IF( ISBLANK( 'F_Input Override'!H750 ), 'F_Inputs - BP'!H750, 'F_Input Override'!H750 ) )</f>
        <v>0</v>
      </c>
      <c r="I750" s="58">
        <f xml:space="preserve"> IF( ISNA( 'F_Input Override'!I750 ), "", IF( ISBLANK( 'F_Input Override'!I750 ), 'F_Inputs - BP'!I750, 'F_Input Override'!I750 ) )</f>
        <v>0</v>
      </c>
      <c r="J750" s="58">
        <f xml:space="preserve"> IF( ISNA( 'F_Input Override'!J750 ), "", IF( ISBLANK( 'F_Input Override'!J750 ), 'F_Inputs - BP'!J750, 'F_Input Override'!J750 ) )</f>
        <v>0</v>
      </c>
      <c r="K750" s="64" t="str">
        <f xml:space="preserve"> INDEX(Lookup!C:C, MATCH('Inp - BP final'!B750, Lookup!B:B, 0),)</f>
        <v>WN+ - DS opex</v>
      </c>
    </row>
    <row r="751" spans="1:12">
      <c r="A751" t="s">
        <v>349</v>
      </c>
      <c r="B751" t="s">
        <v>314</v>
      </c>
      <c r="C751" t="s">
        <v>315</v>
      </c>
      <c r="D751" t="s">
        <v>47</v>
      </c>
      <c r="E751" t="s">
        <v>41</v>
      </c>
      <c r="F751" s="58">
        <f xml:space="preserve"> IF( ISNA( 'F_Input Override'!F751 ), "", IF( ISBLANK( 'F_Input Override'!F751 ), 'F_Inputs - BP'!F751, 'F_Input Override'!F751 ) )</f>
        <v>2.83</v>
      </c>
      <c r="G751" s="58">
        <f xml:space="preserve"> IF( ISNA( 'F_Input Override'!G751 ), "", IF( ISBLANK( 'F_Input Override'!G751 ), 'F_Inputs - BP'!G751, 'F_Input Override'!G751 ) )</f>
        <v>2.83</v>
      </c>
      <c r="H751" s="58">
        <f xml:space="preserve"> IF( ISNA( 'F_Input Override'!H751 ), "", IF( ISBLANK( 'F_Input Override'!H751 ), 'F_Inputs - BP'!H751, 'F_Input Override'!H751 ) )</f>
        <v>2.83</v>
      </c>
      <c r="I751" s="58">
        <f xml:space="preserve"> IF( ISNA( 'F_Input Override'!I751 ), "", IF( ISBLANK( 'F_Input Override'!I751 ), 'F_Inputs - BP'!I751, 'F_Input Override'!I751 ) )</f>
        <v>2.83</v>
      </c>
      <c r="J751" s="58">
        <f xml:space="preserve"> IF( ISNA( 'F_Input Override'!J751 ), "", IF( ISBLANK( 'F_Input Override'!J751 ), 'F_Inputs - BP'!J751, 'F_Input Override'!J751 ) )</f>
        <v>2.83</v>
      </c>
      <c r="K751" s="64" t="str">
        <f xml:space="preserve"> INDEX(Lookup!C:C, MATCH('Inp - BP final'!B751, Lookup!B:B, 0),)</f>
        <v>WN+ - DS totex</v>
      </c>
      <c r="L751" t="s">
        <v>366</v>
      </c>
    </row>
    <row r="752" spans="1:12">
      <c r="A752" t="s">
        <v>349</v>
      </c>
      <c r="B752" t="s">
        <v>316</v>
      </c>
      <c r="C752" t="s">
        <v>317</v>
      </c>
      <c r="D752" t="s">
        <v>47</v>
      </c>
      <c r="E752" t="s">
        <v>41</v>
      </c>
      <c r="F752" s="58" t="str">
        <f xml:space="preserve"> IF( ISNA( 'F_Input Override'!F752 ), "", IF( ISBLANK( 'F_Input Override'!F752 ), 'F_Inputs - BP'!F752, 'F_Input Override'!F752 ) )</f>
        <v/>
      </c>
      <c r="G752" s="58" t="str">
        <f xml:space="preserve"> IF( ISNA( 'F_Input Override'!G752 ), "", IF( ISBLANK( 'F_Input Override'!G752 ), 'F_Inputs - BP'!G752, 'F_Input Override'!G752 ) )</f>
        <v/>
      </c>
      <c r="H752" s="58" t="str">
        <f xml:space="preserve"> IF( ISNA( 'F_Input Override'!H752 ), "", IF( ISBLANK( 'F_Input Override'!H752 ), 'F_Inputs - BP'!H752, 'F_Input Override'!H752 ) )</f>
        <v/>
      </c>
      <c r="I752" s="58" t="str">
        <f xml:space="preserve"> IF( ISNA( 'F_Input Override'!I752 ), "", IF( ISBLANK( 'F_Input Override'!I752 ), 'F_Inputs - BP'!I752, 'F_Input Override'!I752 ) )</f>
        <v/>
      </c>
      <c r="J752" s="58" t="str">
        <f xml:space="preserve"> IF( ISNA( 'F_Input Override'!J752 ), "", IF( ISBLANK( 'F_Input Override'!J752 ), 'F_Inputs - BP'!J752, 'F_Input Override'!J752 ) )</f>
        <v/>
      </c>
      <c r="K752" s="64" t="str">
        <f xml:space="preserve"> INDEX(Lookup!C:C, MATCH('Inp - BP final'!B752, Lookup!B:B, 0),)</f>
        <v>WN+ - DS capex</v>
      </c>
    </row>
    <row r="753" spans="1:12">
      <c r="A753" t="s">
        <v>349</v>
      </c>
      <c r="B753" t="s">
        <v>319</v>
      </c>
      <c r="C753" t="s">
        <v>320</v>
      </c>
      <c r="D753" t="s">
        <v>47</v>
      </c>
      <c r="E753" t="s">
        <v>41</v>
      </c>
      <c r="F753" s="58" t="str">
        <f xml:space="preserve"> IF( ISNA( 'F_Input Override'!F753 ), "", IF( ISBLANK( 'F_Input Override'!F753 ), 'F_Inputs - BP'!F753, 'F_Input Override'!F753 ) )</f>
        <v/>
      </c>
      <c r="G753" s="58" t="str">
        <f xml:space="preserve"> IF( ISNA( 'F_Input Override'!G753 ), "", IF( ISBLANK( 'F_Input Override'!G753 ), 'F_Inputs - BP'!G753, 'F_Input Override'!G753 ) )</f>
        <v/>
      </c>
      <c r="H753" s="58" t="str">
        <f xml:space="preserve"> IF( ISNA( 'F_Input Override'!H753 ), "", IF( ISBLANK( 'F_Input Override'!H753 ), 'F_Inputs - BP'!H753, 'F_Input Override'!H753 ) )</f>
        <v/>
      </c>
      <c r="I753" s="58" t="str">
        <f xml:space="preserve"> IF( ISNA( 'F_Input Override'!I753 ), "", IF( ISBLANK( 'F_Input Override'!I753 ), 'F_Inputs - BP'!I753, 'F_Input Override'!I753 ) )</f>
        <v/>
      </c>
      <c r="J753" s="58" t="str">
        <f xml:space="preserve"> IF( ISNA( 'F_Input Override'!J753 ), "", IF( ISBLANK( 'F_Input Override'!J753 ), 'F_Inputs - BP'!J753, 'F_Input Override'!J753 ) )</f>
        <v/>
      </c>
      <c r="K753" s="64" t="str">
        <f xml:space="preserve"> INDEX(Lookup!C:C, MATCH('Inp - BP final'!B753, Lookup!B:B, 0),)</f>
        <v>WN+ - DS opex</v>
      </c>
    </row>
    <row r="754" spans="1:12">
      <c r="A754" t="s">
        <v>349</v>
      </c>
      <c r="B754" t="s">
        <v>321</v>
      </c>
      <c r="C754" t="s">
        <v>322</v>
      </c>
      <c r="D754" t="s">
        <v>47</v>
      </c>
      <c r="E754" t="s">
        <v>41</v>
      </c>
      <c r="F754" s="58">
        <f xml:space="preserve"> IF( ISNA( 'F_Input Override'!F754 ), "", IF( ISBLANK( 'F_Input Override'!F754 ), 'F_Inputs - BP'!F754, 'F_Input Override'!F754 ) )</f>
        <v>0</v>
      </c>
      <c r="G754" s="58">
        <f xml:space="preserve"> IF( ISNA( 'F_Input Override'!G754 ), "", IF( ISBLANK( 'F_Input Override'!G754 ), 'F_Inputs - BP'!G754, 'F_Input Override'!G754 ) )</f>
        <v>0</v>
      </c>
      <c r="H754" s="58">
        <f xml:space="preserve"> IF( ISNA( 'F_Input Override'!H754 ), "", IF( ISBLANK( 'F_Input Override'!H754 ), 'F_Inputs - BP'!H754, 'F_Input Override'!H754 ) )</f>
        <v>0</v>
      </c>
      <c r="I754" s="58">
        <f xml:space="preserve"> IF( ISNA( 'F_Input Override'!I754 ), "", IF( ISBLANK( 'F_Input Override'!I754 ), 'F_Inputs - BP'!I754, 'F_Input Override'!I754 ) )</f>
        <v>0</v>
      </c>
      <c r="J754" s="58">
        <f xml:space="preserve"> IF( ISNA( 'F_Input Override'!J754 ), "", IF( ISBLANK( 'F_Input Override'!J754 ), 'F_Inputs - BP'!J754, 'F_Input Override'!J754 ) )</f>
        <v>0</v>
      </c>
      <c r="K754" s="64" t="str">
        <f xml:space="preserve"> INDEX(Lookup!C:C, MATCH('Inp - BP final'!B754, Lookup!B:B, 0),)</f>
        <v>WN+ - DS totex</v>
      </c>
      <c r="L754" t="s">
        <v>366</v>
      </c>
    </row>
    <row r="755" spans="1:12">
      <c r="A755" t="s">
        <v>349</v>
      </c>
      <c r="B755" t="s">
        <v>323</v>
      </c>
      <c r="C755" t="s">
        <v>324</v>
      </c>
      <c r="D755" t="s">
        <v>47</v>
      </c>
      <c r="E755" t="s">
        <v>41</v>
      </c>
      <c r="F755" s="58">
        <f xml:space="preserve"> IF( ISNA( 'F_Input Override'!F755 ), "", IF( ISBLANK( 'F_Input Override'!F755 ), 'F_Inputs - BP'!F755, 'F_Input Override'!F755 ) )</f>
        <v>3.85</v>
      </c>
      <c r="G755" s="58">
        <f xml:space="preserve"> IF( ISNA( 'F_Input Override'!G755 ), "", IF( ISBLANK( 'F_Input Override'!G755 ), 'F_Inputs - BP'!G755, 'F_Input Override'!G755 ) )</f>
        <v>3.8090000000000002</v>
      </c>
      <c r="H755" s="58">
        <f xml:space="preserve"> IF( ISNA( 'F_Input Override'!H755 ), "", IF( ISBLANK( 'F_Input Override'!H755 ), 'F_Inputs - BP'!H755, 'F_Input Override'!H755 ) )</f>
        <v>5.3780000000000001</v>
      </c>
      <c r="I755" s="58">
        <f xml:space="preserve"> IF( ISNA( 'F_Input Override'!I755 ), "", IF( ISBLANK( 'F_Input Override'!I755 ), 'F_Inputs - BP'!I755, 'F_Input Override'!I755 ) )</f>
        <v>3.9940000000000002</v>
      </c>
      <c r="J755" s="58">
        <f xml:space="preserve"> IF( ISNA( 'F_Input Override'!J755 ), "", IF( ISBLANK( 'F_Input Override'!J755 ), 'F_Inputs - BP'!J755, 'F_Input Override'!J755 ) )</f>
        <v>2.3439999999999999</v>
      </c>
      <c r="K755" s="64" t="str">
        <f xml:space="preserve"> INDEX(Lookup!C:C, MATCH('Inp - BP final'!B755, Lookup!B:B, 0),)</f>
        <v>WWN+ - DS capex</v>
      </c>
    </row>
    <row r="756" spans="1:12">
      <c r="A756" t="s">
        <v>349</v>
      </c>
      <c r="B756" t="s">
        <v>325</v>
      </c>
      <c r="C756" t="s">
        <v>326</v>
      </c>
      <c r="D756" t="s">
        <v>47</v>
      </c>
      <c r="E756" t="s">
        <v>41</v>
      </c>
      <c r="F756" s="58">
        <f xml:space="preserve"> IF( ISNA( 'F_Input Override'!F756 ), "", IF( ISBLANK( 'F_Input Override'!F756 ), 'F_Inputs - BP'!F756, 'F_Input Override'!F756 ) )</f>
        <v>1.0129999999999999</v>
      </c>
      <c r="G756" s="58">
        <f xml:space="preserve"> IF( ISNA( 'F_Input Override'!G756 ), "", IF( ISBLANK( 'F_Input Override'!G756 ), 'F_Inputs - BP'!G756, 'F_Input Override'!G756 ) )</f>
        <v>1.0029999999999999</v>
      </c>
      <c r="H756" s="58">
        <f xml:space="preserve"> IF( ISNA( 'F_Input Override'!H756 ), "", IF( ISBLANK( 'F_Input Override'!H756 ), 'F_Inputs - BP'!H756, 'F_Input Override'!H756 ) )</f>
        <v>1.4159999999999999</v>
      </c>
      <c r="I756" s="58">
        <f xml:space="preserve"> IF( ISNA( 'F_Input Override'!I756 ), "", IF( ISBLANK( 'F_Input Override'!I756 ), 'F_Inputs - BP'!I756, 'F_Input Override'!I756 ) )</f>
        <v>1.0509999999999999</v>
      </c>
      <c r="J756" s="58">
        <f xml:space="preserve"> IF( ISNA( 'F_Input Override'!J756 ), "", IF( ISBLANK( 'F_Input Override'!J756 ), 'F_Inputs - BP'!J756, 'F_Input Override'!J756 ) )</f>
        <v>0.61699999999999999</v>
      </c>
      <c r="K756" s="64" t="str">
        <f xml:space="preserve"> INDEX(Lookup!C:C, MATCH('Inp - BP final'!B756, Lookup!B:B, 0),)</f>
        <v>WWN+ - DS capex</v>
      </c>
    </row>
    <row r="757" spans="1:12">
      <c r="A757" t="s">
        <v>349</v>
      </c>
      <c r="B757" t="s">
        <v>327</v>
      </c>
      <c r="C757" t="s">
        <v>328</v>
      </c>
      <c r="D757" t="s">
        <v>47</v>
      </c>
      <c r="E757" t="s">
        <v>41</v>
      </c>
      <c r="F757" s="58">
        <f xml:space="preserve"> IF( ISNA( 'F_Input Override'!F757 ), "", IF( ISBLANK( 'F_Input Override'!F757 ), 'F_Inputs - BP'!F757, 'F_Input Override'!F757 ) )</f>
        <v>0.20399999999999999</v>
      </c>
      <c r="G757" s="58">
        <f xml:space="preserve"> IF( ISNA( 'F_Input Override'!G757 ), "", IF( ISBLANK( 'F_Input Override'!G757 ), 'F_Inputs - BP'!G757, 'F_Input Override'!G757 ) )</f>
        <v>0.20200000000000001</v>
      </c>
      <c r="H757" s="58">
        <f xml:space="preserve"> IF( ISNA( 'F_Input Override'!H757 ), "", IF( ISBLANK( 'F_Input Override'!H757 ), 'F_Inputs - BP'!H757, 'F_Input Override'!H757 ) )</f>
        <v>0.28499999999999998</v>
      </c>
      <c r="I757" s="58">
        <f xml:space="preserve"> IF( ISNA( 'F_Input Override'!I757 ), "", IF( ISBLANK( 'F_Input Override'!I757 ), 'F_Inputs - BP'!I757, 'F_Input Override'!I757 ) )</f>
        <v>0.21099999999999999</v>
      </c>
      <c r="J757" s="58">
        <f xml:space="preserve"> IF( ISNA( 'F_Input Override'!J757 ), "", IF( ISBLANK( 'F_Input Override'!J757 ), 'F_Inputs - BP'!J757, 'F_Input Override'!J757 ) )</f>
        <v>0.124</v>
      </c>
      <c r="K757" s="64" t="str">
        <f xml:space="preserve"> INDEX(Lookup!C:C, MATCH('Inp - BP final'!B757, Lookup!B:B, 0),)</f>
        <v>WWN+ - DS capex</v>
      </c>
    </row>
    <row r="758" spans="1:12">
      <c r="A758" t="s">
        <v>349</v>
      </c>
      <c r="B758" t="s">
        <v>329</v>
      </c>
      <c r="C758" t="s">
        <v>330</v>
      </c>
      <c r="D758" t="s">
        <v>47</v>
      </c>
      <c r="E758" t="s">
        <v>41</v>
      </c>
      <c r="F758" s="58">
        <f xml:space="preserve"> IF( ISNA( 'F_Input Override'!F758 ), "", IF( ISBLANK( 'F_Input Override'!F758 ), 'F_Inputs - BP'!F758, 'F_Input Override'!F758 ) )</f>
        <v>0</v>
      </c>
      <c r="G758" s="58">
        <f xml:space="preserve"> IF( ISNA( 'F_Input Override'!G758 ), "", IF( ISBLANK( 'F_Input Override'!G758 ), 'F_Inputs - BP'!G758, 'F_Input Override'!G758 ) )</f>
        <v>0</v>
      </c>
      <c r="H758" s="58">
        <f xml:space="preserve"> IF( ISNA( 'F_Input Override'!H758 ), "", IF( ISBLANK( 'F_Input Override'!H758 ), 'F_Inputs - BP'!H758, 'F_Input Override'!H758 ) )</f>
        <v>0</v>
      </c>
      <c r="I758" s="58">
        <f xml:space="preserve"> IF( ISNA( 'F_Input Override'!I758 ), "", IF( ISBLANK( 'F_Input Override'!I758 ), 'F_Inputs - BP'!I758, 'F_Input Override'!I758 ) )</f>
        <v>0</v>
      </c>
      <c r="J758" s="58">
        <f xml:space="preserve"> IF( ISNA( 'F_Input Override'!J758 ), "", IF( ISBLANK( 'F_Input Override'!J758 ), 'F_Inputs - BP'!J758, 'F_Input Override'!J758 ) )</f>
        <v>0</v>
      </c>
      <c r="K758" s="64" t="str">
        <f xml:space="preserve"> INDEX(Lookup!C:C, MATCH('Inp - BP final'!B758, Lookup!B:B, 0),)</f>
        <v>WWN+ - DS capex</v>
      </c>
    </row>
    <row r="759" spans="1:12">
      <c r="A759" t="s">
        <v>349</v>
      </c>
      <c r="B759" t="s">
        <v>331</v>
      </c>
      <c r="C759" t="s">
        <v>332</v>
      </c>
      <c r="D759" t="s">
        <v>47</v>
      </c>
      <c r="E759" t="s">
        <v>41</v>
      </c>
      <c r="F759" s="58">
        <f xml:space="preserve"> IF( ISNA( 'F_Input Override'!F759 ), "", IF( ISBLANK( 'F_Input Override'!F759 ), 'F_Inputs - BP'!F759, 'F_Input Override'!F759 ) )</f>
        <v>0</v>
      </c>
      <c r="G759" s="58">
        <f xml:space="preserve"> IF( ISNA( 'F_Input Override'!G759 ), "", IF( ISBLANK( 'F_Input Override'!G759 ), 'F_Inputs - BP'!G759, 'F_Input Override'!G759 ) )</f>
        <v>0</v>
      </c>
      <c r="H759" s="58">
        <f xml:space="preserve"> IF( ISNA( 'F_Input Override'!H759 ), "", IF( ISBLANK( 'F_Input Override'!H759 ), 'F_Inputs - BP'!H759, 'F_Input Override'!H759 ) )</f>
        <v>0</v>
      </c>
      <c r="I759" s="58">
        <f xml:space="preserve"> IF( ISNA( 'F_Input Override'!I759 ), "", IF( ISBLANK( 'F_Input Override'!I759 ), 'F_Inputs - BP'!I759, 'F_Input Override'!I759 ) )</f>
        <v>0</v>
      </c>
      <c r="J759" s="58">
        <f xml:space="preserve"> IF( ISNA( 'F_Input Override'!J759 ), "", IF( ISBLANK( 'F_Input Override'!J759 ), 'F_Inputs - BP'!J759, 'F_Input Override'!J759 ) )</f>
        <v>0</v>
      </c>
      <c r="K759" s="64" t="str">
        <f xml:space="preserve"> INDEX(Lookup!C:C, MATCH('Inp - BP final'!B759, Lookup!B:B, 0),)</f>
        <v>WWN+ - DS capex</v>
      </c>
    </row>
    <row r="760" spans="1:12">
      <c r="A760" t="s">
        <v>349</v>
      </c>
      <c r="B760" t="s">
        <v>333</v>
      </c>
      <c r="C760" t="s">
        <v>334</v>
      </c>
      <c r="D760" t="s">
        <v>47</v>
      </c>
      <c r="E760" t="s">
        <v>41</v>
      </c>
      <c r="F760" s="58">
        <f xml:space="preserve"> IF( ISNA( 'F_Input Override'!F760 ), "", IF( ISBLANK( 'F_Input Override'!F760 ), 'F_Inputs - BP'!F760, 'F_Input Override'!F760 ) )</f>
        <v>5.0669999999999993</v>
      </c>
      <c r="G760" s="58">
        <f xml:space="preserve"> IF( ISNA( 'F_Input Override'!G760 ), "", IF( ISBLANK( 'F_Input Override'!G760 ), 'F_Inputs - BP'!G760, 'F_Input Override'!G760 ) )</f>
        <v>5.0140000000000002</v>
      </c>
      <c r="H760" s="58">
        <f xml:space="preserve"> IF( ISNA( 'F_Input Override'!H760 ), "", IF( ISBLANK( 'F_Input Override'!H760 ), 'F_Inputs - BP'!H760, 'F_Input Override'!H760 ) )</f>
        <v>7.0790000000000006</v>
      </c>
      <c r="I760" s="58">
        <f xml:space="preserve"> IF( ISNA( 'F_Input Override'!I760 ), "", IF( ISBLANK( 'F_Input Override'!I760 ), 'F_Inputs - BP'!I760, 'F_Input Override'!I760 ) )</f>
        <v>5.2560000000000002</v>
      </c>
      <c r="J760" s="58">
        <f xml:space="preserve"> IF( ISNA( 'F_Input Override'!J760 ), "", IF( ISBLANK( 'F_Input Override'!J760 ), 'F_Inputs - BP'!J760, 'F_Input Override'!J760 ) )</f>
        <v>3.085</v>
      </c>
      <c r="K760" s="64" t="str">
        <f xml:space="preserve"> INDEX(Lookup!C:C, MATCH('Inp - BP final'!B760, Lookup!B:B, 0),)</f>
        <v>WWN+ - Total DS capex</v>
      </c>
      <c r="L760" t="s">
        <v>366</v>
      </c>
    </row>
    <row r="761" spans="1:12">
      <c r="A761" t="s">
        <v>349</v>
      </c>
      <c r="B761" t="s">
        <v>335</v>
      </c>
      <c r="C761" t="s">
        <v>336</v>
      </c>
      <c r="D761" t="s">
        <v>47</v>
      </c>
      <c r="E761" t="s">
        <v>41</v>
      </c>
      <c r="F761" s="58">
        <f xml:space="preserve"> IF( ISNA( 'F_Input Override'!F761 ), "", IF( ISBLANK( 'F_Input Override'!F761 ), 'F_Inputs - BP'!F761, 'F_Input Override'!F761 ) )</f>
        <v>0</v>
      </c>
      <c r="G761" s="58">
        <f xml:space="preserve"> IF( ISNA( 'F_Input Override'!G761 ), "", IF( ISBLANK( 'F_Input Override'!G761 ), 'F_Inputs - BP'!G761, 'F_Input Override'!G761 ) )</f>
        <v>0</v>
      </c>
      <c r="H761" s="58">
        <f xml:space="preserve"> IF( ISNA( 'F_Input Override'!H761 ), "", IF( ISBLANK( 'F_Input Override'!H761 ), 'F_Inputs - BP'!H761, 'F_Input Override'!H761 ) )</f>
        <v>0</v>
      </c>
      <c r="I761" s="58">
        <f xml:space="preserve"> IF( ISNA( 'F_Input Override'!I761 ), "", IF( ISBLANK( 'F_Input Override'!I761 ), 'F_Inputs - BP'!I761, 'F_Input Override'!I761 ) )</f>
        <v>0</v>
      </c>
      <c r="J761" s="58">
        <f xml:space="preserve"> IF( ISNA( 'F_Input Override'!J761 ), "", IF( ISBLANK( 'F_Input Override'!J761 ), 'F_Inputs - BP'!J761, 'F_Input Override'!J761 ) )</f>
        <v>0</v>
      </c>
      <c r="K761" s="64" t="str">
        <f xml:space="preserve"> INDEX(Lookup!C:C, MATCH('Inp - BP final'!B761, Lookup!B:B, 0),)</f>
        <v>WWN+ - DS opex</v>
      </c>
    </row>
    <row r="762" spans="1:12">
      <c r="A762" t="s">
        <v>349</v>
      </c>
      <c r="B762" t="s">
        <v>337</v>
      </c>
      <c r="C762" t="s">
        <v>338</v>
      </c>
      <c r="D762" t="s">
        <v>47</v>
      </c>
      <c r="E762" t="s">
        <v>41</v>
      </c>
      <c r="F762" s="58">
        <f xml:space="preserve"> IF( ISNA( 'F_Input Override'!F762 ), "", IF( ISBLANK( 'F_Input Override'!F762 ), 'F_Inputs - BP'!F762, 'F_Input Override'!F762 ) )</f>
        <v>0</v>
      </c>
      <c r="G762" s="58">
        <f xml:space="preserve"> IF( ISNA( 'F_Input Override'!G762 ), "", IF( ISBLANK( 'F_Input Override'!G762 ), 'F_Inputs - BP'!G762, 'F_Input Override'!G762 ) )</f>
        <v>0</v>
      </c>
      <c r="H762" s="58">
        <f xml:space="preserve"> IF( ISNA( 'F_Input Override'!H762 ), "", IF( ISBLANK( 'F_Input Override'!H762 ), 'F_Inputs - BP'!H762, 'F_Input Override'!H762 ) )</f>
        <v>0</v>
      </c>
      <c r="I762" s="58">
        <f xml:space="preserve"> IF( ISNA( 'F_Input Override'!I762 ), "", IF( ISBLANK( 'F_Input Override'!I762 ), 'F_Inputs - BP'!I762, 'F_Input Override'!I762 ) )</f>
        <v>0</v>
      </c>
      <c r="J762" s="58">
        <f xml:space="preserve"> IF( ISNA( 'F_Input Override'!J762 ), "", IF( ISBLANK( 'F_Input Override'!J762 ), 'F_Inputs - BP'!J762, 'F_Input Override'!J762 ) )</f>
        <v>0</v>
      </c>
      <c r="K762" s="64" t="str">
        <f xml:space="preserve"> INDEX(Lookup!C:C, MATCH('Inp - BP final'!B762, Lookup!B:B, 0),)</f>
        <v>WWN+ - DS opex</v>
      </c>
    </row>
    <row r="763" spans="1:12">
      <c r="A763" t="s">
        <v>349</v>
      </c>
      <c r="B763" t="s">
        <v>339</v>
      </c>
      <c r="C763" t="s">
        <v>340</v>
      </c>
      <c r="D763" t="s">
        <v>47</v>
      </c>
      <c r="E763" t="s">
        <v>41</v>
      </c>
      <c r="F763" s="58">
        <f xml:space="preserve"> IF( ISNA( 'F_Input Override'!F763 ), "", IF( ISBLANK( 'F_Input Override'!F763 ), 'F_Inputs - BP'!F763, 'F_Input Override'!F763 ) )</f>
        <v>0</v>
      </c>
      <c r="G763" s="58">
        <f xml:space="preserve"> IF( ISNA( 'F_Input Override'!G763 ), "", IF( ISBLANK( 'F_Input Override'!G763 ), 'F_Inputs - BP'!G763, 'F_Input Override'!G763 ) )</f>
        <v>0</v>
      </c>
      <c r="H763" s="58">
        <f xml:space="preserve"> IF( ISNA( 'F_Input Override'!H763 ), "", IF( ISBLANK( 'F_Input Override'!H763 ), 'F_Inputs - BP'!H763, 'F_Input Override'!H763 ) )</f>
        <v>0</v>
      </c>
      <c r="I763" s="58">
        <f xml:space="preserve"> IF( ISNA( 'F_Input Override'!I763 ), "", IF( ISBLANK( 'F_Input Override'!I763 ), 'F_Inputs - BP'!I763, 'F_Input Override'!I763 ) )</f>
        <v>0</v>
      </c>
      <c r="J763" s="58">
        <f xml:space="preserve"> IF( ISNA( 'F_Input Override'!J763 ), "", IF( ISBLANK( 'F_Input Override'!J763 ), 'F_Inputs - BP'!J763, 'F_Input Override'!J763 ) )</f>
        <v>0</v>
      </c>
      <c r="K763" s="64" t="str">
        <f xml:space="preserve"> INDEX(Lookup!C:C, MATCH('Inp - BP final'!B763, Lookup!B:B, 0),)</f>
        <v>WWN+ - DS opex</v>
      </c>
    </row>
    <row r="764" spans="1:12">
      <c r="A764" t="s">
        <v>349</v>
      </c>
      <c r="B764" t="s">
        <v>341</v>
      </c>
      <c r="C764" t="s">
        <v>342</v>
      </c>
      <c r="D764" t="s">
        <v>47</v>
      </c>
      <c r="E764" t="s">
        <v>41</v>
      </c>
      <c r="F764" s="58">
        <f xml:space="preserve"> IF( ISNA( 'F_Input Override'!F764 ), "", IF( ISBLANK( 'F_Input Override'!F764 ), 'F_Inputs - BP'!F764, 'F_Input Override'!F764 ) )</f>
        <v>0</v>
      </c>
      <c r="G764" s="58">
        <f xml:space="preserve"> IF( ISNA( 'F_Input Override'!G764 ), "", IF( ISBLANK( 'F_Input Override'!G764 ), 'F_Inputs - BP'!G764, 'F_Input Override'!G764 ) )</f>
        <v>0</v>
      </c>
      <c r="H764" s="58">
        <f xml:space="preserve"> IF( ISNA( 'F_Input Override'!H764 ), "", IF( ISBLANK( 'F_Input Override'!H764 ), 'F_Inputs - BP'!H764, 'F_Input Override'!H764 ) )</f>
        <v>0</v>
      </c>
      <c r="I764" s="58">
        <f xml:space="preserve"> IF( ISNA( 'F_Input Override'!I764 ), "", IF( ISBLANK( 'F_Input Override'!I764 ), 'F_Inputs - BP'!I764, 'F_Input Override'!I764 ) )</f>
        <v>0</v>
      </c>
      <c r="J764" s="58">
        <f xml:space="preserve"> IF( ISNA( 'F_Input Override'!J764 ), "", IF( ISBLANK( 'F_Input Override'!J764 ), 'F_Inputs - BP'!J764, 'F_Input Override'!J764 ) )</f>
        <v>0</v>
      </c>
      <c r="K764" s="64" t="str">
        <f xml:space="preserve"> INDEX(Lookup!C:C, MATCH('Inp - BP final'!B764, Lookup!B:B, 0),)</f>
        <v>WWN+ - DS opex</v>
      </c>
    </row>
    <row r="765" spans="1:12">
      <c r="A765" t="s">
        <v>349</v>
      </c>
      <c r="B765" t="s">
        <v>343</v>
      </c>
      <c r="C765" t="s">
        <v>344</v>
      </c>
      <c r="D765" t="s">
        <v>47</v>
      </c>
      <c r="E765" t="s">
        <v>41</v>
      </c>
      <c r="F765" s="58">
        <f xml:space="preserve"> IF( ISNA( 'F_Input Override'!F765 ), "", IF( ISBLANK( 'F_Input Override'!F765 ), 'F_Inputs - BP'!F765, 'F_Input Override'!F765 ) )</f>
        <v>0</v>
      </c>
      <c r="G765" s="58">
        <f xml:space="preserve"> IF( ISNA( 'F_Input Override'!G765 ), "", IF( ISBLANK( 'F_Input Override'!G765 ), 'F_Inputs - BP'!G765, 'F_Input Override'!G765 ) )</f>
        <v>0</v>
      </c>
      <c r="H765" s="58">
        <f xml:space="preserve"> IF( ISNA( 'F_Input Override'!H765 ), "", IF( ISBLANK( 'F_Input Override'!H765 ), 'F_Inputs - BP'!H765, 'F_Input Override'!H765 ) )</f>
        <v>0</v>
      </c>
      <c r="I765" s="58">
        <f xml:space="preserve"> IF( ISNA( 'F_Input Override'!I765 ), "", IF( ISBLANK( 'F_Input Override'!I765 ), 'F_Inputs - BP'!I765, 'F_Input Override'!I765 ) )</f>
        <v>0</v>
      </c>
      <c r="J765" s="58">
        <f xml:space="preserve"> IF( ISNA( 'F_Input Override'!J765 ), "", IF( ISBLANK( 'F_Input Override'!J765 ), 'F_Inputs - BP'!J765, 'F_Input Override'!J765 ) )</f>
        <v>0</v>
      </c>
      <c r="K765" s="64" t="str">
        <f xml:space="preserve"> INDEX(Lookup!C:C, MATCH('Inp - BP final'!B765, Lookup!B:B, 0),)</f>
        <v>WWN+ - DS opex</v>
      </c>
    </row>
    <row r="766" spans="1:12">
      <c r="A766" t="s">
        <v>349</v>
      </c>
      <c r="B766" t="s">
        <v>345</v>
      </c>
      <c r="C766" t="s">
        <v>346</v>
      </c>
      <c r="D766" t="s">
        <v>47</v>
      </c>
      <c r="E766" t="s">
        <v>41</v>
      </c>
      <c r="F766" s="58">
        <f xml:space="preserve"> IF( ISNA( 'F_Input Override'!F766 ), "", IF( ISBLANK( 'F_Input Override'!F766 ), 'F_Inputs - BP'!F766, 'F_Input Override'!F766 ) )</f>
        <v>0</v>
      </c>
      <c r="G766" s="58">
        <f xml:space="preserve"> IF( ISNA( 'F_Input Override'!G766 ), "", IF( ISBLANK( 'F_Input Override'!G766 ), 'F_Inputs - BP'!G766, 'F_Input Override'!G766 ) )</f>
        <v>0</v>
      </c>
      <c r="H766" s="58">
        <f xml:space="preserve"> IF( ISNA( 'F_Input Override'!H766 ), "", IF( ISBLANK( 'F_Input Override'!H766 ), 'F_Inputs - BP'!H766, 'F_Input Override'!H766 ) )</f>
        <v>0</v>
      </c>
      <c r="I766" s="58">
        <f xml:space="preserve"> IF( ISNA( 'F_Input Override'!I766 ), "", IF( ISBLANK( 'F_Input Override'!I766 ), 'F_Inputs - BP'!I766, 'F_Input Override'!I766 ) )</f>
        <v>0</v>
      </c>
      <c r="J766" s="58">
        <f xml:space="preserve"> IF( ISNA( 'F_Input Override'!J766 ), "", IF( ISBLANK( 'F_Input Override'!J766 ), 'F_Inputs - BP'!J766, 'F_Input Override'!J766 ) )</f>
        <v>0</v>
      </c>
      <c r="K766" s="64" t="str">
        <f xml:space="preserve"> INDEX(Lookup!C:C, MATCH('Inp - BP final'!B766, Lookup!B:B, 0),)</f>
        <v>WWN+ - Total DS opex</v>
      </c>
      <c r="L766" t="s">
        <v>366</v>
      </c>
    </row>
    <row r="767" spans="1:12">
      <c r="A767" t="s">
        <v>350</v>
      </c>
      <c r="B767" t="s">
        <v>45</v>
      </c>
      <c r="C767" t="s">
        <v>46</v>
      </c>
      <c r="D767" t="s">
        <v>47</v>
      </c>
      <c r="E767" t="s">
        <v>41</v>
      </c>
      <c r="F767" s="58">
        <f xml:space="preserve"> IF( ISNA( 'F_Input Override'!F767 ), "", IF( ISBLANK( 'F_Input Override'!F767 ), 'F_Inputs - BP'!F767, 'F_Input Override'!F767 ) )</f>
        <v>3.958120877024164</v>
      </c>
      <c r="G767" s="58">
        <f xml:space="preserve"> IF( ISNA( 'F_Input Override'!G767 ), "", IF( ISBLANK( 'F_Input Override'!G767 ), 'F_Inputs - BP'!G767, 'F_Input Override'!G767 ) )</f>
        <v>4.3719484944877713</v>
      </c>
      <c r="H767" s="58">
        <f xml:space="preserve"> IF( ISNA( 'F_Input Override'!H767 ), "", IF( ISBLANK( 'F_Input Override'!H767 ), 'F_Inputs - BP'!H767, 'F_Input Override'!H767 ) )</f>
        <v>4.4476450684038094</v>
      </c>
      <c r="I767" s="58">
        <f xml:space="preserve"> IF( ISNA( 'F_Input Override'!I767 ), "", IF( ISBLANK( 'F_Input Override'!I767 ), 'F_Inputs - BP'!I767, 'F_Input Override'!I767 ) )</f>
        <v>4.4489759318577962</v>
      </c>
      <c r="J767" s="58">
        <f xml:space="preserve"> IF( ISNA( 'F_Input Override'!J767 ), "", IF( ISBLANK( 'F_Input Override'!J767 ), 'F_Inputs - BP'!J767, 'F_Input Override'!J767 ) )</f>
        <v>4.4482926441045478</v>
      </c>
      <c r="K767" s="64" t="str">
        <f xml:space="preserve"> INDEX(Lookup!C:C, MATCH('Inp - BP final'!B767, Lookup!B:B, 0),)</f>
        <v>WR - Base opex</v>
      </c>
    </row>
    <row r="768" spans="1:12">
      <c r="A768" t="s">
        <v>350</v>
      </c>
      <c r="B768" t="s">
        <v>48</v>
      </c>
      <c r="C768" t="s">
        <v>49</v>
      </c>
      <c r="D768" t="s">
        <v>47</v>
      </c>
      <c r="E768" t="s">
        <v>41</v>
      </c>
      <c r="F768" s="58">
        <f xml:space="preserve"> IF( ISNA( 'F_Input Override'!F768 ), "", IF( ISBLANK( 'F_Input Override'!F768 ), 'F_Inputs - BP'!F768, 'F_Input Override'!F768 ) )</f>
        <v>2.20653488014305</v>
      </c>
      <c r="G768" s="58">
        <f xml:space="preserve"> IF( ISNA( 'F_Input Override'!G768 ), "", IF( ISBLANK( 'F_Input Override'!G768 ), 'F_Inputs - BP'!G768, 'F_Input Override'!G768 ) )</f>
        <v>2.1831384159691738</v>
      </c>
      <c r="H768" s="58">
        <f xml:space="preserve"> IF( ISNA( 'F_Input Override'!H768 ), "", IF( ISBLANK( 'F_Input Override'!H768 ), 'F_Inputs - BP'!H768, 'F_Input Override'!H768 ) )</f>
        <v>2.1362121372175151</v>
      </c>
      <c r="I768" s="58">
        <f xml:space="preserve"> IF( ISNA( 'F_Input Override'!I768 ), "", IF( ISBLANK( 'F_Input Override'!I768 ), 'F_Inputs - BP'!I768, 'F_Input Override'!I768 ) )</f>
        <v>2.1539500146003299</v>
      </c>
      <c r="J768" s="58">
        <f xml:space="preserve"> IF( ISNA( 'F_Input Override'!J768 ), "", IF( ISBLANK( 'F_Input Override'!J768 ), 'F_Inputs - BP'!J768, 'F_Input Override'!J768 ) )</f>
        <v>2.1719845449652642</v>
      </c>
      <c r="K768" s="64" t="str">
        <f xml:space="preserve"> INDEX(Lookup!C:C, MATCH('Inp - BP final'!B768, Lookup!B:B, 0),)</f>
        <v>WN+ - Base opex</v>
      </c>
    </row>
    <row r="769" spans="1:12">
      <c r="A769" t="s">
        <v>350</v>
      </c>
      <c r="B769" t="s">
        <v>50</v>
      </c>
      <c r="C769" t="s">
        <v>51</v>
      </c>
      <c r="D769" t="s">
        <v>47</v>
      </c>
      <c r="E769" t="s">
        <v>41</v>
      </c>
      <c r="F769" s="58">
        <f xml:space="preserve"> IF( ISNA( 'F_Input Override'!F769 ), "", IF( ISBLANK( 'F_Input Override'!F769 ), 'F_Inputs - BP'!F769, 'F_Input Override'!F769 ) )</f>
        <v>0</v>
      </c>
      <c r="G769" s="58">
        <f xml:space="preserve"> IF( ISNA( 'F_Input Override'!G769 ), "", IF( ISBLANK( 'F_Input Override'!G769 ), 'F_Inputs - BP'!G769, 'F_Input Override'!G769 ) )</f>
        <v>0</v>
      </c>
      <c r="H769" s="58">
        <f xml:space="preserve"> IF( ISNA( 'F_Input Override'!H769 ), "", IF( ISBLANK( 'F_Input Override'!H769 ), 'F_Inputs - BP'!H769, 'F_Input Override'!H769 ) )</f>
        <v>0</v>
      </c>
      <c r="I769" s="58">
        <f xml:space="preserve"> IF( ISNA( 'F_Input Override'!I769 ), "", IF( ISBLANK( 'F_Input Override'!I769 ), 'F_Inputs - BP'!I769, 'F_Input Override'!I769 ) )</f>
        <v>0</v>
      </c>
      <c r="J769" s="58">
        <f xml:space="preserve"> IF( ISNA( 'F_Input Override'!J769 ), "", IF( ISBLANK( 'F_Input Override'!J769 ), 'F_Inputs - BP'!J769, 'F_Input Override'!J769 ) )</f>
        <v>0</v>
      </c>
      <c r="K769" s="64" t="str">
        <f xml:space="preserve"> INDEX(Lookup!C:C, MATCH('Inp - BP final'!B769, Lookup!B:B, 0),)</f>
        <v>WN+ - Base opex</v>
      </c>
    </row>
    <row r="770" spans="1:12">
      <c r="A770" t="s">
        <v>350</v>
      </c>
      <c r="B770" t="s">
        <v>52</v>
      </c>
      <c r="C770" t="s">
        <v>53</v>
      </c>
      <c r="D770" t="s">
        <v>47</v>
      </c>
      <c r="E770" t="s">
        <v>41</v>
      </c>
      <c r="F770" s="58">
        <f xml:space="preserve"> IF( ISNA( 'F_Input Override'!F770 ), "", IF( ISBLANK( 'F_Input Override'!F770 ), 'F_Inputs - BP'!F770, 'F_Input Override'!F770 ) )</f>
        <v>1.824352097119943</v>
      </c>
      <c r="G770" s="58">
        <f xml:space="preserve"> IF( ISNA( 'F_Input Override'!G770 ), "", IF( ISBLANK( 'F_Input Override'!G770 ), 'F_Inputs - BP'!G770, 'F_Input Override'!G770 ) )</f>
        <v>1.569317810855672</v>
      </c>
      <c r="H770" s="58">
        <f xml:space="preserve"> IF( ISNA( 'F_Input Override'!H770 ), "", IF( ISBLANK( 'F_Input Override'!H770 ), 'F_Inputs - BP'!H770, 'F_Input Override'!H770 ) )</f>
        <v>2.5348635027599071</v>
      </c>
      <c r="I770" s="58">
        <f xml:space="preserve"> IF( ISNA( 'F_Input Override'!I770 ), "", IF( ISBLANK( 'F_Input Override'!I770 ), 'F_Inputs - BP'!I770, 'F_Input Override'!I770 ) )</f>
        <v>1.108405041557744</v>
      </c>
      <c r="J770" s="58">
        <f xml:space="preserve"> IF( ISNA( 'F_Input Override'!J770 ), "", IF( ISBLANK( 'F_Input Override'!J770 ), 'F_Inputs - BP'!J770, 'F_Input Override'!J770 ) )</f>
        <v>2.5363058502607019</v>
      </c>
      <c r="K770" s="64" t="str">
        <f xml:space="preserve"> INDEX(Lookup!C:C, MATCH('Inp - BP final'!B770, Lookup!B:B, 0),)</f>
        <v>WN+ - Base opex</v>
      </c>
    </row>
    <row r="771" spans="1:12">
      <c r="A771" t="s">
        <v>350</v>
      </c>
      <c r="B771" t="s">
        <v>54</v>
      </c>
      <c r="C771" t="s">
        <v>55</v>
      </c>
      <c r="D771" t="s">
        <v>47</v>
      </c>
      <c r="E771" t="s">
        <v>41</v>
      </c>
      <c r="F771" s="58">
        <f xml:space="preserve"> IF( ISNA( 'F_Input Override'!F771 ), "", IF( ISBLANK( 'F_Input Override'!F771 ), 'F_Inputs - BP'!F771, 'F_Input Override'!F771 ) )</f>
        <v>11.821024544171349</v>
      </c>
      <c r="G771" s="58">
        <f xml:space="preserve"> IF( ISNA( 'F_Input Override'!G771 ), "", IF( ISBLANK( 'F_Input Override'!G771 ), 'F_Inputs - BP'!G771, 'F_Input Override'!G771 ) )</f>
        <v>13.25978061921565</v>
      </c>
      <c r="H771" s="58">
        <f xml:space="preserve"> IF( ISNA( 'F_Input Override'!H771 ), "", IF( ISBLANK( 'F_Input Override'!H771 ), 'F_Inputs - BP'!H771, 'F_Input Override'!H771 ) )</f>
        <v>13.19898022140532</v>
      </c>
      <c r="I771" s="58">
        <f xml:space="preserve"> IF( ISNA( 'F_Input Override'!I771 ), "", IF( ISBLANK( 'F_Input Override'!I771 ), 'F_Inputs - BP'!I771, 'F_Input Override'!I771 ) )</f>
        <v>12.76347990766604</v>
      </c>
      <c r="J771" s="58">
        <f xml:space="preserve"> IF( ISNA( 'F_Input Override'!J771 ), "", IF( ISBLANK( 'F_Input Override'!J771 ), 'F_Inputs - BP'!J771, 'F_Input Override'!J771 ) )</f>
        <v>13.294431413971139</v>
      </c>
      <c r="K771" s="64" t="str">
        <f xml:space="preserve"> INDEX(Lookup!C:C, MATCH('Inp - BP final'!B771, Lookup!B:B, 0),)</f>
        <v>WN+ - Base opex</v>
      </c>
    </row>
    <row r="772" spans="1:12">
      <c r="A772" t="s">
        <v>350</v>
      </c>
      <c r="B772" t="s">
        <v>56</v>
      </c>
      <c r="C772" t="s">
        <v>57</v>
      </c>
      <c r="D772" t="s">
        <v>47</v>
      </c>
      <c r="E772" t="s">
        <v>41</v>
      </c>
      <c r="F772" s="58">
        <f xml:space="preserve"> IF( ISNA( 'F_Input Override'!F772 ), "", IF( ISBLANK( 'F_Input Override'!F772 ), 'F_Inputs - BP'!F772, 'F_Input Override'!F772 ) )</f>
        <v>19.81003239845851</v>
      </c>
      <c r="G772" s="58">
        <f xml:space="preserve"> IF( ISNA( 'F_Input Override'!G772 ), "", IF( ISBLANK( 'F_Input Override'!G772 ), 'F_Inputs - BP'!G772, 'F_Input Override'!G772 ) )</f>
        <v>21.384185340528269</v>
      </c>
      <c r="H772" s="58">
        <f xml:space="preserve"> IF( ISNA( 'F_Input Override'!H772 ), "", IF( ISBLANK( 'F_Input Override'!H772 ), 'F_Inputs - BP'!H772, 'F_Input Override'!H772 ) )</f>
        <v>22.31770092978655</v>
      </c>
      <c r="I772" s="58">
        <f xml:space="preserve"> IF( ISNA( 'F_Input Override'!I772 ), "", IF( ISBLANK( 'F_Input Override'!I772 ), 'F_Inputs - BP'!I772, 'F_Input Override'!I772 ) )</f>
        <v>20.474810895681909</v>
      </c>
      <c r="J772" s="58">
        <f xml:space="preserve"> IF( ISNA( 'F_Input Override'!J772 ), "", IF( ISBLANK( 'F_Input Override'!J772 ), 'F_Inputs - BP'!J772, 'F_Input Override'!J772 ) )</f>
        <v>22.451014453301649</v>
      </c>
      <c r="K772" s="64" t="str">
        <f xml:space="preserve"> INDEX(Lookup!C:C, MATCH('Inp - BP final'!B772, Lookup!B:B, 0),)</f>
        <v>Total - Base opex</v>
      </c>
      <c r="L772" t="s">
        <v>366</v>
      </c>
    </row>
    <row r="773" spans="1:12">
      <c r="A773" t="s">
        <v>350</v>
      </c>
      <c r="B773" t="s">
        <v>58</v>
      </c>
      <c r="C773" t="s">
        <v>59</v>
      </c>
      <c r="D773" t="s">
        <v>47</v>
      </c>
      <c r="E773" t="s">
        <v>41</v>
      </c>
      <c r="F773" s="58">
        <f xml:space="preserve"> IF( ISNA( 'F_Input Override'!F773 ), "", IF( ISBLANK( 'F_Input Override'!F773 ), 'F_Inputs - BP'!F773, 'F_Input Override'!F773 ) )</f>
        <v>9.4246454229425999E-2</v>
      </c>
      <c r="G773" s="58">
        <f xml:space="preserve"> IF( ISNA( 'F_Input Override'!G773 ), "", IF( ISBLANK( 'F_Input Override'!G773 ), 'F_Inputs - BP'!G773, 'F_Input Override'!G773 ) )</f>
        <v>0.13072656113788139</v>
      </c>
      <c r="H773" s="58">
        <f xml:space="preserve"> IF( ISNA( 'F_Input Override'!H773 ), "", IF( ISBLANK( 'F_Input Override'!H773 ), 'F_Inputs - BP'!H773, 'F_Input Override'!H773 ) )</f>
        <v>7.4641606238905728E-2</v>
      </c>
      <c r="I773" s="58">
        <f xml:space="preserve"> IF( ISNA( 'F_Input Override'!I773 ), "", IF( ISBLANK( 'F_Input Override'!I773 ), 'F_Inputs - BP'!I773, 'F_Input Override'!I773 ) )</f>
        <v>7.4161329239863585E-2</v>
      </c>
      <c r="J773" s="58">
        <f xml:space="preserve"> IF( ISNA( 'F_Input Override'!J773 ), "", IF( ISBLANK( 'F_Input Override'!J773 ), 'F_Inputs - BP'!J773, 'F_Input Override'!J773 ) )</f>
        <v>7.4635004638246918E-2</v>
      </c>
      <c r="K773" s="64" t="str">
        <f xml:space="preserve"> INDEX(Lookup!C:C, MATCH('Inp - BP final'!B773, Lookup!B:B, 0),)</f>
        <v>WR - Enh opex</v>
      </c>
    </row>
    <row r="774" spans="1:12">
      <c r="A774" t="s">
        <v>350</v>
      </c>
      <c r="B774" t="s">
        <v>60</v>
      </c>
      <c r="C774" t="s">
        <v>61</v>
      </c>
      <c r="D774" t="s">
        <v>47</v>
      </c>
      <c r="E774" t="s">
        <v>41</v>
      </c>
      <c r="F774" s="58">
        <f xml:space="preserve"> IF( ISNA( 'F_Input Override'!F774 ), "", IF( ISBLANK( 'F_Input Override'!F774 ), 'F_Inputs - BP'!F774, 'F_Input Override'!F774 ) )</f>
        <v>0</v>
      </c>
      <c r="G774" s="58">
        <f xml:space="preserve"> IF( ISNA( 'F_Input Override'!G774 ), "", IF( ISBLANK( 'F_Input Override'!G774 ), 'F_Inputs - BP'!G774, 'F_Input Override'!G774 ) )</f>
        <v>0</v>
      </c>
      <c r="H774" s="58">
        <f xml:space="preserve"> IF( ISNA( 'F_Input Override'!H774 ), "", IF( ISBLANK( 'F_Input Override'!H774 ), 'F_Inputs - BP'!H774, 'F_Input Override'!H774 ) )</f>
        <v>0</v>
      </c>
      <c r="I774" s="58">
        <f xml:space="preserve"> IF( ISNA( 'F_Input Override'!I774 ), "", IF( ISBLANK( 'F_Input Override'!I774 ), 'F_Inputs - BP'!I774, 'F_Input Override'!I774 ) )</f>
        <v>0</v>
      </c>
      <c r="J774" s="58">
        <f xml:space="preserve"> IF( ISNA( 'F_Input Override'!J774 ), "", IF( ISBLANK( 'F_Input Override'!J774 ), 'F_Inputs - BP'!J774, 'F_Input Override'!J774 ) )</f>
        <v>0</v>
      </c>
      <c r="K774" s="64" t="str">
        <f xml:space="preserve"> INDEX(Lookup!C:C, MATCH('Inp - BP final'!B774, Lookup!B:B, 0),)</f>
        <v>WN+ - Enh opex</v>
      </c>
    </row>
    <row r="775" spans="1:12">
      <c r="A775" t="s">
        <v>350</v>
      </c>
      <c r="B775" t="s">
        <v>62</v>
      </c>
      <c r="C775" t="s">
        <v>63</v>
      </c>
      <c r="D775" t="s">
        <v>47</v>
      </c>
      <c r="E775" t="s">
        <v>41</v>
      </c>
      <c r="F775" s="58">
        <f xml:space="preserve"> IF( ISNA( 'F_Input Override'!F775 ), "", IF( ISBLANK( 'F_Input Override'!F775 ), 'F_Inputs - BP'!F775, 'F_Input Override'!F775 ) )</f>
        <v>0</v>
      </c>
      <c r="G775" s="58">
        <f xml:space="preserve"> IF( ISNA( 'F_Input Override'!G775 ), "", IF( ISBLANK( 'F_Input Override'!G775 ), 'F_Inputs - BP'!G775, 'F_Input Override'!G775 ) )</f>
        <v>0</v>
      </c>
      <c r="H775" s="58">
        <f xml:space="preserve"> IF( ISNA( 'F_Input Override'!H775 ), "", IF( ISBLANK( 'F_Input Override'!H775 ), 'F_Inputs - BP'!H775, 'F_Input Override'!H775 ) )</f>
        <v>0</v>
      </c>
      <c r="I775" s="58">
        <f xml:space="preserve"> IF( ISNA( 'F_Input Override'!I775 ), "", IF( ISBLANK( 'F_Input Override'!I775 ), 'F_Inputs - BP'!I775, 'F_Input Override'!I775 ) )</f>
        <v>0</v>
      </c>
      <c r="J775" s="58">
        <f xml:space="preserve"> IF( ISNA( 'F_Input Override'!J775 ), "", IF( ISBLANK( 'F_Input Override'!J775 ), 'F_Inputs - BP'!J775, 'F_Input Override'!J775 ) )</f>
        <v>0</v>
      </c>
      <c r="K775" s="64" t="str">
        <f xml:space="preserve"> INDEX(Lookup!C:C, MATCH('Inp - BP final'!B775, Lookup!B:B, 0),)</f>
        <v>WN+ - Enh opex</v>
      </c>
    </row>
    <row r="776" spans="1:12">
      <c r="A776" t="s">
        <v>350</v>
      </c>
      <c r="B776" t="s">
        <v>64</v>
      </c>
      <c r="C776" t="s">
        <v>65</v>
      </c>
      <c r="D776" t="s">
        <v>47</v>
      </c>
      <c r="E776" t="s">
        <v>41</v>
      </c>
      <c r="F776" s="58">
        <f xml:space="preserve"> IF( ISNA( 'F_Input Override'!F776 ), "", IF( ISBLANK( 'F_Input Override'!F776 ), 'F_Inputs - BP'!F776, 'F_Input Override'!F776 ) )</f>
        <v>0</v>
      </c>
      <c r="G776" s="58">
        <f xml:space="preserve"> IF( ISNA( 'F_Input Override'!G776 ), "", IF( ISBLANK( 'F_Input Override'!G776 ), 'F_Inputs - BP'!G776, 'F_Input Override'!G776 ) )</f>
        <v>0</v>
      </c>
      <c r="H776" s="58">
        <f xml:space="preserve"> IF( ISNA( 'F_Input Override'!H776 ), "", IF( ISBLANK( 'F_Input Override'!H776 ), 'F_Inputs - BP'!H776, 'F_Input Override'!H776 ) )</f>
        <v>0</v>
      </c>
      <c r="I776" s="58">
        <f xml:space="preserve"> IF( ISNA( 'F_Input Override'!I776 ), "", IF( ISBLANK( 'F_Input Override'!I776 ), 'F_Inputs - BP'!I776, 'F_Input Override'!I776 ) )</f>
        <v>0</v>
      </c>
      <c r="J776" s="58">
        <f xml:space="preserve"> IF( ISNA( 'F_Input Override'!J776 ), "", IF( ISBLANK( 'F_Input Override'!J776 ), 'F_Inputs - BP'!J776, 'F_Input Override'!J776 ) )</f>
        <v>0</v>
      </c>
      <c r="K776" s="64" t="str">
        <f xml:space="preserve"> INDEX(Lookup!C:C, MATCH('Inp - BP final'!B776, Lookup!B:B, 0),)</f>
        <v>WN+ - Enh opex</v>
      </c>
    </row>
    <row r="777" spans="1:12">
      <c r="A777" t="s">
        <v>350</v>
      </c>
      <c r="B777" t="s">
        <v>66</v>
      </c>
      <c r="C777" t="s">
        <v>67</v>
      </c>
      <c r="D777" t="s">
        <v>47</v>
      </c>
      <c r="E777" t="s">
        <v>41</v>
      </c>
      <c r="F777" s="58">
        <f xml:space="preserve"> IF( ISNA( 'F_Input Override'!F777 ), "", IF( ISBLANK( 'F_Input Override'!F777 ), 'F_Inputs - BP'!F777, 'F_Input Override'!F777 ) )</f>
        <v>0.32986258980299099</v>
      </c>
      <c r="G777" s="58">
        <f xml:space="preserve"> IF( ISNA( 'F_Input Override'!G777 ), "", IF( ISBLANK( 'F_Input Override'!G777 ), 'F_Inputs - BP'!G777, 'F_Input Override'!G777 ) )</f>
        <v>0.36486368556393761</v>
      </c>
      <c r="H777" s="58">
        <f xml:space="preserve"> IF( ISNA( 'F_Input Override'!H777 ), "", IF( ISBLANK( 'F_Input Override'!H777 ), 'F_Inputs - BP'!H777, 'F_Input Override'!H777 ) )</f>
        <v>0.3819323747808942</v>
      </c>
      <c r="I777" s="58">
        <f xml:space="preserve"> IF( ISNA( 'F_Input Override'!I777 ), "", IF( ISBLANK( 'F_Input Override'!I777 ), 'F_Inputs - BP'!I777, 'F_Input Override'!I777 ) )</f>
        <v>0.30820292671112143</v>
      </c>
      <c r="J777" s="58">
        <f xml:space="preserve"> IF( ISNA( 'F_Input Override'!J777 ), "", IF( ISBLANK( 'F_Input Override'!J777 ), 'F_Inputs - BP'!J777, 'F_Input Override'!J777 ) )</f>
        <v>0.32437521246622703</v>
      </c>
      <c r="K777" s="64" t="str">
        <f xml:space="preserve"> INDEX(Lookup!C:C, MATCH('Inp - BP final'!B777, Lookup!B:B, 0),)</f>
        <v>WN+ - Enh opex</v>
      </c>
    </row>
    <row r="778" spans="1:12">
      <c r="A778" t="s">
        <v>350</v>
      </c>
      <c r="B778" t="s">
        <v>68</v>
      </c>
      <c r="C778" t="s">
        <v>69</v>
      </c>
      <c r="D778" t="s">
        <v>47</v>
      </c>
      <c r="E778" t="s">
        <v>41</v>
      </c>
      <c r="F778" s="58">
        <f xml:space="preserve"> IF( ISNA( 'F_Input Override'!F778 ), "", IF( ISBLANK( 'F_Input Override'!F778 ), 'F_Inputs - BP'!F778, 'F_Input Override'!F778 ) )</f>
        <v>0.424109044032417</v>
      </c>
      <c r="G778" s="58">
        <f xml:space="preserve"> IF( ISNA( 'F_Input Override'!G778 ), "", IF( ISBLANK( 'F_Input Override'!G778 ), 'F_Inputs - BP'!G778, 'F_Input Override'!G778 ) )</f>
        <v>0.495590246701819</v>
      </c>
      <c r="H778" s="58">
        <f xml:space="preserve"> IF( ISNA( 'F_Input Override'!H778 ), "", IF( ISBLANK( 'F_Input Override'!H778 ), 'F_Inputs - BP'!H778, 'F_Input Override'!H778 ) )</f>
        <v>0.45657398101980001</v>
      </c>
      <c r="I778" s="58">
        <f xml:space="preserve"> IF( ISNA( 'F_Input Override'!I778 ), "", IF( ISBLANK( 'F_Input Override'!I778 ), 'F_Inputs - BP'!I778, 'F_Input Override'!I778 ) )</f>
        <v>0.382364255950985</v>
      </c>
      <c r="J778" s="58">
        <f xml:space="preserve"> IF( ISNA( 'F_Input Override'!J778 ), "", IF( ISBLANK( 'F_Input Override'!J778 ), 'F_Inputs - BP'!J778, 'F_Input Override'!J778 ) )</f>
        <v>0.39901021710447387</v>
      </c>
      <c r="K778" s="64" t="str">
        <f xml:space="preserve"> INDEX(Lookup!C:C, MATCH('Inp - BP final'!B778, Lookup!B:B, 0),)</f>
        <v>Total - Enh opex</v>
      </c>
      <c r="L778" t="s">
        <v>366</v>
      </c>
    </row>
    <row r="779" spans="1:12">
      <c r="A779" t="s">
        <v>350</v>
      </c>
      <c r="B779" t="s">
        <v>70</v>
      </c>
      <c r="C779" t="s">
        <v>71</v>
      </c>
      <c r="D779" t="s">
        <v>47</v>
      </c>
      <c r="E779" t="s">
        <v>41</v>
      </c>
      <c r="F779" s="58">
        <f xml:space="preserve"> IF( ISNA( 'F_Input Override'!F779 ), "", IF( ISBLANK( 'F_Input Override'!F779 ), 'F_Inputs - BP'!F779, 'F_Input Override'!F779 ) )</f>
        <v>0.77488918184119759</v>
      </c>
      <c r="G779" s="58">
        <f xml:space="preserve"> IF( ISNA( 'F_Input Override'!G779 ), "", IF( ISBLANK( 'F_Input Override'!G779 ), 'F_Inputs - BP'!G779, 'F_Input Override'!G779 ) )</f>
        <v>0.77063081848456016</v>
      </c>
      <c r="H779" s="58">
        <f xml:space="preserve"> IF( ISNA( 'F_Input Override'!H779 ), "", IF( ISBLANK( 'F_Input Override'!H779 ), 'F_Inputs - BP'!H779, 'F_Input Override'!H779 ) )</f>
        <v>0.70496786925604571</v>
      </c>
      <c r="I779" s="58">
        <f xml:space="preserve"> IF( ISNA( 'F_Input Override'!I779 ), "", IF( ISBLANK( 'F_Input Override'!I779 ), 'F_Inputs - BP'!I779, 'F_Input Override'!I779 ) )</f>
        <v>0.70174917009684423</v>
      </c>
      <c r="J779" s="58">
        <f xml:space="preserve"> IF( ISNA( 'F_Input Override'!J779 ), "", IF( ISBLANK( 'F_Input Override'!J779 ), 'F_Inputs - BP'!J779, 'F_Input Override'!J779 ) )</f>
        <v>0.69850709469128525</v>
      </c>
      <c r="K779" s="64" t="str">
        <f xml:space="preserve"> INDEX(Lookup!C:C, MATCH('Inp - BP final'!B779, Lookup!B:B, 0),)</f>
        <v>WR - Base capex</v>
      </c>
    </row>
    <row r="780" spans="1:12">
      <c r="A780" t="s">
        <v>350</v>
      </c>
      <c r="B780" t="s">
        <v>72</v>
      </c>
      <c r="C780" t="s">
        <v>73</v>
      </c>
      <c r="D780" t="s">
        <v>47</v>
      </c>
      <c r="E780" t="s">
        <v>41</v>
      </c>
      <c r="F780" s="58">
        <f xml:space="preserve"> IF( ISNA( 'F_Input Override'!F780 ), "", IF( ISBLANK( 'F_Input Override'!F780 ), 'F_Inputs - BP'!F780, 'F_Input Override'!F780 ) )</f>
        <v>0</v>
      </c>
      <c r="G780" s="58">
        <f xml:space="preserve"> IF( ISNA( 'F_Input Override'!G780 ), "", IF( ISBLANK( 'F_Input Override'!G780 ), 'F_Inputs - BP'!G780, 'F_Input Override'!G780 ) )</f>
        <v>0</v>
      </c>
      <c r="H780" s="58">
        <f xml:space="preserve"> IF( ISNA( 'F_Input Override'!H780 ), "", IF( ISBLANK( 'F_Input Override'!H780 ), 'F_Inputs - BP'!H780, 'F_Input Override'!H780 ) )</f>
        <v>0</v>
      </c>
      <c r="I780" s="58">
        <f xml:space="preserve"> IF( ISNA( 'F_Input Override'!I780 ), "", IF( ISBLANK( 'F_Input Override'!I780 ), 'F_Inputs - BP'!I780, 'F_Input Override'!I780 ) )</f>
        <v>0</v>
      </c>
      <c r="J780" s="58">
        <f xml:space="preserve"> IF( ISNA( 'F_Input Override'!J780 ), "", IF( ISBLANK( 'F_Input Override'!J780 ), 'F_Inputs - BP'!J780, 'F_Input Override'!J780 ) )</f>
        <v>0</v>
      </c>
      <c r="K780" s="64" t="str">
        <f xml:space="preserve"> INDEX(Lookup!C:C, MATCH('Inp - BP final'!B780, Lookup!B:B, 0),)</f>
        <v>WN+ - Base capex</v>
      </c>
    </row>
    <row r="781" spans="1:12">
      <c r="A781" t="s">
        <v>350</v>
      </c>
      <c r="B781" t="s">
        <v>74</v>
      </c>
      <c r="C781" t="s">
        <v>75</v>
      </c>
      <c r="D781" t="s">
        <v>47</v>
      </c>
      <c r="E781" t="s">
        <v>41</v>
      </c>
      <c r="F781" s="58">
        <f xml:space="preserve"> IF( ISNA( 'F_Input Override'!F781 ), "", IF( ISBLANK( 'F_Input Override'!F781 ), 'F_Inputs - BP'!F781, 'F_Input Override'!F781 ) )</f>
        <v>0</v>
      </c>
      <c r="G781" s="58">
        <f xml:space="preserve"> IF( ISNA( 'F_Input Override'!G781 ), "", IF( ISBLANK( 'F_Input Override'!G781 ), 'F_Inputs - BP'!G781, 'F_Input Override'!G781 ) )</f>
        <v>0</v>
      </c>
      <c r="H781" s="58">
        <f xml:space="preserve"> IF( ISNA( 'F_Input Override'!H781 ), "", IF( ISBLANK( 'F_Input Override'!H781 ), 'F_Inputs - BP'!H781, 'F_Input Override'!H781 ) )</f>
        <v>0</v>
      </c>
      <c r="I781" s="58">
        <f xml:space="preserve"> IF( ISNA( 'F_Input Override'!I781 ), "", IF( ISBLANK( 'F_Input Override'!I781 ), 'F_Inputs - BP'!I781, 'F_Input Override'!I781 ) )</f>
        <v>0</v>
      </c>
      <c r="J781" s="58">
        <f xml:space="preserve"> IF( ISNA( 'F_Input Override'!J781 ), "", IF( ISBLANK( 'F_Input Override'!J781 ), 'F_Inputs - BP'!J781, 'F_Input Override'!J781 ) )</f>
        <v>0</v>
      </c>
      <c r="K781" s="64" t="str">
        <f xml:space="preserve"> INDEX(Lookup!C:C, MATCH('Inp - BP final'!B781, Lookup!B:B, 0),)</f>
        <v>WN+ - Base capex</v>
      </c>
    </row>
    <row r="782" spans="1:12">
      <c r="A782" t="s">
        <v>350</v>
      </c>
      <c r="B782" t="s">
        <v>76</v>
      </c>
      <c r="C782" t="s">
        <v>77</v>
      </c>
      <c r="D782" t="s">
        <v>47</v>
      </c>
      <c r="E782" t="s">
        <v>41</v>
      </c>
      <c r="F782" s="58">
        <f xml:space="preserve"> IF( ISNA( 'F_Input Override'!F782 ), "", IF( ISBLANK( 'F_Input Override'!F782 ), 'F_Inputs - BP'!F782, 'F_Input Override'!F782 ) )</f>
        <v>0.91988466263512658</v>
      </c>
      <c r="G782" s="58">
        <f xml:space="preserve"> IF( ISNA( 'F_Input Override'!G782 ), "", IF( ISBLANK( 'F_Input Override'!G782 ), 'F_Inputs - BP'!G782, 'F_Input Override'!G782 ) )</f>
        <v>0.91898821337227077</v>
      </c>
      <c r="H782" s="58">
        <f xml:space="preserve"> IF( ISNA( 'F_Input Override'!H782 ), "", IF( ISBLANK( 'F_Input Override'!H782 ), 'F_Inputs - BP'!H782, 'F_Input Override'!H782 ) )</f>
        <v>0.91896419109717697</v>
      </c>
      <c r="I782" s="58">
        <f xml:space="preserve"> IF( ISNA( 'F_Input Override'!I782 ), "", IF( ISBLANK( 'F_Input Override'!I782 ), 'F_Inputs - BP'!I782, 'F_Input Override'!I782 ) )</f>
        <v>0.92460878013336412</v>
      </c>
      <c r="J782" s="58">
        <f xml:space="preserve"> IF( ISNA( 'F_Input Override'!J782 ), "", IF( ISBLANK( 'F_Input Override'!J782 ), 'F_Inputs - BP'!J782, 'F_Input Override'!J782 ) )</f>
        <v>0.91858467247073128</v>
      </c>
      <c r="K782" s="64" t="str">
        <f xml:space="preserve"> INDEX(Lookup!C:C, MATCH('Inp - BP final'!B782, Lookup!B:B, 0),)</f>
        <v>WN+ - Base capex</v>
      </c>
    </row>
    <row r="783" spans="1:12">
      <c r="A783" t="s">
        <v>350</v>
      </c>
      <c r="B783" t="s">
        <v>78</v>
      </c>
      <c r="C783" t="s">
        <v>79</v>
      </c>
      <c r="D783" t="s">
        <v>47</v>
      </c>
      <c r="E783" t="s">
        <v>41</v>
      </c>
      <c r="F783" s="58">
        <f xml:space="preserve"> IF( ISNA( 'F_Input Override'!F783 ), "", IF( ISBLANK( 'F_Input Override'!F783 ), 'F_Inputs - BP'!F783, 'F_Input Override'!F783 ) )</f>
        <v>6.8750824892569824</v>
      </c>
      <c r="G783" s="58">
        <f xml:space="preserve"> IF( ISNA( 'F_Input Override'!G783 ), "", IF( ISBLANK( 'F_Input Override'!G783 ), 'F_Inputs - BP'!G783, 'F_Input Override'!G783 ) )</f>
        <v>6.9177764554381866</v>
      </c>
      <c r="H783" s="58">
        <f xml:space="preserve"> IF( ISNA( 'F_Input Override'!H783 ), "", IF( ISBLANK( 'F_Input Override'!H783 ), 'F_Inputs - BP'!H783, 'F_Input Override'!H783 ) )</f>
        <v>6.7652437654717277</v>
      </c>
      <c r="I783" s="58">
        <f xml:space="preserve"> IF( ISNA( 'F_Input Override'!I783 ), "", IF( ISBLANK( 'F_Input Override'!I783 ), 'F_Inputs - BP'!I783, 'F_Input Override'!I783 ) )</f>
        <v>7.047252546078985</v>
      </c>
      <c r="J783" s="58">
        <f xml:space="preserve"> IF( ISNA( 'F_Input Override'!J783 ), "", IF( ISBLANK( 'F_Input Override'!J783 ), 'F_Inputs - BP'!J783, 'F_Input Override'!J783 ) )</f>
        <v>7.0386550528069787</v>
      </c>
      <c r="K783" s="64" t="str">
        <f xml:space="preserve"> INDEX(Lookup!C:C, MATCH('Inp - BP final'!B783, Lookup!B:B, 0),)</f>
        <v>WN+ - Base capex</v>
      </c>
    </row>
    <row r="784" spans="1:12">
      <c r="A784" t="s">
        <v>350</v>
      </c>
      <c r="B784" t="s">
        <v>80</v>
      </c>
      <c r="C784" t="s">
        <v>81</v>
      </c>
      <c r="D784" t="s">
        <v>47</v>
      </c>
      <c r="E784" t="s">
        <v>41</v>
      </c>
      <c r="F784" s="58">
        <f xml:space="preserve"> IF( ISNA( 'F_Input Override'!F784 ), "", IF( ISBLANK( 'F_Input Override'!F784 ), 'F_Inputs - BP'!F784, 'F_Input Override'!F784 ) )</f>
        <v>8.5698563337333056</v>
      </c>
      <c r="G784" s="58">
        <f xml:space="preserve"> IF( ISNA( 'F_Input Override'!G784 ), "", IF( ISBLANK( 'F_Input Override'!G784 ), 'F_Inputs - BP'!G784, 'F_Input Override'!G784 ) )</f>
        <v>8.6073954872950171</v>
      </c>
      <c r="H784" s="58">
        <f xml:space="preserve"> IF( ISNA( 'F_Input Override'!H784 ), "", IF( ISBLANK( 'F_Input Override'!H784 ), 'F_Inputs - BP'!H784, 'F_Input Override'!H784 ) )</f>
        <v>8.3891758258249496</v>
      </c>
      <c r="I784" s="58">
        <f xml:space="preserve"> IF( ISNA( 'F_Input Override'!I784 ), "", IF( ISBLANK( 'F_Input Override'!I784 ), 'F_Inputs - BP'!I784, 'F_Input Override'!I784 ) )</f>
        <v>8.6736104963091929</v>
      </c>
      <c r="J784" s="58">
        <f xml:space="preserve"> IF( ISNA( 'F_Input Override'!J784 ), "", IF( ISBLANK( 'F_Input Override'!J784 ), 'F_Inputs - BP'!J784, 'F_Input Override'!J784 ) )</f>
        <v>8.6557468199689946</v>
      </c>
      <c r="K784" s="64" t="str">
        <f xml:space="preserve"> INDEX(Lookup!C:C, MATCH('Inp - BP final'!B784, Lookup!B:B, 0),)</f>
        <v>Total - Base capex</v>
      </c>
      <c r="L784" t="s">
        <v>366</v>
      </c>
    </row>
    <row r="785" spans="1:12">
      <c r="A785" t="s">
        <v>350</v>
      </c>
      <c r="B785" t="s">
        <v>82</v>
      </c>
      <c r="C785" t="s">
        <v>83</v>
      </c>
      <c r="D785" t="s">
        <v>47</v>
      </c>
      <c r="E785" t="s">
        <v>41</v>
      </c>
      <c r="F785" s="58">
        <f xml:space="preserve"> IF( ISNA( 'F_Input Override'!F785 ), "", IF( ISBLANK( 'F_Input Override'!F785 ), 'F_Inputs - BP'!F785, 'F_Input Override'!F785 ) )</f>
        <v>7.6869764230875566</v>
      </c>
      <c r="G785" s="58">
        <f xml:space="preserve"> IF( ISNA( 'F_Input Override'!G785 ), "", IF( ISBLANK( 'F_Input Override'!G785 ), 'F_Inputs - BP'!G785, 'F_Input Override'!G785 ) )</f>
        <v>5.4719797121072897</v>
      </c>
      <c r="H785" s="58">
        <f xml:space="preserve"> IF( ISNA( 'F_Input Override'!H785 ), "", IF( ISBLANK( 'F_Input Override'!H785 ), 'F_Inputs - BP'!H785, 'F_Input Override'!H785 ) )</f>
        <v>1.3047740519164559</v>
      </c>
      <c r="I785" s="58">
        <f xml:space="preserve"> IF( ISNA( 'F_Input Override'!I785 ), "", IF( ISBLANK( 'F_Input Override'!I785 ), 'F_Inputs - BP'!I785, 'F_Input Override'!I785 ) )</f>
        <v>1.551609109161302</v>
      </c>
      <c r="J785" s="58">
        <f xml:space="preserve"> IF( ISNA( 'F_Input Override'!J785 ), "", IF( ISBLANK( 'F_Input Override'!J785 ), 'F_Inputs - BP'!J785, 'F_Input Override'!J785 ) )</f>
        <v>1.3702221364355081</v>
      </c>
      <c r="K785" s="64" t="str">
        <f xml:space="preserve"> INDEX(Lookup!C:C, MATCH('Inp - BP final'!B785, Lookup!B:B, 0),)</f>
        <v>WR - Enh capex</v>
      </c>
    </row>
    <row r="786" spans="1:12">
      <c r="A786" t="s">
        <v>350</v>
      </c>
      <c r="B786" t="s">
        <v>84</v>
      </c>
      <c r="C786" t="s">
        <v>85</v>
      </c>
      <c r="D786" t="s">
        <v>47</v>
      </c>
      <c r="E786" t="s">
        <v>41</v>
      </c>
      <c r="F786" s="58">
        <f xml:space="preserve"> IF( ISNA( 'F_Input Override'!F786 ), "", IF( ISBLANK( 'F_Input Override'!F786 ), 'F_Inputs - BP'!F786, 'F_Input Override'!F786 ) )</f>
        <v>0</v>
      </c>
      <c r="G786" s="58">
        <f xml:space="preserve"> IF( ISNA( 'F_Input Override'!G786 ), "", IF( ISBLANK( 'F_Input Override'!G786 ), 'F_Inputs - BP'!G786, 'F_Input Override'!G786 ) )</f>
        <v>0</v>
      </c>
      <c r="H786" s="58">
        <f xml:space="preserve"> IF( ISNA( 'F_Input Override'!H786 ), "", IF( ISBLANK( 'F_Input Override'!H786 ), 'F_Inputs - BP'!H786, 'F_Input Override'!H786 ) )</f>
        <v>0</v>
      </c>
      <c r="I786" s="58">
        <f xml:space="preserve"> IF( ISNA( 'F_Input Override'!I786 ), "", IF( ISBLANK( 'F_Input Override'!I786 ), 'F_Inputs - BP'!I786, 'F_Input Override'!I786 ) )</f>
        <v>0</v>
      </c>
      <c r="J786" s="58">
        <f xml:space="preserve"> IF( ISNA( 'F_Input Override'!J786 ), "", IF( ISBLANK( 'F_Input Override'!J786 ), 'F_Inputs - BP'!J786, 'F_Input Override'!J786 ) )</f>
        <v>0</v>
      </c>
      <c r="K786" s="64" t="str">
        <f xml:space="preserve"> INDEX(Lookup!C:C, MATCH('Inp - BP final'!B786, Lookup!B:B, 0),)</f>
        <v>WN+ - Enh capex</v>
      </c>
    </row>
    <row r="787" spans="1:12">
      <c r="A787" t="s">
        <v>350</v>
      </c>
      <c r="B787" t="s">
        <v>86</v>
      </c>
      <c r="C787" t="s">
        <v>87</v>
      </c>
      <c r="D787" t="s">
        <v>47</v>
      </c>
      <c r="E787" t="s">
        <v>41</v>
      </c>
      <c r="F787" s="58">
        <f xml:space="preserve"> IF( ISNA( 'F_Input Override'!F787 ), "", IF( ISBLANK( 'F_Input Override'!F787 ), 'F_Inputs - BP'!F787, 'F_Input Override'!F787 ) )</f>
        <v>0</v>
      </c>
      <c r="G787" s="58">
        <f xml:space="preserve"> IF( ISNA( 'F_Input Override'!G787 ), "", IF( ISBLANK( 'F_Input Override'!G787 ), 'F_Inputs - BP'!G787, 'F_Input Override'!G787 ) )</f>
        <v>0</v>
      </c>
      <c r="H787" s="58">
        <f xml:space="preserve"> IF( ISNA( 'F_Input Override'!H787 ), "", IF( ISBLANK( 'F_Input Override'!H787 ), 'F_Inputs - BP'!H787, 'F_Input Override'!H787 ) )</f>
        <v>0</v>
      </c>
      <c r="I787" s="58">
        <f xml:space="preserve"> IF( ISNA( 'F_Input Override'!I787 ), "", IF( ISBLANK( 'F_Input Override'!I787 ), 'F_Inputs - BP'!I787, 'F_Input Override'!I787 ) )</f>
        <v>0</v>
      </c>
      <c r="J787" s="58">
        <f xml:space="preserve"> IF( ISNA( 'F_Input Override'!J787 ), "", IF( ISBLANK( 'F_Input Override'!J787 ), 'F_Inputs - BP'!J787, 'F_Input Override'!J787 ) )</f>
        <v>0</v>
      </c>
      <c r="K787" s="64" t="str">
        <f xml:space="preserve"> INDEX(Lookup!C:C, MATCH('Inp - BP final'!B787, Lookup!B:B, 0),)</f>
        <v>WN+ - Enh capex</v>
      </c>
    </row>
    <row r="788" spans="1:12">
      <c r="A788" t="s">
        <v>350</v>
      </c>
      <c r="B788" t="s">
        <v>88</v>
      </c>
      <c r="C788" t="s">
        <v>89</v>
      </c>
      <c r="D788" t="s">
        <v>47</v>
      </c>
      <c r="E788" t="s">
        <v>41</v>
      </c>
      <c r="F788" s="58">
        <f xml:space="preserve"> IF( ISNA( 'F_Input Override'!F788 ), "", IF( ISBLANK( 'F_Input Override'!F788 ), 'F_Inputs - BP'!F788, 'F_Input Override'!F788 ) )</f>
        <v>0.13744274575124629</v>
      </c>
      <c r="G788" s="58">
        <f xml:space="preserve"> IF( ISNA( 'F_Input Override'!G788 ), "", IF( ISBLANK( 'F_Input Override'!G788 ), 'F_Inputs - BP'!G788, 'F_Input Override'!G788 ) )</f>
        <v>0.1863341281890698</v>
      </c>
      <c r="H788" s="58">
        <f xml:space="preserve"> IF( ISNA( 'F_Input Override'!H788 ), "", IF( ISBLANK( 'F_Input Override'!H788 ), 'F_Inputs - BP'!H788, 'F_Input Override'!H788 ) )</f>
        <v>0.16285441361215791</v>
      </c>
      <c r="I788" s="58">
        <f xml:space="preserve"> IF( ISNA( 'F_Input Override'!I788 ), "", IF( ISBLANK( 'F_Input Override'!I788 ), 'F_Inputs - BP'!I788, 'F_Input Override'!I788 ) )</f>
        <v>0.113649829224726</v>
      </c>
      <c r="J788" s="58">
        <f xml:space="preserve"> IF( ISNA( 'F_Input Override'!J788 ), "", IF( ISBLANK( 'F_Input Override'!J788 ), 'F_Inputs - BP'!J788, 'F_Input Override'!J788 ) )</f>
        <v>0.1138662250250177</v>
      </c>
      <c r="K788" s="64" t="str">
        <f xml:space="preserve"> INDEX(Lookup!C:C, MATCH('Inp - BP final'!B788, Lookup!B:B, 0),)</f>
        <v>WN+ - Enh capex</v>
      </c>
    </row>
    <row r="789" spans="1:12">
      <c r="A789" t="s">
        <v>350</v>
      </c>
      <c r="B789" t="s">
        <v>90</v>
      </c>
      <c r="C789" t="s">
        <v>91</v>
      </c>
      <c r="D789" t="s">
        <v>47</v>
      </c>
      <c r="E789" t="s">
        <v>41</v>
      </c>
      <c r="F789" s="58">
        <f xml:space="preserve"> IF( ISNA( 'F_Input Override'!F789 ), "", IF( ISBLANK( 'F_Input Override'!F789 ), 'F_Inputs - BP'!F789, 'F_Input Override'!F789 ) )</f>
        <v>1.4101311168645529</v>
      </c>
      <c r="G789" s="58">
        <f xml:space="preserve"> IF( ISNA( 'F_Input Override'!G789 ), "", IF( ISBLANK( 'F_Input Override'!G789 ), 'F_Inputs - BP'!G789, 'F_Input Override'!G789 ) )</f>
        <v>1.3248258957107679</v>
      </c>
      <c r="H789" s="58">
        <f xml:space="preserve"> IF( ISNA( 'F_Input Override'!H789 ), "", IF( ISBLANK( 'F_Input Override'!H789 ), 'F_Inputs - BP'!H789, 'F_Input Override'!H789 ) )</f>
        <v>1.2369180462447229</v>
      </c>
      <c r="I789" s="58">
        <f xml:space="preserve"> IF( ISNA( 'F_Input Override'!I789 ), "", IF( ISBLANK( 'F_Input Override'!I789 ), 'F_Inputs - BP'!I789, 'F_Input Override'!I789 ) )</f>
        <v>1.0671526337372581</v>
      </c>
      <c r="J789" s="58">
        <f xml:space="preserve"> IF( ISNA( 'F_Input Override'!J789 ), "", IF( ISBLANK( 'F_Input Override'!J789 ), 'F_Inputs - BP'!J789, 'F_Input Override'!J789 ) )</f>
        <v>1.037235192664868</v>
      </c>
      <c r="K789" s="64" t="str">
        <f xml:space="preserve"> INDEX(Lookup!C:C, MATCH('Inp - BP final'!B789, Lookup!B:B, 0),)</f>
        <v>WN+ - Enh capex</v>
      </c>
    </row>
    <row r="790" spans="1:12">
      <c r="A790" t="s">
        <v>350</v>
      </c>
      <c r="B790" t="s">
        <v>92</v>
      </c>
      <c r="C790" t="s">
        <v>93</v>
      </c>
      <c r="D790" t="s">
        <v>47</v>
      </c>
      <c r="E790" t="s">
        <v>41</v>
      </c>
      <c r="F790" s="58">
        <f xml:space="preserve"> IF( ISNA( 'F_Input Override'!F790 ), "", IF( ISBLANK( 'F_Input Override'!F790 ), 'F_Inputs - BP'!F790, 'F_Input Override'!F790 ) )</f>
        <v>9.2345502857033566</v>
      </c>
      <c r="G790" s="58">
        <f xml:space="preserve"> IF( ISNA( 'F_Input Override'!G790 ), "", IF( ISBLANK( 'F_Input Override'!G790 ), 'F_Inputs - BP'!G790, 'F_Input Override'!G790 ) )</f>
        <v>6.9831397360071268</v>
      </c>
      <c r="H790" s="58">
        <f xml:space="preserve"> IF( ISNA( 'F_Input Override'!H790 ), "", IF( ISBLANK( 'F_Input Override'!H790 ), 'F_Inputs - BP'!H790, 'F_Input Override'!H790 ) )</f>
        <v>2.7045465117733372</v>
      </c>
      <c r="I790" s="58">
        <f xml:space="preserve"> IF( ISNA( 'F_Input Override'!I790 ), "", IF( ISBLANK( 'F_Input Override'!I790 ), 'F_Inputs - BP'!I790, 'F_Input Override'!I790 ) )</f>
        <v>2.732411572123286</v>
      </c>
      <c r="J790" s="58">
        <f xml:space="preserve"> IF( ISNA( 'F_Input Override'!J790 ), "", IF( ISBLANK( 'F_Input Override'!J790 ), 'F_Inputs - BP'!J790, 'F_Input Override'!J790 ) )</f>
        <v>2.5213235541253942</v>
      </c>
      <c r="K790" s="64" t="str">
        <f xml:space="preserve"> INDEX(Lookup!C:C, MATCH('Inp - BP final'!B790, Lookup!B:B, 0),)</f>
        <v>Total W - Enh capex</v>
      </c>
      <c r="L790" t="s">
        <v>366</v>
      </c>
    </row>
    <row r="791" spans="1:12">
      <c r="A791" t="s">
        <v>350</v>
      </c>
      <c r="B791" t="s">
        <v>94</v>
      </c>
      <c r="C791" t="s">
        <v>95</v>
      </c>
      <c r="D791" t="s">
        <v>47</v>
      </c>
      <c r="E791" t="s">
        <v>41</v>
      </c>
      <c r="F791" s="58">
        <f xml:space="preserve"> IF( ISNA( 'F_Input Override'!F791 ), "", IF( ISBLANK( 'F_Input Override'!F791 ), 'F_Inputs - BP'!F791, 'F_Input Override'!F791 ) )</f>
        <v>1.179624063388772</v>
      </c>
      <c r="G791" s="58">
        <f xml:space="preserve"> IF( ISNA( 'F_Input Override'!G791 ), "", IF( ISBLANK( 'F_Input Override'!G791 ), 'F_Inputs - BP'!G791, 'F_Input Override'!G791 ) )</f>
        <v>1.1768207355617899</v>
      </c>
      <c r="H791" s="58">
        <f xml:space="preserve"> IF( ISNA( 'F_Input Override'!H791 ), "", IF( ISBLANK( 'F_Input Override'!H791 ), 'F_Inputs - BP'!H791, 'F_Input Override'!H791 ) )</f>
        <v>1.1666586864288311</v>
      </c>
      <c r="I791" s="58">
        <f xml:space="preserve"> IF( ISNA( 'F_Input Override'!I791 ), "", IF( ISBLANK( 'F_Input Override'!I791 ), 'F_Inputs - BP'!I791, 'F_Input Override'!I791 ) )</f>
        <v>1.1724425015680191</v>
      </c>
      <c r="J791" s="58">
        <f xml:space="preserve"> IF( ISNA( 'F_Input Override'!J791 ), "", IF( ISBLANK( 'F_Input Override'!J791 ), 'F_Inputs - BP'!J791, 'F_Input Override'!J791 ) )</f>
        <v>1.178028486864241</v>
      </c>
      <c r="K791" s="64" t="str">
        <f xml:space="preserve"> INDEX(Lookup!C:C, MATCH('Inp - BP final'!B791, Lookup!B:B, 0),)</f>
        <v>WWN+ - Base opex</v>
      </c>
    </row>
    <row r="792" spans="1:12">
      <c r="A792" t="s">
        <v>350</v>
      </c>
      <c r="B792" t="s">
        <v>96</v>
      </c>
      <c r="C792" t="s">
        <v>97</v>
      </c>
      <c r="D792" t="s">
        <v>47</v>
      </c>
      <c r="E792" t="s">
        <v>41</v>
      </c>
      <c r="F792" s="58">
        <f xml:space="preserve"> IF( ISNA( 'F_Input Override'!F792 ), "", IF( ISBLANK( 'F_Input Override'!F792 ), 'F_Inputs - BP'!F792, 'F_Input Override'!F792 ) )</f>
        <v>0.32165345915258281</v>
      </c>
      <c r="G792" s="58">
        <f xml:space="preserve"> IF( ISNA( 'F_Input Override'!G792 ), "", IF( ISBLANK( 'F_Input Override'!G792 ), 'F_Inputs - BP'!G792, 'F_Input Override'!G792 ) )</f>
        <v>0.31948765104285309</v>
      </c>
      <c r="H792" s="58">
        <f xml:space="preserve"> IF( ISNA( 'F_Input Override'!H792 ), "", IF( ISBLANK( 'F_Input Override'!H792 ), 'F_Inputs - BP'!H792, 'F_Input Override'!H792 ) )</f>
        <v>0.31673807565264672</v>
      </c>
      <c r="I792" s="58">
        <f xml:space="preserve"> IF( ISNA( 'F_Input Override'!I792 ), "", IF( ISBLANK( 'F_Input Override'!I792 ), 'F_Inputs - BP'!I792, 'F_Input Override'!I792 ) )</f>
        <v>0.31799870435084371</v>
      </c>
      <c r="J792" s="58">
        <f xml:space="preserve"> IF( ISNA( 'F_Input Override'!J792 ), "", IF( ISBLANK( 'F_Input Override'!J792 ), 'F_Inputs - BP'!J792, 'F_Input Override'!J792 ) )</f>
        <v>0.31954551776827012</v>
      </c>
      <c r="K792" s="64" t="str">
        <f xml:space="preserve"> INDEX(Lookup!C:C, MATCH('Inp - BP final'!B792, Lookup!B:B, 0),)</f>
        <v>WWN+ - Base opex</v>
      </c>
    </row>
    <row r="793" spans="1:12">
      <c r="A793" t="s">
        <v>350</v>
      </c>
      <c r="B793" t="s">
        <v>98</v>
      </c>
      <c r="C793" t="s">
        <v>99</v>
      </c>
      <c r="D793" t="s">
        <v>47</v>
      </c>
      <c r="E793" t="s">
        <v>41</v>
      </c>
      <c r="F793" s="58">
        <f xml:space="preserve"> IF( ISNA( 'F_Input Override'!F793 ), "", IF( ISBLANK( 'F_Input Override'!F793 ), 'F_Inputs - BP'!F793, 'F_Input Override'!F793 ) )</f>
        <v>0.22945246520758039</v>
      </c>
      <c r="G793" s="58">
        <f xml:space="preserve"> IF( ISNA( 'F_Input Override'!G793 ), "", IF( ISBLANK( 'F_Input Override'!G793 ), 'F_Inputs - BP'!G793, 'F_Input Override'!G793 ) )</f>
        <v>0.2282337408274131</v>
      </c>
      <c r="H793" s="58">
        <f xml:space="preserve"> IF( ISNA( 'F_Input Override'!H793 ), "", IF( ISBLANK( 'F_Input Override'!H793 ), 'F_Inputs - BP'!H793, 'F_Input Override'!H793 ) )</f>
        <v>0.22701144206238799</v>
      </c>
      <c r="I793" s="58">
        <f xml:space="preserve"> IF( ISNA( 'F_Input Override'!I793 ), "", IF( ISBLANK( 'F_Input Override'!I793 ), 'F_Inputs - BP'!I793, 'F_Input Override'!I793 ) )</f>
        <v>0.2274562034486067</v>
      </c>
      <c r="J793" s="58">
        <f xml:space="preserve"> IF( ISNA( 'F_Input Override'!J793 ), "", IF( ISBLANK( 'F_Input Override'!J793 ), 'F_Inputs - BP'!J793, 'F_Input Override'!J793 ) )</f>
        <v>0.2288193601545947</v>
      </c>
      <c r="K793" s="64" t="str">
        <f xml:space="preserve"> INDEX(Lookup!C:C, MATCH('Inp - BP final'!B793, Lookup!B:B, 0),)</f>
        <v>WWN+ - Base opex</v>
      </c>
    </row>
    <row r="794" spans="1:12">
      <c r="A794" t="s">
        <v>350</v>
      </c>
      <c r="B794" t="s">
        <v>100</v>
      </c>
      <c r="C794" t="s">
        <v>101</v>
      </c>
      <c r="D794" t="s">
        <v>47</v>
      </c>
      <c r="E794" t="s">
        <v>41</v>
      </c>
      <c r="F794" s="58">
        <f xml:space="preserve"> IF( ISNA( 'F_Input Override'!F794 ), "", IF( ISBLANK( 'F_Input Override'!F794 ), 'F_Inputs - BP'!F794, 'F_Input Override'!F794 ) )</f>
        <v>2.70946727704376</v>
      </c>
      <c r="G794" s="58">
        <f xml:space="preserve"> IF( ISNA( 'F_Input Override'!G794 ), "", IF( ISBLANK( 'F_Input Override'!G794 ), 'F_Inputs - BP'!G794, 'F_Input Override'!G794 ) )</f>
        <v>2.833103524045097</v>
      </c>
      <c r="H794" s="58">
        <f xml:space="preserve"> IF( ISNA( 'F_Input Override'!H794 ), "", IF( ISBLANK( 'F_Input Override'!H794 ), 'F_Inputs - BP'!H794, 'F_Input Override'!H794 ) )</f>
        <v>2.8325695728868432</v>
      </c>
      <c r="I794" s="58">
        <f xml:space="preserve"> IF( ISNA( 'F_Input Override'!I794 ), "", IF( ISBLANK( 'F_Input Override'!I794 ), 'F_Inputs - BP'!I794, 'F_Input Override'!I794 ) )</f>
        <v>2.85141987601473</v>
      </c>
      <c r="J794" s="58">
        <f xml:space="preserve"> IF( ISNA( 'F_Input Override'!J794 ), "", IF( ISBLANK( 'F_Input Override'!J794 ), 'F_Inputs - BP'!J794, 'F_Input Override'!J794 ) )</f>
        <v>2.91449775390591</v>
      </c>
      <c r="K794" s="64" t="str">
        <f xml:space="preserve"> INDEX(Lookup!C:C, MATCH('Inp - BP final'!B794, Lookup!B:B, 0),)</f>
        <v>WWN+ - Base opex</v>
      </c>
    </row>
    <row r="795" spans="1:12">
      <c r="A795" t="s">
        <v>350</v>
      </c>
      <c r="B795" t="s">
        <v>102</v>
      </c>
      <c r="C795" t="s">
        <v>103</v>
      </c>
      <c r="D795" t="s">
        <v>47</v>
      </c>
      <c r="E795" t="s">
        <v>41</v>
      </c>
      <c r="F795" s="58">
        <f xml:space="preserve"> IF( ISNA( 'F_Input Override'!F795 ), "", IF( ISBLANK( 'F_Input Override'!F795 ), 'F_Inputs - BP'!F795, 'F_Input Override'!F795 ) )</f>
        <v>9.4306388919174103E-2</v>
      </c>
      <c r="G795" s="58">
        <f xml:space="preserve"> IF( ISNA( 'F_Input Override'!G795 ), "", IF( ISBLANK( 'F_Input Override'!G795 ), 'F_Inputs - BP'!G795, 'F_Input Override'!G795 ) )</f>
        <v>9.7053710476546998E-2</v>
      </c>
      <c r="H795" s="58">
        <f xml:space="preserve"> IF( ISNA( 'F_Input Override'!H795 ), "", IF( ISBLANK( 'F_Input Override'!H795 ), 'F_Inputs - BP'!H795, 'F_Input Override'!H795 ) )</f>
        <v>9.68987339204848E-2</v>
      </c>
      <c r="I795" s="58">
        <f xml:space="preserve"> IF( ISNA( 'F_Input Override'!I795 ), "", IF( ISBLANK( 'F_Input Override'!I795 ), 'F_Inputs - BP'!I795, 'F_Input Override'!I795 ) )</f>
        <v>0.1003826670322911</v>
      </c>
      <c r="J795" s="58">
        <f xml:space="preserve"> IF( ISNA( 'F_Input Override'!J795 ), "", IF( ISBLANK( 'F_Input Override'!J795 ), 'F_Inputs - BP'!J795, 'F_Input Override'!J795 ) )</f>
        <v>0.1028374926205553</v>
      </c>
      <c r="K795" s="64" t="str">
        <f xml:space="preserve"> INDEX(Lookup!C:C, MATCH('Inp - BP final'!B795, Lookup!B:B, 0),)</f>
        <v>WWN+ - Base opex</v>
      </c>
    </row>
    <row r="796" spans="1:12">
      <c r="A796" t="s">
        <v>350</v>
      </c>
      <c r="B796" t="s">
        <v>104</v>
      </c>
      <c r="C796" t="s">
        <v>105</v>
      </c>
      <c r="D796" t="s">
        <v>47</v>
      </c>
      <c r="E796" t="s">
        <v>41</v>
      </c>
      <c r="F796" s="58">
        <f xml:space="preserve"> IF( ISNA( 'F_Input Override'!F796 ), "", IF( ISBLANK( 'F_Input Override'!F796 ), 'F_Inputs - BP'!F796, 'F_Input Override'!F796 ) )</f>
        <v>0.50053992944020242</v>
      </c>
      <c r="G796" s="58">
        <f xml:space="preserve"> IF( ISNA( 'F_Input Override'!G796 ), "", IF( ISBLANK( 'F_Input Override'!G796 ), 'F_Inputs - BP'!G796, 'F_Input Override'!G796 ) )</f>
        <v>0.52940537073711647</v>
      </c>
      <c r="H796" s="58">
        <f xml:space="preserve"> IF( ISNA( 'F_Input Override'!H796 ), "", IF( ISBLANK( 'F_Input Override'!H796 ), 'F_Inputs - BP'!H796, 'F_Input Override'!H796 ) )</f>
        <v>0.54169428084392335</v>
      </c>
      <c r="I796" s="58">
        <f xml:space="preserve"> IF( ISNA( 'F_Input Override'!I796 ), "", IF( ISBLANK( 'F_Input Override'!I796 ), 'F_Inputs - BP'!I796, 'F_Input Override'!I796 ) )</f>
        <v>0.53372561781927486</v>
      </c>
      <c r="J796" s="58">
        <f xml:space="preserve"> IF( ISNA( 'F_Input Override'!J796 ), "", IF( ISBLANK( 'F_Input Override'!J796 ), 'F_Inputs - BP'!J796, 'F_Input Override'!J796 ) )</f>
        <v>0.5990610106275801</v>
      </c>
      <c r="K796" s="64" t="str">
        <f xml:space="preserve"> INDEX(Lookup!C:C, MATCH('Inp - BP final'!B796, Lookup!B:B, 0),)</f>
        <v>BIO - Base opex</v>
      </c>
    </row>
    <row r="797" spans="1:12">
      <c r="A797" t="s">
        <v>350</v>
      </c>
      <c r="B797" t="s">
        <v>106</v>
      </c>
      <c r="C797" t="s">
        <v>107</v>
      </c>
      <c r="D797" t="s">
        <v>47</v>
      </c>
      <c r="E797" t="s">
        <v>41</v>
      </c>
      <c r="F797" s="58">
        <f xml:space="preserve"> IF( ISNA( 'F_Input Override'!F797 ), "", IF( ISBLANK( 'F_Input Override'!F797 ), 'F_Inputs - BP'!F797, 'F_Input Override'!F797 ) )</f>
        <v>2.29534204368484E-2</v>
      </c>
      <c r="G797" s="58">
        <f xml:space="preserve"> IF( ISNA( 'F_Input Override'!G797 ), "", IF( ISBLANK( 'F_Input Override'!G797 ), 'F_Inputs - BP'!G797, 'F_Input Override'!G797 ) )</f>
        <v>2.395134120218011E-2</v>
      </c>
      <c r="H797" s="58">
        <f xml:space="preserve"> IF( ISNA( 'F_Input Override'!H797 ), "", IF( ISBLANK( 'F_Input Override'!H797 ), 'F_Inputs - BP'!H797, 'F_Input Override'!H797 ) )</f>
        <v>2.4257486090765949E-2</v>
      </c>
      <c r="I797" s="58">
        <f xml:space="preserve"> IF( ISNA( 'F_Input Override'!I797 ), "", IF( ISBLANK( 'F_Input Override'!I797 ), 'F_Inputs - BP'!I797, 'F_Input Override'!I797 ) )</f>
        <v>2.4138344524489819E-2</v>
      </c>
      <c r="J797" s="58">
        <f xml:space="preserve"> IF( ISNA( 'F_Input Override'!J797 ), "", IF( ISBLANK( 'F_Input Override'!J797 ), 'F_Inputs - BP'!J797, 'F_Input Override'!J797 ) )</f>
        <v>2.9594331363338531E-2</v>
      </c>
      <c r="K797" s="64" t="str">
        <f xml:space="preserve"> INDEX(Lookup!C:C, MATCH('Inp - BP final'!B797, Lookup!B:B, 0),)</f>
        <v>BIO - Base opex</v>
      </c>
    </row>
    <row r="798" spans="1:12">
      <c r="A798" t="s">
        <v>350</v>
      </c>
      <c r="B798" t="s">
        <v>108</v>
      </c>
      <c r="C798" t="s">
        <v>109</v>
      </c>
      <c r="D798" t="s">
        <v>47</v>
      </c>
      <c r="E798" t="s">
        <v>41</v>
      </c>
      <c r="F798" s="58">
        <f xml:space="preserve"> IF( ISNA( 'F_Input Override'!F798 ), "", IF( ISBLANK( 'F_Input Override'!F798 ), 'F_Inputs - BP'!F798, 'F_Input Override'!F798 ) )</f>
        <v>1.2751900242693549E-2</v>
      </c>
      <c r="G798" s="58">
        <f xml:space="preserve"> IF( ISNA( 'F_Input Override'!G798 ), "", IF( ISBLANK( 'F_Input Override'!G798 ), 'F_Inputs - BP'!G798, 'F_Input Override'!G798 ) )</f>
        <v>1.330630066787784E-2</v>
      </c>
      <c r="H798" s="58">
        <f xml:space="preserve"> IF( ISNA( 'F_Input Override'!H798 ), "", IF( ISBLANK( 'F_Input Override'!H798 ), 'F_Inputs - BP'!H798, 'F_Input Override'!H798 ) )</f>
        <v>1.3476381161536641E-2</v>
      </c>
      <c r="I798" s="58">
        <f xml:space="preserve"> IF( ISNA( 'F_Input Override'!I798 ), "", IF( ISBLANK( 'F_Input Override'!I798 ), 'F_Inputs - BP'!I798, 'F_Input Override'!I798 ) )</f>
        <v>1.341019140249434E-2</v>
      </c>
      <c r="J798" s="58">
        <f xml:space="preserve"> IF( ISNA( 'F_Input Override'!J798 ), "", IF( ISBLANK( 'F_Input Override'!J798 ), 'F_Inputs - BP'!J798, 'F_Input Override'!J798 ) )</f>
        <v>1.703916048192218E-2</v>
      </c>
      <c r="K798" s="64" t="str">
        <f xml:space="preserve"> INDEX(Lookup!C:C, MATCH('Inp - BP final'!B798, Lookup!B:B, 0),)</f>
        <v>BIO - Base opex</v>
      </c>
    </row>
    <row r="799" spans="1:12">
      <c r="A799" t="s">
        <v>350</v>
      </c>
      <c r="B799" t="s">
        <v>110</v>
      </c>
      <c r="C799" t="s">
        <v>111</v>
      </c>
      <c r="D799" t="s">
        <v>47</v>
      </c>
      <c r="E799" t="s">
        <v>41</v>
      </c>
      <c r="F799" s="58">
        <f xml:space="preserve"> IF( ISNA( 'F_Input Override'!F799 ), "", IF( ISBLANK( 'F_Input Override'!F799 ), 'F_Inputs - BP'!F799, 'F_Input Override'!F799 ) )</f>
        <v>0</v>
      </c>
      <c r="G799" s="58">
        <f xml:space="preserve"> IF( ISNA( 'F_Input Override'!G799 ), "", IF( ISBLANK( 'F_Input Override'!G799 ), 'F_Inputs - BP'!G799, 'F_Input Override'!G799 ) )</f>
        <v>0</v>
      </c>
      <c r="H799" s="58">
        <f xml:space="preserve"> IF( ISNA( 'F_Input Override'!H799 ), "", IF( ISBLANK( 'F_Input Override'!H799 ), 'F_Inputs - BP'!H799, 'F_Input Override'!H799 ) )</f>
        <v>0</v>
      </c>
      <c r="I799" s="58">
        <f xml:space="preserve"> IF( ISNA( 'F_Input Override'!I799 ), "", IF( ISBLANK( 'F_Input Override'!I799 ), 'F_Inputs - BP'!I799, 'F_Input Override'!I799 ) )</f>
        <v>0</v>
      </c>
      <c r="J799" s="58">
        <f xml:space="preserve"> IF( ISNA( 'F_Input Override'!J799 ), "", IF( ISBLANK( 'F_Input Override'!J799 ), 'F_Inputs - BP'!J799, 'F_Input Override'!J799 ) )</f>
        <v>0</v>
      </c>
      <c r="K799" s="64" t="str">
        <f xml:space="preserve"> INDEX(Lookup!C:C, MATCH('Inp - BP final'!B799, Lookup!B:B, 0),)</f>
        <v>ADDN1 - Base opex</v>
      </c>
    </row>
    <row r="800" spans="1:12">
      <c r="A800" t="s">
        <v>350</v>
      </c>
      <c r="B800" t="s">
        <v>112</v>
      </c>
      <c r="C800" t="s">
        <v>113</v>
      </c>
      <c r="D800" t="s">
        <v>47</v>
      </c>
      <c r="E800" t="s">
        <v>41</v>
      </c>
      <c r="F800" s="58">
        <f xml:space="preserve"> IF( ISNA( 'F_Input Override'!F800 ), "", IF( ISBLANK( 'F_Input Override'!F800 ), 'F_Inputs - BP'!F800, 'F_Input Override'!F800 ) )</f>
        <v>0</v>
      </c>
      <c r="G800" s="58">
        <f xml:space="preserve"> IF( ISNA( 'F_Input Override'!G800 ), "", IF( ISBLANK( 'F_Input Override'!G800 ), 'F_Inputs - BP'!G800, 'F_Input Override'!G800 ) )</f>
        <v>0</v>
      </c>
      <c r="H800" s="58">
        <f xml:space="preserve"> IF( ISNA( 'F_Input Override'!H800 ), "", IF( ISBLANK( 'F_Input Override'!H800 ), 'F_Inputs - BP'!H800, 'F_Input Override'!H800 ) )</f>
        <v>0</v>
      </c>
      <c r="I800" s="58">
        <f xml:space="preserve"> IF( ISNA( 'F_Input Override'!I800 ), "", IF( ISBLANK( 'F_Input Override'!I800 ), 'F_Inputs - BP'!I800, 'F_Input Override'!I800 ) )</f>
        <v>0</v>
      </c>
      <c r="J800" s="58">
        <f xml:space="preserve"> IF( ISNA( 'F_Input Override'!J800 ), "", IF( ISBLANK( 'F_Input Override'!J800 ), 'F_Inputs - BP'!J800, 'F_Input Override'!J800 ) )</f>
        <v>0</v>
      </c>
      <c r="K800" s="64" t="str">
        <f xml:space="preserve"> INDEX(Lookup!C:C, MATCH('Inp - BP final'!B800, Lookup!B:B, 0),)</f>
        <v>ADDN2 - Base opex</v>
      </c>
    </row>
    <row r="801" spans="1:12">
      <c r="A801" t="s">
        <v>350</v>
      </c>
      <c r="B801" t="s">
        <v>114</v>
      </c>
      <c r="C801" t="s">
        <v>57</v>
      </c>
      <c r="D801" t="s">
        <v>47</v>
      </c>
      <c r="E801" t="s">
        <v>41</v>
      </c>
      <c r="F801" s="58">
        <f xml:space="preserve"> IF( ISNA( 'F_Input Override'!F801 ), "", IF( ISBLANK( 'F_Input Override'!F801 ), 'F_Inputs - BP'!F801, 'F_Input Override'!F801 ) )</f>
        <v>5.070748903831614</v>
      </c>
      <c r="G801" s="58">
        <f xml:space="preserve"> IF( ISNA( 'F_Input Override'!G801 ), "", IF( ISBLANK( 'F_Input Override'!G801 ), 'F_Inputs - BP'!G801, 'F_Input Override'!G801 ) )</f>
        <v>5.2213623745608739</v>
      </c>
      <c r="H801" s="58">
        <f xml:space="preserve"> IF( ISNA( 'F_Input Override'!H801 ), "", IF( ISBLANK( 'F_Input Override'!H801 ), 'F_Inputs - BP'!H801, 'F_Input Override'!H801 ) )</f>
        <v>5.2193046590474204</v>
      </c>
      <c r="I801" s="58">
        <f xml:space="preserve"> IF( ISNA( 'F_Input Override'!I801 ), "", IF( ISBLANK( 'F_Input Override'!I801 ), 'F_Inputs - BP'!I801, 'F_Input Override'!I801 ) )</f>
        <v>5.2409741061607491</v>
      </c>
      <c r="J801" s="58">
        <f xml:space="preserve"> IF( ISNA( 'F_Input Override'!J801 ), "", IF( ISBLANK( 'F_Input Override'!J801 ), 'F_Inputs - BP'!J801, 'F_Input Override'!J801 ) )</f>
        <v>5.389423113786413</v>
      </c>
      <c r="K801" s="64" t="str">
        <f xml:space="preserve"> INDEX(Lookup!C:C, MATCH('Inp - BP final'!B801, Lookup!B:B, 0),)</f>
        <v>Total WW - Base opex</v>
      </c>
      <c r="L801" t="s">
        <v>366</v>
      </c>
    </row>
    <row r="802" spans="1:12">
      <c r="A802" t="s">
        <v>350</v>
      </c>
      <c r="B802" t="s">
        <v>115</v>
      </c>
      <c r="C802" t="s">
        <v>116</v>
      </c>
      <c r="D802" t="s">
        <v>47</v>
      </c>
      <c r="E802" t="s">
        <v>41</v>
      </c>
      <c r="F802" s="58">
        <f xml:space="preserve"> IF( ISNA( 'F_Input Override'!F802 ), "", IF( ISBLANK( 'F_Input Override'!F802 ), 'F_Inputs - BP'!F802, 'F_Input Override'!F802 ) )</f>
        <v>9.8173389822318749E-4</v>
      </c>
      <c r="G802" s="58">
        <f xml:space="preserve"> IF( ISNA( 'F_Input Override'!G802 ), "", IF( ISBLANK( 'F_Input Override'!G802 ), 'F_Inputs - BP'!G802, 'F_Input Override'!G802 ) )</f>
        <v>1.963467796446375E-3</v>
      </c>
      <c r="H802" s="58">
        <f xml:space="preserve"> IF( ISNA( 'F_Input Override'!H802 ), "", IF( ISBLANK( 'F_Input Override'!H802 ), 'F_Inputs - BP'!H802, 'F_Input Override'!H802 ) )</f>
        <v>3.9022854071009382E-3</v>
      </c>
      <c r="I802" s="58">
        <f xml:space="preserve"> IF( ISNA( 'F_Input Override'!I802 ), "", IF( ISBLANK( 'F_Input Override'!I802 ), 'F_Inputs - BP'!I802, 'F_Input Override'!I802 ) )</f>
        <v>1.348387804361156E-2</v>
      </c>
      <c r="J802" s="58">
        <f xml:space="preserve"> IF( ISNA( 'F_Input Override'!J802 ), "", IF( ISBLANK( 'F_Input Override'!J802 ), 'F_Inputs - BP'!J802, 'F_Input Override'!J802 ) )</f>
        <v>1.722346260882621E-2</v>
      </c>
      <c r="K802" s="64" t="str">
        <f xml:space="preserve"> INDEX(Lookup!C:C, MATCH('Inp - BP final'!B802, Lookup!B:B, 0),)</f>
        <v>WWN+ - Enh opex</v>
      </c>
    </row>
    <row r="803" spans="1:12">
      <c r="A803" t="s">
        <v>350</v>
      </c>
      <c r="B803" t="s">
        <v>117</v>
      </c>
      <c r="C803" t="s">
        <v>118</v>
      </c>
      <c r="D803" t="s">
        <v>47</v>
      </c>
      <c r="E803" t="s">
        <v>41</v>
      </c>
      <c r="F803" s="58">
        <f xml:space="preserve"> IF( ISNA( 'F_Input Override'!F803 ), "", IF( ISBLANK( 'F_Input Override'!F803 ), 'F_Inputs - BP'!F803, 'F_Input Override'!F803 ) )</f>
        <v>0</v>
      </c>
      <c r="G803" s="58">
        <f xml:space="preserve"> IF( ISNA( 'F_Input Override'!G803 ), "", IF( ISBLANK( 'F_Input Override'!G803 ), 'F_Inputs - BP'!G803, 'F_Input Override'!G803 ) )</f>
        <v>0</v>
      </c>
      <c r="H803" s="58">
        <f xml:space="preserve"> IF( ISNA( 'F_Input Override'!H803 ), "", IF( ISBLANK( 'F_Input Override'!H803 ), 'F_Inputs - BP'!H803, 'F_Input Override'!H803 ) )</f>
        <v>0</v>
      </c>
      <c r="I803" s="58">
        <f xml:space="preserve"> IF( ISNA( 'F_Input Override'!I803 ), "", IF( ISBLANK( 'F_Input Override'!I803 ), 'F_Inputs - BP'!I803, 'F_Input Override'!I803 ) )</f>
        <v>0</v>
      </c>
      <c r="J803" s="58">
        <f xml:space="preserve"> IF( ISNA( 'F_Input Override'!J803 ), "", IF( ISBLANK( 'F_Input Override'!J803 ), 'F_Inputs - BP'!J803, 'F_Input Override'!J803 ) )</f>
        <v>0</v>
      </c>
      <c r="K803" s="64" t="str">
        <f xml:space="preserve"> INDEX(Lookup!C:C, MATCH('Inp - BP final'!B803, Lookup!B:B, 0),)</f>
        <v>WWN+ - Enh opex</v>
      </c>
    </row>
    <row r="804" spans="1:12">
      <c r="A804" t="s">
        <v>350</v>
      </c>
      <c r="B804" t="s">
        <v>119</v>
      </c>
      <c r="C804" t="s">
        <v>120</v>
      </c>
      <c r="D804" t="s">
        <v>47</v>
      </c>
      <c r="E804" t="s">
        <v>41</v>
      </c>
      <c r="F804" s="58">
        <f xml:space="preserve"> IF( ISNA( 'F_Input Override'!F804 ), "", IF( ISBLANK( 'F_Input Override'!F804 ), 'F_Inputs - BP'!F804, 'F_Input Override'!F804 ) )</f>
        <v>0</v>
      </c>
      <c r="G804" s="58">
        <f xml:space="preserve"> IF( ISNA( 'F_Input Override'!G804 ), "", IF( ISBLANK( 'F_Input Override'!G804 ), 'F_Inputs - BP'!G804, 'F_Input Override'!G804 ) )</f>
        <v>0</v>
      </c>
      <c r="H804" s="58">
        <f xml:space="preserve"> IF( ISNA( 'F_Input Override'!H804 ), "", IF( ISBLANK( 'F_Input Override'!H804 ), 'F_Inputs - BP'!H804, 'F_Input Override'!H804 ) )</f>
        <v>0</v>
      </c>
      <c r="I804" s="58">
        <f xml:space="preserve"> IF( ISNA( 'F_Input Override'!I804 ), "", IF( ISBLANK( 'F_Input Override'!I804 ), 'F_Inputs - BP'!I804, 'F_Input Override'!I804 ) )</f>
        <v>0</v>
      </c>
      <c r="J804" s="58">
        <f xml:space="preserve"> IF( ISNA( 'F_Input Override'!J804 ), "", IF( ISBLANK( 'F_Input Override'!J804 ), 'F_Inputs - BP'!J804, 'F_Input Override'!J804 ) )</f>
        <v>0</v>
      </c>
      <c r="K804" s="64" t="str">
        <f xml:space="preserve"> INDEX(Lookup!C:C, MATCH('Inp - BP final'!B804, Lookup!B:B, 0),)</f>
        <v>WWN+ - Enh opex</v>
      </c>
    </row>
    <row r="805" spans="1:12">
      <c r="A805" t="s">
        <v>350</v>
      </c>
      <c r="B805" t="s">
        <v>121</v>
      </c>
      <c r="C805" t="s">
        <v>122</v>
      </c>
      <c r="D805" t="s">
        <v>47</v>
      </c>
      <c r="E805" t="s">
        <v>41</v>
      </c>
      <c r="F805" s="58">
        <f xml:space="preserve"> IF( ISNA( 'F_Input Override'!F805 ), "", IF( ISBLANK( 'F_Input Override'!F805 ), 'F_Inputs - BP'!F805, 'F_Input Override'!F805 ) )</f>
        <v>3.1415484743142E-2</v>
      </c>
      <c r="G805" s="58">
        <f xml:space="preserve"> IF( ISNA( 'F_Input Override'!G805 ), "", IF( ISBLANK( 'F_Input Override'!G805 ), 'F_Inputs - BP'!G805, 'F_Input Override'!G805 ) )</f>
        <v>3.4360686437811573E-2</v>
      </c>
      <c r="H805" s="58">
        <f xml:space="preserve"> IF( ISNA( 'F_Input Override'!H805 ), "", IF( ISBLANK( 'F_Input Override'!H805 ), 'F_Inputs - BP'!H805, 'F_Input Override'!H805 ) )</f>
        <v>5.560756705118837E-2</v>
      </c>
      <c r="I805" s="58">
        <f xml:space="preserve"> IF( ISNA( 'F_Input Override'!I805 ), "", IF( ISBLANK( 'F_Input Override'!I805 ), 'F_Inputs - BP'!I805, 'F_Input Override'!I805 ) )</f>
        <v>0.15891713408542199</v>
      </c>
      <c r="J805" s="58">
        <f xml:space="preserve"> IF( ISNA( 'F_Input Override'!J805 ), "", IF( ISBLANK( 'F_Input Override'!J805 ), 'F_Inputs - BP'!J805, 'F_Input Override'!J805 ) )</f>
        <v>0.211465846475033</v>
      </c>
      <c r="K805" s="64" t="str">
        <f xml:space="preserve"> INDEX(Lookup!C:C, MATCH('Inp - BP final'!B805, Lookup!B:B, 0),)</f>
        <v>WWN+ - Enh opex</v>
      </c>
    </row>
    <row r="806" spans="1:12">
      <c r="A806" t="s">
        <v>350</v>
      </c>
      <c r="B806" t="s">
        <v>123</v>
      </c>
      <c r="C806" t="s">
        <v>124</v>
      </c>
      <c r="D806" t="s">
        <v>47</v>
      </c>
      <c r="E806" t="s">
        <v>41</v>
      </c>
      <c r="F806" s="58">
        <f xml:space="preserve"> IF( ISNA( 'F_Input Override'!F806 ), "", IF( ISBLANK( 'F_Input Override'!F806 ), 'F_Inputs - BP'!F806, 'F_Input Override'!F806 ) )</f>
        <v>0</v>
      </c>
      <c r="G806" s="58">
        <f xml:space="preserve"> IF( ISNA( 'F_Input Override'!G806 ), "", IF( ISBLANK( 'F_Input Override'!G806 ), 'F_Inputs - BP'!G806, 'F_Input Override'!G806 ) )</f>
        <v>0</v>
      </c>
      <c r="H806" s="58">
        <f xml:space="preserve"> IF( ISNA( 'F_Input Override'!H806 ), "", IF( ISBLANK( 'F_Input Override'!H806 ), 'F_Inputs - BP'!H806, 'F_Input Override'!H806 ) )</f>
        <v>0</v>
      </c>
      <c r="I806" s="58">
        <f xml:space="preserve"> IF( ISNA( 'F_Input Override'!I806 ), "", IF( ISBLANK( 'F_Input Override'!I806 ), 'F_Inputs - BP'!I806, 'F_Input Override'!I806 ) )</f>
        <v>0</v>
      </c>
      <c r="J806" s="58">
        <f xml:space="preserve"> IF( ISNA( 'F_Input Override'!J806 ), "", IF( ISBLANK( 'F_Input Override'!J806 ), 'F_Inputs - BP'!J806, 'F_Input Override'!J806 ) )</f>
        <v>0</v>
      </c>
      <c r="K806" s="64" t="str">
        <f xml:space="preserve"> INDEX(Lookup!C:C, MATCH('Inp - BP final'!B806, Lookup!B:B, 0),)</f>
        <v>WWN+ - Enh opex</v>
      </c>
    </row>
    <row r="807" spans="1:12">
      <c r="A807" t="s">
        <v>350</v>
      </c>
      <c r="B807" t="s">
        <v>125</v>
      </c>
      <c r="C807" t="s">
        <v>126</v>
      </c>
      <c r="D807" t="s">
        <v>47</v>
      </c>
      <c r="E807" t="s">
        <v>41</v>
      </c>
      <c r="F807" s="58">
        <f xml:space="preserve"> IF( ISNA( 'F_Input Override'!F807 ), "", IF( ISBLANK( 'F_Input Override'!F807 ), 'F_Inputs - BP'!F807, 'F_Input Override'!F807 ) )</f>
        <v>0</v>
      </c>
      <c r="G807" s="58">
        <f xml:space="preserve"> IF( ISNA( 'F_Input Override'!G807 ), "", IF( ISBLANK( 'F_Input Override'!G807 ), 'F_Inputs - BP'!G807, 'F_Input Override'!G807 ) )</f>
        <v>0</v>
      </c>
      <c r="H807" s="58">
        <f xml:space="preserve"> IF( ISNA( 'F_Input Override'!H807 ), "", IF( ISBLANK( 'F_Input Override'!H807 ), 'F_Inputs - BP'!H807, 'F_Input Override'!H807 ) )</f>
        <v>0</v>
      </c>
      <c r="I807" s="58">
        <f xml:space="preserve"> IF( ISNA( 'F_Input Override'!I807 ), "", IF( ISBLANK( 'F_Input Override'!I807 ), 'F_Inputs - BP'!I807, 'F_Input Override'!I807 ) )</f>
        <v>0</v>
      </c>
      <c r="J807" s="58">
        <f xml:space="preserve"> IF( ISNA( 'F_Input Override'!J807 ), "", IF( ISBLANK( 'F_Input Override'!J807 ), 'F_Inputs - BP'!J807, 'F_Input Override'!J807 ) )</f>
        <v>0</v>
      </c>
      <c r="K807" s="64" t="str">
        <f xml:space="preserve"> INDEX(Lookup!C:C, MATCH('Inp - BP final'!B807, Lookup!B:B, 0),)</f>
        <v>BIO - Enh opex</v>
      </c>
    </row>
    <row r="808" spans="1:12">
      <c r="A808" t="s">
        <v>350</v>
      </c>
      <c r="B808" t="s">
        <v>127</v>
      </c>
      <c r="C808" t="s">
        <v>128</v>
      </c>
      <c r="D808" t="s">
        <v>47</v>
      </c>
      <c r="E808" t="s">
        <v>41</v>
      </c>
      <c r="F808" s="58">
        <f xml:space="preserve"> IF( ISNA( 'F_Input Override'!F808 ), "", IF( ISBLANK( 'F_Input Override'!F808 ), 'F_Inputs - BP'!F808, 'F_Input Override'!F808 ) )</f>
        <v>0</v>
      </c>
      <c r="G808" s="58">
        <f xml:space="preserve"> IF( ISNA( 'F_Input Override'!G808 ), "", IF( ISBLANK( 'F_Input Override'!G808 ), 'F_Inputs - BP'!G808, 'F_Input Override'!G808 ) )</f>
        <v>0</v>
      </c>
      <c r="H808" s="58">
        <f xml:space="preserve"> IF( ISNA( 'F_Input Override'!H808 ), "", IF( ISBLANK( 'F_Input Override'!H808 ), 'F_Inputs - BP'!H808, 'F_Input Override'!H808 ) )</f>
        <v>0</v>
      </c>
      <c r="I808" s="58">
        <f xml:space="preserve"> IF( ISNA( 'F_Input Override'!I808 ), "", IF( ISBLANK( 'F_Input Override'!I808 ), 'F_Inputs - BP'!I808, 'F_Input Override'!I808 ) )</f>
        <v>0</v>
      </c>
      <c r="J808" s="58">
        <f xml:space="preserve"> IF( ISNA( 'F_Input Override'!J808 ), "", IF( ISBLANK( 'F_Input Override'!J808 ), 'F_Inputs - BP'!J808, 'F_Input Override'!J808 ) )</f>
        <v>0</v>
      </c>
      <c r="K808" s="64" t="str">
        <f xml:space="preserve"> INDEX(Lookup!C:C, MATCH('Inp - BP final'!B808, Lookup!B:B, 0),)</f>
        <v>BIO - Enh opex</v>
      </c>
    </row>
    <row r="809" spans="1:12">
      <c r="A809" t="s">
        <v>350</v>
      </c>
      <c r="B809" t="s">
        <v>129</v>
      </c>
      <c r="C809" t="s">
        <v>130</v>
      </c>
      <c r="D809" t="s">
        <v>47</v>
      </c>
      <c r="E809" t="s">
        <v>41</v>
      </c>
      <c r="F809" s="58">
        <f xml:space="preserve"> IF( ISNA( 'F_Input Override'!F809 ), "", IF( ISBLANK( 'F_Input Override'!F809 ), 'F_Inputs - BP'!F809, 'F_Input Override'!F809 ) )</f>
        <v>0</v>
      </c>
      <c r="G809" s="58">
        <f xml:space="preserve"> IF( ISNA( 'F_Input Override'!G809 ), "", IF( ISBLANK( 'F_Input Override'!G809 ), 'F_Inputs - BP'!G809, 'F_Input Override'!G809 ) )</f>
        <v>0</v>
      </c>
      <c r="H809" s="58">
        <f xml:space="preserve"> IF( ISNA( 'F_Input Override'!H809 ), "", IF( ISBLANK( 'F_Input Override'!H809 ), 'F_Inputs - BP'!H809, 'F_Input Override'!H809 ) )</f>
        <v>0</v>
      </c>
      <c r="I809" s="58">
        <f xml:space="preserve"> IF( ISNA( 'F_Input Override'!I809 ), "", IF( ISBLANK( 'F_Input Override'!I809 ), 'F_Inputs - BP'!I809, 'F_Input Override'!I809 ) )</f>
        <v>0</v>
      </c>
      <c r="J809" s="58">
        <f xml:space="preserve"> IF( ISNA( 'F_Input Override'!J809 ), "", IF( ISBLANK( 'F_Input Override'!J809 ), 'F_Inputs - BP'!J809, 'F_Input Override'!J809 ) )</f>
        <v>0</v>
      </c>
      <c r="K809" s="64" t="str">
        <f xml:space="preserve"> INDEX(Lookup!C:C, MATCH('Inp - BP final'!B809, Lookup!B:B, 0),)</f>
        <v>BIO - Enh opex</v>
      </c>
    </row>
    <row r="810" spans="1:12">
      <c r="A810" t="s">
        <v>350</v>
      </c>
      <c r="B810" t="s">
        <v>131</v>
      </c>
      <c r="C810" t="s">
        <v>132</v>
      </c>
      <c r="D810" t="s">
        <v>47</v>
      </c>
      <c r="E810" t="s">
        <v>41</v>
      </c>
      <c r="F810" s="58">
        <f xml:space="preserve"> IF( ISNA( 'F_Input Override'!F810 ), "", IF( ISBLANK( 'F_Input Override'!F810 ), 'F_Inputs - BP'!F810, 'F_Input Override'!F810 ) )</f>
        <v>0</v>
      </c>
      <c r="G810" s="58">
        <f xml:space="preserve"> IF( ISNA( 'F_Input Override'!G810 ), "", IF( ISBLANK( 'F_Input Override'!G810 ), 'F_Inputs - BP'!G810, 'F_Input Override'!G810 ) )</f>
        <v>0</v>
      </c>
      <c r="H810" s="58">
        <f xml:space="preserve"> IF( ISNA( 'F_Input Override'!H810 ), "", IF( ISBLANK( 'F_Input Override'!H810 ), 'F_Inputs - BP'!H810, 'F_Input Override'!H810 ) )</f>
        <v>0</v>
      </c>
      <c r="I810" s="58">
        <f xml:space="preserve"> IF( ISNA( 'F_Input Override'!I810 ), "", IF( ISBLANK( 'F_Input Override'!I810 ), 'F_Inputs - BP'!I810, 'F_Input Override'!I810 ) )</f>
        <v>0</v>
      </c>
      <c r="J810" s="58">
        <f xml:space="preserve"> IF( ISNA( 'F_Input Override'!J810 ), "", IF( ISBLANK( 'F_Input Override'!J810 ), 'F_Inputs - BP'!J810, 'F_Input Override'!J810 ) )</f>
        <v>0</v>
      </c>
      <c r="K810" s="64" t="str">
        <f xml:space="preserve"> INDEX(Lookup!C:C, MATCH('Inp - BP final'!B810, Lookup!B:B, 0),)</f>
        <v>ADDN1 - Enh opex</v>
      </c>
    </row>
    <row r="811" spans="1:12">
      <c r="A811" t="s">
        <v>350</v>
      </c>
      <c r="B811" t="s">
        <v>133</v>
      </c>
      <c r="C811" t="s">
        <v>134</v>
      </c>
      <c r="D811" t="s">
        <v>47</v>
      </c>
      <c r="E811" t="s">
        <v>41</v>
      </c>
      <c r="F811" s="58">
        <f xml:space="preserve"> IF( ISNA( 'F_Input Override'!F811 ), "", IF( ISBLANK( 'F_Input Override'!F811 ), 'F_Inputs - BP'!F811, 'F_Input Override'!F811 ) )</f>
        <v>0</v>
      </c>
      <c r="G811" s="58">
        <f xml:space="preserve"> IF( ISNA( 'F_Input Override'!G811 ), "", IF( ISBLANK( 'F_Input Override'!G811 ), 'F_Inputs - BP'!G811, 'F_Input Override'!G811 ) )</f>
        <v>0</v>
      </c>
      <c r="H811" s="58">
        <f xml:space="preserve"> IF( ISNA( 'F_Input Override'!H811 ), "", IF( ISBLANK( 'F_Input Override'!H811 ), 'F_Inputs - BP'!H811, 'F_Input Override'!H811 ) )</f>
        <v>0</v>
      </c>
      <c r="I811" s="58">
        <f xml:space="preserve"> IF( ISNA( 'F_Input Override'!I811 ), "", IF( ISBLANK( 'F_Input Override'!I811 ), 'F_Inputs - BP'!I811, 'F_Input Override'!I811 ) )</f>
        <v>0</v>
      </c>
      <c r="J811" s="58">
        <f xml:space="preserve"> IF( ISNA( 'F_Input Override'!J811 ), "", IF( ISBLANK( 'F_Input Override'!J811 ), 'F_Inputs - BP'!J811, 'F_Input Override'!J811 ) )</f>
        <v>0</v>
      </c>
      <c r="K811" s="64" t="str">
        <f xml:space="preserve"> INDEX(Lookup!C:C, MATCH('Inp - BP final'!B811, Lookup!B:B, 0),)</f>
        <v>ADDN2 - Enh opex</v>
      </c>
    </row>
    <row r="812" spans="1:12">
      <c r="A812" t="s">
        <v>350</v>
      </c>
      <c r="B812" t="s">
        <v>135</v>
      </c>
      <c r="C812" t="s">
        <v>69</v>
      </c>
      <c r="D812" t="s">
        <v>47</v>
      </c>
      <c r="E812" t="s">
        <v>41</v>
      </c>
      <c r="F812" s="58">
        <f xml:space="preserve"> IF( ISNA( 'F_Input Override'!F812 ), "", IF( ISBLANK( 'F_Input Override'!F812 ), 'F_Inputs - BP'!F812, 'F_Input Override'!F812 ) )</f>
        <v>3.2397218641365189E-2</v>
      </c>
      <c r="G812" s="58">
        <f xml:space="preserve"> IF( ISNA( 'F_Input Override'!G812 ), "", IF( ISBLANK( 'F_Input Override'!G812 ), 'F_Inputs - BP'!G812, 'F_Input Override'!G812 ) )</f>
        <v>3.6324154234257951E-2</v>
      </c>
      <c r="H812" s="58">
        <f xml:space="preserve"> IF( ISNA( 'F_Input Override'!H812 ), "", IF( ISBLANK( 'F_Input Override'!H812 ), 'F_Inputs - BP'!H812, 'F_Input Override'!H812 ) )</f>
        <v>5.9509852458289311E-2</v>
      </c>
      <c r="I812" s="58">
        <f xml:space="preserve"> IF( ISNA( 'F_Input Override'!I812 ), "", IF( ISBLANK( 'F_Input Override'!I812 ), 'F_Inputs - BP'!I812, 'F_Input Override'!I812 ) )</f>
        <v>0.17240101212903361</v>
      </c>
      <c r="J812" s="58">
        <f xml:space="preserve"> IF( ISNA( 'F_Input Override'!J812 ), "", IF( ISBLANK( 'F_Input Override'!J812 ), 'F_Inputs - BP'!J812, 'F_Input Override'!J812 ) )</f>
        <v>0.2286893090838592</v>
      </c>
      <c r="K812" s="64" t="str">
        <f xml:space="preserve"> INDEX(Lookup!C:C, MATCH('Inp - BP final'!B812, Lookup!B:B, 0),)</f>
        <v>Total WW - Enh opex</v>
      </c>
      <c r="L812" t="s">
        <v>366</v>
      </c>
    </row>
    <row r="813" spans="1:12">
      <c r="A813" t="s">
        <v>350</v>
      </c>
      <c r="B813" t="s">
        <v>136</v>
      </c>
      <c r="C813" t="s">
        <v>137</v>
      </c>
      <c r="D813" t="s">
        <v>47</v>
      </c>
      <c r="E813" t="s">
        <v>41</v>
      </c>
      <c r="F813" s="58">
        <f xml:space="preserve"> IF( ISNA( 'F_Input Override'!F813 ), "", IF( ISBLANK( 'F_Input Override'!F813 ), 'F_Inputs - BP'!F813, 'F_Input Override'!F813 ) )</f>
        <v>7.3630042366739062E-2</v>
      </c>
      <c r="G813" s="58">
        <f xml:space="preserve"> IF( ISNA( 'F_Input Override'!G813 ), "", IF( ISBLANK( 'F_Input Override'!G813 ), 'F_Inputs - BP'!G813, 'F_Input Override'!G813 ) )</f>
        <v>7.3167851383142579E-2</v>
      </c>
      <c r="H813" s="58">
        <f xml:space="preserve"> IF( ISNA( 'F_Input Override'!H813 ), "", IF( ISBLANK( 'F_Input Override'!H813 ), 'F_Inputs - BP'!H813, 'F_Input Override'!H813 ) )</f>
        <v>7.3672234729309533E-2</v>
      </c>
      <c r="I813" s="58">
        <f xml:space="preserve"> IF( ISNA( 'F_Input Override'!I813 ), "", IF( ISBLANK( 'F_Input Override'!I813 ), 'F_Inputs - BP'!I813, 'F_Input Override'!I813 ) )</f>
        <v>7.3198195093891319E-2</v>
      </c>
      <c r="J813" s="58">
        <f xml:space="preserve"> IF( ISNA( 'F_Input Override'!J813 ), "", IF( ISBLANK( 'F_Input Override'!J813 ), 'F_Inputs - BP'!J813, 'F_Input Override'!J813 ) )</f>
        <v>7.3678145604423234E-2</v>
      </c>
      <c r="K813" s="64" t="str">
        <f xml:space="preserve"> INDEX(Lookup!C:C, MATCH('Inp - BP final'!B813, Lookup!B:B, 0),)</f>
        <v>WWN+ - Base capex</v>
      </c>
    </row>
    <row r="814" spans="1:12">
      <c r="A814" t="s">
        <v>350</v>
      </c>
      <c r="B814" t="s">
        <v>138</v>
      </c>
      <c r="C814" t="s">
        <v>139</v>
      </c>
      <c r="D814" t="s">
        <v>47</v>
      </c>
      <c r="E814" t="s">
        <v>41</v>
      </c>
      <c r="F814" s="58">
        <f xml:space="preserve"> IF( ISNA( 'F_Input Override'!F814 ), "", IF( ISBLANK( 'F_Input Override'!F814 ), 'F_Inputs - BP'!F814, 'F_Input Override'!F814 ) )</f>
        <v>1.178080677867825E-2</v>
      </c>
      <c r="G814" s="58">
        <f xml:space="preserve"> IF( ISNA( 'F_Input Override'!G814 ), "", IF( ISBLANK( 'F_Input Override'!G814 ), 'F_Inputs - BP'!G814, 'F_Input Override'!G814 ) )</f>
        <v>1.1706856221302809E-2</v>
      </c>
      <c r="H814" s="58">
        <f xml:space="preserve"> IF( ISNA( 'F_Input Override'!H814 ), "", IF( ISBLANK( 'F_Input Override'!H814 ), 'F_Inputs - BP'!H814, 'F_Input Override'!H814 ) )</f>
        <v>1.2601829624750319E-2</v>
      </c>
      <c r="I814" s="58">
        <f xml:space="preserve"> IF( ISNA( 'F_Input Override'!I814 ), "", IF( ISBLANK( 'F_Input Override'!I814 ), 'F_Inputs - BP'!I814, 'F_Input Override'!I814 ) )</f>
        <v>1.2520743897639309E-2</v>
      </c>
      <c r="J814" s="58">
        <f xml:space="preserve"> IF( ISNA( 'F_Input Override'!J814 ), "", IF( ISBLANK( 'F_Input Override'!J814 ), 'F_Inputs - BP'!J814, 'F_Input Override'!J814 ) )</f>
        <v>1.243916743970782E-2</v>
      </c>
      <c r="K814" s="64" t="str">
        <f xml:space="preserve"> INDEX(Lookup!C:C, MATCH('Inp - BP final'!B814, Lookup!B:B, 0),)</f>
        <v>WWN+ - Base capex</v>
      </c>
    </row>
    <row r="815" spans="1:12">
      <c r="A815" t="s">
        <v>350</v>
      </c>
      <c r="B815" t="s">
        <v>140</v>
      </c>
      <c r="C815" t="s">
        <v>141</v>
      </c>
      <c r="D815" t="s">
        <v>47</v>
      </c>
      <c r="E815" t="s">
        <v>41</v>
      </c>
      <c r="F815" s="58">
        <f xml:space="preserve"> IF( ISNA( 'F_Input Override'!F815 ), "", IF( ISBLANK( 'F_Input Override'!F815 ), 'F_Inputs - BP'!F815, 'F_Input Override'!F815 ) )</f>
        <v>1.178080677867825E-2</v>
      </c>
      <c r="G815" s="58">
        <f xml:space="preserve"> IF( ISNA( 'F_Input Override'!G815 ), "", IF( ISBLANK( 'F_Input Override'!G815 ), 'F_Inputs - BP'!G815, 'F_Input Override'!G815 ) )</f>
        <v>1.1706856221302809E-2</v>
      </c>
      <c r="H815" s="58">
        <f xml:space="preserve"> IF( ISNA( 'F_Input Override'!H815 ), "", IF( ISBLANK( 'F_Input Override'!H815 ), 'F_Inputs - BP'!H815, 'F_Input Override'!H815 ) )</f>
        <v>1.2601829624750319E-2</v>
      </c>
      <c r="I815" s="58">
        <f xml:space="preserve"> IF( ISNA( 'F_Input Override'!I815 ), "", IF( ISBLANK( 'F_Input Override'!I815 ), 'F_Inputs - BP'!I815, 'F_Input Override'!I815 ) )</f>
        <v>1.2520743897639309E-2</v>
      </c>
      <c r="J815" s="58">
        <f xml:space="preserve"> IF( ISNA( 'F_Input Override'!J815 ), "", IF( ISBLANK( 'F_Input Override'!J815 ), 'F_Inputs - BP'!J815, 'F_Input Override'!J815 ) )</f>
        <v>1.243916743970782E-2</v>
      </c>
      <c r="K815" s="64" t="str">
        <f xml:space="preserve"> INDEX(Lookup!C:C, MATCH('Inp - BP final'!B815, Lookup!B:B, 0),)</f>
        <v>WWN+ - Base capex</v>
      </c>
    </row>
    <row r="816" spans="1:12">
      <c r="A816" t="s">
        <v>350</v>
      </c>
      <c r="B816" t="s">
        <v>142</v>
      </c>
      <c r="C816" t="s">
        <v>143</v>
      </c>
      <c r="D816" t="s">
        <v>47</v>
      </c>
      <c r="E816" t="s">
        <v>41</v>
      </c>
      <c r="F816" s="58">
        <f xml:space="preserve"> IF( ISNA( 'F_Input Override'!F816 ), "", IF( ISBLANK( 'F_Input Override'!F816 ), 'F_Inputs - BP'!F816, 'F_Input Override'!F816 ) )</f>
        <v>2.2216638116790728</v>
      </c>
      <c r="G816" s="58">
        <f xml:space="preserve"> IF( ISNA( 'F_Input Override'!G816 ), "", IF( ISBLANK( 'F_Input Override'!G816 ), 'F_Inputs - BP'!G816, 'F_Input Override'!G816 ) )</f>
        <v>2.2213759679922092</v>
      </c>
      <c r="H816" s="58">
        <f xml:space="preserve"> IF( ISNA( 'F_Input Override'!H816 ), "", IF( ISBLANK( 'F_Input Override'!H816 ), 'F_Inputs - BP'!H816, 'F_Input Override'!H816 ) )</f>
        <v>2.4011332292697332</v>
      </c>
      <c r="I816" s="58">
        <f xml:space="preserve"> IF( ISNA( 'F_Input Override'!I816 ), "", IF( ISBLANK( 'F_Input Override'!I816 ), 'F_Inputs - BP'!I816, 'F_Input Override'!I816 ) )</f>
        <v>1.9753881333890939</v>
      </c>
      <c r="J816" s="58">
        <f xml:space="preserve"> IF( ISNA( 'F_Input Override'!J816 ), "", IF( ISBLANK( 'F_Input Override'!J816 ), 'F_Inputs - BP'!J816, 'F_Input Override'!J816 ) )</f>
        <v>2.4036298929650801</v>
      </c>
      <c r="K816" s="64" t="str">
        <f xml:space="preserve"> INDEX(Lookup!C:C, MATCH('Inp - BP final'!B816, Lookup!B:B, 0),)</f>
        <v>WWN+ - Base capex</v>
      </c>
    </row>
    <row r="817" spans="1:12">
      <c r="A817" t="s">
        <v>350</v>
      </c>
      <c r="B817" t="s">
        <v>144</v>
      </c>
      <c r="C817" t="s">
        <v>145</v>
      </c>
      <c r="D817" t="s">
        <v>47</v>
      </c>
      <c r="E817" t="s">
        <v>41</v>
      </c>
      <c r="F817" s="58">
        <f xml:space="preserve"> IF( ISNA( 'F_Input Override'!F817 ), "", IF( ISBLANK( 'F_Input Override'!F817 ), 'F_Inputs - BP'!F817, 'F_Input Override'!F817 ) )</f>
        <v>0</v>
      </c>
      <c r="G817" s="58">
        <f xml:space="preserve"> IF( ISNA( 'F_Input Override'!G817 ), "", IF( ISBLANK( 'F_Input Override'!G817 ), 'F_Inputs - BP'!G817, 'F_Input Override'!G817 ) )</f>
        <v>0</v>
      </c>
      <c r="H817" s="58">
        <f xml:space="preserve"> IF( ISNA( 'F_Input Override'!H817 ), "", IF( ISBLANK( 'F_Input Override'!H817 ), 'F_Inputs - BP'!H817, 'F_Input Override'!H817 ) )</f>
        <v>0</v>
      </c>
      <c r="I817" s="58">
        <f xml:space="preserve"> IF( ISNA( 'F_Input Override'!I817 ), "", IF( ISBLANK( 'F_Input Override'!I817 ), 'F_Inputs - BP'!I817, 'F_Input Override'!I817 ) )</f>
        <v>0</v>
      </c>
      <c r="J817" s="58">
        <f xml:space="preserve"> IF( ISNA( 'F_Input Override'!J817 ), "", IF( ISBLANK( 'F_Input Override'!J817 ), 'F_Inputs - BP'!J817, 'F_Input Override'!J817 ) )</f>
        <v>0</v>
      </c>
      <c r="K817" s="64" t="str">
        <f xml:space="preserve"> INDEX(Lookup!C:C, MATCH('Inp - BP final'!B817, Lookup!B:B, 0),)</f>
        <v>WWN+ - Base capex</v>
      </c>
    </row>
    <row r="818" spans="1:12">
      <c r="A818" t="s">
        <v>350</v>
      </c>
      <c r="B818" t="s">
        <v>146</v>
      </c>
      <c r="C818" t="s">
        <v>147</v>
      </c>
      <c r="D818" t="s">
        <v>47</v>
      </c>
      <c r="E818" t="s">
        <v>41</v>
      </c>
      <c r="F818" s="58">
        <f xml:space="preserve"> IF( ISNA( 'F_Input Override'!F818 ), "", IF( ISBLANK( 'F_Input Override'!F818 ), 'F_Inputs - BP'!F818, 'F_Input Override'!F818 ) )</f>
        <v>0</v>
      </c>
      <c r="G818" s="58">
        <f xml:space="preserve"> IF( ISNA( 'F_Input Override'!G818 ), "", IF( ISBLANK( 'F_Input Override'!G818 ), 'F_Inputs - BP'!G818, 'F_Input Override'!G818 ) )</f>
        <v>0</v>
      </c>
      <c r="H818" s="58">
        <f xml:space="preserve"> IF( ISNA( 'F_Input Override'!H818 ), "", IF( ISBLANK( 'F_Input Override'!H818 ), 'F_Inputs - BP'!H818, 'F_Input Override'!H818 ) )</f>
        <v>0</v>
      </c>
      <c r="I818" s="58">
        <f xml:space="preserve"> IF( ISNA( 'F_Input Override'!I818 ), "", IF( ISBLANK( 'F_Input Override'!I818 ), 'F_Inputs - BP'!I818, 'F_Input Override'!I818 ) )</f>
        <v>0</v>
      </c>
      <c r="J818" s="58">
        <f xml:space="preserve"> IF( ISNA( 'F_Input Override'!J818 ), "", IF( ISBLANK( 'F_Input Override'!J818 ), 'F_Inputs - BP'!J818, 'F_Input Override'!J818 ) )</f>
        <v>0</v>
      </c>
      <c r="K818" s="64" t="str">
        <f xml:space="preserve"> INDEX(Lookup!C:C, MATCH('Inp - BP final'!B818, Lookup!B:B, 0),)</f>
        <v>BIO - Base capex</v>
      </c>
    </row>
    <row r="819" spans="1:12">
      <c r="A819" t="s">
        <v>350</v>
      </c>
      <c r="B819" t="s">
        <v>148</v>
      </c>
      <c r="C819" t="s">
        <v>149</v>
      </c>
      <c r="D819" t="s">
        <v>47</v>
      </c>
      <c r="E819" t="s">
        <v>41</v>
      </c>
      <c r="F819" s="58">
        <f xml:space="preserve"> IF( ISNA( 'F_Input Override'!F819 ), "", IF( ISBLANK( 'F_Input Override'!F819 ), 'F_Inputs - BP'!F819, 'F_Input Override'!F819 ) )</f>
        <v>0</v>
      </c>
      <c r="G819" s="58">
        <f xml:space="preserve"> IF( ISNA( 'F_Input Override'!G819 ), "", IF( ISBLANK( 'F_Input Override'!G819 ), 'F_Inputs - BP'!G819, 'F_Input Override'!G819 ) )</f>
        <v>0</v>
      </c>
      <c r="H819" s="58">
        <f xml:space="preserve"> IF( ISNA( 'F_Input Override'!H819 ), "", IF( ISBLANK( 'F_Input Override'!H819 ), 'F_Inputs - BP'!H819, 'F_Input Override'!H819 ) )</f>
        <v>0</v>
      </c>
      <c r="I819" s="58">
        <f xml:space="preserve"> IF( ISNA( 'F_Input Override'!I819 ), "", IF( ISBLANK( 'F_Input Override'!I819 ), 'F_Inputs - BP'!I819, 'F_Input Override'!I819 ) )</f>
        <v>0</v>
      </c>
      <c r="J819" s="58">
        <f xml:space="preserve"> IF( ISNA( 'F_Input Override'!J819 ), "", IF( ISBLANK( 'F_Input Override'!J819 ), 'F_Inputs - BP'!J819, 'F_Input Override'!J819 ) )</f>
        <v>0</v>
      </c>
      <c r="K819" s="64" t="str">
        <f xml:space="preserve"> INDEX(Lookup!C:C, MATCH('Inp - BP final'!B819, Lookup!B:B, 0),)</f>
        <v>BIO - Base capex</v>
      </c>
    </row>
    <row r="820" spans="1:12">
      <c r="A820" t="s">
        <v>350</v>
      </c>
      <c r="B820" t="s">
        <v>150</v>
      </c>
      <c r="C820" t="s">
        <v>151</v>
      </c>
      <c r="D820" t="s">
        <v>47</v>
      </c>
      <c r="E820" t="s">
        <v>41</v>
      </c>
      <c r="F820" s="58">
        <f xml:space="preserve"> IF( ISNA( 'F_Input Override'!F820 ), "", IF( ISBLANK( 'F_Input Override'!F820 ), 'F_Inputs - BP'!F820, 'F_Input Override'!F820 ) )</f>
        <v>0</v>
      </c>
      <c r="G820" s="58">
        <f xml:space="preserve"> IF( ISNA( 'F_Input Override'!G820 ), "", IF( ISBLANK( 'F_Input Override'!G820 ), 'F_Inputs - BP'!G820, 'F_Input Override'!G820 ) )</f>
        <v>0</v>
      </c>
      <c r="H820" s="58">
        <f xml:space="preserve"> IF( ISNA( 'F_Input Override'!H820 ), "", IF( ISBLANK( 'F_Input Override'!H820 ), 'F_Inputs - BP'!H820, 'F_Input Override'!H820 ) )</f>
        <v>0</v>
      </c>
      <c r="I820" s="58">
        <f xml:space="preserve"> IF( ISNA( 'F_Input Override'!I820 ), "", IF( ISBLANK( 'F_Input Override'!I820 ), 'F_Inputs - BP'!I820, 'F_Input Override'!I820 ) )</f>
        <v>0</v>
      </c>
      <c r="J820" s="58">
        <f xml:space="preserve"> IF( ISNA( 'F_Input Override'!J820 ), "", IF( ISBLANK( 'F_Input Override'!J820 ), 'F_Inputs - BP'!J820, 'F_Input Override'!J820 ) )</f>
        <v>0</v>
      </c>
      <c r="K820" s="64" t="str">
        <f xml:space="preserve"> INDEX(Lookup!C:C, MATCH('Inp - BP final'!B820, Lookup!B:B, 0),)</f>
        <v>BIO - Base capex</v>
      </c>
    </row>
    <row r="821" spans="1:12">
      <c r="A821" t="s">
        <v>350</v>
      </c>
      <c r="B821" t="s">
        <v>152</v>
      </c>
      <c r="C821" t="s">
        <v>153</v>
      </c>
      <c r="D821" t="s">
        <v>47</v>
      </c>
      <c r="E821" t="s">
        <v>41</v>
      </c>
      <c r="F821" s="58">
        <f xml:space="preserve"> IF( ISNA( 'F_Input Override'!F821 ), "", IF( ISBLANK( 'F_Input Override'!F821 ), 'F_Inputs - BP'!F821, 'F_Input Override'!F821 ) )</f>
        <v>0</v>
      </c>
      <c r="G821" s="58">
        <f xml:space="preserve"> IF( ISNA( 'F_Input Override'!G821 ), "", IF( ISBLANK( 'F_Input Override'!G821 ), 'F_Inputs - BP'!G821, 'F_Input Override'!G821 ) )</f>
        <v>0</v>
      </c>
      <c r="H821" s="58">
        <f xml:space="preserve"> IF( ISNA( 'F_Input Override'!H821 ), "", IF( ISBLANK( 'F_Input Override'!H821 ), 'F_Inputs - BP'!H821, 'F_Input Override'!H821 ) )</f>
        <v>0</v>
      </c>
      <c r="I821" s="58">
        <f xml:space="preserve"> IF( ISNA( 'F_Input Override'!I821 ), "", IF( ISBLANK( 'F_Input Override'!I821 ), 'F_Inputs - BP'!I821, 'F_Input Override'!I821 ) )</f>
        <v>0</v>
      </c>
      <c r="J821" s="58">
        <f xml:space="preserve"> IF( ISNA( 'F_Input Override'!J821 ), "", IF( ISBLANK( 'F_Input Override'!J821 ), 'F_Inputs - BP'!J821, 'F_Input Override'!J821 ) )</f>
        <v>0</v>
      </c>
      <c r="K821" s="64" t="str">
        <f xml:space="preserve"> INDEX(Lookup!C:C, MATCH('Inp - BP final'!B821, Lookup!B:B, 0),)</f>
        <v>ADDN1 - Base capex</v>
      </c>
    </row>
    <row r="822" spans="1:12">
      <c r="A822" t="s">
        <v>350</v>
      </c>
      <c r="B822" t="s">
        <v>154</v>
      </c>
      <c r="C822" t="s">
        <v>155</v>
      </c>
      <c r="D822" t="s">
        <v>47</v>
      </c>
      <c r="E822" t="s">
        <v>41</v>
      </c>
      <c r="F822" s="58">
        <f xml:space="preserve"> IF( ISNA( 'F_Input Override'!F822 ), "", IF( ISBLANK( 'F_Input Override'!F822 ), 'F_Inputs - BP'!F822, 'F_Input Override'!F822 ) )</f>
        <v>0</v>
      </c>
      <c r="G822" s="58">
        <f xml:space="preserve"> IF( ISNA( 'F_Input Override'!G822 ), "", IF( ISBLANK( 'F_Input Override'!G822 ), 'F_Inputs - BP'!G822, 'F_Input Override'!G822 ) )</f>
        <v>0</v>
      </c>
      <c r="H822" s="58">
        <f xml:space="preserve"> IF( ISNA( 'F_Input Override'!H822 ), "", IF( ISBLANK( 'F_Input Override'!H822 ), 'F_Inputs - BP'!H822, 'F_Input Override'!H822 ) )</f>
        <v>0</v>
      </c>
      <c r="I822" s="58">
        <f xml:space="preserve"> IF( ISNA( 'F_Input Override'!I822 ), "", IF( ISBLANK( 'F_Input Override'!I822 ), 'F_Inputs - BP'!I822, 'F_Input Override'!I822 ) )</f>
        <v>0</v>
      </c>
      <c r="J822" s="58">
        <f xml:space="preserve"> IF( ISNA( 'F_Input Override'!J822 ), "", IF( ISBLANK( 'F_Input Override'!J822 ), 'F_Inputs - BP'!J822, 'F_Input Override'!J822 ) )</f>
        <v>0</v>
      </c>
      <c r="K822" s="64" t="str">
        <f xml:space="preserve"> INDEX(Lookup!C:C, MATCH('Inp - BP final'!B822, Lookup!B:B, 0),)</f>
        <v>ADDN2 - Base capex</v>
      </c>
    </row>
    <row r="823" spans="1:12">
      <c r="A823" t="s">
        <v>350</v>
      </c>
      <c r="B823" t="s">
        <v>156</v>
      </c>
      <c r="C823" t="s">
        <v>81</v>
      </c>
      <c r="D823" t="s">
        <v>47</v>
      </c>
      <c r="E823" t="s">
        <v>41</v>
      </c>
      <c r="F823" s="58">
        <f xml:space="preserve"> IF( ISNA( 'F_Input Override'!F823 ), "", IF( ISBLANK( 'F_Input Override'!F823 ), 'F_Inputs - BP'!F823, 'F_Input Override'!F823 ) )</f>
        <v>2.3188554676031679</v>
      </c>
      <c r="G823" s="58">
        <f xml:space="preserve"> IF( ISNA( 'F_Input Override'!G823 ), "", IF( ISBLANK( 'F_Input Override'!G823 ), 'F_Inputs - BP'!G823, 'F_Input Override'!G823 ) )</f>
        <v>2.3179575318179571</v>
      </c>
      <c r="H823" s="58">
        <f xml:space="preserve"> IF( ISNA( 'F_Input Override'!H823 ), "", IF( ISBLANK( 'F_Input Override'!H823 ), 'F_Inputs - BP'!H823, 'F_Input Override'!H823 ) )</f>
        <v>2.5000091232485429</v>
      </c>
      <c r="I823" s="58">
        <f xml:space="preserve"> IF( ISNA( 'F_Input Override'!I823 ), "", IF( ISBLANK( 'F_Input Override'!I823 ), 'F_Inputs - BP'!I823, 'F_Input Override'!I823 ) )</f>
        <v>2.0736278162782642</v>
      </c>
      <c r="J823" s="58">
        <f xml:space="preserve"> IF( ISNA( 'F_Input Override'!J823 ), "", IF( ISBLANK( 'F_Input Override'!J823 ), 'F_Inputs - BP'!J823, 'F_Input Override'!J823 ) )</f>
        <v>2.5021863734489189</v>
      </c>
      <c r="K823" s="64" t="str">
        <f xml:space="preserve"> INDEX(Lookup!C:C, MATCH('Inp - BP final'!B823, Lookup!B:B, 0),)</f>
        <v>Total WW - Base capex</v>
      </c>
      <c r="L823" t="s">
        <v>366</v>
      </c>
    </row>
    <row r="824" spans="1:12">
      <c r="A824" t="s">
        <v>350</v>
      </c>
      <c r="B824" t="s">
        <v>157</v>
      </c>
      <c r="C824" t="s">
        <v>158</v>
      </c>
      <c r="D824" t="s">
        <v>47</v>
      </c>
      <c r="E824" t="s">
        <v>41</v>
      </c>
      <c r="F824" s="58">
        <f xml:space="preserve"> IF( ISNA( 'F_Input Override'!F824 ), "", IF( ISBLANK( 'F_Input Override'!F824 ), 'F_Inputs - BP'!F824, 'F_Input Override'!F824 ) )</f>
        <v>0.35538767115679393</v>
      </c>
      <c r="G824" s="58">
        <f xml:space="preserve"> IF( ISNA( 'F_Input Override'!G824 ), "", IF( ISBLANK( 'F_Input Override'!G824 ), 'F_Inputs - BP'!G824, 'F_Input Override'!G824 ) )</f>
        <v>0.42242239531867648</v>
      </c>
      <c r="H824" s="58">
        <f xml:space="preserve"> IF( ISNA( 'F_Input Override'!H824 ), "", IF( ISBLANK( 'F_Input Override'!H824 ), 'F_Inputs - BP'!H824, 'F_Input Override'!H824 ) )</f>
        <v>0.83365949825271324</v>
      </c>
      <c r="I824" s="58">
        <f xml:space="preserve"> IF( ISNA( 'F_Input Override'!I824 ), "", IF( ISBLANK( 'F_Input Override'!I824 ), 'F_Inputs - BP'!I824, 'F_Input Override'!I824 ) )</f>
        <v>1.4813003165053269</v>
      </c>
      <c r="J824" s="58">
        <f xml:space="preserve"> IF( ISNA( 'F_Input Override'!J824 ), "", IF( ISBLANK( 'F_Input Override'!J824 ), 'F_Inputs - BP'!J824, 'F_Input Override'!J824 ) )</f>
        <v>0.33298694377064009</v>
      </c>
      <c r="K824" s="64" t="str">
        <f xml:space="preserve"> INDEX(Lookup!C:C, MATCH('Inp - BP final'!B824, Lookup!B:B, 0),)</f>
        <v>WWN+ - Enh capex</v>
      </c>
    </row>
    <row r="825" spans="1:12">
      <c r="A825" t="s">
        <v>350</v>
      </c>
      <c r="B825" t="s">
        <v>159</v>
      </c>
      <c r="C825" t="s">
        <v>160</v>
      </c>
      <c r="D825" t="s">
        <v>47</v>
      </c>
      <c r="E825" t="s">
        <v>41</v>
      </c>
      <c r="F825" s="58">
        <f xml:space="preserve"> IF( ISNA( 'F_Input Override'!F825 ), "", IF( ISBLANK( 'F_Input Override'!F825 ), 'F_Inputs - BP'!F825, 'F_Input Override'!F825 ) )</f>
        <v>0</v>
      </c>
      <c r="G825" s="58">
        <f xml:space="preserve"> IF( ISNA( 'F_Input Override'!G825 ), "", IF( ISBLANK( 'F_Input Override'!G825 ), 'F_Inputs - BP'!G825, 'F_Input Override'!G825 ) )</f>
        <v>4.8778567588761722E-2</v>
      </c>
      <c r="H825" s="58">
        <f xml:space="preserve"> IF( ISNA( 'F_Input Override'!H825 ), "", IF( ISBLANK( 'F_Input Override'!H825 ), 'F_Inputs - BP'!H825, 'F_Input Override'!H825 ) )</f>
        <v>4.8468575479808908E-2</v>
      </c>
      <c r="I825" s="58">
        <f xml:space="preserve"> IF( ISNA( 'F_Input Override'!I825 ), "", IF( ISBLANK( 'F_Input Override'!I825 ), 'F_Inputs - BP'!I825, 'F_Input Override'!I825 ) )</f>
        <v>4.8156707298612718E-2</v>
      </c>
      <c r="J825" s="58">
        <f xml:space="preserve"> IF( ISNA( 'F_Input Override'!J825 ), "", IF( ISBLANK( 'F_Input Override'!J825 ), 'F_Inputs - BP'!J825, 'F_Input Override'!J825 ) )</f>
        <v>4.7842951691183917E-2</v>
      </c>
      <c r="K825" s="64" t="str">
        <f xml:space="preserve"> INDEX(Lookup!C:C, MATCH('Inp - BP final'!B825, Lookup!B:B, 0),)</f>
        <v>WWN+ - Enh capex</v>
      </c>
    </row>
    <row r="826" spans="1:12">
      <c r="A826" t="s">
        <v>350</v>
      </c>
      <c r="B826" t="s">
        <v>161</v>
      </c>
      <c r="C826" t="s">
        <v>162</v>
      </c>
      <c r="D826" t="s">
        <v>47</v>
      </c>
      <c r="E826" t="s">
        <v>41</v>
      </c>
      <c r="F826" s="58">
        <f xml:space="preserve"> IF( ISNA( 'F_Input Override'!F826 ), "", IF( ISBLANK( 'F_Input Override'!F826 ), 'F_Inputs - BP'!F826, 'F_Input Override'!F826 ) )</f>
        <v>0</v>
      </c>
      <c r="G826" s="58">
        <f xml:space="preserve"> IF( ISNA( 'F_Input Override'!G826 ), "", IF( ISBLANK( 'F_Input Override'!G826 ), 'F_Inputs - BP'!G826, 'F_Input Override'!G826 ) )</f>
        <v>0</v>
      </c>
      <c r="H826" s="58">
        <f xml:space="preserve"> IF( ISNA( 'F_Input Override'!H826 ), "", IF( ISBLANK( 'F_Input Override'!H826 ), 'F_Inputs - BP'!H826, 'F_Input Override'!H826 ) )</f>
        <v>0</v>
      </c>
      <c r="I826" s="58">
        <f xml:space="preserve"> IF( ISNA( 'F_Input Override'!I826 ), "", IF( ISBLANK( 'F_Input Override'!I826 ), 'F_Inputs - BP'!I826, 'F_Input Override'!I826 ) )</f>
        <v>0</v>
      </c>
      <c r="J826" s="58">
        <f xml:space="preserve"> IF( ISNA( 'F_Input Override'!J826 ), "", IF( ISBLANK( 'F_Input Override'!J826 ), 'F_Inputs - BP'!J826, 'F_Input Override'!J826 ) )</f>
        <v>0</v>
      </c>
      <c r="K826" s="64" t="str">
        <f xml:space="preserve"> INDEX(Lookup!C:C, MATCH('Inp - BP final'!B826, Lookup!B:B, 0),)</f>
        <v>WWN+ - Enh capex</v>
      </c>
    </row>
    <row r="827" spans="1:12">
      <c r="A827" t="s">
        <v>350</v>
      </c>
      <c r="B827" t="s">
        <v>163</v>
      </c>
      <c r="C827" t="s">
        <v>164</v>
      </c>
      <c r="D827" t="s">
        <v>47</v>
      </c>
      <c r="E827" t="s">
        <v>41</v>
      </c>
      <c r="F827" s="58">
        <f xml:space="preserve"> IF( ISNA( 'F_Input Override'!F827 ), "", IF( ISBLANK( 'F_Input Override'!F827 ), 'F_Inputs - BP'!F827, 'F_Input Override'!F827 ) )</f>
        <v>1.335158101583535</v>
      </c>
      <c r="G827" s="58">
        <f xml:space="preserve"> IF( ISNA( 'F_Input Override'!G827 ), "", IF( ISBLANK( 'F_Input Override'!G827 ), 'F_Inputs - BP'!G827, 'F_Input Override'!G827 ) )</f>
        <v>2.5345343719120592</v>
      </c>
      <c r="H827" s="58">
        <f xml:space="preserve"> IF( ISNA( 'F_Input Override'!H827 ), "", IF( ISBLANK( 'F_Input Override'!H827 ), 'F_Inputs - BP'!H827, 'F_Input Override'!H827 ) )</f>
        <v>5.9538798119397258</v>
      </c>
      <c r="I827" s="58">
        <f xml:space="preserve"> IF( ISNA( 'F_Input Override'!I827 ), "", IF( ISBLANK( 'F_Input Override'!I827 ), 'F_Inputs - BP'!I827, 'F_Input Override'!I827 ) )</f>
        <v>7.9188889481838753</v>
      </c>
      <c r="J827" s="58">
        <f xml:space="preserve"> IF( ISNA( 'F_Input Override'!J827 ), "", IF( ISBLANK( 'F_Input Override'!J827 ), 'F_Inputs - BP'!J827, 'F_Input Override'!J827 ) )</f>
        <v>1.1941600742119509</v>
      </c>
      <c r="K827" s="64" t="str">
        <f xml:space="preserve"> INDEX(Lookup!C:C, MATCH('Inp - BP final'!B827, Lookup!B:B, 0),)</f>
        <v>WWN+ - Enh capex</v>
      </c>
    </row>
    <row r="828" spans="1:12">
      <c r="A828" t="s">
        <v>350</v>
      </c>
      <c r="B828" t="s">
        <v>165</v>
      </c>
      <c r="C828" t="s">
        <v>166</v>
      </c>
      <c r="D828" t="s">
        <v>47</v>
      </c>
      <c r="E828" t="s">
        <v>41</v>
      </c>
      <c r="F828" s="58">
        <f xml:space="preserve"> IF( ISNA( 'F_Input Override'!F828 ), "", IF( ISBLANK( 'F_Input Override'!F828 ), 'F_Inputs - BP'!F828, 'F_Input Override'!F828 ) )</f>
        <v>0</v>
      </c>
      <c r="G828" s="58">
        <f xml:space="preserve"> IF( ISNA( 'F_Input Override'!G828 ), "", IF( ISBLANK( 'F_Input Override'!G828 ), 'F_Inputs - BP'!G828, 'F_Input Override'!G828 ) )</f>
        <v>0</v>
      </c>
      <c r="H828" s="58">
        <f xml:space="preserve"> IF( ISNA( 'F_Input Override'!H828 ), "", IF( ISBLANK( 'F_Input Override'!H828 ), 'F_Inputs - BP'!H828, 'F_Input Override'!H828 ) )</f>
        <v>0</v>
      </c>
      <c r="I828" s="58">
        <f xml:space="preserve"> IF( ISNA( 'F_Input Override'!I828 ), "", IF( ISBLANK( 'F_Input Override'!I828 ), 'F_Inputs - BP'!I828, 'F_Input Override'!I828 ) )</f>
        <v>0</v>
      </c>
      <c r="J828" s="58">
        <f xml:space="preserve"> IF( ISNA( 'F_Input Override'!J828 ), "", IF( ISBLANK( 'F_Input Override'!J828 ), 'F_Inputs - BP'!J828, 'F_Input Override'!J828 ) )</f>
        <v>0</v>
      </c>
      <c r="K828" s="64" t="str">
        <f xml:space="preserve"> INDEX(Lookup!C:C, MATCH('Inp - BP final'!B828, Lookup!B:B, 0),)</f>
        <v>WWN+ - Enh capex</v>
      </c>
    </row>
    <row r="829" spans="1:12">
      <c r="A829" t="s">
        <v>350</v>
      </c>
      <c r="B829" t="s">
        <v>167</v>
      </c>
      <c r="C829" t="s">
        <v>168</v>
      </c>
      <c r="D829" t="s">
        <v>47</v>
      </c>
      <c r="E829" t="s">
        <v>41</v>
      </c>
      <c r="F829" s="58">
        <f xml:space="preserve"> IF( ISNA( 'F_Input Override'!F829 ), "", IF( ISBLANK( 'F_Input Override'!F829 ), 'F_Inputs - BP'!F829, 'F_Input Override'!F829 ) )</f>
        <v>0</v>
      </c>
      <c r="G829" s="58">
        <f xml:space="preserve"> IF( ISNA( 'F_Input Override'!G829 ), "", IF( ISBLANK( 'F_Input Override'!G829 ), 'F_Inputs - BP'!G829, 'F_Input Override'!G829 ) )</f>
        <v>0</v>
      </c>
      <c r="H829" s="58">
        <f xml:space="preserve"> IF( ISNA( 'F_Input Override'!H829 ), "", IF( ISBLANK( 'F_Input Override'!H829 ), 'F_Inputs - BP'!H829, 'F_Input Override'!H829 ) )</f>
        <v>0</v>
      </c>
      <c r="I829" s="58">
        <f xml:space="preserve"> IF( ISNA( 'F_Input Override'!I829 ), "", IF( ISBLANK( 'F_Input Override'!I829 ), 'F_Inputs - BP'!I829, 'F_Input Override'!I829 ) )</f>
        <v>0</v>
      </c>
      <c r="J829" s="58">
        <f xml:space="preserve"> IF( ISNA( 'F_Input Override'!J829 ), "", IF( ISBLANK( 'F_Input Override'!J829 ), 'F_Inputs - BP'!J829, 'F_Input Override'!J829 ) )</f>
        <v>0</v>
      </c>
      <c r="K829" s="64" t="str">
        <f xml:space="preserve"> INDEX(Lookup!C:C, MATCH('Inp - BP final'!B829, Lookup!B:B, 0),)</f>
        <v>BIO - Enh capex</v>
      </c>
    </row>
    <row r="830" spans="1:12">
      <c r="A830" t="s">
        <v>350</v>
      </c>
      <c r="B830" t="s">
        <v>169</v>
      </c>
      <c r="C830" t="s">
        <v>170</v>
      </c>
      <c r="D830" t="s">
        <v>47</v>
      </c>
      <c r="E830" t="s">
        <v>41</v>
      </c>
      <c r="F830" s="58">
        <f xml:space="preserve"> IF( ISNA( 'F_Input Override'!F830 ), "", IF( ISBLANK( 'F_Input Override'!F830 ), 'F_Inputs - BP'!F830, 'F_Input Override'!F830 ) )</f>
        <v>0</v>
      </c>
      <c r="G830" s="58">
        <f xml:space="preserve"> IF( ISNA( 'F_Input Override'!G830 ), "", IF( ISBLANK( 'F_Input Override'!G830 ), 'F_Inputs - BP'!G830, 'F_Input Override'!G830 ) )</f>
        <v>0</v>
      </c>
      <c r="H830" s="58">
        <f xml:space="preserve"> IF( ISNA( 'F_Input Override'!H830 ), "", IF( ISBLANK( 'F_Input Override'!H830 ), 'F_Inputs - BP'!H830, 'F_Input Override'!H830 ) )</f>
        <v>0</v>
      </c>
      <c r="I830" s="58">
        <f xml:space="preserve"> IF( ISNA( 'F_Input Override'!I830 ), "", IF( ISBLANK( 'F_Input Override'!I830 ), 'F_Inputs - BP'!I830, 'F_Input Override'!I830 ) )</f>
        <v>0</v>
      </c>
      <c r="J830" s="58">
        <f xml:space="preserve"> IF( ISNA( 'F_Input Override'!J830 ), "", IF( ISBLANK( 'F_Input Override'!J830 ), 'F_Inputs - BP'!J830, 'F_Input Override'!J830 ) )</f>
        <v>0</v>
      </c>
      <c r="K830" s="64" t="str">
        <f xml:space="preserve"> INDEX(Lookup!C:C, MATCH('Inp - BP final'!B830, Lookup!B:B, 0),)</f>
        <v>BIO - Enh capex</v>
      </c>
    </row>
    <row r="831" spans="1:12">
      <c r="A831" t="s">
        <v>350</v>
      </c>
      <c r="B831" t="s">
        <v>171</v>
      </c>
      <c r="C831" t="s">
        <v>172</v>
      </c>
      <c r="D831" t="s">
        <v>47</v>
      </c>
      <c r="E831" t="s">
        <v>41</v>
      </c>
      <c r="F831" s="58">
        <f xml:space="preserve"> IF( ISNA( 'F_Input Override'!F831 ), "", IF( ISBLANK( 'F_Input Override'!F831 ), 'F_Inputs - BP'!F831, 'F_Input Override'!F831 ) )</f>
        <v>0</v>
      </c>
      <c r="G831" s="58">
        <f xml:space="preserve"> IF( ISNA( 'F_Input Override'!G831 ), "", IF( ISBLANK( 'F_Input Override'!G831 ), 'F_Inputs - BP'!G831, 'F_Input Override'!G831 ) )</f>
        <v>0</v>
      </c>
      <c r="H831" s="58">
        <f xml:space="preserve"> IF( ISNA( 'F_Input Override'!H831 ), "", IF( ISBLANK( 'F_Input Override'!H831 ), 'F_Inputs - BP'!H831, 'F_Input Override'!H831 ) )</f>
        <v>0</v>
      </c>
      <c r="I831" s="58">
        <f xml:space="preserve"> IF( ISNA( 'F_Input Override'!I831 ), "", IF( ISBLANK( 'F_Input Override'!I831 ), 'F_Inputs - BP'!I831, 'F_Input Override'!I831 ) )</f>
        <v>0</v>
      </c>
      <c r="J831" s="58">
        <f xml:space="preserve"> IF( ISNA( 'F_Input Override'!J831 ), "", IF( ISBLANK( 'F_Input Override'!J831 ), 'F_Inputs - BP'!J831, 'F_Input Override'!J831 ) )</f>
        <v>0</v>
      </c>
      <c r="K831" s="64" t="str">
        <f xml:space="preserve"> INDEX(Lookup!C:C, MATCH('Inp - BP final'!B831, Lookup!B:B, 0),)</f>
        <v>BIO - Enh capex</v>
      </c>
    </row>
    <row r="832" spans="1:12">
      <c r="A832" t="s">
        <v>350</v>
      </c>
      <c r="B832" t="s">
        <v>173</v>
      </c>
      <c r="C832" t="s">
        <v>174</v>
      </c>
      <c r="D832" t="s">
        <v>47</v>
      </c>
      <c r="E832" t="s">
        <v>41</v>
      </c>
      <c r="F832" s="58">
        <f xml:space="preserve"> IF( ISNA( 'F_Input Override'!F832 ), "", IF( ISBLANK( 'F_Input Override'!F832 ), 'F_Inputs - BP'!F832, 'F_Input Override'!F832 ) )</f>
        <v>0</v>
      </c>
      <c r="G832" s="58">
        <f xml:space="preserve"> IF( ISNA( 'F_Input Override'!G832 ), "", IF( ISBLANK( 'F_Input Override'!G832 ), 'F_Inputs - BP'!G832, 'F_Input Override'!G832 ) )</f>
        <v>0</v>
      </c>
      <c r="H832" s="58">
        <f xml:space="preserve"> IF( ISNA( 'F_Input Override'!H832 ), "", IF( ISBLANK( 'F_Input Override'!H832 ), 'F_Inputs - BP'!H832, 'F_Input Override'!H832 ) )</f>
        <v>0</v>
      </c>
      <c r="I832" s="58">
        <f xml:space="preserve"> IF( ISNA( 'F_Input Override'!I832 ), "", IF( ISBLANK( 'F_Input Override'!I832 ), 'F_Inputs - BP'!I832, 'F_Input Override'!I832 ) )</f>
        <v>0</v>
      </c>
      <c r="J832" s="58">
        <f xml:space="preserve"> IF( ISNA( 'F_Input Override'!J832 ), "", IF( ISBLANK( 'F_Input Override'!J832 ), 'F_Inputs - BP'!J832, 'F_Input Override'!J832 ) )</f>
        <v>0</v>
      </c>
      <c r="K832" s="64" t="str">
        <f xml:space="preserve"> INDEX(Lookup!C:C, MATCH('Inp - BP final'!B832, Lookup!B:B, 0),)</f>
        <v>ADDN1 - Enh capex</v>
      </c>
    </row>
    <row r="833" spans="1:12">
      <c r="A833" t="s">
        <v>350</v>
      </c>
      <c r="B833" t="s">
        <v>175</v>
      </c>
      <c r="C833" t="s">
        <v>176</v>
      </c>
      <c r="D833" t="s">
        <v>47</v>
      </c>
      <c r="E833" t="s">
        <v>41</v>
      </c>
      <c r="F833" s="58">
        <f xml:space="preserve"> IF( ISNA( 'F_Input Override'!F833 ), "", IF( ISBLANK( 'F_Input Override'!F833 ), 'F_Inputs - BP'!F833, 'F_Input Override'!F833 ) )</f>
        <v>0</v>
      </c>
      <c r="G833" s="58">
        <f xml:space="preserve"> IF( ISNA( 'F_Input Override'!G833 ), "", IF( ISBLANK( 'F_Input Override'!G833 ), 'F_Inputs - BP'!G833, 'F_Input Override'!G833 ) )</f>
        <v>0</v>
      </c>
      <c r="H833" s="58">
        <f xml:space="preserve"> IF( ISNA( 'F_Input Override'!H833 ), "", IF( ISBLANK( 'F_Input Override'!H833 ), 'F_Inputs - BP'!H833, 'F_Input Override'!H833 ) )</f>
        <v>0</v>
      </c>
      <c r="I833" s="58">
        <f xml:space="preserve"> IF( ISNA( 'F_Input Override'!I833 ), "", IF( ISBLANK( 'F_Input Override'!I833 ), 'F_Inputs - BP'!I833, 'F_Input Override'!I833 ) )</f>
        <v>0</v>
      </c>
      <c r="J833" s="58">
        <f xml:space="preserve"> IF( ISNA( 'F_Input Override'!J833 ), "", IF( ISBLANK( 'F_Input Override'!J833 ), 'F_Inputs - BP'!J833, 'F_Input Override'!J833 ) )</f>
        <v>0</v>
      </c>
      <c r="K833" s="64" t="str">
        <f xml:space="preserve"> INDEX(Lookup!C:C, MATCH('Inp - BP final'!B833, Lookup!B:B, 0),)</f>
        <v>ADDN2 - Enh capex</v>
      </c>
    </row>
    <row r="834" spans="1:12">
      <c r="A834" t="s">
        <v>350</v>
      </c>
      <c r="B834" t="s">
        <v>177</v>
      </c>
      <c r="C834" t="s">
        <v>93</v>
      </c>
      <c r="D834" t="s">
        <v>47</v>
      </c>
      <c r="E834" t="s">
        <v>41</v>
      </c>
      <c r="F834" s="58">
        <f xml:space="preserve"> IF( ISNA( 'F_Input Override'!F834 ), "", IF( ISBLANK( 'F_Input Override'!F834 ), 'F_Inputs - BP'!F834, 'F_Input Override'!F834 ) )</f>
        <v>1.690545772740329</v>
      </c>
      <c r="G834" s="58">
        <f xml:space="preserve"> IF( ISNA( 'F_Input Override'!G834 ), "", IF( ISBLANK( 'F_Input Override'!G834 ), 'F_Inputs - BP'!G834, 'F_Input Override'!G834 ) )</f>
        <v>3.005735334819498</v>
      </c>
      <c r="H834" s="58">
        <f xml:space="preserve"> IF( ISNA( 'F_Input Override'!H834 ), "", IF( ISBLANK( 'F_Input Override'!H834 ), 'F_Inputs - BP'!H834, 'F_Input Override'!H834 ) )</f>
        <v>6.8360078856722479</v>
      </c>
      <c r="I834" s="58">
        <f xml:space="preserve"> IF( ISNA( 'F_Input Override'!I834 ), "", IF( ISBLANK( 'F_Input Override'!I834 ), 'F_Inputs - BP'!I834, 'F_Input Override'!I834 ) )</f>
        <v>9.4483459719878145</v>
      </c>
      <c r="J834" s="58">
        <f xml:space="preserve"> IF( ISNA( 'F_Input Override'!J834 ), "", IF( ISBLANK( 'F_Input Override'!J834 ), 'F_Inputs - BP'!J834, 'F_Input Override'!J834 ) )</f>
        <v>1.574989969673775</v>
      </c>
      <c r="K834" s="64" t="str">
        <f xml:space="preserve"> INDEX(Lookup!C:C, MATCH('Inp - BP final'!B834, Lookup!B:B, 0),)</f>
        <v>Total WW - Enh capex</v>
      </c>
      <c r="L834" t="s">
        <v>366</v>
      </c>
    </row>
    <row r="835" spans="1:12">
      <c r="A835" t="s">
        <v>350</v>
      </c>
      <c r="B835" t="s">
        <v>178</v>
      </c>
      <c r="C835" t="s">
        <v>179</v>
      </c>
      <c r="D835" t="s">
        <v>47</v>
      </c>
      <c r="E835" t="s">
        <v>41</v>
      </c>
      <c r="F835" s="58">
        <f xml:space="preserve"> IF( ISNA( 'F_Input Override'!F835 ), "", IF( ISBLANK( 'F_Input Override'!F835 ), 'F_Inputs - BP'!F835, 'F_Input Override'!F835 ) )</f>
        <v>0</v>
      </c>
      <c r="G835" s="58">
        <f xml:space="preserve"> IF( ISNA( 'F_Input Override'!G835 ), "", IF( ISBLANK( 'F_Input Override'!G835 ), 'F_Inputs - BP'!G835, 'F_Input Override'!G835 ) )</f>
        <v>0</v>
      </c>
      <c r="H835" s="58">
        <f xml:space="preserve"> IF( ISNA( 'F_Input Override'!H835 ), "", IF( ISBLANK( 'F_Input Override'!H835 ), 'F_Inputs - BP'!H835, 'F_Input Override'!H835 ) )</f>
        <v>0</v>
      </c>
      <c r="I835" s="58">
        <f xml:space="preserve"> IF( ISNA( 'F_Input Override'!I835 ), "", IF( ISBLANK( 'F_Input Override'!I835 ), 'F_Inputs - BP'!I835, 'F_Input Override'!I835 ) )</f>
        <v>0</v>
      </c>
      <c r="J835" s="58">
        <f xml:space="preserve"> IF( ISNA( 'F_Input Override'!J835 ), "", IF( ISBLANK( 'F_Input Override'!J835 ), 'F_Inputs - BP'!J835, 'F_Input Override'!J835 ) )</f>
        <v>0</v>
      </c>
      <c r="K835" s="64" t="str">
        <f xml:space="preserve"> INDEX(Lookup!C:C, MATCH('Inp - BP final'!B835, Lookup!B:B, 0),)</f>
        <v>Plus capex WWN+</v>
      </c>
    </row>
    <row r="836" spans="1:12">
      <c r="A836" t="s">
        <v>350</v>
      </c>
      <c r="B836" t="s">
        <v>180</v>
      </c>
      <c r="C836" t="s">
        <v>181</v>
      </c>
      <c r="D836" t="s">
        <v>47</v>
      </c>
      <c r="E836" t="s">
        <v>41</v>
      </c>
      <c r="F836" s="58">
        <f xml:space="preserve"> IF( ISNA( 'F_Input Override'!F836 ), "", IF( ISBLANK( 'F_Input Override'!F836 ), 'F_Inputs - BP'!F836, 'F_Input Override'!F836 ) )</f>
        <v>0</v>
      </c>
      <c r="G836" s="58">
        <f xml:space="preserve"> IF( ISNA( 'F_Input Override'!G836 ), "", IF( ISBLANK( 'F_Input Override'!G836 ), 'F_Inputs - BP'!G836, 'F_Input Override'!G836 ) )</f>
        <v>0</v>
      </c>
      <c r="H836" s="58">
        <f xml:space="preserve"> IF( ISNA( 'F_Input Override'!H836 ), "", IF( ISBLANK( 'F_Input Override'!H836 ), 'F_Inputs - BP'!H836, 'F_Input Override'!H836 ) )</f>
        <v>0</v>
      </c>
      <c r="I836" s="58">
        <f xml:space="preserve"> IF( ISNA( 'F_Input Override'!I836 ), "", IF( ISBLANK( 'F_Input Override'!I836 ), 'F_Inputs - BP'!I836, 'F_Input Override'!I836 ) )</f>
        <v>0</v>
      </c>
      <c r="J836" s="58">
        <f xml:space="preserve"> IF( ISNA( 'F_Input Override'!J836 ), "", IF( ISBLANK( 'F_Input Override'!J836 ), 'F_Inputs - BP'!J836, 'F_Input Override'!J836 ) )</f>
        <v>0</v>
      </c>
      <c r="K836" s="64" t="str">
        <f xml:space="preserve"> INDEX(Lookup!C:C, MATCH('Inp - BP final'!B836, Lookup!B:B, 0),)</f>
        <v>Plus capex WWN+</v>
      </c>
    </row>
    <row r="837" spans="1:12">
      <c r="A837" t="s">
        <v>350</v>
      </c>
      <c r="B837" t="s">
        <v>182</v>
      </c>
      <c r="C837" t="s">
        <v>183</v>
      </c>
      <c r="D837" t="s">
        <v>47</v>
      </c>
      <c r="E837" t="s">
        <v>41</v>
      </c>
      <c r="F837" s="58">
        <f xml:space="preserve"> IF( ISNA( 'F_Input Override'!F837 ), "", IF( ISBLANK( 'F_Input Override'!F837 ), 'F_Inputs - BP'!F837, 'F_Input Override'!F837 ) )</f>
        <v>0</v>
      </c>
      <c r="G837" s="58">
        <f xml:space="preserve"> IF( ISNA( 'F_Input Override'!G837 ), "", IF( ISBLANK( 'F_Input Override'!G837 ), 'F_Inputs - BP'!G837, 'F_Input Override'!G837 ) )</f>
        <v>0</v>
      </c>
      <c r="H837" s="58">
        <f xml:space="preserve"> IF( ISNA( 'F_Input Override'!H837 ), "", IF( ISBLANK( 'F_Input Override'!H837 ), 'F_Inputs - BP'!H837, 'F_Input Override'!H837 ) )</f>
        <v>0</v>
      </c>
      <c r="I837" s="58">
        <f xml:space="preserve"> IF( ISNA( 'F_Input Override'!I837 ), "", IF( ISBLANK( 'F_Input Override'!I837 ), 'F_Inputs - BP'!I837, 'F_Input Override'!I837 ) )</f>
        <v>0</v>
      </c>
      <c r="J837" s="58">
        <f xml:space="preserve"> IF( ISNA( 'F_Input Override'!J837 ), "", IF( ISBLANK( 'F_Input Override'!J837 ), 'F_Inputs - BP'!J837, 'F_Input Override'!J837 ) )</f>
        <v>0</v>
      </c>
      <c r="K837" s="64" t="str">
        <f xml:space="preserve"> INDEX(Lookup!C:C, MATCH('Inp - BP final'!B837, Lookup!B:B, 0),)</f>
        <v>Plus capex WWN+</v>
      </c>
    </row>
    <row r="838" spans="1:12">
      <c r="A838" t="s">
        <v>350</v>
      </c>
      <c r="B838" t="s">
        <v>184</v>
      </c>
      <c r="C838" t="s">
        <v>185</v>
      </c>
      <c r="D838" t="s">
        <v>47</v>
      </c>
      <c r="E838" t="s">
        <v>41</v>
      </c>
      <c r="F838" s="58">
        <f xml:space="preserve"> IF( ISNA( 'F_Input Override'!F838 ), "", IF( ISBLANK( 'F_Input Override'!F838 ), 'F_Inputs - BP'!F838, 'F_Input Override'!F838 ) )</f>
        <v>0</v>
      </c>
      <c r="G838" s="58">
        <f xml:space="preserve"> IF( ISNA( 'F_Input Override'!G838 ), "", IF( ISBLANK( 'F_Input Override'!G838 ), 'F_Inputs - BP'!G838, 'F_Input Override'!G838 ) )</f>
        <v>0</v>
      </c>
      <c r="H838" s="58">
        <f xml:space="preserve"> IF( ISNA( 'F_Input Override'!H838 ), "", IF( ISBLANK( 'F_Input Override'!H838 ), 'F_Inputs - BP'!H838, 'F_Input Override'!H838 ) )</f>
        <v>0</v>
      </c>
      <c r="I838" s="58">
        <f xml:space="preserve"> IF( ISNA( 'F_Input Override'!I838 ), "", IF( ISBLANK( 'F_Input Override'!I838 ), 'F_Inputs - BP'!I838, 'F_Input Override'!I838 ) )</f>
        <v>0</v>
      </c>
      <c r="J838" s="58">
        <f xml:space="preserve"> IF( ISNA( 'F_Input Override'!J838 ), "", IF( ISBLANK( 'F_Input Override'!J838 ), 'F_Inputs - BP'!J838, 'F_Input Override'!J838 ) )</f>
        <v>0</v>
      </c>
      <c r="K838" s="64" t="str">
        <f xml:space="preserve"> INDEX(Lookup!C:C, MATCH('Inp - BP final'!B838, Lookup!B:B, 0),)</f>
        <v>Plus capex WWN+</v>
      </c>
    </row>
    <row r="839" spans="1:12">
      <c r="A839" t="s">
        <v>350</v>
      </c>
      <c r="B839" t="s">
        <v>186</v>
      </c>
      <c r="C839" t="s">
        <v>187</v>
      </c>
      <c r="D839" t="s">
        <v>47</v>
      </c>
      <c r="E839" t="s">
        <v>41</v>
      </c>
      <c r="F839" s="58">
        <f xml:space="preserve"> IF( ISNA( 'F_Input Override'!F839 ), "", IF( ISBLANK( 'F_Input Override'!F839 ), 'F_Inputs - BP'!F839, 'F_Input Override'!F839 ) )</f>
        <v>0</v>
      </c>
      <c r="G839" s="58">
        <f xml:space="preserve"> IF( ISNA( 'F_Input Override'!G839 ), "", IF( ISBLANK( 'F_Input Override'!G839 ), 'F_Inputs - BP'!G839, 'F_Input Override'!G839 ) )</f>
        <v>0</v>
      </c>
      <c r="H839" s="58">
        <f xml:space="preserve"> IF( ISNA( 'F_Input Override'!H839 ), "", IF( ISBLANK( 'F_Input Override'!H839 ), 'F_Inputs - BP'!H839, 'F_Input Override'!H839 ) )</f>
        <v>0</v>
      </c>
      <c r="I839" s="58">
        <f xml:space="preserve"> IF( ISNA( 'F_Input Override'!I839 ), "", IF( ISBLANK( 'F_Input Override'!I839 ), 'F_Inputs - BP'!I839, 'F_Input Override'!I839 ) )</f>
        <v>0</v>
      </c>
      <c r="J839" s="58">
        <f xml:space="preserve"> IF( ISNA( 'F_Input Override'!J839 ), "", IF( ISBLANK( 'F_Input Override'!J839 ), 'F_Inputs - BP'!J839, 'F_Input Override'!J839 ) )</f>
        <v>0</v>
      </c>
      <c r="K839" s="64" t="str">
        <f xml:space="preserve"> INDEX(Lookup!C:C, MATCH('Inp - BP final'!B839, Lookup!B:B, 0),)</f>
        <v>Plus capex WWN+</v>
      </c>
    </row>
    <row r="840" spans="1:12">
      <c r="A840" t="s">
        <v>350</v>
      </c>
      <c r="B840" t="s">
        <v>188</v>
      </c>
      <c r="C840" t="s">
        <v>189</v>
      </c>
      <c r="D840" t="s">
        <v>47</v>
      </c>
      <c r="E840" t="s">
        <v>41</v>
      </c>
      <c r="F840" s="58">
        <f xml:space="preserve"> IF( ISNA( 'F_Input Override'!F840 ), "", IF( ISBLANK( 'F_Input Override'!F840 ), 'F_Inputs - BP'!F840, 'F_Input Override'!F840 ) )</f>
        <v>0</v>
      </c>
      <c r="G840" s="58">
        <f xml:space="preserve"> IF( ISNA( 'F_Input Override'!G840 ), "", IF( ISBLANK( 'F_Input Override'!G840 ), 'F_Inputs - BP'!G840, 'F_Input Override'!G840 ) )</f>
        <v>0</v>
      </c>
      <c r="H840" s="58">
        <f xml:space="preserve"> IF( ISNA( 'F_Input Override'!H840 ), "", IF( ISBLANK( 'F_Input Override'!H840 ), 'F_Inputs - BP'!H840, 'F_Input Override'!H840 ) )</f>
        <v>0</v>
      </c>
      <c r="I840" s="58">
        <f xml:space="preserve"> IF( ISNA( 'F_Input Override'!I840 ), "", IF( ISBLANK( 'F_Input Override'!I840 ), 'F_Inputs - BP'!I840, 'F_Input Override'!I840 ) )</f>
        <v>0</v>
      </c>
      <c r="J840" s="58">
        <f xml:space="preserve"> IF( ISNA( 'F_Input Override'!J840 ), "", IF( ISBLANK( 'F_Input Override'!J840 ), 'F_Inputs - BP'!J840, 'F_Input Override'!J840 ) )</f>
        <v>0</v>
      </c>
      <c r="K840" s="64" t="str">
        <f xml:space="preserve"> INDEX(Lookup!C:C, MATCH('Inp - BP final'!B840, Lookup!B:B, 0),)</f>
        <v>Plus capex BIO</v>
      </c>
    </row>
    <row r="841" spans="1:12">
      <c r="A841" t="s">
        <v>350</v>
      </c>
      <c r="B841" t="s">
        <v>190</v>
      </c>
      <c r="C841" t="s">
        <v>191</v>
      </c>
      <c r="D841" t="s">
        <v>47</v>
      </c>
      <c r="E841" t="s">
        <v>41</v>
      </c>
      <c r="F841" s="58">
        <f xml:space="preserve"> IF( ISNA( 'F_Input Override'!F841 ), "", IF( ISBLANK( 'F_Input Override'!F841 ), 'F_Inputs - BP'!F841, 'F_Input Override'!F841 ) )</f>
        <v>0</v>
      </c>
      <c r="G841" s="58">
        <f xml:space="preserve"> IF( ISNA( 'F_Input Override'!G841 ), "", IF( ISBLANK( 'F_Input Override'!G841 ), 'F_Inputs - BP'!G841, 'F_Input Override'!G841 ) )</f>
        <v>0</v>
      </c>
      <c r="H841" s="58">
        <f xml:space="preserve"> IF( ISNA( 'F_Input Override'!H841 ), "", IF( ISBLANK( 'F_Input Override'!H841 ), 'F_Inputs - BP'!H841, 'F_Input Override'!H841 ) )</f>
        <v>0</v>
      </c>
      <c r="I841" s="58">
        <f xml:space="preserve"> IF( ISNA( 'F_Input Override'!I841 ), "", IF( ISBLANK( 'F_Input Override'!I841 ), 'F_Inputs - BP'!I841, 'F_Input Override'!I841 ) )</f>
        <v>0</v>
      </c>
      <c r="J841" s="58">
        <f xml:space="preserve"> IF( ISNA( 'F_Input Override'!J841 ), "", IF( ISBLANK( 'F_Input Override'!J841 ), 'F_Inputs - BP'!J841, 'F_Input Override'!J841 ) )</f>
        <v>0</v>
      </c>
      <c r="K841" s="64" t="str">
        <f xml:space="preserve"> INDEX(Lookup!C:C, MATCH('Inp - BP final'!B841, Lookup!B:B, 0),)</f>
        <v>Plus capex BIO</v>
      </c>
    </row>
    <row r="842" spans="1:12">
      <c r="A842" t="s">
        <v>350</v>
      </c>
      <c r="B842" t="s">
        <v>192</v>
      </c>
      <c r="C842" t="s">
        <v>193</v>
      </c>
      <c r="D842" t="s">
        <v>47</v>
      </c>
      <c r="E842" t="s">
        <v>41</v>
      </c>
      <c r="F842" s="58">
        <f xml:space="preserve"> IF( ISNA( 'F_Input Override'!F842 ), "", IF( ISBLANK( 'F_Input Override'!F842 ), 'F_Inputs - BP'!F842, 'F_Input Override'!F842 ) )</f>
        <v>0</v>
      </c>
      <c r="G842" s="58">
        <f xml:space="preserve"> IF( ISNA( 'F_Input Override'!G842 ), "", IF( ISBLANK( 'F_Input Override'!G842 ), 'F_Inputs - BP'!G842, 'F_Input Override'!G842 ) )</f>
        <v>0</v>
      </c>
      <c r="H842" s="58">
        <f xml:space="preserve"> IF( ISNA( 'F_Input Override'!H842 ), "", IF( ISBLANK( 'F_Input Override'!H842 ), 'F_Inputs - BP'!H842, 'F_Input Override'!H842 ) )</f>
        <v>0</v>
      </c>
      <c r="I842" s="58">
        <f xml:space="preserve"> IF( ISNA( 'F_Input Override'!I842 ), "", IF( ISBLANK( 'F_Input Override'!I842 ), 'F_Inputs - BP'!I842, 'F_Input Override'!I842 ) )</f>
        <v>0</v>
      </c>
      <c r="J842" s="58">
        <f xml:space="preserve"> IF( ISNA( 'F_Input Override'!J842 ), "", IF( ISBLANK( 'F_Input Override'!J842 ), 'F_Inputs - BP'!J842, 'F_Input Override'!J842 ) )</f>
        <v>0</v>
      </c>
      <c r="K842" s="64" t="str">
        <f xml:space="preserve"> INDEX(Lookup!C:C, MATCH('Inp - BP final'!B842, Lookup!B:B, 0),)</f>
        <v>Plus capex BIO</v>
      </c>
    </row>
    <row r="843" spans="1:12">
      <c r="A843" t="s">
        <v>350</v>
      </c>
      <c r="B843" t="s">
        <v>194</v>
      </c>
      <c r="C843" t="s">
        <v>195</v>
      </c>
      <c r="D843" t="s">
        <v>47</v>
      </c>
      <c r="E843" t="s">
        <v>41</v>
      </c>
      <c r="F843" s="58">
        <f xml:space="preserve"> IF( ISNA( 'F_Input Override'!F843 ), "", IF( ISBLANK( 'F_Input Override'!F843 ), 'F_Inputs - BP'!F843, 'F_Input Override'!F843 ) )</f>
        <v>0</v>
      </c>
      <c r="G843" s="58">
        <f xml:space="preserve"> IF( ISNA( 'F_Input Override'!G843 ), "", IF( ISBLANK( 'F_Input Override'!G843 ), 'F_Inputs - BP'!G843, 'F_Input Override'!G843 ) )</f>
        <v>0</v>
      </c>
      <c r="H843" s="58">
        <f xml:space="preserve"> IF( ISNA( 'F_Input Override'!H843 ), "", IF( ISBLANK( 'F_Input Override'!H843 ), 'F_Inputs - BP'!H843, 'F_Input Override'!H843 ) )</f>
        <v>0</v>
      </c>
      <c r="I843" s="58">
        <f xml:space="preserve"> IF( ISNA( 'F_Input Override'!I843 ), "", IF( ISBLANK( 'F_Input Override'!I843 ), 'F_Inputs - BP'!I843, 'F_Input Override'!I843 ) )</f>
        <v>0</v>
      </c>
      <c r="J843" s="58">
        <f xml:space="preserve"> IF( ISNA( 'F_Input Override'!J843 ), "", IF( ISBLANK( 'F_Input Override'!J843 ), 'F_Inputs - BP'!J843, 'F_Input Override'!J843 ) )</f>
        <v>0</v>
      </c>
      <c r="K843" s="64" t="str">
        <f xml:space="preserve"> INDEX(Lookup!C:C, MATCH('Inp - BP final'!B843, Lookup!B:B, 0),)</f>
        <v>Plus capex ADDN1</v>
      </c>
    </row>
    <row r="844" spans="1:12">
      <c r="A844" t="s">
        <v>350</v>
      </c>
      <c r="B844" t="s">
        <v>196</v>
      </c>
      <c r="C844" t="s">
        <v>197</v>
      </c>
      <c r="D844" t="s">
        <v>47</v>
      </c>
      <c r="E844" t="s">
        <v>41</v>
      </c>
      <c r="F844" s="58">
        <f xml:space="preserve"> IF( ISNA( 'F_Input Override'!F844 ), "", IF( ISBLANK( 'F_Input Override'!F844 ), 'F_Inputs - BP'!F844, 'F_Input Override'!F844 ) )</f>
        <v>0</v>
      </c>
      <c r="G844" s="58">
        <f xml:space="preserve"> IF( ISNA( 'F_Input Override'!G844 ), "", IF( ISBLANK( 'F_Input Override'!G844 ), 'F_Inputs - BP'!G844, 'F_Input Override'!G844 ) )</f>
        <v>0</v>
      </c>
      <c r="H844" s="58">
        <f xml:space="preserve"> IF( ISNA( 'F_Input Override'!H844 ), "", IF( ISBLANK( 'F_Input Override'!H844 ), 'F_Inputs - BP'!H844, 'F_Input Override'!H844 ) )</f>
        <v>0</v>
      </c>
      <c r="I844" s="58">
        <f xml:space="preserve"> IF( ISNA( 'F_Input Override'!I844 ), "", IF( ISBLANK( 'F_Input Override'!I844 ), 'F_Inputs - BP'!I844, 'F_Input Override'!I844 ) )</f>
        <v>0</v>
      </c>
      <c r="J844" s="58">
        <f xml:space="preserve"> IF( ISNA( 'F_Input Override'!J844 ), "", IF( ISBLANK( 'F_Input Override'!J844 ), 'F_Inputs - BP'!J844, 'F_Input Override'!J844 ) )</f>
        <v>0</v>
      </c>
      <c r="K844" s="64" t="str">
        <f xml:space="preserve"> INDEX(Lookup!C:C, MATCH('Inp - BP final'!B844, Lookup!B:B, 0),)</f>
        <v>Plus capex ADDN2</v>
      </c>
    </row>
    <row r="845" spans="1:12">
      <c r="A845" t="s">
        <v>350</v>
      </c>
      <c r="B845" t="s">
        <v>198</v>
      </c>
      <c r="C845" t="s">
        <v>199</v>
      </c>
      <c r="D845" t="s">
        <v>47</v>
      </c>
      <c r="E845" t="s">
        <v>41</v>
      </c>
      <c r="F845" s="58">
        <f xml:space="preserve"> IF( ISNA( 'F_Input Override'!F845 ), "", IF( ISBLANK( 'F_Input Override'!F845 ), 'F_Inputs - BP'!F845, 'F_Input Override'!F845 ) )</f>
        <v>0</v>
      </c>
      <c r="G845" s="58">
        <f xml:space="preserve"> IF( ISNA( 'F_Input Override'!G845 ), "", IF( ISBLANK( 'F_Input Override'!G845 ), 'F_Inputs - BP'!G845, 'F_Input Override'!G845 ) )</f>
        <v>0</v>
      </c>
      <c r="H845" s="58">
        <f xml:space="preserve"> IF( ISNA( 'F_Input Override'!H845 ), "", IF( ISBLANK( 'F_Input Override'!H845 ), 'F_Inputs - BP'!H845, 'F_Input Override'!H845 ) )</f>
        <v>0</v>
      </c>
      <c r="I845" s="58">
        <f xml:space="preserve"> IF( ISNA( 'F_Input Override'!I845 ), "", IF( ISBLANK( 'F_Input Override'!I845 ), 'F_Inputs - BP'!I845, 'F_Input Override'!I845 ) )</f>
        <v>0</v>
      </c>
      <c r="J845" s="58">
        <f xml:space="preserve"> IF( ISNA( 'F_Input Override'!J845 ), "", IF( ISBLANK( 'F_Input Override'!J845 ), 'F_Inputs - BP'!J845, 'F_Input Override'!J845 ) )</f>
        <v>0</v>
      </c>
      <c r="K845" s="64" t="str">
        <f xml:space="preserve"> INDEX(Lookup!C:C, MATCH('Inp - BP final'!B845, Lookup!B:B, 0),)</f>
        <v>Plus capex Total</v>
      </c>
    </row>
    <row r="846" spans="1:12">
      <c r="A846" t="s">
        <v>350</v>
      </c>
      <c r="B846" t="s">
        <v>200</v>
      </c>
      <c r="C846" t="s">
        <v>201</v>
      </c>
      <c r="D846" t="s">
        <v>47</v>
      </c>
      <c r="E846" t="s">
        <v>41</v>
      </c>
      <c r="F846" s="58">
        <f xml:space="preserve"> IF( ISNA( 'F_Input Override'!F846 ), "", IF( ISBLANK( 'F_Input Override'!F846 ), 'F_Inputs - BP'!F846, 'F_Input Override'!F846 ) )</f>
        <v>0</v>
      </c>
      <c r="G846" s="58">
        <f xml:space="preserve"> IF( ISNA( 'F_Input Override'!G846 ), "", IF( ISBLANK( 'F_Input Override'!G846 ), 'F_Inputs - BP'!G846, 'F_Input Override'!G846 ) )</f>
        <v>0</v>
      </c>
      <c r="H846" s="58">
        <f xml:space="preserve"> IF( ISNA( 'F_Input Override'!H846 ), "", IF( ISBLANK( 'F_Input Override'!H846 ), 'F_Inputs - BP'!H846, 'F_Input Override'!H846 ) )</f>
        <v>0</v>
      </c>
      <c r="I846" s="58">
        <f xml:space="preserve"> IF( ISNA( 'F_Input Override'!I846 ), "", IF( ISBLANK( 'F_Input Override'!I846 ), 'F_Inputs - BP'!I846, 'F_Input Override'!I846 ) )</f>
        <v>0</v>
      </c>
      <c r="J846" s="58">
        <f xml:space="preserve"> IF( ISNA( 'F_Input Override'!J846 ), "", IF( ISBLANK( 'F_Input Override'!J846 ), 'F_Inputs - BP'!J846, 'F_Input Override'!J846 ) )</f>
        <v>0</v>
      </c>
      <c r="K846" s="64" t="str">
        <f xml:space="preserve"> INDEX(Lookup!C:C, MATCH('Inp - BP final'!B846, Lookup!B:B, 0),)</f>
        <v>Plus opex WWN+</v>
      </c>
    </row>
    <row r="847" spans="1:12">
      <c r="A847" t="s">
        <v>350</v>
      </c>
      <c r="B847" t="s">
        <v>202</v>
      </c>
      <c r="C847" t="s">
        <v>203</v>
      </c>
      <c r="D847" t="s">
        <v>47</v>
      </c>
      <c r="E847" t="s">
        <v>41</v>
      </c>
      <c r="F847" s="58">
        <f xml:space="preserve"> IF( ISNA( 'F_Input Override'!F847 ), "", IF( ISBLANK( 'F_Input Override'!F847 ), 'F_Inputs - BP'!F847, 'F_Input Override'!F847 ) )</f>
        <v>0</v>
      </c>
      <c r="G847" s="58">
        <f xml:space="preserve"> IF( ISNA( 'F_Input Override'!G847 ), "", IF( ISBLANK( 'F_Input Override'!G847 ), 'F_Inputs - BP'!G847, 'F_Input Override'!G847 ) )</f>
        <v>0</v>
      </c>
      <c r="H847" s="58">
        <f xml:space="preserve"> IF( ISNA( 'F_Input Override'!H847 ), "", IF( ISBLANK( 'F_Input Override'!H847 ), 'F_Inputs - BP'!H847, 'F_Input Override'!H847 ) )</f>
        <v>0</v>
      </c>
      <c r="I847" s="58">
        <f xml:space="preserve"> IF( ISNA( 'F_Input Override'!I847 ), "", IF( ISBLANK( 'F_Input Override'!I847 ), 'F_Inputs - BP'!I847, 'F_Input Override'!I847 ) )</f>
        <v>0</v>
      </c>
      <c r="J847" s="58">
        <f xml:space="preserve"> IF( ISNA( 'F_Input Override'!J847 ), "", IF( ISBLANK( 'F_Input Override'!J847 ), 'F_Inputs - BP'!J847, 'F_Input Override'!J847 ) )</f>
        <v>0</v>
      </c>
      <c r="K847" s="64" t="str">
        <f xml:space="preserve"> INDEX(Lookup!C:C, MATCH('Inp - BP final'!B847, Lookup!B:B, 0),)</f>
        <v>Plus opex WWN+</v>
      </c>
    </row>
    <row r="848" spans="1:12">
      <c r="A848" t="s">
        <v>350</v>
      </c>
      <c r="B848" t="s">
        <v>204</v>
      </c>
      <c r="C848" t="s">
        <v>205</v>
      </c>
      <c r="D848" t="s">
        <v>47</v>
      </c>
      <c r="E848" t="s">
        <v>41</v>
      </c>
      <c r="F848" s="58">
        <f xml:space="preserve"> IF( ISNA( 'F_Input Override'!F848 ), "", IF( ISBLANK( 'F_Input Override'!F848 ), 'F_Inputs - BP'!F848, 'F_Input Override'!F848 ) )</f>
        <v>0</v>
      </c>
      <c r="G848" s="58">
        <f xml:space="preserve"> IF( ISNA( 'F_Input Override'!G848 ), "", IF( ISBLANK( 'F_Input Override'!G848 ), 'F_Inputs - BP'!G848, 'F_Input Override'!G848 ) )</f>
        <v>0</v>
      </c>
      <c r="H848" s="58">
        <f xml:space="preserve"> IF( ISNA( 'F_Input Override'!H848 ), "", IF( ISBLANK( 'F_Input Override'!H848 ), 'F_Inputs - BP'!H848, 'F_Input Override'!H848 ) )</f>
        <v>0</v>
      </c>
      <c r="I848" s="58">
        <f xml:space="preserve"> IF( ISNA( 'F_Input Override'!I848 ), "", IF( ISBLANK( 'F_Input Override'!I848 ), 'F_Inputs - BP'!I848, 'F_Input Override'!I848 ) )</f>
        <v>0</v>
      </c>
      <c r="J848" s="58">
        <f xml:space="preserve"> IF( ISNA( 'F_Input Override'!J848 ), "", IF( ISBLANK( 'F_Input Override'!J848 ), 'F_Inputs - BP'!J848, 'F_Input Override'!J848 ) )</f>
        <v>0</v>
      </c>
      <c r="K848" s="64" t="str">
        <f xml:space="preserve"> INDEX(Lookup!C:C, MATCH('Inp - BP final'!B848, Lookup!B:B, 0),)</f>
        <v>Plus opex WWN+</v>
      </c>
    </row>
    <row r="849" spans="1:11">
      <c r="A849" t="s">
        <v>350</v>
      </c>
      <c r="B849" t="s">
        <v>206</v>
      </c>
      <c r="C849" t="s">
        <v>207</v>
      </c>
      <c r="D849" t="s">
        <v>47</v>
      </c>
      <c r="E849" t="s">
        <v>41</v>
      </c>
      <c r="F849" s="58">
        <f xml:space="preserve"> IF( ISNA( 'F_Input Override'!F849 ), "", IF( ISBLANK( 'F_Input Override'!F849 ), 'F_Inputs - BP'!F849, 'F_Input Override'!F849 ) )</f>
        <v>0</v>
      </c>
      <c r="G849" s="58">
        <f xml:space="preserve"> IF( ISNA( 'F_Input Override'!G849 ), "", IF( ISBLANK( 'F_Input Override'!G849 ), 'F_Inputs - BP'!G849, 'F_Input Override'!G849 ) )</f>
        <v>0</v>
      </c>
      <c r="H849" s="58">
        <f xml:space="preserve"> IF( ISNA( 'F_Input Override'!H849 ), "", IF( ISBLANK( 'F_Input Override'!H849 ), 'F_Inputs - BP'!H849, 'F_Input Override'!H849 ) )</f>
        <v>0</v>
      </c>
      <c r="I849" s="58">
        <f xml:space="preserve"> IF( ISNA( 'F_Input Override'!I849 ), "", IF( ISBLANK( 'F_Input Override'!I849 ), 'F_Inputs - BP'!I849, 'F_Input Override'!I849 ) )</f>
        <v>0</v>
      </c>
      <c r="J849" s="58">
        <f xml:space="preserve"> IF( ISNA( 'F_Input Override'!J849 ), "", IF( ISBLANK( 'F_Input Override'!J849 ), 'F_Inputs - BP'!J849, 'F_Input Override'!J849 ) )</f>
        <v>0</v>
      </c>
      <c r="K849" s="64" t="str">
        <f xml:space="preserve"> INDEX(Lookup!C:C, MATCH('Inp - BP final'!B849, Lookup!B:B, 0),)</f>
        <v>Plus opex WWN+</v>
      </c>
    </row>
    <row r="850" spans="1:11">
      <c r="A850" t="s">
        <v>350</v>
      </c>
      <c r="B850" t="s">
        <v>208</v>
      </c>
      <c r="C850" t="s">
        <v>209</v>
      </c>
      <c r="D850" t="s">
        <v>47</v>
      </c>
      <c r="E850" t="s">
        <v>41</v>
      </c>
      <c r="F850" s="58">
        <f xml:space="preserve"> IF( ISNA( 'F_Input Override'!F850 ), "", IF( ISBLANK( 'F_Input Override'!F850 ), 'F_Inputs - BP'!F850, 'F_Input Override'!F850 ) )</f>
        <v>0</v>
      </c>
      <c r="G850" s="58">
        <f xml:space="preserve"> IF( ISNA( 'F_Input Override'!G850 ), "", IF( ISBLANK( 'F_Input Override'!G850 ), 'F_Inputs - BP'!G850, 'F_Input Override'!G850 ) )</f>
        <v>0</v>
      </c>
      <c r="H850" s="58">
        <f xml:space="preserve"> IF( ISNA( 'F_Input Override'!H850 ), "", IF( ISBLANK( 'F_Input Override'!H850 ), 'F_Inputs - BP'!H850, 'F_Input Override'!H850 ) )</f>
        <v>0</v>
      </c>
      <c r="I850" s="58">
        <f xml:space="preserve"> IF( ISNA( 'F_Input Override'!I850 ), "", IF( ISBLANK( 'F_Input Override'!I850 ), 'F_Inputs - BP'!I850, 'F_Input Override'!I850 ) )</f>
        <v>0</v>
      </c>
      <c r="J850" s="58">
        <f xml:space="preserve"> IF( ISNA( 'F_Input Override'!J850 ), "", IF( ISBLANK( 'F_Input Override'!J850 ), 'F_Inputs - BP'!J850, 'F_Input Override'!J850 ) )</f>
        <v>0</v>
      </c>
      <c r="K850" s="64" t="str">
        <f xml:space="preserve"> INDEX(Lookup!C:C, MATCH('Inp - BP final'!B850, Lookup!B:B, 0),)</f>
        <v>Plus opex WWN+</v>
      </c>
    </row>
    <row r="851" spans="1:11">
      <c r="A851" t="s">
        <v>350</v>
      </c>
      <c r="B851" t="s">
        <v>210</v>
      </c>
      <c r="C851" t="s">
        <v>211</v>
      </c>
      <c r="D851" t="s">
        <v>47</v>
      </c>
      <c r="E851" t="s">
        <v>41</v>
      </c>
      <c r="F851" s="58">
        <f xml:space="preserve"> IF( ISNA( 'F_Input Override'!F851 ), "", IF( ISBLANK( 'F_Input Override'!F851 ), 'F_Inputs - BP'!F851, 'F_Input Override'!F851 ) )</f>
        <v>0</v>
      </c>
      <c r="G851" s="58">
        <f xml:space="preserve"> IF( ISNA( 'F_Input Override'!G851 ), "", IF( ISBLANK( 'F_Input Override'!G851 ), 'F_Inputs - BP'!G851, 'F_Input Override'!G851 ) )</f>
        <v>0</v>
      </c>
      <c r="H851" s="58">
        <f xml:space="preserve"> IF( ISNA( 'F_Input Override'!H851 ), "", IF( ISBLANK( 'F_Input Override'!H851 ), 'F_Inputs - BP'!H851, 'F_Input Override'!H851 ) )</f>
        <v>0</v>
      </c>
      <c r="I851" s="58">
        <f xml:space="preserve"> IF( ISNA( 'F_Input Override'!I851 ), "", IF( ISBLANK( 'F_Input Override'!I851 ), 'F_Inputs - BP'!I851, 'F_Input Override'!I851 ) )</f>
        <v>0</v>
      </c>
      <c r="J851" s="58">
        <f xml:space="preserve"> IF( ISNA( 'F_Input Override'!J851 ), "", IF( ISBLANK( 'F_Input Override'!J851 ), 'F_Inputs - BP'!J851, 'F_Input Override'!J851 ) )</f>
        <v>0</v>
      </c>
      <c r="K851" s="64" t="str">
        <f xml:space="preserve"> INDEX(Lookup!C:C, MATCH('Inp - BP final'!B851, Lookup!B:B, 0),)</f>
        <v>Plus opex BIO</v>
      </c>
    </row>
    <row r="852" spans="1:11">
      <c r="A852" t="s">
        <v>350</v>
      </c>
      <c r="B852" t="s">
        <v>212</v>
      </c>
      <c r="C852" t="s">
        <v>213</v>
      </c>
      <c r="D852" t="s">
        <v>47</v>
      </c>
      <c r="E852" t="s">
        <v>41</v>
      </c>
      <c r="F852" s="58">
        <f xml:space="preserve"> IF( ISNA( 'F_Input Override'!F852 ), "", IF( ISBLANK( 'F_Input Override'!F852 ), 'F_Inputs - BP'!F852, 'F_Input Override'!F852 ) )</f>
        <v>0</v>
      </c>
      <c r="G852" s="58">
        <f xml:space="preserve"> IF( ISNA( 'F_Input Override'!G852 ), "", IF( ISBLANK( 'F_Input Override'!G852 ), 'F_Inputs - BP'!G852, 'F_Input Override'!G852 ) )</f>
        <v>0</v>
      </c>
      <c r="H852" s="58">
        <f xml:space="preserve"> IF( ISNA( 'F_Input Override'!H852 ), "", IF( ISBLANK( 'F_Input Override'!H852 ), 'F_Inputs - BP'!H852, 'F_Input Override'!H852 ) )</f>
        <v>0</v>
      </c>
      <c r="I852" s="58">
        <f xml:space="preserve"> IF( ISNA( 'F_Input Override'!I852 ), "", IF( ISBLANK( 'F_Input Override'!I852 ), 'F_Inputs - BP'!I852, 'F_Input Override'!I852 ) )</f>
        <v>0</v>
      </c>
      <c r="J852" s="58">
        <f xml:space="preserve"> IF( ISNA( 'F_Input Override'!J852 ), "", IF( ISBLANK( 'F_Input Override'!J852 ), 'F_Inputs - BP'!J852, 'F_Input Override'!J852 ) )</f>
        <v>0</v>
      </c>
      <c r="K852" s="64" t="str">
        <f xml:space="preserve"> INDEX(Lookup!C:C, MATCH('Inp - BP final'!B852, Lookup!B:B, 0),)</f>
        <v>Plus opex BIO</v>
      </c>
    </row>
    <row r="853" spans="1:11">
      <c r="A853" t="s">
        <v>350</v>
      </c>
      <c r="B853" t="s">
        <v>214</v>
      </c>
      <c r="C853" t="s">
        <v>215</v>
      </c>
      <c r="D853" t="s">
        <v>47</v>
      </c>
      <c r="E853" t="s">
        <v>41</v>
      </c>
      <c r="F853" s="58">
        <f xml:space="preserve"> IF( ISNA( 'F_Input Override'!F853 ), "", IF( ISBLANK( 'F_Input Override'!F853 ), 'F_Inputs - BP'!F853, 'F_Input Override'!F853 ) )</f>
        <v>0</v>
      </c>
      <c r="G853" s="58">
        <f xml:space="preserve"> IF( ISNA( 'F_Input Override'!G853 ), "", IF( ISBLANK( 'F_Input Override'!G853 ), 'F_Inputs - BP'!G853, 'F_Input Override'!G853 ) )</f>
        <v>0</v>
      </c>
      <c r="H853" s="58">
        <f xml:space="preserve"> IF( ISNA( 'F_Input Override'!H853 ), "", IF( ISBLANK( 'F_Input Override'!H853 ), 'F_Inputs - BP'!H853, 'F_Input Override'!H853 ) )</f>
        <v>0</v>
      </c>
      <c r="I853" s="58">
        <f xml:space="preserve"> IF( ISNA( 'F_Input Override'!I853 ), "", IF( ISBLANK( 'F_Input Override'!I853 ), 'F_Inputs - BP'!I853, 'F_Input Override'!I853 ) )</f>
        <v>0</v>
      </c>
      <c r="J853" s="58">
        <f xml:space="preserve"> IF( ISNA( 'F_Input Override'!J853 ), "", IF( ISBLANK( 'F_Input Override'!J853 ), 'F_Inputs - BP'!J853, 'F_Input Override'!J853 ) )</f>
        <v>0</v>
      </c>
      <c r="K853" s="64" t="str">
        <f xml:space="preserve"> INDEX(Lookup!C:C, MATCH('Inp - BP final'!B853, Lookup!B:B, 0),)</f>
        <v>Plus opex BIO</v>
      </c>
    </row>
    <row r="854" spans="1:11">
      <c r="A854" t="s">
        <v>350</v>
      </c>
      <c r="B854" t="s">
        <v>216</v>
      </c>
      <c r="C854" t="s">
        <v>217</v>
      </c>
      <c r="D854" t="s">
        <v>47</v>
      </c>
      <c r="E854" t="s">
        <v>41</v>
      </c>
      <c r="F854" s="58">
        <f xml:space="preserve"> IF( ISNA( 'F_Input Override'!F854 ), "", IF( ISBLANK( 'F_Input Override'!F854 ), 'F_Inputs - BP'!F854, 'F_Input Override'!F854 ) )</f>
        <v>0</v>
      </c>
      <c r="G854" s="58">
        <f xml:space="preserve"> IF( ISNA( 'F_Input Override'!G854 ), "", IF( ISBLANK( 'F_Input Override'!G854 ), 'F_Inputs - BP'!G854, 'F_Input Override'!G854 ) )</f>
        <v>0</v>
      </c>
      <c r="H854" s="58">
        <f xml:space="preserve"> IF( ISNA( 'F_Input Override'!H854 ), "", IF( ISBLANK( 'F_Input Override'!H854 ), 'F_Inputs - BP'!H854, 'F_Input Override'!H854 ) )</f>
        <v>0</v>
      </c>
      <c r="I854" s="58">
        <f xml:space="preserve"> IF( ISNA( 'F_Input Override'!I854 ), "", IF( ISBLANK( 'F_Input Override'!I854 ), 'F_Inputs - BP'!I854, 'F_Input Override'!I854 ) )</f>
        <v>0</v>
      </c>
      <c r="J854" s="58">
        <f xml:space="preserve"> IF( ISNA( 'F_Input Override'!J854 ), "", IF( ISBLANK( 'F_Input Override'!J854 ), 'F_Inputs - BP'!J854, 'F_Input Override'!J854 ) )</f>
        <v>0</v>
      </c>
      <c r="K854" s="64" t="str">
        <f xml:space="preserve"> INDEX(Lookup!C:C, MATCH('Inp - BP final'!B854, Lookup!B:B, 0),)</f>
        <v>Plus opex ADDN1</v>
      </c>
    </row>
    <row r="855" spans="1:11">
      <c r="A855" t="s">
        <v>350</v>
      </c>
      <c r="B855" t="s">
        <v>218</v>
      </c>
      <c r="C855" t="s">
        <v>219</v>
      </c>
      <c r="D855" t="s">
        <v>47</v>
      </c>
      <c r="E855" t="s">
        <v>41</v>
      </c>
      <c r="F855" s="58">
        <f xml:space="preserve"> IF( ISNA( 'F_Input Override'!F855 ), "", IF( ISBLANK( 'F_Input Override'!F855 ), 'F_Inputs - BP'!F855, 'F_Input Override'!F855 ) )</f>
        <v>0</v>
      </c>
      <c r="G855" s="58">
        <f xml:space="preserve"> IF( ISNA( 'F_Input Override'!G855 ), "", IF( ISBLANK( 'F_Input Override'!G855 ), 'F_Inputs - BP'!G855, 'F_Input Override'!G855 ) )</f>
        <v>0</v>
      </c>
      <c r="H855" s="58">
        <f xml:space="preserve"> IF( ISNA( 'F_Input Override'!H855 ), "", IF( ISBLANK( 'F_Input Override'!H855 ), 'F_Inputs - BP'!H855, 'F_Input Override'!H855 ) )</f>
        <v>0</v>
      </c>
      <c r="I855" s="58">
        <f xml:space="preserve"> IF( ISNA( 'F_Input Override'!I855 ), "", IF( ISBLANK( 'F_Input Override'!I855 ), 'F_Inputs - BP'!I855, 'F_Input Override'!I855 ) )</f>
        <v>0</v>
      </c>
      <c r="J855" s="58">
        <f xml:space="preserve"> IF( ISNA( 'F_Input Override'!J855 ), "", IF( ISBLANK( 'F_Input Override'!J855 ), 'F_Inputs - BP'!J855, 'F_Input Override'!J855 ) )</f>
        <v>0</v>
      </c>
      <c r="K855" s="64" t="str">
        <f xml:space="preserve"> INDEX(Lookup!C:C, MATCH('Inp - BP final'!B855, Lookup!B:B, 0),)</f>
        <v>Plus opex ADDN2</v>
      </c>
    </row>
    <row r="856" spans="1:11">
      <c r="A856" t="s">
        <v>350</v>
      </c>
      <c r="B856" t="s">
        <v>220</v>
      </c>
      <c r="C856" t="s">
        <v>221</v>
      </c>
      <c r="D856" t="s">
        <v>47</v>
      </c>
      <c r="E856" t="s">
        <v>41</v>
      </c>
      <c r="F856" s="58">
        <f xml:space="preserve"> IF( ISNA( 'F_Input Override'!F856 ), "", IF( ISBLANK( 'F_Input Override'!F856 ), 'F_Inputs - BP'!F856, 'F_Input Override'!F856 ) )</f>
        <v>0</v>
      </c>
      <c r="G856" s="58">
        <f xml:space="preserve"> IF( ISNA( 'F_Input Override'!G856 ), "", IF( ISBLANK( 'F_Input Override'!G856 ), 'F_Inputs - BP'!G856, 'F_Input Override'!G856 ) )</f>
        <v>0</v>
      </c>
      <c r="H856" s="58">
        <f xml:space="preserve"> IF( ISNA( 'F_Input Override'!H856 ), "", IF( ISBLANK( 'F_Input Override'!H856 ), 'F_Inputs - BP'!H856, 'F_Input Override'!H856 ) )</f>
        <v>0</v>
      </c>
      <c r="I856" s="58">
        <f xml:space="preserve"> IF( ISNA( 'F_Input Override'!I856 ), "", IF( ISBLANK( 'F_Input Override'!I856 ), 'F_Inputs - BP'!I856, 'F_Input Override'!I856 ) )</f>
        <v>0</v>
      </c>
      <c r="J856" s="58">
        <f xml:space="preserve"> IF( ISNA( 'F_Input Override'!J856 ), "", IF( ISBLANK( 'F_Input Override'!J856 ), 'F_Inputs - BP'!J856, 'F_Input Override'!J856 ) )</f>
        <v>0</v>
      </c>
      <c r="K856" s="64" t="str">
        <f xml:space="preserve"> INDEX(Lookup!C:C, MATCH('Inp - BP final'!B856, Lookup!B:B, 0),)</f>
        <v>Plus opex Total</v>
      </c>
    </row>
    <row r="857" spans="1:11">
      <c r="A857" t="s">
        <v>350</v>
      </c>
      <c r="B857" t="s">
        <v>222</v>
      </c>
      <c r="C857" t="s">
        <v>223</v>
      </c>
      <c r="D857" t="s">
        <v>47</v>
      </c>
      <c r="E857" t="s">
        <v>41</v>
      </c>
      <c r="F857" s="58">
        <f xml:space="preserve"> IF( ISNA( 'F_Input Override'!F857 ), "", IF( ISBLANK( 'F_Input Override'!F857 ), 'F_Inputs - BP'!F857, 'F_Input Override'!F857 ) )</f>
        <v>0</v>
      </c>
      <c r="G857" s="58">
        <f xml:space="preserve"> IF( ISNA( 'F_Input Override'!G857 ), "", IF( ISBLANK( 'F_Input Override'!G857 ), 'F_Inputs - BP'!G857, 'F_Input Override'!G857 ) )</f>
        <v>0</v>
      </c>
      <c r="H857" s="58">
        <f xml:space="preserve"> IF( ISNA( 'F_Input Override'!H857 ), "", IF( ISBLANK( 'F_Input Override'!H857 ), 'F_Inputs - BP'!H857, 'F_Input Override'!H857 ) )</f>
        <v>0</v>
      </c>
      <c r="I857" s="58">
        <f xml:space="preserve"> IF( ISNA( 'F_Input Override'!I857 ), "", IF( ISBLANK( 'F_Input Override'!I857 ), 'F_Inputs - BP'!I857, 'F_Input Override'!I857 ) )</f>
        <v>0</v>
      </c>
      <c r="J857" s="58">
        <f xml:space="preserve"> IF( ISNA( 'F_Input Override'!J857 ), "", IF( ISBLANK( 'F_Input Override'!J857 ), 'F_Inputs - BP'!J857, 'F_Input Override'!J857 ) )</f>
        <v>0</v>
      </c>
      <c r="K857" s="64" t="str">
        <f xml:space="preserve"> INDEX(Lookup!C:C, MATCH('Inp - BP final'!B857, Lookup!B:B, 0),)</f>
        <v>Plus totex WWN+</v>
      </c>
    </row>
    <row r="858" spans="1:11">
      <c r="A858" t="s">
        <v>350</v>
      </c>
      <c r="B858" t="s">
        <v>224</v>
      </c>
      <c r="C858" t="s">
        <v>225</v>
      </c>
      <c r="D858" t="s">
        <v>47</v>
      </c>
      <c r="E858" t="s">
        <v>41</v>
      </c>
      <c r="F858" s="58">
        <f xml:space="preserve"> IF( ISNA( 'F_Input Override'!F858 ), "", IF( ISBLANK( 'F_Input Override'!F858 ), 'F_Inputs - BP'!F858, 'F_Input Override'!F858 ) )</f>
        <v>0</v>
      </c>
      <c r="G858" s="58">
        <f xml:space="preserve"> IF( ISNA( 'F_Input Override'!G858 ), "", IF( ISBLANK( 'F_Input Override'!G858 ), 'F_Inputs - BP'!G858, 'F_Input Override'!G858 ) )</f>
        <v>0</v>
      </c>
      <c r="H858" s="58">
        <f xml:space="preserve"> IF( ISNA( 'F_Input Override'!H858 ), "", IF( ISBLANK( 'F_Input Override'!H858 ), 'F_Inputs - BP'!H858, 'F_Input Override'!H858 ) )</f>
        <v>0</v>
      </c>
      <c r="I858" s="58">
        <f xml:space="preserve"> IF( ISNA( 'F_Input Override'!I858 ), "", IF( ISBLANK( 'F_Input Override'!I858 ), 'F_Inputs - BP'!I858, 'F_Input Override'!I858 ) )</f>
        <v>0</v>
      </c>
      <c r="J858" s="58">
        <f xml:space="preserve"> IF( ISNA( 'F_Input Override'!J858 ), "", IF( ISBLANK( 'F_Input Override'!J858 ), 'F_Inputs - BP'!J858, 'F_Input Override'!J858 ) )</f>
        <v>0</v>
      </c>
      <c r="K858" s="64" t="str">
        <f xml:space="preserve"> INDEX(Lookup!C:C, MATCH('Inp - BP final'!B858, Lookup!B:B, 0),)</f>
        <v>Plus totex WWN+</v>
      </c>
    </row>
    <row r="859" spans="1:11">
      <c r="A859" t="s">
        <v>350</v>
      </c>
      <c r="B859" t="s">
        <v>226</v>
      </c>
      <c r="C859" t="s">
        <v>227</v>
      </c>
      <c r="D859" t="s">
        <v>47</v>
      </c>
      <c r="E859" t="s">
        <v>41</v>
      </c>
      <c r="F859" s="58">
        <f xml:space="preserve"> IF( ISNA( 'F_Input Override'!F859 ), "", IF( ISBLANK( 'F_Input Override'!F859 ), 'F_Inputs - BP'!F859, 'F_Input Override'!F859 ) )</f>
        <v>0</v>
      </c>
      <c r="G859" s="58">
        <f xml:space="preserve"> IF( ISNA( 'F_Input Override'!G859 ), "", IF( ISBLANK( 'F_Input Override'!G859 ), 'F_Inputs - BP'!G859, 'F_Input Override'!G859 ) )</f>
        <v>0</v>
      </c>
      <c r="H859" s="58">
        <f xml:space="preserve"> IF( ISNA( 'F_Input Override'!H859 ), "", IF( ISBLANK( 'F_Input Override'!H859 ), 'F_Inputs - BP'!H859, 'F_Input Override'!H859 ) )</f>
        <v>0</v>
      </c>
      <c r="I859" s="58">
        <f xml:space="preserve"> IF( ISNA( 'F_Input Override'!I859 ), "", IF( ISBLANK( 'F_Input Override'!I859 ), 'F_Inputs - BP'!I859, 'F_Input Override'!I859 ) )</f>
        <v>0</v>
      </c>
      <c r="J859" s="58">
        <f xml:space="preserve"> IF( ISNA( 'F_Input Override'!J859 ), "", IF( ISBLANK( 'F_Input Override'!J859 ), 'F_Inputs - BP'!J859, 'F_Input Override'!J859 ) )</f>
        <v>0</v>
      </c>
      <c r="K859" s="64" t="str">
        <f xml:space="preserve"> INDEX(Lookup!C:C, MATCH('Inp - BP final'!B859, Lookup!B:B, 0),)</f>
        <v>Plus totex WWN+</v>
      </c>
    </row>
    <row r="860" spans="1:11">
      <c r="A860" t="s">
        <v>350</v>
      </c>
      <c r="B860" t="s">
        <v>228</v>
      </c>
      <c r="C860" t="s">
        <v>229</v>
      </c>
      <c r="D860" t="s">
        <v>47</v>
      </c>
      <c r="E860" t="s">
        <v>41</v>
      </c>
      <c r="F860" s="58">
        <f xml:space="preserve"> IF( ISNA( 'F_Input Override'!F860 ), "", IF( ISBLANK( 'F_Input Override'!F860 ), 'F_Inputs - BP'!F860, 'F_Input Override'!F860 ) )</f>
        <v>0</v>
      </c>
      <c r="G860" s="58">
        <f xml:space="preserve"> IF( ISNA( 'F_Input Override'!G860 ), "", IF( ISBLANK( 'F_Input Override'!G860 ), 'F_Inputs - BP'!G860, 'F_Input Override'!G860 ) )</f>
        <v>0</v>
      </c>
      <c r="H860" s="58">
        <f xml:space="preserve"> IF( ISNA( 'F_Input Override'!H860 ), "", IF( ISBLANK( 'F_Input Override'!H860 ), 'F_Inputs - BP'!H860, 'F_Input Override'!H860 ) )</f>
        <v>0</v>
      </c>
      <c r="I860" s="58">
        <f xml:space="preserve"> IF( ISNA( 'F_Input Override'!I860 ), "", IF( ISBLANK( 'F_Input Override'!I860 ), 'F_Inputs - BP'!I860, 'F_Input Override'!I860 ) )</f>
        <v>0</v>
      </c>
      <c r="J860" s="58">
        <f xml:space="preserve"> IF( ISNA( 'F_Input Override'!J860 ), "", IF( ISBLANK( 'F_Input Override'!J860 ), 'F_Inputs - BP'!J860, 'F_Input Override'!J860 ) )</f>
        <v>0</v>
      </c>
      <c r="K860" s="64" t="str">
        <f xml:space="preserve"> INDEX(Lookup!C:C, MATCH('Inp - BP final'!B860, Lookup!B:B, 0),)</f>
        <v>Plus totex WWN+</v>
      </c>
    </row>
    <row r="861" spans="1:11">
      <c r="A861" t="s">
        <v>350</v>
      </c>
      <c r="B861" t="s">
        <v>230</v>
      </c>
      <c r="C861" t="s">
        <v>231</v>
      </c>
      <c r="D861" t="s">
        <v>47</v>
      </c>
      <c r="E861" t="s">
        <v>41</v>
      </c>
      <c r="F861" s="58">
        <f xml:space="preserve"> IF( ISNA( 'F_Input Override'!F861 ), "", IF( ISBLANK( 'F_Input Override'!F861 ), 'F_Inputs - BP'!F861, 'F_Input Override'!F861 ) )</f>
        <v>0</v>
      </c>
      <c r="G861" s="58">
        <f xml:space="preserve"> IF( ISNA( 'F_Input Override'!G861 ), "", IF( ISBLANK( 'F_Input Override'!G861 ), 'F_Inputs - BP'!G861, 'F_Input Override'!G861 ) )</f>
        <v>0</v>
      </c>
      <c r="H861" s="58">
        <f xml:space="preserve"> IF( ISNA( 'F_Input Override'!H861 ), "", IF( ISBLANK( 'F_Input Override'!H861 ), 'F_Inputs - BP'!H861, 'F_Input Override'!H861 ) )</f>
        <v>0</v>
      </c>
      <c r="I861" s="58">
        <f xml:space="preserve"> IF( ISNA( 'F_Input Override'!I861 ), "", IF( ISBLANK( 'F_Input Override'!I861 ), 'F_Inputs - BP'!I861, 'F_Input Override'!I861 ) )</f>
        <v>0</v>
      </c>
      <c r="J861" s="58">
        <f xml:space="preserve"> IF( ISNA( 'F_Input Override'!J861 ), "", IF( ISBLANK( 'F_Input Override'!J861 ), 'F_Inputs - BP'!J861, 'F_Input Override'!J861 ) )</f>
        <v>0</v>
      </c>
      <c r="K861" s="64" t="str">
        <f xml:space="preserve"> INDEX(Lookup!C:C, MATCH('Inp - BP final'!B861, Lookup!B:B, 0),)</f>
        <v>Plus totex WWN+</v>
      </c>
    </row>
    <row r="862" spans="1:11">
      <c r="A862" t="s">
        <v>350</v>
      </c>
      <c r="B862" t="s">
        <v>232</v>
      </c>
      <c r="C862" t="s">
        <v>233</v>
      </c>
      <c r="D862" t="s">
        <v>47</v>
      </c>
      <c r="E862" t="s">
        <v>41</v>
      </c>
      <c r="F862" s="58">
        <f xml:space="preserve"> IF( ISNA( 'F_Input Override'!F862 ), "", IF( ISBLANK( 'F_Input Override'!F862 ), 'F_Inputs - BP'!F862, 'F_Input Override'!F862 ) )</f>
        <v>0</v>
      </c>
      <c r="G862" s="58">
        <f xml:space="preserve"> IF( ISNA( 'F_Input Override'!G862 ), "", IF( ISBLANK( 'F_Input Override'!G862 ), 'F_Inputs - BP'!G862, 'F_Input Override'!G862 ) )</f>
        <v>0</v>
      </c>
      <c r="H862" s="58">
        <f xml:space="preserve"> IF( ISNA( 'F_Input Override'!H862 ), "", IF( ISBLANK( 'F_Input Override'!H862 ), 'F_Inputs - BP'!H862, 'F_Input Override'!H862 ) )</f>
        <v>0</v>
      </c>
      <c r="I862" s="58">
        <f xml:space="preserve"> IF( ISNA( 'F_Input Override'!I862 ), "", IF( ISBLANK( 'F_Input Override'!I862 ), 'F_Inputs - BP'!I862, 'F_Input Override'!I862 ) )</f>
        <v>0</v>
      </c>
      <c r="J862" s="58">
        <f xml:space="preserve"> IF( ISNA( 'F_Input Override'!J862 ), "", IF( ISBLANK( 'F_Input Override'!J862 ), 'F_Inputs - BP'!J862, 'F_Input Override'!J862 ) )</f>
        <v>0</v>
      </c>
      <c r="K862" s="64" t="str">
        <f xml:space="preserve"> INDEX(Lookup!C:C, MATCH('Inp - BP final'!B862, Lookup!B:B, 0),)</f>
        <v>Plus totex BIO</v>
      </c>
    </row>
    <row r="863" spans="1:11">
      <c r="A863" t="s">
        <v>350</v>
      </c>
      <c r="B863" t="s">
        <v>234</v>
      </c>
      <c r="C863" t="s">
        <v>235</v>
      </c>
      <c r="D863" t="s">
        <v>47</v>
      </c>
      <c r="E863" t="s">
        <v>41</v>
      </c>
      <c r="F863" s="58">
        <f xml:space="preserve"> IF( ISNA( 'F_Input Override'!F863 ), "", IF( ISBLANK( 'F_Input Override'!F863 ), 'F_Inputs - BP'!F863, 'F_Input Override'!F863 ) )</f>
        <v>0</v>
      </c>
      <c r="G863" s="58">
        <f xml:space="preserve"> IF( ISNA( 'F_Input Override'!G863 ), "", IF( ISBLANK( 'F_Input Override'!G863 ), 'F_Inputs - BP'!G863, 'F_Input Override'!G863 ) )</f>
        <v>0</v>
      </c>
      <c r="H863" s="58">
        <f xml:space="preserve"> IF( ISNA( 'F_Input Override'!H863 ), "", IF( ISBLANK( 'F_Input Override'!H863 ), 'F_Inputs - BP'!H863, 'F_Input Override'!H863 ) )</f>
        <v>0</v>
      </c>
      <c r="I863" s="58">
        <f xml:space="preserve"> IF( ISNA( 'F_Input Override'!I863 ), "", IF( ISBLANK( 'F_Input Override'!I863 ), 'F_Inputs - BP'!I863, 'F_Input Override'!I863 ) )</f>
        <v>0</v>
      </c>
      <c r="J863" s="58">
        <f xml:space="preserve"> IF( ISNA( 'F_Input Override'!J863 ), "", IF( ISBLANK( 'F_Input Override'!J863 ), 'F_Inputs - BP'!J863, 'F_Input Override'!J863 ) )</f>
        <v>0</v>
      </c>
      <c r="K863" s="64" t="str">
        <f xml:space="preserve"> INDEX(Lookup!C:C, MATCH('Inp - BP final'!B863, Lookup!B:B, 0),)</f>
        <v>Plus totex BIO</v>
      </c>
    </row>
    <row r="864" spans="1:11">
      <c r="A864" t="s">
        <v>350</v>
      </c>
      <c r="B864" t="s">
        <v>236</v>
      </c>
      <c r="C864" t="s">
        <v>237</v>
      </c>
      <c r="D864" t="s">
        <v>47</v>
      </c>
      <c r="E864" t="s">
        <v>41</v>
      </c>
      <c r="F864" s="58">
        <f xml:space="preserve"> IF( ISNA( 'F_Input Override'!F864 ), "", IF( ISBLANK( 'F_Input Override'!F864 ), 'F_Inputs - BP'!F864, 'F_Input Override'!F864 ) )</f>
        <v>0</v>
      </c>
      <c r="G864" s="58">
        <f xml:space="preserve"> IF( ISNA( 'F_Input Override'!G864 ), "", IF( ISBLANK( 'F_Input Override'!G864 ), 'F_Inputs - BP'!G864, 'F_Input Override'!G864 ) )</f>
        <v>0</v>
      </c>
      <c r="H864" s="58">
        <f xml:space="preserve"> IF( ISNA( 'F_Input Override'!H864 ), "", IF( ISBLANK( 'F_Input Override'!H864 ), 'F_Inputs - BP'!H864, 'F_Input Override'!H864 ) )</f>
        <v>0</v>
      </c>
      <c r="I864" s="58">
        <f xml:space="preserve"> IF( ISNA( 'F_Input Override'!I864 ), "", IF( ISBLANK( 'F_Input Override'!I864 ), 'F_Inputs - BP'!I864, 'F_Input Override'!I864 ) )</f>
        <v>0</v>
      </c>
      <c r="J864" s="58">
        <f xml:space="preserve"> IF( ISNA( 'F_Input Override'!J864 ), "", IF( ISBLANK( 'F_Input Override'!J864 ), 'F_Inputs - BP'!J864, 'F_Input Override'!J864 ) )</f>
        <v>0</v>
      </c>
      <c r="K864" s="64" t="str">
        <f xml:space="preserve"> INDEX(Lookup!C:C, MATCH('Inp - BP final'!B864, Lookup!B:B, 0),)</f>
        <v>Plus totex BIO</v>
      </c>
    </row>
    <row r="865" spans="1:11">
      <c r="A865" t="s">
        <v>350</v>
      </c>
      <c r="B865" t="s">
        <v>238</v>
      </c>
      <c r="C865" t="s">
        <v>239</v>
      </c>
      <c r="D865" t="s">
        <v>47</v>
      </c>
      <c r="E865" t="s">
        <v>41</v>
      </c>
      <c r="F865" s="58">
        <f xml:space="preserve"> IF( ISNA( 'F_Input Override'!F865 ), "", IF( ISBLANK( 'F_Input Override'!F865 ), 'F_Inputs - BP'!F865, 'F_Input Override'!F865 ) )</f>
        <v>0</v>
      </c>
      <c r="G865" s="58">
        <f xml:space="preserve"> IF( ISNA( 'F_Input Override'!G865 ), "", IF( ISBLANK( 'F_Input Override'!G865 ), 'F_Inputs - BP'!G865, 'F_Input Override'!G865 ) )</f>
        <v>0</v>
      </c>
      <c r="H865" s="58">
        <f xml:space="preserve"> IF( ISNA( 'F_Input Override'!H865 ), "", IF( ISBLANK( 'F_Input Override'!H865 ), 'F_Inputs - BP'!H865, 'F_Input Override'!H865 ) )</f>
        <v>0</v>
      </c>
      <c r="I865" s="58">
        <f xml:space="preserve"> IF( ISNA( 'F_Input Override'!I865 ), "", IF( ISBLANK( 'F_Input Override'!I865 ), 'F_Inputs - BP'!I865, 'F_Input Override'!I865 ) )</f>
        <v>0</v>
      </c>
      <c r="J865" s="58">
        <f xml:space="preserve"> IF( ISNA( 'F_Input Override'!J865 ), "", IF( ISBLANK( 'F_Input Override'!J865 ), 'F_Inputs - BP'!J865, 'F_Input Override'!J865 ) )</f>
        <v>0</v>
      </c>
      <c r="K865" s="64" t="str">
        <f xml:space="preserve"> INDEX(Lookup!C:C, MATCH('Inp - BP final'!B865, Lookup!B:B, 0),)</f>
        <v>Plus totex ADDN1</v>
      </c>
    </row>
    <row r="866" spans="1:11">
      <c r="A866" t="s">
        <v>350</v>
      </c>
      <c r="B866" t="s">
        <v>240</v>
      </c>
      <c r="C866" t="s">
        <v>241</v>
      </c>
      <c r="D866" t="s">
        <v>47</v>
      </c>
      <c r="E866" t="s">
        <v>41</v>
      </c>
      <c r="F866" s="58">
        <f xml:space="preserve"> IF( ISNA( 'F_Input Override'!F866 ), "", IF( ISBLANK( 'F_Input Override'!F866 ), 'F_Inputs - BP'!F866, 'F_Input Override'!F866 ) )</f>
        <v>0</v>
      </c>
      <c r="G866" s="58">
        <f xml:space="preserve"> IF( ISNA( 'F_Input Override'!G866 ), "", IF( ISBLANK( 'F_Input Override'!G866 ), 'F_Inputs - BP'!G866, 'F_Input Override'!G866 ) )</f>
        <v>0</v>
      </c>
      <c r="H866" s="58">
        <f xml:space="preserve"> IF( ISNA( 'F_Input Override'!H866 ), "", IF( ISBLANK( 'F_Input Override'!H866 ), 'F_Inputs - BP'!H866, 'F_Input Override'!H866 ) )</f>
        <v>0</v>
      </c>
      <c r="I866" s="58">
        <f xml:space="preserve"> IF( ISNA( 'F_Input Override'!I866 ), "", IF( ISBLANK( 'F_Input Override'!I866 ), 'F_Inputs - BP'!I866, 'F_Input Override'!I866 ) )</f>
        <v>0</v>
      </c>
      <c r="J866" s="58">
        <f xml:space="preserve"> IF( ISNA( 'F_Input Override'!J866 ), "", IF( ISBLANK( 'F_Input Override'!J866 ), 'F_Inputs - BP'!J866, 'F_Input Override'!J866 ) )</f>
        <v>0</v>
      </c>
      <c r="K866" s="64" t="str">
        <f xml:space="preserve"> INDEX(Lookup!C:C, MATCH('Inp - BP final'!B866, Lookup!B:B, 0),)</f>
        <v>Plus totex ADDN2</v>
      </c>
    </row>
    <row r="867" spans="1:11">
      <c r="A867" t="s">
        <v>350</v>
      </c>
      <c r="B867" t="s">
        <v>242</v>
      </c>
      <c r="C867" t="s">
        <v>243</v>
      </c>
      <c r="D867" t="s">
        <v>47</v>
      </c>
      <c r="E867" t="s">
        <v>41</v>
      </c>
      <c r="F867" s="58">
        <f xml:space="preserve"> IF( ISNA( 'F_Input Override'!F867 ), "", IF( ISBLANK( 'F_Input Override'!F867 ), 'F_Inputs - BP'!F867, 'F_Input Override'!F867 ) )</f>
        <v>0</v>
      </c>
      <c r="G867" s="58">
        <f xml:space="preserve"> IF( ISNA( 'F_Input Override'!G867 ), "", IF( ISBLANK( 'F_Input Override'!G867 ), 'F_Inputs - BP'!G867, 'F_Input Override'!G867 ) )</f>
        <v>0</v>
      </c>
      <c r="H867" s="58">
        <f xml:space="preserve"> IF( ISNA( 'F_Input Override'!H867 ), "", IF( ISBLANK( 'F_Input Override'!H867 ), 'F_Inputs - BP'!H867, 'F_Input Override'!H867 ) )</f>
        <v>0</v>
      </c>
      <c r="I867" s="58">
        <f xml:space="preserve"> IF( ISNA( 'F_Input Override'!I867 ), "", IF( ISBLANK( 'F_Input Override'!I867 ), 'F_Inputs - BP'!I867, 'F_Input Override'!I867 ) )</f>
        <v>0</v>
      </c>
      <c r="J867" s="58">
        <f xml:space="preserve"> IF( ISNA( 'F_Input Override'!J867 ), "", IF( ISBLANK( 'F_Input Override'!J867 ), 'F_Inputs - BP'!J867, 'F_Input Override'!J867 ) )</f>
        <v>0</v>
      </c>
      <c r="K867" s="64" t="str">
        <f xml:space="preserve"> INDEX(Lookup!C:C, MATCH('Inp - BP final'!B867, Lookup!B:B, 0),)</f>
        <v>Plus totex Total</v>
      </c>
    </row>
    <row r="868" spans="1:11">
      <c r="A868" t="s">
        <v>350</v>
      </c>
      <c r="B868" t="s">
        <v>244</v>
      </c>
      <c r="C868" t="s">
        <v>245</v>
      </c>
      <c r="D868" t="s">
        <v>47</v>
      </c>
      <c r="E868" t="s">
        <v>41</v>
      </c>
      <c r="F868" s="58">
        <f xml:space="preserve"> IF( ISNA( 'F_Input Override'!F868 ), "", IF( ISBLANK( 'F_Input Override'!F868 ), 'F_Inputs - BP'!F868, 'F_Input Override'!F868 ) )</f>
        <v>0</v>
      </c>
      <c r="G868" s="58">
        <f xml:space="preserve"> IF( ISNA( 'F_Input Override'!G868 ), "", IF( ISBLANK( 'F_Input Override'!G868 ), 'F_Inputs - BP'!G868, 'F_Input Override'!G868 ) )</f>
        <v>0</v>
      </c>
      <c r="H868" s="58">
        <f xml:space="preserve"> IF( ISNA( 'F_Input Override'!H868 ), "", IF( ISBLANK( 'F_Input Override'!H868 ), 'F_Inputs - BP'!H868, 'F_Input Override'!H868 ) )</f>
        <v>0</v>
      </c>
      <c r="I868" s="58">
        <f xml:space="preserve"> IF( ISNA( 'F_Input Override'!I868 ), "", IF( ISBLANK( 'F_Input Override'!I868 ), 'F_Inputs - BP'!I868, 'F_Input Override'!I868 ) )</f>
        <v>0</v>
      </c>
      <c r="J868" s="58">
        <f xml:space="preserve"> IF( ISNA( 'F_Input Override'!J868 ), "", IF( ISBLANK( 'F_Input Override'!J868 ), 'F_Inputs - BP'!J868, 'F_Input Override'!J868 ) )</f>
        <v>0</v>
      </c>
      <c r="K868" s="64" t="str">
        <f xml:space="preserve"> INDEX(Lookup!C:C, MATCH('Inp - BP final'!B868, Lookup!B:B, 0),)</f>
        <v>Plus capex WWN+</v>
      </c>
    </row>
    <row r="869" spans="1:11">
      <c r="A869" t="s">
        <v>350</v>
      </c>
      <c r="B869" t="s">
        <v>246</v>
      </c>
      <c r="C869" t="s">
        <v>247</v>
      </c>
      <c r="D869" t="s">
        <v>47</v>
      </c>
      <c r="E869" t="s">
        <v>41</v>
      </c>
      <c r="F869" s="58">
        <f xml:space="preserve"> IF( ISNA( 'F_Input Override'!F869 ), "", IF( ISBLANK( 'F_Input Override'!F869 ), 'F_Inputs - BP'!F869, 'F_Input Override'!F869 ) )</f>
        <v>0</v>
      </c>
      <c r="G869" s="58">
        <f xml:space="preserve"> IF( ISNA( 'F_Input Override'!G869 ), "", IF( ISBLANK( 'F_Input Override'!G869 ), 'F_Inputs - BP'!G869, 'F_Input Override'!G869 ) )</f>
        <v>0</v>
      </c>
      <c r="H869" s="58">
        <f xml:space="preserve"> IF( ISNA( 'F_Input Override'!H869 ), "", IF( ISBLANK( 'F_Input Override'!H869 ), 'F_Inputs - BP'!H869, 'F_Input Override'!H869 ) )</f>
        <v>0</v>
      </c>
      <c r="I869" s="58">
        <f xml:space="preserve"> IF( ISNA( 'F_Input Override'!I869 ), "", IF( ISBLANK( 'F_Input Override'!I869 ), 'F_Inputs - BP'!I869, 'F_Input Override'!I869 ) )</f>
        <v>0</v>
      </c>
      <c r="J869" s="58">
        <f xml:space="preserve"> IF( ISNA( 'F_Input Override'!J869 ), "", IF( ISBLANK( 'F_Input Override'!J869 ), 'F_Inputs - BP'!J869, 'F_Input Override'!J869 ) )</f>
        <v>0</v>
      </c>
      <c r="K869" s="64" t="str">
        <f xml:space="preserve"> INDEX(Lookup!C:C, MATCH('Inp - BP final'!B869, Lookup!B:B, 0),)</f>
        <v>Plus capex WWN+</v>
      </c>
    </row>
    <row r="870" spans="1:11">
      <c r="A870" t="s">
        <v>350</v>
      </c>
      <c r="B870" t="s">
        <v>248</v>
      </c>
      <c r="C870" t="s">
        <v>249</v>
      </c>
      <c r="D870" t="s">
        <v>47</v>
      </c>
      <c r="E870" t="s">
        <v>41</v>
      </c>
      <c r="F870" s="58">
        <f xml:space="preserve"> IF( ISNA( 'F_Input Override'!F870 ), "", IF( ISBLANK( 'F_Input Override'!F870 ), 'F_Inputs - BP'!F870, 'F_Input Override'!F870 ) )</f>
        <v>0</v>
      </c>
      <c r="G870" s="58">
        <f xml:space="preserve"> IF( ISNA( 'F_Input Override'!G870 ), "", IF( ISBLANK( 'F_Input Override'!G870 ), 'F_Inputs - BP'!G870, 'F_Input Override'!G870 ) )</f>
        <v>0</v>
      </c>
      <c r="H870" s="58">
        <f xml:space="preserve"> IF( ISNA( 'F_Input Override'!H870 ), "", IF( ISBLANK( 'F_Input Override'!H870 ), 'F_Inputs - BP'!H870, 'F_Input Override'!H870 ) )</f>
        <v>0</v>
      </c>
      <c r="I870" s="58">
        <f xml:space="preserve"> IF( ISNA( 'F_Input Override'!I870 ), "", IF( ISBLANK( 'F_Input Override'!I870 ), 'F_Inputs - BP'!I870, 'F_Input Override'!I870 ) )</f>
        <v>0</v>
      </c>
      <c r="J870" s="58">
        <f xml:space="preserve"> IF( ISNA( 'F_Input Override'!J870 ), "", IF( ISBLANK( 'F_Input Override'!J870 ), 'F_Inputs - BP'!J870, 'F_Input Override'!J870 ) )</f>
        <v>0</v>
      </c>
      <c r="K870" s="64" t="str">
        <f xml:space="preserve"> INDEX(Lookup!C:C, MATCH('Inp - BP final'!B870, Lookup!B:B, 0),)</f>
        <v>Plus capex WWN+</v>
      </c>
    </row>
    <row r="871" spans="1:11">
      <c r="A871" t="s">
        <v>350</v>
      </c>
      <c r="B871" t="s">
        <v>250</v>
      </c>
      <c r="C871" t="s">
        <v>251</v>
      </c>
      <c r="D871" t="s">
        <v>47</v>
      </c>
      <c r="E871" t="s">
        <v>41</v>
      </c>
      <c r="F871" s="58">
        <f xml:space="preserve"> IF( ISNA( 'F_Input Override'!F871 ), "", IF( ISBLANK( 'F_Input Override'!F871 ), 'F_Inputs - BP'!F871, 'F_Input Override'!F871 ) )</f>
        <v>0</v>
      </c>
      <c r="G871" s="58">
        <f xml:space="preserve"> IF( ISNA( 'F_Input Override'!G871 ), "", IF( ISBLANK( 'F_Input Override'!G871 ), 'F_Inputs - BP'!G871, 'F_Input Override'!G871 ) )</f>
        <v>0</v>
      </c>
      <c r="H871" s="58">
        <f xml:space="preserve"> IF( ISNA( 'F_Input Override'!H871 ), "", IF( ISBLANK( 'F_Input Override'!H871 ), 'F_Inputs - BP'!H871, 'F_Input Override'!H871 ) )</f>
        <v>0</v>
      </c>
      <c r="I871" s="58">
        <f xml:space="preserve"> IF( ISNA( 'F_Input Override'!I871 ), "", IF( ISBLANK( 'F_Input Override'!I871 ), 'F_Inputs - BP'!I871, 'F_Input Override'!I871 ) )</f>
        <v>0</v>
      </c>
      <c r="J871" s="58">
        <f xml:space="preserve"> IF( ISNA( 'F_Input Override'!J871 ), "", IF( ISBLANK( 'F_Input Override'!J871 ), 'F_Inputs - BP'!J871, 'F_Input Override'!J871 ) )</f>
        <v>0</v>
      </c>
      <c r="K871" s="64" t="str">
        <f xml:space="preserve"> INDEX(Lookup!C:C, MATCH('Inp - BP final'!B871, Lookup!B:B, 0),)</f>
        <v>Plus capex WWN+</v>
      </c>
    </row>
    <row r="872" spans="1:11">
      <c r="A872" t="s">
        <v>350</v>
      </c>
      <c r="B872" t="s">
        <v>252</v>
      </c>
      <c r="C872" t="s">
        <v>253</v>
      </c>
      <c r="D872" t="s">
        <v>47</v>
      </c>
      <c r="E872" t="s">
        <v>41</v>
      </c>
      <c r="F872" s="58">
        <f xml:space="preserve"> IF( ISNA( 'F_Input Override'!F872 ), "", IF( ISBLANK( 'F_Input Override'!F872 ), 'F_Inputs - BP'!F872, 'F_Input Override'!F872 ) )</f>
        <v>0</v>
      </c>
      <c r="G872" s="58">
        <f xml:space="preserve"> IF( ISNA( 'F_Input Override'!G872 ), "", IF( ISBLANK( 'F_Input Override'!G872 ), 'F_Inputs - BP'!G872, 'F_Input Override'!G872 ) )</f>
        <v>0</v>
      </c>
      <c r="H872" s="58">
        <f xml:space="preserve"> IF( ISNA( 'F_Input Override'!H872 ), "", IF( ISBLANK( 'F_Input Override'!H872 ), 'F_Inputs - BP'!H872, 'F_Input Override'!H872 ) )</f>
        <v>0</v>
      </c>
      <c r="I872" s="58">
        <f xml:space="preserve"> IF( ISNA( 'F_Input Override'!I872 ), "", IF( ISBLANK( 'F_Input Override'!I872 ), 'F_Inputs - BP'!I872, 'F_Input Override'!I872 ) )</f>
        <v>0</v>
      </c>
      <c r="J872" s="58">
        <f xml:space="preserve"> IF( ISNA( 'F_Input Override'!J872 ), "", IF( ISBLANK( 'F_Input Override'!J872 ), 'F_Inputs - BP'!J872, 'F_Input Override'!J872 ) )</f>
        <v>0</v>
      </c>
      <c r="K872" s="64" t="str">
        <f xml:space="preserve"> INDEX(Lookup!C:C, MATCH('Inp - BP final'!B872, Lookup!B:B, 0),)</f>
        <v>Plus capex WWN+</v>
      </c>
    </row>
    <row r="873" spans="1:11">
      <c r="A873" t="s">
        <v>350</v>
      </c>
      <c r="B873" t="s">
        <v>254</v>
      </c>
      <c r="C873" t="s">
        <v>255</v>
      </c>
      <c r="D873" t="s">
        <v>47</v>
      </c>
      <c r="E873" t="s">
        <v>41</v>
      </c>
      <c r="F873" s="58">
        <f xml:space="preserve"> IF( ISNA( 'F_Input Override'!F873 ), "", IF( ISBLANK( 'F_Input Override'!F873 ), 'F_Inputs - BP'!F873, 'F_Input Override'!F873 ) )</f>
        <v>0</v>
      </c>
      <c r="G873" s="58">
        <f xml:space="preserve"> IF( ISNA( 'F_Input Override'!G873 ), "", IF( ISBLANK( 'F_Input Override'!G873 ), 'F_Inputs - BP'!G873, 'F_Input Override'!G873 ) )</f>
        <v>0</v>
      </c>
      <c r="H873" s="58">
        <f xml:space="preserve"> IF( ISNA( 'F_Input Override'!H873 ), "", IF( ISBLANK( 'F_Input Override'!H873 ), 'F_Inputs - BP'!H873, 'F_Input Override'!H873 ) )</f>
        <v>0</v>
      </c>
      <c r="I873" s="58">
        <f xml:space="preserve"> IF( ISNA( 'F_Input Override'!I873 ), "", IF( ISBLANK( 'F_Input Override'!I873 ), 'F_Inputs - BP'!I873, 'F_Input Override'!I873 ) )</f>
        <v>0</v>
      </c>
      <c r="J873" s="58">
        <f xml:space="preserve"> IF( ISNA( 'F_Input Override'!J873 ), "", IF( ISBLANK( 'F_Input Override'!J873 ), 'F_Inputs - BP'!J873, 'F_Input Override'!J873 ) )</f>
        <v>0</v>
      </c>
      <c r="K873" s="64" t="str">
        <f xml:space="preserve"> INDEX(Lookup!C:C, MATCH('Inp - BP final'!B873, Lookup!B:B, 0),)</f>
        <v>Plus capex BIO</v>
      </c>
    </row>
    <row r="874" spans="1:11">
      <c r="A874" t="s">
        <v>350</v>
      </c>
      <c r="B874" t="s">
        <v>256</v>
      </c>
      <c r="C874" t="s">
        <v>257</v>
      </c>
      <c r="D874" t="s">
        <v>47</v>
      </c>
      <c r="E874" t="s">
        <v>41</v>
      </c>
      <c r="F874" s="58">
        <f xml:space="preserve"> IF( ISNA( 'F_Input Override'!F874 ), "", IF( ISBLANK( 'F_Input Override'!F874 ), 'F_Inputs - BP'!F874, 'F_Input Override'!F874 ) )</f>
        <v>0</v>
      </c>
      <c r="G874" s="58">
        <f xml:space="preserve"> IF( ISNA( 'F_Input Override'!G874 ), "", IF( ISBLANK( 'F_Input Override'!G874 ), 'F_Inputs - BP'!G874, 'F_Input Override'!G874 ) )</f>
        <v>0</v>
      </c>
      <c r="H874" s="58">
        <f xml:space="preserve"> IF( ISNA( 'F_Input Override'!H874 ), "", IF( ISBLANK( 'F_Input Override'!H874 ), 'F_Inputs - BP'!H874, 'F_Input Override'!H874 ) )</f>
        <v>0</v>
      </c>
      <c r="I874" s="58">
        <f xml:space="preserve"> IF( ISNA( 'F_Input Override'!I874 ), "", IF( ISBLANK( 'F_Input Override'!I874 ), 'F_Inputs - BP'!I874, 'F_Input Override'!I874 ) )</f>
        <v>0</v>
      </c>
      <c r="J874" s="58">
        <f xml:space="preserve"> IF( ISNA( 'F_Input Override'!J874 ), "", IF( ISBLANK( 'F_Input Override'!J874 ), 'F_Inputs - BP'!J874, 'F_Input Override'!J874 ) )</f>
        <v>0</v>
      </c>
      <c r="K874" s="64" t="str">
        <f xml:space="preserve"> INDEX(Lookup!C:C, MATCH('Inp - BP final'!B874, Lookup!B:B, 0),)</f>
        <v>Plus capex BIO</v>
      </c>
    </row>
    <row r="875" spans="1:11">
      <c r="A875" t="s">
        <v>350</v>
      </c>
      <c r="B875" t="s">
        <v>258</v>
      </c>
      <c r="C875" t="s">
        <v>259</v>
      </c>
      <c r="D875" t="s">
        <v>47</v>
      </c>
      <c r="E875" t="s">
        <v>41</v>
      </c>
      <c r="F875" s="58">
        <f xml:space="preserve"> IF( ISNA( 'F_Input Override'!F875 ), "", IF( ISBLANK( 'F_Input Override'!F875 ), 'F_Inputs - BP'!F875, 'F_Input Override'!F875 ) )</f>
        <v>0</v>
      </c>
      <c r="G875" s="58">
        <f xml:space="preserve"> IF( ISNA( 'F_Input Override'!G875 ), "", IF( ISBLANK( 'F_Input Override'!G875 ), 'F_Inputs - BP'!G875, 'F_Input Override'!G875 ) )</f>
        <v>0</v>
      </c>
      <c r="H875" s="58">
        <f xml:space="preserve"> IF( ISNA( 'F_Input Override'!H875 ), "", IF( ISBLANK( 'F_Input Override'!H875 ), 'F_Inputs - BP'!H875, 'F_Input Override'!H875 ) )</f>
        <v>0</v>
      </c>
      <c r="I875" s="58">
        <f xml:space="preserve"> IF( ISNA( 'F_Input Override'!I875 ), "", IF( ISBLANK( 'F_Input Override'!I875 ), 'F_Inputs - BP'!I875, 'F_Input Override'!I875 ) )</f>
        <v>0</v>
      </c>
      <c r="J875" s="58">
        <f xml:space="preserve"> IF( ISNA( 'F_Input Override'!J875 ), "", IF( ISBLANK( 'F_Input Override'!J875 ), 'F_Inputs - BP'!J875, 'F_Input Override'!J875 ) )</f>
        <v>0</v>
      </c>
      <c r="K875" s="64" t="str">
        <f xml:space="preserve"> INDEX(Lookup!C:C, MATCH('Inp - BP final'!B875, Lookup!B:B, 0),)</f>
        <v>Plus capex BIO</v>
      </c>
    </row>
    <row r="876" spans="1:11">
      <c r="A876" t="s">
        <v>350</v>
      </c>
      <c r="B876" t="s">
        <v>260</v>
      </c>
      <c r="C876" t="s">
        <v>261</v>
      </c>
      <c r="D876" t="s">
        <v>47</v>
      </c>
      <c r="E876" t="s">
        <v>41</v>
      </c>
      <c r="F876" s="58">
        <f xml:space="preserve"> IF( ISNA( 'F_Input Override'!F876 ), "", IF( ISBLANK( 'F_Input Override'!F876 ), 'F_Inputs - BP'!F876, 'F_Input Override'!F876 ) )</f>
        <v>0</v>
      </c>
      <c r="G876" s="58">
        <f xml:space="preserve"> IF( ISNA( 'F_Input Override'!G876 ), "", IF( ISBLANK( 'F_Input Override'!G876 ), 'F_Inputs - BP'!G876, 'F_Input Override'!G876 ) )</f>
        <v>0</v>
      </c>
      <c r="H876" s="58">
        <f xml:space="preserve"> IF( ISNA( 'F_Input Override'!H876 ), "", IF( ISBLANK( 'F_Input Override'!H876 ), 'F_Inputs - BP'!H876, 'F_Input Override'!H876 ) )</f>
        <v>0</v>
      </c>
      <c r="I876" s="58">
        <f xml:space="preserve"> IF( ISNA( 'F_Input Override'!I876 ), "", IF( ISBLANK( 'F_Input Override'!I876 ), 'F_Inputs - BP'!I876, 'F_Input Override'!I876 ) )</f>
        <v>0</v>
      </c>
      <c r="J876" s="58">
        <f xml:space="preserve"> IF( ISNA( 'F_Input Override'!J876 ), "", IF( ISBLANK( 'F_Input Override'!J876 ), 'F_Inputs - BP'!J876, 'F_Input Override'!J876 ) )</f>
        <v>0</v>
      </c>
      <c r="K876" s="64" t="str">
        <f xml:space="preserve"> INDEX(Lookup!C:C, MATCH('Inp - BP final'!B876, Lookup!B:B, 0),)</f>
        <v>Plus capex ADDN1</v>
      </c>
    </row>
    <row r="877" spans="1:11">
      <c r="A877" t="s">
        <v>350</v>
      </c>
      <c r="B877" t="s">
        <v>262</v>
      </c>
      <c r="C877" t="s">
        <v>263</v>
      </c>
      <c r="D877" t="s">
        <v>47</v>
      </c>
      <c r="E877" t="s">
        <v>41</v>
      </c>
      <c r="F877" s="58">
        <f xml:space="preserve"> IF( ISNA( 'F_Input Override'!F877 ), "", IF( ISBLANK( 'F_Input Override'!F877 ), 'F_Inputs - BP'!F877, 'F_Input Override'!F877 ) )</f>
        <v>0</v>
      </c>
      <c r="G877" s="58">
        <f xml:space="preserve"> IF( ISNA( 'F_Input Override'!G877 ), "", IF( ISBLANK( 'F_Input Override'!G877 ), 'F_Inputs - BP'!G877, 'F_Input Override'!G877 ) )</f>
        <v>0</v>
      </c>
      <c r="H877" s="58">
        <f xml:space="preserve"> IF( ISNA( 'F_Input Override'!H877 ), "", IF( ISBLANK( 'F_Input Override'!H877 ), 'F_Inputs - BP'!H877, 'F_Input Override'!H877 ) )</f>
        <v>0</v>
      </c>
      <c r="I877" s="58">
        <f xml:space="preserve"> IF( ISNA( 'F_Input Override'!I877 ), "", IF( ISBLANK( 'F_Input Override'!I877 ), 'F_Inputs - BP'!I877, 'F_Input Override'!I877 ) )</f>
        <v>0</v>
      </c>
      <c r="J877" s="58">
        <f xml:space="preserve"> IF( ISNA( 'F_Input Override'!J877 ), "", IF( ISBLANK( 'F_Input Override'!J877 ), 'F_Inputs - BP'!J877, 'F_Input Override'!J877 ) )</f>
        <v>0</v>
      </c>
      <c r="K877" s="64" t="str">
        <f xml:space="preserve"> INDEX(Lookup!C:C, MATCH('Inp - BP final'!B877, Lookup!B:B, 0),)</f>
        <v>Plus capex ADDN2</v>
      </c>
    </row>
    <row r="878" spans="1:11">
      <c r="A878" t="s">
        <v>350</v>
      </c>
      <c r="B878" t="s">
        <v>264</v>
      </c>
      <c r="C878" t="s">
        <v>265</v>
      </c>
      <c r="D878" t="s">
        <v>47</v>
      </c>
      <c r="E878" t="s">
        <v>41</v>
      </c>
      <c r="F878" s="58">
        <f xml:space="preserve"> IF( ISNA( 'F_Input Override'!F878 ), "", IF( ISBLANK( 'F_Input Override'!F878 ), 'F_Inputs - BP'!F878, 'F_Input Override'!F878 ) )</f>
        <v>0</v>
      </c>
      <c r="G878" s="58">
        <f xml:space="preserve"> IF( ISNA( 'F_Input Override'!G878 ), "", IF( ISBLANK( 'F_Input Override'!G878 ), 'F_Inputs - BP'!G878, 'F_Input Override'!G878 ) )</f>
        <v>0</v>
      </c>
      <c r="H878" s="58">
        <f xml:space="preserve"> IF( ISNA( 'F_Input Override'!H878 ), "", IF( ISBLANK( 'F_Input Override'!H878 ), 'F_Inputs - BP'!H878, 'F_Input Override'!H878 ) )</f>
        <v>0</v>
      </c>
      <c r="I878" s="58">
        <f xml:space="preserve"> IF( ISNA( 'F_Input Override'!I878 ), "", IF( ISBLANK( 'F_Input Override'!I878 ), 'F_Inputs - BP'!I878, 'F_Input Override'!I878 ) )</f>
        <v>0</v>
      </c>
      <c r="J878" s="58">
        <f xml:space="preserve"> IF( ISNA( 'F_Input Override'!J878 ), "", IF( ISBLANK( 'F_Input Override'!J878 ), 'F_Inputs - BP'!J878, 'F_Input Override'!J878 ) )</f>
        <v>0</v>
      </c>
      <c r="K878" s="64" t="str">
        <f xml:space="preserve"> INDEX(Lookup!C:C, MATCH('Inp - BP final'!B878, Lookup!B:B, 0),)</f>
        <v>Plus capex Total</v>
      </c>
    </row>
    <row r="879" spans="1:11">
      <c r="A879" t="s">
        <v>350</v>
      </c>
      <c r="B879" t="s">
        <v>266</v>
      </c>
      <c r="C879" t="s">
        <v>267</v>
      </c>
      <c r="D879" t="s">
        <v>47</v>
      </c>
      <c r="E879" t="s">
        <v>41</v>
      </c>
      <c r="F879" s="58">
        <f xml:space="preserve"> IF( ISNA( 'F_Input Override'!F879 ), "", IF( ISBLANK( 'F_Input Override'!F879 ), 'F_Inputs - BP'!F879, 'F_Input Override'!F879 ) )</f>
        <v>0</v>
      </c>
      <c r="G879" s="58">
        <f xml:space="preserve"> IF( ISNA( 'F_Input Override'!G879 ), "", IF( ISBLANK( 'F_Input Override'!G879 ), 'F_Inputs - BP'!G879, 'F_Input Override'!G879 ) )</f>
        <v>0</v>
      </c>
      <c r="H879" s="58">
        <f xml:space="preserve"> IF( ISNA( 'F_Input Override'!H879 ), "", IF( ISBLANK( 'F_Input Override'!H879 ), 'F_Inputs - BP'!H879, 'F_Input Override'!H879 ) )</f>
        <v>0</v>
      </c>
      <c r="I879" s="58">
        <f xml:space="preserve"> IF( ISNA( 'F_Input Override'!I879 ), "", IF( ISBLANK( 'F_Input Override'!I879 ), 'F_Inputs - BP'!I879, 'F_Input Override'!I879 ) )</f>
        <v>0</v>
      </c>
      <c r="J879" s="58">
        <f xml:space="preserve"> IF( ISNA( 'F_Input Override'!J879 ), "", IF( ISBLANK( 'F_Input Override'!J879 ), 'F_Inputs - BP'!J879, 'F_Input Override'!J879 ) )</f>
        <v>0</v>
      </c>
      <c r="K879" s="64" t="str">
        <f xml:space="preserve"> INDEX(Lookup!C:C, MATCH('Inp - BP final'!B879, Lookup!B:B, 0),)</f>
        <v>Plus opex WWN+</v>
      </c>
    </row>
    <row r="880" spans="1:11">
      <c r="A880" t="s">
        <v>350</v>
      </c>
      <c r="B880" t="s">
        <v>268</v>
      </c>
      <c r="C880" t="s">
        <v>269</v>
      </c>
      <c r="D880" t="s">
        <v>47</v>
      </c>
      <c r="E880" t="s">
        <v>41</v>
      </c>
      <c r="F880" s="58">
        <f xml:space="preserve"> IF( ISNA( 'F_Input Override'!F880 ), "", IF( ISBLANK( 'F_Input Override'!F880 ), 'F_Inputs - BP'!F880, 'F_Input Override'!F880 ) )</f>
        <v>0</v>
      </c>
      <c r="G880" s="58">
        <f xml:space="preserve"> IF( ISNA( 'F_Input Override'!G880 ), "", IF( ISBLANK( 'F_Input Override'!G880 ), 'F_Inputs - BP'!G880, 'F_Input Override'!G880 ) )</f>
        <v>0</v>
      </c>
      <c r="H880" s="58">
        <f xml:space="preserve"> IF( ISNA( 'F_Input Override'!H880 ), "", IF( ISBLANK( 'F_Input Override'!H880 ), 'F_Inputs - BP'!H880, 'F_Input Override'!H880 ) )</f>
        <v>0</v>
      </c>
      <c r="I880" s="58">
        <f xml:space="preserve"> IF( ISNA( 'F_Input Override'!I880 ), "", IF( ISBLANK( 'F_Input Override'!I880 ), 'F_Inputs - BP'!I880, 'F_Input Override'!I880 ) )</f>
        <v>0</v>
      </c>
      <c r="J880" s="58">
        <f xml:space="preserve"> IF( ISNA( 'F_Input Override'!J880 ), "", IF( ISBLANK( 'F_Input Override'!J880 ), 'F_Inputs - BP'!J880, 'F_Input Override'!J880 ) )</f>
        <v>0</v>
      </c>
      <c r="K880" s="64" t="str">
        <f xml:space="preserve"> INDEX(Lookup!C:C, MATCH('Inp - BP final'!B880, Lookup!B:B, 0),)</f>
        <v>Plus opex WWN+</v>
      </c>
    </row>
    <row r="881" spans="1:11">
      <c r="A881" t="s">
        <v>350</v>
      </c>
      <c r="B881" t="s">
        <v>270</v>
      </c>
      <c r="C881" t="s">
        <v>271</v>
      </c>
      <c r="D881" t="s">
        <v>47</v>
      </c>
      <c r="E881" t="s">
        <v>41</v>
      </c>
      <c r="F881" s="58">
        <f xml:space="preserve"> IF( ISNA( 'F_Input Override'!F881 ), "", IF( ISBLANK( 'F_Input Override'!F881 ), 'F_Inputs - BP'!F881, 'F_Input Override'!F881 ) )</f>
        <v>0</v>
      </c>
      <c r="G881" s="58">
        <f xml:space="preserve"> IF( ISNA( 'F_Input Override'!G881 ), "", IF( ISBLANK( 'F_Input Override'!G881 ), 'F_Inputs - BP'!G881, 'F_Input Override'!G881 ) )</f>
        <v>0</v>
      </c>
      <c r="H881" s="58">
        <f xml:space="preserve"> IF( ISNA( 'F_Input Override'!H881 ), "", IF( ISBLANK( 'F_Input Override'!H881 ), 'F_Inputs - BP'!H881, 'F_Input Override'!H881 ) )</f>
        <v>0</v>
      </c>
      <c r="I881" s="58">
        <f xml:space="preserve"> IF( ISNA( 'F_Input Override'!I881 ), "", IF( ISBLANK( 'F_Input Override'!I881 ), 'F_Inputs - BP'!I881, 'F_Input Override'!I881 ) )</f>
        <v>0</v>
      </c>
      <c r="J881" s="58">
        <f xml:space="preserve"> IF( ISNA( 'F_Input Override'!J881 ), "", IF( ISBLANK( 'F_Input Override'!J881 ), 'F_Inputs - BP'!J881, 'F_Input Override'!J881 ) )</f>
        <v>0</v>
      </c>
      <c r="K881" s="64" t="str">
        <f xml:space="preserve"> INDEX(Lookup!C:C, MATCH('Inp - BP final'!B881, Lookup!B:B, 0),)</f>
        <v>Plus opex WWN+</v>
      </c>
    </row>
    <row r="882" spans="1:11">
      <c r="A882" t="s">
        <v>350</v>
      </c>
      <c r="B882" t="s">
        <v>272</v>
      </c>
      <c r="C882" t="s">
        <v>273</v>
      </c>
      <c r="D882" t="s">
        <v>47</v>
      </c>
      <c r="E882" t="s">
        <v>41</v>
      </c>
      <c r="F882" s="58">
        <f xml:space="preserve"> IF( ISNA( 'F_Input Override'!F882 ), "", IF( ISBLANK( 'F_Input Override'!F882 ), 'F_Inputs - BP'!F882, 'F_Input Override'!F882 ) )</f>
        <v>0</v>
      </c>
      <c r="G882" s="58">
        <f xml:space="preserve"> IF( ISNA( 'F_Input Override'!G882 ), "", IF( ISBLANK( 'F_Input Override'!G882 ), 'F_Inputs - BP'!G882, 'F_Input Override'!G882 ) )</f>
        <v>0</v>
      </c>
      <c r="H882" s="58">
        <f xml:space="preserve"> IF( ISNA( 'F_Input Override'!H882 ), "", IF( ISBLANK( 'F_Input Override'!H882 ), 'F_Inputs - BP'!H882, 'F_Input Override'!H882 ) )</f>
        <v>0</v>
      </c>
      <c r="I882" s="58">
        <f xml:space="preserve"> IF( ISNA( 'F_Input Override'!I882 ), "", IF( ISBLANK( 'F_Input Override'!I882 ), 'F_Inputs - BP'!I882, 'F_Input Override'!I882 ) )</f>
        <v>0</v>
      </c>
      <c r="J882" s="58">
        <f xml:space="preserve"> IF( ISNA( 'F_Input Override'!J882 ), "", IF( ISBLANK( 'F_Input Override'!J882 ), 'F_Inputs - BP'!J882, 'F_Input Override'!J882 ) )</f>
        <v>0</v>
      </c>
      <c r="K882" s="64" t="str">
        <f xml:space="preserve"> INDEX(Lookup!C:C, MATCH('Inp - BP final'!B882, Lookup!B:B, 0),)</f>
        <v>Plus opex WWN+</v>
      </c>
    </row>
    <row r="883" spans="1:11">
      <c r="A883" t="s">
        <v>350</v>
      </c>
      <c r="B883" t="s">
        <v>274</v>
      </c>
      <c r="C883" t="s">
        <v>275</v>
      </c>
      <c r="D883" t="s">
        <v>47</v>
      </c>
      <c r="E883" t="s">
        <v>41</v>
      </c>
      <c r="F883" s="58">
        <f xml:space="preserve"> IF( ISNA( 'F_Input Override'!F883 ), "", IF( ISBLANK( 'F_Input Override'!F883 ), 'F_Inputs - BP'!F883, 'F_Input Override'!F883 ) )</f>
        <v>0</v>
      </c>
      <c r="G883" s="58">
        <f xml:space="preserve"> IF( ISNA( 'F_Input Override'!G883 ), "", IF( ISBLANK( 'F_Input Override'!G883 ), 'F_Inputs - BP'!G883, 'F_Input Override'!G883 ) )</f>
        <v>0</v>
      </c>
      <c r="H883" s="58">
        <f xml:space="preserve"> IF( ISNA( 'F_Input Override'!H883 ), "", IF( ISBLANK( 'F_Input Override'!H883 ), 'F_Inputs - BP'!H883, 'F_Input Override'!H883 ) )</f>
        <v>0</v>
      </c>
      <c r="I883" s="58">
        <f xml:space="preserve"> IF( ISNA( 'F_Input Override'!I883 ), "", IF( ISBLANK( 'F_Input Override'!I883 ), 'F_Inputs - BP'!I883, 'F_Input Override'!I883 ) )</f>
        <v>0</v>
      </c>
      <c r="J883" s="58">
        <f xml:space="preserve"> IF( ISNA( 'F_Input Override'!J883 ), "", IF( ISBLANK( 'F_Input Override'!J883 ), 'F_Inputs - BP'!J883, 'F_Input Override'!J883 ) )</f>
        <v>0</v>
      </c>
      <c r="K883" s="64" t="str">
        <f xml:space="preserve"> INDEX(Lookup!C:C, MATCH('Inp - BP final'!B883, Lookup!B:B, 0),)</f>
        <v>Plus opex WWN+</v>
      </c>
    </row>
    <row r="884" spans="1:11">
      <c r="A884" t="s">
        <v>350</v>
      </c>
      <c r="B884" t="s">
        <v>276</v>
      </c>
      <c r="C884" t="s">
        <v>277</v>
      </c>
      <c r="D884" t="s">
        <v>47</v>
      </c>
      <c r="E884" t="s">
        <v>41</v>
      </c>
      <c r="F884" s="58">
        <f xml:space="preserve"> IF( ISNA( 'F_Input Override'!F884 ), "", IF( ISBLANK( 'F_Input Override'!F884 ), 'F_Inputs - BP'!F884, 'F_Input Override'!F884 ) )</f>
        <v>0</v>
      </c>
      <c r="G884" s="58">
        <f xml:space="preserve"> IF( ISNA( 'F_Input Override'!G884 ), "", IF( ISBLANK( 'F_Input Override'!G884 ), 'F_Inputs - BP'!G884, 'F_Input Override'!G884 ) )</f>
        <v>0</v>
      </c>
      <c r="H884" s="58">
        <f xml:space="preserve"> IF( ISNA( 'F_Input Override'!H884 ), "", IF( ISBLANK( 'F_Input Override'!H884 ), 'F_Inputs - BP'!H884, 'F_Input Override'!H884 ) )</f>
        <v>0</v>
      </c>
      <c r="I884" s="58">
        <f xml:space="preserve"> IF( ISNA( 'F_Input Override'!I884 ), "", IF( ISBLANK( 'F_Input Override'!I884 ), 'F_Inputs - BP'!I884, 'F_Input Override'!I884 ) )</f>
        <v>0</v>
      </c>
      <c r="J884" s="58">
        <f xml:space="preserve"> IF( ISNA( 'F_Input Override'!J884 ), "", IF( ISBLANK( 'F_Input Override'!J884 ), 'F_Inputs - BP'!J884, 'F_Input Override'!J884 ) )</f>
        <v>0</v>
      </c>
      <c r="K884" s="64" t="str">
        <f xml:space="preserve"> INDEX(Lookup!C:C, MATCH('Inp - BP final'!B884, Lookup!B:B, 0),)</f>
        <v>Plus opex BIO</v>
      </c>
    </row>
    <row r="885" spans="1:11">
      <c r="A885" t="s">
        <v>350</v>
      </c>
      <c r="B885" t="s">
        <v>278</v>
      </c>
      <c r="C885" t="s">
        <v>279</v>
      </c>
      <c r="D885" t="s">
        <v>47</v>
      </c>
      <c r="E885" t="s">
        <v>41</v>
      </c>
      <c r="F885" s="58">
        <f xml:space="preserve"> IF( ISNA( 'F_Input Override'!F885 ), "", IF( ISBLANK( 'F_Input Override'!F885 ), 'F_Inputs - BP'!F885, 'F_Input Override'!F885 ) )</f>
        <v>0</v>
      </c>
      <c r="G885" s="58">
        <f xml:space="preserve"> IF( ISNA( 'F_Input Override'!G885 ), "", IF( ISBLANK( 'F_Input Override'!G885 ), 'F_Inputs - BP'!G885, 'F_Input Override'!G885 ) )</f>
        <v>0</v>
      </c>
      <c r="H885" s="58">
        <f xml:space="preserve"> IF( ISNA( 'F_Input Override'!H885 ), "", IF( ISBLANK( 'F_Input Override'!H885 ), 'F_Inputs - BP'!H885, 'F_Input Override'!H885 ) )</f>
        <v>0</v>
      </c>
      <c r="I885" s="58">
        <f xml:space="preserve"> IF( ISNA( 'F_Input Override'!I885 ), "", IF( ISBLANK( 'F_Input Override'!I885 ), 'F_Inputs - BP'!I885, 'F_Input Override'!I885 ) )</f>
        <v>0</v>
      </c>
      <c r="J885" s="58">
        <f xml:space="preserve"> IF( ISNA( 'F_Input Override'!J885 ), "", IF( ISBLANK( 'F_Input Override'!J885 ), 'F_Inputs - BP'!J885, 'F_Input Override'!J885 ) )</f>
        <v>0</v>
      </c>
      <c r="K885" s="64" t="str">
        <f xml:space="preserve"> INDEX(Lookup!C:C, MATCH('Inp - BP final'!B885, Lookup!B:B, 0),)</f>
        <v>Plus opex BIO</v>
      </c>
    </row>
    <row r="886" spans="1:11">
      <c r="A886" t="s">
        <v>350</v>
      </c>
      <c r="B886" t="s">
        <v>280</v>
      </c>
      <c r="C886" t="s">
        <v>281</v>
      </c>
      <c r="D886" t="s">
        <v>47</v>
      </c>
      <c r="E886" t="s">
        <v>41</v>
      </c>
      <c r="F886" s="58">
        <f xml:space="preserve"> IF( ISNA( 'F_Input Override'!F886 ), "", IF( ISBLANK( 'F_Input Override'!F886 ), 'F_Inputs - BP'!F886, 'F_Input Override'!F886 ) )</f>
        <v>0</v>
      </c>
      <c r="G886" s="58">
        <f xml:space="preserve"> IF( ISNA( 'F_Input Override'!G886 ), "", IF( ISBLANK( 'F_Input Override'!G886 ), 'F_Inputs - BP'!G886, 'F_Input Override'!G886 ) )</f>
        <v>0</v>
      </c>
      <c r="H886" s="58">
        <f xml:space="preserve"> IF( ISNA( 'F_Input Override'!H886 ), "", IF( ISBLANK( 'F_Input Override'!H886 ), 'F_Inputs - BP'!H886, 'F_Input Override'!H886 ) )</f>
        <v>0</v>
      </c>
      <c r="I886" s="58">
        <f xml:space="preserve"> IF( ISNA( 'F_Input Override'!I886 ), "", IF( ISBLANK( 'F_Input Override'!I886 ), 'F_Inputs - BP'!I886, 'F_Input Override'!I886 ) )</f>
        <v>0</v>
      </c>
      <c r="J886" s="58">
        <f xml:space="preserve"> IF( ISNA( 'F_Input Override'!J886 ), "", IF( ISBLANK( 'F_Input Override'!J886 ), 'F_Inputs - BP'!J886, 'F_Input Override'!J886 ) )</f>
        <v>0</v>
      </c>
      <c r="K886" s="64" t="str">
        <f xml:space="preserve"> INDEX(Lookup!C:C, MATCH('Inp - BP final'!B886, Lookup!B:B, 0),)</f>
        <v>Plus opex BIO</v>
      </c>
    </row>
    <row r="887" spans="1:11">
      <c r="A887" t="s">
        <v>350</v>
      </c>
      <c r="B887" t="s">
        <v>282</v>
      </c>
      <c r="C887" t="s">
        <v>283</v>
      </c>
      <c r="D887" t="s">
        <v>47</v>
      </c>
      <c r="E887" t="s">
        <v>41</v>
      </c>
      <c r="F887" s="58">
        <f xml:space="preserve"> IF( ISNA( 'F_Input Override'!F887 ), "", IF( ISBLANK( 'F_Input Override'!F887 ), 'F_Inputs - BP'!F887, 'F_Input Override'!F887 ) )</f>
        <v>0</v>
      </c>
      <c r="G887" s="58">
        <f xml:space="preserve"> IF( ISNA( 'F_Input Override'!G887 ), "", IF( ISBLANK( 'F_Input Override'!G887 ), 'F_Inputs - BP'!G887, 'F_Input Override'!G887 ) )</f>
        <v>0</v>
      </c>
      <c r="H887" s="58">
        <f xml:space="preserve"> IF( ISNA( 'F_Input Override'!H887 ), "", IF( ISBLANK( 'F_Input Override'!H887 ), 'F_Inputs - BP'!H887, 'F_Input Override'!H887 ) )</f>
        <v>0</v>
      </c>
      <c r="I887" s="58">
        <f xml:space="preserve"> IF( ISNA( 'F_Input Override'!I887 ), "", IF( ISBLANK( 'F_Input Override'!I887 ), 'F_Inputs - BP'!I887, 'F_Input Override'!I887 ) )</f>
        <v>0</v>
      </c>
      <c r="J887" s="58">
        <f xml:space="preserve"> IF( ISNA( 'F_Input Override'!J887 ), "", IF( ISBLANK( 'F_Input Override'!J887 ), 'F_Inputs - BP'!J887, 'F_Input Override'!J887 ) )</f>
        <v>0</v>
      </c>
      <c r="K887" s="64" t="str">
        <f xml:space="preserve"> INDEX(Lookup!C:C, MATCH('Inp - BP final'!B887, Lookup!B:B, 0),)</f>
        <v>Plus opex ADDN1</v>
      </c>
    </row>
    <row r="888" spans="1:11">
      <c r="A888" t="s">
        <v>350</v>
      </c>
      <c r="B888" t="s">
        <v>284</v>
      </c>
      <c r="C888" t="s">
        <v>285</v>
      </c>
      <c r="D888" t="s">
        <v>47</v>
      </c>
      <c r="E888" t="s">
        <v>41</v>
      </c>
      <c r="F888" s="58">
        <f xml:space="preserve"> IF( ISNA( 'F_Input Override'!F888 ), "", IF( ISBLANK( 'F_Input Override'!F888 ), 'F_Inputs - BP'!F888, 'F_Input Override'!F888 ) )</f>
        <v>0</v>
      </c>
      <c r="G888" s="58">
        <f xml:space="preserve"> IF( ISNA( 'F_Input Override'!G888 ), "", IF( ISBLANK( 'F_Input Override'!G888 ), 'F_Inputs - BP'!G888, 'F_Input Override'!G888 ) )</f>
        <v>0</v>
      </c>
      <c r="H888" s="58">
        <f xml:space="preserve"> IF( ISNA( 'F_Input Override'!H888 ), "", IF( ISBLANK( 'F_Input Override'!H888 ), 'F_Inputs - BP'!H888, 'F_Input Override'!H888 ) )</f>
        <v>0</v>
      </c>
      <c r="I888" s="58">
        <f xml:space="preserve"> IF( ISNA( 'F_Input Override'!I888 ), "", IF( ISBLANK( 'F_Input Override'!I888 ), 'F_Inputs - BP'!I888, 'F_Input Override'!I888 ) )</f>
        <v>0</v>
      </c>
      <c r="J888" s="58">
        <f xml:space="preserve"> IF( ISNA( 'F_Input Override'!J888 ), "", IF( ISBLANK( 'F_Input Override'!J888 ), 'F_Inputs - BP'!J888, 'F_Input Override'!J888 ) )</f>
        <v>0</v>
      </c>
      <c r="K888" s="64" t="str">
        <f xml:space="preserve"> INDEX(Lookup!C:C, MATCH('Inp - BP final'!B888, Lookup!B:B, 0),)</f>
        <v>Plus opex ADDN2</v>
      </c>
    </row>
    <row r="889" spans="1:11">
      <c r="A889" t="s">
        <v>350</v>
      </c>
      <c r="B889" t="s">
        <v>286</v>
      </c>
      <c r="C889" t="s">
        <v>287</v>
      </c>
      <c r="D889" t="s">
        <v>47</v>
      </c>
      <c r="E889" t="s">
        <v>41</v>
      </c>
      <c r="F889" s="58">
        <f xml:space="preserve"> IF( ISNA( 'F_Input Override'!F889 ), "", IF( ISBLANK( 'F_Input Override'!F889 ), 'F_Inputs - BP'!F889, 'F_Input Override'!F889 ) )</f>
        <v>0</v>
      </c>
      <c r="G889" s="58">
        <f xml:space="preserve"> IF( ISNA( 'F_Input Override'!G889 ), "", IF( ISBLANK( 'F_Input Override'!G889 ), 'F_Inputs - BP'!G889, 'F_Input Override'!G889 ) )</f>
        <v>0</v>
      </c>
      <c r="H889" s="58">
        <f xml:space="preserve"> IF( ISNA( 'F_Input Override'!H889 ), "", IF( ISBLANK( 'F_Input Override'!H889 ), 'F_Inputs - BP'!H889, 'F_Input Override'!H889 ) )</f>
        <v>0</v>
      </c>
      <c r="I889" s="58">
        <f xml:space="preserve"> IF( ISNA( 'F_Input Override'!I889 ), "", IF( ISBLANK( 'F_Input Override'!I889 ), 'F_Inputs - BP'!I889, 'F_Input Override'!I889 ) )</f>
        <v>0</v>
      </c>
      <c r="J889" s="58">
        <f xml:space="preserve"> IF( ISNA( 'F_Input Override'!J889 ), "", IF( ISBLANK( 'F_Input Override'!J889 ), 'F_Inputs - BP'!J889, 'F_Input Override'!J889 ) )</f>
        <v>0</v>
      </c>
      <c r="K889" s="64" t="str">
        <f xml:space="preserve"> INDEX(Lookup!C:C, MATCH('Inp - BP final'!B889, Lookup!B:B, 0),)</f>
        <v>Plus opex Total</v>
      </c>
    </row>
    <row r="890" spans="1:11">
      <c r="A890" t="s">
        <v>350</v>
      </c>
      <c r="B890" t="s">
        <v>288</v>
      </c>
      <c r="C890" t="s">
        <v>289</v>
      </c>
      <c r="D890" t="s">
        <v>47</v>
      </c>
      <c r="E890" t="s">
        <v>41</v>
      </c>
      <c r="F890" s="58">
        <f xml:space="preserve"> IF( ISNA( 'F_Input Override'!F890 ), "", IF( ISBLANK( 'F_Input Override'!F890 ), 'F_Inputs - BP'!F890, 'F_Input Override'!F890 ) )</f>
        <v>0</v>
      </c>
      <c r="G890" s="58">
        <f xml:space="preserve"> IF( ISNA( 'F_Input Override'!G890 ), "", IF( ISBLANK( 'F_Input Override'!G890 ), 'F_Inputs - BP'!G890, 'F_Input Override'!G890 ) )</f>
        <v>0</v>
      </c>
      <c r="H890" s="58">
        <f xml:space="preserve"> IF( ISNA( 'F_Input Override'!H890 ), "", IF( ISBLANK( 'F_Input Override'!H890 ), 'F_Inputs - BP'!H890, 'F_Input Override'!H890 ) )</f>
        <v>0</v>
      </c>
      <c r="I890" s="58">
        <f xml:space="preserve"> IF( ISNA( 'F_Input Override'!I890 ), "", IF( ISBLANK( 'F_Input Override'!I890 ), 'F_Inputs - BP'!I890, 'F_Input Override'!I890 ) )</f>
        <v>0</v>
      </c>
      <c r="J890" s="58">
        <f xml:space="preserve"> IF( ISNA( 'F_Input Override'!J890 ), "", IF( ISBLANK( 'F_Input Override'!J890 ), 'F_Inputs - BP'!J890, 'F_Input Override'!J890 ) )</f>
        <v>0</v>
      </c>
      <c r="K890" s="64" t="str">
        <f xml:space="preserve"> INDEX(Lookup!C:C, MATCH('Inp - BP final'!B890, Lookup!B:B, 0),)</f>
        <v>Plus totex WWN+</v>
      </c>
    </row>
    <row r="891" spans="1:11">
      <c r="A891" t="s">
        <v>350</v>
      </c>
      <c r="B891" t="s">
        <v>290</v>
      </c>
      <c r="C891" t="s">
        <v>291</v>
      </c>
      <c r="D891" t="s">
        <v>47</v>
      </c>
      <c r="E891" t="s">
        <v>41</v>
      </c>
      <c r="F891" s="58">
        <f xml:space="preserve"> IF( ISNA( 'F_Input Override'!F891 ), "", IF( ISBLANK( 'F_Input Override'!F891 ), 'F_Inputs - BP'!F891, 'F_Input Override'!F891 ) )</f>
        <v>0</v>
      </c>
      <c r="G891" s="58">
        <f xml:space="preserve"> IF( ISNA( 'F_Input Override'!G891 ), "", IF( ISBLANK( 'F_Input Override'!G891 ), 'F_Inputs - BP'!G891, 'F_Input Override'!G891 ) )</f>
        <v>0</v>
      </c>
      <c r="H891" s="58">
        <f xml:space="preserve"> IF( ISNA( 'F_Input Override'!H891 ), "", IF( ISBLANK( 'F_Input Override'!H891 ), 'F_Inputs - BP'!H891, 'F_Input Override'!H891 ) )</f>
        <v>0</v>
      </c>
      <c r="I891" s="58">
        <f xml:space="preserve"> IF( ISNA( 'F_Input Override'!I891 ), "", IF( ISBLANK( 'F_Input Override'!I891 ), 'F_Inputs - BP'!I891, 'F_Input Override'!I891 ) )</f>
        <v>0</v>
      </c>
      <c r="J891" s="58">
        <f xml:space="preserve"> IF( ISNA( 'F_Input Override'!J891 ), "", IF( ISBLANK( 'F_Input Override'!J891 ), 'F_Inputs - BP'!J891, 'F_Input Override'!J891 ) )</f>
        <v>0</v>
      </c>
      <c r="K891" s="64" t="str">
        <f xml:space="preserve"> INDEX(Lookup!C:C, MATCH('Inp - BP final'!B891, Lookup!B:B, 0),)</f>
        <v>Plus totex WWN+</v>
      </c>
    </row>
    <row r="892" spans="1:11">
      <c r="A892" t="s">
        <v>350</v>
      </c>
      <c r="B892" t="s">
        <v>292</v>
      </c>
      <c r="C892" t="s">
        <v>293</v>
      </c>
      <c r="D892" t="s">
        <v>47</v>
      </c>
      <c r="E892" t="s">
        <v>41</v>
      </c>
      <c r="F892" s="58">
        <f xml:space="preserve"> IF( ISNA( 'F_Input Override'!F892 ), "", IF( ISBLANK( 'F_Input Override'!F892 ), 'F_Inputs - BP'!F892, 'F_Input Override'!F892 ) )</f>
        <v>0</v>
      </c>
      <c r="G892" s="58">
        <f xml:space="preserve"> IF( ISNA( 'F_Input Override'!G892 ), "", IF( ISBLANK( 'F_Input Override'!G892 ), 'F_Inputs - BP'!G892, 'F_Input Override'!G892 ) )</f>
        <v>0</v>
      </c>
      <c r="H892" s="58">
        <f xml:space="preserve"> IF( ISNA( 'F_Input Override'!H892 ), "", IF( ISBLANK( 'F_Input Override'!H892 ), 'F_Inputs - BP'!H892, 'F_Input Override'!H892 ) )</f>
        <v>0</v>
      </c>
      <c r="I892" s="58">
        <f xml:space="preserve"> IF( ISNA( 'F_Input Override'!I892 ), "", IF( ISBLANK( 'F_Input Override'!I892 ), 'F_Inputs - BP'!I892, 'F_Input Override'!I892 ) )</f>
        <v>0</v>
      </c>
      <c r="J892" s="58">
        <f xml:space="preserve"> IF( ISNA( 'F_Input Override'!J892 ), "", IF( ISBLANK( 'F_Input Override'!J892 ), 'F_Inputs - BP'!J892, 'F_Input Override'!J892 ) )</f>
        <v>0</v>
      </c>
      <c r="K892" s="64" t="str">
        <f xml:space="preserve"> INDEX(Lookup!C:C, MATCH('Inp - BP final'!B892, Lookup!B:B, 0),)</f>
        <v>Plus totex WWN+</v>
      </c>
    </row>
    <row r="893" spans="1:11">
      <c r="A893" t="s">
        <v>350</v>
      </c>
      <c r="B893" t="s">
        <v>294</v>
      </c>
      <c r="C893" t="s">
        <v>295</v>
      </c>
      <c r="D893" t="s">
        <v>47</v>
      </c>
      <c r="E893" t="s">
        <v>41</v>
      </c>
      <c r="F893" s="58">
        <f xml:space="preserve"> IF( ISNA( 'F_Input Override'!F893 ), "", IF( ISBLANK( 'F_Input Override'!F893 ), 'F_Inputs - BP'!F893, 'F_Input Override'!F893 ) )</f>
        <v>0</v>
      </c>
      <c r="G893" s="58">
        <f xml:space="preserve"> IF( ISNA( 'F_Input Override'!G893 ), "", IF( ISBLANK( 'F_Input Override'!G893 ), 'F_Inputs - BP'!G893, 'F_Input Override'!G893 ) )</f>
        <v>0</v>
      </c>
      <c r="H893" s="58">
        <f xml:space="preserve"> IF( ISNA( 'F_Input Override'!H893 ), "", IF( ISBLANK( 'F_Input Override'!H893 ), 'F_Inputs - BP'!H893, 'F_Input Override'!H893 ) )</f>
        <v>0</v>
      </c>
      <c r="I893" s="58">
        <f xml:space="preserve"> IF( ISNA( 'F_Input Override'!I893 ), "", IF( ISBLANK( 'F_Input Override'!I893 ), 'F_Inputs - BP'!I893, 'F_Input Override'!I893 ) )</f>
        <v>0</v>
      </c>
      <c r="J893" s="58">
        <f xml:space="preserve"> IF( ISNA( 'F_Input Override'!J893 ), "", IF( ISBLANK( 'F_Input Override'!J893 ), 'F_Inputs - BP'!J893, 'F_Input Override'!J893 ) )</f>
        <v>0</v>
      </c>
      <c r="K893" s="64" t="str">
        <f xml:space="preserve"> INDEX(Lookup!C:C, MATCH('Inp - BP final'!B893, Lookup!B:B, 0),)</f>
        <v>Plus totex WWN+</v>
      </c>
    </row>
    <row r="894" spans="1:11">
      <c r="A894" t="s">
        <v>350</v>
      </c>
      <c r="B894" t="s">
        <v>296</v>
      </c>
      <c r="C894" t="s">
        <v>297</v>
      </c>
      <c r="D894" t="s">
        <v>47</v>
      </c>
      <c r="E894" t="s">
        <v>41</v>
      </c>
      <c r="F894" s="58">
        <f xml:space="preserve"> IF( ISNA( 'F_Input Override'!F894 ), "", IF( ISBLANK( 'F_Input Override'!F894 ), 'F_Inputs - BP'!F894, 'F_Input Override'!F894 ) )</f>
        <v>0</v>
      </c>
      <c r="G894" s="58">
        <f xml:space="preserve"> IF( ISNA( 'F_Input Override'!G894 ), "", IF( ISBLANK( 'F_Input Override'!G894 ), 'F_Inputs - BP'!G894, 'F_Input Override'!G894 ) )</f>
        <v>0</v>
      </c>
      <c r="H894" s="58">
        <f xml:space="preserve"> IF( ISNA( 'F_Input Override'!H894 ), "", IF( ISBLANK( 'F_Input Override'!H894 ), 'F_Inputs - BP'!H894, 'F_Input Override'!H894 ) )</f>
        <v>0</v>
      </c>
      <c r="I894" s="58">
        <f xml:space="preserve"> IF( ISNA( 'F_Input Override'!I894 ), "", IF( ISBLANK( 'F_Input Override'!I894 ), 'F_Inputs - BP'!I894, 'F_Input Override'!I894 ) )</f>
        <v>0</v>
      </c>
      <c r="J894" s="58">
        <f xml:space="preserve"> IF( ISNA( 'F_Input Override'!J894 ), "", IF( ISBLANK( 'F_Input Override'!J894 ), 'F_Inputs - BP'!J894, 'F_Input Override'!J894 ) )</f>
        <v>0</v>
      </c>
      <c r="K894" s="64" t="str">
        <f xml:space="preserve"> INDEX(Lookup!C:C, MATCH('Inp - BP final'!B894, Lookup!B:B, 0),)</f>
        <v>Plus totex WWN+</v>
      </c>
    </row>
    <row r="895" spans="1:11">
      <c r="A895" t="s">
        <v>350</v>
      </c>
      <c r="B895" t="s">
        <v>298</v>
      </c>
      <c r="C895" t="s">
        <v>299</v>
      </c>
      <c r="D895" t="s">
        <v>47</v>
      </c>
      <c r="E895" t="s">
        <v>41</v>
      </c>
      <c r="F895" s="58">
        <f xml:space="preserve"> IF( ISNA( 'F_Input Override'!F895 ), "", IF( ISBLANK( 'F_Input Override'!F895 ), 'F_Inputs - BP'!F895, 'F_Input Override'!F895 ) )</f>
        <v>0</v>
      </c>
      <c r="G895" s="58">
        <f xml:space="preserve"> IF( ISNA( 'F_Input Override'!G895 ), "", IF( ISBLANK( 'F_Input Override'!G895 ), 'F_Inputs - BP'!G895, 'F_Input Override'!G895 ) )</f>
        <v>0</v>
      </c>
      <c r="H895" s="58">
        <f xml:space="preserve"> IF( ISNA( 'F_Input Override'!H895 ), "", IF( ISBLANK( 'F_Input Override'!H895 ), 'F_Inputs - BP'!H895, 'F_Input Override'!H895 ) )</f>
        <v>0</v>
      </c>
      <c r="I895" s="58">
        <f xml:space="preserve"> IF( ISNA( 'F_Input Override'!I895 ), "", IF( ISBLANK( 'F_Input Override'!I895 ), 'F_Inputs - BP'!I895, 'F_Input Override'!I895 ) )</f>
        <v>0</v>
      </c>
      <c r="J895" s="58">
        <f xml:space="preserve"> IF( ISNA( 'F_Input Override'!J895 ), "", IF( ISBLANK( 'F_Input Override'!J895 ), 'F_Inputs - BP'!J895, 'F_Input Override'!J895 ) )</f>
        <v>0</v>
      </c>
      <c r="K895" s="64" t="str">
        <f xml:space="preserve"> INDEX(Lookup!C:C, MATCH('Inp - BP final'!B895, Lookup!B:B, 0),)</f>
        <v>Plus totex BIO</v>
      </c>
    </row>
    <row r="896" spans="1:11">
      <c r="A896" t="s">
        <v>350</v>
      </c>
      <c r="B896" t="s">
        <v>300</v>
      </c>
      <c r="C896" t="s">
        <v>301</v>
      </c>
      <c r="D896" t="s">
        <v>47</v>
      </c>
      <c r="E896" t="s">
        <v>41</v>
      </c>
      <c r="F896" s="58">
        <f xml:space="preserve"> IF( ISNA( 'F_Input Override'!F896 ), "", IF( ISBLANK( 'F_Input Override'!F896 ), 'F_Inputs - BP'!F896, 'F_Input Override'!F896 ) )</f>
        <v>0</v>
      </c>
      <c r="G896" s="58">
        <f xml:space="preserve"> IF( ISNA( 'F_Input Override'!G896 ), "", IF( ISBLANK( 'F_Input Override'!G896 ), 'F_Inputs - BP'!G896, 'F_Input Override'!G896 ) )</f>
        <v>0</v>
      </c>
      <c r="H896" s="58">
        <f xml:space="preserve"> IF( ISNA( 'F_Input Override'!H896 ), "", IF( ISBLANK( 'F_Input Override'!H896 ), 'F_Inputs - BP'!H896, 'F_Input Override'!H896 ) )</f>
        <v>0</v>
      </c>
      <c r="I896" s="58">
        <f xml:space="preserve"> IF( ISNA( 'F_Input Override'!I896 ), "", IF( ISBLANK( 'F_Input Override'!I896 ), 'F_Inputs - BP'!I896, 'F_Input Override'!I896 ) )</f>
        <v>0</v>
      </c>
      <c r="J896" s="58">
        <f xml:space="preserve"> IF( ISNA( 'F_Input Override'!J896 ), "", IF( ISBLANK( 'F_Input Override'!J896 ), 'F_Inputs - BP'!J896, 'F_Input Override'!J896 ) )</f>
        <v>0</v>
      </c>
      <c r="K896" s="64" t="str">
        <f xml:space="preserve"> INDEX(Lookup!C:C, MATCH('Inp - BP final'!B896, Lookup!B:B, 0),)</f>
        <v>Plus totex BIO</v>
      </c>
    </row>
    <row r="897" spans="1:12">
      <c r="A897" t="s">
        <v>350</v>
      </c>
      <c r="B897" t="s">
        <v>302</v>
      </c>
      <c r="C897" t="s">
        <v>303</v>
      </c>
      <c r="D897" t="s">
        <v>47</v>
      </c>
      <c r="E897" t="s">
        <v>41</v>
      </c>
      <c r="F897" s="58">
        <f xml:space="preserve"> IF( ISNA( 'F_Input Override'!F897 ), "", IF( ISBLANK( 'F_Input Override'!F897 ), 'F_Inputs - BP'!F897, 'F_Input Override'!F897 ) )</f>
        <v>0</v>
      </c>
      <c r="G897" s="58">
        <f xml:space="preserve"> IF( ISNA( 'F_Input Override'!G897 ), "", IF( ISBLANK( 'F_Input Override'!G897 ), 'F_Inputs - BP'!G897, 'F_Input Override'!G897 ) )</f>
        <v>0</v>
      </c>
      <c r="H897" s="58">
        <f xml:space="preserve"> IF( ISNA( 'F_Input Override'!H897 ), "", IF( ISBLANK( 'F_Input Override'!H897 ), 'F_Inputs - BP'!H897, 'F_Input Override'!H897 ) )</f>
        <v>0</v>
      </c>
      <c r="I897" s="58">
        <f xml:space="preserve"> IF( ISNA( 'F_Input Override'!I897 ), "", IF( ISBLANK( 'F_Input Override'!I897 ), 'F_Inputs - BP'!I897, 'F_Input Override'!I897 ) )</f>
        <v>0</v>
      </c>
      <c r="J897" s="58">
        <f xml:space="preserve"> IF( ISNA( 'F_Input Override'!J897 ), "", IF( ISBLANK( 'F_Input Override'!J897 ), 'F_Inputs - BP'!J897, 'F_Input Override'!J897 ) )</f>
        <v>0</v>
      </c>
      <c r="K897" s="64" t="str">
        <f xml:space="preserve"> INDEX(Lookup!C:C, MATCH('Inp - BP final'!B897, Lookup!B:B, 0),)</f>
        <v>Plus totex BIO</v>
      </c>
    </row>
    <row r="898" spans="1:12">
      <c r="A898" t="s">
        <v>350</v>
      </c>
      <c r="B898" t="s">
        <v>304</v>
      </c>
      <c r="C898" t="s">
        <v>305</v>
      </c>
      <c r="D898" t="s">
        <v>47</v>
      </c>
      <c r="E898" t="s">
        <v>41</v>
      </c>
      <c r="F898" s="58">
        <f xml:space="preserve"> IF( ISNA( 'F_Input Override'!F898 ), "", IF( ISBLANK( 'F_Input Override'!F898 ), 'F_Inputs - BP'!F898, 'F_Input Override'!F898 ) )</f>
        <v>0</v>
      </c>
      <c r="G898" s="58">
        <f xml:space="preserve"> IF( ISNA( 'F_Input Override'!G898 ), "", IF( ISBLANK( 'F_Input Override'!G898 ), 'F_Inputs - BP'!G898, 'F_Input Override'!G898 ) )</f>
        <v>0</v>
      </c>
      <c r="H898" s="58">
        <f xml:space="preserve"> IF( ISNA( 'F_Input Override'!H898 ), "", IF( ISBLANK( 'F_Input Override'!H898 ), 'F_Inputs - BP'!H898, 'F_Input Override'!H898 ) )</f>
        <v>0</v>
      </c>
      <c r="I898" s="58">
        <f xml:space="preserve"> IF( ISNA( 'F_Input Override'!I898 ), "", IF( ISBLANK( 'F_Input Override'!I898 ), 'F_Inputs - BP'!I898, 'F_Input Override'!I898 ) )</f>
        <v>0</v>
      </c>
      <c r="J898" s="58">
        <f xml:space="preserve"> IF( ISNA( 'F_Input Override'!J898 ), "", IF( ISBLANK( 'F_Input Override'!J898 ), 'F_Inputs - BP'!J898, 'F_Input Override'!J898 ) )</f>
        <v>0</v>
      </c>
      <c r="K898" s="64" t="str">
        <f xml:space="preserve"> INDEX(Lookup!C:C, MATCH('Inp - BP final'!B898, Lookup!B:B, 0),)</f>
        <v>Plus totex ADDN1</v>
      </c>
    </row>
    <row r="899" spans="1:12">
      <c r="A899" t="s">
        <v>350</v>
      </c>
      <c r="B899" t="s">
        <v>306</v>
      </c>
      <c r="C899" t="s">
        <v>307</v>
      </c>
      <c r="D899" t="s">
        <v>47</v>
      </c>
      <c r="E899" t="s">
        <v>41</v>
      </c>
      <c r="F899" s="58">
        <f xml:space="preserve"> IF( ISNA( 'F_Input Override'!F899 ), "", IF( ISBLANK( 'F_Input Override'!F899 ), 'F_Inputs - BP'!F899, 'F_Input Override'!F899 ) )</f>
        <v>0</v>
      </c>
      <c r="G899" s="58">
        <f xml:space="preserve"> IF( ISNA( 'F_Input Override'!G899 ), "", IF( ISBLANK( 'F_Input Override'!G899 ), 'F_Inputs - BP'!G899, 'F_Input Override'!G899 ) )</f>
        <v>0</v>
      </c>
      <c r="H899" s="58">
        <f xml:space="preserve"> IF( ISNA( 'F_Input Override'!H899 ), "", IF( ISBLANK( 'F_Input Override'!H899 ), 'F_Inputs - BP'!H899, 'F_Input Override'!H899 ) )</f>
        <v>0</v>
      </c>
      <c r="I899" s="58">
        <f xml:space="preserve"> IF( ISNA( 'F_Input Override'!I899 ), "", IF( ISBLANK( 'F_Input Override'!I899 ), 'F_Inputs - BP'!I899, 'F_Input Override'!I899 ) )</f>
        <v>0</v>
      </c>
      <c r="J899" s="58">
        <f xml:space="preserve"> IF( ISNA( 'F_Input Override'!J899 ), "", IF( ISBLANK( 'F_Input Override'!J899 ), 'F_Inputs - BP'!J899, 'F_Input Override'!J899 ) )</f>
        <v>0</v>
      </c>
      <c r="K899" s="64" t="str">
        <f xml:space="preserve"> INDEX(Lookup!C:C, MATCH('Inp - BP final'!B899, Lookup!B:B, 0),)</f>
        <v>Plus totex ADDN2</v>
      </c>
    </row>
    <row r="900" spans="1:12">
      <c r="A900" t="s">
        <v>350</v>
      </c>
      <c r="B900" t="s">
        <v>308</v>
      </c>
      <c r="C900" t="s">
        <v>309</v>
      </c>
      <c r="D900" t="s">
        <v>47</v>
      </c>
      <c r="E900" t="s">
        <v>41</v>
      </c>
      <c r="F900" s="58">
        <f xml:space="preserve"> IF( ISNA( 'F_Input Override'!F900 ), "", IF( ISBLANK( 'F_Input Override'!F900 ), 'F_Inputs - BP'!F900, 'F_Input Override'!F900 ) )</f>
        <v>0</v>
      </c>
      <c r="G900" s="58">
        <f xml:space="preserve"> IF( ISNA( 'F_Input Override'!G900 ), "", IF( ISBLANK( 'F_Input Override'!G900 ), 'F_Inputs - BP'!G900, 'F_Input Override'!G900 ) )</f>
        <v>0</v>
      </c>
      <c r="H900" s="58">
        <f xml:space="preserve"> IF( ISNA( 'F_Input Override'!H900 ), "", IF( ISBLANK( 'F_Input Override'!H900 ), 'F_Inputs - BP'!H900, 'F_Input Override'!H900 ) )</f>
        <v>0</v>
      </c>
      <c r="I900" s="58">
        <f xml:space="preserve"> IF( ISNA( 'F_Input Override'!I900 ), "", IF( ISBLANK( 'F_Input Override'!I900 ), 'F_Inputs - BP'!I900, 'F_Input Override'!I900 ) )</f>
        <v>0</v>
      </c>
      <c r="J900" s="58">
        <f xml:space="preserve"> IF( ISNA( 'F_Input Override'!J900 ), "", IF( ISBLANK( 'F_Input Override'!J900 ), 'F_Inputs - BP'!J900, 'F_Input Override'!J900 ) )</f>
        <v>0</v>
      </c>
      <c r="K900" s="64" t="str">
        <f xml:space="preserve"> INDEX(Lookup!C:C, MATCH('Inp - BP final'!B900, Lookup!B:B, 0),)</f>
        <v>Plus totex Total</v>
      </c>
    </row>
    <row r="901" spans="1:12">
      <c r="A901" t="s">
        <v>350</v>
      </c>
      <c r="B901" t="s">
        <v>310</v>
      </c>
      <c r="C901" t="s">
        <v>311</v>
      </c>
      <c r="D901" t="s">
        <v>47</v>
      </c>
      <c r="E901" t="s">
        <v>41</v>
      </c>
      <c r="F901" s="58" t="str">
        <f xml:space="preserve"> IF( ISNA( 'F_Input Override'!F901 ), "", IF( ISBLANK( 'F_Input Override'!F901 ), 'F_Inputs - BP'!F901, 'F_Input Override'!F901 ) )</f>
        <v/>
      </c>
      <c r="G901" s="58" t="str">
        <f xml:space="preserve"> IF( ISNA( 'F_Input Override'!G901 ), "", IF( ISBLANK( 'F_Input Override'!G901 ), 'F_Inputs - BP'!G901, 'F_Input Override'!G901 ) )</f>
        <v/>
      </c>
      <c r="H901" s="58" t="str">
        <f xml:space="preserve"> IF( ISNA( 'F_Input Override'!H901 ), "", IF( ISBLANK( 'F_Input Override'!H901 ), 'F_Inputs - BP'!H901, 'F_Input Override'!H901 ) )</f>
        <v/>
      </c>
      <c r="I901" s="58" t="str">
        <f xml:space="preserve"> IF( ISNA( 'F_Input Override'!I901 ), "", IF( ISBLANK( 'F_Input Override'!I901 ), 'F_Inputs - BP'!I901, 'F_Input Override'!I901 ) )</f>
        <v/>
      </c>
      <c r="J901" s="58" t="str">
        <f xml:space="preserve"> IF( ISNA( 'F_Input Override'!J901 ), "", IF( ISBLANK( 'F_Input Override'!J901 ), 'F_Inputs - BP'!J901, 'F_Input Override'!J901 ) )</f>
        <v/>
      </c>
      <c r="K901" s="64" t="str">
        <f xml:space="preserve"> INDEX(Lookup!C:C, MATCH('Inp - BP final'!B901, Lookup!B:B, 0),)</f>
        <v>WN+ - DS capex</v>
      </c>
    </row>
    <row r="902" spans="1:12">
      <c r="A902" t="s">
        <v>350</v>
      </c>
      <c r="B902" t="s">
        <v>312</v>
      </c>
      <c r="C902" t="s">
        <v>313</v>
      </c>
      <c r="D902" t="s">
        <v>47</v>
      </c>
      <c r="E902" t="s">
        <v>41</v>
      </c>
      <c r="F902" s="58" t="str">
        <f xml:space="preserve"> IF( ISNA( 'F_Input Override'!F902 ), "", IF( ISBLANK( 'F_Input Override'!F902 ), 'F_Inputs - BP'!F902, 'F_Input Override'!F902 ) )</f>
        <v/>
      </c>
      <c r="G902" s="58" t="str">
        <f xml:space="preserve"> IF( ISNA( 'F_Input Override'!G902 ), "", IF( ISBLANK( 'F_Input Override'!G902 ), 'F_Inputs - BP'!G902, 'F_Input Override'!G902 ) )</f>
        <v/>
      </c>
      <c r="H902" s="58" t="str">
        <f xml:space="preserve"> IF( ISNA( 'F_Input Override'!H902 ), "", IF( ISBLANK( 'F_Input Override'!H902 ), 'F_Inputs - BP'!H902, 'F_Input Override'!H902 ) )</f>
        <v/>
      </c>
      <c r="I902" s="58" t="str">
        <f xml:space="preserve"> IF( ISNA( 'F_Input Override'!I902 ), "", IF( ISBLANK( 'F_Input Override'!I902 ), 'F_Inputs - BP'!I902, 'F_Input Override'!I902 ) )</f>
        <v/>
      </c>
      <c r="J902" s="58" t="str">
        <f xml:space="preserve"> IF( ISNA( 'F_Input Override'!J902 ), "", IF( ISBLANK( 'F_Input Override'!J902 ), 'F_Inputs - BP'!J902, 'F_Input Override'!J902 ) )</f>
        <v/>
      </c>
      <c r="K902" s="64" t="str">
        <f xml:space="preserve"> INDEX(Lookup!C:C, MATCH('Inp - BP final'!B902, Lookup!B:B, 0),)</f>
        <v>WN+ - DS opex</v>
      </c>
    </row>
    <row r="903" spans="1:12">
      <c r="A903" t="s">
        <v>350</v>
      </c>
      <c r="B903" t="s">
        <v>314</v>
      </c>
      <c r="C903" t="s">
        <v>315</v>
      </c>
      <c r="D903" t="s">
        <v>47</v>
      </c>
      <c r="E903" t="s">
        <v>41</v>
      </c>
      <c r="F903" s="58">
        <f xml:space="preserve"> IF( ISNA( 'F_Input Override'!F903 ), "", IF( ISBLANK( 'F_Input Override'!F903 ), 'F_Inputs - BP'!F903, 'F_Input Override'!F903 ) )</f>
        <v>0</v>
      </c>
      <c r="G903" s="58">
        <f xml:space="preserve"> IF( ISNA( 'F_Input Override'!G903 ), "", IF( ISBLANK( 'F_Input Override'!G903 ), 'F_Inputs - BP'!G903, 'F_Input Override'!G903 ) )</f>
        <v>0</v>
      </c>
      <c r="H903" s="58">
        <f xml:space="preserve"> IF( ISNA( 'F_Input Override'!H903 ), "", IF( ISBLANK( 'F_Input Override'!H903 ), 'F_Inputs - BP'!H903, 'F_Input Override'!H903 ) )</f>
        <v>0</v>
      </c>
      <c r="I903" s="58">
        <f xml:space="preserve"> IF( ISNA( 'F_Input Override'!I903 ), "", IF( ISBLANK( 'F_Input Override'!I903 ), 'F_Inputs - BP'!I903, 'F_Input Override'!I903 ) )</f>
        <v>0</v>
      </c>
      <c r="J903" s="58">
        <f xml:space="preserve"> IF( ISNA( 'F_Input Override'!J903 ), "", IF( ISBLANK( 'F_Input Override'!J903 ), 'F_Inputs - BP'!J903, 'F_Input Override'!J903 ) )</f>
        <v>0</v>
      </c>
      <c r="K903" s="64" t="str">
        <f xml:space="preserve"> INDEX(Lookup!C:C, MATCH('Inp - BP final'!B903, Lookup!B:B, 0),)</f>
        <v>WN+ - DS totex</v>
      </c>
      <c r="L903" t="s">
        <v>366</v>
      </c>
    </row>
    <row r="904" spans="1:12">
      <c r="A904" t="s">
        <v>350</v>
      </c>
      <c r="B904" t="s">
        <v>316</v>
      </c>
      <c r="C904" t="s">
        <v>317</v>
      </c>
      <c r="D904" t="s">
        <v>47</v>
      </c>
      <c r="E904" t="s">
        <v>41</v>
      </c>
      <c r="F904" s="58">
        <f xml:space="preserve"> IF( ISNA( 'F_Input Override'!F904 ), "", IF( ISBLANK( 'F_Input Override'!F904 ), 'F_Inputs - BP'!F904, 'F_Input Override'!F904 ) )</f>
        <v>5.2980472546890207E-2</v>
      </c>
      <c r="G904" s="58">
        <f xml:space="preserve"> IF( ISNA( 'F_Input Override'!G904 ), "", IF( ISBLANK( 'F_Input Override'!G904 ), 'F_Inputs - BP'!G904, 'F_Input Override'!G904 ) )</f>
        <v>5.3558391230387283E-2</v>
      </c>
      <c r="H904" s="58">
        <f xml:space="preserve"> IF( ISNA( 'F_Input Override'!H904 ), "", IF( ISBLANK( 'F_Input Override'!H904 ), 'F_Inputs - BP'!H904, 'F_Input Override'!H904 ) )</f>
        <v>5.3594274296133289E-2</v>
      </c>
      <c r="I904" s="58">
        <f xml:space="preserve"> IF( ISNA( 'F_Input Override'!I904 ), "", IF( ISBLANK( 'F_Input Override'!I904 ), 'F_Inputs - BP'!I904, 'F_Input Override'!I904 ) )</f>
        <v>5.3753103265643143E-2</v>
      </c>
      <c r="J904" s="58">
        <f xml:space="preserve"> IF( ISNA( 'F_Input Override'!J904 ), "", IF( ISBLANK( 'F_Input Override'!J904 ), 'F_Inputs - BP'!J904, 'F_Input Override'!J904 ) )</f>
        <v>5.4276411351055542E-2</v>
      </c>
      <c r="K904" s="64" t="str">
        <f xml:space="preserve"> INDEX(Lookup!C:C, MATCH('Inp - BP final'!B904, Lookup!B:B, 0),)</f>
        <v>WN+ - DS capex</v>
      </c>
    </row>
    <row r="905" spans="1:12">
      <c r="A905" t="s">
        <v>350</v>
      </c>
      <c r="B905" t="s">
        <v>319</v>
      </c>
      <c r="C905" t="s">
        <v>320</v>
      </c>
      <c r="D905" t="s">
        <v>47</v>
      </c>
      <c r="E905" t="s">
        <v>41</v>
      </c>
      <c r="F905" s="58">
        <f xml:space="preserve"> IF( ISNA( 'F_Input Override'!F905 ), "", IF( ISBLANK( 'F_Input Override'!F905 ), 'F_Inputs - BP'!F905, 'F_Input Override'!F905 ) )</f>
        <v>0</v>
      </c>
      <c r="G905" s="58">
        <f xml:space="preserve"> IF( ISNA( 'F_Input Override'!G905 ), "", IF( ISBLANK( 'F_Input Override'!G905 ), 'F_Inputs - BP'!G905, 'F_Input Override'!G905 ) )</f>
        <v>0</v>
      </c>
      <c r="H905" s="58">
        <f xml:space="preserve"> IF( ISNA( 'F_Input Override'!H905 ), "", IF( ISBLANK( 'F_Input Override'!H905 ), 'F_Inputs - BP'!H905, 'F_Input Override'!H905 ) )</f>
        <v>0</v>
      </c>
      <c r="I905" s="58">
        <f xml:space="preserve"> IF( ISNA( 'F_Input Override'!I905 ), "", IF( ISBLANK( 'F_Input Override'!I905 ), 'F_Inputs - BP'!I905, 'F_Input Override'!I905 ) )</f>
        <v>0</v>
      </c>
      <c r="J905" s="58">
        <f xml:space="preserve"> IF( ISNA( 'F_Input Override'!J905 ), "", IF( ISBLANK( 'F_Input Override'!J905 ), 'F_Inputs - BP'!J905, 'F_Input Override'!J905 ) )</f>
        <v>0</v>
      </c>
      <c r="K905" s="64" t="str">
        <f xml:space="preserve"> INDEX(Lookup!C:C, MATCH('Inp - BP final'!B905, Lookup!B:B, 0),)</f>
        <v>WN+ - DS opex</v>
      </c>
    </row>
    <row r="906" spans="1:12">
      <c r="A906" t="s">
        <v>350</v>
      </c>
      <c r="B906" t="s">
        <v>321</v>
      </c>
      <c r="C906" t="s">
        <v>322</v>
      </c>
      <c r="D906" t="s">
        <v>47</v>
      </c>
      <c r="E906" t="s">
        <v>41</v>
      </c>
      <c r="F906" s="58">
        <f xml:space="preserve"> IF( ISNA( 'F_Input Override'!F906 ), "", IF( ISBLANK( 'F_Input Override'!F906 ), 'F_Inputs - BP'!F906, 'F_Input Override'!F906 ) )</f>
        <v>5.2980472546890207E-2</v>
      </c>
      <c r="G906" s="58">
        <f xml:space="preserve"> IF( ISNA( 'F_Input Override'!G906 ), "", IF( ISBLANK( 'F_Input Override'!G906 ), 'F_Inputs - BP'!G906, 'F_Input Override'!G906 ) )</f>
        <v>5.3558391230387283E-2</v>
      </c>
      <c r="H906" s="58">
        <f xml:space="preserve"> IF( ISNA( 'F_Input Override'!H906 ), "", IF( ISBLANK( 'F_Input Override'!H906 ), 'F_Inputs - BP'!H906, 'F_Input Override'!H906 ) )</f>
        <v>5.3594274296133289E-2</v>
      </c>
      <c r="I906" s="58">
        <f xml:space="preserve"> IF( ISNA( 'F_Input Override'!I906 ), "", IF( ISBLANK( 'F_Input Override'!I906 ), 'F_Inputs - BP'!I906, 'F_Input Override'!I906 ) )</f>
        <v>5.3753103265643143E-2</v>
      </c>
      <c r="J906" s="58">
        <f xml:space="preserve"> IF( ISNA( 'F_Input Override'!J906 ), "", IF( ISBLANK( 'F_Input Override'!J906 ), 'F_Inputs - BP'!J906, 'F_Input Override'!J906 ) )</f>
        <v>5.4276411351055542E-2</v>
      </c>
      <c r="K906" s="64" t="str">
        <f xml:space="preserve"> INDEX(Lookup!C:C, MATCH('Inp - BP final'!B906, Lookup!B:B, 0),)</f>
        <v>WN+ - DS totex</v>
      </c>
      <c r="L906" t="s">
        <v>366</v>
      </c>
    </row>
    <row r="907" spans="1:12">
      <c r="A907" t="s">
        <v>350</v>
      </c>
      <c r="B907" t="s">
        <v>323</v>
      </c>
      <c r="C907" t="s">
        <v>324</v>
      </c>
      <c r="D907" t="s">
        <v>47</v>
      </c>
      <c r="E907" t="s">
        <v>41</v>
      </c>
      <c r="F907" s="58">
        <f xml:space="preserve"> IF( ISNA( 'F_Input Override'!F907 ), "", IF( ISBLANK( 'F_Input Override'!F907 ), 'F_Inputs - BP'!F907, 'F_Input Override'!F907 ) )</f>
        <v>6.3561011912633353E-3</v>
      </c>
      <c r="G907" s="58">
        <f xml:space="preserve"> IF( ISNA( 'F_Input Override'!G907 ), "", IF( ISBLANK( 'F_Input Override'!G907 ), 'F_Inputs - BP'!G907, 'F_Input Override'!G907 ) )</f>
        <v>6.396251784808106E-3</v>
      </c>
      <c r="H907" s="58">
        <f xml:space="preserve"> IF( ISNA( 'F_Input Override'!H907 ), "", IF( ISBLANK( 'F_Input Override'!H907 ), 'F_Inputs - BP'!H907, 'F_Input Override'!H907 ) )</f>
        <v>6.4371605088739048E-3</v>
      </c>
      <c r="I907" s="58">
        <f xml:space="preserve"> IF( ISNA( 'F_Input Override'!I907 ), "", IF( ISBLANK( 'F_Input Override'!I907 ), 'F_Inputs - BP'!I907, 'F_Input Override'!I907 ) )</f>
        <v>6.4788482747654141E-3</v>
      </c>
      <c r="J907" s="58">
        <f xml:space="preserve"> IF( ISNA( 'F_Input Override'!J907 ), "", IF( ISBLANK( 'F_Input Override'!J907 ), 'F_Inputs - BP'!J907, 'F_Input Override'!J907 ) )</f>
        <v>6.5213367689747406E-3</v>
      </c>
      <c r="K907" s="64" t="str">
        <f xml:space="preserve"> INDEX(Lookup!C:C, MATCH('Inp - BP final'!B907, Lookup!B:B, 0),)</f>
        <v>WWN+ - DS capex</v>
      </c>
    </row>
    <row r="908" spans="1:12">
      <c r="A908" t="s">
        <v>350</v>
      </c>
      <c r="B908" t="s">
        <v>325</v>
      </c>
      <c r="C908" t="s">
        <v>326</v>
      </c>
      <c r="D908" t="s">
        <v>47</v>
      </c>
      <c r="E908" t="s">
        <v>41</v>
      </c>
      <c r="F908" s="58">
        <f xml:space="preserve"> IF( ISNA( 'F_Input Override'!F908 ), "", IF( ISBLANK( 'F_Input Override'!F908 ), 'F_Inputs - BP'!F908, 'F_Input Override'!F908 ) )</f>
        <v>7.9451264890791691E-4</v>
      </c>
      <c r="G908" s="58">
        <f xml:space="preserve"> IF( ISNA( 'F_Input Override'!G908 ), "", IF( ISBLANK( 'F_Input Override'!G908 ), 'F_Inputs - BP'!G908, 'F_Input Override'!G908 ) )</f>
        <v>7.9953147310101325E-4</v>
      </c>
      <c r="H908" s="58">
        <f xml:space="preserve"> IF( ISNA( 'F_Input Override'!H908 ), "", IF( ISBLANK( 'F_Input Override'!H908 ), 'F_Inputs - BP'!H908, 'F_Input Override'!H908 ) )</f>
        <v>8.0464506360923809E-4</v>
      </c>
      <c r="I908" s="58">
        <f xml:space="preserve"> IF( ISNA( 'F_Input Override'!I908 ), "", IF( ISBLANK( 'F_Input Override'!I908 ), 'F_Inputs - BP'!I908, 'F_Input Override'!I908 ) )</f>
        <v>8.0985603434567677E-4</v>
      </c>
      <c r="J908" s="58">
        <f xml:space="preserve"> IF( ISNA( 'F_Input Override'!J908 ), "", IF( ISBLANK( 'F_Input Override'!J908 ), 'F_Inputs - BP'!J908, 'F_Input Override'!J908 ) )</f>
        <v>8.1516709612184269E-4</v>
      </c>
      <c r="K908" s="64" t="str">
        <f xml:space="preserve"> INDEX(Lookup!C:C, MATCH('Inp - BP final'!B908, Lookup!B:B, 0),)</f>
        <v>WWN+ - DS capex</v>
      </c>
    </row>
    <row r="909" spans="1:12">
      <c r="A909" t="s">
        <v>350</v>
      </c>
      <c r="B909" t="s">
        <v>327</v>
      </c>
      <c r="C909" t="s">
        <v>328</v>
      </c>
      <c r="D909" t="s">
        <v>47</v>
      </c>
      <c r="E909" t="s">
        <v>41</v>
      </c>
      <c r="F909" s="58">
        <f xml:space="preserve"> IF( ISNA( 'F_Input Override'!F909 ), "", IF( ISBLANK( 'F_Input Override'!F909 ), 'F_Inputs - BP'!F909, 'F_Input Override'!F909 ) )</f>
        <v>7.9451264890791691E-4</v>
      </c>
      <c r="G909" s="58">
        <f xml:space="preserve"> IF( ISNA( 'F_Input Override'!G909 ), "", IF( ISBLANK( 'F_Input Override'!G909 ), 'F_Inputs - BP'!G909, 'F_Input Override'!G909 ) )</f>
        <v>7.9953147310101325E-4</v>
      </c>
      <c r="H909" s="58">
        <f xml:space="preserve"> IF( ISNA( 'F_Input Override'!H909 ), "", IF( ISBLANK( 'F_Input Override'!H909 ), 'F_Inputs - BP'!H909, 'F_Input Override'!H909 ) )</f>
        <v>8.0464506360923809E-4</v>
      </c>
      <c r="I909" s="58">
        <f xml:space="preserve"> IF( ISNA( 'F_Input Override'!I909 ), "", IF( ISBLANK( 'F_Input Override'!I909 ), 'F_Inputs - BP'!I909, 'F_Input Override'!I909 ) )</f>
        <v>8.0985603434567677E-4</v>
      </c>
      <c r="J909" s="58">
        <f xml:space="preserve"> IF( ISNA( 'F_Input Override'!J909 ), "", IF( ISBLANK( 'F_Input Override'!J909 ), 'F_Inputs - BP'!J909, 'F_Input Override'!J909 ) )</f>
        <v>8.1516709612184269E-4</v>
      </c>
      <c r="K909" s="64" t="str">
        <f xml:space="preserve"> INDEX(Lookup!C:C, MATCH('Inp - BP final'!B909, Lookup!B:B, 0),)</f>
        <v>WWN+ - DS capex</v>
      </c>
    </row>
    <row r="910" spans="1:12">
      <c r="A910" t="s">
        <v>350</v>
      </c>
      <c r="B910" t="s">
        <v>329</v>
      </c>
      <c r="C910" t="s">
        <v>330</v>
      </c>
      <c r="D910" t="s">
        <v>47</v>
      </c>
      <c r="E910" t="s">
        <v>41</v>
      </c>
      <c r="F910" s="58">
        <f xml:space="preserve"> IF( ISNA( 'F_Input Override'!F910 ), "", IF( ISBLANK( 'F_Input Override'!F910 ), 'F_Inputs - BP'!F910, 'F_Input Override'!F910 ) )</f>
        <v>0</v>
      </c>
      <c r="G910" s="58">
        <f xml:space="preserve"> IF( ISNA( 'F_Input Override'!G910 ), "", IF( ISBLANK( 'F_Input Override'!G910 ), 'F_Inputs - BP'!G910, 'F_Input Override'!G910 ) )</f>
        <v>0</v>
      </c>
      <c r="H910" s="58">
        <f xml:space="preserve"> IF( ISNA( 'F_Input Override'!H910 ), "", IF( ISBLANK( 'F_Input Override'!H910 ), 'F_Inputs - BP'!H910, 'F_Input Override'!H910 ) )</f>
        <v>0</v>
      </c>
      <c r="I910" s="58">
        <f xml:space="preserve"> IF( ISNA( 'F_Input Override'!I910 ), "", IF( ISBLANK( 'F_Input Override'!I910 ), 'F_Inputs - BP'!I910, 'F_Input Override'!I910 ) )</f>
        <v>0</v>
      </c>
      <c r="J910" s="58">
        <f xml:space="preserve"> IF( ISNA( 'F_Input Override'!J910 ), "", IF( ISBLANK( 'F_Input Override'!J910 ), 'F_Inputs - BP'!J910, 'F_Input Override'!J910 ) )</f>
        <v>0</v>
      </c>
      <c r="K910" s="64" t="str">
        <f xml:space="preserve"> INDEX(Lookup!C:C, MATCH('Inp - BP final'!B910, Lookup!B:B, 0),)</f>
        <v>WWN+ - DS capex</v>
      </c>
    </row>
    <row r="911" spans="1:12">
      <c r="A911" t="s">
        <v>350</v>
      </c>
      <c r="B911" t="s">
        <v>331</v>
      </c>
      <c r="C911" t="s">
        <v>332</v>
      </c>
      <c r="D911" t="s">
        <v>47</v>
      </c>
      <c r="E911" t="s">
        <v>41</v>
      </c>
      <c r="F911" s="58">
        <f xml:space="preserve"> IF( ISNA( 'F_Input Override'!F911 ), "", IF( ISBLANK( 'F_Input Override'!F911 ), 'F_Inputs - BP'!F911, 'F_Input Override'!F911 ) )</f>
        <v>0</v>
      </c>
      <c r="G911" s="58">
        <f xml:space="preserve"> IF( ISNA( 'F_Input Override'!G911 ), "", IF( ISBLANK( 'F_Input Override'!G911 ), 'F_Inputs - BP'!G911, 'F_Input Override'!G911 ) )</f>
        <v>0</v>
      </c>
      <c r="H911" s="58">
        <f xml:space="preserve"> IF( ISNA( 'F_Input Override'!H911 ), "", IF( ISBLANK( 'F_Input Override'!H911 ), 'F_Inputs - BP'!H911, 'F_Input Override'!H911 ) )</f>
        <v>0</v>
      </c>
      <c r="I911" s="58">
        <f xml:space="preserve"> IF( ISNA( 'F_Input Override'!I911 ), "", IF( ISBLANK( 'F_Input Override'!I911 ), 'F_Inputs - BP'!I911, 'F_Input Override'!I911 ) )</f>
        <v>0</v>
      </c>
      <c r="J911" s="58">
        <f xml:space="preserve"> IF( ISNA( 'F_Input Override'!J911 ), "", IF( ISBLANK( 'F_Input Override'!J911 ), 'F_Inputs - BP'!J911, 'F_Input Override'!J911 ) )</f>
        <v>0</v>
      </c>
      <c r="K911" s="64" t="str">
        <f xml:space="preserve"> INDEX(Lookup!C:C, MATCH('Inp - BP final'!B911, Lookup!B:B, 0),)</f>
        <v>WWN+ - DS capex</v>
      </c>
    </row>
    <row r="912" spans="1:12">
      <c r="A912" t="s">
        <v>350</v>
      </c>
      <c r="B912" t="s">
        <v>333</v>
      </c>
      <c r="C912" t="s">
        <v>334</v>
      </c>
      <c r="D912" t="s">
        <v>47</v>
      </c>
      <c r="E912" t="s">
        <v>41</v>
      </c>
      <c r="F912" s="58">
        <f xml:space="preserve"> IF( ISNA( 'F_Input Override'!F912 ), "", IF( ISBLANK( 'F_Input Override'!F912 ), 'F_Inputs - BP'!F912, 'F_Input Override'!F912 ) )</f>
        <v>7.9451264890791698E-3</v>
      </c>
      <c r="G912" s="58">
        <f xml:space="preserve"> IF( ISNA( 'F_Input Override'!G912 ), "", IF( ISBLANK( 'F_Input Override'!G912 ), 'F_Inputs - BP'!G912, 'F_Input Override'!G912 ) )</f>
        <v>7.9953147310101325E-3</v>
      </c>
      <c r="H912" s="58">
        <f xml:space="preserve"> IF( ISNA( 'F_Input Override'!H912 ), "", IF( ISBLANK( 'F_Input Override'!H912 ), 'F_Inputs - BP'!H912, 'F_Input Override'!H912 ) )</f>
        <v>8.0464506360923803E-3</v>
      </c>
      <c r="I912" s="58">
        <f xml:space="preserve"> IF( ISNA( 'F_Input Override'!I912 ), "", IF( ISBLANK( 'F_Input Override'!I912 ), 'F_Inputs - BP'!I912, 'F_Input Override'!I912 ) )</f>
        <v>8.0985603434567677E-3</v>
      </c>
      <c r="J912" s="58">
        <f xml:space="preserve"> IF( ISNA( 'F_Input Override'!J912 ), "", IF( ISBLANK( 'F_Input Override'!J912 ), 'F_Inputs - BP'!J912, 'F_Input Override'!J912 ) )</f>
        <v>8.1516709612184275E-3</v>
      </c>
      <c r="K912" s="64" t="str">
        <f xml:space="preserve"> INDEX(Lookup!C:C, MATCH('Inp - BP final'!B912, Lookup!B:B, 0),)</f>
        <v>WWN+ - Total DS capex</v>
      </c>
      <c r="L912" t="s">
        <v>366</v>
      </c>
    </row>
    <row r="913" spans="1:12">
      <c r="A913" t="s">
        <v>350</v>
      </c>
      <c r="B913" t="s">
        <v>335</v>
      </c>
      <c r="C913" t="s">
        <v>336</v>
      </c>
      <c r="D913" t="s">
        <v>47</v>
      </c>
      <c r="E913" t="s">
        <v>41</v>
      </c>
      <c r="F913" s="58">
        <f xml:space="preserve"> IF( ISNA( 'F_Input Override'!F913 ), "", IF( ISBLANK( 'F_Input Override'!F913 ), 'F_Inputs - BP'!F913, 'F_Input Override'!F913 ) )</f>
        <v>0</v>
      </c>
      <c r="G913" s="58">
        <f xml:space="preserve"> IF( ISNA( 'F_Input Override'!G913 ), "", IF( ISBLANK( 'F_Input Override'!G913 ), 'F_Inputs - BP'!G913, 'F_Input Override'!G913 ) )</f>
        <v>0</v>
      </c>
      <c r="H913" s="58">
        <f xml:space="preserve"> IF( ISNA( 'F_Input Override'!H913 ), "", IF( ISBLANK( 'F_Input Override'!H913 ), 'F_Inputs - BP'!H913, 'F_Input Override'!H913 ) )</f>
        <v>0</v>
      </c>
      <c r="I913" s="58">
        <f xml:space="preserve"> IF( ISNA( 'F_Input Override'!I913 ), "", IF( ISBLANK( 'F_Input Override'!I913 ), 'F_Inputs - BP'!I913, 'F_Input Override'!I913 ) )</f>
        <v>0</v>
      </c>
      <c r="J913" s="58">
        <f xml:space="preserve"> IF( ISNA( 'F_Input Override'!J913 ), "", IF( ISBLANK( 'F_Input Override'!J913 ), 'F_Inputs - BP'!J913, 'F_Input Override'!J913 ) )</f>
        <v>0</v>
      </c>
      <c r="K913" s="64" t="str">
        <f xml:space="preserve"> INDEX(Lookup!C:C, MATCH('Inp - BP final'!B913, Lookup!B:B, 0),)</f>
        <v>WWN+ - DS opex</v>
      </c>
    </row>
    <row r="914" spans="1:12">
      <c r="A914" t="s">
        <v>350</v>
      </c>
      <c r="B914" t="s">
        <v>337</v>
      </c>
      <c r="C914" t="s">
        <v>338</v>
      </c>
      <c r="D914" t="s">
        <v>47</v>
      </c>
      <c r="E914" t="s">
        <v>41</v>
      </c>
      <c r="F914" s="58">
        <f xml:space="preserve"> IF( ISNA( 'F_Input Override'!F914 ), "", IF( ISBLANK( 'F_Input Override'!F914 ), 'F_Inputs - BP'!F914, 'F_Input Override'!F914 ) )</f>
        <v>0</v>
      </c>
      <c r="G914" s="58">
        <f xml:space="preserve"> IF( ISNA( 'F_Input Override'!G914 ), "", IF( ISBLANK( 'F_Input Override'!G914 ), 'F_Inputs - BP'!G914, 'F_Input Override'!G914 ) )</f>
        <v>0</v>
      </c>
      <c r="H914" s="58">
        <f xml:space="preserve"> IF( ISNA( 'F_Input Override'!H914 ), "", IF( ISBLANK( 'F_Input Override'!H914 ), 'F_Inputs - BP'!H914, 'F_Input Override'!H914 ) )</f>
        <v>0</v>
      </c>
      <c r="I914" s="58">
        <f xml:space="preserve"> IF( ISNA( 'F_Input Override'!I914 ), "", IF( ISBLANK( 'F_Input Override'!I914 ), 'F_Inputs - BP'!I914, 'F_Input Override'!I914 ) )</f>
        <v>0</v>
      </c>
      <c r="J914" s="58">
        <f xml:space="preserve"> IF( ISNA( 'F_Input Override'!J914 ), "", IF( ISBLANK( 'F_Input Override'!J914 ), 'F_Inputs - BP'!J914, 'F_Input Override'!J914 ) )</f>
        <v>0</v>
      </c>
      <c r="K914" s="64" t="str">
        <f xml:space="preserve"> INDEX(Lookup!C:C, MATCH('Inp - BP final'!B914, Lookup!B:B, 0),)</f>
        <v>WWN+ - DS opex</v>
      </c>
    </row>
    <row r="915" spans="1:12">
      <c r="A915" t="s">
        <v>350</v>
      </c>
      <c r="B915" t="s">
        <v>339</v>
      </c>
      <c r="C915" t="s">
        <v>340</v>
      </c>
      <c r="D915" t="s">
        <v>47</v>
      </c>
      <c r="E915" t="s">
        <v>41</v>
      </c>
      <c r="F915" s="58">
        <f xml:space="preserve"> IF( ISNA( 'F_Input Override'!F915 ), "", IF( ISBLANK( 'F_Input Override'!F915 ), 'F_Inputs - BP'!F915, 'F_Input Override'!F915 ) )</f>
        <v>0</v>
      </c>
      <c r="G915" s="58">
        <f xml:space="preserve"> IF( ISNA( 'F_Input Override'!G915 ), "", IF( ISBLANK( 'F_Input Override'!G915 ), 'F_Inputs - BP'!G915, 'F_Input Override'!G915 ) )</f>
        <v>0</v>
      </c>
      <c r="H915" s="58">
        <f xml:space="preserve"> IF( ISNA( 'F_Input Override'!H915 ), "", IF( ISBLANK( 'F_Input Override'!H915 ), 'F_Inputs - BP'!H915, 'F_Input Override'!H915 ) )</f>
        <v>0</v>
      </c>
      <c r="I915" s="58">
        <f xml:space="preserve"> IF( ISNA( 'F_Input Override'!I915 ), "", IF( ISBLANK( 'F_Input Override'!I915 ), 'F_Inputs - BP'!I915, 'F_Input Override'!I915 ) )</f>
        <v>0</v>
      </c>
      <c r="J915" s="58">
        <f xml:space="preserve"> IF( ISNA( 'F_Input Override'!J915 ), "", IF( ISBLANK( 'F_Input Override'!J915 ), 'F_Inputs - BP'!J915, 'F_Input Override'!J915 ) )</f>
        <v>0</v>
      </c>
      <c r="K915" s="64" t="str">
        <f xml:space="preserve"> INDEX(Lookup!C:C, MATCH('Inp - BP final'!B915, Lookup!B:B, 0),)</f>
        <v>WWN+ - DS opex</v>
      </c>
    </row>
    <row r="916" spans="1:12">
      <c r="A916" t="s">
        <v>350</v>
      </c>
      <c r="B916" t="s">
        <v>341</v>
      </c>
      <c r="C916" t="s">
        <v>342</v>
      </c>
      <c r="D916" t="s">
        <v>47</v>
      </c>
      <c r="E916" t="s">
        <v>41</v>
      </c>
      <c r="F916" s="58">
        <f xml:space="preserve"> IF( ISNA( 'F_Input Override'!F916 ), "", IF( ISBLANK( 'F_Input Override'!F916 ), 'F_Inputs - BP'!F916, 'F_Input Override'!F916 ) )</f>
        <v>0</v>
      </c>
      <c r="G916" s="58">
        <f xml:space="preserve"> IF( ISNA( 'F_Input Override'!G916 ), "", IF( ISBLANK( 'F_Input Override'!G916 ), 'F_Inputs - BP'!G916, 'F_Input Override'!G916 ) )</f>
        <v>0</v>
      </c>
      <c r="H916" s="58">
        <f xml:space="preserve"> IF( ISNA( 'F_Input Override'!H916 ), "", IF( ISBLANK( 'F_Input Override'!H916 ), 'F_Inputs - BP'!H916, 'F_Input Override'!H916 ) )</f>
        <v>0</v>
      </c>
      <c r="I916" s="58">
        <f xml:space="preserve"> IF( ISNA( 'F_Input Override'!I916 ), "", IF( ISBLANK( 'F_Input Override'!I916 ), 'F_Inputs - BP'!I916, 'F_Input Override'!I916 ) )</f>
        <v>0</v>
      </c>
      <c r="J916" s="58">
        <f xml:space="preserve"> IF( ISNA( 'F_Input Override'!J916 ), "", IF( ISBLANK( 'F_Input Override'!J916 ), 'F_Inputs - BP'!J916, 'F_Input Override'!J916 ) )</f>
        <v>0</v>
      </c>
      <c r="K916" s="64" t="str">
        <f xml:space="preserve"> INDEX(Lookup!C:C, MATCH('Inp - BP final'!B916, Lookup!B:B, 0),)</f>
        <v>WWN+ - DS opex</v>
      </c>
    </row>
    <row r="917" spans="1:12">
      <c r="A917" t="s">
        <v>350</v>
      </c>
      <c r="B917" t="s">
        <v>343</v>
      </c>
      <c r="C917" t="s">
        <v>344</v>
      </c>
      <c r="D917" t="s">
        <v>47</v>
      </c>
      <c r="E917" t="s">
        <v>41</v>
      </c>
      <c r="F917" s="58">
        <f xml:space="preserve"> IF( ISNA( 'F_Input Override'!F917 ), "", IF( ISBLANK( 'F_Input Override'!F917 ), 'F_Inputs - BP'!F917, 'F_Input Override'!F917 ) )</f>
        <v>0</v>
      </c>
      <c r="G917" s="58">
        <f xml:space="preserve"> IF( ISNA( 'F_Input Override'!G917 ), "", IF( ISBLANK( 'F_Input Override'!G917 ), 'F_Inputs - BP'!G917, 'F_Input Override'!G917 ) )</f>
        <v>0</v>
      </c>
      <c r="H917" s="58">
        <f xml:space="preserve"> IF( ISNA( 'F_Input Override'!H917 ), "", IF( ISBLANK( 'F_Input Override'!H917 ), 'F_Inputs - BP'!H917, 'F_Input Override'!H917 ) )</f>
        <v>0</v>
      </c>
      <c r="I917" s="58">
        <f xml:space="preserve"> IF( ISNA( 'F_Input Override'!I917 ), "", IF( ISBLANK( 'F_Input Override'!I917 ), 'F_Inputs - BP'!I917, 'F_Input Override'!I917 ) )</f>
        <v>0</v>
      </c>
      <c r="J917" s="58">
        <f xml:space="preserve"> IF( ISNA( 'F_Input Override'!J917 ), "", IF( ISBLANK( 'F_Input Override'!J917 ), 'F_Inputs - BP'!J917, 'F_Input Override'!J917 ) )</f>
        <v>0</v>
      </c>
      <c r="K917" s="64" t="str">
        <f xml:space="preserve"> INDEX(Lookup!C:C, MATCH('Inp - BP final'!B917, Lookup!B:B, 0),)</f>
        <v>WWN+ - DS opex</v>
      </c>
    </row>
    <row r="918" spans="1:12">
      <c r="A918" t="s">
        <v>350</v>
      </c>
      <c r="B918" t="s">
        <v>345</v>
      </c>
      <c r="C918" t="s">
        <v>346</v>
      </c>
      <c r="D918" t="s">
        <v>47</v>
      </c>
      <c r="E918" t="s">
        <v>41</v>
      </c>
      <c r="F918" s="58">
        <f xml:space="preserve"> IF( ISNA( 'F_Input Override'!F918 ), "", IF( ISBLANK( 'F_Input Override'!F918 ), 'F_Inputs - BP'!F918, 'F_Input Override'!F918 ) )</f>
        <v>0</v>
      </c>
      <c r="G918" s="58">
        <f xml:space="preserve"> IF( ISNA( 'F_Input Override'!G918 ), "", IF( ISBLANK( 'F_Input Override'!G918 ), 'F_Inputs - BP'!G918, 'F_Input Override'!G918 ) )</f>
        <v>0</v>
      </c>
      <c r="H918" s="58">
        <f xml:space="preserve"> IF( ISNA( 'F_Input Override'!H918 ), "", IF( ISBLANK( 'F_Input Override'!H918 ), 'F_Inputs - BP'!H918, 'F_Input Override'!H918 ) )</f>
        <v>0</v>
      </c>
      <c r="I918" s="58">
        <f xml:space="preserve"> IF( ISNA( 'F_Input Override'!I918 ), "", IF( ISBLANK( 'F_Input Override'!I918 ), 'F_Inputs - BP'!I918, 'F_Input Override'!I918 ) )</f>
        <v>0</v>
      </c>
      <c r="J918" s="58">
        <f xml:space="preserve"> IF( ISNA( 'F_Input Override'!J918 ), "", IF( ISBLANK( 'F_Input Override'!J918 ), 'F_Inputs - BP'!J918, 'F_Input Override'!J918 ) )</f>
        <v>0</v>
      </c>
      <c r="K918" s="64" t="str">
        <f xml:space="preserve"> INDEX(Lookup!C:C, MATCH('Inp - BP final'!B918, Lookup!B:B, 0),)</f>
        <v>WWN+ - Total DS opex</v>
      </c>
      <c r="L918" t="s">
        <v>366</v>
      </c>
    </row>
    <row r="919" spans="1:12">
      <c r="A919" t="s">
        <v>351</v>
      </c>
      <c r="B919" t="s">
        <v>45</v>
      </c>
      <c r="C919" t="s">
        <v>46</v>
      </c>
      <c r="D919" t="s">
        <v>47</v>
      </c>
      <c r="E919" t="s">
        <v>41</v>
      </c>
      <c r="F919" s="58">
        <f xml:space="preserve"> IF( ISNA( 'F_Input Override'!F919 ), "", IF( ISBLANK( 'F_Input Override'!F919 ), 'F_Inputs - BP'!F919, 'F_Input Override'!F919 ) )</f>
        <v>17.344999999999999</v>
      </c>
      <c r="G919" s="58">
        <f xml:space="preserve"> IF( ISNA( 'F_Input Override'!G919 ), "", IF( ISBLANK( 'F_Input Override'!G919 ), 'F_Inputs - BP'!G919, 'F_Input Override'!G919 ) )</f>
        <v>17.417999999999999</v>
      </c>
      <c r="H919" s="58">
        <f xml:space="preserve"> IF( ISNA( 'F_Input Override'!H919 ), "", IF( ISBLANK( 'F_Input Override'!H919 ), 'F_Inputs - BP'!H919, 'F_Input Override'!H919 ) )</f>
        <v>16.870999999999999</v>
      </c>
      <c r="I919" s="58">
        <f xml:space="preserve"> IF( ISNA( 'F_Input Override'!I919 ), "", IF( ISBLANK( 'F_Input Override'!I919 ), 'F_Inputs - BP'!I919, 'F_Input Override'!I919 ) )</f>
        <v>17.641999999999999</v>
      </c>
      <c r="J919" s="58">
        <f xml:space="preserve"> IF( ISNA( 'F_Input Override'!J919 ), "", IF( ISBLANK( 'F_Input Override'!J919 ), 'F_Inputs - BP'!J919, 'F_Input Override'!J919 ) )</f>
        <v>18.724</v>
      </c>
      <c r="K919" s="64" t="str">
        <f xml:space="preserve"> INDEX(Lookup!C:C, MATCH('Inp - BP final'!B919, Lookup!B:B, 0),)</f>
        <v>WR - Base opex</v>
      </c>
    </row>
    <row r="920" spans="1:12">
      <c r="A920" t="s">
        <v>351</v>
      </c>
      <c r="B920" t="s">
        <v>48</v>
      </c>
      <c r="C920" t="s">
        <v>49</v>
      </c>
      <c r="D920" t="s">
        <v>47</v>
      </c>
      <c r="E920" t="s">
        <v>41</v>
      </c>
      <c r="F920" s="58">
        <f xml:space="preserve"> IF( ISNA( 'F_Input Override'!F920 ), "", IF( ISBLANK( 'F_Input Override'!F920 ), 'F_Inputs - BP'!F920, 'F_Input Override'!F920 ) )</f>
        <v>0.61199999999999999</v>
      </c>
      <c r="G920" s="58">
        <f xml:space="preserve"> IF( ISNA( 'F_Input Override'!G920 ), "", IF( ISBLANK( 'F_Input Override'!G920 ), 'F_Inputs - BP'!G920, 'F_Input Override'!G920 ) )</f>
        <v>0.65400000000000003</v>
      </c>
      <c r="H920" s="58">
        <f xml:space="preserve"> IF( ISNA( 'F_Input Override'!H920 ), "", IF( ISBLANK( 'F_Input Override'!H920 ), 'F_Inputs - BP'!H920, 'F_Input Override'!H920 ) )</f>
        <v>0.72799999999999998</v>
      </c>
      <c r="I920" s="58">
        <f xml:space="preserve"> IF( ISNA( 'F_Input Override'!I920 ), "", IF( ISBLANK( 'F_Input Override'!I920 ), 'F_Inputs - BP'!I920, 'F_Input Override'!I920 ) )</f>
        <v>0.876</v>
      </c>
      <c r="J920" s="58">
        <f xml:space="preserve"> IF( ISNA( 'F_Input Override'!J920 ), "", IF( ISBLANK( 'F_Input Override'!J920 ), 'F_Inputs - BP'!J920, 'F_Input Override'!J920 ) )</f>
        <v>1.002</v>
      </c>
      <c r="K920" s="64" t="str">
        <f xml:space="preserve"> INDEX(Lookup!C:C, MATCH('Inp - BP final'!B920, Lookup!B:B, 0),)</f>
        <v>WN+ - Base opex</v>
      </c>
    </row>
    <row r="921" spans="1:12">
      <c r="A921" t="s">
        <v>351</v>
      </c>
      <c r="B921" t="s">
        <v>50</v>
      </c>
      <c r="C921" t="s">
        <v>51</v>
      </c>
      <c r="D921" t="s">
        <v>47</v>
      </c>
      <c r="E921" t="s">
        <v>41</v>
      </c>
      <c r="F921" s="58">
        <f xml:space="preserve"> IF( ISNA( 'F_Input Override'!F921 ), "", IF( ISBLANK( 'F_Input Override'!F921 ), 'F_Inputs - BP'!F921, 'F_Input Override'!F921 ) )</f>
        <v>0.17899999999999999</v>
      </c>
      <c r="G921" s="58">
        <f xml:space="preserve"> IF( ISNA( 'F_Input Override'!G921 ), "", IF( ISBLANK( 'F_Input Override'!G921 ), 'F_Inputs - BP'!G921, 'F_Input Override'!G921 ) )</f>
        <v>0.182</v>
      </c>
      <c r="H921" s="58">
        <f xml:space="preserve"> IF( ISNA( 'F_Input Override'!H921 ), "", IF( ISBLANK( 'F_Input Override'!H921 ), 'F_Inputs - BP'!H921, 'F_Input Override'!H921 ) )</f>
        <v>0.185</v>
      </c>
      <c r="I921" s="58">
        <f xml:space="preserve"> IF( ISNA( 'F_Input Override'!I921 ), "", IF( ISBLANK( 'F_Input Override'!I921 ), 'F_Inputs - BP'!I921, 'F_Input Override'!I921 ) )</f>
        <v>0.188</v>
      </c>
      <c r="J921" s="58">
        <f xml:space="preserve"> IF( ISNA( 'F_Input Override'!J921 ), "", IF( ISBLANK( 'F_Input Override'!J921 ), 'F_Inputs - BP'!J921, 'F_Input Override'!J921 ) )</f>
        <v>0.191</v>
      </c>
      <c r="K921" s="64" t="str">
        <f xml:space="preserve"> INDEX(Lookup!C:C, MATCH('Inp - BP final'!B921, Lookup!B:B, 0),)</f>
        <v>WN+ - Base opex</v>
      </c>
    </row>
    <row r="922" spans="1:12">
      <c r="A922" t="s">
        <v>351</v>
      </c>
      <c r="B922" t="s">
        <v>52</v>
      </c>
      <c r="C922" t="s">
        <v>53</v>
      </c>
      <c r="D922" t="s">
        <v>47</v>
      </c>
      <c r="E922" t="s">
        <v>41</v>
      </c>
      <c r="F922" s="58">
        <f xml:space="preserve"> IF( ISNA( 'F_Input Override'!F922 ), "", IF( ISBLANK( 'F_Input Override'!F922 ), 'F_Inputs - BP'!F922, 'F_Input Override'!F922 ) )</f>
        <v>80.114000000000004</v>
      </c>
      <c r="G922" s="58">
        <f xml:space="preserve"> IF( ISNA( 'F_Input Override'!G922 ), "", IF( ISBLANK( 'F_Input Override'!G922 ), 'F_Inputs - BP'!G922, 'F_Input Override'!G922 ) )</f>
        <v>79.221000000000004</v>
      </c>
      <c r="H922" s="58">
        <f xml:space="preserve"> IF( ISNA( 'F_Input Override'!H922 ), "", IF( ISBLANK( 'F_Input Override'!H922 ), 'F_Inputs - BP'!H922, 'F_Input Override'!H922 ) )</f>
        <v>77.822999999999993</v>
      </c>
      <c r="I922" s="58">
        <f xml:space="preserve"> IF( ISNA( 'F_Input Override'!I922 ), "", IF( ISBLANK( 'F_Input Override'!I922 ), 'F_Inputs - BP'!I922, 'F_Input Override'!I922 ) )</f>
        <v>79.317999999999998</v>
      </c>
      <c r="J922" s="58">
        <f xml:space="preserve"> IF( ISNA( 'F_Input Override'!J922 ), "", IF( ISBLANK( 'F_Input Override'!J922 ), 'F_Inputs - BP'!J922, 'F_Input Override'!J922 ) )</f>
        <v>81.126000000000005</v>
      </c>
      <c r="K922" s="64" t="str">
        <f xml:space="preserve"> INDEX(Lookup!C:C, MATCH('Inp - BP final'!B922, Lookup!B:B, 0),)</f>
        <v>WN+ - Base opex</v>
      </c>
    </row>
    <row r="923" spans="1:12">
      <c r="A923" t="s">
        <v>351</v>
      </c>
      <c r="B923" t="s">
        <v>54</v>
      </c>
      <c r="C923" t="s">
        <v>55</v>
      </c>
      <c r="D923" t="s">
        <v>47</v>
      </c>
      <c r="E923" t="s">
        <v>41</v>
      </c>
      <c r="F923" s="58">
        <f xml:space="preserve"> IF( ISNA( 'F_Input Override'!F923 ), "", IF( ISBLANK( 'F_Input Override'!F923 ), 'F_Inputs - BP'!F923, 'F_Input Override'!F923 ) )</f>
        <v>57.633000000000003</v>
      </c>
      <c r="G923" s="58">
        <f xml:space="preserve"> IF( ISNA( 'F_Input Override'!G923 ), "", IF( ISBLANK( 'F_Input Override'!G923 ), 'F_Inputs - BP'!G923, 'F_Input Override'!G923 ) )</f>
        <v>59.619</v>
      </c>
      <c r="H923" s="58">
        <f xml:space="preserve"> IF( ISNA( 'F_Input Override'!H923 ), "", IF( ISBLANK( 'F_Input Override'!H923 ), 'F_Inputs - BP'!H923, 'F_Input Override'!H923 ) )</f>
        <v>63.326000000000001</v>
      </c>
      <c r="I923" s="58">
        <f xml:space="preserve"> IF( ISNA( 'F_Input Override'!I923 ), "", IF( ISBLANK( 'F_Input Override'!I923 ), 'F_Inputs - BP'!I923, 'F_Input Override'!I923 ) )</f>
        <v>73.507999999999996</v>
      </c>
      <c r="J923" s="58">
        <f xml:space="preserve"> IF( ISNA( 'F_Input Override'!J923 ), "", IF( ISBLANK( 'F_Input Override'!J923 ), 'F_Inputs - BP'!J923, 'F_Input Override'!J923 ) )</f>
        <v>82.588999999999999</v>
      </c>
      <c r="K923" s="64" t="str">
        <f xml:space="preserve"> INDEX(Lookup!C:C, MATCH('Inp - BP final'!B923, Lookup!B:B, 0),)</f>
        <v>WN+ - Base opex</v>
      </c>
    </row>
    <row r="924" spans="1:12">
      <c r="A924" t="s">
        <v>351</v>
      </c>
      <c r="B924" t="s">
        <v>56</v>
      </c>
      <c r="C924" t="s">
        <v>57</v>
      </c>
      <c r="D924" t="s">
        <v>47</v>
      </c>
      <c r="E924" t="s">
        <v>41</v>
      </c>
      <c r="F924" s="58">
        <f xml:space="preserve"> IF( ISNA( 'F_Input Override'!F924 ), "", IF( ISBLANK( 'F_Input Override'!F924 ), 'F_Inputs - BP'!F924, 'F_Input Override'!F924 ) )</f>
        <v>155.88300000000001</v>
      </c>
      <c r="G924" s="58">
        <f xml:space="preserve"> IF( ISNA( 'F_Input Override'!G924 ), "", IF( ISBLANK( 'F_Input Override'!G924 ), 'F_Inputs - BP'!G924, 'F_Input Override'!G924 ) )</f>
        <v>157.09399999999999</v>
      </c>
      <c r="H924" s="58">
        <f xml:space="preserve"> IF( ISNA( 'F_Input Override'!H924 ), "", IF( ISBLANK( 'F_Input Override'!H924 ), 'F_Inputs - BP'!H924, 'F_Input Override'!H924 ) )</f>
        <v>158.93299999999999</v>
      </c>
      <c r="I924" s="58">
        <f xml:space="preserve"> IF( ISNA( 'F_Input Override'!I924 ), "", IF( ISBLANK( 'F_Input Override'!I924 ), 'F_Inputs - BP'!I924, 'F_Input Override'!I924 ) )</f>
        <v>171.53200000000001</v>
      </c>
      <c r="J924" s="58">
        <f xml:space="preserve"> IF( ISNA( 'F_Input Override'!J924 ), "", IF( ISBLANK( 'F_Input Override'!J924 ), 'F_Inputs - BP'!J924, 'F_Input Override'!J924 ) )</f>
        <v>183.63200000000001</v>
      </c>
      <c r="K924" s="64" t="str">
        <f xml:space="preserve"> INDEX(Lookup!C:C, MATCH('Inp - BP final'!B924, Lookup!B:B, 0),)</f>
        <v>Total - Base opex</v>
      </c>
      <c r="L924" t="s">
        <v>366</v>
      </c>
    </row>
    <row r="925" spans="1:12">
      <c r="A925" t="s">
        <v>351</v>
      </c>
      <c r="B925" t="s">
        <v>58</v>
      </c>
      <c r="C925" t="s">
        <v>59</v>
      </c>
      <c r="D925" t="s">
        <v>47</v>
      </c>
      <c r="E925" t="s">
        <v>41</v>
      </c>
      <c r="F925" s="58">
        <f xml:space="preserve"> IF( ISNA( 'F_Input Override'!F925 ), "", IF( ISBLANK( 'F_Input Override'!F925 ), 'F_Inputs - BP'!F925, 'F_Input Override'!F925 ) )</f>
        <v>49.667000000000002</v>
      </c>
      <c r="G925" s="58">
        <f xml:space="preserve"> IF( ISNA( 'F_Input Override'!G925 ), "", IF( ISBLANK( 'F_Input Override'!G925 ), 'F_Inputs - BP'!G925, 'F_Input Override'!G925 ) )</f>
        <v>51.826999999999998</v>
      </c>
      <c r="H925" s="58">
        <f xml:space="preserve"> IF( ISNA( 'F_Input Override'!H925 ), "", IF( ISBLANK( 'F_Input Override'!H925 ), 'F_Inputs - BP'!H925, 'F_Input Override'!H925 ) )</f>
        <v>34.276000000000003</v>
      </c>
      <c r="I925" s="58">
        <f xml:space="preserve"> IF( ISNA( 'F_Input Override'!I925 ), "", IF( ISBLANK( 'F_Input Override'!I925 ), 'F_Inputs - BP'!I925, 'F_Input Override'!I925 ) )</f>
        <v>35.097999999999999</v>
      </c>
      <c r="J925" s="58">
        <f xml:space="preserve"> IF( ISNA( 'F_Input Override'!J925 ), "", IF( ISBLANK( 'F_Input Override'!J925 ), 'F_Inputs - BP'!J925, 'F_Input Override'!J925 ) )</f>
        <v>34.701999999999998</v>
      </c>
      <c r="K925" s="64" t="str">
        <f xml:space="preserve"> INDEX(Lookup!C:C, MATCH('Inp - BP final'!B925, Lookup!B:B, 0),)</f>
        <v>WR - Enh opex</v>
      </c>
    </row>
    <row r="926" spans="1:12">
      <c r="A926" t="s">
        <v>351</v>
      </c>
      <c r="B926" t="s">
        <v>60</v>
      </c>
      <c r="C926" t="s">
        <v>61</v>
      </c>
      <c r="D926" t="s">
        <v>47</v>
      </c>
      <c r="E926" t="s">
        <v>41</v>
      </c>
      <c r="F926" s="58">
        <f xml:space="preserve"> IF( ISNA( 'F_Input Override'!F926 ), "", IF( ISBLANK( 'F_Input Override'!F926 ), 'F_Inputs - BP'!F926, 'F_Input Override'!F926 ) )</f>
        <v>2.5779999999999998</v>
      </c>
      <c r="G926" s="58">
        <f xml:space="preserve"> IF( ISNA( 'F_Input Override'!G926 ), "", IF( ISBLANK( 'F_Input Override'!G926 ), 'F_Inputs - BP'!G926, 'F_Input Override'!G926 ) )</f>
        <v>2.6280000000000001</v>
      </c>
      <c r="H926" s="58">
        <f xml:space="preserve"> IF( ISNA( 'F_Input Override'!H926 ), "", IF( ISBLANK( 'F_Input Override'!H926 ), 'F_Inputs - BP'!H926, 'F_Input Override'!H926 ) )</f>
        <v>1.1359999999999999</v>
      </c>
      <c r="I926" s="58">
        <f xml:space="preserve"> IF( ISNA( 'F_Input Override'!I926 ), "", IF( ISBLANK( 'F_Input Override'!I926 ), 'F_Inputs - BP'!I926, 'F_Input Override'!I926 ) )</f>
        <v>1.155</v>
      </c>
      <c r="J926" s="58">
        <f xml:space="preserve"> IF( ISNA( 'F_Input Override'!J926 ), "", IF( ISBLANK( 'F_Input Override'!J926 ), 'F_Inputs - BP'!J926, 'F_Input Override'!J926 ) )</f>
        <v>1.1719999999999999</v>
      </c>
      <c r="K926" s="64" t="str">
        <f xml:space="preserve"> INDEX(Lookup!C:C, MATCH('Inp - BP final'!B926, Lookup!B:B, 0),)</f>
        <v>WN+ - Enh opex</v>
      </c>
    </row>
    <row r="927" spans="1:12">
      <c r="A927" t="s">
        <v>351</v>
      </c>
      <c r="B927" t="s">
        <v>62</v>
      </c>
      <c r="C927" t="s">
        <v>63</v>
      </c>
      <c r="D927" t="s">
        <v>47</v>
      </c>
      <c r="E927" t="s">
        <v>41</v>
      </c>
      <c r="F927" s="58">
        <f xml:space="preserve"> IF( ISNA( 'F_Input Override'!F927 ), "", IF( ISBLANK( 'F_Input Override'!F927 ), 'F_Inputs - BP'!F927, 'F_Input Override'!F927 ) )</f>
        <v>8.8999999999999996E-2</v>
      </c>
      <c r="G927" s="58">
        <f xml:space="preserve"> IF( ISNA( 'F_Input Override'!G927 ), "", IF( ISBLANK( 'F_Input Override'!G927 ), 'F_Inputs - BP'!G927, 'F_Input Override'!G927 ) )</f>
        <v>0.09</v>
      </c>
      <c r="H927" s="58">
        <f xml:space="preserve"> IF( ISNA( 'F_Input Override'!H927 ), "", IF( ISBLANK( 'F_Input Override'!H927 ), 'F_Inputs - BP'!H927, 'F_Input Override'!H927 ) )</f>
        <v>9.1999999999999998E-2</v>
      </c>
      <c r="I927" s="58">
        <f xml:space="preserve"> IF( ISNA( 'F_Input Override'!I927 ), "", IF( ISBLANK( 'F_Input Override'!I927 ), 'F_Inputs - BP'!I927, 'F_Input Override'!I927 ) )</f>
        <v>9.2999999999999999E-2</v>
      </c>
      <c r="J927" s="58">
        <f xml:space="preserve"> IF( ISNA( 'F_Input Override'!J927 ), "", IF( ISBLANK( 'F_Input Override'!J927 ), 'F_Inputs - BP'!J927, 'F_Input Override'!J927 ) )</f>
        <v>9.5000000000000001E-2</v>
      </c>
      <c r="K927" s="64" t="str">
        <f xml:space="preserve"> INDEX(Lookup!C:C, MATCH('Inp - BP final'!B927, Lookup!B:B, 0),)</f>
        <v>WN+ - Enh opex</v>
      </c>
    </row>
    <row r="928" spans="1:12">
      <c r="A928" t="s">
        <v>351</v>
      </c>
      <c r="B928" t="s">
        <v>64</v>
      </c>
      <c r="C928" t="s">
        <v>65</v>
      </c>
      <c r="D928" t="s">
        <v>47</v>
      </c>
      <c r="E928" t="s">
        <v>41</v>
      </c>
      <c r="F928" s="58">
        <f xml:space="preserve"> IF( ISNA( 'F_Input Override'!F928 ), "", IF( ISBLANK( 'F_Input Override'!F928 ), 'F_Inputs - BP'!F928, 'F_Input Override'!F928 ) )</f>
        <v>0.13800000000000001</v>
      </c>
      <c r="G928" s="58">
        <f xml:space="preserve"> IF( ISNA( 'F_Input Override'!G928 ), "", IF( ISBLANK( 'F_Input Override'!G928 ), 'F_Inputs - BP'!G928, 'F_Input Override'!G928 ) )</f>
        <v>0.14099999999999999</v>
      </c>
      <c r="H928" s="58">
        <f xml:space="preserve"> IF( ISNA( 'F_Input Override'!H928 ), "", IF( ISBLANK( 'F_Input Override'!H928 ), 'F_Inputs - BP'!H928, 'F_Input Override'!H928 ) )</f>
        <v>0.39600000000000002</v>
      </c>
      <c r="I928" s="58">
        <f xml:space="preserve"> IF( ISNA( 'F_Input Override'!I928 ), "", IF( ISBLANK( 'F_Input Override'!I928 ), 'F_Inputs - BP'!I928, 'F_Input Override'!I928 ) )</f>
        <v>1.0640000000000001</v>
      </c>
      <c r="J928" s="58">
        <f xml:space="preserve"> IF( ISNA( 'F_Input Override'!J928 ), "", IF( ISBLANK( 'F_Input Override'!J928 ), 'F_Inputs - BP'!J928, 'F_Input Override'!J928 ) )</f>
        <v>1.256</v>
      </c>
      <c r="K928" s="64" t="str">
        <f xml:space="preserve"> INDEX(Lookup!C:C, MATCH('Inp - BP final'!B928, Lookup!B:B, 0),)</f>
        <v>WN+ - Enh opex</v>
      </c>
    </row>
    <row r="929" spans="1:12">
      <c r="A929" t="s">
        <v>351</v>
      </c>
      <c r="B929" t="s">
        <v>66</v>
      </c>
      <c r="C929" t="s">
        <v>67</v>
      </c>
      <c r="D929" t="s">
        <v>47</v>
      </c>
      <c r="E929" t="s">
        <v>41</v>
      </c>
      <c r="F929" s="58">
        <f xml:space="preserve"> IF( ISNA( 'F_Input Override'!F929 ), "", IF( ISBLANK( 'F_Input Override'!F929 ), 'F_Inputs - BP'!F929, 'F_Input Override'!F929 ) )</f>
        <v>35.091000000000001</v>
      </c>
      <c r="G929" s="58">
        <f xml:space="preserve"> IF( ISNA( 'F_Input Override'!G929 ), "", IF( ISBLANK( 'F_Input Override'!G929 ), 'F_Inputs - BP'!G929, 'F_Input Override'!G929 ) )</f>
        <v>37.345999999999997</v>
      </c>
      <c r="H929" s="58">
        <f xml:space="preserve"> IF( ISNA( 'F_Input Override'!H929 ), "", IF( ISBLANK( 'F_Input Override'!H929 ), 'F_Inputs - BP'!H929, 'F_Input Override'!H929 ) )</f>
        <v>46.195</v>
      </c>
      <c r="I929" s="58">
        <f xml:space="preserve"> IF( ISNA( 'F_Input Override'!I929 ), "", IF( ISBLANK( 'F_Input Override'!I929 ), 'F_Inputs - BP'!I929, 'F_Input Override'!I929 ) )</f>
        <v>47.796999999999997</v>
      </c>
      <c r="J929" s="58">
        <f xml:space="preserve"> IF( ISNA( 'F_Input Override'!J929 ), "", IF( ISBLANK( 'F_Input Override'!J929 ), 'F_Inputs - BP'!J929, 'F_Input Override'!J929 ) )</f>
        <v>37.122999999999998</v>
      </c>
      <c r="K929" s="64" t="str">
        <f xml:space="preserve"> INDEX(Lookup!C:C, MATCH('Inp - BP final'!B929, Lookup!B:B, 0),)</f>
        <v>WN+ - Enh opex</v>
      </c>
    </row>
    <row r="930" spans="1:12">
      <c r="A930" t="s">
        <v>351</v>
      </c>
      <c r="B930" t="s">
        <v>68</v>
      </c>
      <c r="C930" t="s">
        <v>69</v>
      </c>
      <c r="D930" t="s">
        <v>47</v>
      </c>
      <c r="E930" t="s">
        <v>41</v>
      </c>
      <c r="F930" s="58">
        <f xml:space="preserve"> IF( ISNA( 'F_Input Override'!F930 ), "", IF( ISBLANK( 'F_Input Override'!F930 ), 'F_Inputs - BP'!F930, 'F_Input Override'!F930 ) )</f>
        <v>87.563000000000002</v>
      </c>
      <c r="G930" s="58">
        <f xml:space="preserve"> IF( ISNA( 'F_Input Override'!G930 ), "", IF( ISBLANK( 'F_Input Override'!G930 ), 'F_Inputs - BP'!G930, 'F_Input Override'!G930 ) )</f>
        <v>92.031999999999996</v>
      </c>
      <c r="H930" s="58">
        <f xml:space="preserve"> IF( ISNA( 'F_Input Override'!H930 ), "", IF( ISBLANK( 'F_Input Override'!H930 ), 'F_Inputs - BP'!H930, 'F_Input Override'!H930 ) )</f>
        <v>82.094999999999999</v>
      </c>
      <c r="I930" s="58">
        <f xml:space="preserve"> IF( ISNA( 'F_Input Override'!I930 ), "", IF( ISBLANK( 'F_Input Override'!I930 ), 'F_Inputs - BP'!I930, 'F_Input Override'!I930 ) )</f>
        <v>85.206999999999994</v>
      </c>
      <c r="J930" s="58">
        <f xml:space="preserve"> IF( ISNA( 'F_Input Override'!J930 ), "", IF( ISBLANK( 'F_Input Override'!J930 ), 'F_Inputs - BP'!J930, 'F_Input Override'!J930 ) )</f>
        <v>74.347999999999985</v>
      </c>
      <c r="K930" s="64" t="str">
        <f xml:space="preserve"> INDEX(Lookup!C:C, MATCH('Inp - BP final'!B930, Lookup!B:B, 0),)</f>
        <v>Total - Enh opex</v>
      </c>
      <c r="L930" t="s">
        <v>366</v>
      </c>
    </row>
    <row r="931" spans="1:12">
      <c r="A931" t="s">
        <v>351</v>
      </c>
      <c r="B931" t="s">
        <v>70</v>
      </c>
      <c r="C931" t="s">
        <v>71</v>
      </c>
      <c r="D931" t="s">
        <v>47</v>
      </c>
      <c r="E931" t="s">
        <v>41</v>
      </c>
      <c r="F931" s="58">
        <f xml:space="preserve"> IF( ISNA( 'F_Input Override'!F931 ), "", IF( ISBLANK( 'F_Input Override'!F931 ), 'F_Inputs - BP'!F931, 'F_Input Override'!F931 ) )</f>
        <v>4.08</v>
      </c>
      <c r="G931" s="58">
        <f xml:space="preserve"> IF( ISNA( 'F_Input Override'!G931 ), "", IF( ISBLANK( 'F_Input Override'!G931 ), 'F_Inputs - BP'!G931, 'F_Input Override'!G931 ) )</f>
        <v>3.9940000000000002</v>
      </c>
      <c r="H931" s="58">
        <f xml:space="preserve"> IF( ISNA( 'F_Input Override'!H931 ), "", IF( ISBLANK( 'F_Input Override'!H931 ), 'F_Inputs - BP'!H931, 'F_Input Override'!H931 ) )</f>
        <v>3.9449999999999998</v>
      </c>
      <c r="I931" s="58">
        <f xml:space="preserve"> IF( ISNA( 'F_Input Override'!I931 ), "", IF( ISBLANK( 'F_Input Override'!I931 ), 'F_Inputs - BP'!I931, 'F_Input Override'!I931 ) )</f>
        <v>3.927</v>
      </c>
      <c r="J931" s="58">
        <f xml:space="preserve"> IF( ISNA( 'F_Input Override'!J931 ), "", IF( ISBLANK( 'F_Input Override'!J931 ), 'F_Inputs - BP'!J931, 'F_Input Override'!J931 ) )</f>
        <v>3.9620000000000002</v>
      </c>
      <c r="K931" s="64" t="str">
        <f xml:space="preserve"> INDEX(Lookup!C:C, MATCH('Inp - BP final'!B931, Lookup!B:B, 0),)</f>
        <v>WR - Base capex</v>
      </c>
    </row>
    <row r="932" spans="1:12">
      <c r="A932" t="s">
        <v>351</v>
      </c>
      <c r="B932" t="s">
        <v>72</v>
      </c>
      <c r="C932" t="s">
        <v>73</v>
      </c>
      <c r="D932" t="s">
        <v>47</v>
      </c>
      <c r="E932" t="s">
        <v>41</v>
      </c>
      <c r="F932" s="58">
        <f xml:space="preserve"> IF( ISNA( 'F_Input Override'!F932 ), "", IF( ISBLANK( 'F_Input Override'!F932 ), 'F_Inputs - BP'!F932, 'F_Input Override'!F932 ) )</f>
        <v>0</v>
      </c>
      <c r="G932" s="58">
        <f xml:space="preserve"> IF( ISNA( 'F_Input Override'!G932 ), "", IF( ISBLANK( 'F_Input Override'!G932 ), 'F_Inputs - BP'!G932, 'F_Input Override'!G932 ) )</f>
        <v>0</v>
      </c>
      <c r="H932" s="58">
        <f xml:space="preserve"> IF( ISNA( 'F_Input Override'!H932 ), "", IF( ISBLANK( 'F_Input Override'!H932 ), 'F_Inputs - BP'!H932, 'F_Input Override'!H932 ) )</f>
        <v>0</v>
      </c>
      <c r="I932" s="58">
        <f xml:space="preserve"> IF( ISNA( 'F_Input Override'!I932 ), "", IF( ISBLANK( 'F_Input Override'!I932 ), 'F_Inputs - BP'!I932, 'F_Input Override'!I932 ) )</f>
        <v>0</v>
      </c>
      <c r="J932" s="58">
        <f xml:space="preserve"> IF( ISNA( 'F_Input Override'!J932 ), "", IF( ISBLANK( 'F_Input Override'!J932 ), 'F_Inputs - BP'!J932, 'F_Input Override'!J932 ) )</f>
        <v>0</v>
      </c>
      <c r="K932" s="64" t="str">
        <f xml:space="preserve"> INDEX(Lookup!C:C, MATCH('Inp - BP final'!B932, Lookup!B:B, 0),)</f>
        <v>WN+ - Base capex</v>
      </c>
    </row>
    <row r="933" spans="1:12">
      <c r="A933" t="s">
        <v>351</v>
      </c>
      <c r="B933" t="s">
        <v>74</v>
      </c>
      <c r="C933" t="s">
        <v>75</v>
      </c>
      <c r="D933" t="s">
        <v>47</v>
      </c>
      <c r="E933" t="s">
        <v>41</v>
      </c>
      <c r="F933" s="58">
        <f xml:space="preserve"> IF( ISNA( 'F_Input Override'!F933 ), "", IF( ISBLANK( 'F_Input Override'!F933 ), 'F_Inputs - BP'!F933, 'F_Input Override'!F933 ) )</f>
        <v>0.68600000000000005</v>
      </c>
      <c r="G933" s="58">
        <f xml:space="preserve"> IF( ISNA( 'F_Input Override'!G933 ), "", IF( ISBLANK( 'F_Input Override'!G933 ), 'F_Inputs - BP'!G933, 'F_Input Override'!G933 ) )</f>
        <v>0.67200000000000004</v>
      </c>
      <c r="H933" s="58">
        <f xml:space="preserve"> IF( ISNA( 'F_Input Override'!H933 ), "", IF( ISBLANK( 'F_Input Override'!H933 ), 'F_Inputs - BP'!H933, 'F_Input Override'!H933 ) )</f>
        <v>0.66500000000000004</v>
      </c>
      <c r="I933" s="58">
        <f xml:space="preserve"> IF( ISNA( 'F_Input Override'!I933 ), "", IF( ISBLANK( 'F_Input Override'!I933 ), 'F_Inputs - BP'!I933, 'F_Input Override'!I933 ) )</f>
        <v>0.66100000000000003</v>
      </c>
      <c r="J933" s="58">
        <f xml:space="preserve"> IF( ISNA( 'F_Input Override'!J933 ), "", IF( ISBLANK( 'F_Input Override'!J933 ), 'F_Inputs - BP'!J933, 'F_Input Override'!J933 ) )</f>
        <v>0.66</v>
      </c>
      <c r="K933" s="64" t="str">
        <f xml:space="preserve"> INDEX(Lookup!C:C, MATCH('Inp - BP final'!B933, Lookup!B:B, 0),)</f>
        <v>WN+ - Base capex</v>
      </c>
    </row>
    <row r="934" spans="1:12">
      <c r="A934" t="s">
        <v>351</v>
      </c>
      <c r="B934" t="s">
        <v>76</v>
      </c>
      <c r="C934" t="s">
        <v>77</v>
      </c>
      <c r="D934" t="s">
        <v>47</v>
      </c>
      <c r="E934" t="s">
        <v>41</v>
      </c>
      <c r="F934" s="58">
        <f xml:space="preserve"> IF( ISNA( 'F_Input Override'!F934 ), "", IF( ISBLANK( 'F_Input Override'!F934 ), 'F_Inputs - BP'!F934, 'F_Input Override'!F934 ) )</f>
        <v>28.271000000000001</v>
      </c>
      <c r="G934" s="58">
        <f xml:space="preserve"> IF( ISNA( 'F_Input Override'!G934 ), "", IF( ISBLANK( 'F_Input Override'!G934 ), 'F_Inputs - BP'!G934, 'F_Input Override'!G934 ) )</f>
        <v>27.013999999999999</v>
      </c>
      <c r="H934" s="58">
        <f xml:space="preserve"> IF( ISNA( 'F_Input Override'!H934 ), "", IF( ISBLANK( 'F_Input Override'!H934 ), 'F_Inputs - BP'!H934, 'F_Input Override'!H934 ) )</f>
        <v>27.408999999999999</v>
      </c>
      <c r="I934" s="58">
        <f xml:space="preserve"> IF( ISNA( 'F_Input Override'!I934 ), "", IF( ISBLANK( 'F_Input Override'!I934 ), 'F_Inputs - BP'!I934, 'F_Input Override'!I934 ) )</f>
        <v>26.367000000000001</v>
      </c>
      <c r="J934" s="58">
        <f xml:space="preserve"> IF( ISNA( 'F_Input Override'!J934 ), "", IF( ISBLANK( 'F_Input Override'!J934 ), 'F_Inputs - BP'!J934, 'F_Input Override'!J934 ) )</f>
        <v>26.343</v>
      </c>
      <c r="K934" s="64" t="str">
        <f xml:space="preserve"> INDEX(Lookup!C:C, MATCH('Inp - BP final'!B934, Lookup!B:B, 0),)</f>
        <v>WN+ - Base capex</v>
      </c>
    </row>
    <row r="935" spans="1:12">
      <c r="A935" t="s">
        <v>351</v>
      </c>
      <c r="B935" t="s">
        <v>78</v>
      </c>
      <c r="C935" t="s">
        <v>79</v>
      </c>
      <c r="D935" t="s">
        <v>47</v>
      </c>
      <c r="E935" t="s">
        <v>41</v>
      </c>
      <c r="F935" s="58">
        <f xml:space="preserve"> IF( ISNA( 'F_Input Override'!F935 ), "", IF( ISBLANK( 'F_Input Override'!F935 ), 'F_Inputs - BP'!F935, 'F_Input Override'!F935 ) )</f>
        <v>58.463999999999999</v>
      </c>
      <c r="G935" s="58">
        <f xml:space="preserve"> IF( ISNA( 'F_Input Override'!G935 ), "", IF( ISBLANK( 'F_Input Override'!G935 ), 'F_Inputs - BP'!G935, 'F_Input Override'!G935 ) )</f>
        <v>54.798000000000002</v>
      </c>
      <c r="H935" s="58">
        <f xml:space="preserve"> IF( ISNA( 'F_Input Override'!H935 ), "", IF( ISBLANK( 'F_Input Override'!H935 ), 'F_Inputs - BP'!H935, 'F_Input Override'!H935 ) )</f>
        <v>56.142000000000003</v>
      </c>
      <c r="I935" s="58">
        <f xml:space="preserve"> IF( ISNA( 'F_Input Override'!I935 ), "", IF( ISBLANK( 'F_Input Override'!I935 ), 'F_Inputs - BP'!I935, 'F_Input Override'!I935 ) )</f>
        <v>52.915999999999997</v>
      </c>
      <c r="J935" s="58">
        <f xml:space="preserve"> IF( ISNA( 'F_Input Override'!J935 ), "", IF( ISBLANK( 'F_Input Override'!J935 ), 'F_Inputs - BP'!J935, 'F_Input Override'!J935 ) )</f>
        <v>52.243000000000002</v>
      </c>
      <c r="K935" s="64" t="str">
        <f xml:space="preserve"> INDEX(Lookup!C:C, MATCH('Inp - BP final'!B935, Lookup!B:B, 0),)</f>
        <v>WN+ - Base capex</v>
      </c>
    </row>
    <row r="936" spans="1:12">
      <c r="A936" t="s">
        <v>351</v>
      </c>
      <c r="B936" t="s">
        <v>80</v>
      </c>
      <c r="C936" t="s">
        <v>81</v>
      </c>
      <c r="D936" t="s">
        <v>47</v>
      </c>
      <c r="E936" t="s">
        <v>41</v>
      </c>
      <c r="F936" s="58">
        <f xml:space="preserve"> IF( ISNA( 'F_Input Override'!F936 ), "", IF( ISBLANK( 'F_Input Override'!F936 ), 'F_Inputs - BP'!F936, 'F_Input Override'!F936 ) )</f>
        <v>91.501000000000005</v>
      </c>
      <c r="G936" s="58">
        <f xml:space="preserve"> IF( ISNA( 'F_Input Override'!G936 ), "", IF( ISBLANK( 'F_Input Override'!G936 ), 'F_Inputs - BP'!G936, 'F_Input Override'!G936 ) )</f>
        <v>86.478000000000009</v>
      </c>
      <c r="H936" s="58">
        <f xml:space="preserve"> IF( ISNA( 'F_Input Override'!H936 ), "", IF( ISBLANK( 'F_Input Override'!H936 ), 'F_Inputs - BP'!H936, 'F_Input Override'!H936 ) )</f>
        <v>88.161000000000001</v>
      </c>
      <c r="I936" s="58">
        <f xml:space="preserve"> IF( ISNA( 'F_Input Override'!I936 ), "", IF( ISBLANK( 'F_Input Override'!I936 ), 'F_Inputs - BP'!I936, 'F_Input Override'!I936 ) )</f>
        <v>83.870999999999995</v>
      </c>
      <c r="J936" s="58">
        <f xml:space="preserve"> IF( ISNA( 'F_Input Override'!J936 ), "", IF( ISBLANK( 'F_Input Override'!J936 ), 'F_Inputs - BP'!J936, 'F_Input Override'!J936 ) )</f>
        <v>83.207999999999998</v>
      </c>
      <c r="K936" s="64" t="str">
        <f xml:space="preserve"> INDEX(Lookup!C:C, MATCH('Inp - BP final'!B936, Lookup!B:B, 0),)</f>
        <v>Total - Base capex</v>
      </c>
      <c r="L936" t="s">
        <v>366</v>
      </c>
    </row>
    <row r="937" spans="1:12">
      <c r="A937" t="s">
        <v>351</v>
      </c>
      <c r="B937" t="s">
        <v>82</v>
      </c>
      <c r="C937" t="s">
        <v>83</v>
      </c>
      <c r="D937" t="s">
        <v>47</v>
      </c>
      <c r="E937" t="s">
        <v>41</v>
      </c>
      <c r="F937" s="58">
        <f xml:space="preserve"> IF( ISNA( 'F_Input Override'!F937 ), "", IF( ISBLANK( 'F_Input Override'!F937 ), 'F_Inputs - BP'!F937, 'F_Input Override'!F937 ) )</f>
        <v>56.82</v>
      </c>
      <c r="G937" s="58">
        <f xml:space="preserve"> IF( ISNA( 'F_Input Override'!G937 ), "", IF( ISBLANK( 'F_Input Override'!G937 ), 'F_Inputs - BP'!G937, 'F_Input Override'!G937 ) )</f>
        <v>108.294</v>
      </c>
      <c r="H937" s="58">
        <f xml:space="preserve"> IF( ISNA( 'F_Input Override'!H937 ), "", IF( ISBLANK( 'F_Input Override'!H937 ), 'F_Inputs - BP'!H937, 'F_Input Override'!H937 ) )</f>
        <v>88.930999999999997</v>
      </c>
      <c r="I937" s="58">
        <f xml:space="preserve"> IF( ISNA( 'F_Input Override'!I937 ), "", IF( ISBLANK( 'F_Input Override'!I937 ), 'F_Inputs - BP'!I937, 'F_Input Override'!I937 ) )</f>
        <v>115.68300000000001</v>
      </c>
      <c r="J937" s="58">
        <f xml:space="preserve"> IF( ISNA( 'F_Input Override'!J937 ), "", IF( ISBLANK( 'F_Input Override'!J937 ), 'F_Inputs - BP'!J937, 'F_Input Override'!J937 ) )</f>
        <v>79.762</v>
      </c>
      <c r="K937" s="64" t="str">
        <f xml:space="preserve"> INDEX(Lookup!C:C, MATCH('Inp - BP final'!B937, Lookup!B:B, 0),)</f>
        <v>WR - Enh capex</v>
      </c>
    </row>
    <row r="938" spans="1:12">
      <c r="A938" t="s">
        <v>351</v>
      </c>
      <c r="B938" t="s">
        <v>84</v>
      </c>
      <c r="C938" t="s">
        <v>85</v>
      </c>
      <c r="D938" t="s">
        <v>47</v>
      </c>
      <c r="E938" t="s">
        <v>41</v>
      </c>
      <c r="F938" s="58">
        <f xml:space="preserve"> IF( ISNA( 'F_Input Override'!F938 ), "", IF( ISBLANK( 'F_Input Override'!F938 ), 'F_Inputs - BP'!F938, 'F_Input Override'!F938 ) )</f>
        <v>28.122</v>
      </c>
      <c r="G938" s="58">
        <f xml:space="preserve"> IF( ISNA( 'F_Input Override'!G938 ), "", IF( ISBLANK( 'F_Input Override'!G938 ), 'F_Inputs - BP'!G938, 'F_Input Override'!G938 ) )</f>
        <v>59.143000000000001</v>
      </c>
      <c r="H938" s="58">
        <f xml:space="preserve"> IF( ISNA( 'F_Input Override'!H938 ), "", IF( ISBLANK( 'F_Input Override'!H938 ), 'F_Inputs - BP'!H938, 'F_Input Override'!H938 ) )</f>
        <v>58.470999999999997</v>
      </c>
      <c r="I938" s="58">
        <f xml:space="preserve"> IF( ISNA( 'F_Input Override'!I938 ), "", IF( ISBLANK( 'F_Input Override'!I938 ), 'F_Inputs - BP'!I938, 'F_Input Override'!I938 ) )</f>
        <v>11.944000000000001</v>
      </c>
      <c r="J938" s="58">
        <f xml:space="preserve"> IF( ISNA( 'F_Input Override'!J938 ), "", IF( ISBLANK( 'F_Input Override'!J938 ), 'F_Inputs - BP'!J938, 'F_Input Override'!J938 ) )</f>
        <v>23.350999999999999</v>
      </c>
      <c r="K938" s="64" t="str">
        <f xml:space="preserve"> INDEX(Lookup!C:C, MATCH('Inp - BP final'!B938, Lookup!B:B, 0),)</f>
        <v>WN+ - Enh capex</v>
      </c>
    </row>
    <row r="939" spans="1:12">
      <c r="A939" t="s">
        <v>351</v>
      </c>
      <c r="B939" t="s">
        <v>86</v>
      </c>
      <c r="C939" t="s">
        <v>87</v>
      </c>
      <c r="D939" t="s">
        <v>47</v>
      </c>
      <c r="E939" t="s">
        <v>41</v>
      </c>
      <c r="F939" s="58">
        <f xml:space="preserve"> IF( ISNA( 'F_Input Override'!F939 ), "", IF( ISBLANK( 'F_Input Override'!F939 ), 'F_Inputs - BP'!F939, 'F_Input Override'!F939 ) )</f>
        <v>14.285</v>
      </c>
      <c r="G939" s="58">
        <f xml:space="preserve"> IF( ISNA( 'F_Input Override'!G939 ), "", IF( ISBLANK( 'F_Input Override'!G939 ), 'F_Inputs - BP'!G939, 'F_Input Override'!G939 ) )</f>
        <v>14.958</v>
      </c>
      <c r="H939" s="58">
        <f xml:space="preserve"> IF( ISNA( 'F_Input Override'!H939 ), "", IF( ISBLANK( 'F_Input Override'!H939 ), 'F_Inputs - BP'!H939, 'F_Input Override'!H939 ) )</f>
        <v>16.768000000000001</v>
      </c>
      <c r="I939" s="58">
        <f xml:space="preserve"> IF( ISNA( 'F_Input Override'!I939 ), "", IF( ISBLANK( 'F_Input Override'!I939 ), 'F_Inputs - BP'!I939, 'F_Input Override'!I939 ) )</f>
        <v>18.16</v>
      </c>
      <c r="J939" s="58">
        <f xml:space="preserve"> IF( ISNA( 'F_Input Override'!J939 ), "", IF( ISBLANK( 'F_Input Override'!J939 ), 'F_Inputs - BP'!J939, 'F_Input Override'!J939 ) )</f>
        <v>7.6669999999999998</v>
      </c>
      <c r="K939" s="64" t="str">
        <f xml:space="preserve"> INDEX(Lookup!C:C, MATCH('Inp - BP final'!B939, Lookup!B:B, 0),)</f>
        <v>WN+ - Enh capex</v>
      </c>
    </row>
    <row r="940" spans="1:12">
      <c r="A940" t="s">
        <v>351</v>
      </c>
      <c r="B940" t="s">
        <v>88</v>
      </c>
      <c r="C940" t="s">
        <v>89</v>
      </c>
      <c r="D940" t="s">
        <v>47</v>
      </c>
      <c r="E940" t="s">
        <v>41</v>
      </c>
      <c r="F940" s="58">
        <f xml:space="preserve"> IF( ISNA( 'F_Input Override'!F940 ), "", IF( ISBLANK( 'F_Input Override'!F940 ), 'F_Inputs - BP'!F940, 'F_Input Override'!F940 ) )</f>
        <v>89.412000000000006</v>
      </c>
      <c r="G940" s="58">
        <f xml:space="preserve"> IF( ISNA( 'F_Input Override'!G940 ), "", IF( ISBLANK( 'F_Input Override'!G940 ), 'F_Inputs - BP'!G940, 'F_Input Override'!G940 ) )</f>
        <v>146.68299999999999</v>
      </c>
      <c r="H940" s="58">
        <f xml:space="preserve"> IF( ISNA( 'F_Input Override'!H940 ), "", IF( ISBLANK( 'F_Input Override'!H940 ), 'F_Inputs - BP'!H940, 'F_Input Override'!H940 ) )</f>
        <v>143.88800000000001</v>
      </c>
      <c r="I940" s="58">
        <f xml:space="preserve"> IF( ISNA( 'F_Input Override'!I940 ), "", IF( ISBLANK( 'F_Input Override'!I940 ), 'F_Inputs - BP'!I940, 'F_Input Override'!I940 ) )</f>
        <v>149.608</v>
      </c>
      <c r="J940" s="58">
        <f xml:space="preserve"> IF( ISNA( 'F_Input Override'!J940 ), "", IF( ISBLANK( 'F_Input Override'!J940 ), 'F_Inputs - BP'!J940, 'F_Input Override'!J940 ) )</f>
        <v>81.853999999999999</v>
      </c>
      <c r="K940" s="64" t="str">
        <f xml:space="preserve"> INDEX(Lookup!C:C, MATCH('Inp - BP final'!B940, Lookup!B:B, 0),)</f>
        <v>WN+ - Enh capex</v>
      </c>
    </row>
    <row r="941" spans="1:12">
      <c r="A941" t="s">
        <v>351</v>
      </c>
      <c r="B941" t="s">
        <v>90</v>
      </c>
      <c r="C941" t="s">
        <v>91</v>
      </c>
      <c r="D941" t="s">
        <v>47</v>
      </c>
      <c r="E941" t="s">
        <v>41</v>
      </c>
      <c r="F941" s="58">
        <f xml:space="preserve"> IF( ISNA( 'F_Input Override'!F941 ), "", IF( ISBLANK( 'F_Input Override'!F941 ), 'F_Inputs - BP'!F941, 'F_Input Override'!F941 ) )</f>
        <v>109.699</v>
      </c>
      <c r="G941" s="58">
        <f xml:space="preserve"> IF( ISNA( 'F_Input Override'!G941 ), "", IF( ISBLANK( 'F_Input Override'!G941 ), 'F_Inputs - BP'!G941, 'F_Input Override'!G941 ) )</f>
        <v>119.962</v>
      </c>
      <c r="H941" s="58">
        <f xml:space="preserve"> IF( ISNA( 'F_Input Override'!H941 ), "", IF( ISBLANK( 'F_Input Override'!H941 ), 'F_Inputs - BP'!H941, 'F_Input Override'!H941 ) )</f>
        <v>112.51</v>
      </c>
      <c r="I941" s="58">
        <f xml:space="preserve"> IF( ISNA( 'F_Input Override'!I941 ), "", IF( ISBLANK( 'F_Input Override'!I941 ), 'F_Inputs - BP'!I941, 'F_Input Override'!I941 ) )</f>
        <v>118.81100000000001</v>
      </c>
      <c r="J941" s="58">
        <f xml:space="preserve"> IF( ISNA( 'F_Input Override'!J941 ), "", IF( ISBLANK( 'F_Input Override'!J941 ), 'F_Inputs - BP'!J941, 'F_Input Override'!J941 ) )</f>
        <v>98.997</v>
      </c>
      <c r="K941" s="64" t="str">
        <f xml:space="preserve"> INDEX(Lookup!C:C, MATCH('Inp - BP final'!B941, Lookup!B:B, 0),)</f>
        <v>WN+ - Enh capex</v>
      </c>
    </row>
    <row r="942" spans="1:12">
      <c r="A942" t="s">
        <v>351</v>
      </c>
      <c r="B942" t="s">
        <v>92</v>
      </c>
      <c r="C942" t="s">
        <v>93</v>
      </c>
      <c r="D942" t="s">
        <v>47</v>
      </c>
      <c r="E942" t="s">
        <v>41</v>
      </c>
      <c r="F942" s="58">
        <f xml:space="preserve"> IF( ISNA( 'F_Input Override'!F942 ), "", IF( ISBLANK( 'F_Input Override'!F942 ), 'F_Inputs - BP'!F942, 'F_Input Override'!F942 ) )</f>
        <v>298.33800000000002</v>
      </c>
      <c r="G942" s="58">
        <f xml:space="preserve"> IF( ISNA( 'F_Input Override'!G942 ), "", IF( ISBLANK( 'F_Input Override'!G942 ), 'F_Inputs - BP'!G942, 'F_Input Override'!G942 ) )</f>
        <v>449.04</v>
      </c>
      <c r="H942" s="58">
        <f xml:space="preserve"> IF( ISNA( 'F_Input Override'!H942 ), "", IF( ISBLANK( 'F_Input Override'!H942 ), 'F_Inputs - BP'!H942, 'F_Input Override'!H942 ) )</f>
        <v>420.56799999999998</v>
      </c>
      <c r="I942" s="58">
        <f xml:space="preserve"> IF( ISNA( 'F_Input Override'!I942 ), "", IF( ISBLANK( 'F_Input Override'!I942 ), 'F_Inputs - BP'!I942, 'F_Input Override'!I942 ) )</f>
        <v>414.20600000000002</v>
      </c>
      <c r="J942" s="58">
        <f xml:space="preserve"> IF( ISNA( 'F_Input Override'!J942 ), "", IF( ISBLANK( 'F_Input Override'!J942 ), 'F_Inputs - BP'!J942, 'F_Input Override'!J942 ) )</f>
        <v>291.63099999999997</v>
      </c>
      <c r="K942" s="64" t="str">
        <f xml:space="preserve"> INDEX(Lookup!C:C, MATCH('Inp - BP final'!B942, Lookup!B:B, 0),)</f>
        <v>Total W - Enh capex</v>
      </c>
      <c r="L942" t="s">
        <v>366</v>
      </c>
    </row>
    <row r="943" spans="1:12">
      <c r="A943" t="s">
        <v>351</v>
      </c>
      <c r="B943" t="s">
        <v>94</v>
      </c>
      <c r="C943" t="s">
        <v>95</v>
      </c>
      <c r="D943" t="s">
        <v>47</v>
      </c>
      <c r="E943" t="s">
        <v>41</v>
      </c>
      <c r="F943" s="58">
        <f xml:space="preserve"> IF( ISNA( 'F_Input Override'!F943 ), "", IF( ISBLANK( 'F_Input Override'!F943 ), 'F_Inputs - BP'!F943, 'F_Input Override'!F943 ) )</f>
        <v>76.882999999999996</v>
      </c>
      <c r="G943" s="58">
        <f xml:space="preserve"> IF( ISNA( 'F_Input Override'!G943 ), "", IF( ISBLANK( 'F_Input Override'!G943 ), 'F_Inputs - BP'!G943, 'F_Input Override'!G943 ) )</f>
        <v>77.509</v>
      </c>
      <c r="H943" s="58">
        <f xml:space="preserve"> IF( ISNA( 'F_Input Override'!H943 ), "", IF( ISBLANK( 'F_Input Override'!H943 ), 'F_Inputs - BP'!H943, 'F_Input Override'!H943 ) )</f>
        <v>76.504000000000005</v>
      </c>
      <c r="I943" s="58">
        <f xml:space="preserve"> IF( ISNA( 'F_Input Override'!I943 ), "", IF( ISBLANK( 'F_Input Override'!I943 ), 'F_Inputs - BP'!I943, 'F_Input Override'!I943 ) )</f>
        <v>75.561000000000007</v>
      </c>
      <c r="J943" s="58">
        <f xml:space="preserve"> IF( ISNA( 'F_Input Override'!J943 ), "", IF( ISBLANK( 'F_Input Override'!J943 ), 'F_Inputs - BP'!J943, 'F_Input Override'!J943 ) )</f>
        <v>74.700999999999993</v>
      </c>
      <c r="K943" s="64" t="str">
        <f xml:space="preserve"> INDEX(Lookup!C:C, MATCH('Inp - BP final'!B943, Lookup!B:B, 0),)</f>
        <v>WWN+ - Base opex</v>
      </c>
    </row>
    <row r="944" spans="1:12">
      <c r="A944" t="s">
        <v>351</v>
      </c>
      <c r="B944" t="s">
        <v>96</v>
      </c>
      <c r="C944" t="s">
        <v>97</v>
      </c>
      <c r="D944" t="s">
        <v>47</v>
      </c>
      <c r="E944" t="s">
        <v>41</v>
      </c>
      <c r="F944" s="58">
        <f xml:space="preserve"> IF( ISNA( 'F_Input Override'!F944 ), "", IF( ISBLANK( 'F_Input Override'!F944 ), 'F_Inputs - BP'!F944, 'F_Input Override'!F944 ) )</f>
        <v>14.433</v>
      </c>
      <c r="G944" s="58">
        <f xml:space="preserve"> IF( ISNA( 'F_Input Override'!G944 ), "", IF( ISBLANK( 'F_Input Override'!G944 ), 'F_Inputs - BP'!G944, 'F_Input Override'!G944 ) )</f>
        <v>14.534000000000001</v>
      </c>
      <c r="H944" s="58">
        <f xml:space="preserve"> IF( ISNA( 'F_Input Override'!H944 ), "", IF( ISBLANK( 'F_Input Override'!H944 ), 'F_Inputs - BP'!H944, 'F_Input Override'!H944 ) )</f>
        <v>14.288</v>
      </c>
      <c r="I944" s="58">
        <f xml:space="preserve"> IF( ISNA( 'F_Input Override'!I944 ), "", IF( ISBLANK( 'F_Input Override'!I944 ), 'F_Inputs - BP'!I944, 'F_Input Override'!I944 ) )</f>
        <v>14.045</v>
      </c>
      <c r="J944" s="58">
        <f xml:space="preserve"> IF( ISNA( 'F_Input Override'!J944 ), "", IF( ISBLANK( 'F_Input Override'!J944 ), 'F_Inputs - BP'!J944, 'F_Input Override'!J944 ) )</f>
        <v>13.823</v>
      </c>
      <c r="K944" s="64" t="str">
        <f xml:space="preserve"> INDEX(Lookup!C:C, MATCH('Inp - BP final'!B944, Lookup!B:B, 0),)</f>
        <v>WWN+ - Base opex</v>
      </c>
    </row>
    <row r="945" spans="1:12">
      <c r="A945" t="s">
        <v>351</v>
      </c>
      <c r="B945" t="s">
        <v>98</v>
      </c>
      <c r="C945" t="s">
        <v>99</v>
      </c>
      <c r="D945" t="s">
        <v>47</v>
      </c>
      <c r="E945" t="s">
        <v>41</v>
      </c>
      <c r="F945" s="58">
        <f xml:space="preserve"> IF( ISNA( 'F_Input Override'!F945 ), "", IF( ISBLANK( 'F_Input Override'!F945 ), 'F_Inputs - BP'!F945, 'F_Input Override'!F945 ) )</f>
        <v>14.433</v>
      </c>
      <c r="G945" s="58">
        <f xml:space="preserve"> IF( ISNA( 'F_Input Override'!G945 ), "", IF( ISBLANK( 'F_Input Override'!G945 ), 'F_Inputs - BP'!G945, 'F_Input Override'!G945 ) )</f>
        <v>14.534000000000001</v>
      </c>
      <c r="H945" s="58">
        <f xml:space="preserve"> IF( ISNA( 'F_Input Override'!H945 ), "", IF( ISBLANK( 'F_Input Override'!H945 ), 'F_Inputs - BP'!H945, 'F_Input Override'!H945 ) )</f>
        <v>14.288</v>
      </c>
      <c r="I945" s="58">
        <f xml:space="preserve"> IF( ISNA( 'F_Input Override'!I945 ), "", IF( ISBLANK( 'F_Input Override'!I945 ), 'F_Inputs - BP'!I945, 'F_Input Override'!I945 ) )</f>
        <v>14.045</v>
      </c>
      <c r="J945" s="58">
        <f xml:space="preserve"> IF( ISNA( 'F_Input Override'!J945 ), "", IF( ISBLANK( 'F_Input Override'!J945 ), 'F_Inputs - BP'!J945, 'F_Input Override'!J945 ) )</f>
        <v>13.823</v>
      </c>
      <c r="K945" s="64" t="str">
        <f xml:space="preserve"> INDEX(Lookup!C:C, MATCH('Inp - BP final'!B945, Lookup!B:B, 0),)</f>
        <v>WWN+ - Base opex</v>
      </c>
    </row>
    <row r="946" spans="1:12">
      <c r="A946" t="s">
        <v>351</v>
      </c>
      <c r="B946" t="s">
        <v>100</v>
      </c>
      <c r="C946" t="s">
        <v>101</v>
      </c>
      <c r="D946" t="s">
        <v>47</v>
      </c>
      <c r="E946" t="s">
        <v>41</v>
      </c>
      <c r="F946" s="58">
        <f xml:space="preserve"> IF( ISNA( 'F_Input Override'!F946 ), "", IF( ISBLANK( 'F_Input Override'!F946 ), 'F_Inputs - BP'!F946, 'F_Input Override'!F946 ) )</f>
        <v>116.46</v>
      </c>
      <c r="G946" s="58">
        <f xml:space="preserve"> IF( ISNA( 'F_Input Override'!G946 ), "", IF( ISBLANK( 'F_Input Override'!G946 ), 'F_Inputs - BP'!G946, 'F_Input Override'!G946 ) )</f>
        <v>119.79300000000001</v>
      </c>
      <c r="H946" s="58">
        <f xml:space="preserve"> IF( ISNA( 'F_Input Override'!H946 ), "", IF( ISBLANK( 'F_Input Override'!H946 ), 'F_Inputs - BP'!H946, 'F_Input Override'!H946 ) )</f>
        <v>124.79</v>
      </c>
      <c r="I946" s="58">
        <f xml:space="preserve"> IF( ISNA( 'F_Input Override'!I946 ), "", IF( ISBLANK( 'F_Input Override'!I946 ), 'F_Inputs - BP'!I946, 'F_Input Override'!I946 ) )</f>
        <v>128.733</v>
      </c>
      <c r="J946" s="58">
        <f xml:space="preserve"> IF( ISNA( 'F_Input Override'!J946 ), "", IF( ISBLANK( 'F_Input Override'!J946 ), 'F_Inputs - BP'!J946, 'F_Input Override'!J946 ) )</f>
        <v>132.30500000000001</v>
      </c>
      <c r="K946" s="64" t="str">
        <f xml:space="preserve"> INDEX(Lookup!C:C, MATCH('Inp - BP final'!B946, Lookup!B:B, 0),)</f>
        <v>WWN+ - Base opex</v>
      </c>
    </row>
    <row r="947" spans="1:12">
      <c r="A947" t="s">
        <v>351</v>
      </c>
      <c r="B947" t="s">
        <v>102</v>
      </c>
      <c r="C947" t="s">
        <v>103</v>
      </c>
      <c r="D947" t="s">
        <v>47</v>
      </c>
      <c r="E947" t="s">
        <v>41</v>
      </c>
      <c r="F947" s="58">
        <f xml:space="preserve"> IF( ISNA( 'F_Input Override'!F947 ), "", IF( ISBLANK( 'F_Input Override'!F947 ), 'F_Inputs - BP'!F947, 'F_Input Override'!F947 ) )</f>
        <v>7.2990000000000004</v>
      </c>
      <c r="G947" s="58">
        <f xml:space="preserve"> IF( ISNA( 'F_Input Override'!G947 ), "", IF( ISBLANK( 'F_Input Override'!G947 ), 'F_Inputs - BP'!G947, 'F_Input Override'!G947 ) )</f>
        <v>7.1950000000000003</v>
      </c>
      <c r="H947" s="58">
        <f xml:space="preserve"> IF( ISNA( 'F_Input Override'!H947 ), "", IF( ISBLANK( 'F_Input Override'!H947 ), 'F_Inputs - BP'!H947, 'F_Input Override'!H947 ) )</f>
        <v>7.6280000000000001</v>
      </c>
      <c r="I947" s="58">
        <f xml:space="preserve"> IF( ISNA( 'F_Input Override'!I947 ), "", IF( ISBLANK( 'F_Input Override'!I947 ), 'F_Inputs - BP'!I947, 'F_Input Override'!I947 ) )</f>
        <v>7.633</v>
      </c>
      <c r="J947" s="58">
        <f xml:space="preserve"> IF( ISNA( 'F_Input Override'!J947 ), "", IF( ISBLANK( 'F_Input Override'!J947 ), 'F_Inputs - BP'!J947, 'F_Input Override'!J947 ) )</f>
        <v>8.14</v>
      </c>
      <c r="K947" s="64" t="str">
        <f xml:space="preserve"> INDEX(Lookup!C:C, MATCH('Inp - BP final'!B947, Lookup!B:B, 0),)</f>
        <v>WWN+ - Base opex</v>
      </c>
    </row>
    <row r="948" spans="1:12">
      <c r="A948" t="s">
        <v>351</v>
      </c>
      <c r="B948" t="s">
        <v>104</v>
      </c>
      <c r="C948" t="s">
        <v>105</v>
      </c>
      <c r="D948" t="s">
        <v>47</v>
      </c>
      <c r="E948" t="s">
        <v>41</v>
      </c>
      <c r="F948" s="58">
        <f xml:space="preserve"> IF( ISNA( 'F_Input Override'!F948 ), "", IF( ISBLANK( 'F_Input Override'!F948 ), 'F_Inputs - BP'!F948, 'F_Input Override'!F948 ) )</f>
        <v>6.0970000000000004</v>
      </c>
      <c r="G948" s="58">
        <f xml:space="preserve"> IF( ISNA( 'F_Input Override'!G948 ), "", IF( ISBLANK( 'F_Input Override'!G948 ), 'F_Inputs - BP'!G948, 'F_Input Override'!G948 ) )</f>
        <v>6.133</v>
      </c>
      <c r="H948" s="58">
        <f xml:space="preserve"> IF( ISNA( 'F_Input Override'!H948 ), "", IF( ISBLANK( 'F_Input Override'!H948 ), 'F_Inputs - BP'!H948, 'F_Input Override'!H948 ) )</f>
        <v>6.1040000000000001</v>
      </c>
      <c r="I948" s="58">
        <f xml:space="preserve"> IF( ISNA( 'F_Input Override'!I948 ), "", IF( ISBLANK( 'F_Input Override'!I948 ), 'F_Inputs - BP'!I948, 'F_Input Override'!I948 ) )</f>
        <v>6.1619999999999999</v>
      </c>
      <c r="J948" s="58">
        <f xml:space="preserve"> IF( ISNA( 'F_Input Override'!J948 ), "", IF( ISBLANK( 'F_Input Override'!J948 ), 'F_Inputs - BP'!J948, 'F_Input Override'!J948 ) )</f>
        <v>6.2249999999999996</v>
      </c>
      <c r="K948" s="64" t="str">
        <f xml:space="preserve"> INDEX(Lookup!C:C, MATCH('Inp - BP final'!B948, Lookup!B:B, 0),)</f>
        <v>BIO - Base opex</v>
      </c>
    </row>
    <row r="949" spans="1:12">
      <c r="A949" t="s">
        <v>351</v>
      </c>
      <c r="B949" t="s">
        <v>106</v>
      </c>
      <c r="C949" t="s">
        <v>107</v>
      </c>
      <c r="D949" t="s">
        <v>47</v>
      </c>
      <c r="E949" t="s">
        <v>41</v>
      </c>
      <c r="F949" s="58">
        <f xml:space="preserve"> IF( ISNA( 'F_Input Override'!F949 ), "", IF( ISBLANK( 'F_Input Override'!F949 ), 'F_Inputs - BP'!F949, 'F_Input Override'!F949 ) )</f>
        <v>10.798999999999999</v>
      </c>
      <c r="G949" s="58">
        <f xml:space="preserve"> IF( ISNA( 'F_Input Override'!G949 ), "", IF( ISBLANK( 'F_Input Override'!G949 ), 'F_Inputs - BP'!G949, 'F_Input Override'!G949 ) )</f>
        <v>10.487</v>
      </c>
      <c r="H949" s="58">
        <f xml:space="preserve"> IF( ISNA( 'F_Input Override'!H949 ), "", IF( ISBLANK( 'F_Input Override'!H949 ), 'F_Inputs - BP'!H949, 'F_Input Override'!H949 ) )</f>
        <v>10.422000000000001</v>
      </c>
      <c r="I949" s="58">
        <f xml:space="preserve"> IF( ISNA( 'F_Input Override'!I949 ), "", IF( ISBLANK( 'F_Input Override'!I949 ), 'F_Inputs - BP'!I949, 'F_Input Override'!I949 ) )</f>
        <v>10.278</v>
      </c>
      <c r="J949" s="58">
        <f xml:space="preserve"> IF( ISNA( 'F_Input Override'!J949 ), "", IF( ISBLANK( 'F_Input Override'!J949 ), 'F_Inputs - BP'!J949, 'F_Input Override'!J949 ) )</f>
        <v>10.484</v>
      </c>
      <c r="K949" s="64" t="str">
        <f xml:space="preserve"> INDEX(Lookup!C:C, MATCH('Inp - BP final'!B949, Lookup!B:B, 0),)</f>
        <v>BIO - Base opex</v>
      </c>
    </row>
    <row r="950" spans="1:12">
      <c r="A950" t="s">
        <v>351</v>
      </c>
      <c r="B950" t="s">
        <v>108</v>
      </c>
      <c r="C950" t="s">
        <v>109</v>
      </c>
      <c r="D950" t="s">
        <v>47</v>
      </c>
      <c r="E950" t="s">
        <v>41</v>
      </c>
      <c r="F950" s="58">
        <f xml:space="preserve"> IF( ISNA( 'F_Input Override'!F950 ), "", IF( ISBLANK( 'F_Input Override'!F950 ), 'F_Inputs - BP'!F950, 'F_Input Override'!F950 ) )</f>
        <v>7.3949999999999996</v>
      </c>
      <c r="G950" s="58">
        <f xml:space="preserve"> IF( ISNA( 'F_Input Override'!G950 ), "", IF( ISBLANK( 'F_Input Override'!G950 ), 'F_Inputs - BP'!G950, 'F_Input Override'!G950 ) )</f>
        <v>7.44</v>
      </c>
      <c r="H950" s="58">
        <f xml:space="preserve"> IF( ISNA( 'F_Input Override'!H950 ), "", IF( ISBLANK( 'F_Input Override'!H950 ), 'F_Inputs - BP'!H950, 'F_Input Override'!H950 ) )</f>
        <v>7.407</v>
      </c>
      <c r="I950" s="58">
        <f xml:space="preserve"> IF( ISNA( 'F_Input Override'!I950 ), "", IF( ISBLANK( 'F_Input Override'!I950 ), 'F_Inputs - BP'!I950, 'F_Input Override'!I950 ) )</f>
        <v>7.4779999999999998</v>
      </c>
      <c r="J950" s="58">
        <f xml:space="preserve"> IF( ISNA( 'F_Input Override'!J950 ), "", IF( ISBLANK( 'F_Input Override'!J950 ), 'F_Inputs - BP'!J950, 'F_Input Override'!J950 ) )</f>
        <v>7.5359999999999996</v>
      </c>
      <c r="K950" s="64" t="str">
        <f xml:space="preserve"> INDEX(Lookup!C:C, MATCH('Inp - BP final'!B950, Lookup!B:B, 0),)</f>
        <v>BIO - Base opex</v>
      </c>
    </row>
    <row r="951" spans="1:12">
      <c r="A951" t="s">
        <v>351</v>
      </c>
      <c r="B951" t="s">
        <v>110</v>
      </c>
      <c r="C951" t="s">
        <v>111</v>
      </c>
      <c r="D951" t="s">
        <v>47</v>
      </c>
      <c r="E951" t="s">
        <v>41</v>
      </c>
      <c r="F951" s="58">
        <f xml:space="preserve"> IF( ISNA( 'F_Input Override'!F951 ), "", IF( ISBLANK( 'F_Input Override'!F951 ), 'F_Inputs - BP'!F951, 'F_Input Override'!F951 ) )</f>
        <v>0</v>
      </c>
      <c r="G951" s="58">
        <f xml:space="preserve"> IF( ISNA( 'F_Input Override'!G951 ), "", IF( ISBLANK( 'F_Input Override'!G951 ), 'F_Inputs - BP'!G951, 'F_Input Override'!G951 ) )</f>
        <v>0</v>
      </c>
      <c r="H951" s="58">
        <f xml:space="preserve"> IF( ISNA( 'F_Input Override'!H951 ), "", IF( ISBLANK( 'F_Input Override'!H951 ), 'F_Inputs - BP'!H951, 'F_Input Override'!H951 ) )</f>
        <v>0</v>
      </c>
      <c r="I951" s="58">
        <f xml:space="preserve"> IF( ISNA( 'F_Input Override'!I951 ), "", IF( ISBLANK( 'F_Input Override'!I951 ), 'F_Inputs - BP'!I951, 'F_Input Override'!I951 ) )</f>
        <v>0</v>
      </c>
      <c r="J951" s="58">
        <f xml:space="preserve"> IF( ISNA( 'F_Input Override'!J951 ), "", IF( ISBLANK( 'F_Input Override'!J951 ), 'F_Inputs - BP'!J951, 'F_Input Override'!J951 ) )</f>
        <v>0</v>
      </c>
      <c r="K951" s="64" t="str">
        <f xml:space="preserve"> INDEX(Lookup!C:C, MATCH('Inp - BP final'!B951, Lookup!B:B, 0),)</f>
        <v>ADDN1 - Base opex</v>
      </c>
    </row>
    <row r="952" spans="1:12">
      <c r="A952" t="s">
        <v>351</v>
      </c>
      <c r="B952" t="s">
        <v>112</v>
      </c>
      <c r="C952" t="s">
        <v>113</v>
      </c>
      <c r="D952" t="s">
        <v>47</v>
      </c>
      <c r="E952" t="s">
        <v>41</v>
      </c>
      <c r="F952" s="58">
        <f xml:space="preserve"> IF( ISNA( 'F_Input Override'!F952 ), "", IF( ISBLANK( 'F_Input Override'!F952 ), 'F_Inputs - BP'!F952, 'F_Input Override'!F952 ) )</f>
        <v>0</v>
      </c>
      <c r="G952" s="58">
        <f xml:space="preserve"> IF( ISNA( 'F_Input Override'!G952 ), "", IF( ISBLANK( 'F_Input Override'!G952 ), 'F_Inputs - BP'!G952, 'F_Input Override'!G952 ) )</f>
        <v>0</v>
      </c>
      <c r="H952" s="58">
        <f xml:space="preserve"> IF( ISNA( 'F_Input Override'!H952 ), "", IF( ISBLANK( 'F_Input Override'!H952 ), 'F_Inputs - BP'!H952, 'F_Input Override'!H952 ) )</f>
        <v>0</v>
      </c>
      <c r="I952" s="58">
        <f xml:space="preserve"> IF( ISNA( 'F_Input Override'!I952 ), "", IF( ISBLANK( 'F_Input Override'!I952 ), 'F_Inputs - BP'!I952, 'F_Input Override'!I952 ) )</f>
        <v>0</v>
      </c>
      <c r="J952" s="58">
        <f xml:space="preserve"> IF( ISNA( 'F_Input Override'!J952 ), "", IF( ISBLANK( 'F_Input Override'!J952 ), 'F_Inputs - BP'!J952, 'F_Input Override'!J952 ) )</f>
        <v>0</v>
      </c>
      <c r="K952" s="64" t="str">
        <f xml:space="preserve"> INDEX(Lookup!C:C, MATCH('Inp - BP final'!B952, Lookup!B:B, 0),)</f>
        <v>ADDN2 - Base opex</v>
      </c>
    </row>
    <row r="953" spans="1:12">
      <c r="A953" t="s">
        <v>351</v>
      </c>
      <c r="B953" t="s">
        <v>114</v>
      </c>
      <c r="C953" t="s">
        <v>57</v>
      </c>
      <c r="D953" t="s">
        <v>47</v>
      </c>
      <c r="E953" t="s">
        <v>41</v>
      </c>
      <c r="F953" s="58">
        <f xml:space="preserve"> IF( ISNA( 'F_Input Override'!F953 ), "", IF( ISBLANK( 'F_Input Override'!F953 ), 'F_Inputs - BP'!F953, 'F_Input Override'!F953 ) )</f>
        <v>253.79900000000001</v>
      </c>
      <c r="G953" s="58">
        <f xml:space="preserve"> IF( ISNA( 'F_Input Override'!G953 ), "", IF( ISBLANK( 'F_Input Override'!G953 ), 'F_Inputs - BP'!G953, 'F_Input Override'!G953 ) )</f>
        <v>257.625</v>
      </c>
      <c r="H953" s="58">
        <f xml:space="preserve"> IF( ISNA( 'F_Input Override'!H953 ), "", IF( ISBLANK( 'F_Input Override'!H953 ), 'F_Inputs - BP'!H953, 'F_Input Override'!H953 ) )</f>
        <v>261.43099999999998</v>
      </c>
      <c r="I953" s="58">
        <f xml:space="preserve"> IF( ISNA( 'F_Input Override'!I953 ), "", IF( ISBLANK( 'F_Input Override'!I953 ), 'F_Inputs - BP'!I953, 'F_Input Override'!I953 ) )</f>
        <v>263.93500000000012</v>
      </c>
      <c r="J953" s="58">
        <f xml:space="preserve"> IF( ISNA( 'F_Input Override'!J953 ), "", IF( ISBLANK( 'F_Input Override'!J953 ), 'F_Inputs - BP'!J953, 'F_Input Override'!J953 ) )</f>
        <v>267.03699999999998</v>
      </c>
      <c r="K953" s="64" t="str">
        <f xml:space="preserve"> INDEX(Lookup!C:C, MATCH('Inp - BP final'!B953, Lookup!B:B, 0),)</f>
        <v>Total WW - Base opex</v>
      </c>
      <c r="L953" t="s">
        <v>366</v>
      </c>
    </row>
    <row r="954" spans="1:12">
      <c r="A954" t="s">
        <v>351</v>
      </c>
      <c r="B954" t="s">
        <v>115</v>
      </c>
      <c r="C954" t="s">
        <v>116</v>
      </c>
      <c r="D954" t="s">
        <v>47</v>
      </c>
      <c r="E954" t="s">
        <v>41</v>
      </c>
      <c r="F954" s="58">
        <f xml:space="preserve"> IF( ISNA( 'F_Input Override'!F954 ), "", IF( ISBLANK( 'F_Input Override'!F954 ), 'F_Inputs - BP'!F954, 'F_Input Override'!F954 ) )</f>
        <v>5.468</v>
      </c>
      <c r="G954" s="58">
        <f xml:space="preserve"> IF( ISNA( 'F_Input Override'!G954 ), "", IF( ISBLANK( 'F_Input Override'!G954 ), 'F_Inputs - BP'!G954, 'F_Input Override'!G954 ) )</f>
        <v>5.58</v>
      </c>
      <c r="H954" s="58">
        <f xml:space="preserve"> IF( ISNA( 'F_Input Override'!H954 ), "", IF( ISBLANK( 'F_Input Override'!H954 ), 'F_Inputs - BP'!H954, 'F_Input Override'!H954 ) )</f>
        <v>2.0779999999999998</v>
      </c>
      <c r="I954" s="58">
        <f xml:space="preserve"> IF( ISNA( 'F_Input Override'!I954 ), "", IF( ISBLANK( 'F_Input Override'!I954 ), 'F_Inputs - BP'!I954, 'F_Input Override'!I954 ) )</f>
        <v>0.105</v>
      </c>
      <c r="J954" s="58">
        <f xml:space="preserve"> IF( ISNA( 'F_Input Override'!J954 ), "", IF( ISBLANK( 'F_Input Override'!J954 ), 'F_Inputs - BP'!J954, 'F_Input Override'!J954 ) )</f>
        <v>3.9929999999999999</v>
      </c>
      <c r="K954" s="64" t="str">
        <f xml:space="preserve"> INDEX(Lookup!C:C, MATCH('Inp - BP final'!B954, Lookup!B:B, 0),)</f>
        <v>WWN+ - Enh opex</v>
      </c>
    </row>
    <row r="955" spans="1:12">
      <c r="A955" t="s">
        <v>351</v>
      </c>
      <c r="B955" t="s">
        <v>117</v>
      </c>
      <c r="C955" t="s">
        <v>118</v>
      </c>
      <c r="D955" t="s">
        <v>47</v>
      </c>
      <c r="E955" t="s">
        <v>41</v>
      </c>
      <c r="F955" s="58">
        <f xml:space="preserve"> IF( ISNA( 'F_Input Override'!F955 ), "", IF( ISBLANK( 'F_Input Override'!F955 ), 'F_Inputs - BP'!F955, 'F_Input Override'!F955 ) )</f>
        <v>1.1919999999999999</v>
      </c>
      <c r="G955" s="58">
        <f xml:space="preserve"> IF( ISNA( 'F_Input Override'!G955 ), "", IF( ISBLANK( 'F_Input Override'!G955 ), 'F_Inputs - BP'!G955, 'F_Input Override'!G955 ) )</f>
        <v>1.216</v>
      </c>
      <c r="H955" s="58">
        <f xml:space="preserve"> IF( ISNA( 'F_Input Override'!H955 ), "", IF( ISBLANK( 'F_Input Override'!H955 ), 'F_Inputs - BP'!H955, 'F_Input Override'!H955 ) )</f>
        <v>0.45300000000000001</v>
      </c>
      <c r="I955" s="58">
        <f xml:space="preserve"> IF( ISNA( 'F_Input Override'!I955 ), "", IF( ISBLANK( 'F_Input Override'!I955 ), 'F_Inputs - BP'!I955, 'F_Input Override'!I955 ) )</f>
        <v>2.3E-2</v>
      </c>
      <c r="J955" s="58">
        <f xml:space="preserve"> IF( ISNA( 'F_Input Override'!J955 ), "", IF( ISBLANK( 'F_Input Override'!J955 ), 'F_Inputs - BP'!J955, 'F_Input Override'!J955 ) )</f>
        <v>0.871</v>
      </c>
      <c r="K955" s="64" t="str">
        <f xml:space="preserve"> INDEX(Lookup!C:C, MATCH('Inp - BP final'!B955, Lookup!B:B, 0),)</f>
        <v>WWN+ - Enh opex</v>
      </c>
    </row>
    <row r="956" spans="1:12">
      <c r="A956" t="s">
        <v>351</v>
      </c>
      <c r="B956" t="s">
        <v>119</v>
      </c>
      <c r="C956" t="s">
        <v>120</v>
      </c>
      <c r="D956" t="s">
        <v>47</v>
      </c>
      <c r="E956" t="s">
        <v>41</v>
      </c>
      <c r="F956" s="58">
        <f xml:space="preserve"> IF( ISNA( 'F_Input Override'!F956 ), "", IF( ISBLANK( 'F_Input Override'!F956 ), 'F_Inputs - BP'!F956, 'F_Input Override'!F956 ) )</f>
        <v>1.1919999999999999</v>
      </c>
      <c r="G956" s="58">
        <f xml:space="preserve"> IF( ISNA( 'F_Input Override'!G956 ), "", IF( ISBLANK( 'F_Input Override'!G956 ), 'F_Inputs - BP'!G956, 'F_Input Override'!G956 ) )</f>
        <v>1.216</v>
      </c>
      <c r="H956" s="58">
        <f xml:space="preserve"> IF( ISNA( 'F_Input Override'!H956 ), "", IF( ISBLANK( 'F_Input Override'!H956 ), 'F_Inputs - BP'!H956, 'F_Input Override'!H956 ) )</f>
        <v>0.45300000000000001</v>
      </c>
      <c r="I956" s="58">
        <f xml:space="preserve"> IF( ISNA( 'F_Input Override'!I956 ), "", IF( ISBLANK( 'F_Input Override'!I956 ), 'F_Inputs - BP'!I956, 'F_Input Override'!I956 ) )</f>
        <v>2.3E-2</v>
      </c>
      <c r="J956" s="58">
        <f xml:space="preserve"> IF( ISNA( 'F_Input Override'!J956 ), "", IF( ISBLANK( 'F_Input Override'!J956 ), 'F_Inputs - BP'!J956, 'F_Input Override'!J956 ) )</f>
        <v>0.871</v>
      </c>
      <c r="K956" s="64" t="str">
        <f xml:space="preserve"> INDEX(Lookup!C:C, MATCH('Inp - BP final'!B956, Lookup!B:B, 0),)</f>
        <v>WWN+ - Enh opex</v>
      </c>
    </row>
    <row r="957" spans="1:12">
      <c r="A957" t="s">
        <v>351</v>
      </c>
      <c r="B957" t="s">
        <v>121</v>
      </c>
      <c r="C957" t="s">
        <v>122</v>
      </c>
      <c r="D957" t="s">
        <v>47</v>
      </c>
      <c r="E957" t="s">
        <v>41</v>
      </c>
      <c r="F957" s="58">
        <f xml:space="preserve"> IF( ISNA( 'F_Input Override'!F957 ), "", IF( ISBLANK( 'F_Input Override'!F957 ), 'F_Inputs - BP'!F957, 'F_Input Override'!F957 ) )</f>
        <v>5.1749999999999998</v>
      </c>
      <c r="G957" s="58">
        <f xml:space="preserve"> IF( ISNA( 'F_Input Override'!G957 ), "", IF( ISBLANK( 'F_Input Override'!G957 ), 'F_Inputs - BP'!G957, 'F_Input Override'!G957 ) )</f>
        <v>15.528</v>
      </c>
      <c r="H957" s="58">
        <f xml:space="preserve"> IF( ISNA( 'F_Input Override'!H957 ), "", IF( ISBLANK( 'F_Input Override'!H957 ), 'F_Inputs - BP'!H957, 'F_Input Override'!H957 ) )</f>
        <v>6.6189999999999998</v>
      </c>
      <c r="I957" s="58">
        <f xml:space="preserve"> IF( ISNA( 'F_Input Override'!I957 ), "", IF( ISBLANK( 'F_Input Override'!I957 ), 'F_Inputs - BP'!I957, 'F_Input Override'!I957 ) )</f>
        <v>6.7619999999999996</v>
      </c>
      <c r="J957" s="58">
        <f xml:space="preserve"> IF( ISNA( 'F_Input Override'!J957 ), "", IF( ISBLANK( 'F_Input Override'!J957 ), 'F_Inputs - BP'!J957, 'F_Input Override'!J957 ) )</f>
        <v>17.713999999999999</v>
      </c>
      <c r="K957" s="64" t="str">
        <f xml:space="preserve"> INDEX(Lookup!C:C, MATCH('Inp - BP final'!B957, Lookup!B:B, 0),)</f>
        <v>WWN+ - Enh opex</v>
      </c>
    </row>
    <row r="958" spans="1:12">
      <c r="A958" t="s">
        <v>351</v>
      </c>
      <c r="B958" t="s">
        <v>123</v>
      </c>
      <c r="C958" t="s">
        <v>124</v>
      </c>
      <c r="D958" t="s">
        <v>47</v>
      </c>
      <c r="E958" t="s">
        <v>41</v>
      </c>
      <c r="F958" s="58">
        <f xml:space="preserve"> IF( ISNA( 'F_Input Override'!F958 ), "", IF( ISBLANK( 'F_Input Override'!F958 ), 'F_Inputs - BP'!F958, 'F_Input Override'!F958 ) )</f>
        <v>0</v>
      </c>
      <c r="G958" s="58">
        <f xml:space="preserve"> IF( ISNA( 'F_Input Override'!G958 ), "", IF( ISBLANK( 'F_Input Override'!G958 ), 'F_Inputs - BP'!G958, 'F_Input Override'!G958 ) )</f>
        <v>0</v>
      </c>
      <c r="H958" s="58">
        <f xml:space="preserve"> IF( ISNA( 'F_Input Override'!H958 ), "", IF( ISBLANK( 'F_Input Override'!H958 ), 'F_Inputs - BP'!H958, 'F_Input Override'!H958 ) )</f>
        <v>0</v>
      </c>
      <c r="I958" s="58">
        <f xml:space="preserve"> IF( ISNA( 'F_Input Override'!I958 ), "", IF( ISBLANK( 'F_Input Override'!I958 ), 'F_Inputs - BP'!I958, 'F_Input Override'!I958 ) )</f>
        <v>0</v>
      </c>
      <c r="J958" s="58">
        <f xml:space="preserve"> IF( ISNA( 'F_Input Override'!J958 ), "", IF( ISBLANK( 'F_Input Override'!J958 ), 'F_Inputs - BP'!J958, 'F_Input Override'!J958 ) )</f>
        <v>0</v>
      </c>
      <c r="K958" s="64" t="str">
        <f xml:space="preserve"> INDEX(Lookup!C:C, MATCH('Inp - BP final'!B958, Lookup!B:B, 0),)</f>
        <v>WWN+ - Enh opex</v>
      </c>
    </row>
    <row r="959" spans="1:12">
      <c r="A959" t="s">
        <v>351</v>
      </c>
      <c r="B959" t="s">
        <v>125</v>
      </c>
      <c r="C959" t="s">
        <v>126</v>
      </c>
      <c r="D959" t="s">
        <v>47</v>
      </c>
      <c r="E959" t="s">
        <v>41</v>
      </c>
      <c r="F959" s="58">
        <f xml:space="preserve"> IF( ISNA( 'F_Input Override'!F959 ), "", IF( ISBLANK( 'F_Input Override'!F959 ), 'F_Inputs - BP'!F959, 'F_Input Override'!F959 ) )</f>
        <v>0</v>
      </c>
      <c r="G959" s="58">
        <f xml:space="preserve"> IF( ISNA( 'F_Input Override'!G959 ), "", IF( ISBLANK( 'F_Input Override'!G959 ), 'F_Inputs - BP'!G959, 'F_Input Override'!G959 ) )</f>
        <v>0</v>
      </c>
      <c r="H959" s="58">
        <f xml:space="preserve"> IF( ISNA( 'F_Input Override'!H959 ), "", IF( ISBLANK( 'F_Input Override'!H959 ), 'F_Inputs - BP'!H959, 'F_Input Override'!H959 ) )</f>
        <v>0</v>
      </c>
      <c r="I959" s="58">
        <f xml:space="preserve"> IF( ISNA( 'F_Input Override'!I959 ), "", IF( ISBLANK( 'F_Input Override'!I959 ), 'F_Inputs - BP'!I959, 'F_Input Override'!I959 ) )</f>
        <v>0</v>
      </c>
      <c r="J959" s="58">
        <f xml:space="preserve"> IF( ISNA( 'F_Input Override'!J959 ), "", IF( ISBLANK( 'F_Input Override'!J959 ), 'F_Inputs - BP'!J959, 'F_Input Override'!J959 ) )</f>
        <v>0</v>
      </c>
      <c r="K959" s="64" t="str">
        <f xml:space="preserve"> INDEX(Lookup!C:C, MATCH('Inp - BP final'!B959, Lookup!B:B, 0),)</f>
        <v>BIO - Enh opex</v>
      </c>
    </row>
    <row r="960" spans="1:12">
      <c r="A960" t="s">
        <v>351</v>
      </c>
      <c r="B960" t="s">
        <v>127</v>
      </c>
      <c r="C960" t="s">
        <v>128</v>
      </c>
      <c r="D960" t="s">
        <v>47</v>
      </c>
      <c r="E960" t="s">
        <v>41</v>
      </c>
      <c r="F960" s="58">
        <f xml:space="preserve"> IF( ISNA( 'F_Input Override'!F960 ), "", IF( ISBLANK( 'F_Input Override'!F960 ), 'F_Inputs - BP'!F960, 'F_Input Override'!F960 ) )</f>
        <v>8</v>
      </c>
      <c r="G960" s="58">
        <f xml:space="preserve"> IF( ISNA( 'F_Input Override'!G960 ), "", IF( ISBLANK( 'F_Input Override'!G960 ), 'F_Inputs - BP'!G960, 'F_Input Override'!G960 ) )</f>
        <v>7.4279999999999999</v>
      </c>
      <c r="H960" s="58">
        <f xml:space="preserve"> IF( ISNA( 'F_Input Override'!H960 ), "", IF( ISBLANK( 'F_Input Override'!H960 ), 'F_Inputs - BP'!H960, 'F_Input Override'!H960 ) )</f>
        <v>7.5129999999999999</v>
      </c>
      <c r="I960" s="58">
        <f xml:space="preserve"> IF( ISNA( 'F_Input Override'!I960 ), "", IF( ISBLANK( 'F_Input Override'!I960 ), 'F_Inputs - BP'!I960, 'F_Input Override'!I960 ) )</f>
        <v>7.7649999999999997</v>
      </c>
      <c r="J960" s="58">
        <f xml:space="preserve"> IF( ISNA( 'F_Input Override'!J960 ), "", IF( ISBLANK( 'F_Input Override'!J960 ), 'F_Inputs - BP'!J960, 'F_Input Override'!J960 ) )</f>
        <v>8.1969999999999992</v>
      </c>
      <c r="K960" s="64" t="str">
        <f xml:space="preserve"> INDEX(Lookup!C:C, MATCH('Inp - BP final'!B960, Lookup!B:B, 0),)</f>
        <v>BIO - Enh opex</v>
      </c>
    </row>
    <row r="961" spans="1:12">
      <c r="A961" t="s">
        <v>351</v>
      </c>
      <c r="B961" t="s">
        <v>129</v>
      </c>
      <c r="C961" t="s">
        <v>130</v>
      </c>
      <c r="D961" t="s">
        <v>47</v>
      </c>
      <c r="E961" t="s">
        <v>41</v>
      </c>
      <c r="F961" s="58">
        <f xml:space="preserve"> IF( ISNA( 'F_Input Override'!F961 ), "", IF( ISBLANK( 'F_Input Override'!F961 ), 'F_Inputs - BP'!F961, 'F_Input Override'!F961 ) )</f>
        <v>0</v>
      </c>
      <c r="G961" s="58">
        <f xml:space="preserve"> IF( ISNA( 'F_Input Override'!G961 ), "", IF( ISBLANK( 'F_Input Override'!G961 ), 'F_Inputs - BP'!G961, 'F_Input Override'!G961 ) )</f>
        <v>0</v>
      </c>
      <c r="H961" s="58">
        <f xml:space="preserve"> IF( ISNA( 'F_Input Override'!H961 ), "", IF( ISBLANK( 'F_Input Override'!H961 ), 'F_Inputs - BP'!H961, 'F_Input Override'!H961 ) )</f>
        <v>0</v>
      </c>
      <c r="I961" s="58">
        <f xml:space="preserve"> IF( ISNA( 'F_Input Override'!I961 ), "", IF( ISBLANK( 'F_Input Override'!I961 ), 'F_Inputs - BP'!I961, 'F_Input Override'!I961 ) )</f>
        <v>0</v>
      </c>
      <c r="J961" s="58">
        <f xml:space="preserve"> IF( ISNA( 'F_Input Override'!J961 ), "", IF( ISBLANK( 'F_Input Override'!J961 ), 'F_Inputs - BP'!J961, 'F_Input Override'!J961 ) )</f>
        <v>0</v>
      </c>
      <c r="K961" s="64" t="str">
        <f xml:space="preserve"> INDEX(Lookup!C:C, MATCH('Inp - BP final'!B961, Lookup!B:B, 0),)</f>
        <v>BIO - Enh opex</v>
      </c>
    </row>
    <row r="962" spans="1:12">
      <c r="A962" t="s">
        <v>351</v>
      </c>
      <c r="B962" t="s">
        <v>131</v>
      </c>
      <c r="C962" t="s">
        <v>132</v>
      </c>
      <c r="D962" t="s">
        <v>47</v>
      </c>
      <c r="E962" t="s">
        <v>41</v>
      </c>
      <c r="F962" s="58">
        <f xml:space="preserve"> IF( ISNA( 'F_Input Override'!F962 ), "", IF( ISBLANK( 'F_Input Override'!F962 ), 'F_Inputs - BP'!F962, 'F_Input Override'!F962 ) )</f>
        <v>0</v>
      </c>
      <c r="G962" s="58">
        <f xml:space="preserve"> IF( ISNA( 'F_Input Override'!G962 ), "", IF( ISBLANK( 'F_Input Override'!G962 ), 'F_Inputs - BP'!G962, 'F_Input Override'!G962 ) )</f>
        <v>0</v>
      </c>
      <c r="H962" s="58">
        <f xml:space="preserve"> IF( ISNA( 'F_Input Override'!H962 ), "", IF( ISBLANK( 'F_Input Override'!H962 ), 'F_Inputs - BP'!H962, 'F_Input Override'!H962 ) )</f>
        <v>0</v>
      </c>
      <c r="I962" s="58">
        <f xml:space="preserve"> IF( ISNA( 'F_Input Override'!I962 ), "", IF( ISBLANK( 'F_Input Override'!I962 ), 'F_Inputs - BP'!I962, 'F_Input Override'!I962 ) )</f>
        <v>0</v>
      </c>
      <c r="J962" s="58">
        <f xml:space="preserve"> IF( ISNA( 'F_Input Override'!J962 ), "", IF( ISBLANK( 'F_Input Override'!J962 ), 'F_Inputs - BP'!J962, 'F_Input Override'!J962 ) )</f>
        <v>0</v>
      </c>
      <c r="K962" s="64" t="str">
        <f xml:space="preserve"> INDEX(Lookup!C:C, MATCH('Inp - BP final'!B962, Lookup!B:B, 0),)</f>
        <v>ADDN1 - Enh opex</v>
      </c>
    </row>
    <row r="963" spans="1:12">
      <c r="A963" t="s">
        <v>351</v>
      </c>
      <c r="B963" t="s">
        <v>133</v>
      </c>
      <c r="C963" t="s">
        <v>134</v>
      </c>
      <c r="D963" t="s">
        <v>47</v>
      </c>
      <c r="E963" t="s">
        <v>41</v>
      </c>
      <c r="F963" s="58">
        <f xml:space="preserve"> IF( ISNA( 'F_Input Override'!F963 ), "", IF( ISBLANK( 'F_Input Override'!F963 ), 'F_Inputs - BP'!F963, 'F_Input Override'!F963 ) )</f>
        <v>0</v>
      </c>
      <c r="G963" s="58">
        <f xml:space="preserve"> IF( ISNA( 'F_Input Override'!G963 ), "", IF( ISBLANK( 'F_Input Override'!G963 ), 'F_Inputs - BP'!G963, 'F_Input Override'!G963 ) )</f>
        <v>0</v>
      </c>
      <c r="H963" s="58">
        <f xml:space="preserve"> IF( ISNA( 'F_Input Override'!H963 ), "", IF( ISBLANK( 'F_Input Override'!H963 ), 'F_Inputs - BP'!H963, 'F_Input Override'!H963 ) )</f>
        <v>0</v>
      </c>
      <c r="I963" s="58">
        <f xml:space="preserve"> IF( ISNA( 'F_Input Override'!I963 ), "", IF( ISBLANK( 'F_Input Override'!I963 ), 'F_Inputs - BP'!I963, 'F_Input Override'!I963 ) )</f>
        <v>0</v>
      </c>
      <c r="J963" s="58">
        <f xml:space="preserve"> IF( ISNA( 'F_Input Override'!J963 ), "", IF( ISBLANK( 'F_Input Override'!J963 ), 'F_Inputs - BP'!J963, 'F_Input Override'!J963 ) )</f>
        <v>0</v>
      </c>
      <c r="K963" s="64" t="str">
        <f xml:space="preserve"> INDEX(Lookup!C:C, MATCH('Inp - BP final'!B963, Lookup!B:B, 0),)</f>
        <v>ADDN2 - Enh opex</v>
      </c>
    </row>
    <row r="964" spans="1:12">
      <c r="A964" t="s">
        <v>351</v>
      </c>
      <c r="B964" t="s">
        <v>135</v>
      </c>
      <c r="C964" t="s">
        <v>69</v>
      </c>
      <c r="D964" t="s">
        <v>47</v>
      </c>
      <c r="E964" t="s">
        <v>41</v>
      </c>
      <c r="F964" s="58">
        <f xml:space="preserve"> IF( ISNA( 'F_Input Override'!F964 ), "", IF( ISBLANK( 'F_Input Override'!F964 ), 'F_Inputs - BP'!F964, 'F_Input Override'!F964 ) )</f>
        <v>21.027000000000001</v>
      </c>
      <c r="G964" s="58">
        <f xml:space="preserve"> IF( ISNA( 'F_Input Override'!G964 ), "", IF( ISBLANK( 'F_Input Override'!G964 ), 'F_Inputs - BP'!G964, 'F_Input Override'!G964 ) )</f>
        <v>30.968</v>
      </c>
      <c r="H964" s="58">
        <f xml:space="preserve"> IF( ISNA( 'F_Input Override'!H964 ), "", IF( ISBLANK( 'F_Input Override'!H964 ), 'F_Inputs - BP'!H964, 'F_Input Override'!H964 ) )</f>
        <v>17.116</v>
      </c>
      <c r="I964" s="58">
        <f xml:space="preserve"> IF( ISNA( 'F_Input Override'!I964 ), "", IF( ISBLANK( 'F_Input Override'!I964 ), 'F_Inputs - BP'!I964, 'F_Input Override'!I964 ) )</f>
        <v>14.678000000000001</v>
      </c>
      <c r="J964" s="58">
        <f xml:space="preserve"> IF( ISNA( 'F_Input Override'!J964 ), "", IF( ISBLANK( 'F_Input Override'!J964 ), 'F_Inputs - BP'!J964, 'F_Input Override'!J964 ) )</f>
        <v>31.646000000000001</v>
      </c>
      <c r="K964" s="64" t="str">
        <f xml:space="preserve"> INDEX(Lookup!C:C, MATCH('Inp - BP final'!B964, Lookup!B:B, 0),)</f>
        <v>Total WW - Enh opex</v>
      </c>
      <c r="L964" t="s">
        <v>366</v>
      </c>
    </row>
    <row r="965" spans="1:12">
      <c r="A965" t="s">
        <v>351</v>
      </c>
      <c r="B965" t="s">
        <v>136</v>
      </c>
      <c r="C965" t="s">
        <v>137</v>
      </c>
      <c r="D965" t="s">
        <v>47</v>
      </c>
      <c r="E965" t="s">
        <v>41</v>
      </c>
      <c r="F965" s="58">
        <f xml:space="preserve"> IF( ISNA( 'F_Input Override'!F965 ), "", IF( ISBLANK( 'F_Input Override'!F965 ), 'F_Inputs - BP'!F965, 'F_Input Override'!F965 ) )</f>
        <v>75.841999999999999</v>
      </c>
      <c r="G965" s="58">
        <f xml:space="preserve"> IF( ISNA( 'F_Input Override'!G965 ), "", IF( ISBLANK( 'F_Input Override'!G965 ), 'F_Inputs - BP'!G965, 'F_Input Override'!G965 ) )</f>
        <v>71.19</v>
      </c>
      <c r="H965" s="58">
        <f xml:space="preserve"> IF( ISNA( 'F_Input Override'!H965 ), "", IF( ISBLANK( 'F_Input Override'!H965 ), 'F_Inputs - BP'!H965, 'F_Input Override'!H965 ) )</f>
        <v>73.545000000000002</v>
      </c>
      <c r="I965" s="58">
        <f xml:space="preserve"> IF( ISNA( 'F_Input Override'!I965 ), "", IF( ISBLANK( 'F_Input Override'!I965 ), 'F_Inputs - BP'!I965, 'F_Input Override'!I965 ) )</f>
        <v>70.042000000000002</v>
      </c>
      <c r="J965" s="58">
        <f xml:space="preserve"> IF( ISNA( 'F_Input Override'!J965 ), "", IF( ISBLANK( 'F_Input Override'!J965 ), 'F_Inputs - BP'!J965, 'F_Input Override'!J965 ) )</f>
        <v>69.372</v>
      </c>
      <c r="K965" s="64" t="str">
        <f xml:space="preserve"> INDEX(Lookup!C:C, MATCH('Inp - BP final'!B965, Lookup!B:B, 0),)</f>
        <v>WWN+ - Base capex</v>
      </c>
    </row>
    <row r="966" spans="1:12">
      <c r="A966" t="s">
        <v>351</v>
      </c>
      <c r="B966" t="s">
        <v>138</v>
      </c>
      <c r="C966" t="s">
        <v>139</v>
      </c>
      <c r="D966" t="s">
        <v>47</v>
      </c>
      <c r="E966" t="s">
        <v>41</v>
      </c>
      <c r="F966" s="58">
        <f xml:space="preserve"> IF( ISNA( 'F_Input Override'!F966 ), "", IF( ISBLANK( 'F_Input Override'!F966 ), 'F_Inputs - BP'!F966, 'F_Input Override'!F966 ) )</f>
        <v>16.532</v>
      </c>
      <c r="G966" s="58">
        <f xml:space="preserve"> IF( ISNA( 'F_Input Override'!G966 ), "", IF( ISBLANK( 'F_Input Override'!G966 ), 'F_Inputs - BP'!G966, 'F_Input Override'!G966 ) )</f>
        <v>15.518000000000001</v>
      </c>
      <c r="H966" s="58">
        <f xml:space="preserve"> IF( ISNA( 'F_Input Override'!H966 ), "", IF( ISBLANK( 'F_Input Override'!H966 ), 'F_Inputs - BP'!H966, 'F_Input Override'!H966 ) )</f>
        <v>16.030999999999999</v>
      </c>
      <c r="I966" s="58">
        <f xml:space="preserve"> IF( ISNA( 'F_Input Override'!I966 ), "", IF( ISBLANK( 'F_Input Override'!I966 ), 'F_Inputs - BP'!I966, 'F_Input Override'!I966 ) )</f>
        <v>15.268000000000001</v>
      </c>
      <c r="J966" s="58">
        <f xml:space="preserve"> IF( ISNA( 'F_Input Override'!J966 ), "", IF( ISBLANK( 'F_Input Override'!J966 ), 'F_Inputs - BP'!J966, 'F_Input Override'!J966 ) )</f>
        <v>15.122</v>
      </c>
      <c r="K966" s="64" t="str">
        <f xml:space="preserve"> INDEX(Lookup!C:C, MATCH('Inp - BP final'!B966, Lookup!B:B, 0),)</f>
        <v>WWN+ - Base capex</v>
      </c>
    </row>
    <row r="967" spans="1:12">
      <c r="A967" t="s">
        <v>351</v>
      </c>
      <c r="B967" t="s">
        <v>140</v>
      </c>
      <c r="C967" t="s">
        <v>141</v>
      </c>
      <c r="D967" t="s">
        <v>47</v>
      </c>
      <c r="E967" t="s">
        <v>41</v>
      </c>
      <c r="F967" s="58">
        <f xml:space="preserve"> IF( ISNA( 'F_Input Override'!F967 ), "", IF( ISBLANK( 'F_Input Override'!F967 ), 'F_Inputs - BP'!F967, 'F_Input Override'!F967 ) )</f>
        <v>16.532</v>
      </c>
      <c r="G967" s="58">
        <f xml:space="preserve"> IF( ISNA( 'F_Input Override'!G967 ), "", IF( ISBLANK( 'F_Input Override'!G967 ), 'F_Inputs - BP'!G967, 'F_Input Override'!G967 ) )</f>
        <v>15.518000000000001</v>
      </c>
      <c r="H967" s="58">
        <f xml:space="preserve"> IF( ISNA( 'F_Input Override'!H967 ), "", IF( ISBLANK( 'F_Input Override'!H967 ), 'F_Inputs - BP'!H967, 'F_Input Override'!H967 ) )</f>
        <v>16.030999999999999</v>
      </c>
      <c r="I967" s="58">
        <f xml:space="preserve"> IF( ISNA( 'F_Input Override'!I967 ), "", IF( ISBLANK( 'F_Input Override'!I967 ), 'F_Inputs - BP'!I967, 'F_Input Override'!I967 ) )</f>
        <v>15.268000000000001</v>
      </c>
      <c r="J967" s="58">
        <f xml:space="preserve"> IF( ISNA( 'F_Input Override'!J967 ), "", IF( ISBLANK( 'F_Input Override'!J967 ), 'F_Inputs - BP'!J967, 'F_Input Override'!J967 ) )</f>
        <v>15.122</v>
      </c>
      <c r="K967" s="64" t="str">
        <f xml:space="preserve"> INDEX(Lookup!C:C, MATCH('Inp - BP final'!B967, Lookup!B:B, 0),)</f>
        <v>WWN+ - Base capex</v>
      </c>
    </row>
    <row r="968" spans="1:12">
      <c r="A968" t="s">
        <v>351</v>
      </c>
      <c r="B968" t="s">
        <v>142</v>
      </c>
      <c r="C968" t="s">
        <v>143</v>
      </c>
      <c r="D968" t="s">
        <v>47</v>
      </c>
      <c r="E968" t="s">
        <v>41</v>
      </c>
      <c r="F968" s="58">
        <f xml:space="preserve"> IF( ISNA( 'F_Input Override'!F968 ), "", IF( ISBLANK( 'F_Input Override'!F968 ), 'F_Inputs - BP'!F968, 'F_Input Override'!F968 ) )</f>
        <v>75.397000000000006</v>
      </c>
      <c r="G968" s="58">
        <f xml:space="preserve"> IF( ISNA( 'F_Input Override'!G968 ), "", IF( ISBLANK( 'F_Input Override'!G968 ), 'F_Inputs - BP'!G968, 'F_Input Override'!G968 ) )</f>
        <v>90.546999999999997</v>
      </c>
      <c r="H968" s="58">
        <f xml:space="preserve"> IF( ISNA( 'F_Input Override'!H968 ), "", IF( ISBLANK( 'F_Input Override'!H968 ), 'F_Inputs - BP'!H968, 'F_Input Override'!H968 ) )</f>
        <v>96.203999999999994</v>
      </c>
      <c r="I968" s="58">
        <f xml:space="preserve"> IF( ISNA( 'F_Input Override'!I968 ), "", IF( ISBLANK( 'F_Input Override'!I968 ), 'F_Inputs - BP'!I968, 'F_Input Override'!I968 ) )</f>
        <v>74.05</v>
      </c>
      <c r="J968" s="58">
        <f xml:space="preserve"> IF( ISNA( 'F_Input Override'!J968 ), "", IF( ISBLANK( 'F_Input Override'!J968 ), 'F_Inputs - BP'!J968, 'F_Input Override'!J968 ) )</f>
        <v>66.201999999999998</v>
      </c>
      <c r="K968" s="64" t="str">
        <f xml:space="preserve"> INDEX(Lookup!C:C, MATCH('Inp - BP final'!B968, Lookup!B:B, 0),)</f>
        <v>WWN+ - Base capex</v>
      </c>
    </row>
    <row r="969" spans="1:12">
      <c r="A969" t="s">
        <v>351</v>
      </c>
      <c r="B969" t="s">
        <v>144</v>
      </c>
      <c r="C969" t="s">
        <v>145</v>
      </c>
      <c r="D969" t="s">
        <v>47</v>
      </c>
      <c r="E969" t="s">
        <v>41</v>
      </c>
      <c r="F969" s="58">
        <f xml:space="preserve"> IF( ISNA( 'F_Input Override'!F969 ), "", IF( ISBLANK( 'F_Input Override'!F969 ), 'F_Inputs - BP'!F969, 'F_Input Override'!F969 ) )</f>
        <v>0</v>
      </c>
      <c r="G969" s="58">
        <f xml:space="preserve"> IF( ISNA( 'F_Input Override'!G969 ), "", IF( ISBLANK( 'F_Input Override'!G969 ), 'F_Inputs - BP'!G969, 'F_Input Override'!G969 ) )</f>
        <v>0</v>
      </c>
      <c r="H969" s="58">
        <f xml:space="preserve"> IF( ISNA( 'F_Input Override'!H969 ), "", IF( ISBLANK( 'F_Input Override'!H969 ), 'F_Inputs - BP'!H969, 'F_Input Override'!H969 ) )</f>
        <v>0</v>
      </c>
      <c r="I969" s="58">
        <f xml:space="preserve"> IF( ISNA( 'F_Input Override'!I969 ), "", IF( ISBLANK( 'F_Input Override'!I969 ), 'F_Inputs - BP'!I969, 'F_Input Override'!I969 ) )</f>
        <v>0</v>
      </c>
      <c r="J969" s="58">
        <f xml:space="preserve"> IF( ISNA( 'F_Input Override'!J969 ), "", IF( ISBLANK( 'F_Input Override'!J969 ), 'F_Inputs - BP'!J969, 'F_Input Override'!J969 ) )</f>
        <v>0</v>
      </c>
      <c r="K969" s="64" t="str">
        <f xml:space="preserve"> INDEX(Lookup!C:C, MATCH('Inp - BP final'!B969, Lookup!B:B, 0),)</f>
        <v>WWN+ - Base capex</v>
      </c>
    </row>
    <row r="970" spans="1:12">
      <c r="A970" t="s">
        <v>351</v>
      </c>
      <c r="B970" t="s">
        <v>146</v>
      </c>
      <c r="C970" t="s">
        <v>147</v>
      </c>
      <c r="D970" t="s">
        <v>47</v>
      </c>
      <c r="E970" t="s">
        <v>41</v>
      </c>
      <c r="F970" s="58">
        <f xml:space="preserve"> IF( ISNA( 'F_Input Override'!F970 ), "", IF( ISBLANK( 'F_Input Override'!F970 ), 'F_Inputs - BP'!F970, 'F_Input Override'!F970 ) )</f>
        <v>15.388</v>
      </c>
      <c r="G970" s="58">
        <f xml:space="preserve"> IF( ISNA( 'F_Input Override'!G970 ), "", IF( ISBLANK( 'F_Input Override'!G970 ), 'F_Inputs - BP'!G970, 'F_Input Override'!G970 ) )</f>
        <v>14.826000000000001</v>
      </c>
      <c r="H970" s="58">
        <f xml:space="preserve"> IF( ISNA( 'F_Input Override'!H970 ), "", IF( ISBLANK( 'F_Input Override'!H970 ), 'F_Inputs - BP'!H970, 'F_Input Override'!H970 ) )</f>
        <v>14.688000000000001</v>
      </c>
      <c r="I970" s="58">
        <f xml:space="preserve"> IF( ISNA( 'F_Input Override'!I970 ), "", IF( ISBLANK( 'F_Input Override'!I970 ), 'F_Inputs - BP'!I970, 'F_Input Override'!I970 ) )</f>
        <v>14.840999999999999</v>
      </c>
      <c r="J970" s="58">
        <f xml:space="preserve"> IF( ISNA( 'F_Input Override'!J970 ), "", IF( ISBLANK( 'F_Input Override'!J970 ), 'F_Inputs - BP'!J970, 'F_Input Override'!J970 ) )</f>
        <v>15.003</v>
      </c>
      <c r="K970" s="64" t="str">
        <f xml:space="preserve"> INDEX(Lookup!C:C, MATCH('Inp - BP final'!B970, Lookup!B:B, 0),)</f>
        <v>BIO - Base capex</v>
      </c>
    </row>
    <row r="971" spans="1:12">
      <c r="A971" t="s">
        <v>351</v>
      </c>
      <c r="B971" t="s">
        <v>148</v>
      </c>
      <c r="C971" t="s">
        <v>149</v>
      </c>
      <c r="D971" t="s">
        <v>47</v>
      </c>
      <c r="E971" t="s">
        <v>41</v>
      </c>
      <c r="F971" s="58">
        <f xml:space="preserve"> IF( ISNA( 'F_Input Override'!F971 ), "", IF( ISBLANK( 'F_Input Override'!F971 ), 'F_Inputs - BP'!F971, 'F_Input Override'!F971 ) )</f>
        <v>16.120999999999999</v>
      </c>
      <c r="G971" s="58">
        <f xml:space="preserve"> IF( ISNA( 'F_Input Override'!G971 ), "", IF( ISBLANK( 'F_Input Override'!G971 ), 'F_Inputs - BP'!G971, 'F_Input Override'!G971 ) )</f>
        <v>13.157</v>
      </c>
      <c r="H971" s="58">
        <f xml:space="preserve"> IF( ISNA( 'F_Input Override'!H971 ), "", IF( ISBLANK( 'F_Input Override'!H971 ), 'F_Inputs - BP'!H971, 'F_Input Override'!H971 ) )</f>
        <v>10.682</v>
      </c>
      <c r="I971" s="58">
        <f xml:space="preserve"> IF( ISNA( 'F_Input Override'!I971 ), "", IF( ISBLANK( 'F_Input Override'!I971 ), 'F_Inputs - BP'!I971, 'F_Input Override'!I971 ) )</f>
        <v>3.9470000000000001</v>
      </c>
      <c r="J971" s="58">
        <f xml:space="preserve"> IF( ISNA( 'F_Input Override'!J971 ), "", IF( ISBLANK( 'F_Input Override'!J971 ), 'F_Inputs - BP'!J971, 'F_Input Override'!J971 ) )</f>
        <v>3.9910000000000001</v>
      </c>
      <c r="K971" s="64" t="str">
        <f xml:space="preserve"> INDEX(Lookup!C:C, MATCH('Inp - BP final'!B971, Lookup!B:B, 0),)</f>
        <v>BIO - Base capex</v>
      </c>
    </row>
    <row r="972" spans="1:12">
      <c r="A972" t="s">
        <v>351</v>
      </c>
      <c r="B972" t="s">
        <v>150</v>
      </c>
      <c r="C972" t="s">
        <v>151</v>
      </c>
      <c r="D972" t="s">
        <v>47</v>
      </c>
      <c r="E972" t="s">
        <v>41</v>
      </c>
      <c r="F972" s="58">
        <f xml:space="preserve"> IF( ISNA( 'F_Input Override'!F972 ), "", IF( ISBLANK( 'F_Input Override'!F972 ), 'F_Inputs - BP'!F972, 'F_Input Override'!F972 ) )</f>
        <v>0</v>
      </c>
      <c r="G972" s="58">
        <f xml:space="preserve"> IF( ISNA( 'F_Input Override'!G972 ), "", IF( ISBLANK( 'F_Input Override'!G972 ), 'F_Inputs - BP'!G972, 'F_Input Override'!G972 ) )</f>
        <v>0</v>
      </c>
      <c r="H972" s="58">
        <f xml:space="preserve"> IF( ISNA( 'F_Input Override'!H972 ), "", IF( ISBLANK( 'F_Input Override'!H972 ), 'F_Inputs - BP'!H972, 'F_Input Override'!H972 ) )</f>
        <v>0</v>
      </c>
      <c r="I972" s="58">
        <f xml:space="preserve"> IF( ISNA( 'F_Input Override'!I972 ), "", IF( ISBLANK( 'F_Input Override'!I972 ), 'F_Inputs - BP'!I972, 'F_Input Override'!I972 ) )</f>
        <v>0</v>
      </c>
      <c r="J972" s="58">
        <f xml:space="preserve"> IF( ISNA( 'F_Input Override'!J972 ), "", IF( ISBLANK( 'F_Input Override'!J972 ), 'F_Inputs - BP'!J972, 'F_Input Override'!J972 ) )</f>
        <v>0</v>
      </c>
      <c r="K972" s="64" t="str">
        <f xml:space="preserve"> INDEX(Lookup!C:C, MATCH('Inp - BP final'!B972, Lookup!B:B, 0),)</f>
        <v>BIO - Base capex</v>
      </c>
    </row>
    <row r="973" spans="1:12">
      <c r="A973" t="s">
        <v>351</v>
      </c>
      <c r="B973" t="s">
        <v>152</v>
      </c>
      <c r="C973" t="s">
        <v>153</v>
      </c>
      <c r="D973" t="s">
        <v>47</v>
      </c>
      <c r="E973" t="s">
        <v>41</v>
      </c>
      <c r="F973" s="58">
        <f xml:space="preserve"> IF( ISNA( 'F_Input Override'!F973 ), "", IF( ISBLANK( 'F_Input Override'!F973 ), 'F_Inputs - BP'!F973, 'F_Input Override'!F973 ) )</f>
        <v>0</v>
      </c>
      <c r="G973" s="58">
        <f xml:space="preserve"> IF( ISNA( 'F_Input Override'!G973 ), "", IF( ISBLANK( 'F_Input Override'!G973 ), 'F_Inputs - BP'!G973, 'F_Input Override'!G973 ) )</f>
        <v>0</v>
      </c>
      <c r="H973" s="58">
        <f xml:space="preserve"> IF( ISNA( 'F_Input Override'!H973 ), "", IF( ISBLANK( 'F_Input Override'!H973 ), 'F_Inputs - BP'!H973, 'F_Input Override'!H973 ) )</f>
        <v>0</v>
      </c>
      <c r="I973" s="58">
        <f xml:space="preserve"> IF( ISNA( 'F_Input Override'!I973 ), "", IF( ISBLANK( 'F_Input Override'!I973 ), 'F_Inputs - BP'!I973, 'F_Input Override'!I973 ) )</f>
        <v>0</v>
      </c>
      <c r="J973" s="58">
        <f xml:space="preserve"> IF( ISNA( 'F_Input Override'!J973 ), "", IF( ISBLANK( 'F_Input Override'!J973 ), 'F_Inputs - BP'!J973, 'F_Input Override'!J973 ) )</f>
        <v>0</v>
      </c>
      <c r="K973" s="64" t="str">
        <f xml:space="preserve"> INDEX(Lookup!C:C, MATCH('Inp - BP final'!B973, Lookup!B:B, 0),)</f>
        <v>ADDN1 - Base capex</v>
      </c>
    </row>
    <row r="974" spans="1:12">
      <c r="A974" t="s">
        <v>351</v>
      </c>
      <c r="B974" t="s">
        <v>154</v>
      </c>
      <c r="C974" t="s">
        <v>155</v>
      </c>
      <c r="D974" t="s">
        <v>47</v>
      </c>
      <c r="E974" t="s">
        <v>41</v>
      </c>
      <c r="F974" s="58">
        <f xml:space="preserve"> IF( ISNA( 'F_Input Override'!F974 ), "", IF( ISBLANK( 'F_Input Override'!F974 ), 'F_Inputs - BP'!F974, 'F_Input Override'!F974 ) )</f>
        <v>0</v>
      </c>
      <c r="G974" s="58">
        <f xml:space="preserve"> IF( ISNA( 'F_Input Override'!G974 ), "", IF( ISBLANK( 'F_Input Override'!G974 ), 'F_Inputs - BP'!G974, 'F_Input Override'!G974 ) )</f>
        <v>0</v>
      </c>
      <c r="H974" s="58">
        <f xml:space="preserve"> IF( ISNA( 'F_Input Override'!H974 ), "", IF( ISBLANK( 'F_Input Override'!H974 ), 'F_Inputs - BP'!H974, 'F_Input Override'!H974 ) )</f>
        <v>0</v>
      </c>
      <c r="I974" s="58">
        <f xml:space="preserve"> IF( ISNA( 'F_Input Override'!I974 ), "", IF( ISBLANK( 'F_Input Override'!I974 ), 'F_Inputs - BP'!I974, 'F_Input Override'!I974 ) )</f>
        <v>0</v>
      </c>
      <c r="J974" s="58">
        <f xml:space="preserve"> IF( ISNA( 'F_Input Override'!J974 ), "", IF( ISBLANK( 'F_Input Override'!J974 ), 'F_Inputs - BP'!J974, 'F_Input Override'!J974 ) )</f>
        <v>0</v>
      </c>
      <c r="K974" s="64" t="str">
        <f xml:space="preserve"> INDEX(Lookup!C:C, MATCH('Inp - BP final'!B974, Lookup!B:B, 0),)</f>
        <v>ADDN2 - Base capex</v>
      </c>
    </row>
    <row r="975" spans="1:12">
      <c r="A975" t="s">
        <v>351</v>
      </c>
      <c r="B975" t="s">
        <v>156</v>
      </c>
      <c r="C975" t="s">
        <v>81</v>
      </c>
      <c r="D975" t="s">
        <v>47</v>
      </c>
      <c r="E975" t="s">
        <v>41</v>
      </c>
      <c r="F975" s="58">
        <f xml:space="preserve"> IF( ISNA( 'F_Input Override'!F975 ), "", IF( ISBLANK( 'F_Input Override'!F975 ), 'F_Inputs - BP'!F975, 'F_Input Override'!F975 ) )</f>
        <v>215.81200000000001</v>
      </c>
      <c r="G975" s="58">
        <f xml:space="preserve"> IF( ISNA( 'F_Input Override'!G975 ), "", IF( ISBLANK( 'F_Input Override'!G975 ), 'F_Inputs - BP'!G975, 'F_Input Override'!G975 ) )</f>
        <v>220.756</v>
      </c>
      <c r="H975" s="58">
        <f xml:space="preserve"> IF( ISNA( 'F_Input Override'!H975 ), "", IF( ISBLANK( 'F_Input Override'!H975 ), 'F_Inputs - BP'!H975, 'F_Input Override'!H975 ) )</f>
        <v>227.18100000000001</v>
      </c>
      <c r="I975" s="58">
        <f xml:space="preserve"> IF( ISNA( 'F_Input Override'!I975 ), "", IF( ISBLANK( 'F_Input Override'!I975 ), 'F_Inputs - BP'!I975, 'F_Input Override'!I975 ) )</f>
        <v>193.416</v>
      </c>
      <c r="J975" s="58">
        <f xml:space="preserve"> IF( ISNA( 'F_Input Override'!J975 ), "", IF( ISBLANK( 'F_Input Override'!J975 ), 'F_Inputs - BP'!J975, 'F_Input Override'!J975 ) )</f>
        <v>184.81200000000001</v>
      </c>
      <c r="K975" s="64" t="str">
        <f xml:space="preserve"> INDEX(Lookup!C:C, MATCH('Inp - BP final'!B975, Lookup!B:B, 0),)</f>
        <v>Total WW - Base capex</v>
      </c>
      <c r="L975" t="s">
        <v>366</v>
      </c>
    </row>
    <row r="976" spans="1:12">
      <c r="A976" t="s">
        <v>351</v>
      </c>
      <c r="B976" t="s">
        <v>157</v>
      </c>
      <c r="C976" t="s">
        <v>158</v>
      </c>
      <c r="D976" t="s">
        <v>47</v>
      </c>
      <c r="E976" t="s">
        <v>41</v>
      </c>
      <c r="F976" s="58">
        <f xml:space="preserve"> IF( ISNA( 'F_Input Override'!F976 ), "", IF( ISBLANK( 'F_Input Override'!F976 ), 'F_Inputs - BP'!F976, 'F_Input Override'!F976 ) )</f>
        <v>113.39400000000001</v>
      </c>
      <c r="G976" s="58">
        <f xml:space="preserve"> IF( ISNA( 'F_Input Override'!G976 ), "", IF( ISBLANK( 'F_Input Override'!G976 ), 'F_Inputs - BP'!G976, 'F_Input Override'!G976 ) )</f>
        <v>173.71299999999999</v>
      </c>
      <c r="H976" s="58">
        <f xml:space="preserve"> IF( ISNA( 'F_Input Override'!H976 ), "", IF( ISBLANK( 'F_Input Override'!H976 ), 'F_Inputs - BP'!H976, 'F_Input Override'!H976 ) )</f>
        <v>74.262</v>
      </c>
      <c r="I976" s="58">
        <f xml:space="preserve"> IF( ISNA( 'F_Input Override'!I976 ), "", IF( ISBLANK( 'F_Input Override'!I976 ), 'F_Inputs - BP'!I976, 'F_Input Override'!I976 ) )</f>
        <v>154.44800000000001</v>
      </c>
      <c r="J976" s="58">
        <f xml:space="preserve"> IF( ISNA( 'F_Input Override'!J976 ), "", IF( ISBLANK( 'F_Input Override'!J976 ), 'F_Inputs - BP'!J976, 'F_Input Override'!J976 ) )</f>
        <v>110.131</v>
      </c>
      <c r="K976" s="64" t="str">
        <f xml:space="preserve"> INDEX(Lookup!C:C, MATCH('Inp - BP final'!B976, Lookup!B:B, 0),)</f>
        <v>WWN+ - Enh capex</v>
      </c>
    </row>
    <row r="977" spans="1:12">
      <c r="A977" t="s">
        <v>351</v>
      </c>
      <c r="B977" t="s">
        <v>159</v>
      </c>
      <c r="C977" t="s">
        <v>160</v>
      </c>
      <c r="D977" t="s">
        <v>47</v>
      </c>
      <c r="E977" t="s">
        <v>41</v>
      </c>
      <c r="F977" s="58">
        <f xml:space="preserve"> IF( ISNA( 'F_Input Override'!F977 ), "", IF( ISBLANK( 'F_Input Override'!F977 ), 'F_Inputs - BP'!F977, 'F_Input Override'!F977 ) )</f>
        <v>24.716999999999999</v>
      </c>
      <c r="G977" s="58">
        <f xml:space="preserve"> IF( ISNA( 'F_Input Override'!G977 ), "", IF( ISBLANK( 'F_Input Override'!G977 ), 'F_Inputs - BP'!G977, 'F_Input Override'!G977 ) )</f>
        <v>37.866</v>
      </c>
      <c r="H977" s="58">
        <f xml:space="preserve"> IF( ISNA( 'F_Input Override'!H977 ), "", IF( ISBLANK( 'F_Input Override'!H977 ), 'F_Inputs - BP'!H977, 'F_Input Override'!H977 ) )</f>
        <v>16.187000000000001</v>
      </c>
      <c r="I977" s="58">
        <f xml:space="preserve"> IF( ISNA( 'F_Input Override'!I977 ), "", IF( ISBLANK( 'F_Input Override'!I977 ), 'F_Inputs - BP'!I977, 'F_Input Override'!I977 ) )</f>
        <v>33.667999999999999</v>
      </c>
      <c r="J977" s="58">
        <f xml:space="preserve"> IF( ISNA( 'F_Input Override'!J977 ), "", IF( ISBLANK( 'F_Input Override'!J977 ), 'F_Inputs - BP'!J977, 'F_Input Override'!J977 ) )</f>
        <v>24.007000000000001</v>
      </c>
      <c r="K977" s="64" t="str">
        <f xml:space="preserve"> INDEX(Lookup!C:C, MATCH('Inp - BP final'!B977, Lookup!B:B, 0),)</f>
        <v>WWN+ - Enh capex</v>
      </c>
    </row>
    <row r="978" spans="1:12">
      <c r="A978" t="s">
        <v>351</v>
      </c>
      <c r="B978" t="s">
        <v>161</v>
      </c>
      <c r="C978" t="s">
        <v>162</v>
      </c>
      <c r="D978" t="s">
        <v>47</v>
      </c>
      <c r="E978" t="s">
        <v>41</v>
      </c>
      <c r="F978" s="58">
        <f xml:space="preserve"> IF( ISNA( 'F_Input Override'!F978 ), "", IF( ISBLANK( 'F_Input Override'!F978 ), 'F_Inputs - BP'!F978, 'F_Input Override'!F978 ) )</f>
        <v>24.716999999999999</v>
      </c>
      <c r="G978" s="58">
        <f xml:space="preserve"> IF( ISNA( 'F_Input Override'!G978 ), "", IF( ISBLANK( 'F_Input Override'!G978 ), 'F_Inputs - BP'!G978, 'F_Input Override'!G978 ) )</f>
        <v>37.866</v>
      </c>
      <c r="H978" s="58">
        <f xml:space="preserve"> IF( ISNA( 'F_Input Override'!H978 ), "", IF( ISBLANK( 'F_Input Override'!H978 ), 'F_Inputs - BP'!H978, 'F_Input Override'!H978 ) )</f>
        <v>16.187000000000001</v>
      </c>
      <c r="I978" s="58">
        <f xml:space="preserve"> IF( ISNA( 'F_Input Override'!I978 ), "", IF( ISBLANK( 'F_Input Override'!I978 ), 'F_Inputs - BP'!I978, 'F_Input Override'!I978 ) )</f>
        <v>33.667999999999999</v>
      </c>
      <c r="J978" s="58">
        <f xml:space="preserve"> IF( ISNA( 'F_Input Override'!J978 ), "", IF( ISBLANK( 'F_Input Override'!J978 ), 'F_Inputs - BP'!J978, 'F_Input Override'!J978 ) )</f>
        <v>24.007000000000001</v>
      </c>
      <c r="K978" s="64" t="str">
        <f xml:space="preserve"> INDEX(Lookup!C:C, MATCH('Inp - BP final'!B978, Lookup!B:B, 0),)</f>
        <v>WWN+ - Enh capex</v>
      </c>
    </row>
    <row r="979" spans="1:12">
      <c r="A979" t="s">
        <v>351</v>
      </c>
      <c r="B979" t="s">
        <v>163</v>
      </c>
      <c r="C979" t="s">
        <v>164</v>
      </c>
      <c r="D979" t="s">
        <v>47</v>
      </c>
      <c r="E979" t="s">
        <v>41</v>
      </c>
      <c r="F979" s="58">
        <f xml:space="preserve"> IF( ISNA( 'F_Input Override'!F979 ), "", IF( ISBLANK( 'F_Input Override'!F979 ), 'F_Inputs - BP'!F979, 'F_Input Override'!F979 ) )</f>
        <v>223.096</v>
      </c>
      <c r="G979" s="58">
        <f xml:space="preserve"> IF( ISNA( 'F_Input Override'!G979 ), "", IF( ISBLANK( 'F_Input Override'!G979 ), 'F_Inputs - BP'!G979, 'F_Input Override'!G979 ) )</f>
        <v>466.28699999999998</v>
      </c>
      <c r="H979" s="58">
        <f xml:space="preserve"> IF( ISNA( 'F_Input Override'!H979 ), "", IF( ISBLANK( 'F_Input Override'!H979 ), 'F_Inputs - BP'!H979, 'F_Input Override'!H979 ) )</f>
        <v>378.98899999999998</v>
      </c>
      <c r="I979" s="58">
        <f xml:space="preserve"> IF( ISNA( 'F_Input Override'!I979 ), "", IF( ISBLANK( 'F_Input Override'!I979 ), 'F_Inputs - BP'!I979, 'F_Input Override'!I979 ) )</f>
        <v>396.649</v>
      </c>
      <c r="J979" s="58">
        <f xml:space="preserve"> IF( ISNA( 'F_Input Override'!J979 ), "", IF( ISBLANK( 'F_Input Override'!J979 ), 'F_Inputs - BP'!J979, 'F_Input Override'!J979 ) )</f>
        <v>151.31800000000001</v>
      </c>
      <c r="K979" s="64" t="str">
        <f xml:space="preserve"> INDEX(Lookup!C:C, MATCH('Inp - BP final'!B979, Lookup!B:B, 0),)</f>
        <v>WWN+ - Enh capex</v>
      </c>
    </row>
    <row r="980" spans="1:12">
      <c r="A980" t="s">
        <v>351</v>
      </c>
      <c r="B980" t="s">
        <v>165</v>
      </c>
      <c r="C980" t="s">
        <v>166</v>
      </c>
      <c r="D980" t="s">
        <v>47</v>
      </c>
      <c r="E980" t="s">
        <v>41</v>
      </c>
      <c r="F980" s="58">
        <f xml:space="preserve"> IF( ISNA( 'F_Input Override'!F980 ), "", IF( ISBLANK( 'F_Input Override'!F980 ), 'F_Inputs - BP'!F980, 'F_Input Override'!F980 ) )</f>
        <v>0</v>
      </c>
      <c r="G980" s="58">
        <f xml:space="preserve"> IF( ISNA( 'F_Input Override'!G980 ), "", IF( ISBLANK( 'F_Input Override'!G980 ), 'F_Inputs - BP'!G980, 'F_Input Override'!G980 ) )</f>
        <v>0</v>
      </c>
      <c r="H980" s="58">
        <f xml:space="preserve"> IF( ISNA( 'F_Input Override'!H980 ), "", IF( ISBLANK( 'F_Input Override'!H980 ), 'F_Inputs - BP'!H980, 'F_Input Override'!H980 ) )</f>
        <v>0</v>
      </c>
      <c r="I980" s="58">
        <f xml:space="preserve"> IF( ISNA( 'F_Input Override'!I980 ), "", IF( ISBLANK( 'F_Input Override'!I980 ), 'F_Inputs - BP'!I980, 'F_Input Override'!I980 ) )</f>
        <v>0</v>
      </c>
      <c r="J980" s="58">
        <f xml:space="preserve"> IF( ISNA( 'F_Input Override'!J980 ), "", IF( ISBLANK( 'F_Input Override'!J980 ), 'F_Inputs - BP'!J980, 'F_Input Override'!J980 ) )</f>
        <v>0</v>
      </c>
      <c r="K980" s="64" t="str">
        <f xml:space="preserve"> INDEX(Lookup!C:C, MATCH('Inp - BP final'!B980, Lookup!B:B, 0),)</f>
        <v>WWN+ - Enh capex</v>
      </c>
    </row>
    <row r="981" spans="1:12">
      <c r="A981" t="s">
        <v>351</v>
      </c>
      <c r="B981" t="s">
        <v>167</v>
      </c>
      <c r="C981" t="s">
        <v>168</v>
      </c>
      <c r="D981" t="s">
        <v>47</v>
      </c>
      <c r="E981" t="s">
        <v>41</v>
      </c>
      <c r="F981" s="58">
        <f xml:space="preserve"> IF( ISNA( 'F_Input Override'!F981 ), "", IF( ISBLANK( 'F_Input Override'!F981 ), 'F_Inputs - BP'!F981, 'F_Input Override'!F981 ) )</f>
        <v>0</v>
      </c>
      <c r="G981" s="58">
        <f xml:space="preserve"> IF( ISNA( 'F_Input Override'!G981 ), "", IF( ISBLANK( 'F_Input Override'!G981 ), 'F_Inputs - BP'!G981, 'F_Input Override'!G981 ) )</f>
        <v>0</v>
      </c>
      <c r="H981" s="58">
        <f xml:space="preserve"> IF( ISNA( 'F_Input Override'!H981 ), "", IF( ISBLANK( 'F_Input Override'!H981 ), 'F_Inputs - BP'!H981, 'F_Input Override'!H981 ) )</f>
        <v>0</v>
      </c>
      <c r="I981" s="58">
        <f xml:space="preserve"> IF( ISNA( 'F_Input Override'!I981 ), "", IF( ISBLANK( 'F_Input Override'!I981 ), 'F_Inputs - BP'!I981, 'F_Input Override'!I981 ) )</f>
        <v>0</v>
      </c>
      <c r="J981" s="58">
        <f xml:space="preserve"> IF( ISNA( 'F_Input Override'!J981 ), "", IF( ISBLANK( 'F_Input Override'!J981 ), 'F_Inputs - BP'!J981, 'F_Input Override'!J981 ) )</f>
        <v>0</v>
      </c>
      <c r="K981" s="64" t="str">
        <f xml:space="preserve"> INDEX(Lookup!C:C, MATCH('Inp - BP final'!B981, Lookup!B:B, 0),)</f>
        <v>BIO - Enh capex</v>
      </c>
    </row>
    <row r="982" spans="1:12">
      <c r="A982" t="s">
        <v>351</v>
      </c>
      <c r="B982" t="s">
        <v>169</v>
      </c>
      <c r="C982" t="s">
        <v>170</v>
      </c>
      <c r="D982" t="s">
        <v>47</v>
      </c>
      <c r="E982" t="s">
        <v>41</v>
      </c>
      <c r="F982" s="58">
        <f xml:space="preserve"> IF( ISNA( 'F_Input Override'!F982 ), "", IF( ISBLANK( 'F_Input Override'!F982 ), 'F_Inputs - BP'!F982, 'F_Input Override'!F982 ) )</f>
        <v>61.901000000000003</v>
      </c>
      <c r="G982" s="58">
        <f xml:space="preserve"> IF( ISNA( 'F_Input Override'!G982 ), "", IF( ISBLANK( 'F_Input Override'!G982 ), 'F_Inputs - BP'!G982, 'F_Input Override'!G982 ) )</f>
        <v>59.054000000000002</v>
      </c>
      <c r="H982" s="58">
        <f xml:space="preserve"> IF( ISNA( 'F_Input Override'!H982 ), "", IF( ISBLANK( 'F_Input Override'!H982 ), 'F_Inputs - BP'!H982, 'F_Input Override'!H982 ) )</f>
        <v>32.677</v>
      </c>
      <c r="I982" s="58">
        <f xml:space="preserve"> IF( ISNA( 'F_Input Override'!I982 ), "", IF( ISBLANK( 'F_Input Override'!I982 ), 'F_Inputs - BP'!I982, 'F_Input Override'!I982 ) )</f>
        <v>12.71</v>
      </c>
      <c r="J982" s="58">
        <f xml:space="preserve"> IF( ISNA( 'F_Input Override'!J982 ), "", IF( ISBLANK( 'F_Input Override'!J982 ), 'F_Inputs - BP'!J982, 'F_Input Override'!J982 ) )</f>
        <v>12.731</v>
      </c>
      <c r="K982" s="64" t="str">
        <f xml:space="preserve"> INDEX(Lookup!C:C, MATCH('Inp - BP final'!B982, Lookup!B:B, 0),)</f>
        <v>BIO - Enh capex</v>
      </c>
    </row>
    <row r="983" spans="1:12">
      <c r="A983" t="s">
        <v>351</v>
      </c>
      <c r="B983" t="s">
        <v>171</v>
      </c>
      <c r="C983" t="s">
        <v>172</v>
      </c>
      <c r="D983" t="s">
        <v>47</v>
      </c>
      <c r="E983" t="s">
        <v>41</v>
      </c>
      <c r="F983" s="58">
        <f xml:space="preserve"> IF( ISNA( 'F_Input Override'!F983 ), "", IF( ISBLANK( 'F_Input Override'!F983 ), 'F_Inputs - BP'!F983, 'F_Input Override'!F983 ) )</f>
        <v>0</v>
      </c>
      <c r="G983" s="58">
        <f xml:space="preserve"> IF( ISNA( 'F_Input Override'!G983 ), "", IF( ISBLANK( 'F_Input Override'!G983 ), 'F_Inputs - BP'!G983, 'F_Input Override'!G983 ) )</f>
        <v>0</v>
      </c>
      <c r="H983" s="58">
        <f xml:space="preserve"> IF( ISNA( 'F_Input Override'!H983 ), "", IF( ISBLANK( 'F_Input Override'!H983 ), 'F_Inputs - BP'!H983, 'F_Input Override'!H983 ) )</f>
        <v>0</v>
      </c>
      <c r="I983" s="58">
        <f xml:space="preserve"> IF( ISNA( 'F_Input Override'!I983 ), "", IF( ISBLANK( 'F_Input Override'!I983 ), 'F_Inputs - BP'!I983, 'F_Input Override'!I983 ) )</f>
        <v>0</v>
      </c>
      <c r="J983" s="58">
        <f xml:space="preserve"> IF( ISNA( 'F_Input Override'!J983 ), "", IF( ISBLANK( 'F_Input Override'!J983 ), 'F_Inputs - BP'!J983, 'F_Input Override'!J983 ) )</f>
        <v>0</v>
      </c>
      <c r="K983" s="64" t="str">
        <f xml:space="preserve"> INDEX(Lookup!C:C, MATCH('Inp - BP final'!B983, Lookup!B:B, 0),)</f>
        <v>BIO - Enh capex</v>
      </c>
    </row>
    <row r="984" spans="1:12">
      <c r="A984" t="s">
        <v>351</v>
      </c>
      <c r="B984" t="s">
        <v>173</v>
      </c>
      <c r="C984" t="s">
        <v>174</v>
      </c>
      <c r="D984" t="s">
        <v>47</v>
      </c>
      <c r="E984" t="s">
        <v>41</v>
      </c>
      <c r="F984" s="58">
        <f xml:space="preserve"> IF( ISNA( 'F_Input Override'!F984 ), "", IF( ISBLANK( 'F_Input Override'!F984 ), 'F_Inputs - BP'!F984, 'F_Input Override'!F984 ) )</f>
        <v>0</v>
      </c>
      <c r="G984" s="58">
        <f xml:space="preserve"> IF( ISNA( 'F_Input Override'!G984 ), "", IF( ISBLANK( 'F_Input Override'!G984 ), 'F_Inputs - BP'!G984, 'F_Input Override'!G984 ) )</f>
        <v>0</v>
      </c>
      <c r="H984" s="58">
        <f xml:space="preserve"> IF( ISNA( 'F_Input Override'!H984 ), "", IF( ISBLANK( 'F_Input Override'!H984 ), 'F_Inputs - BP'!H984, 'F_Input Override'!H984 ) )</f>
        <v>0</v>
      </c>
      <c r="I984" s="58">
        <f xml:space="preserve"> IF( ISNA( 'F_Input Override'!I984 ), "", IF( ISBLANK( 'F_Input Override'!I984 ), 'F_Inputs - BP'!I984, 'F_Input Override'!I984 ) )</f>
        <v>0</v>
      </c>
      <c r="J984" s="58">
        <f xml:space="preserve"> IF( ISNA( 'F_Input Override'!J984 ), "", IF( ISBLANK( 'F_Input Override'!J984 ), 'F_Inputs - BP'!J984, 'F_Input Override'!J984 ) )</f>
        <v>0</v>
      </c>
      <c r="K984" s="64" t="str">
        <f xml:space="preserve"> INDEX(Lookup!C:C, MATCH('Inp - BP final'!B984, Lookup!B:B, 0),)</f>
        <v>ADDN1 - Enh capex</v>
      </c>
    </row>
    <row r="985" spans="1:12">
      <c r="A985" t="s">
        <v>351</v>
      </c>
      <c r="B985" t="s">
        <v>175</v>
      </c>
      <c r="C985" t="s">
        <v>176</v>
      </c>
      <c r="D985" t="s">
        <v>47</v>
      </c>
      <c r="E985" t="s">
        <v>41</v>
      </c>
      <c r="F985" s="58">
        <f xml:space="preserve"> IF( ISNA( 'F_Input Override'!F985 ), "", IF( ISBLANK( 'F_Input Override'!F985 ), 'F_Inputs - BP'!F985, 'F_Input Override'!F985 ) )</f>
        <v>0</v>
      </c>
      <c r="G985" s="58">
        <f xml:space="preserve"> IF( ISNA( 'F_Input Override'!G985 ), "", IF( ISBLANK( 'F_Input Override'!G985 ), 'F_Inputs - BP'!G985, 'F_Input Override'!G985 ) )</f>
        <v>0</v>
      </c>
      <c r="H985" s="58">
        <f xml:space="preserve"> IF( ISNA( 'F_Input Override'!H985 ), "", IF( ISBLANK( 'F_Input Override'!H985 ), 'F_Inputs - BP'!H985, 'F_Input Override'!H985 ) )</f>
        <v>0</v>
      </c>
      <c r="I985" s="58">
        <f xml:space="preserve"> IF( ISNA( 'F_Input Override'!I985 ), "", IF( ISBLANK( 'F_Input Override'!I985 ), 'F_Inputs - BP'!I985, 'F_Input Override'!I985 ) )</f>
        <v>0</v>
      </c>
      <c r="J985" s="58">
        <f xml:space="preserve"> IF( ISNA( 'F_Input Override'!J985 ), "", IF( ISBLANK( 'F_Input Override'!J985 ), 'F_Inputs - BP'!J985, 'F_Input Override'!J985 ) )</f>
        <v>0</v>
      </c>
      <c r="K985" s="64" t="str">
        <f xml:space="preserve"> INDEX(Lookup!C:C, MATCH('Inp - BP final'!B985, Lookup!B:B, 0),)</f>
        <v>ADDN2 - Enh capex</v>
      </c>
    </row>
    <row r="986" spans="1:12">
      <c r="A986" t="s">
        <v>351</v>
      </c>
      <c r="B986" t="s">
        <v>177</v>
      </c>
      <c r="C986" t="s">
        <v>93</v>
      </c>
      <c r="D986" t="s">
        <v>47</v>
      </c>
      <c r="E986" t="s">
        <v>41</v>
      </c>
      <c r="F986" s="58">
        <f xml:space="preserve"> IF( ISNA( 'F_Input Override'!F986 ), "", IF( ISBLANK( 'F_Input Override'!F986 ), 'F_Inputs - BP'!F986, 'F_Input Override'!F986 ) )</f>
        <v>447.82499999999999</v>
      </c>
      <c r="G986" s="58">
        <f xml:space="preserve"> IF( ISNA( 'F_Input Override'!G986 ), "", IF( ISBLANK( 'F_Input Override'!G986 ), 'F_Inputs - BP'!G986, 'F_Input Override'!G986 ) )</f>
        <v>774.78599999999994</v>
      </c>
      <c r="H986" s="58">
        <f xml:space="preserve"> IF( ISNA( 'F_Input Override'!H986 ), "", IF( ISBLANK( 'F_Input Override'!H986 ), 'F_Inputs - BP'!H986, 'F_Input Override'!H986 ) )</f>
        <v>518.30200000000002</v>
      </c>
      <c r="I986" s="58">
        <f xml:space="preserve"> IF( ISNA( 'F_Input Override'!I986 ), "", IF( ISBLANK( 'F_Input Override'!I986 ), 'F_Inputs - BP'!I986, 'F_Input Override'!I986 ) )</f>
        <v>631.14300000000003</v>
      </c>
      <c r="J986" s="58">
        <f xml:space="preserve"> IF( ISNA( 'F_Input Override'!J986 ), "", IF( ISBLANK( 'F_Input Override'!J986 ), 'F_Inputs - BP'!J986, 'F_Input Override'!J986 ) )</f>
        <v>322.19400000000002</v>
      </c>
      <c r="K986" s="64" t="str">
        <f xml:space="preserve"> INDEX(Lookup!C:C, MATCH('Inp - BP final'!B986, Lookup!B:B, 0),)</f>
        <v>Total WW - Enh capex</v>
      </c>
      <c r="L986" t="s">
        <v>366</v>
      </c>
    </row>
    <row r="987" spans="1:12">
      <c r="A987" t="s">
        <v>351</v>
      </c>
      <c r="B987" t="s">
        <v>178</v>
      </c>
      <c r="C987" t="s">
        <v>179</v>
      </c>
      <c r="D987" t="s">
        <v>47</v>
      </c>
      <c r="E987" t="s">
        <v>41</v>
      </c>
      <c r="F987" s="58">
        <f xml:space="preserve"> IF( ISNA( 'F_Input Override'!F987 ), "", IF( ISBLANK( 'F_Input Override'!F987 ), 'F_Inputs - BP'!F987, 'F_Input Override'!F987 ) )</f>
        <v>0</v>
      </c>
      <c r="G987" s="58">
        <f xml:space="preserve"> IF( ISNA( 'F_Input Override'!G987 ), "", IF( ISBLANK( 'F_Input Override'!G987 ), 'F_Inputs - BP'!G987, 'F_Input Override'!G987 ) )</f>
        <v>0</v>
      </c>
      <c r="H987" s="58">
        <f xml:space="preserve"> IF( ISNA( 'F_Input Override'!H987 ), "", IF( ISBLANK( 'F_Input Override'!H987 ), 'F_Inputs - BP'!H987, 'F_Input Override'!H987 ) )</f>
        <v>0</v>
      </c>
      <c r="I987" s="58">
        <f xml:space="preserve"> IF( ISNA( 'F_Input Override'!I987 ), "", IF( ISBLANK( 'F_Input Override'!I987 ), 'F_Inputs - BP'!I987, 'F_Input Override'!I987 ) )</f>
        <v>0</v>
      </c>
      <c r="J987" s="58">
        <f xml:space="preserve"> IF( ISNA( 'F_Input Override'!J987 ), "", IF( ISBLANK( 'F_Input Override'!J987 ), 'F_Inputs - BP'!J987, 'F_Input Override'!J987 ) )</f>
        <v>0</v>
      </c>
      <c r="K987" s="64" t="str">
        <f xml:space="preserve"> INDEX(Lookup!C:C, MATCH('Inp - BP final'!B987, Lookup!B:B, 0),)</f>
        <v>Plus capex WWN+</v>
      </c>
    </row>
    <row r="988" spans="1:12">
      <c r="A988" t="s">
        <v>351</v>
      </c>
      <c r="B988" t="s">
        <v>180</v>
      </c>
      <c r="C988" t="s">
        <v>181</v>
      </c>
      <c r="D988" t="s">
        <v>47</v>
      </c>
      <c r="E988" t="s">
        <v>41</v>
      </c>
      <c r="F988" s="58">
        <f xml:space="preserve"> IF( ISNA( 'F_Input Override'!F988 ), "", IF( ISBLANK( 'F_Input Override'!F988 ), 'F_Inputs - BP'!F988, 'F_Input Override'!F988 ) )</f>
        <v>0</v>
      </c>
      <c r="G988" s="58">
        <f xml:space="preserve"> IF( ISNA( 'F_Input Override'!G988 ), "", IF( ISBLANK( 'F_Input Override'!G988 ), 'F_Inputs - BP'!G988, 'F_Input Override'!G988 ) )</f>
        <v>0</v>
      </c>
      <c r="H988" s="58">
        <f xml:space="preserve"> IF( ISNA( 'F_Input Override'!H988 ), "", IF( ISBLANK( 'F_Input Override'!H988 ), 'F_Inputs - BP'!H988, 'F_Input Override'!H988 ) )</f>
        <v>0</v>
      </c>
      <c r="I988" s="58">
        <f xml:space="preserve"> IF( ISNA( 'F_Input Override'!I988 ), "", IF( ISBLANK( 'F_Input Override'!I988 ), 'F_Inputs - BP'!I988, 'F_Input Override'!I988 ) )</f>
        <v>0</v>
      </c>
      <c r="J988" s="58">
        <f xml:space="preserve"> IF( ISNA( 'F_Input Override'!J988 ), "", IF( ISBLANK( 'F_Input Override'!J988 ), 'F_Inputs - BP'!J988, 'F_Input Override'!J988 ) )</f>
        <v>0</v>
      </c>
      <c r="K988" s="64" t="str">
        <f xml:space="preserve"> INDEX(Lookup!C:C, MATCH('Inp - BP final'!B988, Lookup!B:B, 0),)</f>
        <v>Plus capex WWN+</v>
      </c>
    </row>
    <row r="989" spans="1:12">
      <c r="A989" t="s">
        <v>351</v>
      </c>
      <c r="B989" t="s">
        <v>182</v>
      </c>
      <c r="C989" t="s">
        <v>183</v>
      </c>
      <c r="D989" t="s">
        <v>47</v>
      </c>
      <c r="E989" t="s">
        <v>41</v>
      </c>
      <c r="F989" s="58">
        <f xml:space="preserve"> IF( ISNA( 'F_Input Override'!F989 ), "", IF( ISBLANK( 'F_Input Override'!F989 ), 'F_Inputs - BP'!F989, 'F_Input Override'!F989 ) )</f>
        <v>0</v>
      </c>
      <c r="G989" s="58">
        <f xml:space="preserve"> IF( ISNA( 'F_Input Override'!G989 ), "", IF( ISBLANK( 'F_Input Override'!G989 ), 'F_Inputs - BP'!G989, 'F_Input Override'!G989 ) )</f>
        <v>0</v>
      </c>
      <c r="H989" s="58">
        <f xml:space="preserve"> IF( ISNA( 'F_Input Override'!H989 ), "", IF( ISBLANK( 'F_Input Override'!H989 ), 'F_Inputs - BP'!H989, 'F_Input Override'!H989 ) )</f>
        <v>0</v>
      </c>
      <c r="I989" s="58">
        <f xml:space="preserve"> IF( ISNA( 'F_Input Override'!I989 ), "", IF( ISBLANK( 'F_Input Override'!I989 ), 'F_Inputs - BP'!I989, 'F_Input Override'!I989 ) )</f>
        <v>0</v>
      </c>
      <c r="J989" s="58">
        <f xml:space="preserve"> IF( ISNA( 'F_Input Override'!J989 ), "", IF( ISBLANK( 'F_Input Override'!J989 ), 'F_Inputs - BP'!J989, 'F_Input Override'!J989 ) )</f>
        <v>0</v>
      </c>
      <c r="K989" s="64" t="str">
        <f xml:space="preserve"> INDEX(Lookup!C:C, MATCH('Inp - BP final'!B989, Lookup!B:B, 0),)</f>
        <v>Plus capex WWN+</v>
      </c>
    </row>
    <row r="990" spans="1:12">
      <c r="A990" t="s">
        <v>351</v>
      </c>
      <c r="B990" t="s">
        <v>184</v>
      </c>
      <c r="C990" t="s">
        <v>185</v>
      </c>
      <c r="D990" t="s">
        <v>47</v>
      </c>
      <c r="E990" t="s">
        <v>41</v>
      </c>
      <c r="F990" s="58">
        <f xml:space="preserve"> IF( ISNA( 'F_Input Override'!F990 ), "", IF( ISBLANK( 'F_Input Override'!F990 ), 'F_Inputs - BP'!F990, 'F_Input Override'!F990 ) )</f>
        <v>0</v>
      </c>
      <c r="G990" s="58">
        <f xml:space="preserve"> IF( ISNA( 'F_Input Override'!G990 ), "", IF( ISBLANK( 'F_Input Override'!G990 ), 'F_Inputs - BP'!G990, 'F_Input Override'!G990 ) )</f>
        <v>0</v>
      </c>
      <c r="H990" s="58">
        <f xml:space="preserve"> IF( ISNA( 'F_Input Override'!H990 ), "", IF( ISBLANK( 'F_Input Override'!H990 ), 'F_Inputs - BP'!H990, 'F_Input Override'!H990 ) )</f>
        <v>0</v>
      </c>
      <c r="I990" s="58">
        <f xml:space="preserve"> IF( ISNA( 'F_Input Override'!I990 ), "", IF( ISBLANK( 'F_Input Override'!I990 ), 'F_Inputs - BP'!I990, 'F_Input Override'!I990 ) )</f>
        <v>0</v>
      </c>
      <c r="J990" s="58">
        <f xml:space="preserve"> IF( ISNA( 'F_Input Override'!J990 ), "", IF( ISBLANK( 'F_Input Override'!J990 ), 'F_Inputs - BP'!J990, 'F_Input Override'!J990 ) )</f>
        <v>0</v>
      </c>
      <c r="K990" s="64" t="str">
        <f xml:space="preserve"> INDEX(Lookup!C:C, MATCH('Inp - BP final'!B990, Lookup!B:B, 0),)</f>
        <v>Plus capex WWN+</v>
      </c>
    </row>
    <row r="991" spans="1:12">
      <c r="A991" t="s">
        <v>351</v>
      </c>
      <c r="B991" t="s">
        <v>186</v>
      </c>
      <c r="C991" t="s">
        <v>187</v>
      </c>
      <c r="D991" t="s">
        <v>47</v>
      </c>
      <c r="E991" t="s">
        <v>41</v>
      </c>
      <c r="F991" s="58">
        <f xml:space="preserve"> IF( ISNA( 'F_Input Override'!F991 ), "", IF( ISBLANK( 'F_Input Override'!F991 ), 'F_Inputs - BP'!F991, 'F_Input Override'!F991 ) )</f>
        <v>0</v>
      </c>
      <c r="G991" s="58">
        <f xml:space="preserve"> IF( ISNA( 'F_Input Override'!G991 ), "", IF( ISBLANK( 'F_Input Override'!G991 ), 'F_Inputs - BP'!G991, 'F_Input Override'!G991 ) )</f>
        <v>0</v>
      </c>
      <c r="H991" s="58">
        <f xml:space="preserve"> IF( ISNA( 'F_Input Override'!H991 ), "", IF( ISBLANK( 'F_Input Override'!H991 ), 'F_Inputs - BP'!H991, 'F_Input Override'!H991 ) )</f>
        <v>0</v>
      </c>
      <c r="I991" s="58">
        <f xml:space="preserve"> IF( ISNA( 'F_Input Override'!I991 ), "", IF( ISBLANK( 'F_Input Override'!I991 ), 'F_Inputs - BP'!I991, 'F_Input Override'!I991 ) )</f>
        <v>0</v>
      </c>
      <c r="J991" s="58">
        <f xml:space="preserve"> IF( ISNA( 'F_Input Override'!J991 ), "", IF( ISBLANK( 'F_Input Override'!J991 ), 'F_Inputs - BP'!J991, 'F_Input Override'!J991 ) )</f>
        <v>0</v>
      </c>
      <c r="K991" s="64" t="str">
        <f xml:space="preserve"> INDEX(Lookup!C:C, MATCH('Inp - BP final'!B991, Lookup!B:B, 0),)</f>
        <v>Plus capex WWN+</v>
      </c>
    </row>
    <row r="992" spans="1:12">
      <c r="A992" t="s">
        <v>351</v>
      </c>
      <c r="B992" t="s">
        <v>188</v>
      </c>
      <c r="C992" t="s">
        <v>189</v>
      </c>
      <c r="D992" t="s">
        <v>47</v>
      </c>
      <c r="E992" t="s">
        <v>41</v>
      </c>
      <c r="F992" s="58">
        <f xml:space="preserve"> IF( ISNA( 'F_Input Override'!F992 ), "", IF( ISBLANK( 'F_Input Override'!F992 ), 'F_Inputs - BP'!F992, 'F_Input Override'!F992 ) )</f>
        <v>0</v>
      </c>
      <c r="G992" s="58">
        <f xml:space="preserve"> IF( ISNA( 'F_Input Override'!G992 ), "", IF( ISBLANK( 'F_Input Override'!G992 ), 'F_Inputs - BP'!G992, 'F_Input Override'!G992 ) )</f>
        <v>0</v>
      </c>
      <c r="H992" s="58">
        <f xml:space="preserve"> IF( ISNA( 'F_Input Override'!H992 ), "", IF( ISBLANK( 'F_Input Override'!H992 ), 'F_Inputs - BP'!H992, 'F_Input Override'!H992 ) )</f>
        <v>0</v>
      </c>
      <c r="I992" s="58">
        <f xml:space="preserve"> IF( ISNA( 'F_Input Override'!I992 ), "", IF( ISBLANK( 'F_Input Override'!I992 ), 'F_Inputs - BP'!I992, 'F_Input Override'!I992 ) )</f>
        <v>0</v>
      </c>
      <c r="J992" s="58">
        <f xml:space="preserve"> IF( ISNA( 'F_Input Override'!J992 ), "", IF( ISBLANK( 'F_Input Override'!J992 ), 'F_Inputs - BP'!J992, 'F_Input Override'!J992 ) )</f>
        <v>0</v>
      </c>
      <c r="K992" s="64" t="str">
        <f xml:space="preserve"> INDEX(Lookup!C:C, MATCH('Inp - BP final'!B992, Lookup!B:B, 0),)</f>
        <v>Plus capex BIO</v>
      </c>
    </row>
    <row r="993" spans="1:11">
      <c r="A993" t="s">
        <v>351</v>
      </c>
      <c r="B993" t="s">
        <v>190</v>
      </c>
      <c r="C993" t="s">
        <v>191</v>
      </c>
      <c r="D993" t="s">
        <v>47</v>
      </c>
      <c r="E993" t="s">
        <v>41</v>
      </c>
      <c r="F993" s="58">
        <f xml:space="preserve"> IF( ISNA( 'F_Input Override'!F993 ), "", IF( ISBLANK( 'F_Input Override'!F993 ), 'F_Inputs - BP'!F993, 'F_Input Override'!F993 ) )</f>
        <v>0</v>
      </c>
      <c r="G993" s="58">
        <f xml:space="preserve"> IF( ISNA( 'F_Input Override'!G993 ), "", IF( ISBLANK( 'F_Input Override'!G993 ), 'F_Inputs - BP'!G993, 'F_Input Override'!G993 ) )</f>
        <v>0</v>
      </c>
      <c r="H993" s="58">
        <f xml:space="preserve"> IF( ISNA( 'F_Input Override'!H993 ), "", IF( ISBLANK( 'F_Input Override'!H993 ), 'F_Inputs - BP'!H993, 'F_Input Override'!H993 ) )</f>
        <v>0</v>
      </c>
      <c r="I993" s="58">
        <f xml:space="preserve"> IF( ISNA( 'F_Input Override'!I993 ), "", IF( ISBLANK( 'F_Input Override'!I993 ), 'F_Inputs - BP'!I993, 'F_Input Override'!I993 ) )</f>
        <v>0</v>
      </c>
      <c r="J993" s="58">
        <f xml:space="preserve"> IF( ISNA( 'F_Input Override'!J993 ), "", IF( ISBLANK( 'F_Input Override'!J993 ), 'F_Inputs - BP'!J993, 'F_Input Override'!J993 ) )</f>
        <v>0</v>
      </c>
      <c r="K993" s="64" t="str">
        <f xml:space="preserve"> INDEX(Lookup!C:C, MATCH('Inp - BP final'!B993, Lookup!B:B, 0),)</f>
        <v>Plus capex BIO</v>
      </c>
    </row>
    <row r="994" spans="1:11">
      <c r="A994" t="s">
        <v>351</v>
      </c>
      <c r="B994" t="s">
        <v>192</v>
      </c>
      <c r="C994" t="s">
        <v>193</v>
      </c>
      <c r="D994" t="s">
        <v>47</v>
      </c>
      <c r="E994" t="s">
        <v>41</v>
      </c>
      <c r="F994" s="58">
        <f xml:space="preserve"> IF( ISNA( 'F_Input Override'!F994 ), "", IF( ISBLANK( 'F_Input Override'!F994 ), 'F_Inputs - BP'!F994, 'F_Input Override'!F994 ) )</f>
        <v>0</v>
      </c>
      <c r="G994" s="58">
        <f xml:space="preserve"> IF( ISNA( 'F_Input Override'!G994 ), "", IF( ISBLANK( 'F_Input Override'!G994 ), 'F_Inputs - BP'!G994, 'F_Input Override'!G994 ) )</f>
        <v>0</v>
      </c>
      <c r="H994" s="58">
        <f xml:space="preserve"> IF( ISNA( 'F_Input Override'!H994 ), "", IF( ISBLANK( 'F_Input Override'!H994 ), 'F_Inputs - BP'!H994, 'F_Input Override'!H994 ) )</f>
        <v>0</v>
      </c>
      <c r="I994" s="58">
        <f xml:space="preserve"> IF( ISNA( 'F_Input Override'!I994 ), "", IF( ISBLANK( 'F_Input Override'!I994 ), 'F_Inputs - BP'!I994, 'F_Input Override'!I994 ) )</f>
        <v>0</v>
      </c>
      <c r="J994" s="58">
        <f xml:space="preserve"> IF( ISNA( 'F_Input Override'!J994 ), "", IF( ISBLANK( 'F_Input Override'!J994 ), 'F_Inputs - BP'!J994, 'F_Input Override'!J994 ) )</f>
        <v>0</v>
      </c>
      <c r="K994" s="64" t="str">
        <f xml:space="preserve"> INDEX(Lookup!C:C, MATCH('Inp - BP final'!B994, Lookup!B:B, 0),)</f>
        <v>Plus capex BIO</v>
      </c>
    </row>
    <row r="995" spans="1:11">
      <c r="A995" t="s">
        <v>351</v>
      </c>
      <c r="B995" t="s">
        <v>194</v>
      </c>
      <c r="C995" t="s">
        <v>195</v>
      </c>
      <c r="D995" t="s">
        <v>47</v>
      </c>
      <c r="E995" t="s">
        <v>41</v>
      </c>
      <c r="F995" s="58">
        <f xml:space="preserve"> IF( ISNA( 'F_Input Override'!F995 ), "", IF( ISBLANK( 'F_Input Override'!F995 ), 'F_Inputs - BP'!F995, 'F_Input Override'!F995 ) )</f>
        <v>0</v>
      </c>
      <c r="G995" s="58">
        <f xml:space="preserve"> IF( ISNA( 'F_Input Override'!G995 ), "", IF( ISBLANK( 'F_Input Override'!G995 ), 'F_Inputs - BP'!G995, 'F_Input Override'!G995 ) )</f>
        <v>0</v>
      </c>
      <c r="H995" s="58">
        <f xml:space="preserve"> IF( ISNA( 'F_Input Override'!H995 ), "", IF( ISBLANK( 'F_Input Override'!H995 ), 'F_Inputs - BP'!H995, 'F_Input Override'!H995 ) )</f>
        <v>0</v>
      </c>
      <c r="I995" s="58">
        <f xml:space="preserve"> IF( ISNA( 'F_Input Override'!I995 ), "", IF( ISBLANK( 'F_Input Override'!I995 ), 'F_Inputs - BP'!I995, 'F_Input Override'!I995 ) )</f>
        <v>0</v>
      </c>
      <c r="J995" s="58">
        <f xml:space="preserve"> IF( ISNA( 'F_Input Override'!J995 ), "", IF( ISBLANK( 'F_Input Override'!J995 ), 'F_Inputs - BP'!J995, 'F_Input Override'!J995 ) )</f>
        <v>0</v>
      </c>
      <c r="K995" s="64" t="str">
        <f xml:space="preserve"> INDEX(Lookup!C:C, MATCH('Inp - BP final'!B995, Lookup!B:B, 0),)</f>
        <v>Plus capex ADDN1</v>
      </c>
    </row>
    <row r="996" spans="1:11">
      <c r="A996" t="s">
        <v>351</v>
      </c>
      <c r="B996" t="s">
        <v>196</v>
      </c>
      <c r="C996" t="s">
        <v>197</v>
      </c>
      <c r="D996" t="s">
        <v>47</v>
      </c>
      <c r="E996" t="s">
        <v>41</v>
      </c>
      <c r="F996" s="58">
        <f xml:space="preserve"> IF( ISNA( 'F_Input Override'!F996 ), "", IF( ISBLANK( 'F_Input Override'!F996 ), 'F_Inputs - BP'!F996, 'F_Input Override'!F996 ) )</f>
        <v>0</v>
      </c>
      <c r="G996" s="58">
        <f xml:space="preserve"> IF( ISNA( 'F_Input Override'!G996 ), "", IF( ISBLANK( 'F_Input Override'!G996 ), 'F_Inputs - BP'!G996, 'F_Input Override'!G996 ) )</f>
        <v>0</v>
      </c>
      <c r="H996" s="58">
        <f xml:space="preserve"> IF( ISNA( 'F_Input Override'!H996 ), "", IF( ISBLANK( 'F_Input Override'!H996 ), 'F_Inputs - BP'!H996, 'F_Input Override'!H996 ) )</f>
        <v>0</v>
      </c>
      <c r="I996" s="58">
        <f xml:space="preserve"> IF( ISNA( 'F_Input Override'!I996 ), "", IF( ISBLANK( 'F_Input Override'!I996 ), 'F_Inputs - BP'!I996, 'F_Input Override'!I996 ) )</f>
        <v>0</v>
      </c>
      <c r="J996" s="58">
        <f xml:space="preserve"> IF( ISNA( 'F_Input Override'!J996 ), "", IF( ISBLANK( 'F_Input Override'!J996 ), 'F_Inputs - BP'!J996, 'F_Input Override'!J996 ) )</f>
        <v>0</v>
      </c>
      <c r="K996" s="64" t="str">
        <f xml:space="preserve"> INDEX(Lookup!C:C, MATCH('Inp - BP final'!B996, Lookup!B:B, 0),)</f>
        <v>Plus capex ADDN2</v>
      </c>
    </row>
    <row r="997" spans="1:11">
      <c r="A997" t="s">
        <v>351</v>
      </c>
      <c r="B997" t="s">
        <v>198</v>
      </c>
      <c r="C997" t="s">
        <v>199</v>
      </c>
      <c r="D997" t="s">
        <v>47</v>
      </c>
      <c r="E997" t="s">
        <v>41</v>
      </c>
      <c r="F997" s="58">
        <f xml:space="preserve"> IF( ISNA( 'F_Input Override'!F997 ), "", IF( ISBLANK( 'F_Input Override'!F997 ), 'F_Inputs - BP'!F997, 'F_Input Override'!F997 ) )</f>
        <v>0</v>
      </c>
      <c r="G997" s="58">
        <f xml:space="preserve"> IF( ISNA( 'F_Input Override'!G997 ), "", IF( ISBLANK( 'F_Input Override'!G997 ), 'F_Inputs - BP'!G997, 'F_Input Override'!G997 ) )</f>
        <v>0</v>
      </c>
      <c r="H997" s="58">
        <f xml:space="preserve"> IF( ISNA( 'F_Input Override'!H997 ), "", IF( ISBLANK( 'F_Input Override'!H997 ), 'F_Inputs - BP'!H997, 'F_Input Override'!H997 ) )</f>
        <v>0</v>
      </c>
      <c r="I997" s="58">
        <f xml:space="preserve"> IF( ISNA( 'F_Input Override'!I997 ), "", IF( ISBLANK( 'F_Input Override'!I997 ), 'F_Inputs - BP'!I997, 'F_Input Override'!I997 ) )</f>
        <v>0</v>
      </c>
      <c r="J997" s="58">
        <f xml:space="preserve"> IF( ISNA( 'F_Input Override'!J997 ), "", IF( ISBLANK( 'F_Input Override'!J997 ), 'F_Inputs - BP'!J997, 'F_Input Override'!J997 ) )</f>
        <v>0</v>
      </c>
      <c r="K997" s="64" t="str">
        <f xml:space="preserve"> INDEX(Lookup!C:C, MATCH('Inp - BP final'!B997, Lookup!B:B, 0),)</f>
        <v>Plus capex Total</v>
      </c>
    </row>
    <row r="998" spans="1:11">
      <c r="A998" t="s">
        <v>351</v>
      </c>
      <c r="B998" t="s">
        <v>200</v>
      </c>
      <c r="C998" t="s">
        <v>201</v>
      </c>
      <c r="D998" t="s">
        <v>47</v>
      </c>
      <c r="E998" t="s">
        <v>41</v>
      </c>
      <c r="F998" s="58">
        <f xml:space="preserve"> IF( ISNA( 'F_Input Override'!F998 ), "", IF( ISBLANK( 'F_Input Override'!F998 ), 'F_Inputs - BP'!F998, 'F_Input Override'!F998 ) )</f>
        <v>0</v>
      </c>
      <c r="G998" s="58">
        <f xml:space="preserve"> IF( ISNA( 'F_Input Override'!G998 ), "", IF( ISBLANK( 'F_Input Override'!G998 ), 'F_Inputs - BP'!G998, 'F_Input Override'!G998 ) )</f>
        <v>0</v>
      </c>
      <c r="H998" s="58">
        <f xml:space="preserve"> IF( ISNA( 'F_Input Override'!H998 ), "", IF( ISBLANK( 'F_Input Override'!H998 ), 'F_Inputs - BP'!H998, 'F_Input Override'!H998 ) )</f>
        <v>0</v>
      </c>
      <c r="I998" s="58">
        <f xml:space="preserve"> IF( ISNA( 'F_Input Override'!I998 ), "", IF( ISBLANK( 'F_Input Override'!I998 ), 'F_Inputs - BP'!I998, 'F_Input Override'!I998 ) )</f>
        <v>0</v>
      </c>
      <c r="J998" s="58">
        <f xml:space="preserve"> IF( ISNA( 'F_Input Override'!J998 ), "", IF( ISBLANK( 'F_Input Override'!J998 ), 'F_Inputs - BP'!J998, 'F_Input Override'!J998 ) )</f>
        <v>0</v>
      </c>
      <c r="K998" s="64" t="str">
        <f xml:space="preserve"> INDEX(Lookup!C:C, MATCH('Inp - BP final'!B998, Lookup!B:B, 0),)</f>
        <v>Plus opex WWN+</v>
      </c>
    </row>
    <row r="999" spans="1:11">
      <c r="A999" t="s">
        <v>351</v>
      </c>
      <c r="B999" t="s">
        <v>202</v>
      </c>
      <c r="C999" t="s">
        <v>203</v>
      </c>
      <c r="D999" t="s">
        <v>47</v>
      </c>
      <c r="E999" t="s">
        <v>41</v>
      </c>
      <c r="F999" s="58">
        <f xml:space="preserve"> IF( ISNA( 'F_Input Override'!F999 ), "", IF( ISBLANK( 'F_Input Override'!F999 ), 'F_Inputs - BP'!F999, 'F_Input Override'!F999 ) )</f>
        <v>0</v>
      </c>
      <c r="G999" s="58">
        <f xml:space="preserve"> IF( ISNA( 'F_Input Override'!G999 ), "", IF( ISBLANK( 'F_Input Override'!G999 ), 'F_Inputs - BP'!G999, 'F_Input Override'!G999 ) )</f>
        <v>0</v>
      </c>
      <c r="H999" s="58">
        <f xml:space="preserve"> IF( ISNA( 'F_Input Override'!H999 ), "", IF( ISBLANK( 'F_Input Override'!H999 ), 'F_Inputs - BP'!H999, 'F_Input Override'!H999 ) )</f>
        <v>0</v>
      </c>
      <c r="I999" s="58">
        <f xml:space="preserve"> IF( ISNA( 'F_Input Override'!I999 ), "", IF( ISBLANK( 'F_Input Override'!I999 ), 'F_Inputs - BP'!I999, 'F_Input Override'!I999 ) )</f>
        <v>0</v>
      </c>
      <c r="J999" s="58">
        <f xml:space="preserve"> IF( ISNA( 'F_Input Override'!J999 ), "", IF( ISBLANK( 'F_Input Override'!J999 ), 'F_Inputs - BP'!J999, 'F_Input Override'!J999 ) )</f>
        <v>0</v>
      </c>
      <c r="K999" s="64" t="str">
        <f xml:space="preserve"> INDEX(Lookup!C:C, MATCH('Inp - BP final'!B999, Lookup!B:B, 0),)</f>
        <v>Plus opex WWN+</v>
      </c>
    </row>
    <row r="1000" spans="1:11">
      <c r="A1000" t="s">
        <v>351</v>
      </c>
      <c r="B1000" t="s">
        <v>204</v>
      </c>
      <c r="C1000" t="s">
        <v>205</v>
      </c>
      <c r="D1000" t="s">
        <v>47</v>
      </c>
      <c r="E1000" t="s">
        <v>41</v>
      </c>
      <c r="F1000" s="58">
        <f xml:space="preserve"> IF( ISNA( 'F_Input Override'!F1000 ), "", IF( ISBLANK( 'F_Input Override'!F1000 ), 'F_Inputs - BP'!F1000, 'F_Input Override'!F1000 ) )</f>
        <v>0</v>
      </c>
      <c r="G1000" s="58">
        <f xml:space="preserve"> IF( ISNA( 'F_Input Override'!G1000 ), "", IF( ISBLANK( 'F_Input Override'!G1000 ), 'F_Inputs - BP'!G1000, 'F_Input Override'!G1000 ) )</f>
        <v>0</v>
      </c>
      <c r="H1000" s="58">
        <f xml:space="preserve"> IF( ISNA( 'F_Input Override'!H1000 ), "", IF( ISBLANK( 'F_Input Override'!H1000 ), 'F_Inputs - BP'!H1000, 'F_Input Override'!H1000 ) )</f>
        <v>0</v>
      </c>
      <c r="I1000" s="58">
        <f xml:space="preserve"> IF( ISNA( 'F_Input Override'!I1000 ), "", IF( ISBLANK( 'F_Input Override'!I1000 ), 'F_Inputs - BP'!I1000, 'F_Input Override'!I1000 ) )</f>
        <v>0</v>
      </c>
      <c r="J1000" s="58">
        <f xml:space="preserve"> IF( ISNA( 'F_Input Override'!J1000 ), "", IF( ISBLANK( 'F_Input Override'!J1000 ), 'F_Inputs - BP'!J1000, 'F_Input Override'!J1000 ) )</f>
        <v>0</v>
      </c>
      <c r="K1000" s="64" t="str">
        <f xml:space="preserve"> INDEX(Lookup!C:C, MATCH('Inp - BP final'!B1000, Lookup!B:B, 0),)</f>
        <v>Plus opex WWN+</v>
      </c>
    </row>
    <row r="1001" spans="1:11">
      <c r="A1001" t="s">
        <v>351</v>
      </c>
      <c r="B1001" t="s">
        <v>206</v>
      </c>
      <c r="C1001" t="s">
        <v>207</v>
      </c>
      <c r="D1001" t="s">
        <v>47</v>
      </c>
      <c r="E1001" t="s">
        <v>41</v>
      </c>
      <c r="F1001" s="58">
        <f xml:space="preserve"> IF( ISNA( 'F_Input Override'!F1001 ), "", IF( ISBLANK( 'F_Input Override'!F1001 ), 'F_Inputs - BP'!F1001, 'F_Input Override'!F1001 ) )</f>
        <v>0</v>
      </c>
      <c r="G1001" s="58">
        <f xml:space="preserve"> IF( ISNA( 'F_Input Override'!G1001 ), "", IF( ISBLANK( 'F_Input Override'!G1001 ), 'F_Inputs - BP'!G1001, 'F_Input Override'!G1001 ) )</f>
        <v>0</v>
      </c>
      <c r="H1001" s="58">
        <f xml:space="preserve"> IF( ISNA( 'F_Input Override'!H1001 ), "", IF( ISBLANK( 'F_Input Override'!H1001 ), 'F_Inputs - BP'!H1001, 'F_Input Override'!H1001 ) )</f>
        <v>0</v>
      </c>
      <c r="I1001" s="58">
        <f xml:space="preserve"> IF( ISNA( 'F_Input Override'!I1001 ), "", IF( ISBLANK( 'F_Input Override'!I1001 ), 'F_Inputs - BP'!I1001, 'F_Input Override'!I1001 ) )</f>
        <v>0</v>
      </c>
      <c r="J1001" s="58">
        <f xml:space="preserve"> IF( ISNA( 'F_Input Override'!J1001 ), "", IF( ISBLANK( 'F_Input Override'!J1001 ), 'F_Inputs - BP'!J1001, 'F_Input Override'!J1001 ) )</f>
        <v>0</v>
      </c>
      <c r="K1001" s="64" t="str">
        <f xml:space="preserve"> INDEX(Lookup!C:C, MATCH('Inp - BP final'!B1001, Lookup!B:B, 0),)</f>
        <v>Plus opex WWN+</v>
      </c>
    </row>
    <row r="1002" spans="1:11">
      <c r="A1002" t="s">
        <v>351</v>
      </c>
      <c r="B1002" t="s">
        <v>208</v>
      </c>
      <c r="C1002" t="s">
        <v>209</v>
      </c>
      <c r="D1002" t="s">
        <v>47</v>
      </c>
      <c r="E1002" t="s">
        <v>41</v>
      </c>
      <c r="F1002" s="58">
        <f xml:space="preserve"> IF( ISNA( 'F_Input Override'!F1002 ), "", IF( ISBLANK( 'F_Input Override'!F1002 ), 'F_Inputs - BP'!F1002, 'F_Input Override'!F1002 ) )</f>
        <v>0</v>
      </c>
      <c r="G1002" s="58">
        <f xml:space="preserve"> IF( ISNA( 'F_Input Override'!G1002 ), "", IF( ISBLANK( 'F_Input Override'!G1002 ), 'F_Inputs - BP'!G1002, 'F_Input Override'!G1002 ) )</f>
        <v>0</v>
      </c>
      <c r="H1002" s="58">
        <f xml:space="preserve"> IF( ISNA( 'F_Input Override'!H1002 ), "", IF( ISBLANK( 'F_Input Override'!H1002 ), 'F_Inputs - BP'!H1002, 'F_Input Override'!H1002 ) )</f>
        <v>0</v>
      </c>
      <c r="I1002" s="58">
        <f xml:space="preserve"> IF( ISNA( 'F_Input Override'!I1002 ), "", IF( ISBLANK( 'F_Input Override'!I1002 ), 'F_Inputs - BP'!I1002, 'F_Input Override'!I1002 ) )</f>
        <v>0</v>
      </c>
      <c r="J1002" s="58">
        <f xml:space="preserve"> IF( ISNA( 'F_Input Override'!J1002 ), "", IF( ISBLANK( 'F_Input Override'!J1002 ), 'F_Inputs - BP'!J1002, 'F_Input Override'!J1002 ) )</f>
        <v>0</v>
      </c>
      <c r="K1002" s="64" t="str">
        <f xml:space="preserve"> INDEX(Lookup!C:C, MATCH('Inp - BP final'!B1002, Lookup!B:B, 0),)</f>
        <v>Plus opex WWN+</v>
      </c>
    </row>
    <row r="1003" spans="1:11">
      <c r="A1003" t="s">
        <v>351</v>
      </c>
      <c r="B1003" t="s">
        <v>210</v>
      </c>
      <c r="C1003" t="s">
        <v>211</v>
      </c>
      <c r="D1003" t="s">
        <v>47</v>
      </c>
      <c r="E1003" t="s">
        <v>41</v>
      </c>
      <c r="F1003" s="58">
        <f xml:space="preserve"> IF( ISNA( 'F_Input Override'!F1003 ), "", IF( ISBLANK( 'F_Input Override'!F1003 ), 'F_Inputs - BP'!F1003, 'F_Input Override'!F1003 ) )</f>
        <v>0</v>
      </c>
      <c r="G1003" s="58">
        <f xml:space="preserve"> IF( ISNA( 'F_Input Override'!G1003 ), "", IF( ISBLANK( 'F_Input Override'!G1003 ), 'F_Inputs - BP'!G1003, 'F_Input Override'!G1003 ) )</f>
        <v>0</v>
      </c>
      <c r="H1003" s="58">
        <f xml:space="preserve"> IF( ISNA( 'F_Input Override'!H1003 ), "", IF( ISBLANK( 'F_Input Override'!H1003 ), 'F_Inputs - BP'!H1003, 'F_Input Override'!H1003 ) )</f>
        <v>0</v>
      </c>
      <c r="I1003" s="58">
        <f xml:space="preserve"> IF( ISNA( 'F_Input Override'!I1003 ), "", IF( ISBLANK( 'F_Input Override'!I1003 ), 'F_Inputs - BP'!I1003, 'F_Input Override'!I1003 ) )</f>
        <v>0</v>
      </c>
      <c r="J1003" s="58">
        <f xml:space="preserve"> IF( ISNA( 'F_Input Override'!J1003 ), "", IF( ISBLANK( 'F_Input Override'!J1003 ), 'F_Inputs - BP'!J1003, 'F_Input Override'!J1003 ) )</f>
        <v>0</v>
      </c>
      <c r="K1003" s="64" t="str">
        <f xml:space="preserve"> INDEX(Lookup!C:C, MATCH('Inp - BP final'!B1003, Lookup!B:B, 0),)</f>
        <v>Plus opex BIO</v>
      </c>
    </row>
    <row r="1004" spans="1:11">
      <c r="A1004" t="s">
        <v>351</v>
      </c>
      <c r="B1004" t="s">
        <v>212</v>
      </c>
      <c r="C1004" t="s">
        <v>213</v>
      </c>
      <c r="D1004" t="s">
        <v>47</v>
      </c>
      <c r="E1004" t="s">
        <v>41</v>
      </c>
      <c r="F1004" s="58">
        <f xml:space="preserve"> IF( ISNA( 'F_Input Override'!F1004 ), "", IF( ISBLANK( 'F_Input Override'!F1004 ), 'F_Inputs - BP'!F1004, 'F_Input Override'!F1004 ) )</f>
        <v>0</v>
      </c>
      <c r="G1004" s="58">
        <f xml:space="preserve"> IF( ISNA( 'F_Input Override'!G1004 ), "", IF( ISBLANK( 'F_Input Override'!G1004 ), 'F_Inputs - BP'!G1004, 'F_Input Override'!G1004 ) )</f>
        <v>0</v>
      </c>
      <c r="H1004" s="58">
        <f xml:space="preserve"> IF( ISNA( 'F_Input Override'!H1004 ), "", IF( ISBLANK( 'F_Input Override'!H1004 ), 'F_Inputs - BP'!H1004, 'F_Input Override'!H1004 ) )</f>
        <v>0</v>
      </c>
      <c r="I1004" s="58">
        <f xml:space="preserve"> IF( ISNA( 'F_Input Override'!I1004 ), "", IF( ISBLANK( 'F_Input Override'!I1004 ), 'F_Inputs - BP'!I1004, 'F_Input Override'!I1004 ) )</f>
        <v>0</v>
      </c>
      <c r="J1004" s="58">
        <f xml:space="preserve"> IF( ISNA( 'F_Input Override'!J1004 ), "", IF( ISBLANK( 'F_Input Override'!J1004 ), 'F_Inputs - BP'!J1004, 'F_Input Override'!J1004 ) )</f>
        <v>0</v>
      </c>
      <c r="K1004" s="64" t="str">
        <f xml:space="preserve"> INDEX(Lookup!C:C, MATCH('Inp - BP final'!B1004, Lookup!B:B, 0),)</f>
        <v>Plus opex BIO</v>
      </c>
    </row>
    <row r="1005" spans="1:11">
      <c r="A1005" t="s">
        <v>351</v>
      </c>
      <c r="B1005" t="s">
        <v>214</v>
      </c>
      <c r="C1005" t="s">
        <v>215</v>
      </c>
      <c r="D1005" t="s">
        <v>47</v>
      </c>
      <c r="E1005" t="s">
        <v>41</v>
      </c>
      <c r="F1005" s="58">
        <f xml:space="preserve"> IF( ISNA( 'F_Input Override'!F1005 ), "", IF( ISBLANK( 'F_Input Override'!F1005 ), 'F_Inputs - BP'!F1005, 'F_Input Override'!F1005 ) )</f>
        <v>0</v>
      </c>
      <c r="G1005" s="58">
        <f xml:space="preserve"> IF( ISNA( 'F_Input Override'!G1005 ), "", IF( ISBLANK( 'F_Input Override'!G1005 ), 'F_Inputs - BP'!G1005, 'F_Input Override'!G1005 ) )</f>
        <v>0</v>
      </c>
      <c r="H1005" s="58">
        <f xml:space="preserve"> IF( ISNA( 'F_Input Override'!H1005 ), "", IF( ISBLANK( 'F_Input Override'!H1005 ), 'F_Inputs - BP'!H1005, 'F_Input Override'!H1005 ) )</f>
        <v>0</v>
      </c>
      <c r="I1005" s="58">
        <f xml:space="preserve"> IF( ISNA( 'F_Input Override'!I1005 ), "", IF( ISBLANK( 'F_Input Override'!I1005 ), 'F_Inputs - BP'!I1005, 'F_Input Override'!I1005 ) )</f>
        <v>0</v>
      </c>
      <c r="J1005" s="58">
        <f xml:space="preserve"> IF( ISNA( 'F_Input Override'!J1005 ), "", IF( ISBLANK( 'F_Input Override'!J1005 ), 'F_Inputs - BP'!J1005, 'F_Input Override'!J1005 ) )</f>
        <v>0</v>
      </c>
      <c r="K1005" s="64" t="str">
        <f xml:space="preserve"> INDEX(Lookup!C:C, MATCH('Inp - BP final'!B1005, Lookup!B:B, 0),)</f>
        <v>Plus opex BIO</v>
      </c>
    </row>
    <row r="1006" spans="1:11">
      <c r="A1006" t="s">
        <v>351</v>
      </c>
      <c r="B1006" t="s">
        <v>216</v>
      </c>
      <c r="C1006" t="s">
        <v>217</v>
      </c>
      <c r="D1006" t="s">
        <v>47</v>
      </c>
      <c r="E1006" t="s">
        <v>41</v>
      </c>
      <c r="F1006" s="58">
        <f xml:space="preserve"> IF( ISNA( 'F_Input Override'!F1006 ), "", IF( ISBLANK( 'F_Input Override'!F1006 ), 'F_Inputs - BP'!F1006, 'F_Input Override'!F1006 ) )</f>
        <v>0</v>
      </c>
      <c r="G1006" s="58">
        <f xml:space="preserve"> IF( ISNA( 'F_Input Override'!G1006 ), "", IF( ISBLANK( 'F_Input Override'!G1006 ), 'F_Inputs - BP'!G1006, 'F_Input Override'!G1006 ) )</f>
        <v>0</v>
      </c>
      <c r="H1006" s="58">
        <f xml:space="preserve"> IF( ISNA( 'F_Input Override'!H1006 ), "", IF( ISBLANK( 'F_Input Override'!H1006 ), 'F_Inputs - BP'!H1006, 'F_Input Override'!H1006 ) )</f>
        <v>0</v>
      </c>
      <c r="I1006" s="58">
        <f xml:space="preserve"> IF( ISNA( 'F_Input Override'!I1006 ), "", IF( ISBLANK( 'F_Input Override'!I1006 ), 'F_Inputs - BP'!I1006, 'F_Input Override'!I1006 ) )</f>
        <v>0</v>
      </c>
      <c r="J1006" s="58">
        <f xml:space="preserve"> IF( ISNA( 'F_Input Override'!J1006 ), "", IF( ISBLANK( 'F_Input Override'!J1006 ), 'F_Inputs - BP'!J1006, 'F_Input Override'!J1006 ) )</f>
        <v>0</v>
      </c>
      <c r="K1006" s="64" t="str">
        <f xml:space="preserve"> INDEX(Lookup!C:C, MATCH('Inp - BP final'!B1006, Lookup!B:B, 0),)</f>
        <v>Plus opex ADDN1</v>
      </c>
    </row>
    <row r="1007" spans="1:11">
      <c r="A1007" t="s">
        <v>351</v>
      </c>
      <c r="B1007" t="s">
        <v>218</v>
      </c>
      <c r="C1007" t="s">
        <v>219</v>
      </c>
      <c r="D1007" t="s">
        <v>47</v>
      </c>
      <c r="E1007" t="s">
        <v>41</v>
      </c>
      <c r="F1007" s="58">
        <f xml:space="preserve"> IF( ISNA( 'F_Input Override'!F1007 ), "", IF( ISBLANK( 'F_Input Override'!F1007 ), 'F_Inputs - BP'!F1007, 'F_Input Override'!F1007 ) )</f>
        <v>0</v>
      </c>
      <c r="G1007" s="58">
        <f xml:space="preserve"> IF( ISNA( 'F_Input Override'!G1007 ), "", IF( ISBLANK( 'F_Input Override'!G1007 ), 'F_Inputs - BP'!G1007, 'F_Input Override'!G1007 ) )</f>
        <v>0</v>
      </c>
      <c r="H1007" s="58">
        <f xml:space="preserve"> IF( ISNA( 'F_Input Override'!H1007 ), "", IF( ISBLANK( 'F_Input Override'!H1007 ), 'F_Inputs - BP'!H1007, 'F_Input Override'!H1007 ) )</f>
        <v>0</v>
      </c>
      <c r="I1007" s="58">
        <f xml:space="preserve"> IF( ISNA( 'F_Input Override'!I1007 ), "", IF( ISBLANK( 'F_Input Override'!I1007 ), 'F_Inputs - BP'!I1007, 'F_Input Override'!I1007 ) )</f>
        <v>0</v>
      </c>
      <c r="J1007" s="58">
        <f xml:space="preserve"> IF( ISNA( 'F_Input Override'!J1007 ), "", IF( ISBLANK( 'F_Input Override'!J1007 ), 'F_Inputs - BP'!J1007, 'F_Input Override'!J1007 ) )</f>
        <v>0</v>
      </c>
      <c r="K1007" s="64" t="str">
        <f xml:space="preserve"> INDEX(Lookup!C:C, MATCH('Inp - BP final'!B1007, Lookup!B:B, 0),)</f>
        <v>Plus opex ADDN2</v>
      </c>
    </row>
    <row r="1008" spans="1:11">
      <c r="A1008" t="s">
        <v>351</v>
      </c>
      <c r="B1008" t="s">
        <v>220</v>
      </c>
      <c r="C1008" t="s">
        <v>221</v>
      </c>
      <c r="D1008" t="s">
        <v>47</v>
      </c>
      <c r="E1008" t="s">
        <v>41</v>
      </c>
      <c r="F1008" s="58">
        <f xml:space="preserve"> IF( ISNA( 'F_Input Override'!F1008 ), "", IF( ISBLANK( 'F_Input Override'!F1008 ), 'F_Inputs - BP'!F1008, 'F_Input Override'!F1008 ) )</f>
        <v>0</v>
      </c>
      <c r="G1008" s="58">
        <f xml:space="preserve"> IF( ISNA( 'F_Input Override'!G1008 ), "", IF( ISBLANK( 'F_Input Override'!G1008 ), 'F_Inputs - BP'!G1008, 'F_Input Override'!G1008 ) )</f>
        <v>0</v>
      </c>
      <c r="H1008" s="58">
        <f xml:space="preserve"> IF( ISNA( 'F_Input Override'!H1008 ), "", IF( ISBLANK( 'F_Input Override'!H1008 ), 'F_Inputs - BP'!H1008, 'F_Input Override'!H1008 ) )</f>
        <v>0</v>
      </c>
      <c r="I1008" s="58">
        <f xml:space="preserve"> IF( ISNA( 'F_Input Override'!I1008 ), "", IF( ISBLANK( 'F_Input Override'!I1008 ), 'F_Inputs - BP'!I1008, 'F_Input Override'!I1008 ) )</f>
        <v>0</v>
      </c>
      <c r="J1008" s="58">
        <f xml:space="preserve"> IF( ISNA( 'F_Input Override'!J1008 ), "", IF( ISBLANK( 'F_Input Override'!J1008 ), 'F_Inputs - BP'!J1008, 'F_Input Override'!J1008 ) )</f>
        <v>0</v>
      </c>
      <c r="K1008" s="64" t="str">
        <f xml:space="preserve"> INDEX(Lookup!C:C, MATCH('Inp - BP final'!B1008, Lookup!B:B, 0),)</f>
        <v>Plus opex Total</v>
      </c>
    </row>
    <row r="1009" spans="1:11">
      <c r="A1009" t="s">
        <v>351</v>
      </c>
      <c r="B1009" t="s">
        <v>222</v>
      </c>
      <c r="C1009" t="s">
        <v>223</v>
      </c>
      <c r="D1009" t="s">
        <v>47</v>
      </c>
      <c r="E1009" t="s">
        <v>41</v>
      </c>
      <c r="F1009" s="58">
        <f xml:space="preserve"> IF( ISNA( 'F_Input Override'!F1009 ), "", IF( ISBLANK( 'F_Input Override'!F1009 ), 'F_Inputs - BP'!F1009, 'F_Input Override'!F1009 ) )</f>
        <v>0</v>
      </c>
      <c r="G1009" s="58">
        <f xml:space="preserve"> IF( ISNA( 'F_Input Override'!G1009 ), "", IF( ISBLANK( 'F_Input Override'!G1009 ), 'F_Inputs - BP'!G1009, 'F_Input Override'!G1009 ) )</f>
        <v>0</v>
      </c>
      <c r="H1009" s="58">
        <f xml:space="preserve"> IF( ISNA( 'F_Input Override'!H1009 ), "", IF( ISBLANK( 'F_Input Override'!H1009 ), 'F_Inputs - BP'!H1009, 'F_Input Override'!H1009 ) )</f>
        <v>0</v>
      </c>
      <c r="I1009" s="58">
        <f xml:space="preserve"> IF( ISNA( 'F_Input Override'!I1009 ), "", IF( ISBLANK( 'F_Input Override'!I1009 ), 'F_Inputs - BP'!I1009, 'F_Input Override'!I1009 ) )</f>
        <v>0</v>
      </c>
      <c r="J1009" s="58">
        <f xml:space="preserve"> IF( ISNA( 'F_Input Override'!J1009 ), "", IF( ISBLANK( 'F_Input Override'!J1009 ), 'F_Inputs - BP'!J1009, 'F_Input Override'!J1009 ) )</f>
        <v>0</v>
      </c>
      <c r="K1009" s="64" t="str">
        <f xml:space="preserve"> INDEX(Lookup!C:C, MATCH('Inp - BP final'!B1009, Lookup!B:B, 0),)</f>
        <v>Plus totex WWN+</v>
      </c>
    </row>
    <row r="1010" spans="1:11">
      <c r="A1010" t="s">
        <v>351</v>
      </c>
      <c r="B1010" t="s">
        <v>224</v>
      </c>
      <c r="C1010" t="s">
        <v>225</v>
      </c>
      <c r="D1010" t="s">
        <v>47</v>
      </c>
      <c r="E1010" t="s">
        <v>41</v>
      </c>
      <c r="F1010" s="58">
        <f xml:space="preserve"> IF( ISNA( 'F_Input Override'!F1010 ), "", IF( ISBLANK( 'F_Input Override'!F1010 ), 'F_Inputs - BP'!F1010, 'F_Input Override'!F1010 ) )</f>
        <v>0</v>
      </c>
      <c r="G1010" s="58">
        <f xml:space="preserve"> IF( ISNA( 'F_Input Override'!G1010 ), "", IF( ISBLANK( 'F_Input Override'!G1010 ), 'F_Inputs - BP'!G1010, 'F_Input Override'!G1010 ) )</f>
        <v>0</v>
      </c>
      <c r="H1010" s="58">
        <f xml:space="preserve"> IF( ISNA( 'F_Input Override'!H1010 ), "", IF( ISBLANK( 'F_Input Override'!H1010 ), 'F_Inputs - BP'!H1010, 'F_Input Override'!H1010 ) )</f>
        <v>0</v>
      </c>
      <c r="I1010" s="58">
        <f xml:space="preserve"> IF( ISNA( 'F_Input Override'!I1010 ), "", IF( ISBLANK( 'F_Input Override'!I1010 ), 'F_Inputs - BP'!I1010, 'F_Input Override'!I1010 ) )</f>
        <v>0</v>
      </c>
      <c r="J1010" s="58">
        <f xml:space="preserve"> IF( ISNA( 'F_Input Override'!J1010 ), "", IF( ISBLANK( 'F_Input Override'!J1010 ), 'F_Inputs - BP'!J1010, 'F_Input Override'!J1010 ) )</f>
        <v>0</v>
      </c>
      <c r="K1010" s="64" t="str">
        <f xml:space="preserve"> INDEX(Lookup!C:C, MATCH('Inp - BP final'!B1010, Lookup!B:B, 0),)</f>
        <v>Plus totex WWN+</v>
      </c>
    </row>
    <row r="1011" spans="1:11">
      <c r="A1011" t="s">
        <v>351</v>
      </c>
      <c r="B1011" t="s">
        <v>226</v>
      </c>
      <c r="C1011" t="s">
        <v>227</v>
      </c>
      <c r="D1011" t="s">
        <v>47</v>
      </c>
      <c r="E1011" t="s">
        <v>41</v>
      </c>
      <c r="F1011" s="58">
        <f xml:space="preserve"> IF( ISNA( 'F_Input Override'!F1011 ), "", IF( ISBLANK( 'F_Input Override'!F1011 ), 'F_Inputs - BP'!F1011, 'F_Input Override'!F1011 ) )</f>
        <v>0</v>
      </c>
      <c r="G1011" s="58">
        <f xml:space="preserve"> IF( ISNA( 'F_Input Override'!G1011 ), "", IF( ISBLANK( 'F_Input Override'!G1011 ), 'F_Inputs - BP'!G1011, 'F_Input Override'!G1011 ) )</f>
        <v>0</v>
      </c>
      <c r="H1011" s="58">
        <f xml:space="preserve"> IF( ISNA( 'F_Input Override'!H1011 ), "", IF( ISBLANK( 'F_Input Override'!H1011 ), 'F_Inputs - BP'!H1011, 'F_Input Override'!H1011 ) )</f>
        <v>0</v>
      </c>
      <c r="I1011" s="58">
        <f xml:space="preserve"> IF( ISNA( 'F_Input Override'!I1011 ), "", IF( ISBLANK( 'F_Input Override'!I1011 ), 'F_Inputs - BP'!I1011, 'F_Input Override'!I1011 ) )</f>
        <v>0</v>
      </c>
      <c r="J1011" s="58">
        <f xml:space="preserve"> IF( ISNA( 'F_Input Override'!J1011 ), "", IF( ISBLANK( 'F_Input Override'!J1011 ), 'F_Inputs - BP'!J1011, 'F_Input Override'!J1011 ) )</f>
        <v>0</v>
      </c>
      <c r="K1011" s="64" t="str">
        <f xml:space="preserve"> INDEX(Lookup!C:C, MATCH('Inp - BP final'!B1011, Lookup!B:B, 0),)</f>
        <v>Plus totex WWN+</v>
      </c>
    </row>
    <row r="1012" spans="1:11">
      <c r="A1012" t="s">
        <v>351</v>
      </c>
      <c r="B1012" t="s">
        <v>228</v>
      </c>
      <c r="C1012" t="s">
        <v>229</v>
      </c>
      <c r="D1012" t="s">
        <v>47</v>
      </c>
      <c r="E1012" t="s">
        <v>41</v>
      </c>
      <c r="F1012" s="58">
        <f xml:space="preserve"> IF( ISNA( 'F_Input Override'!F1012 ), "", IF( ISBLANK( 'F_Input Override'!F1012 ), 'F_Inputs - BP'!F1012, 'F_Input Override'!F1012 ) )</f>
        <v>0</v>
      </c>
      <c r="G1012" s="58">
        <f xml:space="preserve"> IF( ISNA( 'F_Input Override'!G1012 ), "", IF( ISBLANK( 'F_Input Override'!G1012 ), 'F_Inputs - BP'!G1012, 'F_Input Override'!G1012 ) )</f>
        <v>0</v>
      </c>
      <c r="H1012" s="58">
        <f xml:space="preserve"> IF( ISNA( 'F_Input Override'!H1012 ), "", IF( ISBLANK( 'F_Input Override'!H1012 ), 'F_Inputs - BP'!H1012, 'F_Input Override'!H1012 ) )</f>
        <v>0</v>
      </c>
      <c r="I1012" s="58">
        <f xml:space="preserve"> IF( ISNA( 'F_Input Override'!I1012 ), "", IF( ISBLANK( 'F_Input Override'!I1012 ), 'F_Inputs - BP'!I1012, 'F_Input Override'!I1012 ) )</f>
        <v>0</v>
      </c>
      <c r="J1012" s="58">
        <f xml:space="preserve"> IF( ISNA( 'F_Input Override'!J1012 ), "", IF( ISBLANK( 'F_Input Override'!J1012 ), 'F_Inputs - BP'!J1012, 'F_Input Override'!J1012 ) )</f>
        <v>0</v>
      </c>
      <c r="K1012" s="64" t="str">
        <f xml:space="preserve"> INDEX(Lookup!C:C, MATCH('Inp - BP final'!B1012, Lookup!B:B, 0),)</f>
        <v>Plus totex WWN+</v>
      </c>
    </row>
    <row r="1013" spans="1:11">
      <c r="A1013" t="s">
        <v>351</v>
      </c>
      <c r="B1013" t="s">
        <v>230</v>
      </c>
      <c r="C1013" t="s">
        <v>231</v>
      </c>
      <c r="D1013" t="s">
        <v>47</v>
      </c>
      <c r="E1013" t="s">
        <v>41</v>
      </c>
      <c r="F1013" s="58">
        <f xml:space="preserve"> IF( ISNA( 'F_Input Override'!F1013 ), "", IF( ISBLANK( 'F_Input Override'!F1013 ), 'F_Inputs - BP'!F1013, 'F_Input Override'!F1013 ) )</f>
        <v>0</v>
      </c>
      <c r="G1013" s="58">
        <f xml:space="preserve"> IF( ISNA( 'F_Input Override'!G1013 ), "", IF( ISBLANK( 'F_Input Override'!G1013 ), 'F_Inputs - BP'!G1013, 'F_Input Override'!G1013 ) )</f>
        <v>0</v>
      </c>
      <c r="H1013" s="58">
        <f xml:space="preserve"> IF( ISNA( 'F_Input Override'!H1013 ), "", IF( ISBLANK( 'F_Input Override'!H1013 ), 'F_Inputs - BP'!H1013, 'F_Input Override'!H1013 ) )</f>
        <v>0</v>
      </c>
      <c r="I1013" s="58">
        <f xml:space="preserve"> IF( ISNA( 'F_Input Override'!I1013 ), "", IF( ISBLANK( 'F_Input Override'!I1013 ), 'F_Inputs - BP'!I1013, 'F_Input Override'!I1013 ) )</f>
        <v>0</v>
      </c>
      <c r="J1013" s="58">
        <f xml:space="preserve"> IF( ISNA( 'F_Input Override'!J1013 ), "", IF( ISBLANK( 'F_Input Override'!J1013 ), 'F_Inputs - BP'!J1013, 'F_Input Override'!J1013 ) )</f>
        <v>0</v>
      </c>
      <c r="K1013" s="64" t="str">
        <f xml:space="preserve"> INDEX(Lookup!C:C, MATCH('Inp - BP final'!B1013, Lookup!B:B, 0),)</f>
        <v>Plus totex WWN+</v>
      </c>
    </row>
    <row r="1014" spans="1:11">
      <c r="A1014" t="s">
        <v>351</v>
      </c>
      <c r="B1014" t="s">
        <v>232</v>
      </c>
      <c r="C1014" t="s">
        <v>233</v>
      </c>
      <c r="D1014" t="s">
        <v>47</v>
      </c>
      <c r="E1014" t="s">
        <v>41</v>
      </c>
      <c r="F1014" s="58">
        <f xml:space="preserve"> IF( ISNA( 'F_Input Override'!F1014 ), "", IF( ISBLANK( 'F_Input Override'!F1014 ), 'F_Inputs - BP'!F1014, 'F_Input Override'!F1014 ) )</f>
        <v>0</v>
      </c>
      <c r="G1014" s="58">
        <f xml:space="preserve"> IF( ISNA( 'F_Input Override'!G1014 ), "", IF( ISBLANK( 'F_Input Override'!G1014 ), 'F_Inputs - BP'!G1014, 'F_Input Override'!G1014 ) )</f>
        <v>0</v>
      </c>
      <c r="H1014" s="58">
        <f xml:space="preserve"> IF( ISNA( 'F_Input Override'!H1014 ), "", IF( ISBLANK( 'F_Input Override'!H1014 ), 'F_Inputs - BP'!H1014, 'F_Input Override'!H1014 ) )</f>
        <v>0</v>
      </c>
      <c r="I1014" s="58">
        <f xml:space="preserve"> IF( ISNA( 'F_Input Override'!I1014 ), "", IF( ISBLANK( 'F_Input Override'!I1014 ), 'F_Inputs - BP'!I1014, 'F_Input Override'!I1014 ) )</f>
        <v>0</v>
      </c>
      <c r="J1014" s="58">
        <f xml:space="preserve"> IF( ISNA( 'F_Input Override'!J1014 ), "", IF( ISBLANK( 'F_Input Override'!J1014 ), 'F_Inputs - BP'!J1014, 'F_Input Override'!J1014 ) )</f>
        <v>0</v>
      </c>
      <c r="K1014" s="64" t="str">
        <f xml:space="preserve"> INDEX(Lookup!C:C, MATCH('Inp - BP final'!B1014, Lookup!B:B, 0),)</f>
        <v>Plus totex BIO</v>
      </c>
    </row>
    <row r="1015" spans="1:11">
      <c r="A1015" t="s">
        <v>351</v>
      </c>
      <c r="B1015" t="s">
        <v>234</v>
      </c>
      <c r="C1015" t="s">
        <v>235</v>
      </c>
      <c r="D1015" t="s">
        <v>47</v>
      </c>
      <c r="E1015" t="s">
        <v>41</v>
      </c>
      <c r="F1015" s="58">
        <f xml:space="preserve"> IF( ISNA( 'F_Input Override'!F1015 ), "", IF( ISBLANK( 'F_Input Override'!F1015 ), 'F_Inputs - BP'!F1015, 'F_Input Override'!F1015 ) )</f>
        <v>0</v>
      </c>
      <c r="G1015" s="58">
        <f xml:space="preserve"> IF( ISNA( 'F_Input Override'!G1015 ), "", IF( ISBLANK( 'F_Input Override'!G1015 ), 'F_Inputs - BP'!G1015, 'F_Input Override'!G1015 ) )</f>
        <v>0</v>
      </c>
      <c r="H1015" s="58">
        <f xml:space="preserve"> IF( ISNA( 'F_Input Override'!H1015 ), "", IF( ISBLANK( 'F_Input Override'!H1015 ), 'F_Inputs - BP'!H1015, 'F_Input Override'!H1015 ) )</f>
        <v>0</v>
      </c>
      <c r="I1015" s="58">
        <f xml:space="preserve"> IF( ISNA( 'F_Input Override'!I1015 ), "", IF( ISBLANK( 'F_Input Override'!I1015 ), 'F_Inputs - BP'!I1015, 'F_Input Override'!I1015 ) )</f>
        <v>0</v>
      </c>
      <c r="J1015" s="58">
        <f xml:space="preserve"> IF( ISNA( 'F_Input Override'!J1015 ), "", IF( ISBLANK( 'F_Input Override'!J1015 ), 'F_Inputs - BP'!J1015, 'F_Input Override'!J1015 ) )</f>
        <v>0</v>
      </c>
      <c r="K1015" s="64" t="str">
        <f xml:space="preserve"> INDEX(Lookup!C:C, MATCH('Inp - BP final'!B1015, Lookup!B:B, 0),)</f>
        <v>Plus totex BIO</v>
      </c>
    </row>
    <row r="1016" spans="1:11">
      <c r="A1016" t="s">
        <v>351</v>
      </c>
      <c r="B1016" t="s">
        <v>236</v>
      </c>
      <c r="C1016" t="s">
        <v>237</v>
      </c>
      <c r="D1016" t="s">
        <v>47</v>
      </c>
      <c r="E1016" t="s">
        <v>41</v>
      </c>
      <c r="F1016" s="58">
        <f xml:space="preserve"> IF( ISNA( 'F_Input Override'!F1016 ), "", IF( ISBLANK( 'F_Input Override'!F1016 ), 'F_Inputs - BP'!F1016, 'F_Input Override'!F1016 ) )</f>
        <v>0</v>
      </c>
      <c r="G1016" s="58">
        <f xml:space="preserve"> IF( ISNA( 'F_Input Override'!G1016 ), "", IF( ISBLANK( 'F_Input Override'!G1016 ), 'F_Inputs - BP'!G1016, 'F_Input Override'!G1016 ) )</f>
        <v>0</v>
      </c>
      <c r="H1016" s="58">
        <f xml:space="preserve"> IF( ISNA( 'F_Input Override'!H1016 ), "", IF( ISBLANK( 'F_Input Override'!H1016 ), 'F_Inputs - BP'!H1016, 'F_Input Override'!H1016 ) )</f>
        <v>0</v>
      </c>
      <c r="I1016" s="58">
        <f xml:space="preserve"> IF( ISNA( 'F_Input Override'!I1016 ), "", IF( ISBLANK( 'F_Input Override'!I1016 ), 'F_Inputs - BP'!I1016, 'F_Input Override'!I1016 ) )</f>
        <v>0</v>
      </c>
      <c r="J1016" s="58">
        <f xml:space="preserve"> IF( ISNA( 'F_Input Override'!J1016 ), "", IF( ISBLANK( 'F_Input Override'!J1016 ), 'F_Inputs - BP'!J1016, 'F_Input Override'!J1016 ) )</f>
        <v>0</v>
      </c>
      <c r="K1016" s="64" t="str">
        <f xml:space="preserve"> INDEX(Lookup!C:C, MATCH('Inp - BP final'!B1016, Lookup!B:B, 0),)</f>
        <v>Plus totex BIO</v>
      </c>
    </row>
    <row r="1017" spans="1:11">
      <c r="A1017" t="s">
        <v>351</v>
      </c>
      <c r="B1017" t="s">
        <v>238</v>
      </c>
      <c r="C1017" t="s">
        <v>239</v>
      </c>
      <c r="D1017" t="s">
        <v>47</v>
      </c>
      <c r="E1017" t="s">
        <v>41</v>
      </c>
      <c r="F1017" s="58">
        <f xml:space="preserve"> IF( ISNA( 'F_Input Override'!F1017 ), "", IF( ISBLANK( 'F_Input Override'!F1017 ), 'F_Inputs - BP'!F1017, 'F_Input Override'!F1017 ) )</f>
        <v>0</v>
      </c>
      <c r="G1017" s="58">
        <f xml:space="preserve"> IF( ISNA( 'F_Input Override'!G1017 ), "", IF( ISBLANK( 'F_Input Override'!G1017 ), 'F_Inputs - BP'!G1017, 'F_Input Override'!G1017 ) )</f>
        <v>0</v>
      </c>
      <c r="H1017" s="58">
        <f xml:space="preserve"> IF( ISNA( 'F_Input Override'!H1017 ), "", IF( ISBLANK( 'F_Input Override'!H1017 ), 'F_Inputs - BP'!H1017, 'F_Input Override'!H1017 ) )</f>
        <v>0</v>
      </c>
      <c r="I1017" s="58">
        <f xml:space="preserve"> IF( ISNA( 'F_Input Override'!I1017 ), "", IF( ISBLANK( 'F_Input Override'!I1017 ), 'F_Inputs - BP'!I1017, 'F_Input Override'!I1017 ) )</f>
        <v>0</v>
      </c>
      <c r="J1017" s="58">
        <f xml:space="preserve"> IF( ISNA( 'F_Input Override'!J1017 ), "", IF( ISBLANK( 'F_Input Override'!J1017 ), 'F_Inputs - BP'!J1017, 'F_Input Override'!J1017 ) )</f>
        <v>0</v>
      </c>
      <c r="K1017" s="64" t="str">
        <f xml:space="preserve"> INDEX(Lookup!C:C, MATCH('Inp - BP final'!B1017, Lookup!B:B, 0),)</f>
        <v>Plus totex ADDN1</v>
      </c>
    </row>
    <row r="1018" spans="1:11">
      <c r="A1018" t="s">
        <v>351</v>
      </c>
      <c r="B1018" t="s">
        <v>240</v>
      </c>
      <c r="C1018" t="s">
        <v>241</v>
      </c>
      <c r="D1018" t="s">
        <v>47</v>
      </c>
      <c r="E1018" t="s">
        <v>41</v>
      </c>
      <c r="F1018" s="58">
        <f xml:space="preserve"> IF( ISNA( 'F_Input Override'!F1018 ), "", IF( ISBLANK( 'F_Input Override'!F1018 ), 'F_Inputs - BP'!F1018, 'F_Input Override'!F1018 ) )</f>
        <v>0</v>
      </c>
      <c r="G1018" s="58">
        <f xml:space="preserve"> IF( ISNA( 'F_Input Override'!G1018 ), "", IF( ISBLANK( 'F_Input Override'!G1018 ), 'F_Inputs - BP'!G1018, 'F_Input Override'!G1018 ) )</f>
        <v>0</v>
      </c>
      <c r="H1018" s="58">
        <f xml:space="preserve"> IF( ISNA( 'F_Input Override'!H1018 ), "", IF( ISBLANK( 'F_Input Override'!H1018 ), 'F_Inputs - BP'!H1018, 'F_Input Override'!H1018 ) )</f>
        <v>0</v>
      </c>
      <c r="I1018" s="58">
        <f xml:space="preserve"> IF( ISNA( 'F_Input Override'!I1018 ), "", IF( ISBLANK( 'F_Input Override'!I1018 ), 'F_Inputs - BP'!I1018, 'F_Input Override'!I1018 ) )</f>
        <v>0</v>
      </c>
      <c r="J1018" s="58">
        <f xml:space="preserve"> IF( ISNA( 'F_Input Override'!J1018 ), "", IF( ISBLANK( 'F_Input Override'!J1018 ), 'F_Inputs - BP'!J1018, 'F_Input Override'!J1018 ) )</f>
        <v>0</v>
      </c>
      <c r="K1018" s="64" t="str">
        <f xml:space="preserve"> INDEX(Lookup!C:C, MATCH('Inp - BP final'!B1018, Lookup!B:B, 0),)</f>
        <v>Plus totex ADDN2</v>
      </c>
    </row>
    <row r="1019" spans="1:11">
      <c r="A1019" t="s">
        <v>351</v>
      </c>
      <c r="B1019" t="s">
        <v>242</v>
      </c>
      <c r="C1019" t="s">
        <v>243</v>
      </c>
      <c r="D1019" t="s">
        <v>47</v>
      </c>
      <c r="E1019" t="s">
        <v>41</v>
      </c>
      <c r="F1019" s="58">
        <f xml:space="preserve"> IF( ISNA( 'F_Input Override'!F1019 ), "", IF( ISBLANK( 'F_Input Override'!F1019 ), 'F_Inputs - BP'!F1019, 'F_Input Override'!F1019 ) )</f>
        <v>0</v>
      </c>
      <c r="G1019" s="58">
        <f xml:space="preserve"> IF( ISNA( 'F_Input Override'!G1019 ), "", IF( ISBLANK( 'F_Input Override'!G1019 ), 'F_Inputs - BP'!G1019, 'F_Input Override'!G1019 ) )</f>
        <v>0</v>
      </c>
      <c r="H1019" s="58">
        <f xml:space="preserve"> IF( ISNA( 'F_Input Override'!H1019 ), "", IF( ISBLANK( 'F_Input Override'!H1019 ), 'F_Inputs - BP'!H1019, 'F_Input Override'!H1019 ) )</f>
        <v>0</v>
      </c>
      <c r="I1019" s="58">
        <f xml:space="preserve"> IF( ISNA( 'F_Input Override'!I1019 ), "", IF( ISBLANK( 'F_Input Override'!I1019 ), 'F_Inputs - BP'!I1019, 'F_Input Override'!I1019 ) )</f>
        <v>0</v>
      </c>
      <c r="J1019" s="58">
        <f xml:space="preserve"> IF( ISNA( 'F_Input Override'!J1019 ), "", IF( ISBLANK( 'F_Input Override'!J1019 ), 'F_Inputs - BP'!J1019, 'F_Input Override'!J1019 ) )</f>
        <v>0</v>
      </c>
      <c r="K1019" s="64" t="str">
        <f xml:space="preserve"> INDEX(Lookup!C:C, MATCH('Inp - BP final'!B1019, Lookup!B:B, 0),)</f>
        <v>Plus totex Total</v>
      </c>
    </row>
    <row r="1020" spans="1:11">
      <c r="A1020" t="s">
        <v>351</v>
      </c>
      <c r="B1020" t="s">
        <v>244</v>
      </c>
      <c r="C1020" t="s">
        <v>245</v>
      </c>
      <c r="D1020" t="s">
        <v>47</v>
      </c>
      <c r="E1020" t="s">
        <v>41</v>
      </c>
      <c r="F1020" s="58">
        <f xml:space="preserve"> IF( ISNA( 'F_Input Override'!F1020 ), "", IF( ISBLANK( 'F_Input Override'!F1020 ), 'F_Inputs - BP'!F1020, 'F_Input Override'!F1020 ) )</f>
        <v>0</v>
      </c>
      <c r="G1020" s="58">
        <f xml:space="preserve"> IF( ISNA( 'F_Input Override'!G1020 ), "", IF( ISBLANK( 'F_Input Override'!G1020 ), 'F_Inputs - BP'!G1020, 'F_Input Override'!G1020 ) )</f>
        <v>0</v>
      </c>
      <c r="H1020" s="58">
        <f xml:space="preserve"> IF( ISNA( 'F_Input Override'!H1020 ), "", IF( ISBLANK( 'F_Input Override'!H1020 ), 'F_Inputs - BP'!H1020, 'F_Input Override'!H1020 ) )</f>
        <v>0</v>
      </c>
      <c r="I1020" s="58">
        <f xml:space="preserve"> IF( ISNA( 'F_Input Override'!I1020 ), "", IF( ISBLANK( 'F_Input Override'!I1020 ), 'F_Inputs - BP'!I1020, 'F_Input Override'!I1020 ) )</f>
        <v>0</v>
      </c>
      <c r="J1020" s="58">
        <f xml:space="preserve"> IF( ISNA( 'F_Input Override'!J1020 ), "", IF( ISBLANK( 'F_Input Override'!J1020 ), 'F_Inputs - BP'!J1020, 'F_Input Override'!J1020 ) )</f>
        <v>0</v>
      </c>
      <c r="K1020" s="64" t="str">
        <f xml:space="preserve"> INDEX(Lookup!C:C, MATCH('Inp - BP final'!B1020, Lookup!B:B, 0),)</f>
        <v>Plus capex WWN+</v>
      </c>
    </row>
    <row r="1021" spans="1:11">
      <c r="A1021" t="s">
        <v>351</v>
      </c>
      <c r="B1021" t="s">
        <v>246</v>
      </c>
      <c r="C1021" t="s">
        <v>247</v>
      </c>
      <c r="D1021" t="s">
        <v>47</v>
      </c>
      <c r="E1021" t="s">
        <v>41</v>
      </c>
      <c r="F1021" s="58">
        <f xml:space="preserve"> IF( ISNA( 'F_Input Override'!F1021 ), "", IF( ISBLANK( 'F_Input Override'!F1021 ), 'F_Inputs - BP'!F1021, 'F_Input Override'!F1021 ) )</f>
        <v>0</v>
      </c>
      <c r="G1021" s="58">
        <f xml:space="preserve"> IF( ISNA( 'F_Input Override'!G1021 ), "", IF( ISBLANK( 'F_Input Override'!G1021 ), 'F_Inputs - BP'!G1021, 'F_Input Override'!G1021 ) )</f>
        <v>0</v>
      </c>
      <c r="H1021" s="58">
        <f xml:space="preserve"> IF( ISNA( 'F_Input Override'!H1021 ), "", IF( ISBLANK( 'F_Input Override'!H1021 ), 'F_Inputs - BP'!H1021, 'F_Input Override'!H1021 ) )</f>
        <v>0</v>
      </c>
      <c r="I1021" s="58">
        <f xml:space="preserve"> IF( ISNA( 'F_Input Override'!I1021 ), "", IF( ISBLANK( 'F_Input Override'!I1021 ), 'F_Inputs - BP'!I1021, 'F_Input Override'!I1021 ) )</f>
        <v>0</v>
      </c>
      <c r="J1021" s="58">
        <f xml:space="preserve"> IF( ISNA( 'F_Input Override'!J1021 ), "", IF( ISBLANK( 'F_Input Override'!J1021 ), 'F_Inputs - BP'!J1021, 'F_Input Override'!J1021 ) )</f>
        <v>0</v>
      </c>
      <c r="K1021" s="64" t="str">
        <f xml:space="preserve"> INDEX(Lookup!C:C, MATCH('Inp - BP final'!B1021, Lookup!B:B, 0),)</f>
        <v>Plus capex WWN+</v>
      </c>
    </row>
    <row r="1022" spans="1:11">
      <c r="A1022" t="s">
        <v>351</v>
      </c>
      <c r="B1022" t="s">
        <v>248</v>
      </c>
      <c r="C1022" t="s">
        <v>249</v>
      </c>
      <c r="D1022" t="s">
        <v>47</v>
      </c>
      <c r="E1022" t="s">
        <v>41</v>
      </c>
      <c r="F1022" s="58">
        <f xml:space="preserve"> IF( ISNA( 'F_Input Override'!F1022 ), "", IF( ISBLANK( 'F_Input Override'!F1022 ), 'F_Inputs - BP'!F1022, 'F_Input Override'!F1022 ) )</f>
        <v>0</v>
      </c>
      <c r="G1022" s="58">
        <f xml:space="preserve"> IF( ISNA( 'F_Input Override'!G1022 ), "", IF( ISBLANK( 'F_Input Override'!G1022 ), 'F_Inputs - BP'!G1022, 'F_Input Override'!G1022 ) )</f>
        <v>0</v>
      </c>
      <c r="H1022" s="58">
        <f xml:space="preserve"> IF( ISNA( 'F_Input Override'!H1022 ), "", IF( ISBLANK( 'F_Input Override'!H1022 ), 'F_Inputs - BP'!H1022, 'F_Input Override'!H1022 ) )</f>
        <v>0</v>
      </c>
      <c r="I1022" s="58">
        <f xml:space="preserve"> IF( ISNA( 'F_Input Override'!I1022 ), "", IF( ISBLANK( 'F_Input Override'!I1022 ), 'F_Inputs - BP'!I1022, 'F_Input Override'!I1022 ) )</f>
        <v>0</v>
      </c>
      <c r="J1022" s="58">
        <f xml:space="preserve"> IF( ISNA( 'F_Input Override'!J1022 ), "", IF( ISBLANK( 'F_Input Override'!J1022 ), 'F_Inputs - BP'!J1022, 'F_Input Override'!J1022 ) )</f>
        <v>0</v>
      </c>
      <c r="K1022" s="64" t="str">
        <f xml:space="preserve"> INDEX(Lookup!C:C, MATCH('Inp - BP final'!B1022, Lookup!B:B, 0),)</f>
        <v>Plus capex WWN+</v>
      </c>
    </row>
    <row r="1023" spans="1:11">
      <c r="A1023" t="s">
        <v>351</v>
      </c>
      <c r="B1023" t="s">
        <v>250</v>
      </c>
      <c r="C1023" t="s">
        <v>251</v>
      </c>
      <c r="D1023" t="s">
        <v>47</v>
      </c>
      <c r="E1023" t="s">
        <v>41</v>
      </c>
      <c r="F1023" s="58">
        <f xml:space="preserve"> IF( ISNA( 'F_Input Override'!F1023 ), "", IF( ISBLANK( 'F_Input Override'!F1023 ), 'F_Inputs - BP'!F1023, 'F_Input Override'!F1023 ) )</f>
        <v>0</v>
      </c>
      <c r="G1023" s="58">
        <f xml:space="preserve"> IF( ISNA( 'F_Input Override'!G1023 ), "", IF( ISBLANK( 'F_Input Override'!G1023 ), 'F_Inputs - BP'!G1023, 'F_Input Override'!G1023 ) )</f>
        <v>0</v>
      </c>
      <c r="H1023" s="58">
        <f xml:space="preserve"> IF( ISNA( 'F_Input Override'!H1023 ), "", IF( ISBLANK( 'F_Input Override'!H1023 ), 'F_Inputs - BP'!H1023, 'F_Input Override'!H1023 ) )</f>
        <v>0</v>
      </c>
      <c r="I1023" s="58">
        <f xml:space="preserve"> IF( ISNA( 'F_Input Override'!I1023 ), "", IF( ISBLANK( 'F_Input Override'!I1023 ), 'F_Inputs - BP'!I1023, 'F_Input Override'!I1023 ) )</f>
        <v>0</v>
      </c>
      <c r="J1023" s="58">
        <f xml:space="preserve"> IF( ISNA( 'F_Input Override'!J1023 ), "", IF( ISBLANK( 'F_Input Override'!J1023 ), 'F_Inputs - BP'!J1023, 'F_Input Override'!J1023 ) )</f>
        <v>0</v>
      </c>
      <c r="K1023" s="64" t="str">
        <f xml:space="preserve"> INDEX(Lookup!C:C, MATCH('Inp - BP final'!B1023, Lookup!B:B, 0),)</f>
        <v>Plus capex WWN+</v>
      </c>
    </row>
    <row r="1024" spans="1:11">
      <c r="A1024" t="s">
        <v>351</v>
      </c>
      <c r="B1024" t="s">
        <v>252</v>
      </c>
      <c r="C1024" t="s">
        <v>253</v>
      </c>
      <c r="D1024" t="s">
        <v>47</v>
      </c>
      <c r="E1024" t="s">
        <v>41</v>
      </c>
      <c r="F1024" s="58">
        <f xml:space="preserve"> IF( ISNA( 'F_Input Override'!F1024 ), "", IF( ISBLANK( 'F_Input Override'!F1024 ), 'F_Inputs - BP'!F1024, 'F_Input Override'!F1024 ) )</f>
        <v>0</v>
      </c>
      <c r="G1024" s="58">
        <f xml:space="preserve"> IF( ISNA( 'F_Input Override'!G1024 ), "", IF( ISBLANK( 'F_Input Override'!G1024 ), 'F_Inputs - BP'!G1024, 'F_Input Override'!G1024 ) )</f>
        <v>0</v>
      </c>
      <c r="H1024" s="58">
        <f xml:space="preserve"> IF( ISNA( 'F_Input Override'!H1024 ), "", IF( ISBLANK( 'F_Input Override'!H1024 ), 'F_Inputs - BP'!H1024, 'F_Input Override'!H1024 ) )</f>
        <v>0</v>
      </c>
      <c r="I1024" s="58">
        <f xml:space="preserve"> IF( ISNA( 'F_Input Override'!I1024 ), "", IF( ISBLANK( 'F_Input Override'!I1024 ), 'F_Inputs - BP'!I1024, 'F_Input Override'!I1024 ) )</f>
        <v>0</v>
      </c>
      <c r="J1024" s="58">
        <f xml:space="preserve"> IF( ISNA( 'F_Input Override'!J1024 ), "", IF( ISBLANK( 'F_Input Override'!J1024 ), 'F_Inputs - BP'!J1024, 'F_Input Override'!J1024 ) )</f>
        <v>0</v>
      </c>
      <c r="K1024" s="64" t="str">
        <f xml:space="preserve"> INDEX(Lookup!C:C, MATCH('Inp - BP final'!B1024, Lookup!B:B, 0),)</f>
        <v>Plus capex WWN+</v>
      </c>
    </row>
    <row r="1025" spans="1:11">
      <c r="A1025" t="s">
        <v>351</v>
      </c>
      <c r="B1025" t="s">
        <v>254</v>
      </c>
      <c r="C1025" t="s">
        <v>255</v>
      </c>
      <c r="D1025" t="s">
        <v>47</v>
      </c>
      <c r="E1025" t="s">
        <v>41</v>
      </c>
      <c r="F1025" s="58">
        <f xml:space="preserve"> IF( ISNA( 'F_Input Override'!F1025 ), "", IF( ISBLANK( 'F_Input Override'!F1025 ), 'F_Inputs - BP'!F1025, 'F_Input Override'!F1025 ) )</f>
        <v>0</v>
      </c>
      <c r="G1025" s="58">
        <f xml:space="preserve"> IF( ISNA( 'F_Input Override'!G1025 ), "", IF( ISBLANK( 'F_Input Override'!G1025 ), 'F_Inputs - BP'!G1025, 'F_Input Override'!G1025 ) )</f>
        <v>0</v>
      </c>
      <c r="H1025" s="58">
        <f xml:space="preserve"> IF( ISNA( 'F_Input Override'!H1025 ), "", IF( ISBLANK( 'F_Input Override'!H1025 ), 'F_Inputs - BP'!H1025, 'F_Input Override'!H1025 ) )</f>
        <v>0</v>
      </c>
      <c r="I1025" s="58">
        <f xml:space="preserve"> IF( ISNA( 'F_Input Override'!I1025 ), "", IF( ISBLANK( 'F_Input Override'!I1025 ), 'F_Inputs - BP'!I1025, 'F_Input Override'!I1025 ) )</f>
        <v>0</v>
      </c>
      <c r="J1025" s="58">
        <f xml:space="preserve"> IF( ISNA( 'F_Input Override'!J1025 ), "", IF( ISBLANK( 'F_Input Override'!J1025 ), 'F_Inputs - BP'!J1025, 'F_Input Override'!J1025 ) )</f>
        <v>0</v>
      </c>
      <c r="K1025" s="64" t="str">
        <f xml:space="preserve"> INDEX(Lookup!C:C, MATCH('Inp - BP final'!B1025, Lookup!B:B, 0),)</f>
        <v>Plus capex BIO</v>
      </c>
    </row>
    <row r="1026" spans="1:11">
      <c r="A1026" t="s">
        <v>351</v>
      </c>
      <c r="B1026" t="s">
        <v>256</v>
      </c>
      <c r="C1026" t="s">
        <v>257</v>
      </c>
      <c r="D1026" t="s">
        <v>47</v>
      </c>
      <c r="E1026" t="s">
        <v>41</v>
      </c>
      <c r="F1026" s="58">
        <f xml:space="preserve"> IF( ISNA( 'F_Input Override'!F1026 ), "", IF( ISBLANK( 'F_Input Override'!F1026 ), 'F_Inputs - BP'!F1026, 'F_Input Override'!F1026 ) )</f>
        <v>0</v>
      </c>
      <c r="G1026" s="58">
        <f xml:space="preserve"> IF( ISNA( 'F_Input Override'!G1026 ), "", IF( ISBLANK( 'F_Input Override'!G1026 ), 'F_Inputs - BP'!G1026, 'F_Input Override'!G1026 ) )</f>
        <v>0</v>
      </c>
      <c r="H1026" s="58">
        <f xml:space="preserve"> IF( ISNA( 'F_Input Override'!H1026 ), "", IF( ISBLANK( 'F_Input Override'!H1026 ), 'F_Inputs - BP'!H1026, 'F_Input Override'!H1026 ) )</f>
        <v>0</v>
      </c>
      <c r="I1026" s="58">
        <f xml:space="preserve"> IF( ISNA( 'F_Input Override'!I1026 ), "", IF( ISBLANK( 'F_Input Override'!I1026 ), 'F_Inputs - BP'!I1026, 'F_Input Override'!I1026 ) )</f>
        <v>0</v>
      </c>
      <c r="J1026" s="58">
        <f xml:space="preserve"> IF( ISNA( 'F_Input Override'!J1026 ), "", IF( ISBLANK( 'F_Input Override'!J1026 ), 'F_Inputs - BP'!J1026, 'F_Input Override'!J1026 ) )</f>
        <v>0</v>
      </c>
      <c r="K1026" s="64" t="str">
        <f xml:space="preserve"> INDEX(Lookup!C:C, MATCH('Inp - BP final'!B1026, Lookup!B:B, 0),)</f>
        <v>Plus capex BIO</v>
      </c>
    </row>
    <row r="1027" spans="1:11">
      <c r="A1027" t="s">
        <v>351</v>
      </c>
      <c r="B1027" t="s">
        <v>258</v>
      </c>
      <c r="C1027" t="s">
        <v>259</v>
      </c>
      <c r="D1027" t="s">
        <v>47</v>
      </c>
      <c r="E1027" t="s">
        <v>41</v>
      </c>
      <c r="F1027" s="58">
        <f xml:space="preserve"> IF( ISNA( 'F_Input Override'!F1027 ), "", IF( ISBLANK( 'F_Input Override'!F1027 ), 'F_Inputs - BP'!F1027, 'F_Input Override'!F1027 ) )</f>
        <v>0</v>
      </c>
      <c r="G1027" s="58">
        <f xml:space="preserve"> IF( ISNA( 'F_Input Override'!G1027 ), "", IF( ISBLANK( 'F_Input Override'!G1027 ), 'F_Inputs - BP'!G1027, 'F_Input Override'!G1027 ) )</f>
        <v>0</v>
      </c>
      <c r="H1027" s="58">
        <f xml:space="preserve"> IF( ISNA( 'F_Input Override'!H1027 ), "", IF( ISBLANK( 'F_Input Override'!H1027 ), 'F_Inputs - BP'!H1027, 'F_Input Override'!H1027 ) )</f>
        <v>0</v>
      </c>
      <c r="I1027" s="58">
        <f xml:space="preserve"> IF( ISNA( 'F_Input Override'!I1027 ), "", IF( ISBLANK( 'F_Input Override'!I1027 ), 'F_Inputs - BP'!I1027, 'F_Input Override'!I1027 ) )</f>
        <v>0</v>
      </c>
      <c r="J1027" s="58">
        <f xml:space="preserve"> IF( ISNA( 'F_Input Override'!J1027 ), "", IF( ISBLANK( 'F_Input Override'!J1027 ), 'F_Inputs - BP'!J1027, 'F_Input Override'!J1027 ) )</f>
        <v>0</v>
      </c>
      <c r="K1027" s="64" t="str">
        <f xml:space="preserve"> INDEX(Lookup!C:C, MATCH('Inp - BP final'!B1027, Lookup!B:B, 0),)</f>
        <v>Plus capex BIO</v>
      </c>
    </row>
    <row r="1028" spans="1:11">
      <c r="A1028" t="s">
        <v>351</v>
      </c>
      <c r="B1028" t="s">
        <v>260</v>
      </c>
      <c r="C1028" t="s">
        <v>261</v>
      </c>
      <c r="D1028" t="s">
        <v>47</v>
      </c>
      <c r="E1028" t="s">
        <v>41</v>
      </c>
      <c r="F1028" s="58">
        <f xml:space="preserve"> IF( ISNA( 'F_Input Override'!F1028 ), "", IF( ISBLANK( 'F_Input Override'!F1028 ), 'F_Inputs - BP'!F1028, 'F_Input Override'!F1028 ) )</f>
        <v>0</v>
      </c>
      <c r="G1028" s="58">
        <f xml:space="preserve"> IF( ISNA( 'F_Input Override'!G1028 ), "", IF( ISBLANK( 'F_Input Override'!G1028 ), 'F_Inputs - BP'!G1028, 'F_Input Override'!G1028 ) )</f>
        <v>0</v>
      </c>
      <c r="H1028" s="58">
        <f xml:space="preserve"> IF( ISNA( 'F_Input Override'!H1028 ), "", IF( ISBLANK( 'F_Input Override'!H1028 ), 'F_Inputs - BP'!H1028, 'F_Input Override'!H1028 ) )</f>
        <v>0</v>
      </c>
      <c r="I1028" s="58">
        <f xml:space="preserve"> IF( ISNA( 'F_Input Override'!I1028 ), "", IF( ISBLANK( 'F_Input Override'!I1028 ), 'F_Inputs - BP'!I1028, 'F_Input Override'!I1028 ) )</f>
        <v>0</v>
      </c>
      <c r="J1028" s="58">
        <f xml:space="preserve"> IF( ISNA( 'F_Input Override'!J1028 ), "", IF( ISBLANK( 'F_Input Override'!J1028 ), 'F_Inputs - BP'!J1028, 'F_Input Override'!J1028 ) )</f>
        <v>0</v>
      </c>
      <c r="K1028" s="64" t="str">
        <f xml:space="preserve"> INDEX(Lookup!C:C, MATCH('Inp - BP final'!B1028, Lookup!B:B, 0),)</f>
        <v>Plus capex ADDN1</v>
      </c>
    </row>
    <row r="1029" spans="1:11">
      <c r="A1029" t="s">
        <v>351</v>
      </c>
      <c r="B1029" t="s">
        <v>262</v>
      </c>
      <c r="C1029" t="s">
        <v>263</v>
      </c>
      <c r="D1029" t="s">
        <v>47</v>
      </c>
      <c r="E1029" t="s">
        <v>41</v>
      </c>
      <c r="F1029" s="58">
        <f xml:space="preserve"> IF( ISNA( 'F_Input Override'!F1029 ), "", IF( ISBLANK( 'F_Input Override'!F1029 ), 'F_Inputs - BP'!F1029, 'F_Input Override'!F1029 ) )</f>
        <v>0</v>
      </c>
      <c r="G1029" s="58">
        <f xml:space="preserve"> IF( ISNA( 'F_Input Override'!G1029 ), "", IF( ISBLANK( 'F_Input Override'!G1029 ), 'F_Inputs - BP'!G1029, 'F_Input Override'!G1029 ) )</f>
        <v>0</v>
      </c>
      <c r="H1029" s="58">
        <f xml:space="preserve"> IF( ISNA( 'F_Input Override'!H1029 ), "", IF( ISBLANK( 'F_Input Override'!H1029 ), 'F_Inputs - BP'!H1029, 'F_Input Override'!H1029 ) )</f>
        <v>0</v>
      </c>
      <c r="I1029" s="58">
        <f xml:space="preserve"> IF( ISNA( 'F_Input Override'!I1029 ), "", IF( ISBLANK( 'F_Input Override'!I1029 ), 'F_Inputs - BP'!I1029, 'F_Input Override'!I1029 ) )</f>
        <v>0</v>
      </c>
      <c r="J1029" s="58">
        <f xml:space="preserve"> IF( ISNA( 'F_Input Override'!J1029 ), "", IF( ISBLANK( 'F_Input Override'!J1029 ), 'F_Inputs - BP'!J1029, 'F_Input Override'!J1029 ) )</f>
        <v>0</v>
      </c>
      <c r="K1029" s="64" t="str">
        <f xml:space="preserve"> INDEX(Lookup!C:C, MATCH('Inp - BP final'!B1029, Lookup!B:B, 0),)</f>
        <v>Plus capex ADDN2</v>
      </c>
    </row>
    <row r="1030" spans="1:11">
      <c r="A1030" t="s">
        <v>351</v>
      </c>
      <c r="B1030" t="s">
        <v>264</v>
      </c>
      <c r="C1030" t="s">
        <v>265</v>
      </c>
      <c r="D1030" t="s">
        <v>47</v>
      </c>
      <c r="E1030" t="s">
        <v>41</v>
      </c>
      <c r="F1030" s="58">
        <f xml:space="preserve"> IF( ISNA( 'F_Input Override'!F1030 ), "", IF( ISBLANK( 'F_Input Override'!F1030 ), 'F_Inputs - BP'!F1030, 'F_Input Override'!F1030 ) )</f>
        <v>0</v>
      </c>
      <c r="G1030" s="58">
        <f xml:space="preserve"> IF( ISNA( 'F_Input Override'!G1030 ), "", IF( ISBLANK( 'F_Input Override'!G1030 ), 'F_Inputs - BP'!G1030, 'F_Input Override'!G1030 ) )</f>
        <v>0</v>
      </c>
      <c r="H1030" s="58">
        <f xml:space="preserve"> IF( ISNA( 'F_Input Override'!H1030 ), "", IF( ISBLANK( 'F_Input Override'!H1030 ), 'F_Inputs - BP'!H1030, 'F_Input Override'!H1030 ) )</f>
        <v>0</v>
      </c>
      <c r="I1030" s="58">
        <f xml:space="preserve"> IF( ISNA( 'F_Input Override'!I1030 ), "", IF( ISBLANK( 'F_Input Override'!I1030 ), 'F_Inputs - BP'!I1030, 'F_Input Override'!I1030 ) )</f>
        <v>0</v>
      </c>
      <c r="J1030" s="58">
        <f xml:space="preserve"> IF( ISNA( 'F_Input Override'!J1030 ), "", IF( ISBLANK( 'F_Input Override'!J1030 ), 'F_Inputs - BP'!J1030, 'F_Input Override'!J1030 ) )</f>
        <v>0</v>
      </c>
      <c r="K1030" s="64" t="str">
        <f xml:space="preserve"> INDEX(Lookup!C:C, MATCH('Inp - BP final'!B1030, Lookup!B:B, 0),)</f>
        <v>Plus capex Total</v>
      </c>
    </row>
    <row r="1031" spans="1:11">
      <c r="A1031" t="s">
        <v>351</v>
      </c>
      <c r="B1031" t="s">
        <v>266</v>
      </c>
      <c r="C1031" t="s">
        <v>267</v>
      </c>
      <c r="D1031" t="s">
        <v>47</v>
      </c>
      <c r="E1031" t="s">
        <v>41</v>
      </c>
      <c r="F1031" s="58">
        <f xml:space="preserve"> IF( ISNA( 'F_Input Override'!F1031 ), "", IF( ISBLANK( 'F_Input Override'!F1031 ), 'F_Inputs - BP'!F1031, 'F_Input Override'!F1031 ) )</f>
        <v>0</v>
      </c>
      <c r="G1031" s="58">
        <f xml:space="preserve"> IF( ISNA( 'F_Input Override'!G1031 ), "", IF( ISBLANK( 'F_Input Override'!G1031 ), 'F_Inputs - BP'!G1031, 'F_Input Override'!G1031 ) )</f>
        <v>0</v>
      </c>
      <c r="H1031" s="58">
        <f xml:space="preserve"> IF( ISNA( 'F_Input Override'!H1031 ), "", IF( ISBLANK( 'F_Input Override'!H1031 ), 'F_Inputs - BP'!H1031, 'F_Input Override'!H1031 ) )</f>
        <v>0</v>
      </c>
      <c r="I1031" s="58">
        <f xml:space="preserve"> IF( ISNA( 'F_Input Override'!I1031 ), "", IF( ISBLANK( 'F_Input Override'!I1031 ), 'F_Inputs - BP'!I1031, 'F_Input Override'!I1031 ) )</f>
        <v>0</v>
      </c>
      <c r="J1031" s="58">
        <f xml:space="preserve"> IF( ISNA( 'F_Input Override'!J1031 ), "", IF( ISBLANK( 'F_Input Override'!J1031 ), 'F_Inputs - BP'!J1031, 'F_Input Override'!J1031 ) )</f>
        <v>0</v>
      </c>
      <c r="K1031" s="64" t="str">
        <f xml:space="preserve"> INDEX(Lookup!C:C, MATCH('Inp - BP final'!B1031, Lookup!B:B, 0),)</f>
        <v>Plus opex WWN+</v>
      </c>
    </row>
    <row r="1032" spans="1:11">
      <c r="A1032" t="s">
        <v>351</v>
      </c>
      <c r="B1032" t="s">
        <v>268</v>
      </c>
      <c r="C1032" t="s">
        <v>269</v>
      </c>
      <c r="D1032" t="s">
        <v>47</v>
      </c>
      <c r="E1032" t="s">
        <v>41</v>
      </c>
      <c r="F1032" s="58">
        <f xml:space="preserve"> IF( ISNA( 'F_Input Override'!F1032 ), "", IF( ISBLANK( 'F_Input Override'!F1032 ), 'F_Inputs - BP'!F1032, 'F_Input Override'!F1032 ) )</f>
        <v>0</v>
      </c>
      <c r="G1032" s="58">
        <f xml:space="preserve"> IF( ISNA( 'F_Input Override'!G1032 ), "", IF( ISBLANK( 'F_Input Override'!G1032 ), 'F_Inputs - BP'!G1032, 'F_Input Override'!G1032 ) )</f>
        <v>0</v>
      </c>
      <c r="H1032" s="58">
        <f xml:space="preserve"> IF( ISNA( 'F_Input Override'!H1032 ), "", IF( ISBLANK( 'F_Input Override'!H1032 ), 'F_Inputs - BP'!H1032, 'F_Input Override'!H1032 ) )</f>
        <v>0</v>
      </c>
      <c r="I1032" s="58">
        <f xml:space="preserve"> IF( ISNA( 'F_Input Override'!I1032 ), "", IF( ISBLANK( 'F_Input Override'!I1032 ), 'F_Inputs - BP'!I1032, 'F_Input Override'!I1032 ) )</f>
        <v>0</v>
      </c>
      <c r="J1032" s="58">
        <f xml:space="preserve"> IF( ISNA( 'F_Input Override'!J1032 ), "", IF( ISBLANK( 'F_Input Override'!J1032 ), 'F_Inputs - BP'!J1032, 'F_Input Override'!J1032 ) )</f>
        <v>0</v>
      </c>
      <c r="K1032" s="64" t="str">
        <f xml:space="preserve"> INDEX(Lookup!C:C, MATCH('Inp - BP final'!B1032, Lookup!B:B, 0),)</f>
        <v>Plus opex WWN+</v>
      </c>
    </row>
    <row r="1033" spans="1:11">
      <c r="A1033" t="s">
        <v>351</v>
      </c>
      <c r="B1033" t="s">
        <v>270</v>
      </c>
      <c r="C1033" t="s">
        <v>271</v>
      </c>
      <c r="D1033" t="s">
        <v>47</v>
      </c>
      <c r="E1033" t="s">
        <v>41</v>
      </c>
      <c r="F1033" s="58">
        <f xml:space="preserve"> IF( ISNA( 'F_Input Override'!F1033 ), "", IF( ISBLANK( 'F_Input Override'!F1033 ), 'F_Inputs - BP'!F1033, 'F_Input Override'!F1033 ) )</f>
        <v>0</v>
      </c>
      <c r="G1033" s="58">
        <f xml:space="preserve"> IF( ISNA( 'F_Input Override'!G1033 ), "", IF( ISBLANK( 'F_Input Override'!G1033 ), 'F_Inputs - BP'!G1033, 'F_Input Override'!G1033 ) )</f>
        <v>0</v>
      </c>
      <c r="H1033" s="58">
        <f xml:space="preserve"> IF( ISNA( 'F_Input Override'!H1033 ), "", IF( ISBLANK( 'F_Input Override'!H1033 ), 'F_Inputs - BP'!H1033, 'F_Input Override'!H1033 ) )</f>
        <v>0</v>
      </c>
      <c r="I1033" s="58">
        <f xml:space="preserve"> IF( ISNA( 'F_Input Override'!I1033 ), "", IF( ISBLANK( 'F_Input Override'!I1033 ), 'F_Inputs - BP'!I1033, 'F_Input Override'!I1033 ) )</f>
        <v>0</v>
      </c>
      <c r="J1033" s="58">
        <f xml:space="preserve"> IF( ISNA( 'F_Input Override'!J1033 ), "", IF( ISBLANK( 'F_Input Override'!J1033 ), 'F_Inputs - BP'!J1033, 'F_Input Override'!J1033 ) )</f>
        <v>0</v>
      </c>
      <c r="K1033" s="64" t="str">
        <f xml:space="preserve"> INDEX(Lookup!C:C, MATCH('Inp - BP final'!B1033, Lookup!B:B, 0),)</f>
        <v>Plus opex WWN+</v>
      </c>
    </row>
    <row r="1034" spans="1:11">
      <c r="A1034" t="s">
        <v>351</v>
      </c>
      <c r="B1034" t="s">
        <v>272</v>
      </c>
      <c r="C1034" t="s">
        <v>273</v>
      </c>
      <c r="D1034" t="s">
        <v>47</v>
      </c>
      <c r="E1034" t="s">
        <v>41</v>
      </c>
      <c r="F1034" s="58">
        <f xml:space="preserve"> IF( ISNA( 'F_Input Override'!F1034 ), "", IF( ISBLANK( 'F_Input Override'!F1034 ), 'F_Inputs - BP'!F1034, 'F_Input Override'!F1034 ) )</f>
        <v>0</v>
      </c>
      <c r="G1034" s="58">
        <f xml:space="preserve"> IF( ISNA( 'F_Input Override'!G1034 ), "", IF( ISBLANK( 'F_Input Override'!G1034 ), 'F_Inputs - BP'!G1034, 'F_Input Override'!G1034 ) )</f>
        <v>0</v>
      </c>
      <c r="H1034" s="58">
        <f xml:space="preserve"> IF( ISNA( 'F_Input Override'!H1034 ), "", IF( ISBLANK( 'F_Input Override'!H1034 ), 'F_Inputs - BP'!H1034, 'F_Input Override'!H1034 ) )</f>
        <v>0</v>
      </c>
      <c r="I1034" s="58">
        <f xml:space="preserve"> IF( ISNA( 'F_Input Override'!I1034 ), "", IF( ISBLANK( 'F_Input Override'!I1034 ), 'F_Inputs - BP'!I1034, 'F_Input Override'!I1034 ) )</f>
        <v>0</v>
      </c>
      <c r="J1034" s="58">
        <f xml:space="preserve"> IF( ISNA( 'F_Input Override'!J1034 ), "", IF( ISBLANK( 'F_Input Override'!J1034 ), 'F_Inputs - BP'!J1034, 'F_Input Override'!J1034 ) )</f>
        <v>0</v>
      </c>
      <c r="K1034" s="64" t="str">
        <f xml:space="preserve"> INDEX(Lookup!C:C, MATCH('Inp - BP final'!B1034, Lookup!B:B, 0),)</f>
        <v>Plus opex WWN+</v>
      </c>
    </row>
    <row r="1035" spans="1:11">
      <c r="A1035" t="s">
        <v>351</v>
      </c>
      <c r="B1035" t="s">
        <v>274</v>
      </c>
      <c r="C1035" t="s">
        <v>275</v>
      </c>
      <c r="D1035" t="s">
        <v>47</v>
      </c>
      <c r="E1035" t="s">
        <v>41</v>
      </c>
      <c r="F1035" s="58">
        <f xml:space="preserve"> IF( ISNA( 'F_Input Override'!F1035 ), "", IF( ISBLANK( 'F_Input Override'!F1035 ), 'F_Inputs - BP'!F1035, 'F_Input Override'!F1035 ) )</f>
        <v>0</v>
      </c>
      <c r="G1035" s="58">
        <f xml:space="preserve"> IF( ISNA( 'F_Input Override'!G1035 ), "", IF( ISBLANK( 'F_Input Override'!G1035 ), 'F_Inputs - BP'!G1035, 'F_Input Override'!G1035 ) )</f>
        <v>0</v>
      </c>
      <c r="H1035" s="58">
        <f xml:space="preserve"> IF( ISNA( 'F_Input Override'!H1035 ), "", IF( ISBLANK( 'F_Input Override'!H1035 ), 'F_Inputs - BP'!H1035, 'F_Input Override'!H1035 ) )</f>
        <v>0</v>
      </c>
      <c r="I1035" s="58">
        <f xml:space="preserve"> IF( ISNA( 'F_Input Override'!I1035 ), "", IF( ISBLANK( 'F_Input Override'!I1035 ), 'F_Inputs - BP'!I1035, 'F_Input Override'!I1035 ) )</f>
        <v>0</v>
      </c>
      <c r="J1035" s="58">
        <f xml:space="preserve"> IF( ISNA( 'F_Input Override'!J1035 ), "", IF( ISBLANK( 'F_Input Override'!J1035 ), 'F_Inputs - BP'!J1035, 'F_Input Override'!J1035 ) )</f>
        <v>0</v>
      </c>
      <c r="K1035" s="64" t="str">
        <f xml:space="preserve"> INDEX(Lookup!C:C, MATCH('Inp - BP final'!B1035, Lookup!B:B, 0),)</f>
        <v>Plus opex WWN+</v>
      </c>
    </row>
    <row r="1036" spans="1:11">
      <c r="A1036" t="s">
        <v>351</v>
      </c>
      <c r="B1036" t="s">
        <v>276</v>
      </c>
      <c r="C1036" t="s">
        <v>277</v>
      </c>
      <c r="D1036" t="s">
        <v>47</v>
      </c>
      <c r="E1036" t="s">
        <v>41</v>
      </c>
      <c r="F1036" s="58">
        <f xml:space="preserve"> IF( ISNA( 'F_Input Override'!F1036 ), "", IF( ISBLANK( 'F_Input Override'!F1036 ), 'F_Inputs - BP'!F1036, 'F_Input Override'!F1036 ) )</f>
        <v>0</v>
      </c>
      <c r="G1036" s="58">
        <f xml:space="preserve"> IF( ISNA( 'F_Input Override'!G1036 ), "", IF( ISBLANK( 'F_Input Override'!G1036 ), 'F_Inputs - BP'!G1036, 'F_Input Override'!G1036 ) )</f>
        <v>0</v>
      </c>
      <c r="H1036" s="58">
        <f xml:space="preserve"> IF( ISNA( 'F_Input Override'!H1036 ), "", IF( ISBLANK( 'F_Input Override'!H1036 ), 'F_Inputs - BP'!H1036, 'F_Input Override'!H1036 ) )</f>
        <v>0</v>
      </c>
      <c r="I1036" s="58">
        <f xml:space="preserve"> IF( ISNA( 'F_Input Override'!I1036 ), "", IF( ISBLANK( 'F_Input Override'!I1036 ), 'F_Inputs - BP'!I1036, 'F_Input Override'!I1036 ) )</f>
        <v>0</v>
      </c>
      <c r="J1036" s="58">
        <f xml:space="preserve"> IF( ISNA( 'F_Input Override'!J1036 ), "", IF( ISBLANK( 'F_Input Override'!J1036 ), 'F_Inputs - BP'!J1036, 'F_Input Override'!J1036 ) )</f>
        <v>0</v>
      </c>
      <c r="K1036" s="64" t="str">
        <f xml:space="preserve"> INDEX(Lookup!C:C, MATCH('Inp - BP final'!B1036, Lookup!B:B, 0),)</f>
        <v>Plus opex BIO</v>
      </c>
    </row>
    <row r="1037" spans="1:11">
      <c r="A1037" t="s">
        <v>351</v>
      </c>
      <c r="B1037" t="s">
        <v>278</v>
      </c>
      <c r="C1037" t="s">
        <v>279</v>
      </c>
      <c r="D1037" t="s">
        <v>47</v>
      </c>
      <c r="E1037" t="s">
        <v>41</v>
      </c>
      <c r="F1037" s="58">
        <f xml:space="preserve"> IF( ISNA( 'F_Input Override'!F1037 ), "", IF( ISBLANK( 'F_Input Override'!F1037 ), 'F_Inputs - BP'!F1037, 'F_Input Override'!F1037 ) )</f>
        <v>0</v>
      </c>
      <c r="G1037" s="58">
        <f xml:space="preserve"> IF( ISNA( 'F_Input Override'!G1037 ), "", IF( ISBLANK( 'F_Input Override'!G1037 ), 'F_Inputs - BP'!G1037, 'F_Input Override'!G1037 ) )</f>
        <v>0</v>
      </c>
      <c r="H1037" s="58">
        <f xml:space="preserve"> IF( ISNA( 'F_Input Override'!H1037 ), "", IF( ISBLANK( 'F_Input Override'!H1037 ), 'F_Inputs - BP'!H1037, 'F_Input Override'!H1037 ) )</f>
        <v>0</v>
      </c>
      <c r="I1037" s="58">
        <f xml:space="preserve"> IF( ISNA( 'F_Input Override'!I1037 ), "", IF( ISBLANK( 'F_Input Override'!I1037 ), 'F_Inputs - BP'!I1037, 'F_Input Override'!I1037 ) )</f>
        <v>0</v>
      </c>
      <c r="J1037" s="58">
        <f xml:space="preserve"> IF( ISNA( 'F_Input Override'!J1037 ), "", IF( ISBLANK( 'F_Input Override'!J1037 ), 'F_Inputs - BP'!J1037, 'F_Input Override'!J1037 ) )</f>
        <v>0</v>
      </c>
      <c r="K1037" s="64" t="str">
        <f xml:space="preserve"> INDEX(Lookup!C:C, MATCH('Inp - BP final'!B1037, Lookup!B:B, 0),)</f>
        <v>Plus opex BIO</v>
      </c>
    </row>
    <row r="1038" spans="1:11">
      <c r="A1038" t="s">
        <v>351</v>
      </c>
      <c r="B1038" t="s">
        <v>280</v>
      </c>
      <c r="C1038" t="s">
        <v>281</v>
      </c>
      <c r="D1038" t="s">
        <v>47</v>
      </c>
      <c r="E1038" t="s">
        <v>41</v>
      </c>
      <c r="F1038" s="58">
        <f xml:space="preserve"> IF( ISNA( 'F_Input Override'!F1038 ), "", IF( ISBLANK( 'F_Input Override'!F1038 ), 'F_Inputs - BP'!F1038, 'F_Input Override'!F1038 ) )</f>
        <v>0</v>
      </c>
      <c r="G1038" s="58">
        <f xml:space="preserve"> IF( ISNA( 'F_Input Override'!G1038 ), "", IF( ISBLANK( 'F_Input Override'!G1038 ), 'F_Inputs - BP'!G1038, 'F_Input Override'!G1038 ) )</f>
        <v>0</v>
      </c>
      <c r="H1038" s="58">
        <f xml:space="preserve"> IF( ISNA( 'F_Input Override'!H1038 ), "", IF( ISBLANK( 'F_Input Override'!H1038 ), 'F_Inputs - BP'!H1038, 'F_Input Override'!H1038 ) )</f>
        <v>0</v>
      </c>
      <c r="I1038" s="58">
        <f xml:space="preserve"> IF( ISNA( 'F_Input Override'!I1038 ), "", IF( ISBLANK( 'F_Input Override'!I1038 ), 'F_Inputs - BP'!I1038, 'F_Input Override'!I1038 ) )</f>
        <v>0</v>
      </c>
      <c r="J1038" s="58">
        <f xml:space="preserve"> IF( ISNA( 'F_Input Override'!J1038 ), "", IF( ISBLANK( 'F_Input Override'!J1038 ), 'F_Inputs - BP'!J1038, 'F_Input Override'!J1038 ) )</f>
        <v>0</v>
      </c>
      <c r="K1038" s="64" t="str">
        <f xml:space="preserve"> INDEX(Lookup!C:C, MATCH('Inp - BP final'!B1038, Lookup!B:B, 0),)</f>
        <v>Plus opex BIO</v>
      </c>
    </row>
    <row r="1039" spans="1:11">
      <c r="A1039" t="s">
        <v>351</v>
      </c>
      <c r="B1039" t="s">
        <v>282</v>
      </c>
      <c r="C1039" t="s">
        <v>283</v>
      </c>
      <c r="D1039" t="s">
        <v>47</v>
      </c>
      <c r="E1039" t="s">
        <v>41</v>
      </c>
      <c r="F1039" s="58">
        <f xml:space="preserve"> IF( ISNA( 'F_Input Override'!F1039 ), "", IF( ISBLANK( 'F_Input Override'!F1039 ), 'F_Inputs - BP'!F1039, 'F_Input Override'!F1039 ) )</f>
        <v>0</v>
      </c>
      <c r="G1039" s="58">
        <f xml:space="preserve"> IF( ISNA( 'F_Input Override'!G1039 ), "", IF( ISBLANK( 'F_Input Override'!G1039 ), 'F_Inputs - BP'!G1039, 'F_Input Override'!G1039 ) )</f>
        <v>0</v>
      </c>
      <c r="H1039" s="58">
        <f xml:space="preserve"> IF( ISNA( 'F_Input Override'!H1039 ), "", IF( ISBLANK( 'F_Input Override'!H1039 ), 'F_Inputs - BP'!H1039, 'F_Input Override'!H1039 ) )</f>
        <v>0</v>
      </c>
      <c r="I1039" s="58">
        <f xml:space="preserve"> IF( ISNA( 'F_Input Override'!I1039 ), "", IF( ISBLANK( 'F_Input Override'!I1039 ), 'F_Inputs - BP'!I1039, 'F_Input Override'!I1039 ) )</f>
        <v>0</v>
      </c>
      <c r="J1039" s="58">
        <f xml:space="preserve"> IF( ISNA( 'F_Input Override'!J1039 ), "", IF( ISBLANK( 'F_Input Override'!J1039 ), 'F_Inputs - BP'!J1039, 'F_Input Override'!J1039 ) )</f>
        <v>0</v>
      </c>
      <c r="K1039" s="64" t="str">
        <f xml:space="preserve"> INDEX(Lookup!C:C, MATCH('Inp - BP final'!B1039, Lookup!B:B, 0),)</f>
        <v>Plus opex ADDN1</v>
      </c>
    </row>
    <row r="1040" spans="1:11">
      <c r="A1040" t="s">
        <v>351</v>
      </c>
      <c r="B1040" t="s">
        <v>284</v>
      </c>
      <c r="C1040" t="s">
        <v>285</v>
      </c>
      <c r="D1040" t="s">
        <v>47</v>
      </c>
      <c r="E1040" t="s">
        <v>41</v>
      </c>
      <c r="F1040" s="58">
        <f xml:space="preserve"> IF( ISNA( 'F_Input Override'!F1040 ), "", IF( ISBLANK( 'F_Input Override'!F1040 ), 'F_Inputs - BP'!F1040, 'F_Input Override'!F1040 ) )</f>
        <v>0</v>
      </c>
      <c r="G1040" s="58">
        <f xml:space="preserve"> IF( ISNA( 'F_Input Override'!G1040 ), "", IF( ISBLANK( 'F_Input Override'!G1040 ), 'F_Inputs - BP'!G1040, 'F_Input Override'!G1040 ) )</f>
        <v>0</v>
      </c>
      <c r="H1040" s="58">
        <f xml:space="preserve"> IF( ISNA( 'F_Input Override'!H1040 ), "", IF( ISBLANK( 'F_Input Override'!H1040 ), 'F_Inputs - BP'!H1040, 'F_Input Override'!H1040 ) )</f>
        <v>0</v>
      </c>
      <c r="I1040" s="58">
        <f xml:space="preserve"> IF( ISNA( 'F_Input Override'!I1040 ), "", IF( ISBLANK( 'F_Input Override'!I1040 ), 'F_Inputs - BP'!I1040, 'F_Input Override'!I1040 ) )</f>
        <v>0</v>
      </c>
      <c r="J1040" s="58">
        <f xml:space="preserve"> IF( ISNA( 'F_Input Override'!J1040 ), "", IF( ISBLANK( 'F_Input Override'!J1040 ), 'F_Inputs - BP'!J1040, 'F_Input Override'!J1040 ) )</f>
        <v>0</v>
      </c>
      <c r="K1040" s="64" t="str">
        <f xml:space="preserve"> INDEX(Lookup!C:C, MATCH('Inp - BP final'!B1040, Lookup!B:B, 0),)</f>
        <v>Plus opex ADDN2</v>
      </c>
    </row>
    <row r="1041" spans="1:12">
      <c r="A1041" t="s">
        <v>351</v>
      </c>
      <c r="B1041" t="s">
        <v>286</v>
      </c>
      <c r="C1041" t="s">
        <v>287</v>
      </c>
      <c r="D1041" t="s">
        <v>47</v>
      </c>
      <c r="E1041" t="s">
        <v>41</v>
      </c>
      <c r="F1041" s="58">
        <f xml:space="preserve"> IF( ISNA( 'F_Input Override'!F1041 ), "", IF( ISBLANK( 'F_Input Override'!F1041 ), 'F_Inputs - BP'!F1041, 'F_Input Override'!F1041 ) )</f>
        <v>0</v>
      </c>
      <c r="G1041" s="58">
        <f xml:space="preserve"> IF( ISNA( 'F_Input Override'!G1041 ), "", IF( ISBLANK( 'F_Input Override'!G1041 ), 'F_Inputs - BP'!G1041, 'F_Input Override'!G1041 ) )</f>
        <v>0</v>
      </c>
      <c r="H1041" s="58">
        <f xml:space="preserve"> IF( ISNA( 'F_Input Override'!H1041 ), "", IF( ISBLANK( 'F_Input Override'!H1041 ), 'F_Inputs - BP'!H1041, 'F_Input Override'!H1041 ) )</f>
        <v>0</v>
      </c>
      <c r="I1041" s="58">
        <f xml:space="preserve"> IF( ISNA( 'F_Input Override'!I1041 ), "", IF( ISBLANK( 'F_Input Override'!I1041 ), 'F_Inputs - BP'!I1041, 'F_Input Override'!I1041 ) )</f>
        <v>0</v>
      </c>
      <c r="J1041" s="58">
        <f xml:space="preserve"> IF( ISNA( 'F_Input Override'!J1041 ), "", IF( ISBLANK( 'F_Input Override'!J1041 ), 'F_Inputs - BP'!J1041, 'F_Input Override'!J1041 ) )</f>
        <v>0</v>
      </c>
      <c r="K1041" s="64" t="str">
        <f xml:space="preserve"> INDEX(Lookup!C:C, MATCH('Inp - BP final'!B1041, Lookup!B:B, 0),)</f>
        <v>Plus opex Total</v>
      </c>
    </row>
    <row r="1042" spans="1:12">
      <c r="A1042" t="s">
        <v>351</v>
      </c>
      <c r="B1042" t="s">
        <v>288</v>
      </c>
      <c r="C1042" t="s">
        <v>289</v>
      </c>
      <c r="D1042" t="s">
        <v>47</v>
      </c>
      <c r="E1042" t="s">
        <v>41</v>
      </c>
      <c r="F1042" s="58">
        <f xml:space="preserve"> IF( ISNA( 'F_Input Override'!F1042 ), "", IF( ISBLANK( 'F_Input Override'!F1042 ), 'F_Inputs - BP'!F1042, 'F_Input Override'!F1042 ) )</f>
        <v>0</v>
      </c>
      <c r="G1042" s="58">
        <f xml:space="preserve"> IF( ISNA( 'F_Input Override'!G1042 ), "", IF( ISBLANK( 'F_Input Override'!G1042 ), 'F_Inputs - BP'!G1042, 'F_Input Override'!G1042 ) )</f>
        <v>0</v>
      </c>
      <c r="H1042" s="58">
        <f xml:space="preserve"> IF( ISNA( 'F_Input Override'!H1042 ), "", IF( ISBLANK( 'F_Input Override'!H1042 ), 'F_Inputs - BP'!H1042, 'F_Input Override'!H1042 ) )</f>
        <v>0</v>
      </c>
      <c r="I1042" s="58">
        <f xml:space="preserve"> IF( ISNA( 'F_Input Override'!I1042 ), "", IF( ISBLANK( 'F_Input Override'!I1042 ), 'F_Inputs - BP'!I1042, 'F_Input Override'!I1042 ) )</f>
        <v>0</v>
      </c>
      <c r="J1042" s="58">
        <f xml:space="preserve"> IF( ISNA( 'F_Input Override'!J1042 ), "", IF( ISBLANK( 'F_Input Override'!J1042 ), 'F_Inputs - BP'!J1042, 'F_Input Override'!J1042 ) )</f>
        <v>0</v>
      </c>
      <c r="K1042" s="64" t="str">
        <f xml:space="preserve"> INDEX(Lookup!C:C, MATCH('Inp - BP final'!B1042, Lookup!B:B, 0),)</f>
        <v>Plus totex WWN+</v>
      </c>
    </row>
    <row r="1043" spans="1:12">
      <c r="A1043" t="s">
        <v>351</v>
      </c>
      <c r="B1043" t="s">
        <v>290</v>
      </c>
      <c r="C1043" t="s">
        <v>291</v>
      </c>
      <c r="D1043" t="s">
        <v>47</v>
      </c>
      <c r="E1043" t="s">
        <v>41</v>
      </c>
      <c r="F1043" s="58">
        <f xml:space="preserve"> IF( ISNA( 'F_Input Override'!F1043 ), "", IF( ISBLANK( 'F_Input Override'!F1043 ), 'F_Inputs - BP'!F1043, 'F_Input Override'!F1043 ) )</f>
        <v>0</v>
      </c>
      <c r="G1043" s="58">
        <f xml:space="preserve"> IF( ISNA( 'F_Input Override'!G1043 ), "", IF( ISBLANK( 'F_Input Override'!G1043 ), 'F_Inputs - BP'!G1043, 'F_Input Override'!G1043 ) )</f>
        <v>0</v>
      </c>
      <c r="H1043" s="58">
        <f xml:space="preserve"> IF( ISNA( 'F_Input Override'!H1043 ), "", IF( ISBLANK( 'F_Input Override'!H1043 ), 'F_Inputs - BP'!H1043, 'F_Input Override'!H1043 ) )</f>
        <v>0</v>
      </c>
      <c r="I1043" s="58">
        <f xml:space="preserve"> IF( ISNA( 'F_Input Override'!I1043 ), "", IF( ISBLANK( 'F_Input Override'!I1043 ), 'F_Inputs - BP'!I1043, 'F_Input Override'!I1043 ) )</f>
        <v>0</v>
      </c>
      <c r="J1043" s="58">
        <f xml:space="preserve"> IF( ISNA( 'F_Input Override'!J1043 ), "", IF( ISBLANK( 'F_Input Override'!J1043 ), 'F_Inputs - BP'!J1043, 'F_Input Override'!J1043 ) )</f>
        <v>0</v>
      </c>
      <c r="K1043" s="64" t="str">
        <f xml:space="preserve"> INDEX(Lookup!C:C, MATCH('Inp - BP final'!B1043, Lookup!B:B, 0),)</f>
        <v>Plus totex WWN+</v>
      </c>
    </row>
    <row r="1044" spans="1:12">
      <c r="A1044" t="s">
        <v>351</v>
      </c>
      <c r="B1044" t="s">
        <v>292</v>
      </c>
      <c r="C1044" t="s">
        <v>293</v>
      </c>
      <c r="D1044" t="s">
        <v>47</v>
      </c>
      <c r="E1044" t="s">
        <v>41</v>
      </c>
      <c r="F1044" s="58">
        <f xml:space="preserve"> IF( ISNA( 'F_Input Override'!F1044 ), "", IF( ISBLANK( 'F_Input Override'!F1044 ), 'F_Inputs - BP'!F1044, 'F_Input Override'!F1044 ) )</f>
        <v>0</v>
      </c>
      <c r="G1044" s="58">
        <f xml:space="preserve"> IF( ISNA( 'F_Input Override'!G1044 ), "", IF( ISBLANK( 'F_Input Override'!G1044 ), 'F_Inputs - BP'!G1044, 'F_Input Override'!G1044 ) )</f>
        <v>0</v>
      </c>
      <c r="H1044" s="58">
        <f xml:space="preserve"> IF( ISNA( 'F_Input Override'!H1044 ), "", IF( ISBLANK( 'F_Input Override'!H1044 ), 'F_Inputs - BP'!H1044, 'F_Input Override'!H1044 ) )</f>
        <v>0</v>
      </c>
      <c r="I1044" s="58">
        <f xml:space="preserve"> IF( ISNA( 'F_Input Override'!I1044 ), "", IF( ISBLANK( 'F_Input Override'!I1044 ), 'F_Inputs - BP'!I1044, 'F_Input Override'!I1044 ) )</f>
        <v>0</v>
      </c>
      <c r="J1044" s="58">
        <f xml:space="preserve"> IF( ISNA( 'F_Input Override'!J1044 ), "", IF( ISBLANK( 'F_Input Override'!J1044 ), 'F_Inputs - BP'!J1044, 'F_Input Override'!J1044 ) )</f>
        <v>0</v>
      </c>
      <c r="K1044" s="64" t="str">
        <f xml:space="preserve"> INDEX(Lookup!C:C, MATCH('Inp - BP final'!B1044, Lookup!B:B, 0),)</f>
        <v>Plus totex WWN+</v>
      </c>
    </row>
    <row r="1045" spans="1:12">
      <c r="A1045" t="s">
        <v>351</v>
      </c>
      <c r="B1045" t="s">
        <v>294</v>
      </c>
      <c r="C1045" t="s">
        <v>295</v>
      </c>
      <c r="D1045" t="s">
        <v>47</v>
      </c>
      <c r="E1045" t="s">
        <v>41</v>
      </c>
      <c r="F1045" s="58">
        <f xml:space="preserve"> IF( ISNA( 'F_Input Override'!F1045 ), "", IF( ISBLANK( 'F_Input Override'!F1045 ), 'F_Inputs - BP'!F1045, 'F_Input Override'!F1045 ) )</f>
        <v>0</v>
      </c>
      <c r="G1045" s="58">
        <f xml:space="preserve"> IF( ISNA( 'F_Input Override'!G1045 ), "", IF( ISBLANK( 'F_Input Override'!G1045 ), 'F_Inputs - BP'!G1045, 'F_Input Override'!G1045 ) )</f>
        <v>0</v>
      </c>
      <c r="H1045" s="58">
        <f xml:space="preserve"> IF( ISNA( 'F_Input Override'!H1045 ), "", IF( ISBLANK( 'F_Input Override'!H1045 ), 'F_Inputs - BP'!H1045, 'F_Input Override'!H1045 ) )</f>
        <v>0</v>
      </c>
      <c r="I1045" s="58">
        <f xml:space="preserve"> IF( ISNA( 'F_Input Override'!I1045 ), "", IF( ISBLANK( 'F_Input Override'!I1045 ), 'F_Inputs - BP'!I1045, 'F_Input Override'!I1045 ) )</f>
        <v>0</v>
      </c>
      <c r="J1045" s="58">
        <f xml:space="preserve"> IF( ISNA( 'F_Input Override'!J1045 ), "", IF( ISBLANK( 'F_Input Override'!J1045 ), 'F_Inputs - BP'!J1045, 'F_Input Override'!J1045 ) )</f>
        <v>0</v>
      </c>
      <c r="K1045" s="64" t="str">
        <f xml:space="preserve"> INDEX(Lookup!C:C, MATCH('Inp - BP final'!B1045, Lookup!B:B, 0),)</f>
        <v>Plus totex WWN+</v>
      </c>
    </row>
    <row r="1046" spans="1:12">
      <c r="A1046" t="s">
        <v>351</v>
      </c>
      <c r="B1046" t="s">
        <v>296</v>
      </c>
      <c r="C1046" t="s">
        <v>297</v>
      </c>
      <c r="D1046" t="s">
        <v>47</v>
      </c>
      <c r="E1046" t="s">
        <v>41</v>
      </c>
      <c r="F1046" s="58">
        <f xml:space="preserve"> IF( ISNA( 'F_Input Override'!F1046 ), "", IF( ISBLANK( 'F_Input Override'!F1046 ), 'F_Inputs - BP'!F1046, 'F_Input Override'!F1046 ) )</f>
        <v>0</v>
      </c>
      <c r="G1046" s="58">
        <f xml:space="preserve"> IF( ISNA( 'F_Input Override'!G1046 ), "", IF( ISBLANK( 'F_Input Override'!G1046 ), 'F_Inputs - BP'!G1046, 'F_Input Override'!G1046 ) )</f>
        <v>0</v>
      </c>
      <c r="H1046" s="58">
        <f xml:space="preserve"> IF( ISNA( 'F_Input Override'!H1046 ), "", IF( ISBLANK( 'F_Input Override'!H1046 ), 'F_Inputs - BP'!H1046, 'F_Input Override'!H1046 ) )</f>
        <v>0</v>
      </c>
      <c r="I1046" s="58">
        <f xml:space="preserve"> IF( ISNA( 'F_Input Override'!I1046 ), "", IF( ISBLANK( 'F_Input Override'!I1046 ), 'F_Inputs - BP'!I1046, 'F_Input Override'!I1046 ) )</f>
        <v>0</v>
      </c>
      <c r="J1046" s="58">
        <f xml:space="preserve"> IF( ISNA( 'F_Input Override'!J1046 ), "", IF( ISBLANK( 'F_Input Override'!J1046 ), 'F_Inputs - BP'!J1046, 'F_Input Override'!J1046 ) )</f>
        <v>0</v>
      </c>
      <c r="K1046" s="64" t="str">
        <f xml:space="preserve"> INDEX(Lookup!C:C, MATCH('Inp - BP final'!B1046, Lookup!B:B, 0),)</f>
        <v>Plus totex WWN+</v>
      </c>
    </row>
    <row r="1047" spans="1:12">
      <c r="A1047" t="s">
        <v>351</v>
      </c>
      <c r="B1047" t="s">
        <v>298</v>
      </c>
      <c r="C1047" t="s">
        <v>299</v>
      </c>
      <c r="D1047" t="s">
        <v>47</v>
      </c>
      <c r="E1047" t="s">
        <v>41</v>
      </c>
      <c r="F1047" s="58">
        <f xml:space="preserve"> IF( ISNA( 'F_Input Override'!F1047 ), "", IF( ISBLANK( 'F_Input Override'!F1047 ), 'F_Inputs - BP'!F1047, 'F_Input Override'!F1047 ) )</f>
        <v>0</v>
      </c>
      <c r="G1047" s="58">
        <f xml:space="preserve"> IF( ISNA( 'F_Input Override'!G1047 ), "", IF( ISBLANK( 'F_Input Override'!G1047 ), 'F_Inputs - BP'!G1047, 'F_Input Override'!G1047 ) )</f>
        <v>0</v>
      </c>
      <c r="H1047" s="58">
        <f xml:space="preserve"> IF( ISNA( 'F_Input Override'!H1047 ), "", IF( ISBLANK( 'F_Input Override'!H1047 ), 'F_Inputs - BP'!H1047, 'F_Input Override'!H1047 ) )</f>
        <v>0</v>
      </c>
      <c r="I1047" s="58">
        <f xml:space="preserve"> IF( ISNA( 'F_Input Override'!I1047 ), "", IF( ISBLANK( 'F_Input Override'!I1047 ), 'F_Inputs - BP'!I1047, 'F_Input Override'!I1047 ) )</f>
        <v>0</v>
      </c>
      <c r="J1047" s="58">
        <f xml:space="preserve"> IF( ISNA( 'F_Input Override'!J1047 ), "", IF( ISBLANK( 'F_Input Override'!J1047 ), 'F_Inputs - BP'!J1047, 'F_Input Override'!J1047 ) )</f>
        <v>0</v>
      </c>
      <c r="K1047" s="64" t="str">
        <f xml:space="preserve"> INDEX(Lookup!C:C, MATCH('Inp - BP final'!B1047, Lookup!B:B, 0),)</f>
        <v>Plus totex BIO</v>
      </c>
    </row>
    <row r="1048" spans="1:12">
      <c r="A1048" t="s">
        <v>351</v>
      </c>
      <c r="B1048" t="s">
        <v>300</v>
      </c>
      <c r="C1048" t="s">
        <v>301</v>
      </c>
      <c r="D1048" t="s">
        <v>47</v>
      </c>
      <c r="E1048" t="s">
        <v>41</v>
      </c>
      <c r="F1048" s="58">
        <f xml:space="preserve"> IF( ISNA( 'F_Input Override'!F1048 ), "", IF( ISBLANK( 'F_Input Override'!F1048 ), 'F_Inputs - BP'!F1048, 'F_Input Override'!F1048 ) )</f>
        <v>0</v>
      </c>
      <c r="G1048" s="58">
        <f xml:space="preserve"> IF( ISNA( 'F_Input Override'!G1048 ), "", IF( ISBLANK( 'F_Input Override'!G1048 ), 'F_Inputs - BP'!G1048, 'F_Input Override'!G1048 ) )</f>
        <v>0</v>
      </c>
      <c r="H1048" s="58">
        <f xml:space="preserve"> IF( ISNA( 'F_Input Override'!H1048 ), "", IF( ISBLANK( 'F_Input Override'!H1048 ), 'F_Inputs - BP'!H1048, 'F_Input Override'!H1048 ) )</f>
        <v>0</v>
      </c>
      <c r="I1048" s="58">
        <f xml:space="preserve"> IF( ISNA( 'F_Input Override'!I1048 ), "", IF( ISBLANK( 'F_Input Override'!I1048 ), 'F_Inputs - BP'!I1048, 'F_Input Override'!I1048 ) )</f>
        <v>0</v>
      </c>
      <c r="J1048" s="58">
        <f xml:space="preserve"> IF( ISNA( 'F_Input Override'!J1048 ), "", IF( ISBLANK( 'F_Input Override'!J1048 ), 'F_Inputs - BP'!J1048, 'F_Input Override'!J1048 ) )</f>
        <v>0</v>
      </c>
      <c r="K1048" s="64" t="str">
        <f xml:space="preserve"> INDEX(Lookup!C:C, MATCH('Inp - BP final'!B1048, Lookup!B:B, 0),)</f>
        <v>Plus totex BIO</v>
      </c>
    </row>
    <row r="1049" spans="1:12">
      <c r="A1049" t="s">
        <v>351</v>
      </c>
      <c r="B1049" t="s">
        <v>302</v>
      </c>
      <c r="C1049" t="s">
        <v>303</v>
      </c>
      <c r="D1049" t="s">
        <v>47</v>
      </c>
      <c r="E1049" t="s">
        <v>41</v>
      </c>
      <c r="F1049" s="58">
        <f xml:space="preserve"> IF( ISNA( 'F_Input Override'!F1049 ), "", IF( ISBLANK( 'F_Input Override'!F1049 ), 'F_Inputs - BP'!F1049, 'F_Input Override'!F1049 ) )</f>
        <v>0</v>
      </c>
      <c r="G1049" s="58">
        <f xml:space="preserve"> IF( ISNA( 'F_Input Override'!G1049 ), "", IF( ISBLANK( 'F_Input Override'!G1049 ), 'F_Inputs - BP'!G1049, 'F_Input Override'!G1049 ) )</f>
        <v>0</v>
      </c>
      <c r="H1049" s="58">
        <f xml:space="preserve"> IF( ISNA( 'F_Input Override'!H1049 ), "", IF( ISBLANK( 'F_Input Override'!H1049 ), 'F_Inputs - BP'!H1049, 'F_Input Override'!H1049 ) )</f>
        <v>0</v>
      </c>
      <c r="I1049" s="58">
        <f xml:space="preserve"> IF( ISNA( 'F_Input Override'!I1049 ), "", IF( ISBLANK( 'F_Input Override'!I1049 ), 'F_Inputs - BP'!I1049, 'F_Input Override'!I1049 ) )</f>
        <v>0</v>
      </c>
      <c r="J1049" s="58">
        <f xml:space="preserve"> IF( ISNA( 'F_Input Override'!J1049 ), "", IF( ISBLANK( 'F_Input Override'!J1049 ), 'F_Inputs - BP'!J1049, 'F_Input Override'!J1049 ) )</f>
        <v>0</v>
      </c>
      <c r="K1049" s="64" t="str">
        <f xml:space="preserve"> INDEX(Lookup!C:C, MATCH('Inp - BP final'!B1049, Lookup!B:B, 0),)</f>
        <v>Plus totex BIO</v>
      </c>
    </row>
    <row r="1050" spans="1:12">
      <c r="A1050" t="s">
        <v>351</v>
      </c>
      <c r="B1050" t="s">
        <v>304</v>
      </c>
      <c r="C1050" t="s">
        <v>305</v>
      </c>
      <c r="D1050" t="s">
        <v>47</v>
      </c>
      <c r="E1050" t="s">
        <v>41</v>
      </c>
      <c r="F1050" s="58">
        <f xml:space="preserve"> IF( ISNA( 'F_Input Override'!F1050 ), "", IF( ISBLANK( 'F_Input Override'!F1050 ), 'F_Inputs - BP'!F1050, 'F_Input Override'!F1050 ) )</f>
        <v>0</v>
      </c>
      <c r="G1050" s="58">
        <f xml:space="preserve"> IF( ISNA( 'F_Input Override'!G1050 ), "", IF( ISBLANK( 'F_Input Override'!G1050 ), 'F_Inputs - BP'!G1050, 'F_Input Override'!G1050 ) )</f>
        <v>0</v>
      </c>
      <c r="H1050" s="58">
        <f xml:space="preserve"> IF( ISNA( 'F_Input Override'!H1050 ), "", IF( ISBLANK( 'F_Input Override'!H1050 ), 'F_Inputs - BP'!H1050, 'F_Input Override'!H1050 ) )</f>
        <v>0</v>
      </c>
      <c r="I1050" s="58">
        <f xml:space="preserve"> IF( ISNA( 'F_Input Override'!I1050 ), "", IF( ISBLANK( 'F_Input Override'!I1050 ), 'F_Inputs - BP'!I1050, 'F_Input Override'!I1050 ) )</f>
        <v>0</v>
      </c>
      <c r="J1050" s="58">
        <f xml:space="preserve"> IF( ISNA( 'F_Input Override'!J1050 ), "", IF( ISBLANK( 'F_Input Override'!J1050 ), 'F_Inputs - BP'!J1050, 'F_Input Override'!J1050 ) )</f>
        <v>0</v>
      </c>
      <c r="K1050" s="64" t="str">
        <f xml:space="preserve"> INDEX(Lookup!C:C, MATCH('Inp - BP final'!B1050, Lookup!B:B, 0),)</f>
        <v>Plus totex ADDN1</v>
      </c>
    </row>
    <row r="1051" spans="1:12">
      <c r="A1051" t="s">
        <v>351</v>
      </c>
      <c r="B1051" t="s">
        <v>306</v>
      </c>
      <c r="C1051" t="s">
        <v>307</v>
      </c>
      <c r="D1051" t="s">
        <v>47</v>
      </c>
      <c r="E1051" t="s">
        <v>41</v>
      </c>
      <c r="F1051" s="58">
        <f xml:space="preserve"> IF( ISNA( 'F_Input Override'!F1051 ), "", IF( ISBLANK( 'F_Input Override'!F1051 ), 'F_Inputs - BP'!F1051, 'F_Input Override'!F1051 ) )</f>
        <v>0</v>
      </c>
      <c r="G1051" s="58">
        <f xml:space="preserve"> IF( ISNA( 'F_Input Override'!G1051 ), "", IF( ISBLANK( 'F_Input Override'!G1051 ), 'F_Inputs - BP'!G1051, 'F_Input Override'!G1051 ) )</f>
        <v>0</v>
      </c>
      <c r="H1051" s="58">
        <f xml:space="preserve"> IF( ISNA( 'F_Input Override'!H1051 ), "", IF( ISBLANK( 'F_Input Override'!H1051 ), 'F_Inputs - BP'!H1051, 'F_Input Override'!H1051 ) )</f>
        <v>0</v>
      </c>
      <c r="I1051" s="58">
        <f xml:space="preserve"> IF( ISNA( 'F_Input Override'!I1051 ), "", IF( ISBLANK( 'F_Input Override'!I1051 ), 'F_Inputs - BP'!I1051, 'F_Input Override'!I1051 ) )</f>
        <v>0</v>
      </c>
      <c r="J1051" s="58">
        <f xml:space="preserve"> IF( ISNA( 'F_Input Override'!J1051 ), "", IF( ISBLANK( 'F_Input Override'!J1051 ), 'F_Inputs - BP'!J1051, 'F_Input Override'!J1051 ) )</f>
        <v>0</v>
      </c>
      <c r="K1051" s="64" t="str">
        <f xml:space="preserve"> INDEX(Lookup!C:C, MATCH('Inp - BP final'!B1051, Lookup!B:B, 0),)</f>
        <v>Plus totex ADDN2</v>
      </c>
    </row>
    <row r="1052" spans="1:12">
      <c r="A1052" t="s">
        <v>351</v>
      </c>
      <c r="B1052" t="s">
        <v>308</v>
      </c>
      <c r="C1052" t="s">
        <v>309</v>
      </c>
      <c r="D1052" t="s">
        <v>47</v>
      </c>
      <c r="E1052" t="s">
        <v>41</v>
      </c>
      <c r="F1052" s="58">
        <f xml:space="preserve"> IF( ISNA( 'F_Input Override'!F1052 ), "", IF( ISBLANK( 'F_Input Override'!F1052 ), 'F_Inputs - BP'!F1052, 'F_Input Override'!F1052 ) )</f>
        <v>0</v>
      </c>
      <c r="G1052" s="58">
        <f xml:space="preserve"> IF( ISNA( 'F_Input Override'!G1052 ), "", IF( ISBLANK( 'F_Input Override'!G1052 ), 'F_Inputs - BP'!G1052, 'F_Input Override'!G1052 ) )</f>
        <v>0</v>
      </c>
      <c r="H1052" s="58">
        <f xml:space="preserve"> IF( ISNA( 'F_Input Override'!H1052 ), "", IF( ISBLANK( 'F_Input Override'!H1052 ), 'F_Inputs - BP'!H1052, 'F_Input Override'!H1052 ) )</f>
        <v>0</v>
      </c>
      <c r="I1052" s="58">
        <f xml:space="preserve"> IF( ISNA( 'F_Input Override'!I1052 ), "", IF( ISBLANK( 'F_Input Override'!I1052 ), 'F_Inputs - BP'!I1052, 'F_Input Override'!I1052 ) )</f>
        <v>0</v>
      </c>
      <c r="J1052" s="58">
        <f xml:space="preserve"> IF( ISNA( 'F_Input Override'!J1052 ), "", IF( ISBLANK( 'F_Input Override'!J1052 ), 'F_Inputs - BP'!J1052, 'F_Input Override'!J1052 ) )</f>
        <v>0</v>
      </c>
      <c r="K1052" s="64" t="str">
        <f xml:space="preserve"> INDEX(Lookup!C:C, MATCH('Inp - BP final'!B1052, Lookup!B:B, 0),)</f>
        <v>Plus totex Total</v>
      </c>
    </row>
    <row r="1053" spans="1:12">
      <c r="A1053" t="s">
        <v>351</v>
      </c>
      <c r="B1053" t="s">
        <v>310</v>
      </c>
      <c r="C1053" t="s">
        <v>311</v>
      </c>
      <c r="D1053" t="s">
        <v>47</v>
      </c>
      <c r="E1053" t="s">
        <v>41</v>
      </c>
      <c r="F1053" s="58">
        <f xml:space="preserve"> IF( ISNA( 'F_Input Override'!F1053 ), "", IF( ISBLANK( 'F_Input Override'!F1053 ), 'F_Inputs - BP'!F1053, 'F_Input Override'!F1053 ) )</f>
        <v>5.6</v>
      </c>
      <c r="G1053" s="58">
        <f xml:space="preserve"> IF( ISNA( 'F_Input Override'!G1053 ), "", IF( ISBLANK( 'F_Input Override'!G1053 ), 'F_Inputs - BP'!G1053, 'F_Input Override'!G1053 ) )</f>
        <v>5.6</v>
      </c>
      <c r="H1053" s="58">
        <f xml:space="preserve"> IF( ISNA( 'F_Input Override'!H1053 ), "", IF( ISBLANK( 'F_Input Override'!H1053 ), 'F_Inputs - BP'!H1053, 'F_Input Override'!H1053 ) )</f>
        <v>5.6</v>
      </c>
      <c r="I1053" s="58">
        <f xml:space="preserve"> IF( ISNA( 'F_Input Override'!I1053 ), "", IF( ISBLANK( 'F_Input Override'!I1053 ), 'F_Inputs - BP'!I1053, 'F_Input Override'!I1053 ) )</f>
        <v>5.6</v>
      </c>
      <c r="J1053" s="58">
        <f xml:space="preserve"> IF( ISNA( 'F_Input Override'!J1053 ), "", IF( ISBLANK( 'F_Input Override'!J1053 ), 'F_Inputs - BP'!J1053, 'F_Input Override'!J1053 ) )</f>
        <v>5.6</v>
      </c>
      <c r="K1053" s="64" t="str">
        <f xml:space="preserve"> INDEX(Lookup!C:C, MATCH('Inp - BP final'!B1053, Lookup!B:B, 0),)</f>
        <v>WN+ - DS capex</v>
      </c>
    </row>
    <row r="1054" spans="1:12">
      <c r="A1054" t="s">
        <v>351</v>
      </c>
      <c r="B1054" t="s">
        <v>312</v>
      </c>
      <c r="C1054" t="s">
        <v>313</v>
      </c>
      <c r="D1054" t="s">
        <v>47</v>
      </c>
      <c r="E1054" t="s">
        <v>41</v>
      </c>
      <c r="F1054" s="58">
        <f xml:space="preserve"> IF( ISNA( 'F_Input Override'!F1054 ), "", IF( ISBLANK( 'F_Input Override'!F1054 ), 'F_Inputs - BP'!F1054, 'F_Input Override'!F1054 ) )</f>
        <v>0</v>
      </c>
      <c r="G1054" s="58">
        <f xml:space="preserve"> IF( ISNA( 'F_Input Override'!G1054 ), "", IF( ISBLANK( 'F_Input Override'!G1054 ), 'F_Inputs - BP'!G1054, 'F_Input Override'!G1054 ) )</f>
        <v>0</v>
      </c>
      <c r="H1054" s="58">
        <f xml:space="preserve"> IF( ISNA( 'F_Input Override'!H1054 ), "", IF( ISBLANK( 'F_Input Override'!H1054 ), 'F_Inputs - BP'!H1054, 'F_Input Override'!H1054 ) )</f>
        <v>0</v>
      </c>
      <c r="I1054" s="58">
        <f xml:space="preserve"> IF( ISNA( 'F_Input Override'!I1054 ), "", IF( ISBLANK( 'F_Input Override'!I1054 ), 'F_Inputs - BP'!I1054, 'F_Input Override'!I1054 ) )</f>
        <v>0</v>
      </c>
      <c r="J1054" s="58">
        <f xml:space="preserve"> IF( ISNA( 'F_Input Override'!J1054 ), "", IF( ISBLANK( 'F_Input Override'!J1054 ), 'F_Inputs - BP'!J1054, 'F_Input Override'!J1054 ) )</f>
        <v>0</v>
      </c>
      <c r="K1054" s="64" t="str">
        <f xml:space="preserve"> INDEX(Lookup!C:C, MATCH('Inp - BP final'!B1054, Lookup!B:B, 0),)</f>
        <v>WN+ - DS opex</v>
      </c>
    </row>
    <row r="1055" spans="1:12">
      <c r="A1055" t="s">
        <v>351</v>
      </c>
      <c r="B1055" t="s">
        <v>314</v>
      </c>
      <c r="C1055" t="s">
        <v>315</v>
      </c>
      <c r="D1055" t="s">
        <v>47</v>
      </c>
      <c r="E1055" t="s">
        <v>41</v>
      </c>
      <c r="F1055" s="58">
        <f xml:space="preserve"> IF( ISNA( 'F_Input Override'!F1055 ), "", IF( ISBLANK( 'F_Input Override'!F1055 ), 'F_Inputs - BP'!F1055, 'F_Input Override'!F1055 ) )</f>
        <v>5.6</v>
      </c>
      <c r="G1055" s="58">
        <f xml:space="preserve"> IF( ISNA( 'F_Input Override'!G1055 ), "", IF( ISBLANK( 'F_Input Override'!G1055 ), 'F_Inputs - BP'!G1055, 'F_Input Override'!G1055 ) )</f>
        <v>5.6</v>
      </c>
      <c r="H1055" s="58">
        <f xml:space="preserve"> IF( ISNA( 'F_Input Override'!H1055 ), "", IF( ISBLANK( 'F_Input Override'!H1055 ), 'F_Inputs - BP'!H1055, 'F_Input Override'!H1055 ) )</f>
        <v>5.6</v>
      </c>
      <c r="I1055" s="58">
        <f xml:space="preserve"> IF( ISNA( 'F_Input Override'!I1055 ), "", IF( ISBLANK( 'F_Input Override'!I1055 ), 'F_Inputs - BP'!I1055, 'F_Input Override'!I1055 ) )</f>
        <v>5.6</v>
      </c>
      <c r="J1055" s="58">
        <f xml:space="preserve"> IF( ISNA( 'F_Input Override'!J1055 ), "", IF( ISBLANK( 'F_Input Override'!J1055 ), 'F_Inputs - BP'!J1055, 'F_Input Override'!J1055 ) )</f>
        <v>5.6</v>
      </c>
      <c r="K1055" s="64" t="str">
        <f xml:space="preserve"> INDEX(Lookup!C:C, MATCH('Inp - BP final'!B1055, Lookup!B:B, 0),)</f>
        <v>WN+ - DS totex</v>
      </c>
      <c r="L1055" t="s">
        <v>366</v>
      </c>
    </row>
    <row r="1056" spans="1:12">
      <c r="A1056" t="s">
        <v>351</v>
      </c>
      <c r="B1056" t="s">
        <v>316</v>
      </c>
      <c r="C1056" t="s">
        <v>317</v>
      </c>
      <c r="D1056" t="s">
        <v>47</v>
      </c>
      <c r="E1056" t="s">
        <v>41</v>
      </c>
      <c r="F1056" s="58" t="str">
        <f xml:space="preserve"> IF( ISNA( 'F_Input Override'!F1056 ), "", IF( ISBLANK( 'F_Input Override'!F1056 ), 'F_Inputs - BP'!F1056, 'F_Input Override'!F1056 ) )</f>
        <v/>
      </c>
      <c r="G1056" s="58" t="str">
        <f xml:space="preserve"> IF( ISNA( 'F_Input Override'!G1056 ), "", IF( ISBLANK( 'F_Input Override'!G1056 ), 'F_Inputs - BP'!G1056, 'F_Input Override'!G1056 ) )</f>
        <v/>
      </c>
      <c r="H1056" s="58" t="str">
        <f xml:space="preserve"> IF( ISNA( 'F_Input Override'!H1056 ), "", IF( ISBLANK( 'F_Input Override'!H1056 ), 'F_Inputs - BP'!H1056, 'F_Input Override'!H1056 ) )</f>
        <v/>
      </c>
      <c r="I1056" s="58" t="str">
        <f xml:space="preserve"> IF( ISNA( 'F_Input Override'!I1056 ), "", IF( ISBLANK( 'F_Input Override'!I1056 ), 'F_Inputs - BP'!I1056, 'F_Input Override'!I1056 ) )</f>
        <v/>
      </c>
      <c r="J1056" s="58" t="str">
        <f xml:space="preserve"> IF( ISNA( 'F_Input Override'!J1056 ), "", IF( ISBLANK( 'F_Input Override'!J1056 ), 'F_Inputs - BP'!J1056, 'F_Input Override'!J1056 ) )</f>
        <v/>
      </c>
      <c r="K1056" s="64" t="str">
        <f xml:space="preserve"> INDEX(Lookup!C:C, MATCH('Inp - BP final'!B1056, Lookup!B:B, 0),)</f>
        <v>WN+ - DS capex</v>
      </c>
    </row>
    <row r="1057" spans="1:12">
      <c r="A1057" t="s">
        <v>351</v>
      </c>
      <c r="B1057" t="s">
        <v>319</v>
      </c>
      <c r="C1057" t="s">
        <v>320</v>
      </c>
      <c r="D1057" t="s">
        <v>47</v>
      </c>
      <c r="E1057" t="s">
        <v>41</v>
      </c>
      <c r="F1057" s="58" t="str">
        <f xml:space="preserve"> IF( ISNA( 'F_Input Override'!F1057 ), "", IF( ISBLANK( 'F_Input Override'!F1057 ), 'F_Inputs - BP'!F1057, 'F_Input Override'!F1057 ) )</f>
        <v/>
      </c>
      <c r="G1057" s="58" t="str">
        <f xml:space="preserve"> IF( ISNA( 'F_Input Override'!G1057 ), "", IF( ISBLANK( 'F_Input Override'!G1057 ), 'F_Inputs - BP'!G1057, 'F_Input Override'!G1057 ) )</f>
        <v/>
      </c>
      <c r="H1057" s="58" t="str">
        <f xml:space="preserve"> IF( ISNA( 'F_Input Override'!H1057 ), "", IF( ISBLANK( 'F_Input Override'!H1057 ), 'F_Inputs - BP'!H1057, 'F_Input Override'!H1057 ) )</f>
        <v/>
      </c>
      <c r="I1057" s="58" t="str">
        <f xml:space="preserve"> IF( ISNA( 'F_Input Override'!I1057 ), "", IF( ISBLANK( 'F_Input Override'!I1057 ), 'F_Inputs - BP'!I1057, 'F_Input Override'!I1057 ) )</f>
        <v/>
      </c>
      <c r="J1057" s="58" t="str">
        <f xml:space="preserve"> IF( ISNA( 'F_Input Override'!J1057 ), "", IF( ISBLANK( 'F_Input Override'!J1057 ), 'F_Inputs - BP'!J1057, 'F_Input Override'!J1057 ) )</f>
        <v/>
      </c>
      <c r="K1057" s="64" t="str">
        <f xml:space="preserve"> INDEX(Lookup!C:C, MATCH('Inp - BP final'!B1057, Lookup!B:B, 0),)</f>
        <v>WN+ - DS opex</v>
      </c>
    </row>
    <row r="1058" spans="1:12">
      <c r="A1058" t="s">
        <v>351</v>
      </c>
      <c r="B1058" t="s">
        <v>321</v>
      </c>
      <c r="C1058" t="s">
        <v>322</v>
      </c>
      <c r="D1058" t="s">
        <v>47</v>
      </c>
      <c r="E1058" t="s">
        <v>41</v>
      </c>
      <c r="F1058" s="58">
        <f xml:space="preserve"> IF( ISNA( 'F_Input Override'!F1058 ), "", IF( ISBLANK( 'F_Input Override'!F1058 ), 'F_Inputs - BP'!F1058, 'F_Input Override'!F1058 ) )</f>
        <v>0</v>
      </c>
      <c r="G1058" s="58">
        <f xml:space="preserve"> IF( ISNA( 'F_Input Override'!G1058 ), "", IF( ISBLANK( 'F_Input Override'!G1058 ), 'F_Inputs - BP'!G1058, 'F_Input Override'!G1058 ) )</f>
        <v>0</v>
      </c>
      <c r="H1058" s="58">
        <f xml:space="preserve"> IF( ISNA( 'F_Input Override'!H1058 ), "", IF( ISBLANK( 'F_Input Override'!H1058 ), 'F_Inputs - BP'!H1058, 'F_Input Override'!H1058 ) )</f>
        <v>0</v>
      </c>
      <c r="I1058" s="58">
        <f xml:space="preserve"> IF( ISNA( 'F_Input Override'!I1058 ), "", IF( ISBLANK( 'F_Input Override'!I1058 ), 'F_Inputs - BP'!I1058, 'F_Input Override'!I1058 ) )</f>
        <v>0</v>
      </c>
      <c r="J1058" s="58">
        <f xml:space="preserve"> IF( ISNA( 'F_Input Override'!J1058 ), "", IF( ISBLANK( 'F_Input Override'!J1058 ), 'F_Inputs - BP'!J1058, 'F_Input Override'!J1058 ) )</f>
        <v>0</v>
      </c>
      <c r="K1058" s="64" t="str">
        <f xml:space="preserve"> INDEX(Lookup!C:C, MATCH('Inp - BP final'!B1058, Lookup!B:B, 0),)</f>
        <v>WN+ - DS totex</v>
      </c>
      <c r="L1058" t="s">
        <v>366</v>
      </c>
    </row>
    <row r="1059" spans="1:12">
      <c r="A1059" t="s">
        <v>351</v>
      </c>
      <c r="B1059" t="s">
        <v>323</v>
      </c>
      <c r="C1059" t="s">
        <v>324</v>
      </c>
      <c r="D1059" t="s">
        <v>47</v>
      </c>
      <c r="E1059" t="s">
        <v>41</v>
      </c>
      <c r="F1059" s="58">
        <f xml:space="preserve"> IF( ISNA( 'F_Input Override'!F1059 ), "", IF( ISBLANK( 'F_Input Override'!F1059 ), 'F_Inputs - BP'!F1059, 'F_Input Override'!F1059 ) )</f>
        <v>9.6059999999999999</v>
      </c>
      <c r="G1059" s="58">
        <f xml:space="preserve"> IF( ISNA( 'F_Input Override'!G1059 ), "", IF( ISBLANK( 'F_Input Override'!G1059 ), 'F_Inputs - BP'!G1059, 'F_Input Override'!G1059 ) )</f>
        <v>9.6059999999999999</v>
      </c>
      <c r="H1059" s="58">
        <f xml:space="preserve"> IF( ISNA( 'F_Input Override'!H1059 ), "", IF( ISBLANK( 'F_Input Override'!H1059 ), 'F_Inputs - BP'!H1059, 'F_Input Override'!H1059 ) )</f>
        <v>9.6059999999999999</v>
      </c>
      <c r="I1059" s="58">
        <f xml:space="preserve"> IF( ISNA( 'F_Input Override'!I1059 ), "", IF( ISBLANK( 'F_Input Override'!I1059 ), 'F_Inputs - BP'!I1059, 'F_Input Override'!I1059 ) )</f>
        <v>7.2839999999999998</v>
      </c>
      <c r="J1059" s="58">
        <f xml:space="preserve"> IF( ISNA( 'F_Input Override'!J1059 ), "", IF( ISBLANK( 'F_Input Override'!J1059 ), 'F_Inputs - BP'!J1059, 'F_Input Override'!J1059 ) )</f>
        <v>7.2839999999999998</v>
      </c>
      <c r="K1059" s="64" t="str">
        <f xml:space="preserve"> INDEX(Lookup!C:C, MATCH('Inp - BP final'!B1059, Lookup!B:B, 0),)</f>
        <v>WWN+ - DS capex</v>
      </c>
    </row>
    <row r="1060" spans="1:12">
      <c r="A1060" t="s">
        <v>351</v>
      </c>
      <c r="B1060" t="s">
        <v>325</v>
      </c>
      <c r="C1060" t="s">
        <v>326</v>
      </c>
      <c r="D1060" t="s">
        <v>47</v>
      </c>
      <c r="E1060" t="s">
        <v>41</v>
      </c>
      <c r="F1060" s="58">
        <f xml:space="preserve"> IF( ISNA( 'F_Input Override'!F1060 ), "", IF( ISBLANK( 'F_Input Override'!F1060 ), 'F_Inputs - BP'!F1060, 'F_Input Override'!F1060 ) )</f>
        <v>2.0939999999999999</v>
      </c>
      <c r="G1060" s="58">
        <f xml:space="preserve"> IF( ISNA( 'F_Input Override'!G1060 ), "", IF( ISBLANK( 'F_Input Override'!G1060 ), 'F_Inputs - BP'!G1060, 'F_Input Override'!G1060 ) )</f>
        <v>2.0939999999999999</v>
      </c>
      <c r="H1060" s="58">
        <f xml:space="preserve"> IF( ISNA( 'F_Input Override'!H1060 ), "", IF( ISBLANK( 'F_Input Override'!H1060 ), 'F_Inputs - BP'!H1060, 'F_Input Override'!H1060 ) )</f>
        <v>2.0939999999999999</v>
      </c>
      <c r="I1060" s="58">
        <f xml:space="preserve"> IF( ISNA( 'F_Input Override'!I1060 ), "", IF( ISBLANK( 'F_Input Override'!I1060 ), 'F_Inputs - BP'!I1060, 'F_Input Override'!I1060 ) )</f>
        <v>1.5880000000000001</v>
      </c>
      <c r="J1060" s="58">
        <f xml:space="preserve"> IF( ISNA( 'F_Input Override'!J1060 ), "", IF( ISBLANK( 'F_Input Override'!J1060 ), 'F_Inputs - BP'!J1060, 'F_Input Override'!J1060 ) )</f>
        <v>1.5880000000000001</v>
      </c>
      <c r="K1060" s="64" t="str">
        <f xml:space="preserve"> INDEX(Lookup!C:C, MATCH('Inp - BP final'!B1060, Lookup!B:B, 0),)</f>
        <v>WWN+ - DS capex</v>
      </c>
    </row>
    <row r="1061" spans="1:12">
      <c r="A1061" t="s">
        <v>351</v>
      </c>
      <c r="B1061" t="s">
        <v>327</v>
      </c>
      <c r="C1061" t="s">
        <v>328</v>
      </c>
      <c r="D1061" t="s">
        <v>47</v>
      </c>
      <c r="E1061" t="s">
        <v>41</v>
      </c>
      <c r="F1061" s="58">
        <f xml:space="preserve"> IF( ISNA( 'F_Input Override'!F1061 ), "", IF( ISBLANK( 'F_Input Override'!F1061 ), 'F_Inputs - BP'!F1061, 'F_Input Override'!F1061 ) )</f>
        <v>2.0939999999999999</v>
      </c>
      <c r="G1061" s="58">
        <f xml:space="preserve"> IF( ISNA( 'F_Input Override'!G1061 ), "", IF( ISBLANK( 'F_Input Override'!G1061 ), 'F_Inputs - BP'!G1061, 'F_Input Override'!G1061 ) )</f>
        <v>2.0939999999999999</v>
      </c>
      <c r="H1061" s="58">
        <f xml:space="preserve"> IF( ISNA( 'F_Input Override'!H1061 ), "", IF( ISBLANK( 'F_Input Override'!H1061 ), 'F_Inputs - BP'!H1061, 'F_Input Override'!H1061 ) )</f>
        <v>2.0939999999999999</v>
      </c>
      <c r="I1061" s="58">
        <f xml:space="preserve"> IF( ISNA( 'F_Input Override'!I1061 ), "", IF( ISBLANK( 'F_Input Override'!I1061 ), 'F_Inputs - BP'!I1061, 'F_Input Override'!I1061 ) )</f>
        <v>1.5880000000000001</v>
      </c>
      <c r="J1061" s="58">
        <f xml:space="preserve"> IF( ISNA( 'F_Input Override'!J1061 ), "", IF( ISBLANK( 'F_Input Override'!J1061 ), 'F_Inputs - BP'!J1061, 'F_Input Override'!J1061 ) )</f>
        <v>1.5880000000000001</v>
      </c>
      <c r="K1061" s="64" t="str">
        <f xml:space="preserve"> INDEX(Lookup!C:C, MATCH('Inp - BP final'!B1061, Lookup!B:B, 0),)</f>
        <v>WWN+ - DS capex</v>
      </c>
    </row>
    <row r="1062" spans="1:12">
      <c r="A1062" t="s">
        <v>351</v>
      </c>
      <c r="B1062" t="s">
        <v>329</v>
      </c>
      <c r="C1062" t="s">
        <v>330</v>
      </c>
      <c r="D1062" t="s">
        <v>47</v>
      </c>
      <c r="E1062" t="s">
        <v>41</v>
      </c>
      <c r="F1062" s="58">
        <f xml:space="preserve"> IF( ISNA( 'F_Input Override'!F1062 ), "", IF( ISBLANK( 'F_Input Override'!F1062 ), 'F_Inputs - BP'!F1062, 'F_Input Override'!F1062 ) )</f>
        <v>0</v>
      </c>
      <c r="G1062" s="58">
        <f xml:space="preserve"> IF( ISNA( 'F_Input Override'!G1062 ), "", IF( ISBLANK( 'F_Input Override'!G1062 ), 'F_Inputs - BP'!G1062, 'F_Input Override'!G1062 ) )</f>
        <v>0</v>
      </c>
      <c r="H1062" s="58">
        <f xml:space="preserve"> IF( ISNA( 'F_Input Override'!H1062 ), "", IF( ISBLANK( 'F_Input Override'!H1062 ), 'F_Inputs - BP'!H1062, 'F_Input Override'!H1062 ) )</f>
        <v>0</v>
      </c>
      <c r="I1062" s="58">
        <f xml:space="preserve"> IF( ISNA( 'F_Input Override'!I1062 ), "", IF( ISBLANK( 'F_Input Override'!I1062 ), 'F_Inputs - BP'!I1062, 'F_Input Override'!I1062 ) )</f>
        <v>0</v>
      </c>
      <c r="J1062" s="58">
        <f xml:space="preserve"> IF( ISNA( 'F_Input Override'!J1062 ), "", IF( ISBLANK( 'F_Input Override'!J1062 ), 'F_Inputs - BP'!J1062, 'F_Input Override'!J1062 ) )</f>
        <v>0</v>
      </c>
      <c r="K1062" s="64" t="str">
        <f xml:space="preserve"> INDEX(Lookup!C:C, MATCH('Inp - BP final'!B1062, Lookup!B:B, 0),)</f>
        <v>WWN+ - DS capex</v>
      </c>
    </row>
    <row r="1063" spans="1:12">
      <c r="A1063" t="s">
        <v>351</v>
      </c>
      <c r="B1063" t="s">
        <v>331</v>
      </c>
      <c r="C1063" t="s">
        <v>332</v>
      </c>
      <c r="D1063" t="s">
        <v>47</v>
      </c>
      <c r="E1063" t="s">
        <v>41</v>
      </c>
      <c r="F1063" s="58">
        <f xml:space="preserve"> IF( ISNA( 'F_Input Override'!F1063 ), "", IF( ISBLANK( 'F_Input Override'!F1063 ), 'F_Inputs - BP'!F1063, 'F_Input Override'!F1063 ) )</f>
        <v>0</v>
      </c>
      <c r="G1063" s="58">
        <f xml:space="preserve"> IF( ISNA( 'F_Input Override'!G1063 ), "", IF( ISBLANK( 'F_Input Override'!G1063 ), 'F_Inputs - BP'!G1063, 'F_Input Override'!G1063 ) )</f>
        <v>0</v>
      </c>
      <c r="H1063" s="58">
        <f xml:space="preserve"> IF( ISNA( 'F_Input Override'!H1063 ), "", IF( ISBLANK( 'F_Input Override'!H1063 ), 'F_Inputs - BP'!H1063, 'F_Input Override'!H1063 ) )</f>
        <v>0</v>
      </c>
      <c r="I1063" s="58">
        <f xml:space="preserve"> IF( ISNA( 'F_Input Override'!I1063 ), "", IF( ISBLANK( 'F_Input Override'!I1063 ), 'F_Inputs - BP'!I1063, 'F_Input Override'!I1063 ) )</f>
        <v>0</v>
      </c>
      <c r="J1063" s="58">
        <f xml:space="preserve"> IF( ISNA( 'F_Input Override'!J1063 ), "", IF( ISBLANK( 'F_Input Override'!J1063 ), 'F_Inputs - BP'!J1063, 'F_Input Override'!J1063 ) )</f>
        <v>0</v>
      </c>
      <c r="K1063" s="64" t="str">
        <f xml:space="preserve"> INDEX(Lookup!C:C, MATCH('Inp - BP final'!B1063, Lookup!B:B, 0),)</f>
        <v>WWN+ - DS capex</v>
      </c>
    </row>
    <row r="1064" spans="1:12">
      <c r="A1064" t="s">
        <v>351</v>
      </c>
      <c r="B1064" t="s">
        <v>333</v>
      </c>
      <c r="C1064" t="s">
        <v>334</v>
      </c>
      <c r="D1064" t="s">
        <v>47</v>
      </c>
      <c r="E1064" t="s">
        <v>41</v>
      </c>
      <c r="F1064" s="58">
        <f xml:space="preserve"> IF( ISNA( 'F_Input Override'!F1064 ), "", IF( ISBLANK( 'F_Input Override'!F1064 ), 'F_Inputs - BP'!F1064, 'F_Input Override'!F1064 ) )</f>
        <v>13.794</v>
      </c>
      <c r="G1064" s="58">
        <f xml:space="preserve"> IF( ISNA( 'F_Input Override'!G1064 ), "", IF( ISBLANK( 'F_Input Override'!G1064 ), 'F_Inputs - BP'!G1064, 'F_Input Override'!G1064 ) )</f>
        <v>13.794</v>
      </c>
      <c r="H1064" s="58">
        <f xml:space="preserve"> IF( ISNA( 'F_Input Override'!H1064 ), "", IF( ISBLANK( 'F_Input Override'!H1064 ), 'F_Inputs - BP'!H1064, 'F_Input Override'!H1064 ) )</f>
        <v>13.794</v>
      </c>
      <c r="I1064" s="58">
        <f xml:space="preserve"> IF( ISNA( 'F_Input Override'!I1064 ), "", IF( ISBLANK( 'F_Input Override'!I1064 ), 'F_Inputs - BP'!I1064, 'F_Input Override'!I1064 ) )</f>
        <v>10.46</v>
      </c>
      <c r="J1064" s="58">
        <f xml:space="preserve"> IF( ISNA( 'F_Input Override'!J1064 ), "", IF( ISBLANK( 'F_Input Override'!J1064 ), 'F_Inputs - BP'!J1064, 'F_Input Override'!J1064 ) )</f>
        <v>10.46</v>
      </c>
      <c r="K1064" s="64" t="str">
        <f xml:space="preserve"> INDEX(Lookup!C:C, MATCH('Inp - BP final'!B1064, Lookup!B:B, 0),)</f>
        <v>WWN+ - Total DS capex</v>
      </c>
      <c r="L1064" t="s">
        <v>366</v>
      </c>
    </row>
    <row r="1065" spans="1:12">
      <c r="A1065" t="s">
        <v>351</v>
      </c>
      <c r="B1065" t="s">
        <v>335</v>
      </c>
      <c r="C1065" t="s">
        <v>336</v>
      </c>
      <c r="D1065" t="s">
        <v>47</v>
      </c>
      <c r="E1065" t="s">
        <v>41</v>
      </c>
      <c r="F1065" s="58">
        <f xml:space="preserve"> IF( ISNA( 'F_Input Override'!F1065 ), "", IF( ISBLANK( 'F_Input Override'!F1065 ), 'F_Inputs - BP'!F1065, 'F_Input Override'!F1065 ) )</f>
        <v>0</v>
      </c>
      <c r="G1065" s="58">
        <f xml:space="preserve"> IF( ISNA( 'F_Input Override'!G1065 ), "", IF( ISBLANK( 'F_Input Override'!G1065 ), 'F_Inputs - BP'!G1065, 'F_Input Override'!G1065 ) )</f>
        <v>0</v>
      </c>
      <c r="H1065" s="58">
        <f xml:space="preserve"> IF( ISNA( 'F_Input Override'!H1065 ), "", IF( ISBLANK( 'F_Input Override'!H1065 ), 'F_Inputs - BP'!H1065, 'F_Input Override'!H1065 ) )</f>
        <v>0</v>
      </c>
      <c r="I1065" s="58">
        <f xml:space="preserve"> IF( ISNA( 'F_Input Override'!I1065 ), "", IF( ISBLANK( 'F_Input Override'!I1065 ), 'F_Inputs - BP'!I1065, 'F_Input Override'!I1065 ) )</f>
        <v>0</v>
      </c>
      <c r="J1065" s="58">
        <f xml:space="preserve"> IF( ISNA( 'F_Input Override'!J1065 ), "", IF( ISBLANK( 'F_Input Override'!J1065 ), 'F_Inputs - BP'!J1065, 'F_Input Override'!J1065 ) )</f>
        <v>0</v>
      </c>
      <c r="K1065" s="64" t="str">
        <f xml:space="preserve"> INDEX(Lookup!C:C, MATCH('Inp - BP final'!B1065, Lookup!B:B, 0),)</f>
        <v>WWN+ - DS opex</v>
      </c>
    </row>
    <row r="1066" spans="1:12">
      <c r="A1066" t="s">
        <v>351</v>
      </c>
      <c r="B1066" t="s">
        <v>337</v>
      </c>
      <c r="C1066" t="s">
        <v>338</v>
      </c>
      <c r="D1066" t="s">
        <v>47</v>
      </c>
      <c r="E1066" t="s">
        <v>41</v>
      </c>
      <c r="F1066" s="58">
        <f xml:space="preserve"> IF( ISNA( 'F_Input Override'!F1066 ), "", IF( ISBLANK( 'F_Input Override'!F1066 ), 'F_Inputs - BP'!F1066, 'F_Input Override'!F1066 ) )</f>
        <v>0</v>
      </c>
      <c r="G1066" s="58">
        <f xml:space="preserve"> IF( ISNA( 'F_Input Override'!G1066 ), "", IF( ISBLANK( 'F_Input Override'!G1066 ), 'F_Inputs - BP'!G1066, 'F_Input Override'!G1066 ) )</f>
        <v>0</v>
      </c>
      <c r="H1066" s="58">
        <f xml:space="preserve"> IF( ISNA( 'F_Input Override'!H1066 ), "", IF( ISBLANK( 'F_Input Override'!H1066 ), 'F_Inputs - BP'!H1066, 'F_Input Override'!H1066 ) )</f>
        <v>0</v>
      </c>
      <c r="I1066" s="58">
        <f xml:space="preserve"> IF( ISNA( 'F_Input Override'!I1066 ), "", IF( ISBLANK( 'F_Input Override'!I1066 ), 'F_Inputs - BP'!I1066, 'F_Input Override'!I1066 ) )</f>
        <v>0</v>
      </c>
      <c r="J1066" s="58">
        <f xml:space="preserve"> IF( ISNA( 'F_Input Override'!J1066 ), "", IF( ISBLANK( 'F_Input Override'!J1066 ), 'F_Inputs - BP'!J1066, 'F_Input Override'!J1066 ) )</f>
        <v>0</v>
      </c>
      <c r="K1066" s="64" t="str">
        <f xml:space="preserve"> INDEX(Lookup!C:C, MATCH('Inp - BP final'!B1066, Lookup!B:B, 0),)</f>
        <v>WWN+ - DS opex</v>
      </c>
    </row>
    <row r="1067" spans="1:12">
      <c r="A1067" t="s">
        <v>351</v>
      </c>
      <c r="B1067" t="s">
        <v>339</v>
      </c>
      <c r="C1067" t="s">
        <v>340</v>
      </c>
      <c r="D1067" t="s">
        <v>47</v>
      </c>
      <c r="E1067" t="s">
        <v>41</v>
      </c>
      <c r="F1067" s="58">
        <f xml:space="preserve"> IF( ISNA( 'F_Input Override'!F1067 ), "", IF( ISBLANK( 'F_Input Override'!F1067 ), 'F_Inputs - BP'!F1067, 'F_Input Override'!F1067 ) )</f>
        <v>0</v>
      </c>
      <c r="G1067" s="58">
        <f xml:space="preserve"> IF( ISNA( 'F_Input Override'!G1067 ), "", IF( ISBLANK( 'F_Input Override'!G1067 ), 'F_Inputs - BP'!G1067, 'F_Input Override'!G1067 ) )</f>
        <v>0</v>
      </c>
      <c r="H1067" s="58">
        <f xml:space="preserve"> IF( ISNA( 'F_Input Override'!H1067 ), "", IF( ISBLANK( 'F_Input Override'!H1067 ), 'F_Inputs - BP'!H1067, 'F_Input Override'!H1067 ) )</f>
        <v>0</v>
      </c>
      <c r="I1067" s="58">
        <f xml:space="preserve"> IF( ISNA( 'F_Input Override'!I1067 ), "", IF( ISBLANK( 'F_Input Override'!I1067 ), 'F_Inputs - BP'!I1067, 'F_Input Override'!I1067 ) )</f>
        <v>0</v>
      </c>
      <c r="J1067" s="58">
        <f xml:space="preserve"> IF( ISNA( 'F_Input Override'!J1067 ), "", IF( ISBLANK( 'F_Input Override'!J1067 ), 'F_Inputs - BP'!J1067, 'F_Input Override'!J1067 ) )</f>
        <v>0</v>
      </c>
      <c r="K1067" s="64" t="str">
        <f xml:space="preserve"> INDEX(Lookup!C:C, MATCH('Inp - BP final'!B1067, Lookup!B:B, 0),)</f>
        <v>WWN+ - DS opex</v>
      </c>
    </row>
    <row r="1068" spans="1:12">
      <c r="A1068" t="s">
        <v>351</v>
      </c>
      <c r="B1068" t="s">
        <v>341</v>
      </c>
      <c r="C1068" t="s">
        <v>342</v>
      </c>
      <c r="D1068" t="s">
        <v>47</v>
      </c>
      <c r="E1068" t="s">
        <v>41</v>
      </c>
      <c r="F1068" s="58">
        <f xml:space="preserve"> IF( ISNA( 'F_Input Override'!F1068 ), "", IF( ISBLANK( 'F_Input Override'!F1068 ), 'F_Inputs - BP'!F1068, 'F_Input Override'!F1068 ) )</f>
        <v>0</v>
      </c>
      <c r="G1068" s="58">
        <f xml:space="preserve"> IF( ISNA( 'F_Input Override'!G1068 ), "", IF( ISBLANK( 'F_Input Override'!G1068 ), 'F_Inputs - BP'!G1068, 'F_Input Override'!G1068 ) )</f>
        <v>0</v>
      </c>
      <c r="H1068" s="58">
        <f xml:space="preserve"> IF( ISNA( 'F_Input Override'!H1068 ), "", IF( ISBLANK( 'F_Input Override'!H1068 ), 'F_Inputs - BP'!H1068, 'F_Input Override'!H1068 ) )</f>
        <v>0</v>
      </c>
      <c r="I1068" s="58">
        <f xml:space="preserve"> IF( ISNA( 'F_Input Override'!I1068 ), "", IF( ISBLANK( 'F_Input Override'!I1068 ), 'F_Inputs - BP'!I1068, 'F_Input Override'!I1068 ) )</f>
        <v>0</v>
      </c>
      <c r="J1068" s="58">
        <f xml:space="preserve"> IF( ISNA( 'F_Input Override'!J1068 ), "", IF( ISBLANK( 'F_Input Override'!J1068 ), 'F_Inputs - BP'!J1068, 'F_Input Override'!J1068 ) )</f>
        <v>0</v>
      </c>
      <c r="K1068" s="64" t="str">
        <f xml:space="preserve"> INDEX(Lookup!C:C, MATCH('Inp - BP final'!B1068, Lookup!B:B, 0),)</f>
        <v>WWN+ - DS opex</v>
      </c>
    </row>
    <row r="1069" spans="1:12">
      <c r="A1069" t="s">
        <v>351</v>
      </c>
      <c r="B1069" t="s">
        <v>343</v>
      </c>
      <c r="C1069" t="s">
        <v>344</v>
      </c>
      <c r="D1069" t="s">
        <v>47</v>
      </c>
      <c r="E1069" t="s">
        <v>41</v>
      </c>
      <c r="F1069" s="58">
        <f xml:space="preserve"> IF( ISNA( 'F_Input Override'!F1069 ), "", IF( ISBLANK( 'F_Input Override'!F1069 ), 'F_Inputs - BP'!F1069, 'F_Input Override'!F1069 ) )</f>
        <v>0</v>
      </c>
      <c r="G1069" s="58">
        <f xml:space="preserve"> IF( ISNA( 'F_Input Override'!G1069 ), "", IF( ISBLANK( 'F_Input Override'!G1069 ), 'F_Inputs - BP'!G1069, 'F_Input Override'!G1069 ) )</f>
        <v>0</v>
      </c>
      <c r="H1069" s="58">
        <f xml:space="preserve"> IF( ISNA( 'F_Input Override'!H1069 ), "", IF( ISBLANK( 'F_Input Override'!H1069 ), 'F_Inputs - BP'!H1069, 'F_Input Override'!H1069 ) )</f>
        <v>0</v>
      </c>
      <c r="I1069" s="58">
        <f xml:space="preserve"> IF( ISNA( 'F_Input Override'!I1069 ), "", IF( ISBLANK( 'F_Input Override'!I1069 ), 'F_Inputs - BP'!I1069, 'F_Input Override'!I1069 ) )</f>
        <v>0</v>
      </c>
      <c r="J1069" s="58">
        <f xml:space="preserve"> IF( ISNA( 'F_Input Override'!J1069 ), "", IF( ISBLANK( 'F_Input Override'!J1069 ), 'F_Inputs - BP'!J1069, 'F_Input Override'!J1069 ) )</f>
        <v>0</v>
      </c>
      <c r="K1069" s="64" t="str">
        <f xml:space="preserve"> INDEX(Lookup!C:C, MATCH('Inp - BP final'!B1069, Lookup!B:B, 0),)</f>
        <v>WWN+ - DS opex</v>
      </c>
    </row>
    <row r="1070" spans="1:12">
      <c r="A1070" t="s">
        <v>351</v>
      </c>
      <c r="B1070" t="s">
        <v>345</v>
      </c>
      <c r="C1070" t="s">
        <v>346</v>
      </c>
      <c r="D1070" t="s">
        <v>47</v>
      </c>
      <c r="E1070" t="s">
        <v>41</v>
      </c>
      <c r="F1070" s="58">
        <f xml:space="preserve"> IF( ISNA( 'F_Input Override'!F1070 ), "", IF( ISBLANK( 'F_Input Override'!F1070 ), 'F_Inputs - BP'!F1070, 'F_Input Override'!F1070 ) )</f>
        <v>0</v>
      </c>
      <c r="G1070" s="58">
        <f xml:space="preserve"> IF( ISNA( 'F_Input Override'!G1070 ), "", IF( ISBLANK( 'F_Input Override'!G1070 ), 'F_Inputs - BP'!G1070, 'F_Input Override'!G1070 ) )</f>
        <v>0</v>
      </c>
      <c r="H1070" s="58">
        <f xml:space="preserve"> IF( ISNA( 'F_Input Override'!H1070 ), "", IF( ISBLANK( 'F_Input Override'!H1070 ), 'F_Inputs - BP'!H1070, 'F_Input Override'!H1070 ) )</f>
        <v>0</v>
      </c>
      <c r="I1070" s="58">
        <f xml:space="preserve"> IF( ISNA( 'F_Input Override'!I1070 ), "", IF( ISBLANK( 'F_Input Override'!I1070 ), 'F_Inputs - BP'!I1070, 'F_Input Override'!I1070 ) )</f>
        <v>0</v>
      </c>
      <c r="J1070" s="58">
        <f xml:space="preserve"> IF( ISNA( 'F_Input Override'!J1070 ), "", IF( ISBLANK( 'F_Input Override'!J1070 ), 'F_Inputs - BP'!J1070, 'F_Input Override'!J1070 ) )</f>
        <v>0</v>
      </c>
      <c r="K1070" s="64" t="str">
        <f xml:space="preserve"> INDEX(Lookup!C:C, MATCH('Inp - BP final'!B1070, Lookup!B:B, 0),)</f>
        <v>WWN+ - Total DS opex</v>
      </c>
      <c r="L1070" t="s">
        <v>366</v>
      </c>
    </row>
    <row r="1071" spans="1:12">
      <c r="A1071" t="s">
        <v>352</v>
      </c>
      <c r="B1071" t="s">
        <v>45</v>
      </c>
      <c r="C1071" t="s">
        <v>46</v>
      </c>
      <c r="D1071" t="s">
        <v>47</v>
      </c>
      <c r="E1071" t="s">
        <v>41</v>
      </c>
      <c r="F1071" s="58">
        <f xml:space="preserve"> IF( ISNA( 'F_Input Override'!F1071 ), "", IF( ISBLANK( 'F_Input Override'!F1071 ), 'F_Inputs - BP'!F1071, 'F_Input Override'!F1071 ) )</f>
        <v>37.09051798647539</v>
      </c>
      <c r="G1071" s="58">
        <f xml:space="preserve"> IF( ISNA( 'F_Input Override'!G1071 ), "", IF( ISBLANK( 'F_Input Override'!G1071 ), 'F_Inputs - BP'!G1071, 'F_Input Override'!G1071 ) )</f>
        <v>40.731159949403533</v>
      </c>
      <c r="H1071" s="58">
        <f xml:space="preserve"> IF( ISNA( 'F_Input Override'!H1071 ), "", IF( ISBLANK( 'F_Input Override'!H1071 ), 'F_Inputs - BP'!H1071, 'F_Input Override'!H1071 ) )</f>
        <v>41.962251850625393</v>
      </c>
      <c r="I1071" s="58">
        <f xml:space="preserve"> IF( ISNA( 'F_Input Override'!I1071 ), "", IF( ISBLANK( 'F_Input Override'!I1071 ), 'F_Inputs - BP'!I1071, 'F_Input Override'!I1071 ) )</f>
        <v>43.563500778739161</v>
      </c>
      <c r="J1071" s="58">
        <f xml:space="preserve"> IF( ISNA( 'F_Input Override'!J1071 ), "", IF( ISBLANK( 'F_Input Override'!J1071 ), 'F_Inputs - BP'!J1071, 'F_Input Override'!J1071 ) )</f>
        <v>42.640007397023503</v>
      </c>
      <c r="K1071" s="64" t="str">
        <f xml:space="preserve"> INDEX(Lookup!C:C, MATCH('Inp - BP final'!B1071, Lookup!B:B, 0),)</f>
        <v>WR - Base opex</v>
      </c>
    </row>
    <row r="1072" spans="1:12">
      <c r="A1072" t="s">
        <v>352</v>
      </c>
      <c r="B1072" t="s">
        <v>48</v>
      </c>
      <c r="C1072" t="s">
        <v>49</v>
      </c>
      <c r="D1072" t="s">
        <v>47</v>
      </c>
      <c r="E1072" t="s">
        <v>41</v>
      </c>
      <c r="F1072" s="58">
        <f xml:space="preserve"> IF( ISNA( 'F_Input Override'!F1072 ), "", IF( ISBLANK( 'F_Input Override'!F1072 ), 'F_Inputs - BP'!F1072, 'F_Input Override'!F1072 ) )</f>
        <v>13.2419973657003</v>
      </c>
      <c r="G1072" s="58">
        <f xml:space="preserve"> IF( ISNA( 'F_Input Override'!G1072 ), "", IF( ISBLANK( 'F_Input Override'!G1072 ), 'F_Inputs - BP'!G1072, 'F_Input Override'!G1072 ) )</f>
        <v>14.066036104166299</v>
      </c>
      <c r="H1072" s="58">
        <f xml:space="preserve"> IF( ISNA( 'F_Input Override'!H1072 ), "", IF( ISBLANK( 'F_Input Override'!H1072 ), 'F_Inputs - BP'!H1072, 'F_Input Override'!H1072 ) )</f>
        <v>14.015671331989649</v>
      </c>
      <c r="I1072" s="58">
        <f xml:space="preserve"> IF( ISNA( 'F_Input Override'!I1072 ), "", IF( ISBLANK( 'F_Input Override'!I1072 ), 'F_Inputs - BP'!I1072, 'F_Input Override'!I1072 ) )</f>
        <v>13.96212912256777</v>
      </c>
      <c r="J1072" s="58">
        <f xml:space="preserve"> IF( ISNA( 'F_Input Override'!J1072 ), "", IF( ISBLANK( 'F_Input Override'!J1072 ), 'F_Inputs - BP'!J1072, 'F_Input Override'!J1072 ) )</f>
        <v>14.634620168782609</v>
      </c>
      <c r="K1072" s="64" t="str">
        <f xml:space="preserve"> INDEX(Lookup!C:C, MATCH('Inp - BP final'!B1072, Lookup!B:B, 0),)</f>
        <v>WN+ - Base opex</v>
      </c>
    </row>
    <row r="1073" spans="1:12">
      <c r="A1073" t="s">
        <v>352</v>
      </c>
      <c r="B1073" t="s">
        <v>50</v>
      </c>
      <c r="C1073" t="s">
        <v>51</v>
      </c>
      <c r="D1073" t="s">
        <v>47</v>
      </c>
      <c r="E1073" t="s">
        <v>41</v>
      </c>
      <c r="F1073" s="58">
        <f xml:space="preserve"> IF( ISNA( 'F_Input Override'!F1073 ), "", IF( ISBLANK( 'F_Input Override'!F1073 ), 'F_Inputs - BP'!F1073, 'F_Input Override'!F1073 ) )</f>
        <v>7.1511707744612227E-2</v>
      </c>
      <c r="G1073" s="58">
        <f xml:space="preserve"> IF( ISNA( 'F_Input Override'!G1073 ), "", IF( ISBLANK( 'F_Input Override'!G1073 ), 'F_Inputs - BP'!G1073, 'F_Input Override'!G1073 ) )</f>
        <v>7.8855734693642515E-2</v>
      </c>
      <c r="H1073" s="58">
        <f xml:space="preserve"> IF( ISNA( 'F_Input Override'!H1073 ), "", IF( ISBLANK( 'F_Input Override'!H1073 ), 'F_Inputs - BP'!H1073, 'F_Input Override'!H1073 ) )</f>
        <v>7.7945749642233622E-2</v>
      </c>
      <c r="I1073" s="58">
        <f xml:space="preserve"> IF( ISNA( 'F_Input Override'!I1073 ), "", IF( ISBLANK( 'F_Input Override'!I1073 ), 'F_Inputs - BP'!I1073, 'F_Input Override'!I1073 ) )</f>
        <v>7.5788001429486607E-2</v>
      </c>
      <c r="J1073" s="58">
        <f xml:space="preserve"> IF( ISNA( 'F_Input Override'!J1073 ), "", IF( ISBLANK( 'F_Input Override'!J1073 ), 'F_Inputs - BP'!J1073, 'F_Input Override'!J1073 ) )</f>
        <v>8.0571034293633242E-2</v>
      </c>
      <c r="K1073" s="64" t="str">
        <f xml:space="preserve"> INDEX(Lookup!C:C, MATCH('Inp - BP final'!B1073, Lookup!B:B, 0),)</f>
        <v>WN+ - Base opex</v>
      </c>
    </row>
    <row r="1074" spans="1:12">
      <c r="A1074" t="s">
        <v>352</v>
      </c>
      <c r="B1074" t="s">
        <v>52</v>
      </c>
      <c r="C1074" t="s">
        <v>53</v>
      </c>
      <c r="D1074" t="s">
        <v>47</v>
      </c>
      <c r="E1074" t="s">
        <v>41</v>
      </c>
      <c r="F1074" s="58">
        <f xml:space="preserve"> IF( ISNA( 'F_Input Override'!F1074 ), "", IF( ISBLANK( 'F_Input Override'!F1074 ), 'F_Inputs - BP'!F1074, 'F_Input Override'!F1074 ) )</f>
        <v>127.3919823413047</v>
      </c>
      <c r="G1074" s="58">
        <f xml:space="preserve"> IF( ISNA( 'F_Input Override'!G1074 ), "", IF( ISBLANK( 'F_Input Override'!G1074 ), 'F_Inputs - BP'!G1074, 'F_Input Override'!G1074 ) )</f>
        <v>134.10391868835649</v>
      </c>
      <c r="H1074" s="58">
        <f xml:space="preserve"> IF( ISNA( 'F_Input Override'!H1074 ), "", IF( ISBLANK( 'F_Input Override'!H1074 ), 'F_Inputs - BP'!H1074, 'F_Input Override'!H1074 ) )</f>
        <v>134.20358154046119</v>
      </c>
      <c r="I1074" s="58">
        <f xml:space="preserve"> IF( ISNA( 'F_Input Override'!I1074 ), "", IF( ISBLANK( 'F_Input Override'!I1074 ), 'F_Inputs - BP'!I1074, 'F_Input Override'!I1074 ) )</f>
        <v>135.62578216256469</v>
      </c>
      <c r="J1074" s="58">
        <f xml:space="preserve"> IF( ISNA( 'F_Input Override'!J1074 ), "", IF( ISBLANK( 'F_Input Override'!J1074 ), 'F_Inputs - BP'!J1074, 'F_Input Override'!J1074 ) )</f>
        <v>142.44171522747371</v>
      </c>
      <c r="K1074" s="64" t="str">
        <f xml:space="preserve"> INDEX(Lookup!C:C, MATCH('Inp - BP final'!B1074, Lookup!B:B, 0),)</f>
        <v>WN+ - Base opex</v>
      </c>
    </row>
    <row r="1075" spans="1:12">
      <c r="A1075" t="s">
        <v>352</v>
      </c>
      <c r="B1075" t="s">
        <v>54</v>
      </c>
      <c r="C1075" t="s">
        <v>55</v>
      </c>
      <c r="D1075" t="s">
        <v>47</v>
      </c>
      <c r="E1075" t="s">
        <v>41</v>
      </c>
      <c r="F1075" s="58">
        <f xml:space="preserve"> IF( ISNA( 'F_Input Override'!F1075 ), "", IF( ISBLANK( 'F_Input Override'!F1075 ), 'F_Inputs - BP'!F1075, 'F_Input Override'!F1075 ) )</f>
        <v>390.70929844283347</v>
      </c>
      <c r="G1075" s="58">
        <f xml:space="preserve"> IF( ISNA( 'F_Input Override'!G1075 ), "", IF( ISBLANK( 'F_Input Override'!G1075 ), 'F_Inputs - BP'!G1075, 'F_Input Override'!G1075 ) )</f>
        <v>411.29224930051981</v>
      </c>
      <c r="H1075" s="58">
        <f xml:space="preserve"> IF( ISNA( 'F_Input Override'!H1075 ), "", IF( ISBLANK( 'F_Input Override'!H1075 ), 'F_Inputs - BP'!H1075, 'F_Input Override'!H1075 ) )</f>
        <v>411.61654003880761</v>
      </c>
      <c r="I1075" s="58">
        <f xml:space="preserve"> IF( ISNA( 'F_Input Override'!I1075 ), "", IF( ISBLANK( 'F_Input Override'!I1075 ), 'F_Inputs - BP'!I1075, 'F_Input Override'!I1075 ) )</f>
        <v>416.25568072415552</v>
      </c>
      <c r="J1075" s="58">
        <f xml:space="preserve"> IF( ISNA( 'F_Input Override'!J1075 ), "", IF( ISBLANK( 'F_Input Override'!J1075 ), 'F_Inputs - BP'!J1075, 'F_Input Override'!J1075 ) )</f>
        <v>437.15963661170503</v>
      </c>
      <c r="K1075" s="64" t="str">
        <f xml:space="preserve"> INDEX(Lookup!C:C, MATCH('Inp - BP final'!B1075, Lookup!B:B, 0),)</f>
        <v>WN+ - Base opex</v>
      </c>
    </row>
    <row r="1076" spans="1:12">
      <c r="A1076" t="s">
        <v>352</v>
      </c>
      <c r="B1076" t="s">
        <v>56</v>
      </c>
      <c r="C1076" t="s">
        <v>57</v>
      </c>
      <c r="D1076" t="s">
        <v>47</v>
      </c>
      <c r="E1076" t="s">
        <v>41</v>
      </c>
      <c r="F1076" s="58">
        <f xml:space="preserve"> IF( ISNA( 'F_Input Override'!F1076 ), "", IF( ISBLANK( 'F_Input Override'!F1076 ), 'F_Inputs - BP'!F1076, 'F_Input Override'!F1076 ) )</f>
        <v>568.50530784405851</v>
      </c>
      <c r="G1076" s="58">
        <f xml:space="preserve"> IF( ISNA( 'F_Input Override'!G1076 ), "", IF( ISBLANK( 'F_Input Override'!G1076 ), 'F_Inputs - BP'!G1076, 'F_Input Override'!G1076 ) )</f>
        <v>600.27221977713975</v>
      </c>
      <c r="H1076" s="58">
        <f xml:space="preserve"> IF( ISNA( 'F_Input Override'!H1076 ), "", IF( ISBLANK( 'F_Input Override'!H1076 ), 'F_Inputs - BP'!H1076, 'F_Input Override'!H1076 ) )</f>
        <v>601.87599051152608</v>
      </c>
      <c r="I1076" s="58">
        <f xml:space="preserve"> IF( ISNA( 'F_Input Override'!I1076 ), "", IF( ISBLANK( 'F_Input Override'!I1076 ), 'F_Inputs - BP'!I1076, 'F_Input Override'!I1076 ) )</f>
        <v>609.48288078945666</v>
      </c>
      <c r="J1076" s="58">
        <f xml:space="preserve"> IF( ISNA( 'F_Input Override'!J1076 ), "", IF( ISBLANK( 'F_Input Override'!J1076 ), 'F_Inputs - BP'!J1076, 'F_Input Override'!J1076 ) )</f>
        <v>636.95655043927854</v>
      </c>
      <c r="K1076" s="64" t="str">
        <f xml:space="preserve"> INDEX(Lookup!C:C, MATCH('Inp - BP final'!B1076, Lookup!B:B, 0),)</f>
        <v>Total - Base opex</v>
      </c>
      <c r="L1076" t="s">
        <v>366</v>
      </c>
    </row>
    <row r="1077" spans="1:12">
      <c r="A1077" t="s">
        <v>352</v>
      </c>
      <c r="B1077" t="s">
        <v>58</v>
      </c>
      <c r="C1077" t="s">
        <v>59</v>
      </c>
      <c r="D1077" t="s">
        <v>47</v>
      </c>
      <c r="E1077" t="s">
        <v>41</v>
      </c>
      <c r="F1077" s="58">
        <f xml:space="preserve"> IF( ISNA( 'F_Input Override'!F1077 ), "", IF( ISBLANK( 'F_Input Override'!F1077 ), 'F_Inputs - BP'!F1077, 'F_Input Override'!F1077 ) )</f>
        <v>21.566511999999999</v>
      </c>
      <c r="G1077" s="58">
        <f xml:space="preserve"> IF( ISNA( 'F_Input Override'!G1077 ), "", IF( ISBLANK( 'F_Input Override'!G1077 ), 'F_Inputs - BP'!G1077, 'F_Input Override'!G1077 ) )</f>
        <v>22.480303351</v>
      </c>
      <c r="H1077" s="58">
        <f xml:space="preserve"> IF( ISNA( 'F_Input Override'!H1077 ), "", IF( ISBLANK( 'F_Input Override'!H1077 ), 'F_Inputs - BP'!H1077, 'F_Input Override'!H1077 ) )</f>
        <v>19.799285862962378</v>
      </c>
      <c r="I1077" s="58">
        <f xml:space="preserve"> IF( ISNA( 'F_Input Override'!I1077 ), "", IF( ISBLANK( 'F_Input Override'!I1077 ), 'F_Inputs - BP'!I1077, 'F_Input Override'!I1077 ) )</f>
        <v>19.999914811672522</v>
      </c>
      <c r="J1077" s="58">
        <f xml:space="preserve"> IF( ISNA( 'F_Input Override'!J1077 ), "", IF( ISBLANK( 'F_Input Override'!J1077 ), 'F_Inputs - BP'!J1077, 'F_Input Override'!J1077 ) )</f>
        <v>17.744306171401391</v>
      </c>
      <c r="K1077" s="64" t="str">
        <f xml:space="preserve"> INDEX(Lookup!C:C, MATCH('Inp - BP final'!B1077, Lookup!B:B, 0),)</f>
        <v>WR - Enh opex</v>
      </c>
    </row>
    <row r="1078" spans="1:12">
      <c r="A1078" t="s">
        <v>352</v>
      </c>
      <c r="B1078" t="s">
        <v>60</v>
      </c>
      <c r="C1078" t="s">
        <v>61</v>
      </c>
      <c r="D1078" t="s">
        <v>47</v>
      </c>
      <c r="E1078" t="s">
        <v>41</v>
      </c>
      <c r="F1078" s="58">
        <f xml:space="preserve"> IF( ISNA( 'F_Input Override'!F1078 ), "", IF( ISBLANK( 'F_Input Override'!F1078 ), 'F_Inputs - BP'!F1078, 'F_Input Override'!F1078 ) )</f>
        <v>0.50969600000000004</v>
      </c>
      <c r="G1078" s="58">
        <f xml:space="preserve"> IF( ISNA( 'F_Input Override'!G1078 ), "", IF( ISBLANK( 'F_Input Override'!G1078 ), 'F_Inputs - BP'!G1078, 'F_Input Override'!G1078 ) )</f>
        <v>0.48460890225000008</v>
      </c>
      <c r="H1078" s="58">
        <f xml:space="preserve"> IF( ISNA( 'F_Input Override'!H1078 ), "", IF( ISBLANK( 'F_Input Override'!H1078 ), 'F_Inputs - BP'!H1078, 'F_Input Override'!H1078 ) )</f>
        <v>0.44888509978812507</v>
      </c>
      <c r="I1078" s="58">
        <f xml:space="preserve"> IF( ISNA( 'F_Input Override'!I1078 ), "", IF( ISBLANK( 'F_Input Override'!I1078 ), 'F_Inputs - BP'!I1078, 'F_Input Override'!I1078 ) )</f>
        <v>0.50186390045004214</v>
      </c>
      <c r="J1078" s="58">
        <f xml:space="preserve"> IF( ISNA( 'F_Input Override'!J1078 ), "", IF( ISBLANK( 'F_Input Override'!J1078 ), 'F_Inputs - BP'!J1078, 'F_Input Override'!J1078 ) )</f>
        <v>0.4732075699464583</v>
      </c>
      <c r="K1078" s="64" t="str">
        <f xml:space="preserve"> INDEX(Lookup!C:C, MATCH('Inp - BP final'!B1078, Lookup!B:B, 0),)</f>
        <v>WN+ - Enh opex</v>
      </c>
    </row>
    <row r="1079" spans="1:12">
      <c r="A1079" t="s">
        <v>352</v>
      </c>
      <c r="B1079" t="s">
        <v>62</v>
      </c>
      <c r="C1079" t="s">
        <v>63</v>
      </c>
      <c r="D1079" t="s">
        <v>47</v>
      </c>
      <c r="E1079" t="s">
        <v>41</v>
      </c>
      <c r="F1079" s="58">
        <f xml:space="preserve"> IF( ISNA( 'F_Input Override'!F1079 ), "", IF( ISBLANK( 'F_Input Override'!F1079 ), 'F_Inputs - BP'!F1079, 'F_Input Override'!F1079 ) )</f>
        <v>0</v>
      </c>
      <c r="G1079" s="58">
        <f xml:space="preserve"> IF( ISNA( 'F_Input Override'!G1079 ), "", IF( ISBLANK( 'F_Input Override'!G1079 ), 'F_Inputs - BP'!G1079, 'F_Input Override'!G1079 ) )</f>
        <v>0</v>
      </c>
      <c r="H1079" s="58">
        <f xml:space="preserve"> IF( ISNA( 'F_Input Override'!H1079 ), "", IF( ISBLANK( 'F_Input Override'!H1079 ), 'F_Inputs - BP'!H1079, 'F_Input Override'!H1079 ) )</f>
        <v>0</v>
      </c>
      <c r="I1079" s="58">
        <f xml:space="preserve"> IF( ISNA( 'F_Input Override'!I1079 ), "", IF( ISBLANK( 'F_Input Override'!I1079 ), 'F_Inputs - BP'!I1079, 'F_Input Override'!I1079 ) )</f>
        <v>0</v>
      </c>
      <c r="J1079" s="58">
        <f xml:space="preserve"> IF( ISNA( 'F_Input Override'!J1079 ), "", IF( ISBLANK( 'F_Input Override'!J1079 ), 'F_Inputs - BP'!J1079, 'F_Input Override'!J1079 ) )</f>
        <v>0</v>
      </c>
      <c r="K1079" s="64" t="str">
        <f xml:space="preserve"> INDEX(Lookup!C:C, MATCH('Inp - BP final'!B1079, Lookup!B:B, 0),)</f>
        <v>WN+ - Enh opex</v>
      </c>
    </row>
    <row r="1080" spans="1:12">
      <c r="A1080" t="s">
        <v>352</v>
      </c>
      <c r="B1080" t="s">
        <v>64</v>
      </c>
      <c r="C1080" t="s">
        <v>65</v>
      </c>
      <c r="D1080" t="s">
        <v>47</v>
      </c>
      <c r="E1080" t="s">
        <v>41</v>
      </c>
      <c r="F1080" s="58">
        <f xml:space="preserve"> IF( ISNA( 'F_Input Override'!F1080 ), "", IF( ISBLANK( 'F_Input Override'!F1080 ), 'F_Inputs - BP'!F1080, 'F_Input Override'!F1080 ) )</f>
        <v>12.476601499999999</v>
      </c>
      <c r="G1080" s="58">
        <f xml:space="preserve"> IF( ISNA( 'F_Input Override'!G1080 ), "", IF( ISBLANK( 'F_Input Override'!G1080 ), 'F_Inputs - BP'!G1080, 'F_Input Override'!G1080 ) )</f>
        <v>12.212342540750001</v>
      </c>
      <c r="H1080" s="58">
        <f xml:space="preserve"> IF( ISNA( 'F_Input Override'!H1080 ), "", IF( ISBLANK( 'F_Input Override'!H1080 ), 'F_Inputs - BP'!H1080, 'F_Input Override'!H1080 ) )</f>
        <v>11.838727906500001</v>
      </c>
      <c r="I1080" s="58">
        <f xml:space="preserve"> IF( ISNA( 'F_Input Override'!I1080 ), "", IF( ISBLANK( 'F_Input Override'!I1080 ), 'F_Inputs - BP'!I1080, 'F_Input Override'!I1080 ) )</f>
        <v>13.24684988115493</v>
      </c>
      <c r="J1080" s="58">
        <f xml:space="preserve"> IF( ISNA( 'F_Input Override'!J1080 ), "", IF( ISBLANK( 'F_Input Override'!J1080 ), 'F_Inputs - BP'!J1080, 'F_Input Override'!J1080 ) )</f>
        <v>13.76408299526083</v>
      </c>
      <c r="K1080" s="64" t="str">
        <f xml:space="preserve"> INDEX(Lookup!C:C, MATCH('Inp - BP final'!B1080, Lookup!B:B, 0),)</f>
        <v>WN+ - Enh opex</v>
      </c>
    </row>
    <row r="1081" spans="1:12">
      <c r="A1081" t="s">
        <v>352</v>
      </c>
      <c r="B1081" t="s">
        <v>66</v>
      </c>
      <c r="C1081" t="s">
        <v>67</v>
      </c>
      <c r="D1081" t="s">
        <v>47</v>
      </c>
      <c r="E1081" t="s">
        <v>41</v>
      </c>
      <c r="F1081" s="58">
        <f xml:space="preserve"> IF( ISNA( 'F_Input Override'!F1081 ), "", IF( ISBLANK( 'F_Input Override'!F1081 ), 'F_Inputs - BP'!F1081, 'F_Input Override'!F1081 ) )</f>
        <v>23.020937499999999</v>
      </c>
      <c r="G1081" s="58">
        <f xml:space="preserve"> IF( ISNA( 'F_Input Override'!G1081 ), "", IF( ISBLANK( 'F_Input Override'!G1081 ), 'F_Inputs - BP'!G1081, 'F_Input Override'!G1081 ) )</f>
        <v>20.38429552225</v>
      </c>
      <c r="H1081" s="58">
        <f xml:space="preserve"> IF( ISNA( 'F_Input Override'!H1081 ), "", IF( ISBLANK( 'F_Input Override'!H1081 ), 'F_Inputs - BP'!H1081, 'F_Input Override'!H1081 ) )</f>
        <v>19.415513766660009</v>
      </c>
      <c r="I1081" s="58">
        <f xml:space="preserve"> IF( ISNA( 'F_Input Override'!I1081 ), "", IF( ISBLANK( 'F_Input Override'!I1081 ), 'F_Inputs - BP'!I1081, 'F_Input Override'!I1081 ) )</f>
        <v>21.198102597482791</v>
      </c>
      <c r="J1081" s="58">
        <f xml:space="preserve"> IF( ISNA( 'F_Input Override'!J1081 ), "", IF( ISBLANK( 'F_Input Override'!J1081 ), 'F_Inputs - BP'!J1081, 'F_Input Override'!J1081 ) )</f>
        <v>20.649057597663639</v>
      </c>
      <c r="K1081" s="64" t="str">
        <f xml:space="preserve"> INDEX(Lookup!C:C, MATCH('Inp - BP final'!B1081, Lookup!B:B, 0),)</f>
        <v>WN+ - Enh opex</v>
      </c>
    </row>
    <row r="1082" spans="1:12">
      <c r="A1082" t="s">
        <v>352</v>
      </c>
      <c r="B1082" t="s">
        <v>68</v>
      </c>
      <c r="C1082" t="s">
        <v>69</v>
      </c>
      <c r="D1082" t="s">
        <v>47</v>
      </c>
      <c r="E1082" t="s">
        <v>41</v>
      </c>
      <c r="F1082" s="58">
        <f xml:space="preserve"> IF( ISNA( 'F_Input Override'!F1082 ), "", IF( ISBLANK( 'F_Input Override'!F1082 ), 'F_Inputs - BP'!F1082, 'F_Input Override'!F1082 ) )</f>
        <v>57.573746999999997</v>
      </c>
      <c r="G1082" s="58">
        <f xml:space="preserve"> IF( ISNA( 'F_Input Override'!G1082 ), "", IF( ISBLANK( 'F_Input Override'!G1082 ), 'F_Inputs - BP'!G1082, 'F_Input Override'!G1082 ) )</f>
        <v>55.561550316249999</v>
      </c>
      <c r="H1082" s="58">
        <f xml:space="preserve"> IF( ISNA( 'F_Input Override'!H1082 ), "", IF( ISBLANK( 'F_Input Override'!H1082 ), 'F_Inputs - BP'!H1082, 'F_Input Override'!H1082 ) )</f>
        <v>51.502412635910517</v>
      </c>
      <c r="I1082" s="58">
        <f xml:space="preserve"> IF( ISNA( 'F_Input Override'!I1082 ), "", IF( ISBLANK( 'F_Input Override'!I1082 ), 'F_Inputs - BP'!I1082, 'F_Input Override'!I1082 ) )</f>
        <v>54.946731190760289</v>
      </c>
      <c r="J1082" s="58">
        <f xml:space="preserve"> IF( ISNA( 'F_Input Override'!J1082 ), "", IF( ISBLANK( 'F_Input Override'!J1082 ), 'F_Inputs - BP'!J1082, 'F_Input Override'!J1082 ) )</f>
        <v>52.630654334272322</v>
      </c>
      <c r="K1082" s="64" t="str">
        <f xml:space="preserve"> INDEX(Lookup!C:C, MATCH('Inp - BP final'!B1082, Lookup!B:B, 0),)</f>
        <v>Total - Enh opex</v>
      </c>
      <c r="L1082" t="s">
        <v>366</v>
      </c>
    </row>
    <row r="1083" spans="1:12">
      <c r="A1083" t="s">
        <v>352</v>
      </c>
      <c r="B1083" t="s">
        <v>70</v>
      </c>
      <c r="C1083" t="s">
        <v>71</v>
      </c>
      <c r="D1083" t="s">
        <v>47</v>
      </c>
      <c r="E1083" t="s">
        <v>41</v>
      </c>
      <c r="F1083" s="58">
        <f xml:space="preserve"> IF( ISNA( 'F_Input Override'!F1083 ), "", IF( ISBLANK( 'F_Input Override'!F1083 ), 'F_Inputs - BP'!F1083, 'F_Input Override'!F1083 ) )</f>
        <v>24.585047375938078</v>
      </c>
      <c r="G1083" s="58">
        <f xml:space="preserve"> IF( ISNA( 'F_Input Override'!G1083 ), "", IF( ISBLANK( 'F_Input Override'!G1083 ), 'F_Inputs - BP'!G1083, 'F_Input Override'!G1083 ) )</f>
        <v>6.2182389416238735</v>
      </c>
      <c r="H1083" s="58">
        <f xml:space="preserve"> IF( ISNA( 'F_Input Override'!H1083 ), "", IF( ISBLANK( 'F_Input Override'!H1083 ), 'F_Inputs - BP'!H1083, 'F_Input Override'!H1083 ) )</f>
        <v>12.131832250994821</v>
      </c>
      <c r="I1083" s="58">
        <f xml:space="preserve"> IF( ISNA( 'F_Input Override'!I1083 ), "", IF( ISBLANK( 'F_Input Override'!I1083 ), 'F_Inputs - BP'!I1083, 'F_Input Override'!I1083 ) )</f>
        <v>7.1897325274113104</v>
      </c>
      <c r="J1083" s="58">
        <f xml:space="preserve"> IF( ISNA( 'F_Input Override'!J1083 ), "", IF( ISBLANK( 'F_Input Override'!J1083 ), 'F_Inputs - BP'!J1083, 'F_Input Override'!J1083 ) )</f>
        <v>32.080709690987462</v>
      </c>
      <c r="K1083" s="64" t="str">
        <f xml:space="preserve"> INDEX(Lookup!C:C, MATCH('Inp - BP final'!B1083, Lookup!B:B, 0),)</f>
        <v>WR - Base capex</v>
      </c>
    </row>
    <row r="1084" spans="1:12">
      <c r="A1084" t="s">
        <v>352</v>
      </c>
      <c r="B1084" t="s">
        <v>72</v>
      </c>
      <c r="C1084" t="s">
        <v>73</v>
      </c>
      <c r="D1084" t="s">
        <v>47</v>
      </c>
      <c r="E1084" t="s">
        <v>41</v>
      </c>
      <c r="F1084" s="58">
        <f xml:space="preserve"> IF( ISNA( 'F_Input Override'!F1084 ), "", IF( ISBLANK( 'F_Input Override'!F1084 ), 'F_Inputs - BP'!F1084, 'F_Input Override'!F1084 ) )</f>
        <v>15.09160339181609</v>
      </c>
      <c r="G1084" s="58">
        <f xml:space="preserve"> IF( ISNA( 'F_Input Override'!G1084 ), "", IF( ISBLANK( 'F_Input Override'!G1084 ), 'F_Inputs - BP'!G1084, 'F_Input Override'!G1084 ) )</f>
        <v>13.10177592521085</v>
      </c>
      <c r="H1084" s="58">
        <f xml:space="preserve"> IF( ISNA( 'F_Input Override'!H1084 ), "", IF( ISBLANK( 'F_Input Override'!H1084 ), 'F_Inputs - BP'!H1084, 'F_Input Override'!H1084 ) )</f>
        <v>14.81110079807921</v>
      </c>
      <c r="I1084" s="58">
        <f xml:space="preserve"> IF( ISNA( 'F_Input Override'!I1084 ), "", IF( ISBLANK( 'F_Input Override'!I1084 ), 'F_Inputs - BP'!I1084, 'F_Input Override'!I1084 ) )</f>
        <v>13.250683186882259</v>
      </c>
      <c r="J1084" s="58">
        <f xml:space="preserve"> IF( ISNA( 'F_Input Override'!J1084 ), "", IF( ISBLANK( 'F_Input Override'!J1084 ), 'F_Inputs - BP'!J1084, 'F_Input Override'!J1084 ) )</f>
        <v>15.062711630747209</v>
      </c>
      <c r="K1084" s="64" t="str">
        <f xml:space="preserve"> INDEX(Lookup!C:C, MATCH('Inp - BP final'!B1084, Lookup!B:B, 0),)</f>
        <v>WN+ - Base capex</v>
      </c>
    </row>
    <row r="1085" spans="1:12">
      <c r="A1085" t="s">
        <v>352</v>
      </c>
      <c r="B1085" t="s">
        <v>74</v>
      </c>
      <c r="C1085" t="s">
        <v>75</v>
      </c>
      <c r="D1085" t="s">
        <v>47</v>
      </c>
      <c r="E1085" t="s">
        <v>41</v>
      </c>
      <c r="F1085" s="58">
        <f xml:space="preserve"> IF( ISNA( 'F_Input Override'!F1085 ), "", IF( ISBLANK( 'F_Input Override'!F1085 ), 'F_Inputs - BP'!F1085, 'F_Input Override'!F1085 ) )</f>
        <v>0</v>
      </c>
      <c r="G1085" s="58">
        <f xml:space="preserve"> IF( ISNA( 'F_Input Override'!G1085 ), "", IF( ISBLANK( 'F_Input Override'!G1085 ), 'F_Inputs - BP'!G1085, 'F_Input Override'!G1085 ) )</f>
        <v>0</v>
      </c>
      <c r="H1085" s="58">
        <f xml:space="preserve"> IF( ISNA( 'F_Input Override'!H1085 ), "", IF( ISBLANK( 'F_Input Override'!H1085 ), 'F_Inputs - BP'!H1085, 'F_Input Override'!H1085 ) )</f>
        <v>0</v>
      </c>
      <c r="I1085" s="58">
        <f xml:space="preserve"> IF( ISNA( 'F_Input Override'!I1085 ), "", IF( ISBLANK( 'F_Input Override'!I1085 ), 'F_Inputs - BP'!I1085, 'F_Input Override'!I1085 ) )</f>
        <v>0</v>
      </c>
      <c r="J1085" s="58">
        <f xml:space="preserve"> IF( ISNA( 'F_Input Override'!J1085 ), "", IF( ISBLANK( 'F_Input Override'!J1085 ), 'F_Inputs - BP'!J1085, 'F_Input Override'!J1085 ) )</f>
        <v>0</v>
      </c>
      <c r="K1085" s="64" t="str">
        <f xml:space="preserve"> INDEX(Lookup!C:C, MATCH('Inp - BP final'!B1085, Lookup!B:B, 0),)</f>
        <v>WN+ - Base capex</v>
      </c>
    </row>
    <row r="1086" spans="1:12">
      <c r="A1086" t="s">
        <v>352</v>
      </c>
      <c r="B1086" t="s">
        <v>76</v>
      </c>
      <c r="C1086" t="s">
        <v>77</v>
      </c>
      <c r="D1086" t="s">
        <v>47</v>
      </c>
      <c r="E1086" t="s">
        <v>41</v>
      </c>
      <c r="F1086" s="58">
        <f xml:space="preserve"> IF( ISNA( 'F_Input Override'!F1086 ), "", IF( ISBLANK( 'F_Input Override'!F1086 ), 'F_Inputs - BP'!F1086, 'F_Input Override'!F1086 ) )</f>
        <v>165.8007075235171</v>
      </c>
      <c r="G1086" s="58">
        <f xml:space="preserve"> IF( ISNA( 'F_Input Override'!G1086 ), "", IF( ISBLANK( 'F_Input Override'!G1086 ), 'F_Inputs - BP'!G1086, 'F_Input Override'!G1086 ) )</f>
        <v>143.9398890771628</v>
      </c>
      <c r="H1086" s="58">
        <f xml:space="preserve"> IF( ISNA( 'F_Input Override'!H1086 ), "", IF( ISBLANK( 'F_Input Override'!H1086 ), 'F_Inputs - BP'!H1086, 'F_Input Override'!H1086 ) )</f>
        <v>162.71902512726649</v>
      </c>
      <c r="I1086" s="58">
        <f xml:space="preserve"> IF( ISNA( 'F_Input Override'!I1086 ), "", IF( ISBLANK( 'F_Input Override'!I1086 ), 'F_Inputs - BP'!I1086, 'F_Input Override'!I1086 ) )</f>
        <v>145.575827201133</v>
      </c>
      <c r="J1086" s="58">
        <f xml:space="preserve"> IF( ISNA( 'F_Input Override'!J1086 ), "", IF( ISBLANK( 'F_Input Override'!J1086 ), 'F_Inputs - BP'!J1086, 'F_Input Override'!J1086 ) )</f>
        <v>165.483294303566</v>
      </c>
      <c r="K1086" s="64" t="str">
        <f xml:space="preserve"> INDEX(Lookup!C:C, MATCH('Inp - BP final'!B1086, Lookup!B:B, 0),)</f>
        <v>WN+ - Base capex</v>
      </c>
    </row>
    <row r="1087" spans="1:12">
      <c r="A1087" t="s">
        <v>352</v>
      </c>
      <c r="B1087" t="s">
        <v>78</v>
      </c>
      <c r="C1087" t="s">
        <v>79</v>
      </c>
      <c r="D1087" t="s">
        <v>47</v>
      </c>
      <c r="E1087" t="s">
        <v>41</v>
      </c>
      <c r="F1087" s="58">
        <f xml:space="preserve"> IF( ISNA( 'F_Input Override'!F1087 ), "", IF( ISBLANK( 'F_Input Override'!F1087 ), 'F_Inputs - BP'!F1087, 'F_Input Override'!F1087 ) )</f>
        <v>423.71424009682175</v>
      </c>
      <c r="G1087" s="58">
        <f xml:space="preserve"> IF( ISNA( 'F_Input Override'!G1087 ), "", IF( ISBLANK( 'F_Input Override'!G1087 ), 'F_Inputs - BP'!G1087, 'F_Input Override'!G1087 ) )</f>
        <v>236.72414705631741</v>
      </c>
      <c r="H1087" s="58">
        <f xml:space="preserve"> IF( ISNA( 'F_Input Override'!H1087 ), "", IF( ISBLANK( 'F_Input Override'!H1087 ), 'F_Inputs - BP'!H1087, 'F_Input Override'!H1087 ) )</f>
        <v>343.33307460783334</v>
      </c>
      <c r="I1087" s="58">
        <f xml:space="preserve"> IF( ISNA( 'F_Input Override'!I1087 ), "", IF( ISBLANK( 'F_Input Override'!I1087 ), 'F_Inputs - BP'!I1087, 'F_Input Override'!I1087 ) )</f>
        <v>446.1290877052603</v>
      </c>
      <c r="J1087" s="58">
        <f xml:space="preserve"> IF( ISNA( 'F_Input Override'!J1087 ), "", IF( ISBLANK( 'F_Input Override'!J1087 ), 'F_Inputs - BP'!J1087, 'F_Input Override'!J1087 ) )</f>
        <v>413.1701542450603</v>
      </c>
      <c r="K1087" s="64" t="str">
        <f xml:space="preserve"> INDEX(Lookup!C:C, MATCH('Inp - BP final'!B1087, Lookup!B:B, 0),)</f>
        <v>WN+ - Base capex</v>
      </c>
    </row>
    <row r="1088" spans="1:12">
      <c r="A1088" t="s">
        <v>352</v>
      </c>
      <c r="B1088" t="s">
        <v>80</v>
      </c>
      <c r="C1088" t="s">
        <v>81</v>
      </c>
      <c r="D1088" t="s">
        <v>47</v>
      </c>
      <c r="E1088" t="s">
        <v>41</v>
      </c>
      <c r="F1088" s="58">
        <f xml:space="preserve"> IF( ISNA( 'F_Input Override'!F1088 ), "", IF( ISBLANK( 'F_Input Override'!F1088 ), 'F_Inputs - BP'!F1088, 'F_Input Override'!F1088 ) )</f>
        <v>629.19159838809298</v>
      </c>
      <c r="G1088" s="58">
        <f xml:space="preserve"> IF( ISNA( 'F_Input Override'!G1088 ), "", IF( ISBLANK( 'F_Input Override'!G1088 ), 'F_Inputs - BP'!G1088, 'F_Input Override'!G1088 ) )</f>
        <v>399.98305100031496</v>
      </c>
      <c r="H1088" s="58">
        <f xml:space="preserve"> IF( ISNA( 'F_Input Override'!H1088 ), "", IF( ISBLANK( 'F_Input Override'!H1088 ), 'F_Inputs - BP'!H1088, 'F_Input Override'!H1088 ) )</f>
        <v>532.99503278417387</v>
      </c>
      <c r="I1088" s="58">
        <f xml:space="preserve"> IF( ISNA( 'F_Input Override'!I1088 ), "", IF( ISBLANK( 'F_Input Override'!I1088 ), 'F_Inputs - BP'!I1088, 'F_Input Override'!I1088 ) )</f>
        <v>612.14533062068688</v>
      </c>
      <c r="J1088" s="58">
        <f xml:space="preserve"> IF( ISNA( 'F_Input Override'!J1088 ), "", IF( ISBLANK( 'F_Input Override'!J1088 ), 'F_Inputs - BP'!J1088, 'F_Input Override'!J1088 ) )</f>
        <v>625.79786987036096</v>
      </c>
      <c r="K1088" s="64" t="str">
        <f xml:space="preserve"> INDEX(Lookup!C:C, MATCH('Inp - BP final'!B1088, Lookup!B:B, 0),)</f>
        <v>Total - Base capex</v>
      </c>
      <c r="L1088" t="s">
        <v>366</v>
      </c>
    </row>
    <row r="1089" spans="1:12">
      <c r="A1089" t="s">
        <v>352</v>
      </c>
      <c r="B1089" t="s">
        <v>82</v>
      </c>
      <c r="C1089" t="s">
        <v>83</v>
      </c>
      <c r="D1089" t="s">
        <v>47</v>
      </c>
      <c r="E1089" t="s">
        <v>41</v>
      </c>
      <c r="F1089" s="58">
        <f xml:space="preserve"> IF( ISNA( 'F_Input Override'!F1089 ), "", IF( ISBLANK( 'F_Input Override'!F1089 ), 'F_Inputs - BP'!F1089, 'F_Input Override'!F1089 ) )</f>
        <v>62.796140000000008</v>
      </c>
      <c r="G1089" s="58">
        <f xml:space="preserve"> IF( ISNA( 'F_Input Override'!G1089 ), "", IF( ISBLANK( 'F_Input Override'!G1089 ), 'F_Inputs - BP'!G1089, 'F_Input Override'!G1089 ) )</f>
        <v>86.249483377750025</v>
      </c>
      <c r="H1089" s="58">
        <f xml:space="preserve"> IF( ISNA( 'F_Input Override'!H1089 ), "", IF( ISBLANK( 'F_Input Override'!H1089 ), 'F_Inputs - BP'!H1089, 'F_Input Override'!H1089 ) )</f>
        <v>102.32409841719731</v>
      </c>
      <c r="I1089" s="58">
        <f xml:space="preserve"> IF( ISNA( 'F_Input Override'!I1089 ), "", IF( ISBLANK( 'F_Input Override'!I1089 ), 'F_Inputs - BP'!I1089, 'F_Input Override'!I1089 ) )</f>
        <v>89.598911229075014</v>
      </c>
      <c r="J1089" s="58">
        <f xml:space="preserve"> IF( ISNA( 'F_Input Override'!J1089 ), "", IF( ISBLANK( 'F_Input Override'!J1089 ), 'F_Inputs - BP'!J1089, 'F_Input Override'!J1089 ) )</f>
        <v>111.2037789374177</v>
      </c>
      <c r="K1089" s="64" t="str">
        <f xml:space="preserve"> INDEX(Lookup!C:C, MATCH('Inp - BP final'!B1089, Lookup!B:B, 0),)</f>
        <v>WR - Enh capex</v>
      </c>
    </row>
    <row r="1090" spans="1:12">
      <c r="A1090" t="s">
        <v>352</v>
      </c>
      <c r="B1090" t="s">
        <v>84</v>
      </c>
      <c r="C1090" t="s">
        <v>85</v>
      </c>
      <c r="D1090" t="s">
        <v>47</v>
      </c>
      <c r="E1090" t="s">
        <v>41</v>
      </c>
      <c r="F1090" s="58">
        <f xml:space="preserve"> IF( ISNA( 'F_Input Override'!F1090 ), "", IF( ISBLANK( 'F_Input Override'!F1090 ), 'F_Inputs - BP'!F1090, 'F_Input Override'!F1090 ) )</f>
        <v>66.608905000000007</v>
      </c>
      <c r="G1090" s="58">
        <f xml:space="preserve"> IF( ISNA( 'F_Input Override'!G1090 ), "", IF( ISBLANK( 'F_Input Override'!G1090 ), 'F_Inputs - BP'!G1090, 'F_Input Override'!G1090 ) )</f>
        <v>78.587905825000021</v>
      </c>
      <c r="H1090" s="58">
        <f xml:space="preserve"> IF( ISNA( 'F_Input Override'!H1090 ), "", IF( ISBLANK( 'F_Input Override'!H1090 ), 'F_Inputs - BP'!H1090, 'F_Input Override'!H1090 ) )</f>
        <v>77.454877328276268</v>
      </c>
      <c r="I1090" s="58">
        <f xml:space="preserve"> IF( ISNA( 'F_Input Override'!I1090 ), "", IF( ISBLANK( 'F_Input Override'!I1090 ), 'F_Inputs - BP'!I1090, 'F_Input Override'!I1090 ) )</f>
        <v>121.40490421552239</v>
      </c>
      <c r="J1090" s="58">
        <f xml:space="preserve"> IF( ISNA( 'F_Input Override'!J1090 ), "", IF( ISBLANK( 'F_Input Override'!J1090 ), 'F_Inputs - BP'!J1090, 'F_Input Override'!J1090 ) )</f>
        <v>456.83302370376549</v>
      </c>
      <c r="K1090" s="64" t="str">
        <f xml:space="preserve"> INDEX(Lookup!C:C, MATCH('Inp - BP final'!B1090, Lookup!B:B, 0),)</f>
        <v>WN+ - Enh capex</v>
      </c>
    </row>
    <row r="1091" spans="1:12">
      <c r="A1091" t="s">
        <v>352</v>
      </c>
      <c r="B1091" t="s">
        <v>86</v>
      </c>
      <c r="C1091" t="s">
        <v>87</v>
      </c>
      <c r="D1091" t="s">
        <v>47</v>
      </c>
      <c r="E1091" t="s">
        <v>41</v>
      </c>
      <c r="F1091" s="58">
        <f xml:space="preserve"> IF( ISNA( 'F_Input Override'!F1091 ), "", IF( ISBLANK( 'F_Input Override'!F1091 ), 'F_Inputs - BP'!F1091, 'F_Input Override'!F1091 ) )</f>
        <v>0</v>
      </c>
      <c r="G1091" s="58">
        <f xml:space="preserve"> IF( ISNA( 'F_Input Override'!G1091 ), "", IF( ISBLANK( 'F_Input Override'!G1091 ), 'F_Inputs - BP'!G1091, 'F_Input Override'!G1091 ) )</f>
        <v>0</v>
      </c>
      <c r="H1091" s="58">
        <f xml:space="preserve"> IF( ISNA( 'F_Input Override'!H1091 ), "", IF( ISBLANK( 'F_Input Override'!H1091 ), 'F_Inputs - BP'!H1091, 'F_Input Override'!H1091 ) )</f>
        <v>0</v>
      </c>
      <c r="I1091" s="58">
        <f xml:space="preserve"> IF( ISNA( 'F_Input Override'!I1091 ), "", IF( ISBLANK( 'F_Input Override'!I1091 ), 'F_Inputs - BP'!I1091, 'F_Input Override'!I1091 ) )</f>
        <v>0</v>
      </c>
      <c r="J1091" s="58">
        <f xml:space="preserve"> IF( ISNA( 'F_Input Override'!J1091 ), "", IF( ISBLANK( 'F_Input Override'!J1091 ), 'F_Inputs - BP'!J1091, 'F_Input Override'!J1091 ) )</f>
        <v>0</v>
      </c>
      <c r="K1091" s="64" t="str">
        <f xml:space="preserve"> INDEX(Lookup!C:C, MATCH('Inp - BP final'!B1091, Lookup!B:B, 0),)</f>
        <v>WN+ - Enh capex</v>
      </c>
    </row>
    <row r="1092" spans="1:12">
      <c r="A1092" t="s">
        <v>352</v>
      </c>
      <c r="B1092" t="s">
        <v>88</v>
      </c>
      <c r="C1092" t="s">
        <v>89</v>
      </c>
      <c r="D1092" t="s">
        <v>47</v>
      </c>
      <c r="E1092" t="s">
        <v>41</v>
      </c>
      <c r="F1092" s="58">
        <f xml:space="preserve"> IF( ISNA( 'F_Input Override'!F1092 ), "", IF( ISBLANK( 'F_Input Override'!F1092 ), 'F_Inputs - BP'!F1092, 'F_Input Override'!F1092 ) )</f>
        <v>137.18089549999999</v>
      </c>
      <c r="G1092" s="58">
        <f xml:space="preserve"> IF( ISNA( 'F_Input Override'!G1092 ), "", IF( ISBLANK( 'F_Input Override'!G1092 ), 'F_Inputs - BP'!G1092, 'F_Input Override'!G1092 ) )</f>
        <v>156.60300194550001</v>
      </c>
      <c r="H1092" s="58">
        <f xml:space="preserve"> IF( ISNA( 'F_Input Override'!H1092 ), "", IF( ISBLANK( 'F_Input Override'!H1092 ), 'F_Inputs - BP'!H1092, 'F_Input Override'!H1092 ) )</f>
        <v>175.45882662025991</v>
      </c>
      <c r="I1092" s="58">
        <f xml:space="preserve"> IF( ISNA( 'F_Input Override'!I1092 ), "", IF( ISBLANK( 'F_Input Override'!I1092 ), 'F_Inputs - BP'!I1092, 'F_Input Override'!I1092 ) )</f>
        <v>208.41985473601801</v>
      </c>
      <c r="J1092" s="58">
        <f xml:space="preserve"> IF( ISNA( 'F_Input Override'!J1092 ), "", IF( ISBLANK( 'F_Input Override'!J1092 ), 'F_Inputs - BP'!J1092, 'F_Input Override'!J1092 ) )</f>
        <v>237.23831330565741</v>
      </c>
      <c r="K1092" s="64" t="str">
        <f xml:space="preserve"> INDEX(Lookup!C:C, MATCH('Inp - BP final'!B1092, Lookup!B:B, 0),)</f>
        <v>WN+ - Enh capex</v>
      </c>
    </row>
    <row r="1093" spans="1:12">
      <c r="A1093" t="s">
        <v>352</v>
      </c>
      <c r="B1093" t="s">
        <v>90</v>
      </c>
      <c r="C1093" t="s">
        <v>91</v>
      </c>
      <c r="D1093" t="s">
        <v>47</v>
      </c>
      <c r="E1093" t="s">
        <v>41</v>
      </c>
      <c r="F1093" s="58">
        <f xml:space="preserve"> IF( ISNA( 'F_Input Override'!F1093 ), "", IF( ISBLANK( 'F_Input Override'!F1093 ), 'F_Inputs - BP'!F1093, 'F_Input Override'!F1093 ) )</f>
        <v>223.67192650000001</v>
      </c>
      <c r="G1093" s="58">
        <f xml:space="preserve"> IF( ISNA( 'F_Input Override'!G1093 ), "", IF( ISBLANK( 'F_Input Override'!G1093 ), 'F_Inputs - BP'!G1093, 'F_Input Override'!G1093 ) )</f>
        <v>239.52662136424999</v>
      </c>
      <c r="H1093" s="58">
        <f xml:space="preserve"> IF( ISNA( 'F_Input Override'!H1093 ), "", IF( ISBLANK( 'F_Input Override'!H1093 ), 'F_Inputs - BP'!H1093, 'F_Input Override'!H1093 ) )</f>
        <v>274.75221069339312</v>
      </c>
      <c r="I1093" s="58">
        <f xml:space="preserve"> IF( ISNA( 'F_Input Override'!I1093 ), "", IF( ISBLANK( 'F_Input Override'!I1093 ), 'F_Inputs - BP'!I1093, 'F_Input Override'!I1093 ) )</f>
        <v>275.4289977180257</v>
      </c>
      <c r="J1093" s="58">
        <f xml:space="preserve"> IF( ISNA( 'F_Input Override'!J1093 ), "", IF( ISBLANK( 'F_Input Override'!J1093 ), 'F_Inputs - BP'!J1093, 'F_Input Override'!J1093 ) )</f>
        <v>303.85889970266493</v>
      </c>
      <c r="K1093" s="64" t="str">
        <f xml:space="preserve"> INDEX(Lookup!C:C, MATCH('Inp - BP final'!B1093, Lookup!B:B, 0),)</f>
        <v>WN+ - Enh capex</v>
      </c>
    </row>
    <row r="1094" spans="1:12">
      <c r="A1094" t="s">
        <v>352</v>
      </c>
      <c r="B1094" t="s">
        <v>92</v>
      </c>
      <c r="C1094" t="s">
        <v>93</v>
      </c>
      <c r="D1094" t="s">
        <v>47</v>
      </c>
      <c r="E1094" t="s">
        <v>41</v>
      </c>
      <c r="F1094" s="58">
        <f xml:space="preserve"> IF( ISNA( 'F_Input Override'!F1094 ), "", IF( ISBLANK( 'F_Input Override'!F1094 ), 'F_Inputs - BP'!F1094, 'F_Input Override'!F1094 ) )</f>
        <v>490.25786699999998</v>
      </c>
      <c r="G1094" s="58">
        <f xml:space="preserve"> IF( ISNA( 'F_Input Override'!G1094 ), "", IF( ISBLANK( 'F_Input Override'!G1094 ), 'F_Inputs - BP'!G1094, 'F_Input Override'!G1094 ) )</f>
        <v>560.96701251250011</v>
      </c>
      <c r="H1094" s="58">
        <f xml:space="preserve"> IF( ISNA( 'F_Input Override'!H1094 ), "", IF( ISBLANK( 'F_Input Override'!H1094 ), 'F_Inputs - BP'!H1094, 'F_Input Override'!H1094 ) )</f>
        <v>629.99001305912657</v>
      </c>
      <c r="I1094" s="58">
        <f xml:space="preserve"> IF( ISNA( 'F_Input Override'!I1094 ), "", IF( ISBLANK( 'F_Input Override'!I1094 ), 'F_Inputs - BP'!I1094, 'F_Input Override'!I1094 ) )</f>
        <v>694.85266789864113</v>
      </c>
      <c r="J1094" s="58">
        <f xml:space="preserve"> IF( ISNA( 'F_Input Override'!J1094 ), "", IF( ISBLANK( 'F_Input Override'!J1094 ), 'F_Inputs - BP'!J1094, 'F_Input Override'!J1094 ) )</f>
        <v>1109.134015649505</v>
      </c>
      <c r="K1094" s="64" t="str">
        <f xml:space="preserve"> INDEX(Lookup!C:C, MATCH('Inp - BP final'!B1094, Lookup!B:B, 0),)</f>
        <v>Total W - Enh capex</v>
      </c>
      <c r="L1094" t="s">
        <v>366</v>
      </c>
    </row>
    <row r="1095" spans="1:12">
      <c r="A1095" t="s">
        <v>352</v>
      </c>
      <c r="B1095" t="s">
        <v>94</v>
      </c>
      <c r="C1095" t="s">
        <v>95</v>
      </c>
      <c r="D1095" t="s">
        <v>47</v>
      </c>
      <c r="E1095" t="s">
        <v>41</v>
      </c>
      <c r="F1095" s="58">
        <f xml:space="preserve"> IF( ISNA( 'F_Input Override'!F1095 ), "", IF( ISBLANK( 'F_Input Override'!F1095 ), 'F_Inputs - BP'!F1095, 'F_Input Override'!F1095 ) )</f>
        <v>258.5518526809679</v>
      </c>
      <c r="G1095" s="58">
        <f xml:space="preserve"> IF( ISNA( 'F_Input Override'!G1095 ), "", IF( ISBLANK( 'F_Input Override'!G1095 ), 'F_Inputs - BP'!G1095, 'F_Input Override'!G1095 ) )</f>
        <v>249.4030312495388</v>
      </c>
      <c r="H1095" s="58">
        <f xml:space="preserve"> IF( ISNA( 'F_Input Override'!H1095 ), "", IF( ISBLANK( 'F_Input Override'!H1095 ), 'F_Inputs - BP'!H1095, 'F_Input Override'!H1095 ) )</f>
        <v>244.7443834450757</v>
      </c>
      <c r="I1095" s="58">
        <f xml:space="preserve"> IF( ISNA( 'F_Input Override'!I1095 ), "", IF( ISBLANK( 'F_Input Override'!I1095 ), 'F_Inputs - BP'!I1095, 'F_Input Override'!I1095 ) )</f>
        <v>240.93841292693168</v>
      </c>
      <c r="J1095" s="58">
        <f xml:space="preserve"> IF( ISNA( 'F_Input Override'!J1095 ), "", IF( ISBLANK( 'F_Input Override'!J1095 ), 'F_Inputs - BP'!J1095, 'F_Input Override'!J1095 ) )</f>
        <v>243.8275740276691</v>
      </c>
      <c r="K1095" s="64" t="str">
        <f xml:space="preserve"> INDEX(Lookup!C:C, MATCH('Inp - BP final'!B1095, Lookup!B:B, 0),)</f>
        <v>WWN+ - Base opex</v>
      </c>
    </row>
    <row r="1096" spans="1:12">
      <c r="A1096" t="s">
        <v>352</v>
      </c>
      <c r="B1096" t="s">
        <v>96</v>
      </c>
      <c r="C1096" t="s">
        <v>97</v>
      </c>
      <c r="D1096" t="s">
        <v>47</v>
      </c>
      <c r="E1096" t="s">
        <v>41</v>
      </c>
      <c r="F1096" s="58">
        <f xml:space="preserve"> IF( ISNA( 'F_Input Override'!F1096 ), "", IF( ISBLANK( 'F_Input Override'!F1096 ), 'F_Inputs - BP'!F1096, 'F_Input Override'!F1096 ) )</f>
        <v>30.861818945838611</v>
      </c>
      <c r="G1096" s="58">
        <f xml:space="preserve"> IF( ISNA( 'F_Input Override'!G1096 ), "", IF( ISBLANK( 'F_Input Override'!G1096 ), 'F_Inputs - BP'!G1096, 'F_Input Override'!G1096 ) )</f>
        <v>29.31824160381278</v>
      </c>
      <c r="H1096" s="58">
        <f xml:space="preserve"> IF( ISNA( 'F_Input Override'!H1096 ), "", IF( ISBLANK( 'F_Input Override'!H1096 ), 'F_Inputs - BP'!H1096, 'F_Input Override'!H1096 ) )</f>
        <v>28.50955257137225</v>
      </c>
      <c r="I1096" s="58">
        <f xml:space="preserve"> IF( ISNA( 'F_Input Override'!I1096 ), "", IF( ISBLANK( 'F_Input Override'!I1096 ), 'F_Inputs - BP'!I1096, 'F_Input Override'!I1096 ) )</f>
        <v>27.789448406546938</v>
      </c>
      <c r="J1096" s="58">
        <f xml:space="preserve"> IF( ISNA( 'F_Input Override'!J1096 ), "", IF( ISBLANK( 'F_Input Override'!J1096 ), 'F_Inputs - BP'!J1096, 'F_Input Override'!J1096 ) )</f>
        <v>28.235496702868009</v>
      </c>
      <c r="K1096" s="64" t="str">
        <f xml:space="preserve"> INDEX(Lookup!C:C, MATCH('Inp - BP final'!B1096, Lookup!B:B, 0),)</f>
        <v>WWN+ - Base opex</v>
      </c>
    </row>
    <row r="1097" spans="1:12">
      <c r="A1097" t="s">
        <v>352</v>
      </c>
      <c r="B1097" t="s">
        <v>98</v>
      </c>
      <c r="C1097" t="s">
        <v>99</v>
      </c>
      <c r="D1097" t="s">
        <v>47</v>
      </c>
      <c r="E1097" t="s">
        <v>41</v>
      </c>
      <c r="F1097" s="58">
        <f xml:space="preserve"> IF( ISNA( 'F_Input Override'!F1097 ), "", IF( ISBLANK( 'F_Input Override'!F1097 ), 'F_Inputs - BP'!F1097, 'F_Input Override'!F1097 ) )</f>
        <v>5.6121378806930409</v>
      </c>
      <c r="G1097" s="58">
        <f xml:space="preserve"> IF( ISNA( 'F_Input Override'!G1097 ), "", IF( ISBLANK( 'F_Input Override'!G1097 ), 'F_Inputs - BP'!G1097, 'F_Input Override'!G1097 ) )</f>
        <v>5.3391146162032506</v>
      </c>
      <c r="H1097" s="58">
        <f xml:space="preserve"> IF( ISNA( 'F_Input Override'!H1097 ), "", IF( ISBLANK( 'F_Input Override'!H1097 ), 'F_Inputs - BP'!H1097, 'F_Input Override'!H1097 ) )</f>
        <v>5.1894492352401986</v>
      </c>
      <c r="I1097" s="58">
        <f xml:space="preserve"> IF( ISNA( 'F_Input Override'!I1097 ), "", IF( ISBLANK( 'F_Input Override'!I1097 ), 'F_Inputs - BP'!I1097, 'F_Input Override'!I1097 ) )</f>
        <v>5.048843325333598</v>
      </c>
      <c r="J1097" s="58">
        <f xml:space="preserve"> IF( ISNA( 'F_Input Override'!J1097 ), "", IF( ISBLANK( 'F_Input Override'!J1097 ), 'F_Inputs - BP'!J1097, 'F_Input Override'!J1097 ) )</f>
        <v>5.1283528516694998</v>
      </c>
      <c r="K1097" s="64" t="str">
        <f xml:space="preserve"> INDEX(Lookup!C:C, MATCH('Inp - BP final'!B1097, Lookup!B:B, 0),)</f>
        <v>WWN+ - Base opex</v>
      </c>
    </row>
    <row r="1098" spans="1:12">
      <c r="A1098" t="s">
        <v>352</v>
      </c>
      <c r="B1098" t="s">
        <v>100</v>
      </c>
      <c r="C1098" t="s">
        <v>101</v>
      </c>
      <c r="D1098" t="s">
        <v>47</v>
      </c>
      <c r="E1098" t="s">
        <v>41</v>
      </c>
      <c r="F1098" s="58">
        <f xml:space="preserve"> IF( ISNA( 'F_Input Override'!F1098 ), "", IF( ISBLANK( 'F_Input Override'!F1098 ), 'F_Inputs - BP'!F1098, 'F_Input Override'!F1098 ) )</f>
        <v>245.36296163181311</v>
      </c>
      <c r="G1098" s="58">
        <f xml:space="preserve"> IF( ISNA( 'F_Input Override'!G1098 ), "", IF( ISBLANK( 'F_Input Override'!G1098 ), 'F_Inputs - BP'!G1098, 'F_Input Override'!G1098 ) )</f>
        <v>232.89693390123321</v>
      </c>
      <c r="H1098" s="58">
        <f xml:space="preserve"> IF( ISNA( 'F_Input Override'!H1098 ), "", IF( ISBLANK( 'F_Input Override'!H1098 ), 'F_Inputs - BP'!H1098, 'F_Input Override'!H1098 ) )</f>
        <v>226.4951294666842</v>
      </c>
      <c r="I1098" s="58">
        <f xml:space="preserve"> IF( ISNA( 'F_Input Override'!I1098 ), "", IF( ISBLANK( 'F_Input Override'!I1098 ), 'F_Inputs - BP'!I1098, 'F_Input Override'!I1098 ) )</f>
        <v>220.93761448673001</v>
      </c>
      <c r="J1098" s="58">
        <f xml:space="preserve"> IF( ISNA( 'F_Input Override'!J1098 ), "", IF( ISBLANK( 'F_Input Override'!J1098 ), 'F_Inputs - BP'!J1098, 'F_Input Override'!J1098 ) )</f>
        <v>224.5279588622187</v>
      </c>
      <c r="K1098" s="64" t="str">
        <f xml:space="preserve"> INDEX(Lookup!C:C, MATCH('Inp - BP final'!B1098, Lookup!B:B, 0),)</f>
        <v>WWN+ - Base opex</v>
      </c>
    </row>
    <row r="1099" spans="1:12">
      <c r="A1099" t="s">
        <v>352</v>
      </c>
      <c r="B1099" t="s">
        <v>102</v>
      </c>
      <c r="C1099" t="s">
        <v>103</v>
      </c>
      <c r="D1099" t="s">
        <v>47</v>
      </c>
      <c r="E1099" t="s">
        <v>41</v>
      </c>
      <c r="F1099" s="58">
        <f xml:space="preserve"> IF( ISNA( 'F_Input Override'!F1099 ), "", IF( ISBLANK( 'F_Input Override'!F1099 ), 'F_Inputs - BP'!F1099, 'F_Input Override'!F1099 ) )</f>
        <v>14.89505187841096</v>
      </c>
      <c r="G1099" s="58">
        <f xml:space="preserve"> IF( ISNA( 'F_Input Override'!G1099 ), "", IF( ISBLANK( 'F_Input Override'!G1099 ), 'F_Inputs - BP'!G1099, 'F_Input Override'!G1099 ) )</f>
        <v>14.37753178060504</v>
      </c>
      <c r="H1099" s="58">
        <f xml:space="preserve"> IF( ISNA( 'F_Input Override'!H1099 ), "", IF( ISBLANK( 'F_Input Override'!H1099 ), 'F_Inputs - BP'!H1099, 'F_Input Override'!H1099 ) )</f>
        <v>13.909920251300131</v>
      </c>
      <c r="I1099" s="58">
        <f xml:space="preserve"> IF( ISNA( 'F_Input Override'!I1099 ), "", IF( ISBLANK( 'F_Input Override'!I1099 ), 'F_Inputs - BP'!I1099, 'F_Input Override'!I1099 ) )</f>
        <v>13.27605605672438</v>
      </c>
      <c r="J1099" s="58">
        <f xml:space="preserve"> IF( ISNA( 'F_Input Override'!J1099 ), "", IF( ISBLANK( 'F_Input Override'!J1099 ), 'F_Inputs - BP'!J1099, 'F_Input Override'!J1099 ) )</f>
        <v>13.443804266947909</v>
      </c>
      <c r="K1099" s="64" t="str">
        <f xml:space="preserve"> INDEX(Lookup!C:C, MATCH('Inp - BP final'!B1099, Lookup!B:B, 0),)</f>
        <v>WWN+ - Base opex</v>
      </c>
    </row>
    <row r="1100" spans="1:12">
      <c r="A1100" t="s">
        <v>352</v>
      </c>
      <c r="B1100" t="s">
        <v>104</v>
      </c>
      <c r="C1100" t="s">
        <v>105</v>
      </c>
      <c r="D1100" t="s">
        <v>47</v>
      </c>
      <c r="E1100" t="s">
        <v>41</v>
      </c>
      <c r="F1100" s="58">
        <f xml:space="preserve"> IF( ISNA( 'F_Input Override'!F1100 ), "", IF( ISBLANK( 'F_Input Override'!F1100 ), 'F_Inputs - BP'!F1100, 'F_Input Override'!F1100 ) )</f>
        <v>6.7019939016056211</v>
      </c>
      <c r="G1100" s="58">
        <f xml:space="preserve"> IF( ISNA( 'F_Input Override'!G1100 ), "", IF( ISBLANK( 'F_Input Override'!G1100 ), 'F_Inputs - BP'!G1100, 'F_Input Override'!G1100 ) )</f>
        <v>6.7924100659139599</v>
      </c>
      <c r="H1100" s="58">
        <f xml:space="preserve"> IF( ISNA( 'F_Input Override'!H1100 ), "", IF( ISBLANK( 'F_Input Override'!H1100 ), 'F_Inputs - BP'!H1100, 'F_Input Override'!H1100 ) )</f>
        <v>6.9346136988011846</v>
      </c>
      <c r="I1100" s="58">
        <f xml:space="preserve"> IF( ISNA( 'F_Input Override'!I1100 ), "", IF( ISBLANK( 'F_Input Override'!I1100 ), 'F_Inputs - BP'!I1100, 'F_Input Override'!I1100 ) )</f>
        <v>6.7164028801304489</v>
      </c>
      <c r="J1100" s="58">
        <f xml:space="preserve"> IF( ISNA( 'F_Input Override'!J1100 ), "", IF( ISBLANK( 'F_Input Override'!J1100 ), 'F_Inputs - BP'!J1100, 'F_Input Override'!J1100 ) )</f>
        <v>6.7797746026212886</v>
      </c>
      <c r="K1100" s="64" t="str">
        <f xml:space="preserve"> INDEX(Lookup!C:C, MATCH('Inp - BP final'!B1100, Lookup!B:B, 0),)</f>
        <v>BIO - Base opex</v>
      </c>
    </row>
    <row r="1101" spans="1:12">
      <c r="A1101" t="s">
        <v>352</v>
      </c>
      <c r="B1101" t="s">
        <v>106</v>
      </c>
      <c r="C1101" t="s">
        <v>107</v>
      </c>
      <c r="D1101" t="s">
        <v>47</v>
      </c>
      <c r="E1101" t="s">
        <v>41</v>
      </c>
      <c r="F1101" s="58">
        <f xml:space="preserve"> IF( ISNA( 'F_Input Override'!F1101 ), "", IF( ISBLANK( 'F_Input Override'!F1101 ), 'F_Inputs - BP'!F1101, 'F_Input Override'!F1101 ) )</f>
        <v>87.377225804626647</v>
      </c>
      <c r="G1101" s="58">
        <f xml:space="preserve"> IF( ISNA( 'F_Input Override'!G1101 ), "", IF( ISBLANK( 'F_Input Override'!G1101 ), 'F_Inputs - BP'!G1101, 'F_Input Override'!G1101 ) )</f>
        <v>86.652829745563494</v>
      </c>
      <c r="H1101" s="58">
        <f xml:space="preserve"> IF( ISNA( 'F_Input Override'!H1101 ), "", IF( ISBLANK( 'F_Input Override'!H1101 ), 'F_Inputs - BP'!H1101, 'F_Input Override'!H1101 ) )</f>
        <v>89.486043560720944</v>
      </c>
      <c r="I1101" s="58">
        <f xml:space="preserve"> IF( ISNA( 'F_Input Override'!I1101 ), "", IF( ISBLANK( 'F_Input Override'!I1101 ), 'F_Inputs - BP'!I1101, 'F_Input Override'!I1101 ) )</f>
        <v>89.388110794105273</v>
      </c>
      <c r="J1101" s="58">
        <f xml:space="preserve"> IF( ISNA( 'F_Input Override'!J1101 ), "", IF( ISBLANK( 'F_Input Override'!J1101 ), 'F_Inputs - BP'!J1101, 'F_Input Override'!J1101 ) )</f>
        <v>90.649498611990907</v>
      </c>
      <c r="K1101" s="64" t="str">
        <f xml:space="preserve"> INDEX(Lookup!C:C, MATCH('Inp - BP final'!B1101, Lookup!B:B, 0),)</f>
        <v>BIO - Base opex</v>
      </c>
    </row>
    <row r="1102" spans="1:12">
      <c r="A1102" t="s">
        <v>352</v>
      </c>
      <c r="B1102" t="s">
        <v>108</v>
      </c>
      <c r="C1102" t="s">
        <v>109</v>
      </c>
      <c r="D1102" t="s">
        <v>47</v>
      </c>
      <c r="E1102" t="s">
        <v>41</v>
      </c>
      <c r="F1102" s="58">
        <f xml:space="preserve"> IF( ISNA( 'F_Input Override'!F1102 ), "", IF( ISBLANK( 'F_Input Override'!F1102 ), 'F_Inputs - BP'!F1102, 'F_Input Override'!F1102 ) )</f>
        <v>25.143215099535329</v>
      </c>
      <c r="G1102" s="58">
        <f xml:space="preserve"> IF( ISNA( 'F_Input Override'!G1102 ), "", IF( ISBLANK( 'F_Input Override'!G1102 ), 'F_Inputs - BP'!G1102, 'F_Input Override'!G1102 ) )</f>
        <v>25.194762331512891</v>
      </c>
      <c r="H1102" s="58">
        <f xml:space="preserve"> IF( ISNA( 'F_Input Override'!H1102 ), "", IF( ISBLANK( 'F_Input Override'!H1102 ), 'F_Inputs - BP'!H1102, 'F_Input Override'!H1102 ) )</f>
        <v>25.8776249242392</v>
      </c>
      <c r="I1102" s="58">
        <f xml:space="preserve"> IF( ISNA( 'F_Input Override'!I1102 ), "", IF( ISBLANK( 'F_Input Override'!I1102 ), 'F_Inputs - BP'!I1102, 'F_Input Override'!I1102 ) )</f>
        <v>25.473543646702851</v>
      </c>
      <c r="J1102" s="58">
        <f xml:space="preserve"> IF( ISNA( 'F_Input Override'!J1102 ), "", IF( ISBLANK( 'F_Input Override'!J1102 ), 'F_Inputs - BP'!J1102, 'F_Input Override'!J1102 ) )</f>
        <v>25.77767207054189</v>
      </c>
      <c r="K1102" s="64" t="str">
        <f xml:space="preserve"> INDEX(Lookup!C:C, MATCH('Inp - BP final'!B1102, Lookup!B:B, 0),)</f>
        <v>BIO - Base opex</v>
      </c>
    </row>
    <row r="1103" spans="1:12">
      <c r="A1103" t="s">
        <v>352</v>
      </c>
      <c r="B1103" t="s">
        <v>110</v>
      </c>
      <c r="C1103" t="s">
        <v>111</v>
      </c>
      <c r="D1103" t="s">
        <v>47</v>
      </c>
      <c r="E1103" t="s">
        <v>41</v>
      </c>
      <c r="F1103" s="58">
        <f xml:space="preserve"> IF( ISNA( 'F_Input Override'!F1103 ), "", IF( ISBLANK( 'F_Input Override'!F1103 ), 'F_Inputs - BP'!F1103, 'F_Input Override'!F1103 ) )</f>
        <v>0</v>
      </c>
      <c r="G1103" s="58">
        <f xml:space="preserve"> IF( ISNA( 'F_Input Override'!G1103 ), "", IF( ISBLANK( 'F_Input Override'!G1103 ), 'F_Inputs - BP'!G1103, 'F_Input Override'!G1103 ) )</f>
        <v>0</v>
      </c>
      <c r="H1103" s="58">
        <f xml:space="preserve"> IF( ISNA( 'F_Input Override'!H1103 ), "", IF( ISBLANK( 'F_Input Override'!H1103 ), 'F_Inputs - BP'!H1103, 'F_Input Override'!H1103 ) )</f>
        <v>0</v>
      </c>
      <c r="I1103" s="58">
        <f xml:space="preserve"> IF( ISNA( 'F_Input Override'!I1103 ), "", IF( ISBLANK( 'F_Input Override'!I1103 ), 'F_Inputs - BP'!I1103, 'F_Input Override'!I1103 ) )</f>
        <v>0</v>
      </c>
      <c r="J1103" s="58">
        <f xml:space="preserve"> IF( ISNA( 'F_Input Override'!J1103 ), "", IF( ISBLANK( 'F_Input Override'!J1103 ), 'F_Inputs - BP'!J1103, 'F_Input Override'!J1103 ) )</f>
        <v>0</v>
      </c>
      <c r="K1103" s="64" t="str">
        <f xml:space="preserve"> INDEX(Lookup!C:C, MATCH('Inp - BP final'!B1103, Lookup!B:B, 0),)</f>
        <v>ADDN1 - Base opex</v>
      </c>
      <c r="L1103" t="s">
        <v>367</v>
      </c>
    </row>
    <row r="1104" spans="1:12">
      <c r="A1104" t="s">
        <v>352</v>
      </c>
      <c r="B1104" t="s">
        <v>112</v>
      </c>
      <c r="C1104" t="s">
        <v>113</v>
      </c>
      <c r="D1104" t="s">
        <v>47</v>
      </c>
      <c r="E1104" t="s">
        <v>41</v>
      </c>
      <c r="F1104" s="58">
        <f xml:space="preserve"> IF( ISNA( 'F_Input Override'!F1104 ), "", IF( ISBLANK( 'F_Input Override'!F1104 ), 'F_Inputs - BP'!F1104, 'F_Input Override'!F1104 ) )</f>
        <v>0</v>
      </c>
      <c r="G1104" s="58">
        <f xml:space="preserve"> IF( ISNA( 'F_Input Override'!G1104 ), "", IF( ISBLANK( 'F_Input Override'!G1104 ), 'F_Inputs - BP'!G1104, 'F_Input Override'!G1104 ) )</f>
        <v>0</v>
      </c>
      <c r="H1104" s="58">
        <f xml:space="preserve"> IF( ISNA( 'F_Input Override'!H1104 ), "", IF( ISBLANK( 'F_Input Override'!H1104 ), 'F_Inputs - BP'!H1104, 'F_Input Override'!H1104 ) )</f>
        <v>0</v>
      </c>
      <c r="I1104" s="58">
        <f xml:space="preserve"> IF( ISNA( 'F_Input Override'!I1104 ), "", IF( ISBLANK( 'F_Input Override'!I1104 ), 'F_Inputs - BP'!I1104, 'F_Input Override'!I1104 ) )</f>
        <v>0</v>
      </c>
      <c r="J1104" s="58">
        <f xml:space="preserve"> IF( ISNA( 'F_Input Override'!J1104 ), "", IF( ISBLANK( 'F_Input Override'!J1104 ), 'F_Inputs - BP'!J1104, 'F_Input Override'!J1104 ) )</f>
        <v>0</v>
      </c>
      <c r="K1104" s="64" t="str">
        <f xml:space="preserve"> INDEX(Lookup!C:C, MATCH('Inp - BP final'!B1104, Lookup!B:B, 0),)</f>
        <v>ADDN2 - Base opex</v>
      </c>
      <c r="L1104" t="s">
        <v>367</v>
      </c>
    </row>
    <row r="1105" spans="1:12">
      <c r="A1105" t="s">
        <v>352</v>
      </c>
      <c r="B1105" t="s">
        <v>114</v>
      </c>
      <c r="C1105" t="s">
        <v>57</v>
      </c>
      <c r="D1105" t="s">
        <v>47</v>
      </c>
      <c r="E1105" t="s">
        <v>41</v>
      </c>
      <c r="F1105" s="58">
        <f xml:space="preserve"> IF( ISNA( 'F_Input Override'!F1105 ), "", IF( ISBLANK( 'F_Input Override'!F1105 ), 'F_Inputs - BP'!F1105, 'F_Input Override'!F1105 ) )</f>
        <v>674.5062578234913</v>
      </c>
      <c r="G1105" s="58">
        <f xml:space="preserve"> IF( ISNA( 'F_Input Override'!G1105 ), "", IF( ISBLANK( 'F_Input Override'!G1105 ), 'F_Inputs - BP'!G1105, 'F_Input Override'!G1105 ) )</f>
        <v>649.97485529438347</v>
      </c>
      <c r="H1105" s="58">
        <f xml:space="preserve"> IF( ISNA( 'F_Input Override'!H1105 ), "", IF( ISBLANK( 'F_Input Override'!H1105 ), 'F_Inputs - BP'!H1105, 'F_Input Override'!H1105 ) )</f>
        <v>641.14671715343388</v>
      </c>
      <c r="I1105" s="58">
        <f xml:space="preserve"> IF( ISNA( 'F_Input Override'!I1105 ), "", IF( ISBLANK( 'F_Input Override'!I1105 ), 'F_Inputs - BP'!I1105, 'F_Input Override'!I1105 ) )</f>
        <v>629.56843252320527</v>
      </c>
      <c r="J1105" s="58">
        <f xml:space="preserve"> IF( ISNA( 'F_Input Override'!J1105 ), "", IF( ISBLANK( 'F_Input Override'!J1105 ), 'F_Inputs - BP'!J1105, 'F_Input Override'!J1105 ) )</f>
        <v>638.37013199652722</v>
      </c>
      <c r="K1105" s="64" t="str">
        <f xml:space="preserve"> INDEX(Lookup!C:C, MATCH('Inp - BP final'!B1105, Lookup!B:B, 0),)</f>
        <v>Total WW - Base opex</v>
      </c>
      <c r="L1105" t="s">
        <v>366</v>
      </c>
    </row>
    <row r="1106" spans="1:12">
      <c r="A1106" t="s">
        <v>352</v>
      </c>
      <c r="B1106" t="s">
        <v>115</v>
      </c>
      <c r="C1106" t="s">
        <v>116</v>
      </c>
      <c r="D1106" t="s">
        <v>47</v>
      </c>
      <c r="E1106" t="s">
        <v>41</v>
      </c>
      <c r="F1106" s="58">
        <f xml:space="preserve"> IF( ISNA( 'F_Input Override'!F1106 ), "", IF( ISBLANK( 'F_Input Override'!F1106 ), 'F_Inputs - BP'!F1106, 'F_Input Override'!F1106 ) )</f>
        <v>0</v>
      </c>
      <c r="G1106" s="58">
        <f xml:space="preserve"> IF( ISNA( 'F_Input Override'!G1106 ), "", IF( ISBLANK( 'F_Input Override'!G1106 ), 'F_Inputs - BP'!G1106, 'F_Input Override'!G1106 ) )</f>
        <v>1.4865303749999999E-2</v>
      </c>
      <c r="H1106" s="58">
        <f xml:space="preserve"> IF( ISNA( 'F_Input Override'!H1106 ), "", IF( ISBLANK( 'F_Input Override'!H1106 ), 'F_Inputs - BP'!H1106, 'F_Input Override'!H1106 ) )</f>
        <v>5.8207078873625008E-2</v>
      </c>
      <c r="I1106" s="58">
        <f xml:space="preserve"> IF( ISNA( 'F_Input Override'!I1106 ), "", IF( ISBLANK( 'F_Input Override'!I1106 ), 'F_Inputs - BP'!I1106, 'F_Input Override'!I1106 ) )</f>
        <v>8.6426659960085514E-2</v>
      </c>
      <c r="J1106" s="58">
        <f xml:space="preserve"> IF( ISNA( 'F_Input Override'!J1106 ), "", IF( ISBLANK( 'F_Input Override'!J1106 ), 'F_Inputs - BP'!J1106, 'F_Input Override'!J1106 ) )</f>
        <v>0.1114579813510253</v>
      </c>
      <c r="K1106" s="64" t="str">
        <f xml:space="preserve"> INDEX(Lookup!C:C, MATCH('Inp - BP final'!B1106, Lookup!B:B, 0),)</f>
        <v>WWN+ - Enh opex</v>
      </c>
    </row>
    <row r="1107" spans="1:12">
      <c r="A1107" t="s">
        <v>352</v>
      </c>
      <c r="B1107" t="s">
        <v>117</v>
      </c>
      <c r="C1107" t="s">
        <v>118</v>
      </c>
      <c r="D1107" t="s">
        <v>47</v>
      </c>
      <c r="E1107" t="s">
        <v>41</v>
      </c>
      <c r="F1107" s="58">
        <f xml:space="preserve"> IF( ISNA( 'F_Input Override'!F1107 ), "", IF( ISBLANK( 'F_Input Override'!F1107 ), 'F_Inputs - BP'!F1107, 'F_Input Override'!F1107 ) )</f>
        <v>0</v>
      </c>
      <c r="G1107" s="58">
        <f xml:space="preserve"> IF( ISNA( 'F_Input Override'!G1107 ), "", IF( ISBLANK( 'F_Input Override'!G1107 ), 'F_Inputs - BP'!G1107, 'F_Input Override'!G1107 ) )</f>
        <v>0</v>
      </c>
      <c r="H1107" s="58">
        <f xml:space="preserve"> IF( ISNA( 'F_Input Override'!H1107 ), "", IF( ISBLANK( 'F_Input Override'!H1107 ), 'F_Inputs - BP'!H1107, 'F_Input Override'!H1107 ) )</f>
        <v>0</v>
      </c>
      <c r="I1107" s="58">
        <f xml:space="preserve"> IF( ISNA( 'F_Input Override'!I1107 ), "", IF( ISBLANK( 'F_Input Override'!I1107 ), 'F_Inputs - BP'!I1107, 'F_Input Override'!I1107 ) )</f>
        <v>0</v>
      </c>
      <c r="J1107" s="58">
        <f xml:space="preserve"> IF( ISNA( 'F_Input Override'!J1107 ), "", IF( ISBLANK( 'F_Input Override'!J1107 ), 'F_Inputs - BP'!J1107, 'F_Input Override'!J1107 ) )</f>
        <v>0</v>
      </c>
      <c r="K1107" s="64" t="str">
        <f xml:space="preserve"> INDEX(Lookup!C:C, MATCH('Inp - BP final'!B1107, Lookup!B:B, 0),)</f>
        <v>WWN+ - Enh opex</v>
      </c>
    </row>
    <row r="1108" spans="1:12">
      <c r="A1108" t="s">
        <v>352</v>
      </c>
      <c r="B1108" t="s">
        <v>119</v>
      </c>
      <c r="C1108" t="s">
        <v>120</v>
      </c>
      <c r="D1108" t="s">
        <v>47</v>
      </c>
      <c r="E1108" t="s">
        <v>41</v>
      </c>
      <c r="F1108" s="58">
        <f xml:space="preserve"> IF( ISNA( 'F_Input Override'!F1108 ), "", IF( ISBLANK( 'F_Input Override'!F1108 ), 'F_Inputs - BP'!F1108, 'F_Input Override'!F1108 ) )</f>
        <v>0</v>
      </c>
      <c r="G1108" s="58">
        <f xml:space="preserve"> IF( ISNA( 'F_Input Override'!G1108 ), "", IF( ISBLANK( 'F_Input Override'!G1108 ), 'F_Inputs - BP'!G1108, 'F_Input Override'!G1108 ) )</f>
        <v>0</v>
      </c>
      <c r="H1108" s="58">
        <f xml:space="preserve"> IF( ISNA( 'F_Input Override'!H1108 ), "", IF( ISBLANK( 'F_Input Override'!H1108 ), 'F_Inputs - BP'!H1108, 'F_Input Override'!H1108 ) )</f>
        <v>0</v>
      </c>
      <c r="I1108" s="58">
        <f xml:space="preserve"> IF( ISNA( 'F_Input Override'!I1108 ), "", IF( ISBLANK( 'F_Input Override'!I1108 ), 'F_Inputs - BP'!I1108, 'F_Input Override'!I1108 ) )</f>
        <v>0</v>
      </c>
      <c r="J1108" s="58">
        <f xml:space="preserve"> IF( ISNA( 'F_Input Override'!J1108 ), "", IF( ISBLANK( 'F_Input Override'!J1108 ), 'F_Inputs - BP'!J1108, 'F_Input Override'!J1108 ) )</f>
        <v>0</v>
      </c>
      <c r="K1108" s="64" t="str">
        <f xml:space="preserve"> INDEX(Lookup!C:C, MATCH('Inp - BP final'!B1108, Lookup!B:B, 0),)</f>
        <v>WWN+ - Enh opex</v>
      </c>
    </row>
    <row r="1109" spans="1:12">
      <c r="A1109" t="s">
        <v>352</v>
      </c>
      <c r="B1109" t="s">
        <v>121</v>
      </c>
      <c r="C1109" t="s">
        <v>122</v>
      </c>
      <c r="D1109" t="s">
        <v>47</v>
      </c>
      <c r="E1109" t="s">
        <v>41</v>
      </c>
      <c r="F1109" s="58">
        <f xml:space="preserve"> IF( ISNA( 'F_Input Override'!F1109 ), "", IF( ISBLANK( 'F_Input Override'!F1109 ), 'F_Inputs - BP'!F1109, 'F_Input Override'!F1109 ) )</f>
        <v>25.793405</v>
      </c>
      <c r="G1109" s="58">
        <f xml:space="preserve"> IF( ISNA( 'F_Input Override'!G1109 ), "", IF( ISBLANK( 'F_Input Override'!G1109 ), 'F_Inputs - BP'!G1109, 'F_Input Override'!G1109 ) )</f>
        <v>29.360956946750012</v>
      </c>
      <c r="H1109" s="58">
        <f xml:space="preserve"> IF( ISNA( 'F_Input Override'!H1109 ), "", IF( ISBLANK( 'F_Input Override'!H1109 ), 'F_Inputs - BP'!H1109, 'F_Input Override'!H1109 ) )</f>
        <v>23.597544399631129</v>
      </c>
      <c r="I1109" s="58">
        <f xml:space="preserve"> IF( ISNA( 'F_Input Override'!I1109 ), "", IF( ISBLANK( 'F_Input Override'!I1109 ), 'F_Inputs - BP'!I1109, 'F_Input Override'!I1109 ) )</f>
        <v>22.000495565521319</v>
      </c>
      <c r="J1109" s="58">
        <f xml:space="preserve"> IF( ISNA( 'F_Input Override'!J1109 ), "", IF( ISBLANK( 'F_Input Override'!J1109 ), 'F_Inputs - BP'!J1109, 'F_Input Override'!J1109 ) )</f>
        <v>32.896725425596053</v>
      </c>
      <c r="K1109" s="64" t="str">
        <f xml:space="preserve"> INDEX(Lookup!C:C, MATCH('Inp - BP final'!B1109, Lookup!B:B, 0),)</f>
        <v>WWN+ - Enh opex</v>
      </c>
    </row>
    <row r="1110" spans="1:12">
      <c r="A1110" t="s">
        <v>352</v>
      </c>
      <c r="B1110" t="s">
        <v>123</v>
      </c>
      <c r="C1110" t="s">
        <v>124</v>
      </c>
      <c r="D1110" t="s">
        <v>47</v>
      </c>
      <c r="E1110" t="s">
        <v>41</v>
      </c>
      <c r="F1110" s="58">
        <f xml:space="preserve"> IF( ISNA( 'F_Input Override'!F1110 ), "", IF( ISBLANK( 'F_Input Override'!F1110 ), 'F_Inputs - BP'!F1110, 'F_Input Override'!F1110 ) )</f>
        <v>0</v>
      </c>
      <c r="G1110" s="58">
        <f xml:space="preserve"> IF( ISNA( 'F_Input Override'!G1110 ), "", IF( ISBLANK( 'F_Input Override'!G1110 ), 'F_Inputs - BP'!G1110, 'F_Input Override'!G1110 ) )</f>
        <v>0</v>
      </c>
      <c r="H1110" s="58">
        <f xml:space="preserve"> IF( ISNA( 'F_Input Override'!H1110 ), "", IF( ISBLANK( 'F_Input Override'!H1110 ), 'F_Inputs - BP'!H1110, 'F_Input Override'!H1110 ) )</f>
        <v>0</v>
      </c>
      <c r="I1110" s="58">
        <f xml:space="preserve"> IF( ISNA( 'F_Input Override'!I1110 ), "", IF( ISBLANK( 'F_Input Override'!I1110 ), 'F_Inputs - BP'!I1110, 'F_Input Override'!I1110 ) )</f>
        <v>0</v>
      </c>
      <c r="J1110" s="58">
        <f xml:space="preserve"> IF( ISNA( 'F_Input Override'!J1110 ), "", IF( ISBLANK( 'F_Input Override'!J1110 ), 'F_Inputs - BP'!J1110, 'F_Input Override'!J1110 ) )</f>
        <v>0</v>
      </c>
      <c r="K1110" s="64" t="str">
        <f xml:space="preserve"> INDEX(Lookup!C:C, MATCH('Inp - BP final'!B1110, Lookup!B:B, 0),)</f>
        <v>WWN+ - Enh opex</v>
      </c>
    </row>
    <row r="1111" spans="1:12">
      <c r="A1111" t="s">
        <v>352</v>
      </c>
      <c r="B1111" t="s">
        <v>125</v>
      </c>
      <c r="C1111" t="s">
        <v>126</v>
      </c>
      <c r="D1111" t="s">
        <v>47</v>
      </c>
      <c r="E1111" t="s">
        <v>41</v>
      </c>
      <c r="F1111" s="58">
        <f xml:space="preserve"> IF( ISNA( 'F_Input Override'!F1111 ), "", IF( ISBLANK( 'F_Input Override'!F1111 ), 'F_Inputs - BP'!F1111, 'F_Input Override'!F1111 ) )</f>
        <v>0</v>
      </c>
      <c r="G1111" s="58">
        <f xml:space="preserve"> IF( ISNA( 'F_Input Override'!G1111 ), "", IF( ISBLANK( 'F_Input Override'!G1111 ), 'F_Inputs - BP'!G1111, 'F_Input Override'!G1111 ) )</f>
        <v>0</v>
      </c>
      <c r="H1111" s="58">
        <f xml:space="preserve"> IF( ISNA( 'F_Input Override'!H1111 ), "", IF( ISBLANK( 'F_Input Override'!H1111 ), 'F_Inputs - BP'!H1111, 'F_Input Override'!H1111 ) )</f>
        <v>0</v>
      </c>
      <c r="I1111" s="58">
        <f xml:space="preserve"> IF( ISNA( 'F_Input Override'!I1111 ), "", IF( ISBLANK( 'F_Input Override'!I1111 ), 'F_Inputs - BP'!I1111, 'F_Input Override'!I1111 ) )</f>
        <v>0</v>
      </c>
      <c r="J1111" s="58">
        <f xml:space="preserve"> IF( ISNA( 'F_Input Override'!J1111 ), "", IF( ISBLANK( 'F_Input Override'!J1111 ), 'F_Inputs - BP'!J1111, 'F_Input Override'!J1111 ) )</f>
        <v>0</v>
      </c>
      <c r="K1111" s="64" t="str">
        <f xml:space="preserve"> INDEX(Lookup!C:C, MATCH('Inp - BP final'!B1111, Lookup!B:B, 0),)</f>
        <v>BIO - Enh opex</v>
      </c>
    </row>
    <row r="1112" spans="1:12">
      <c r="A1112" t="s">
        <v>352</v>
      </c>
      <c r="B1112" t="s">
        <v>127</v>
      </c>
      <c r="C1112" t="s">
        <v>128</v>
      </c>
      <c r="D1112" t="s">
        <v>47</v>
      </c>
      <c r="E1112" t="s">
        <v>41</v>
      </c>
      <c r="F1112" s="58">
        <f xml:space="preserve"> IF( ISNA( 'F_Input Override'!F1112 ), "", IF( ISBLANK( 'F_Input Override'!F1112 ), 'F_Inputs - BP'!F1112, 'F_Input Override'!F1112 ) )</f>
        <v>7.3169250000000003</v>
      </c>
      <c r="G1112" s="58">
        <f xml:space="preserve"> IF( ISNA( 'F_Input Override'!G1112 ), "", IF( ISBLANK( 'F_Input Override'!G1112 ), 'F_Inputs - BP'!G1112, 'F_Input Override'!G1112 ) )</f>
        <v>7.2839988375000004</v>
      </c>
      <c r="H1112" s="58">
        <f xml:space="preserve"> IF( ISNA( 'F_Input Override'!H1112 ), "", IF( ISBLANK( 'F_Input Override'!H1112 ), 'F_Inputs - BP'!H1112, 'F_Input Override'!H1112 ) )</f>
        <v>7.251220842731251</v>
      </c>
      <c r="I1112" s="58">
        <f xml:space="preserve"> IF( ISNA( 'F_Input Override'!I1112 ), "", IF( ISBLANK( 'F_Input Override'!I1112 ), 'F_Inputs - BP'!I1112, 'F_Input Override'!I1112 ) )</f>
        <v>7.2185903489389611</v>
      </c>
      <c r="J1112" s="58">
        <f xml:space="preserve"> IF( ISNA( 'F_Input Override'!J1112 ), "", IF( ISBLANK( 'F_Input Override'!J1112 ), 'F_Inputs - BP'!J1112, 'F_Input Override'!J1112 ) )</f>
        <v>7.1861066923687362</v>
      </c>
      <c r="K1112" s="64" t="str">
        <f xml:space="preserve"> INDEX(Lookup!C:C, MATCH('Inp - BP final'!B1112, Lookup!B:B, 0),)</f>
        <v>BIO - Enh opex</v>
      </c>
    </row>
    <row r="1113" spans="1:12">
      <c r="A1113" t="s">
        <v>352</v>
      </c>
      <c r="B1113" t="s">
        <v>129</v>
      </c>
      <c r="C1113" t="s">
        <v>130</v>
      </c>
      <c r="D1113" t="s">
        <v>47</v>
      </c>
      <c r="E1113" t="s">
        <v>41</v>
      </c>
      <c r="F1113" s="58">
        <f xml:space="preserve"> IF( ISNA( 'F_Input Override'!F1113 ), "", IF( ISBLANK( 'F_Input Override'!F1113 ), 'F_Inputs - BP'!F1113, 'F_Input Override'!F1113 ) )</f>
        <v>0</v>
      </c>
      <c r="G1113" s="58">
        <f xml:space="preserve"> IF( ISNA( 'F_Input Override'!G1113 ), "", IF( ISBLANK( 'F_Input Override'!G1113 ), 'F_Inputs - BP'!G1113, 'F_Input Override'!G1113 ) )</f>
        <v>0</v>
      </c>
      <c r="H1113" s="58">
        <f xml:space="preserve"> IF( ISNA( 'F_Input Override'!H1113 ), "", IF( ISBLANK( 'F_Input Override'!H1113 ), 'F_Inputs - BP'!H1113, 'F_Input Override'!H1113 ) )</f>
        <v>0</v>
      </c>
      <c r="I1113" s="58">
        <f xml:space="preserve"> IF( ISNA( 'F_Input Override'!I1113 ), "", IF( ISBLANK( 'F_Input Override'!I1113 ), 'F_Inputs - BP'!I1113, 'F_Input Override'!I1113 ) )</f>
        <v>0</v>
      </c>
      <c r="J1113" s="58">
        <f xml:space="preserve"> IF( ISNA( 'F_Input Override'!J1113 ), "", IF( ISBLANK( 'F_Input Override'!J1113 ), 'F_Inputs - BP'!J1113, 'F_Input Override'!J1113 ) )</f>
        <v>0</v>
      </c>
      <c r="K1113" s="64" t="str">
        <f xml:space="preserve"> INDEX(Lookup!C:C, MATCH('Inp - BP final'!B1113, Lookup!B:B, 0),)</f>
        <v>BIO - Enh opex</v>
      </c>
    </row>
    <row r="1114" spans="1:12">
      <c r="A1114" t="s">
        <v>352</v>
      </c>
      <c r="B1114" t="s">
        <v>131</v>
      </c>
      <c r="C1114" t="s">
        <v>132</v>
      </c>
      <c r="D1114" t="s">
        <v>47</v>
      </c>
      <c r="E1114" t="s">
        <v>41</v>
      </c>
      <c r="F1114" s="58">
        <f xml:space="preserve"> IF( ISNA( 'F_Input Override'!F1114 ), "", IF( ISBLANK( 'F_Input Override'!F1114 ), 'F_Inputs - BP'!F1114, 'F_Input Override'!F1114 ) )</f>
        <v>28.002419499999998</v>
      </c>
      <c r="G1114" s="58">
        <f xml:space="preserve"> IF( ISNA( 'F_Input Override'!G1114 ), "", IF( ISBLANK( 'F_Input Override'!G1114 ), 'F_Inputs - BP'!G1114, 'F_Input Override'!G1114 ) )</f>
        <v>15.36180489525</v>
      </c>
      <c r="H1114" s="58">
        <f xml:space="preserve"> IF( ISNA( 'F_Input Override'!H1114 ), "", IF( ISBLANK( 'F_Input Override'!H1114 ), 'F_Inputs - BP'!H1114, 'F_Input Override'!H1114 ) )</f>
        <v>19.293180244959501</v>
      </c>
      <c r="I1114" s="58">
        <f xml:space="preserve"> IF( ISNA( 'F_Input Override'!I1114 ), "", IF( ISBLANK( 'F_Input Override'!I1114 ), 'F_Inputs - BP'!I1114, 'F_Input Override'!I1114 ) )</f>
        <v>18.759495817018109</v>
      </c>
      <c r="J1114" s="58">
        <f xml:space="preserve"> IF( ISNA( 'F_Input Override'!J1114 ), "", IF( ISBLANK( 'F_Input Override'!J1114 ), 'F_Inputs - BP'!J1114, 'F_Input Override'!J1114 ) )</f>
        <v>15.130909819197081</v>
      </c>
      <c r="K1114" s="64" t="str">
        <f xml:space="preserve"> INDEX(Lookup!C:C, MATCH('Inp - BP final'!B1114, Lookup!B:B, 0),)</f>
        <v>ADDN1 - Enh opex</v>
      </c>
      <c r="L1114" t="s">
        <v>367</v>
      </c>
    </row>
    <row r="1115" spans="1:12">
      <c r="A1115" t="s">
        <v>352</v>
      </c>
      <c r="B1115" t="s">
        <v>133</v>
      </c>
      <c r="C1115" t="s">
        <v>134</v>
      </c>
      <c r="D1115" t="s">
        <v>47</v>
      </c>
      <c r="E1115" t="s">
        <v>41</v>
      </c>
      <c r="F1115" s="58">
        <f xml:space="preserve"> IF( ISNA( 'F_Input Override'!F1115 ), "", IF( ISBLANK( 'F_Input Override'!F1115 ), 'F_Inputs - BP'!F1115, 'F_Input Override'!F1115 ) )</f>
        <v>0</v>
      </c>
      <c r="G1115" s="58">
        <f xml:space="preserve"> IF( ISNA( 'F_Input Override'!G1115 ), "", IF( ISBLANK( 'F_Input Override'!G1115 ), 'F_Inputs - BP'!G1115, 'F_Input Override'!G1115 ) )</f>
        <v>0</v>
      </c>
      <c r="H1115" s="58">
        <f xml:space="preserve"> IF( ISNA( 'F_Input Override'!H1115 ), "", IF( ISBLANK( 'F_Input Override'!H1115 ), 'F_Inputs - BP'!H1115, 'F_Input Override'!H1115 ) )</f>
        <v>0</v>
      </c>
      <c r="I1115" s="58">
        <f xml:space="preserve"> IF( ISNA( 'F_Input Override'!I1115 ), "", IF( ISBLANK( 'F_Input Override'!I1115 ), 'F_Inputs - BP'!I1115, 'F_Input Override'!I1115 ) )</f>
        <v>0</v>
      </c>
      <c r="J1115" s="58">
        <f xml:space="preserve"> IF( ISNA( 'F_Input Override'!J1115 ), "", IF( ISBLANK( 'F_Input Override'!J1115 ), 'F_Inputs - BP'!J1115, 'F_Input Override'!J1115 ) )</f>
        <v>0</v>
      </c>
      <c r="K1115" s="64" t="str">
        <f xml:space="preserve"> INDEX(Lookup!C:C, MATCH('Inp - BP final'!B1115, Lookup!B:B, 0),)</f>
        <v>ADDN2 - Enh opex</v>
      </c>
      <c r="L1115" t="s">
        <v>367</v>
      </c>
    </row>
    <row r="1116" spans="1:12">
      <c r="A1116" t="s">
        <v>352</v>
      </c>
      <c r="B1116" t="s">
        <v>135</v>
      </c>
      <c r="C1116" t="s">
        <v>69</v>
      </c>
      <c r="D1116" t="s">
        <v>47</v>
      </c>
      <c r="E1116" t="s">
        <v>41</v>
      </c>
      <c r="F1116" s="58">
        <f xml:space="preserve"> IF( ISNA( 'F_Input Override'!F1116 ), "", IF( ISBLANK( 'F_Input Override'!F1116 ), 'F_Inputs - BP'!F1116, 'F_Input Override'!F1116 ) )</f>
        <v>61.112749499999993</v>
      </c>
      <c r="G1116" s="58">
        <f xml:space="preserve"> IF( ISNA( 'F_Input Override'!G1116 ), "", IF( ISBLANK( 'F_Input Override'!G1116 ), 'F_Inputs - BP'!G1116, 'F_Input Override'!G1116 ) )</f>
        <v>52.021625983250019</v>
      </c>
      <c r="H1116" s="58">
        <f xml:space="preserve"> IF( ISNA( 'F_Input Override'!H1116 ), "", IF( ISBLANK( 'F_Input Override'!H1116 ), 'F_Inputs - BP'!H1116, 'F_Input Override'!H1116 ) )</f>
        <v>50.200152566195513</v>
      </c>
      <c r="I1116" s="58">
        <f xml:space="preserve"> IF( ISNA( 'F_Input Override'!I1116 ), "", IF( ISBLANK( 'F_Input Override'!I1116 ), 'F_Inputs - BP'!I1116, 'F_Input Override'!I1116 ) )</f>
        <v>48.065008391438482</v>
      </c>
      <c r="J1116" s="58">
        <f xml:space="preserve"> IF( ISNA( 'F_Input Override'!J1116 ), "", IF( ISBLANK( 'F_Input Override'!J1116 ), 'F_Inputs - BP'!J1116, 'F_Input Override'!J1116 ) )</f>
        <v>55.325199918512887</v>
      </c>
      <c r="K1116" s="64" t="str">
        <f xml:space="preserve"> INDEX(Lookup!C:C, MATCH('Inp - BP final'!B1116, Lookup!B:B, 0),)</f>
        <v>Total WW - Enh opex</v>
      </c>
      <c r="L1116" t="s">
        <v>366</v>
      </c>
    </row>
    <row r="1117" spans="1:12">
      <c r="A1117" t="s">
        <v>352</v>
      </c>
      <c r="B1117" t="s">
        <v>136</v>
      </c>
      <c r="C1117" t="s">
        <v>137</v>
      </c>
      <c r="D1117" t="s">
        <v>47</v>
      </c>
      <c r="E1117" t="s">
        <v>41</v>
      </c>
      <c r="F1117" s="58">
        <f xml:space="preserve"> IF( ISNA( 'F_Input Override'!F1117 ), "", IF( ISBLANK( 'F_Input Override'!F1117 ), 'F_Inputs - BP'!F1117, 'F_Input Override'!F1117 ) )</f>
        <v>210.49837285040857</v>
      </c>
      <c r="G1117" s="58">
        <f xml:space="preserve"> IF( ISNA( 'F_Input Override'!G1117 ), "", IF( ISBLANK( 'F_Input Override'!G1117 ), 'F_Inputs - BP'!G1117, 'F_Input Override'!G1117 ) )</f>
        <v>128.39319811625433</v>
      </c>
      <c r="H1117" s="58">
        <f xml:space="preserve"> IF( ISNA( 'F_Input Override'!H1117 ), "", IF( ISBLANK( 'F_Input Override'!H1117 ), 'F_Inputs - BP'!H1117, 'F_Input Override'!H1117 ) )</f>
        <v>136.62187688019802</v>
      </c>
      <c r="I1117" s="58">
        <f xml:space="preserve"> IF( ISNA( 'F_Input Override'!I1117 ), "", IF( ISBLANK( 'F_Input Override'!I1117 ), 'F_Inputs - BP'!I1117, 'F_Input Override'!I1117 ) )</f>
        <v>116.76133116040779</v>
      </c>
      <c r="J1117" s="58">
        <f xml:space="preserve"> IF( ISNA( 'F_Input Override'!J1117 ), "", IF( ISBLANK( 'F_Input Override'!J1117 ), 'F_Inputs - BP'!J1117, 'F_Input Override'!J1117 ) )</f>
        <v>112.18584614012823</v>
      </c>
      <c r="K1117" s="64" t="str">
        <f xml:space="preserve"> INDEX(Lookup!C:C, MATCH('Inp - BP final'!B1117, Lookup!B:B, 0),)</f>
        <v>WWN+ - Base capex</v>
      </c>
    </row>
    <row r="1118" spans="1:12">
      <c r="A1118" t="s">
        <v>352</v>
      </c>
      <c r="B1118" t="s">
        <v>138</v>
      </c>
      <c r="C1118" t="s">
        <v>139</v>
      </c>
      <c r="D1118" t="s">
        <v>47</v>
      </c>
      <c r="E1118" t="s">
        <v>41</v>
      </c>
      <c r="F1118" s="58">
        <f xml:space="preserve"> IF( ISNA( 'F_Input Override'!F1118 ), "", IF( ISBLANK( 'F_Input Override'!F1118 ), 'F_Inputs - BP'!F1118, 'F_Input Override'!F1118 ) )</f>
        <v>4.6817344302588006</v>
      </c>
      <c r="G1118" s="58">
        <f xml:space="preserve"> IF( ISNA( 'F_Input Override'!G1118 ), "", IF( ISBLANK( 'F_Input Override'!G1118 ), 'F_Inputs - BP'!G1118, 'F_Input Override'!G1118 ) )</f>
        <v>4.0142043085388988</v>
      </c>
      <c r="H1118" s="58">
        <f xml:space="preserve"> IF( ISNA( 'F_Input Override'!H1118 ), "", IF( ISBLANK( 'F_Input Override'!H1118 ), 'F_Inputs - BP'!H1118, 'F_Input Override'!H1118 ) )</f>
        <v>3.1728216003647272</v>
      </c>
      <c r="I1118" s="58">
        <f xml:space="preserve"> IF( ISNA( 'F_Input Override'!I1118 ), "", IF( ISBLANK( 'F_Input Override'!I1118 ), 'F_Inputs - BP'!I1118, 'F_Input Override'!I1118 ) )</f>
        <v>2.995260532968457</v>
      </c>
      <c r="J1118" s="58">
        <f xml:space="preserve"> IF( ISNA( 'F_Input Override'!J1118 ), "", IF( ISBLANK( 'F_Input Override'!J1118 ), 'F_Inputs - BP'!J1118, 'F_Input Override'!J1118 ) )</f>
        <v>3.0209915860027881</v>
      </c>
      <c r="K1118" s="64" t="str">
        <f xml:space="preserve"> INDEX(Lookup!C:C, MATCH('Inp - BP final'!B1118, Lookup!B:B, 0),)</f>
        <v>WWN+ - Base capex</v>
      </c>
    </row>
    <row r="1119" spans="1:12">
      <c r="A1119" t="s">
        <v>352</v>
      </c>
      <c r="B1119" t="s">
        <v>140</v>
      </c>
      <c r="C1119" t="s">
        <v>141</v>
      </c>
      <c r="D1119" t="s">
        <v>47</v>
      </c>
      <c r="E1119" t="s">
        <v>41</v>
      </c>
      <c r="F1119" s="58">
        <f xml:space="preserve"> IF( ISNA( 'F_Input Override'!F1119 ), "", IF( ISBLANK( 'F_Input Override'!F1119 ), 'F_Inputs - BP'!F1119, 'F_Input Override'!F1119 ) )</f>
        <v>0.77433875720068102</v>
      </c>
      <c r="G1119" s="58">
        <f xml:space="preserve"> IF( ISNA( 'F_Input Override'!G1119 ), "", IF( ISBLANK( 'F_Input Override'!G1119 ), 'F_Inputs - BP'!G1119, 'F_Input Override'!G1119 ) )</f>
        <v>0.66397928816092022</v>
      </c>
      <c r="H1119" s="58">
        <f xml:space="preserve"> IF( ISNA( 'F_Input Override'!H1119 ), "", IF( ISBLANK( 'F_Input Override'!H1119 ), 'F_Inputs - BP'!H1119, 'F_Input Override'!H1119 ) )</f>
        <v>0.52487762680952454</v>
      </c>
      <c r="I1119" s="58">
        <f xml:space="preserve"> IF( ISNA( 'F_Input Override'!I1119 ), "", IF( ISBLANK( 'F_Input Override'!I1119 ), 'F_Inputs - BP'!I1119, 'F_Input Override'!I1119 ) )</f>
        <v>0.49552232959911963</v>
      </c>
      <c r="J1119" s="58">
        <f xml:space="preserve"> IF( ISNA( 'F_Input Override'!J1119 ), "", IF( ISBLANK( 'F_Input Override'!J1119 ), 'F_Inputs - BP'!J1119, 'F_Input Override'!J1119 ) )</f>
        <v>0.49977631793358801</v>
      </c>
      <c r="K1119" s="64" t="str">
        <f xml:space="preserve"> INDEX(Lookup!C:C, MATCH('Inp - BP final'!B1119, Lookup!B:B, 0),)</f>
        <v>WWN+ - Base capex</v>
      </c>
    </row>
    <row r="1120" spans="1:12">
      <c r="A1120" t="s">
        <v>352</v>
      </c>
      <c r="B1120" t="s">
        <v>142</v>
      </c>
      <c r="C1120" t="s">
        <v>143</v>
      </c>
      <c r="D1120" t="s">
        <v>47</v>
      </c>
      <c r="E1120" t="s">
        <v>41</v>
      </c>
      <c r="F1120" s="58">
        <f xml:space="preserve"> IF( ISNA( 'F_Input Override'!F1120 ), "", IF( ISBLANK( 'F_Input Override'!F1120 ), 'F_Inputs - BP'!F1120, 'F_Input Override'!F1120 ) )</f>
        <v>294.30668136828967</v>
      </c>
      <c r="G1120" s="58">
        <f xml:space="preserve"> IF( ISNA( 'F_Input Override'!G1120 ), "", IF( ISBLANK( 'F_Input Override'!G1120 ), 'F_Inputs - BP'!G1120, 'F_Input Override'!G1120 ) )</f>
        <v>244.13246966644451</v>
      </c>
      <c r="H1120" s="58">
        <f xml:space="preserve"> IF( ISNA( 'F_Input Override'!H1120 ), "", IF( ISBLANK( 'F_Input Override'!H1120 ), 'F_Inputs - BP'!H1120, 'F_Input Override'!H1120 ) )</f>
        <v>192.75232948022159</v>
      </c>
      <c r="I1120" s="58">
        <f xml:space="preserve"> IF( ISNA( 'F_Input Override'!I1120 ), "", IF( ISBLANK( 'F_Input Override'!I1120 ), 'F_Inputs - BP'!I1120, 'F_Input Override'!I1120 ) )</f>
        <v>181.95227323993441</v>
      </c>
      <c r="J1120" s="58">
        <f xml:space="preserve"> IF( ISNA( 'F_Input Override'!J1120 ), "", IF( ISBLANK( 'F_Input Override'!J1120 ), 'F_Inputs - BP'!J1120, 'F_Input Override'!J1120 ) )</f>
        <v>183.51430748452401</v>
      </c>
      <c r="K1120" s="64" t="str">
        <f xml:space="preserve"> INDEX(Lookup!C:C, MATCH('Inp - BP final'!B1120, Lookup!B:B, 0),)</f>
        <v>WWN+ - Base capex</v>
      </c>
    </row>
    <row r="1121" spans="1:12">
      <c r="A1121" t="s">
        <v>352</v>
      </c>
      <c r="B1121" t="s">
        <v>144</v>
      </c>
      <c r="C1121" t="s">
        <v>145</v>
      </c>
      <c r="D1121" t="s">
        <v>47</v>
      </c>
      <c r="E1121" t="s">
        <v>41</v>
      </c>
      <c r="F1121" s="58">
        <f xml:space="preserve"> IF( ISNA( 'F_Input Override'!F1121 ), "", IF( ISBLANK( 'F_Input Override'!F1121 ), 'F_Inputs - BP'!F1121, 'F_Input Override'!F1121 ) )</f>
        <v>5.8002903161099703E-3</v>
      </c>
      <c r="G1121" s="58">
        <f xml:space="preserve"> IF( ISNA( 'F_Input Override'!G1121 ), "", IF( ISBLANK( 'F_Input Override'!G1121 ), 'F_Inputs - BP'!G1121, 'F_Input Override'!G1121 ) )</f>
        <v>4.9736276266735598E-3</v>
      </c>
      <c r="H1121" s="58">
        <f xml:space="preserve"> IF( ISNA( 'F_Input Override'!H1121 ), "", IF( ISBLANK( 'F_Input Override'!H1121 ), 'F_Inputs - BP'!H1121, 'F_Input Override'!H1121 ) )</f>
        <v>3.9316676165507452E-3</v>
      </c>
      <c r="I1121" s="58">
        <f xml:space="preserve"> IF( ISNA( 'F_Input Override'!I1121 ), "", IF( ISBLANK( 'F_Input Override'!I1121 ), 'F_Inputs - BP'!I1121, 'F_Input Override'!I1121 ) )</f>
        <v>3.7117777498061389E-3</v>
      </c>
      <c r="J1121" s="58">
        <f xml:space="preserve"> IF( ISNA( 'F_Input Override'!J1121 ), "", IF( ISBLANK( 'F_Input Override'!J1121 ), 'F_Inputs - BP'!J1121, 'F_Input Override'!J1121 ) )</f>
        <v>3.7436428309632059E-3</v>
      </c>
      <c r="K1121" s="64" t="str">
        <f xml:space="preserve"> INDEX(Lookup!C:C, MATCH('Inp - BP final'!B1121, Lookup!B:B, 0),)</f>
        <v>WWN+ - Base capex</v>
      </c>
    </row>
    <row r="1122" spans="1:12">
      <c r="A1122" t="s">
        <v>352</v>
      </c>
      <c r="B1122" t="s">
        <v>146</v>
      </c>
      <c r="C1122" t="s">
        <v>147</v>
      </c>
      <c r="D1122" t="s">
        <v>47</v>
      </c>
      <c r="E1122" t="s">
        <v>41</v>
      </c>
      <c r="F1122" s="58">
        <f xml:space="preserve"> IF( ISNA( 'F_Input Override'!F1122 ), "", IF( ISBLANK( 'F_Input Override'!F1122 ), 'F_Inputs - BP'!F1122, 'F_Input Override'!F1122 ) )</f>
        <v>6.2053308243286969</v>
      </c>
      <c r="G1122" s="58">
        <f xml:space="preserve"> IF( ISNA( 'F_Input Override'!G1122 ), "", IF( ISBLANK( 'F_Input Override'!G1122 ), 'F_Inputs - BP'!G1122, 'F_Input Override'!G1122 ) )</f>
        <v>6.3620167003885264</v>
      </c>
      <c r="H1122" s="58">
        <f xml:space="preserve"> IF( ISNA( 'F_Input Override'!H1122 ), "", IF( ISBLANK( 'F_Input Override'!H1122 ), 'F_Inputs - BP'!H1122, 'F_Input Override'!H1122 ) )</f>
        <v>5.8066008982761028</v>
      </c>
      <c r="I1122" s="58">
        <f xml:space="preserve"> IF( ISNA( 'F_Input Override'!I1122 ), "", IF( ISBLANK( 'F_Input Override'!I1122 ), 'F_Inputs - BP'!I1122, 'F_Input Override'!I1122 ) )</f>
        <v>9.2133247649645362</v>
      </c>
      <c r="J1122" s="58">
        <f xml:space="preserve"> IF( ISNA( 'F_Input Override'!J1122 ), "", IF( ISBLANK( 'F_Input Override'!J1122 ), 'F_Inputs - BP'!J1122, 'F_Input Override'!J1122 ) )</f>
        <v>12.58826383724989</v>
      </c>
      <c r="K1122" s="64" t="str">
        <f xml:space="preserve"> INDEX(Lookup!C:C, MATCH('Inp - BP final'!B1122, Lookup!B:B, 0),)</f>
        <v>BIO - Base capex</v>
      </c>
    </row>
    <row r="1123" spans="1:12">
      <c r="A1123" t="s">
        <v>352</v>
      </c>
      <c r="B1123" t="s">
        <v>148</v>
      </c>
      <c r="C1123" t="s">
        <v>149</v>
      </c>
      <c r="D1123" t="s">
        <v>47</v>
      </c>
      <c r="E1123" t="s">
        <v>41</v>
      </c>
      <c r="F1123" s="58">
        <f xml:space="preserve"> IF( ISNA( 'F_Input Override'!F1123 ), "", IF( ISBLANK( 'F_Input Override'!F1123 ), 'F_Inputs - BP'!F1123, 'F_Input Override'!F1123 ) )</f>
        <v>97.601292090226778</v>
      </c>
      <c r="G1123" s="58">
        <f xml:space="preserve"> IF( ISNA( 'F_Input Override'!G1123 ), "", IF( ISBLANK( 'F_Input Override'!G1123 ), 'F_Inputs - BP'!G1123, 'F_Input Override'!G1123 ) )</f>
        <v>119.98277293729146</v>
      </c>
      <c r="H1123" s="58">
        <f xml:space="preserve"> IF( ISNA( 'F_Input Override'!H1123 ), "", IF( ISBLANK( 'F_Input Override'!H1123 ), 'F_Inputs - BP'!H1123, 'F_Input Override'!H1123 ) )</f>
        <v>102.73003142648939</v>
      </c>
      <c r="I1123" s="58">
        <f xml:space="preserve"> IF( ISNA( 'F_Input Override'!I1123 ), "", IF( ISBLANK( 'F_Input Override'!I1123 ), 'F_Inputs - BP'!I1123, 'F_Input Override'!I1123 ) )</f>
        <v>55.586630869825782</v>
      </c>
      <c r="J1123" s="58">
        <f xml:space="preserve"> IF( ISNA( 'F_Input Override'!J1123 ), "", IF( ISBLANK( 'F_Input Override'!J1123 ), 'F_Inputs - BP'!J1123, 'F_Input Override'!J1123 ) )</f>
        <v>35.971413542862905</v>
      </c>
      <c r="K1123" s="64" t="str">
        <f xml:space="preserve"> INDEX(Lookup!C:C, MATCH('Inp - BP final'!B1123, Lookup!B:B, 0),)</f>
        <v>BIO - Base capex</v>
      </c>
    </row>
    <row r="1124" spans="1:12">
      <c r="A1124" t="s">
        <v>352</v>
      </c>
      <c r="B1124" t="s">
        <v>150</v>
      </c>
      <c r="C1124" t="s">
        <v>151</v>
      </c>
      <c r="D1124" t="s">
        <v>47</v>
      </c>
      <c r="E1124" t="s">
        <v>41</v>
      </c>
      <c r="F1124" s="58">
        <f xml:space="preserve"> IF( ISNA( 'F_Input Override'!F1124 ), "", IF( ISBLANK( 'F_Input Override'!F1124 ), 'F_Inputs - BP'!F1124, 'F_Input Override'!F1124 ) )</f>
        <v>2.8790385474336389</v>
      </c>
      <c r="G1124" s="58">
        <f xml:space="preserve"> IF( ISNA( 'F_Input Override'!G1124 ), "", IF( ISBLANK( 'F_Input Override'!G1124 ), 'F_Inputs - BP'!G1124, 'F_Input Override'!G1124 ) )</f>
        <v>2.9517348612620742</v>
      </c>
      <c r="H1124" s="58">
        <f xml:space="preserve"> IF( ISNA( 'F_Input Override'!H1124 ), "", IF( ISBLANK( 'F_Input Override'!H1124 ), 'F_Inputs - BP'!H1124, 'F_Input Override'!H1124 ) )</f>
        <v>2.6940429590243831</v>
      </c>
      <c r="I1124" s="58">
        <f xml:space="preserve"> IF( ISNA( 'F_Input Override'!I1124 ), "", IF( ISBLANK( 'F_Input Override'!I1124 ), 'F_Inputs - BP'!I1124, 'F_Input Override'!I1124 ) )</f>
        <v>4.2746338429470354</v>
      </c>
      <c r="J1124" s="58">
        <f xml:space="preserve"> IF( ISNA( 'F_Input Override'!J1124 ), "", IF( ISBLANK( 'F_Input Override'!J1124 ), 'F_Inputs - BP'!J1124, 'F_Input Override'!J1124 ) )</f>
        <v>5.8404777857477193</v>
      </c>
      <c r="K1124" s="64" t="str">
        <f xml:space="preserve"> INDEX(Lookup!C:C, MATCH('Inp - BP final'!B1124, Lookup!B:B, 0),)</f>
        <v>BIO - Base capex</v>
      </c>
    </row>
    <row r="1125" spans="1:12">
      <c r="A1125" t="s">
        <v>352</v>
      </c>
      <c r="B1125" t="s">
        <v>152</v>
      </c>
      <c r="C1125" t="s">
        <v>153</v>
      </c>
      <c r="D1125" t="s">
        <v>47</v>
      </c>
      <c r="E1125" t="s">
        <v>41</v>
      </c>
      <c r="F1125" s="58">
        <f xml:space="preserve"> IF( ISNA( 'F_Input Override'!F1125 ), "", IF( ISBLANK( 'F_Input Override'!F1125 ), 'F_Inputs - BP'!F1125, 'F_Input Override'!F1125 ) )</f>
        <v>0</v>
      </c>
      <c r="G1125" s="58">
        <f xml:space="preserve"> IF( ISNA( 'F_Input Override'!G1125 ), "", IF( ISBLANK( 'F_Input Override'!G1125 ), 'F_Inputs - BP'!G1125, 'F_Input Override'!G1125 ) )</f>
        <v>0</v>
      </c>
      <c r="H1125" s="58">
        <f xml:space="preserve"> IF( ISNA( 'F_Input Override'!H1125 ), "", IF( ISBLANK( 'F_Input Override'!H1125 ), 'F_Inputs - BP'!H1125, 'F_Input Override'!H1125 ) )</f>
        <v>0</v>
      </c>
      <c r="I1125" s="58">
        <f xml:space="preserve"> IF( ISNA( 'F_Input Override'!I1125 ), "", IF( ISBLANK( 'F_Input Override'!I1125 ), 'F_Inputs - BP'!I1125, 'F_Input Override'!I1125 ) )</f>
        <v>0</v>
      </c>
      <c r="J1125" s="58">
        <f xml:space="preserve"> IF( ISNA( 'F_Input Override'!J1125 ), "", IF( ISBLANK( 'F_Input Override'!J1125 ), 'F_Inputs - BP'!J1125, 'F_Input Override'!J1125 ) )</f>
        <v>0</v>
      </c>
      <c r="K1125" s="64" t="str">
        <f xml:space="preserve"> INDEX(Lookup!C:C, MATCH('Inp - BP final'!B1125, Lookup!B:B, 0),)</f>
        <v>ADDN1 - Base capex</v>
      </c>
      <c r="L1125" t="s">
        <v>367</v>
      </c>
    </row>
    <row r="1126" spans="1:12">
      <c r="A1126" t="s">
        <v>352</v>
      </c>
      <c r="B1126" t="s">
        <v>154</v>
      </c>
      <c r="C1126" t="s">
        <v>155</v>
      </c>
      <c r="D1126" t="s">
        <v>47</v>
      </c>
      <c r="E1126" t="s">
        <v>41</v>
      </c>
      <c r="F1126" s="58">
        <f xml:space="preserve"> IF( ISNA( 'F_Input Override'!F1126 ), "", IF( ISBLANK( 'F_Input Override'!F1126 ), 'F_Inputs - BP'!F1126, 'F_Input Override'!F1126 ) )</f>
        <v>0</v>
      </c>
      <c r="G1126" s="58">
        <f xml:space="preserve"> IF( ISNA( 'F_Input Override'!G1126 ), "", IF( ISBLANK( 'F_Input Override'!G1126 ), 'F_Inputs - BP'!G1126, 'F_Input Override'!G1126 ) )</f>
        <v>0</v>
      </c>
      <c r="H1126" s="58">
        <f xml:space="preserve"> IF( ISNA( 'F_Input Override'!H1126 ), "", IF( ISBLANK( 'F_Input Override'!H1126 ), 'F_Inputs - BP'!H1126, 'F_Input Override'!H1126 ) )</f>
        <v>0</v>
      </c>
      <c r="I1126" s="58">
        <f xml:space="preserve"> IF( ISNA( 'F_Input Override'!I1126 ), "", IF( ISBLANK( 'F_Input Override'!I1126 ), 'F_Inputs - BP'!I1126, 'F_Input Override'!I1126 ) )</f>
        <v>0</v>
      </c>
      <c r="J1126" s="58">
        <f xml:space="preserve"> IF( ISNA( 'F_Input Override'!J1126 ), "", IF( ISBLANK( 'F_Input Override'!J1126 ), 'F_Inputs - BP'!J1126, 'F_Input Override'!J1126 ) )</f>
        <v>0</v>
      </c>
      <c r="K1126" s="64" t="str">
        <f xml:space="preserve"> INDEX(Lookup!C:C, MATCH('Inp - BP final'!B1126, Lookup!B:B, 0),)</f>
        <v>ADDN2 - Base capex</v>
      </c>
      <c r="L1126" t="s">
        <v>367</v>
      </c>
    </row>
    <row r="1127" spans="1:12">
      <c r="A1127" t="s">
        <v>352</v>
      </c>
      <c r="B1127" t="s">
        <v>156</v>
      </c>
      <c r="C1127" t="s">
        <v>81</v>
      </c>
      <c r="D1127" t="s">
        <v>47</v>
      </c>
      <c r="E1127" t="s">
        <v>41</v>
      </c>
      <c r="F1127" s="58">
        <f xml:space="preserve"> IF( ISNA( 'F_Input Override'!F1127 ), "", IF( ISBLANK( 'F_Input Override'!F1127 ), 'F_Inputs - BP'!F1127, 'F_Input Override'!F1127 ) )</f>
        <v>616.95258915846296</v>
      </c>
      <c r="G1127" s="58">
        <f xml:space="preserve"> IF( ISNA( 'F_Input Override'!G1127 ), "", IF( ISBLANK( 'F_Input Override'!G1127 ), 'F_Inputs - BP'!G1127, 'F_Input Override'!G1127 ) )</f>
        <v>506.50534950596739</v>
      </c>
      <c r="H1127" s="58">
        <f xml:space="preserve"> IF( ISNA( 'F_Input Override'!H1127 ), "", IF( ISBLANK( 'F_Input Override'!H1127 ), 'F_Inputs - BP'!H1127, 'F_Input Override'!H1127 ) )</f>
        <v>444.30651253900021</v>
      </c>
      <c r="I1127" s="58">
        <f xml:space="preserve"> IF( ISNA( 'F_Input Override'!I1127 ), "", IF( ISBLANK( 'F_Input Override'!I1127 ), 'F_Inputs - BP'!I1127, 'F_Input Override'!I1127 ) )</f>
        <v>371.28268851839698</v>
      </c>
      <c r="J1127" s="58">
        <f xml:space="preserve"> IF( ISNA( 'F_Input Override'!J1127 ), "", IF( ISBLANK( 'F_Input Override'!J1127 ), 'F_Inputs - BP'!J1127, 'F_Input Override'!J1127 ) )</f>
        <v>353.62482033728008</v>
      </c>
      <c r="K1127" s="64" t="str">
        <f xml:space="preserve"> INDEX(Lookup!C:C, MATCH('Inp - BP final'!B1127, Lookup!B:B, 0),)</f>
        <v>Total WW - Base capex</v>
      </c>
      <c r="L1127" t="s">
        <v>366</v>
      </c>
    </row>
    <row r="1128" spans="1:12">
      <c r="A1128" t="s">
        <v>352</v>
      </c>
      <c r="B1128" t="s">
        <v>157</v>
      </c>
      <c r="C1128" t="s">
        <v>158</v>
      </c>
      <c r="D1128" t="s">
        <v>47</v>
      </c>
      <c r="E1128" t="s">
        <v>41</v>
      </c>
      <c r="F1128" s="58">
        <f xml:space="preserve"> IF( ISNA( 'F_Input Override'!F1128 ), "", IF( ISBLANK( 'F_Input Override'!F1128 ), 'F_Inputs - BP'!F1128, 'F_Input Override'!F1128 ) )</f>
        <v>44.822387499999998</v>
      </c>
      <c r="G1128" s="58">
        <f xml:space="preserve"> IF( ISNA( 'F_Input Override'!G1128 ), "", IF( ISBLANK( 'F_Input Override'!G1128 ), 'F_Inputs - BP'!G1128, 'F_Input Override'!G1128 ) )</f>
        <v>97.941540287250021</v>
      </c>
      <c r="H1128" s="58">
        <f xml:space="preserve"> IF( ISNA( 'F_Input Override'!H1128 ), "", IF( ISBLANK( 'F_Input Override'!H1128 ), 'F_Inputs - BP'!H1128, 'F_Input Override'!H1128 ) )</f>
        <v>190.22073375900649</v>
      </c>
      <c r="I1128" s="58">
        <f xml:space="preserve"> IF( ISNA( 'F_Input Override'!I1128 ), "", IF( ISBLANK( 'F_Input Override'!I1128 ), 'F_Inputs - BP'!I1128, 'F_Input Override'!I1128 ) )</f>
        <v>225.92125337793539</v>
      </c>
      <c r="J1128" s="58">
        <f xml:space="preserve"> IF( ISNA( 'F_Input Override'!J1128 ), "", IF( ISBLANK( 'F_Input Override'!J1128 ), 'F_Inputs - BP'!J1128, 'F_Input Override'!J1128 ) )</f>
        <v>259.47613598836853</v>
      </c>
      <c r="K1128" s="64" t="str">
        <f xml:space="preserve"> INDEX(Lookup!C:C, MATCH('Inp - BP final'!B1128, Lookup!B:B, 0),)</f>
        <v>WWN+ - Enh capex</v>
      </c>
    </row>
    <row r="1129" spans="1:12">
      <c r="A1129" t="s">
        <v>352</v>
      </c>
      <c r="B1129" t="s">
        <v>159</v>
      </c>
      <c r="C1129" t="s">
        <v>160</v>
      </c>
      <c r="D1129" t="s">
        <v>47</v>
      </c>
      <c r="E1129" t="s">
        <v>41</v>
      </c>
      <c r="F1129" s="58">
        <f xml:space="preserve"> IF( ISNA( 'F_Input Override'!F1129 ), "", IF( ISBLANK( 'F_Input Override'!F1129 ), 'F_Inputs - BP'!F1129, 'F_Input Override'!F1129 ) )</f>
        <v>6.4339164999999996</v>
      </c>
      <c r="G1129" s="58">
        <f xml:space="preserve"> IF( ISNA( 'F_Input Override'!G1129 ), "", IF( ISBLANK( 'F_Input Override'!G1129 ), 'F_Inputs - BP'!G1129, 'F_Input Override'!G1129 ) )</f>
        <v>6.0323402617500008</v>
      </c>
      <c r="H1129" s="58">
        <f xml:space="preserve"> IF( ISNA( 'F_Input Override'!H1129 ), "", IF( ISBLANK( 'F_Input Override'!H1129 ), 'F_Inputs - BP'!H1129, 'F_Input Override'!H1129 ) )</f>
        <v>20.976252729000251</v>
      </c>
      <c r="I1129" s="58">
        <f xml:space="preserve"> IF( ISNA( 'F_Input Override'!I1129 ), "", IF( ISBLANK( 'F_Input Override'!I1129 ), 'F_Inputs - BP'!I1129, 'F_Input Override'!I1129 ) )</f>
        <v>44.853472277012571</v>
      </c>
      <c r="J1129" s="58">
        <f xml:space="preserve"> IF( ISNA( 'F_Input Override'!J1129 ), "", IF( ISBLANK( 'F_Input Override'!J1129 ), 'F_Inputs - BP'!J1129, 'F_Input Override'!J1129 ) )</f>
        <v>78.164309079565086</v>
      </c>
      <c r="K1129" s="64" t="str">
        <f xml:space="preserve"> INDEX(Lookup!C:C, MATCH('Inp - BP final'!B1129, Lookup!B:B, 0),)</f>
        <v>WWN+ - Enh capex</v>
      </c>
    </row>
    <row r="1130" spans="1:12">
      <c r="A1130" t="s">
        <v>352</v>
      </c>
      <c r="B1130" t="s">
        <v>161</v>
      </c>
      <c r="C1130" t="s">
        <v>162</v>
      </c>
      <c r="D1130" t="s">
        <v>47</v>
      </c>
      <c r="E1130" t="s">
        <v>41</v>
      </c>
      <c r="F1130" s="58">
        <f xml:space="preserve"> IF( ISNA( 'F_Input Override'!F1130 ), "", IF( ISBLANK( 'F_Input Override'!F1130 ), 'F_Inputs - BP'!F1130, 'F_Input Override'!F1130 ) )</f>
        <v>0</v>
      </c>
      <c r="G1130" s="58">
        <f xml:space="preserve"> IF( ISNA( 'F_Input Override'!G1130 ), "", IF( ISBLANK( 'F_Input Override'!G1130 ), 'F_Inputs - BP'!G1130, 'F_Input Override'!G1130 ) )</f>
        <v>0</v>
      </c>
      <c r="H1130" s="58">
        <f xml:space="preserve"> IF( ISNA( 'F_Input Override'!H1130 ), "", IF( ISBLANK( 'F_Input Override'!H1130 ), 'F_Inputs - BP'!H1130, 'F_Input Override'!H1130 ) )</f>
        <v>0</v>
      </c>
      <c r="I1130" s="58">
        <f xml:space="preserve"> IF( ISNA( 'F_Input Override'!I1130 ), "", IF( ISBLANK( 'F_Input Override'!I1130 ), 'F_Inputs - BP'!I1130, 'F_Input Override'!I1130 ) )</f>
        <v>0</v>
      </c>
      <c r="J1130" s="58">
        <f xml:space="preserve"> IF( ISNA( 'F_Input Override'!J1130 ), "", IF( ISBLANK( 'F_Input Override'!J1130 ), 'F_Inputs - BP'!J1130, 'F_Input Override'!J1130 ) )</f>
        <v>0</v>
      </c>
      <c r="K1130" s="64" t="str">
        <f xml:space="preserve"> INDEX(Lookup!C:C, MATCH('Inp - BP final'!B1130, Lookup!B:B, 0),)</f>
        <v>WWN+ - Enh capex</v>
      </c>
    </row>
    <row r="1131" spans="1:12">
      <c r="A1131" t="s">
        <v>352</v>
      </c>
      <c r="B1131" t="s">
        <v>163</v>
      </c>
      <c r="C1131" t="s">
        <v>164</v>
      </c>
      <c r="D1131" t="s">
        <v>47</v>
      </c>
      <c r="E1131" t="s">
        <v>41</v>
      </c>
      <c r="F1131" s="58">
        <f xml:space="preserve"> IF( ISNA( 'F_Input Override'!F1131 ), "", IF( ISBLANK( 'F_Input Override'!F1131 ), 'F_Inputs - BP'!F1131, 'F_Input Override'!F1131 ) )</f>
        <v>664.91834200000005</v>
      </c>
      <c r="G1131" s="58">
        <f xml:space="preserve"> IF( ISNA( 'F_Input Override'!G1131 ), "", IF( ISBLANK( 'F_Input Override'!G1131 ), 'F_Inputs - BP'!G1131, 'F_Input Override'!G1131 ) )</f>
        <v>748.75048458375011</v>
      </c>
      <c r="H1131" s="58">
        <f xml:space="preserve"> IF( ISNA( 'F_Input Override'!H1131 ), "", IF( ISBLANK( 'F_Input Override'!H1131 ), 'F_Inputs - BP'!H1131, 'F_Input Override'!H1131 ) )</f>
        <v>644.53783653489734</v>
      </c>
      <c r="I1131" s="58">
        <f xml:space="preserve"> IF( ISNA( 'F_Input Override'!I1131 ), "", IF( ISBLANK( 'F_Input Override'!I1131 ), 'F_Inputs - BP'!I1131, 'F_Input Override'!I1131 ) )</f>
        <v>986.96201098896358</v>
      </c>
      <c r="J1131" s="58">
        <f xml:space="preserve"> IF( ISNA( 'F_Input Override'!J1131 ), "", IF( ISBLANK( 'F_Input Override'!J1131 ), 'F_Inputs - BP'!J1131, 'F_Input Override'!J1131 ) )</f>
        <v>1614.1804379003161</v>
      </c>
      <c r="K1131" s="64" t="str">
        <f xml:space="preserve"> INDEX(Lookup!C:C, MATCH('Inp - BP final'!B1131, Lookup!B:B, 0),)</f>
        <v>WWN+ - Enh capex</v>
      </c>
    </row>
    <row r="1132" spans="1:12">
      <c r="A1132" t="s">
        <v>352</v>
      </c>
      <c r="B1132" t="s">
        <v>165</v>
      </c>
      <c r="C1132" t="s">
        <v>166</v>
      </c>
      <c r="D1132" t="s">
        <v>47</v>
      </c>
      <c r="E1132" t="s">
        <v>41</v>
      </c>
      <c r="F1132" s="58">
        <f xml:space="preserve"> IF( ISNA( 'F_Input Override'!F1132 ), "", IF( ISBLANK( 'F_Input Override'!F1132 ), 'F_Inputs - BP'!F1132, 'F_Input Override'!F1132 ) )</f>
        <v>0</v>
      </c>
      <c r="G1132" s="58">
        <f xml:space="preserve"> IF( ISNA( 'F_Input Override'!G1132 ), "", IF( ISBLANK( 'F_Input Override'!G1132 ), 'F_Inputs - BP'!G1132, 'F_Input Override'!G1132 ) )</f>
        <v>0</v>
      </c>
      <c r="H1132" s="58">
        <f xml:space="preserve"> IF( ISNA( 'F_Input Override'!H1132 ), "", IF( ISBLANK( 'F_Input Override'!H1132 ), 'F_Inputs - BP'!H1132, 'F_Input Override'!H1132 ) )</f>
        <v>0</v>
      </c>
      <c r="I1132" s="58">
        <f xml:space="preserve"> IF( ISNA( 'F_Input Override'!I1132 ), "", IF( ISBLANK( 'F_Input Override'!I1132 ), 'F_Inputs - BP'!I1132, 'F_Input Override'!I1132 ) )</f>
        <v>0</v>
      </c>
      <c r="J1132" s="58">
        <f xml:space="preserve"> IF( ISNA( 'F_Input Override'!J1132 ), "", IF( ISBLANK( 'F_Input Override'!J1132 ), 'F_Inputs - BP'!J1132, 'F_Input Override'!J1132 ) )</f>
        <v>0</v>
      </c>
      <c r="K1132" s="64" t="str">
        <f xml:space="preserve"> INDEX(Lookup!C:C, MATCH('Inp - BP final'!B1132, Lookup!B:B, 0),)</f>
        <v>WWN+ - Enh capex</v>
      </c>
    </row>
    <row r="1133" spans="1:12">
      <c r="A1133" t="s">
        <v>352</v>
      </c>
      <c r="B1133" t="s">
        <v>167</v>
      </c>
      <c r="C1133" t="s">
        <v>168</v>
      </c>
      <c r="D1133" t="s">
        <v>47</v>
      </c>
      <c r="E1133" t="s">
        <v>41</v>
      </c>
      <c r="F1133" s="58">
        <f xml:space="preserve"> IF( ISNA( 'F_Input Override'!F1133 ), "", IF( ISBLANK( 'F_Input Override'!F1133 ), 'F_Inputs - BP'!F1133, 'F_Input Override'!F1133 ) )</f>
        <v>0</v>
      </c>
      <c r="G1133" s="58">
        <f xml:space="preserve"> IF( ISNA( 'F_Input Override'!G1133 ), "", IF( ISBLANK( 'F_Input Override'!G1133 ), 'F_Inputs - BP'!G1133, 'F_Input Override'!G1133 ) )</f>
        <v>0</v>
      </c>
      <c r="H1133" s="58">
        <f xml:space="preserve"> IF( ISNA( 'F_Input Override'!H1133 ), "", IF( ISBLANK( 'F_Input Override'!H1133 ), 'F_Inputs - BP'!H1133, 'F_Input Override'!H1133 ) )</f>
        <v>0</v>
      </c>
      <c r="I1133" s="58">
        <f xml:space="preserve"> IF( ISNA( 'F_Input Override'!I1133 ), "", IF( ISBLANK( 'F_Input Override'!I1133 ), 'F_Inputs - BP'!I1133, 'F_Input Override'!I1133 ) )</f>
        <v>0</v>
      </c>
      <c r="J1133" s="58">
        <f xml:space="preserve"> IF( ISNA( 'F_Input Override'!J1133 ), "", IF( ISBLANK( 'F_Input Override'!J1133 ), 'F_Inputs - BP'!J1133, 'F_Input Override'!J1133 ) )</f>
        <v>0</v>
      </c>
      <c r="K1133" s="64" t="str">
        <f xml:space="preserve"> INDEX(Lookup!C:C, MATCH('Inp - BP final'!B1133, Lookup!B:B, 0),)</f>
        <v>BIO - Enh capex</v>
      </c>
    </row>
    <row r="1134" spans="1:12">
      <c r="A1134" t="s">
        <v>352</v>
      </c>
      <c r="B1134" t="s">
        <v>169</v>
      </c>
      <c r="C1134" t="s">
        <v>170</v>
      </c>
      <c r="D1134" t="s">
        <v>47</v>
      </c>
      <c r="E1134" t="s">
        <v>41</v>
      </c>
      <c r="F1134" s="58">
        <f xml:space="preserve"> IF( ISNA( 'F_Input Override'!F1134 ), "", IF( ISBLANK( 'F_Input Override'!F1134 ), 'F_Inputs - BP'!F1134, 'F_Input Override'!F1134 ) )</f>
        <v>42.506854500000003</v>
      </c>
      <c r="G1134" s="58">
        <f xml:space="preserve"> IF( ISNA( 'F_Input Override'!G1134 ), "", IF( ISBLANK( 'F_Input Override'!G1134 ), 'F_Inputs - BP'!G1134, 'F_Input Override'!G1134 ) )</f>
        <v>50.57572743850001</v>
      </c>
      <c r="H1134" s="58">
        <f xml:space="preserve"> IF( ISNA( 'F_Input Override'!H1134 ), "", IF( ISBLANK( 'F_Input Override'!H1134 ), 'F_Inputs - BP'!H1134, 'F_Input Override'!H1134 ) )</f>
        <v>78.551932780945265</v>
      </c>
      <c r="I1134" s="58">
        <f xml:space="preserve"> IF( ISNA( 'F_Input Override'!I1134 ), "", IF( ISBLANK( 'F_Input Override'!I1134 ), 'F_Inputs - BP'!I1134, 'F_Input Override'!I1134 ) )</f>
        <v>126.4834526093133</v>
      </c>
      <c r="J1134" s="58">
        <f xml:space="preserve"> IF( ISNA( 'F_Input Override'!J1134 ), "", IF( ISBLANK( 'F_Input Override'!J1134 ), 'F_Inputs - BP'!J1134, 'F_Input Override'!J1134 ) )</f>
        <v>248.6246260320963</v>
      </c>
      <c r="K1134" s="64" t="str">
        <f xml:space="preserve"> INDEX(Lookup!C:C, MATCH('Inp - BP final'!B1134, Lookup!B:B, 0),)</f>
        <v>BIO - Enh capex</v>
      </c>
    </row>
    <row r="1135" spans="1:12">
      <c r="A1135" t="s">
        <v>352</v>
      </c>
      <c r="B1135" t="s">
        <v>171</v>
      </c>
      <c r="C1135" t="s">
        <v>172</v>
      </c>
      <c r="D1135" t="s">
        <v>47</v>
      </c>
      <c r="E1135" t="s">
        <v>41</v>
      </c>
      <c r="F1135" s="58">
        <f xml:space="preserve"> IF( ISNA( 'F_Input Override'!F1135 ), "", IF( ISBLANK( 'F_Input Override'!F1135 ), 'F_Inputs - BP'!F1135, 'F_Input Override'!F1135 ) )</f>
        <v>0</v>
      </c>
      <c r="G1135" s="58">
        <f xml:space="preserve"> IF( ISNA( 'F_Input Override'!G1135 ), "", IF( ISBLANK( 'F_Input Override'!G1135 ), 'F_Inputs - BP'!G1135, 'F_Input Override'!G1135 ) )</f>
        <v>0</v>
      </c>
      <c r="H1135" s="58">
        <f xml:space="preserve"> IF( ISNA( 'F_Input Override'!H1135 ), "", IF( ISBLANK( 'F_Input Override'!H1135 ), 'F_Inputs - BP'!H1135, 'F_Input Override'!H1135 ) )</f>
        <v>0</v>
      </c>
      <c r="I1135" s="58">
        <f xml:space="preserve"> IF( ISNA( 'F_Input Override'!I1135 ), "", IF( ISBLANK( 'F_Input Override'!I1135 ), 'F_Inputs - BP'!I1135, 'F_Input Override'!I1135 ) )</f>
        <v>0</v>
      </c>
      <c r="J1135" s="58">
        <f xml:space="preserve"> IF( ISNA( 'F_Input Override'!J1135 ), "", IF( ISBLANK( 'F_Input Override'!J1135 ), 'F_Inputs - BP'!J1135, 'F_Input Override'!J1135 ) )</f>
        <v>0</v>
      </c>
      <c r="K1135" s="64" t="str">
        <f xml:space="preserve"> INDEX(Lookup!C:C, MATCH('Inp - BP final'!B1135, Lookup!B:B, 0),)</f>
        <v>BIO - Enh capex</v>
      </c>
    </row>
    <row r="1136" spans="1:12">
      <c r="A1136" t="s">
        <v>352</v>
      </c>
      <c r="B1136" t="s">
        <v>173</v>
      </c>
      <c r="C1136" t="s">
        <v>174</v>
      </c>
      <c r="D1136" t="s">
        <v>47</v>
      </c>
      <c r="E1136" t="s">
        <v>41</v>
      </c>
      <c r="F1136" s="58">
        <f xml:space="preserve"> IF( ISNA( 'F_Input Override'!F1136 ), "", IF( ISBLANK( 'F_Input Override'!F1136 ), 'F_Inputs - BP'!F1136, 'F_Input Override'!F1136 ) )</f>
        <v>-76.672414500000016</v>
      </c>
      <c r="G1136" s="58">
        <f xml:space="preserve"> IF( ISNA( 'F_Input Override'!G1136 ), "", IF( ISBLANK( 'F_Input Override'!G1136 ), 'F_Inputs - BP'!G1136, 'F_Input Override'!G1136 ) )</f>
        <v>13.797974940750001</v>
      </c>
      <c r="H1136" s="58">
        <f xml:space="preserve"> IF( ISNA( 'F_Input Override'!H1136 ), "", IF( ISBLANK( 'F_Input Override'!H1136 ), 'F_Inputs - BP'!H1136, 'F_Input Override'!H1136 ) )</f>
        <v>13.31659577349475</v>
      </c>
      <c r="I1136" s="58">
        <f xml:space="preserve"> IF( ISNA( 'F_Input Override'!I1136 ), "", IF( ISBLANK( 'F_Input Override'!I1136 ), 'F_Inputs - BP'!I1136, 'F_Input Override'!I1136 ) )</f>
        <v>3.0210046140593532</v>
      </c>
      <c r="J1136" s="58">
        <f xml:space="preserve"> IF( ISNA( 'F_Input Override'!J1136 ), "", IF( ISBLANK( 'F_Input Override'!J1136 ), 'F_Inputs - BP'!J1136, 'F_Input Override'!J1136 ) )</f>
        <v>6.1106349424904218</v>
      </c>
      <c r="K1136" s="64" t="str">
        <f xml:space="preserve"> INDEX(Lookup!C:C, MATCH('Inp - BP final'!B1136, Lookup!B:B, 0),)</f>
        <v>ADDN1 - Enh capex</v>
      </c>
      <c r="L1136" t="s">
        <v>367</v>
      </c>
    </row>
    <row r="1137" spans="1:12">
      <c r="A1137" t="s">
        <v>352</v>
      </c>
      <c r="B1137" t="s">
        <v>175</v>
      </c>
      <c r="C1137" t="s">
        <v>176</v>
      </c>
      <c r="D1137" t="s">
        <v>47</v>
      </c>
      <c r="E1137" t="s">
        <v>41</v>
      </c>
      <c r="F1137" s="58">
        <f xml:space="preserve"> IF( ISNA( 'F_Input Override'!F1137 ), "", IF( ISBLANK( 'F_Input Override'!F1137 ), 'F_Inputs - BP'!F1137, 'F_Input Override'!F1137 ) )</f>
        <v>0</v>
      </c>
      <c r="G1137" s="58">
        <f xml:space="preserve"> IF( ISNA( 'F_Input Override'!G1137 ), "", IF( ISBLANK( 'F_Input Override'!G1137 ), 'F_Inputs - BP'!G1137, 'F_Input Override'!G1137 ) )</f>
        <v>0</v>
      </c>
      <c r="H1137" s="58">
        <f xml:space="preserve"> IF( ISNA( 'F_Input Override'!H1137 ), "", IF( ISBLANK( 'F_Input Override'!H1137 ), 'F_Inputs - BP'!H1137, 'F_Input Override'!H1137 ) )</f>
        <v>0</v>
      </c>
      <c r="I1137" s="58">
        <f xml:space="preserve"> IF( ISNA( 'F_Input Override'!I1137 ), "", IF( ISBLANK( 'F_Input Override'!I1137 ), 'F_Inputs - BP'!I1137, 'F_Input Override'!I1137 ) )</f>
        <v>0</v>
      </c>
      <c r="J1137" s="58">
        <f xml:space="preserve"> IF( ISNA( 'F_Input Override'!J1137 ), "", IF( ISBLANK( 'F_Input Override'!J1137 ), 'F_Inputs - BP'!J1137, 'F_Input Override'!J1137 ) )</f>
        <v>0</v>
      </c>
      <c r="K1137" s="64" t="str">
        <f xml:space="preserve"> INDEX(Lookup!C:C, MATCH('Inp - BP final'!B1137, Lookup!B:B, 0),)</f>
        <v>ADDN2 - Enh capex</v>
      </c>
      <c r="L1137" t="s">
        <v>367</v>
      </c>
    </row>
    <row r="1138" spans="1:12">
      <c r="A1138" t="s">
        <v>352</v>
      </c>
      <c r="B1138" t="s">
        <v>177</v>
      </c>
      <c r="C1138" t="s">
        <v>93</v>
      </c>
      <c r="D1138" t="s">
        <v>47</v>
      </c>
      <c r="E1138" t="s">
        <v>41</v>
      </c>
      <c r="F1138" s="58">
        <f xml:space="preserve"> IF( ISNA( 'F_Input Override'!F1138 ), "", IF( ISBLANK( 'F_Input Override'!F1138 ), 'F_Inputs - BP'!F1138, 'F_Input Override'!F1138 ) )</f>
        <v>682.00908600000002</v>
      </c>
      <c r="G1138" s="58">
        <f xml:space="preserve"> IF( ISNA( 'F_Input Override'!G1138 ), "", IF( ISBLANK( 'F_Input Override'!G1138 ), 'F_Inputs - BP'!G1138, 'F_Input Override'!G1138 ) )</f>
        <v>917.09806751200017</v>
      </c>
      <c r="H1138" s="58">
        <f xml:space="preserve"> IF( ISNA( 'F_Input Override'!H1138 ), "", IF( ISBLANK( 'F_Input Override'!H1138 ), 'F_Inputs - BP'!H1138, 'F_Input Override'!H1138 ) )</f>
        <v>947.60335157734403</v>
      </c>
      <c r="I1138" s="58">
        <f xml:space="preserve"> IF( ISNA( 'F_Input Override'!I1138 ), "", IF( ISBLANK( 'F_Input Override'!I1138 ), 'F_Inputs - BP'!I1138, 'F_Input Override'!I1138 ) )</f>
        <v>1387.241193867284</v>
      </c>
      <c r="J1138" s="58">
        <f xml:space="preserve"> IF( ISNA( 'F_Input Override'!J1138 ), "", IF( ISBLANK( 'F_Input Override'!J1138 ), 'F_Inputs - BP'!J1138, 'F_Input Override'!J1138 ) )</f>
        <v>2206.5561439428361</v>
      </c>
      <c r="K1138" s="64" t="str">
        <f xml:space="preserve"> INDEX(Lookup!C:C, MATCH('Inp - BP final'!B1138, Lookup!B:B, 0),)</f>
        <v>Total WW - Enh capex</v>
      </c>
      <c r="L1138" t="s">
        <v>366</v>
      </c>
    </row>
    <row r="1139" spans="1:12">
      <c r="A1139" t="s">
        <v>352</v>
      </c>
      <c r="B1139" t="s">
        <v>178</v>
      </c>
      <c r="C1139" t="s">
        <v>179</v>
      </c>
      <c r="D1139" t="s">
        <v>47</v>
      </c>
      <c r="E1139" t="s">
        <v>41</v>
      </c>
      <c r="F1139" s="58">
        <f xml:space="preserve"> IF( ISNA( 'F_Input Override'!F1139 ), "", IF( ISBLANK( 'F_Input Override'!F1139 ), 'F_Inputs - BP'!F1139, 'F_Input Override'!F1139 ) )</f>
        <v>0</v>
      </c>
      <c r="G1139" s="58">
        <f xml:space="preserve"> IF( ISNA( 'F_Input Override'!G1139 ), "", IF( ISBLANK( 'F_Input Override'!G1139 ), 'F_Inputs - BP'!G1139, 'F_Input Override'!G1139 ) )</f>
        <v>19.155999999999999</v>
      </c>
      <c r="H1139" s="58">
        <f xml:space="preserve"> IF( ISNA( 'F_Input Override'!H1139 ), "", IF( ISBLANK( 'F_Input Override'!H1139 ), 'F_Inputs - BP'!H1139, 'F_Input Override'!H1139 ) )</f>
        <v>44.697000000000003</v>
      </c>
      <c r="I1139" s="58">
        <f xml:space="preserve"> IF( ISNA( 'F_Input Override'!I1139 ), "", IF( ISBLANK( 'F_Input Override'!I1139 ), 'F_Inputs - BP'!I1139, 'F_Input Override'!I1139 ) )</f>
        <v>47.116</v>
      </c>
      <c r="J1139" s="58">
        <f xml:space="preserve"> IF( ISNA( 'F_Input Override'!J1139 ), "", IF( ISBLANK( 'F_Input Override'!J1139 ), 'F_Inputs - BP'!J1139, 'F_Input Override'!J1139 ) )</f>
        <v>22.812999999999999</v>
      </c>
      <c r="K1139" s="64" t="str">
        <f xml:space="preserve"> INDEX(Lookup!C:C, MATCH('Inp - BP final'!B1139, Lookup!B:B, 0),)</f>
        <v>Plus capex WWN+</v>
      </c>
    </row>
    <row r="1140" spans="1:12">
      <c r="A1140" t="s">
        <v>352</v>
      </c>
      <c r="B1140" t="s">
        <v>180</v>
      </c>
      <c r="C1140" t="s">
        <v>181</v>
      </c>
      <c r="D1140" t="s">
        <v>47</v>
      </c>
      <c r="E1140" t="s">
        <v>41</v>
      </c>
      <c r="F1140" s="58">
        <f xml:space="preserve"> IF( ISNA( 'F_Input Override'!F1140 ), "", IF( ISBLANK( 'F_Input Override'!F1140 ), 'F_Inputs - BP'!F1140, 'F_Input Override'!F1140 ) )</f>
        <v>0</v>
      </c>
      <c r="G1140" s="58">
        <f xml:space="preserve"> IF( ISNA( 'F_Input Override'!G1140 ), "", IF( ISBLANK( 'F_Input Override'!G1140 ), 'F_Inputs - BP'!G1140, 'F_Input Override'!G1140 ) )</f>
        <v>0</v>
      </c>
      <c r="H1140" s="58">
        <f xml:space="preserve"> IF( ISNA( 'F_Input Override'!H1140 ), "", IF( ISBLANK( 'F_Input Override'!H1140 ), 'F_Inputs - BP'!H1140, 'F_Input Override'!H1140 ) )</f>
        <v>0</v>
      </c>
      <c r="I1140" s="58">
        <f xml:space="preserve"> IF( ISNA( 'F_Input Override'!I1140 ), "", IF( ISBLANK( 'F_Input Override'!I1140 ), 'F_Inputs - BP'!I1140, 'F_Input Override'!I1140 ) )</f>
        <v>0</v>
      </c>
      <c r="J1140" s="58">
        <f xml:space="preserve"> IF( ISNA( 'F_Input Override'!J1140 ), "", IF( ISBLANK( 'F_Input Override'!J1140 ), 'F_Inputs - BP'!J1140, 'F_Input Override'!J1140 ) )</f>
        <v>0</v>
      </c>
      <c r="K1140" s="64" t="str">
        <f xml:space="preserve"> INDEX(Lookup!C:C, MATCH('Inp - BP final'!B1140, Lookup!B:B, 0),)</f>
        <v>Plus capex WWN+</v>
      </c>
    </row>
    <row r="1141" spans="1:12">
      <c r="A1141" t="s">
        <v>352</v>
      </c>
      <c r="B1141" t="s">
        <v>182</v>
      </c>
      <c r="C1141" t="s">
        <v>183</v>
      </c>
      <c r="D1141" t="s">
        <v>47</v>
      </c>
      <c r="E1141" t="s">
        <v>41</v>
      </c>
      <c r="F1141" s="58">
        <f xml:space="preserve"> IF( ISNA( 'F_Input Override'!F1141 ), "", IF( ISBLANK( 'F_Input Override'!F1141 ), 'F_Inputs - BP'!F1141, 'F_Input Override'!F1141 ) )</f>
        <v>0</v>
      </c>
      <c r="G1141" s="58">
        <f xml:space="preserve"> IF( ISNA( 'F_Input Override'!G1141 ), "", IF( ISBLANK( 'F_Input Override'!G1141 ), 'F_Inputs - BP'!G1141, 'F_Input Override'!G1141 ) )</f>
        <v>0</v>
      </c>
      <c r="H1141" s="58">
        <f xml:space="preserve"> IF( ISNA( 'F_Input Override'!H1141 ), "", IF( ISBLANK( 'F_Input Override'!H1141 ), 'F_Inputs - BP'!H1141, 'F_Input Override'!H1141 ) )</f>
        <v>0</v>
      </c>
      <c r="I1141" s="58">
        <f xml:space="preserve"> IF( ISNA( 'F_Input Override'!I1141 ), "", IF( ISBLANK( 'F_Input Override'!I1141 ), 'F_Inputs - BP'!I1141, 'F_Input Override'!I1141 ) )</f>
        <v>0</v>
      </c>
      <c r="J1141" s="58">
        <f xml:space="preserve"> IF( ISNA( 'F_Input Override'!J1141 ), "", IF( ISBLANK( 'F_Input Override'!J1141 ), 'F_Inputs - BP'!J1141, 'F_Input Override'!J1141 ) )</f>
        <v>0</v>
      </c>
      <c r="K1141" s="64" t="str">
        <f xml:space="preserve"> INDEX(Lookup!C:C, MATCH('Inp - BP final'!B1141, Lookup!B:B, 0),)</f>
        <v>Plus capex WWN+</v>
      </c>
    </row>
    <row r="1142" spans="1:12">
      <c r="A1142" t="s">
        <v>352</v>
      </c>
      <c r="B1142" t="s">
        <v>184</v>
      </c>
      <c r="C1142" t="s">
        <v>185</v>
      </c>
      <c r="D1142" t="s">
        <v>47</v>
      </c>
      <c r="E1142" t="s">
        <v>41</v>
      </c>
      <c r="F1142" s="58">
        <f xml:space="preserve"> IF( ISNA( 'F_Input Override'!F1142 ), "", IF( ISBLANK( 'F_Input Override'!F1142 ), 'F_Inputs - BP'!F1142, 'F_Input Override'!F1142 ) )</f>
        <v>0</v>
      </c>
      <c r="G1142" s="58">
        <f xml:space="preserve"> IF( ISNA( 'F_Input Override'!G1142 ), "", IF( ISBLANK( 'F_Input Override'!G1142 ), 'F_Inputs - BP'!G1142, 'F_Input Override'!G1142 ) )</f>
        <v>0</v>
      </c>
      <c r="H1142" s="58">
        <f xml:space="preserve"> IF( ISNA( 'F_Input Override'!H1142 ), "", IF( ISBLANK( 'F_Input Override'!H1142 ), 'F_Inputs - BP'!H1142, 'F_Input Override'!H1142 ) )</f>
        <v>0</v>
      </c>
      <c r="I1142" s="58">
        <f xml:space="preserve"> IF( ISNA( 'F_Input Override'!I1142 ), "", IF( ISBLANK( 'F_Input Override'!I1142 ), 'F_Inputs - BP'!I1142, 'F_Input Override'!I1142 ) )</f>
        <v>0</v>
      </c>
      <c r="J1142" s="58">
        <f xml:space="preserve"> IF( ISNA( 'F_Input Override'!J1142 ), "", IF( ISBLANK( 'F_Input Override'!J1142 ), 'F_Inputs - BP'!J1142, 'F_Input Override'!J1142 ) )</f>
        <v>0</v>
      </c>
      <c r="K1142" s="64" t="str">
        <f xml:space="preserve"> INDEX(Lookup!C:C, MATCH('Inp - BP final'!B1142, Lookup!B:B, 0),)</f>
        <v>Plus capex WWN+</v>
      </c>
    </row>
    <row r="1143" spans="1:12">
      <c r="A1143" t="s">
        <v>352</v>
      </c>
      <c r="B1143" t="s">
        <v>186</v>
      </c>
      <c r="C1143" t="s">
        <v>187</v>
      </c>
      <c r="D1143" t="s">
        <v>47</v>
      </c>
      <c r="E1143" t="s">
        <v>41</v>
      </c>
      <c r="F1143" s="58">
        <f xml:space="preserve"> IF( ISNA( 'F_Input Override'!F1143 ), "", IF( ISBLANK( 'F_Input Override'!F1143 ), 'F_Inputs - BP'!F1143, 'F_Input Override'!F1143 ) )</f>
        <v>0</v>
      </c>
      <c r="G1143" s="58">
        <f xml:space="preserve"> IF( ISNA( 'F_Input Override'!G1143 ), "", IF( ISBLANK( 'F_Input Override'!G1143 ), 'F_Inputs - BP'!G1143, 'F_Input Override'!G1143 ) )</f>
        <v>0</v>
      </c>
      <c r="H1143" s="58">
        <f xml:space="preserve"> IF( ISNA( 'F_Input Override'!H1143 ), "", IF( ISBLANK( 'F_Input Override'!H1143 ), 'F_Inputs - BP'!H1143, 'F_Input Override'!H1143 ) )</f>
        <v>0</v>
      </c>
      <c r="I1143" s="58">
        <f xml:space="preserve"> IF( ISNA( 'F_Input Override'!I1143 ), "", IF( ISBLANK( 'F_Input Override'!I1143 ), 'F_Inputs - BP'!I1143, 'F_Input Override'!I1143 ) )</f>
        <v>0</v>
      </c>
      <c r="J1143" s="58">
        <f xml:space="preserve"> IF( ISNA( 'F_Input Override'!J1143 ), "", IF( ISBLANK( 'F_Input Override'!J1143 ), 'F_Inputs - BP'!J1143, 'F_Input Override'!J1143 ) )</f>
        <v>0</v>
      </c>
      <c r="K1143" s="64" t="str">
        <f xml:space="preserve"> INDEX(Lookup!C:C, MATCH('Inp - BP final'!B1143, Lookup!B:B, 0),)</f>
        <v>Plus capex WWN+</v>
      </c>
    </row>
    <row r="1144" spans="1:12">
      <c r="A1144" t="s">
        <v>352</v>
      </c>
      <c r="B1144" t="s">
        <v>188</v>
      </c>
      <c r="C1144" t="s">
        <v>189</v>
      </c>
      <c r="D1144" t="s">
        <v>47</v>
      </c>
      <c r="E1144" t="s">
        <v>41</v>
      </c>
      <c r="F1144" s="58">
        <f xml:space="preserve"> IF( ISNA( 'F_Input Override'!F1144 ), "", IF( ISBLANK( 'F_Input Override'!F1144 ), 'F_Inputs - BP'!F1144, 'F_Input Override'!F1144 ) )</f>
        <v>0</v>
      </c>
      <c r="G1144" s="58">
        <f xml:space="preserve"> IF( ISNA( 'F_Input Override'!G1144 ), "", IF( ISBLANK( 'F_Input Override'!G1144 ), 'F_Inputs - BP'!G1144, 'F_Input Override'!G1144 ) )</f>
        <v>0</v>
      </c>
      <c r="H1144" s="58">
        <f xml:space="preserve"> IF( ISNA( 'F_Input Override'!H1144 ), "", IF( ISBLANK( 'F_Input Override'!H1144 ), 'F_Inputs - BP'!H1144, 'F_Input Override'!H1144 ) )</f>
        <v>0</v>
      </c>
      <c r="I1144" s="58">
        <f xml:space="preserve"> IF( ISNA( 'F_Input Override'!I1144 ), "", IF( ISBLANK( 'F_Input Override'!I1144 ), 'F_Inputs - BP'!I1144, 'F_Input Override'!I1144 ) )</f>
        <v>0</v>
      </c>
      <c r="J1144" s="58">
        <f xml:space="preserve"> IF( ISNA( 'F_Input Override'!J1144 ), "", IF( ISBLANK( 'F_Input Override'!J1144 ), 'F_Inputs - BP'!J1144, 'F_Input Override'!J1144 ) )</f>
        <v>0</v>
      </c>
      <c r="K1144" s="64" t="str">
        <f xml:space="preserve"> INDEX(Lookup!C:C, MATCH('Inp - BP final'!B1144, Lookup!B:B, 0),)</f>
        <v>Plus capex BIO</v>
      </c>
    </row>
    <row r="1145" spans="1:12">
      <c r="A1145" t="s">
        <v>352</v>
      </c>
      <c r="B1145" t="s">
        <v>190</v>
      </c>
      <c r="C1145" t="s">
        <v>191</v>
      </c>
      <c r="D1145" t="s">
        <v>47</v>
      </c>
      <c r="E1145" t="s">
        <v>41</v>
      </c>
      <c r="F1145" s="58">
        <f xml:space="preserve"> IF( ISNA( 'F_Input Override'!F1145 ), "", IF( ISBLANK( 'F_Input Override'!F1145 ), 'F_Inputs - BP'!F1145, 'F_Input Override'!F1145 ) )</f>
        <v>0</v>
      </c>
      <c r="G1145" s="58">
        <f xml:space="preserve"> IF( ISNA( 'F_Input Override'!G1145 ), "", IF( ISBLANK( 'F_Input Override'!G1145 ), 'F_Inputs - BP'!G1145, 'F_Input Override'!G1145 ) )</f>
        <v>0</v>
      </c>
      <c r="H1145" s="58">
        <f xml:space="preserve"> IF( ISNA( 'F_Input Override'!H1145 ), "", IF( ISBLANK( 'F_Input Override'!H1145 ), 'F_Inputs - BP'!H1145, 'F_Input Override'!H1145 ) )</f>
        <v>0</v>
      </c>
      <c r="I1145" s="58">
        <f xml:space="preserve"> IF( ISNA( 'F_Input Override'!I1145 ), "", IF( ISBLANK( 'F_Input Override'!I1145 ), 'F_Inputs - BP'!I1145, 'F_Input Override'!I1145 ) )</f>
        <v>0</v>
      </c>
      <c r="J1145" s="58">
        <f xml:space="preserve"> IF( ISNA( 'F_Input Override'!J1145 ), "", IF( ISBLANK( 'F_Input Override'!J1145 ), 'F_Inputs - BP'!J1145, 'F_Input Override'!J1145 ) )</f>
        <v>0</v>
      </c>
      <c r="K1145" s="64" t="str">
        <f xml:space="preserve"> INDEX(Lookup!C:C, MATCH('Inp - BP final'!B1145, Lookup!B:B, 0),)</f>
        <v>Plus capex BIO</v>
      </c>
    </row>
    <row r="1146" spans="1:12">
      <c r="A1146" t="s">
        <v>352</v>
      </c>
      <c r="B1146" t="s">
        <v>192</v>
      </c>
      <c r="C1146" t="s">
        <v>193</v>
      </c>
      <c r="D1146" t="s">
        <v>47</v>
      </c>
      <c r="E1146" t="s">
        <v>41</v>
      </c>
      <c r="F1146" s="58">
        <f xml:space="preserve"> IF( ISNA( 'F_Input Override'!F1146 ), "", IF( ISBLANK( 'F_Input Override'!F1146 ), 'F_Inputs - BP'!F1146, 'F_Input Override'!F1146 ) )</f>
        <v>0</v>
      </c>
      <c r="G1146" s="58">
        <f xml:space="preserve"> IF( ISNA( 'F_Input Override'!G1146 ), "", IF( ISBLANK( 'F_Input Override'!G1146 ), 'F_Inputs - BP'!G1146, 'F_Input Override'!G1146 ) )</f>
        <v>0</v>
      </c>
      <c r="H1146" s="58">
        <f xml:space="preserve"> IF( ISNA( 'F_Input Override'!H1146 ), "", IF( ISBLANK( 'F_Input Override'!H1146 ), 'F_Inputs - BP'!H1146, 'F_Input Override'!H1146 ) )</f>
        <v>0</v>
      </c>
      <c r="I1146" s="58">
        <f xml:space="preserve"> IF( ISNA( 'F_Input Override'!I1146 ), "", IF( ISBLANK( 'F_Input Override'!I1146 ), 'F_Inputs - BP'!I1146, 'F_Input Override'!I1146 ) )</f>
        <v>0</v>
      </c>
      <c r="J1146" s="58">
        <f xml:space="preserve"> IF( ISNA( 'F_Input Override'!J1146 ), "", IF( ISBLANK( 'F_Input Override'!J1146 ), 'F_Inputs - BP'!J1146, 'F_Input Override'!J1146 ) )</f>
        <v>0</v>
      </c>
      <c r="K1146" s="64" t="str">
        <f xml:space="preserve"> INDEX(Lookup!C:C, MATCH('Inp - BP final'!B1146, Lookup!B:B, 0),)</f>
        <v>Plus capex BIO</v>
      </c>
    </row>
    <row r="1147" spans="1:12">
      <c r="A1147" t="s">
        <v>352</v>
      </c>
      <c r="B1147" t="s">
        <v>194</v>
      </c>
      <c r="C1147" t="s">
        <v>195</v>
      </c>
      <c r="D1147" t="s">
        <v>47</v>
      </c>
      <c r="E1147" t="s">
        <v>41</v>
      </c>
      <c r="F1147" s="58">
        <f xml:space="preserve"> IF( ISNA( 'F_Input Override'!F1147 ), "", IF( ISBLANK( 'F_Input Override'!F1147 ), 'F_Inputs - BP'!F1147, 'F_Input Override'!F1147 ) )</f>
        <v>0</v>
      </c>
      <c r="G1147" s="58">
        <f xml:space="preserve"> IF( ISNA( 'F_Input Override'!G1147 ), "", IF( ISBLANK( 'F_Input Override'!G1147 ), 'F_Inputs - BP'!G1147, 'F_Input Override'!G1147 ) )</f>
        <v>0</v>
      </c>
      <c r="H1147" s="58">
        <f xml:space="preserve"> IF( ISNA( 'F_Input Override'!H1147 ), "", IF( ISBLANK( 'F_Input Override'!H1147 ), 'F_Inputs - BP'!H1147, 'F_Input Override'!H1147 ) )</f>
        <v>0</v>
      </c>
      <c r="I1147" s="58">
        <f xml:space="preserve"> IF( ISNA( 'F_Input Override'!I1147 ), "", IF( ISBLANK( 'F_Input Override'!I1147 ), 'F_Inputs - BP'!I1147, 'F_Input Override'!I1147 ) )</f>
        <v>0</v>
      </c>
      <c r="J1147" s="58">
        <f xml:space="preserve"> IF( ISNA( 'F_Input Override'!J1147 ), "", IF( ISBLANK( 'F_Input Override'!J1147 ), 'F_Inputs - BP'!J1147, 'F_Input Override'!J1147 ) )</f>
        <v>0</v>
      </c>
      <c r="K1147" s="64" t="str">
        <f xml:space="preserve"> INDEX(Lookup!C:C, MATCH('Inp - BP final'!B1147, Lookup!B:B, 0),)</f>
        <v>Plus capex ADDN1</v>
      </c>
    </row>
    <row r="1148" spans="1:12">
      <c r="A1148" t="s">
        <v>352</v>
      </c>
      <c r="B1148" t="s">
        <v>196</v>
      </c>
      <c r="C1148" t="s">
        <v>197</v>
      </c>
      <c r="D1148" t="s">
        <v>47</v>
      </c>
      <c r="E1148" t="s">
        <v>41</v>
      </c>
      <c r="F1148" s="58">
        <f xml:space="preserve"> IF( ISNA( 'F_Input Override'!F1148 ), "", IF( ISBLANK( 'F_Input Override'!F1148 ), 'F_Inputs - BP'!F1148, 'F_Input Override'!F1148 ) )</f>
        <v>0</v>
      </c>
      <c r="G1148" s="58">
        <f xml:space="preserve"> IF( ISNA( 'F_Input Override'!G1148 ), "", IF( ISBLANK( 'F_Input Override'!G1148 ), 'F_Inputs - BP'!G1148, 'F_Input Override'!G1148 ) )</f>
        <v>0</v>
      </c>
      <c r="H1148" s="58">
        <f xml:space="preserve"> IF( ISNA( 'F_Input Override'!H1148 ), "", IF( ISBLANK( 'F_Input Override'!H1148 ), 'F_Inputs - BP'!H1148, 'F_Input Override'!H1148 ) )</f>
        <v>0</v>
      </c>
      <c r="I1148" s="58">
        <f xml:space="preserve"> IF( ISNA( 'F_Input Override'!I1148 ), "", IF( ISBLANK( 'F_Input Override'!I1148 ), 'F_Inputs - BP'!I1148, 'F_Input Override'!I1148 ) )</f>
        <v>0</v>
      </c>
      <c r="J1148" s="58">
        <f xml:space="preserve"> IF( ISNA( 'F_Input Override'!J1148 ), "", IF( ISBLANK( 'F_Input Override'!J1148 ), 'F_Inputs - BP'!J1148, 'F_Input Override'!J1148 ) )</f>
        <v>0</v>
      </c>
      <c r="K1148" s="64" t="str">
        <f xml:space="preserve"> INDEX(Lookup!C:C, MATCH('Inp - BP final'!B1148, Lookup!B:B, 0),)</f>
        <v>Plus capex ADDN2</v>
      </c>
    </row>
    <row r="1149" spans="1:12">
      <c r="A1149" t="s">
        <v>352</v>
      </c>
      <c r="B1149" t="s">
        <v>198</v>
      </c>
      <c r="C1149" t="s">
        <v>199</v>
      </c>
      <c r="D1149" t="s">
        <v>47</v>
      </c>
      <c r="E1149" t="s">
        <v>41</v>
      </c>
      <c r="F1149" s="58">
        <f xml:space="preserve"> IF( ISNA( 'F_Input Override'!F1149 ), "", IF( ISBLANK( 'F_Input Override'!F1149 ), 'F_Inputs - BP'!F1149, 'F_Input Override'!F1149 ) )</f>
        <v>0</v>
      </c>
      <c r="G1149" s="58">
        <f xml:space="preserve"> IF( ISNA( 'F_Input Override'!G1149 ), "", IF( ISBLANK( 'F_Input Override'!G1149 ), 'F_Inputs - BP'!G1149, 'F_Input Override'!G1149 ) )</f>
        <v>19.155999999999999</v>
      </c>
      <c r="H1149" s="58">
        <f xml:space="preserve"> IF( ISNA( 'F_Input Override'!H1149 ), "", IF( ISBLANK( 'F_Input Override'!H1149 ), 'F_Inputs - BP'!H1149, 'F_Input Override'!H1149 ) )</f>
        <v>44.697000000000003</v>
      </c>
      <c r="I1149" s="58">
        <f xml:space="preserve"> IF( ISNA( 'F_Input Override'!I1149 ), "", IF( ISBLANK( 'F_Input Override'!I1149 ), 'F_Inputs - BP'!I1149, 'F_Input Override'!I1149 ) )</f>
        <v>47.116</v>
      </c>
      <c r="J1149" s="58">
        <f xml:space="preserve"> IF( ISNA( 'F_Input Override'!J1149 ), "", IF( ISBLANK( 'F_Input Override'!J1149 ), 'F_Inputs - BP'!J1149, 'F_Input Override'!J1149 ) )</f>
        <v>22.812999999999999</v>
      </c>
      <c r="K1149" s="64" t="str">
        <f xml:space="preserve"> INDEX(Lookup!C:C, MATCH('Inp - BP final'!B1149, Lookup!B:B, 0),)</f>
        <v>Plus capex Total</v>
      </c>
    </row>
    <row r="1150" spans="1:12">
      <c r="A1150" t="s">
        <v>352</v>
      </c>
      <c r="B1150" t="s">
        <v>200</v>
      </c>
      <c r="C1150" t="s">
        <v>201</v>
      </c>
      <c r="D1150" t="s">
        <v>47</v>
      </c>
      <c r="E1150" t="s">
        <v>41</v>
      </c>
      <c r="F1150" s="58">
        <f xml:space="preserve"> IF( ISNA( 'F_Input Override'!F1150 ), "", IF( ISBLANK( 'F_Input Override'!F1150 ), 'F_Inputs - BP'!F1150, 'F_Input Override'!F1150 ) )</f>
        <v>0</v>
      </c>
      <c r="G1150" s="58">
        <f xml:space="preserve"> IF( ISNA( 'F_Input Override'!G1150 ), "", IF( ISBLANK( 'F_Input Override'!G1150 ), 'F_Inputs - BP'!G1150, 'F_Input Override'!G1150 ) )</f>
        <v>0</v>
      </c>
      <c r="H1150" s="58">
        <f xml:space="preserve"> IF( ISNA( 'F_Input Override'!H1150 ), "", IF( ISBLANK( 'F_Input Override'!H1150 ), 'F_Inputs - BP'!H1150, 'F_Input Override'!H1150 ) )</f>
        <v>0</v>
      </c>
      <c r="I1150" s="58">
        <f xml:space="preserve"> IF( ISNA( 'F_Input Override'!I1150 ), "", IF( ISBLANK( 'F_Input Override'!I1150 ), 'F_Inputs - BP'!I1150, 'F_Input Override'!I1150 ) )</f>
        <v>0</v>
      </c>
      <c r="J1150" s="58">
        <f xml:space="preserve"> IF( ISNA( 'F_Input Override'!J1150 ), "", IF( ISBLANK( 'F_Input Override'!J1150 ), 'F_Inputs - BP'!J1150, 'F_Input Override'!J1150 ) )</f>
        <v>0</v>
      </c>
      <c r="K1150" s="64" t="str">
        <f xml:space="preserve"> INDEX(Lookup!C:C, MATCH('Inp - BP final'!B1150, Lookup!B:B, 0),)</f>
        <v>Plus opex WWN+</v>
      </c>
    </row>
    <row r="1151" spans="1:12">
      <c r="A1151" t="s">
        <v>352</v>
      </c>
      <c r="B1151" t="s">
        <v>202</v>
      </c>
      <c r="C1151" t="s">
        <v>203</v>
      </c>
      <c r="D1151" t="s">
        <v>47</v>
      </c>
      <c r="E1151" t="s">
        <v>41</v>
      </c>
      <c r="F1151" s="58">
        <f xml:space="preserve"> IF( ISNA( 'F_Input Override'!F1151 ), "", IF( ISBLANK( 'F_Input Override'!F1151 ), 'F_Inputs - BP'!F1151, 'F_Input Override'!F1151 ) )</f>
        <v>0</v>
      </c>
      <c r="G1151" s="58">
        <f xml:space="preserve"> IF( ISNA( 'F_Input Override'!G1151 ), "", IF( ISBLANK( 'F_Input Override'!G1151 ), 'F_Inputs - BP'!G1151, 'F_Input Override'!G1151 ) )</f>
        <v>0</v>
      </c>
      <c r="H1151" s="58">
        <f xml:space="preserve"> IF( ISNA( 'F_Input Override'!H1151 ), "", IF( ISBLANK( 'F_Input Override'!H1151 ), 'F_Inputs - BP'!H1151, 'F_Input Override'!H1151 ) )</f>
        <v>0</v>
      </c>
      <c r="I1151" s="58">
        <f xml:space="preserve"> IF( ISNA( 'F_Input Override'!I1151 ), "", IF( ISBLANK( 'F_Input Override'!I1151 ), 'F_Inputs - BP'!I1151, 'F_Input Override'!I1151 ) )</f>
        <v>0</v>
      </c>
      <c r="J1151" s="58">
        <f xml:space="preserve"> IF( ISNA( 'F_Input Override'!J1151 ), "", IF( ISBLANK( 'F_Input Override'!J1151 ), 'F_Inputs - BP'!J1151, 'F_Input Override'!J1151 ) )</f>
        <v>0</v>
      </c>
      <c r="K1151" s="64" t="str">
        <f xml:space="preserve"> INDEX(Lookup!C:C, MATCH('Inp - BP final'!B1151, Lookup!B:B, 0),)</f>
        <v>Plus opex WWN+</v>
      </c>
    </row>
    <row r="1152" spans="1:12">
      <c r="A1152" t="s">
        <v>352</v>
      </c>
      <c r="B1152" t="s">
        <v>204</v>
      </c>
      <c r="C1152" t="s">
        <v>205</v>
      </c>
      <c r="D1152" t="s">
        <v>47</v>
      </c>
      <c r="E1152" t="s">
        <v>41</v>
      </c>
      <c r="F1152" s="58">
        <f xml:space="preserve"> IF( ISNA( 'F_Input Override'!F1152 ), "", IF( ISBLANK( 'F_Input Override'!F1152 ), 'F_Inputs - BP'!F1152, 'F_Input Override'!F1152 ) )</f>
        <v>0</v>
      </c>
      <c r="G1152" s="58">
        <f xml:space="preserve"> IF( ISNA( 'F_Input Override'!G1152 ), "", IF( ISBLANK( 'F_Input Override'!G1152 ), 'F_Inputs - BP'!G1152, 'F_Input Override'!G1152 ) )</f>
        <v>0</v>
      </c>
      <c r="H1152" s="58">
        <f xml:space="preserve"> IF( ISNA( 'F_Input Override'!H1152 ), "", IF( ISBLANK( 'F_Input Override'!H1152 ), 'F_Inputs - BP'!H1152, 'F_Input Override'!H1152 ) )</f>
        <v>0</v>
      </c>
      <c r="I1152" s="58">
        <f xml:space="preserve"> IF( ISNA( 'F_Input Override'!I1152 ), "", IF( ISBLANK( 'F_Input Override'!I1152 ), 'F_Inputs - BP'!I1152, 'F_Input Override'!I1152 ) )</f>
        <v>0</v>
      </c>
      <c r="J1152" s="58">
        <f xml:space="preserve"> IF( ISNA( 'F_Input Override'!J1152 ), "", IF( ISBLANK( 'F_Input Override'!J1152 ), 'F_Inputs - BP'!J1152, 'F_Input Override'!J1152 ) )</f>
        <v>0</v>
      </c>
      <c r="K1152" s="64" t="str">
        <f xml:space="preserve"> INDEX(Lookup!C:C, MATCH('Inp - BP final'!B1152, Lookup!B:B, 0),)</f>
        <v>Plus opex WWN+</v>
      </c>
    </row>
    <row r="1153" spans="1:11">
      <c r="A1153" t="s">
        <v>352</v>
      </c>
      <c r="B1153" t="s">
        <v>206</v>
      </c>
      <c r="C1153" t="s">
        <v>207</v>
      </c>
      <c r="D1153" t="s">
        <v>47</v>
      </c>
      <c r="E1153" t="s">
        <v>41</v>
      </c>
      <c r="F1153" s="58">
        <f xml:space="preserve"> IF( ISNA( 'F_Input Override'!F1153 ), "", IF( ISBLANK( 'F_Input Override'!F1153 ), 'F_Inputs - BP'!F1153, 'F_Input Override'!F1153 ) )</f>
        <v>0</v>
      </c>
      <c r="G1153" s="58">
        <f xml:space="preserve"> IF( ISNA( 'F_Input Override'!G1153 ), "", IF( ISBLANK( 'F_Input Override'!G1153 ), 'F_Inputs - BP'!G1153, 'F_Input Override'!G1153 ) )</f>
        <v>0</v>
      </c>
      <c r="H1153" s="58">
        <f xml:space="preserve"> IF( ISNA( 'F_Input Override'!H1153 ), "", IF( ISBLANK( 'F_Input Override'!H1153 ), 'F_Inputs - BP'!H1153, 'F_Input Override'!H1153 ) )</f>
        <v>0</v>
      </c>
      <c r="I1153" s="58">
        <f xml:space="preserve"> IF( ISNA( 'F_Input Override'!I1153 ), "", IF( ISBLANK( 'F_Input Override'!I1153 ), 'F_Inputs - BP'!I1153, 'F_Input Override'!I1153 ) )</f>
        <v>0</v>
      </c>
      <c r="J1153" s="58">
        <f xml:space="preserve"> IF( ISNA( 'F_Input Override'!J1153 ), "", IF( ISBLANK( 'F_Input Override'!J1153 ), 'F_Inputs - BP'!J1153, 'F_Input Override'!J1153 ) )</f>
        <v>0</v>
      </c>
      <c r="K1153" s="64" t="str">
        <f xml:space="preserve"> INDEX(Lookup!C:C, MATCH('Inp - BP final'!B1153, Lookup!B:B, 0),)</f>
        <v>Plus opex WWN+</v>
      </c>
    </row>
    <row r="1154" spans="1:11">
      <c r="A1154" t="s">
        <v>352</v>
      </c>
      <c r="B1154" t="s">
        <v>208</v>
      </c>
      <c r="C1154" t="s">
        <v>209</v>
      </c>
      <c r="D1154" t="s">
        <v>47</v>
      </c>
      <c r="E1154" t="s">
        <v>41</v>
      </c>
      <c r="F1154" s="58">
        <f xml:space="preserve"> IF( ISNA( 'F_Input Override'!F1154 ), "", IF( ISBLANK( 'F_Input Override'!F1154 ), 'F_Inputs - BP'!F1154, 'F_Input Override'!F1154 ) )</f>
        <v>0</v>
      </c>
      <c r="G1154" s="58">
        <f xml:space="preserve"> IF( ISNA( 'F_Input Override'!G1154 ), "", IF( ISBLANK( 'F_Input Override'!G1154 ), 'F_Inputs - BP'!G1154, 'F_Input Override'!G1154 ) )</f>
        <v>0</v>
      </c>
      <c r="H1154" s="58">
        <f xml:space="preserve"> IF( ISNA( 'F_Input Override'!H1154 ), "", IF( ISBLANK( 'F_Input Override'!H1154 ), 'F_Inputs - BP'!H1154, 'F_Input Override'!H1154 ) )</f>
        <v>0</v>
      </c>
      <c r="I1154" s="58">
        <f xml:space="preserve"> IF( ISNA( 'F_Input Override'!I1154 ), "", IF( ISBLANK( 'F_Input Override'!I1154 ), 'F_Inputs - BP'!I1154, 'F_Input Override'!I1154 ) )</f>
        <v>0</v>
      </c>
      <c r="J1154" s="58">
        <f xml:space="preserve"> IF( ISNA( 'F_Input Override'!J1154 ), "", IF( ISBLANK( 'F_Input Override'!J1154 ), 'F_Inputs - BP'!J1154, 'F_Input Override'!J1154 ) )</f>
        <v>0</v>
      </c>
      <c r="K1154" s="64" t="str">
        <f xml:space="preserve"> INDEX(Lookup!C:C, MATCH('Inp - BP final'!B1154, Lookup!B:B, 0),)</f>
        <v>Plus opex WWN+</v>
      </c>
    </row>
    <row r="1155" spans="1:11">
      <c r="A1155" t="s">
        <v>352</v>
      </c>
      <c r="B1155" t="s">
        <v>210</v>
      </c>
      <c r="C1155" t="s">
        <v>211</v>
      </c>
      <c r="D1155" t="s">
        <v>47</v>
      </c>
      <c r="E1155" t="s">
        <v>41</v>
      </c>
      <c r="F1155" s="58">
        <f xml:space="preserve"> IF( ISNA( 'F_Input Override'!F1155 ), "", IF( ISBLANK( 'F_Input Override'!F1155 ), 'F_Inputs - BP'!F1155, 'F_Input Override'!F1155 ) )</f>
        <v>0</v>
      </c>
      <c r="G1155" s="58">
        <f xml:space="preserve"> IF( ISNA( 'F_Input Override'!G1155 ), "", IF( ISBLANK( 'F_Input Override'!G1155 ), 'F_Inputs - BP'!G1155, 'F_Input Override'!G1155 ) )</f>
        <v>0</v>
      </c>
      <c r="H1155" s="58">
        <f xml:space="preserve"> IF( ISNA( 'F_Input Override'!H1155 ), "", IF( ISBLANK( 'F_Input Override'!H1155 ), 'F_Inputs - BP'!H1155, 'F_Input Override'!H1155 ) )</f>
        <v>0</v>
      </c>
      <c r="I1155" s="58">
        <f xml:space="preserve"> IF( ISNA( 'F_Input Override'!I1155 ), "", IF( ISBLANK( 'F_Input Override'!I1155 ), 'F_Inputs - BP'!I1155, 'F_Input Override'!I1155 ) )</f>
        <v>0</v>
      </c>
      <c r="J1155" s="58">
        <f xml:space="preserve"> IF( ISNA( 'F_Input Override'!J1155 ), "", IF( ISBLANK( 'F_Input Override'!J1155 ), 'F_Inputs - BP'!J1155, 'F_Input Override'!J1155 ) )</f>
        <v>0</v>
      </c>
      <c r="K1155" s="64" t="str">
        <f xml:space="preserve"> INDEX(Lookup!C:C, MATCH('Inp - BP final'!B1155, Lookup!B:B, 0),)</f>
        <v>Plus opex BIO</v>
      </c>
    </row>
    <row r="1156" spans="1:11">
      <c r="A1156" t="s">
        <v>352</v>
      </c>
      <c r="B1156" t="s">
        <v>212</v>
      </c>
      <c r="C1156" t="s">
        <v>213</v>
      </c>
      <c r="D1156" t="s">
        <v>47</v>
      </c>
      <c r="E1156" t="s">
        <v>41</v>
      </c>
      <c r="F1156" s="58">
        <f xml:space="preserve"> IF( ISNA( 'F_Input Override'!F1156 ), "", IF( ISBLANK( 'F_Input Override'!F1156 ), 'F_Inputs - BP'!F1156, 'F_Input Override'!F1156 ) )</f>
        <v>0</v>
      </c>
      <c r="G1156" s="58">
        <f xml:space="preserve"> IF( ISNA( 'F_Input Override'!G1156 ), "", IF( ISBLANK( 'F_Input Override'!G1156 ), 'F_Inputs - BP'!G1156, 'F_Input Override'!G1156 ) )</f>
        <v>0</v>
      </c>
      <c r="H1156" s="58">
        <f xml:space="preserve"> IF( ISNA( 'F_Input Override'!H1156 ), "", IF( ISBLANK( 'F_Input Override'!H1156 ), 'F_Inputs - BP'!H1156, 'F_Input Override'!H1156 ) )</f>
        <v>0</v>
      </c>
      <c r="I1156" s="58">
        <f xml:space="preserve"> IF( ISNA( 'F_Input Override'!I1156 ), "", IF( ISBLANK( 'F_Input Override'!I1156 ), 'F_Inputs - BP'!I1156, 'F_Input Override'!I1156 ) )</f>
        <v>0</v>
      </c>
      <c r="J1156" s="58">
        <f xml:space="preserve"> IF( ISNA( 'F_Input Override'!J1156 ), "", IF( ISBLANK( 'F_Input Override'!J1156 ), 'F_Inputs - BP'!J1156, 'F_Input Override'!J1156 ) )</f>
        <v>0</v>
      </c>
      <c r="K1156" s="64" t="str">
        <f xml:space="preserve"> INDEX(Lookup!C:C, MATCH('Inp - BP final'!B1156, Lookup!B:B, 0),)</f>
        <v>Plus opex BIO</v>
      </c>
    </row>
    <row r="1157" spans="1:11">
      <c r="A1157" t="s">
        <v>352</v>
      </c>
      <c r="B1157" t="s">
        <v>214</v>
      </c>
      <c r="C1157" t="s">
        <v>215</v>
      </c>
      <c r="D1157" t="s">
        <v>47</v>
      </c>
      <c r="E1157" t="s">
        <v>41</v>
      </c>
      <c r="F1157" s="58">
        <f xml:space="preserve"> IF( ISNA( 'F_Input Override'!F1157 ), "", IF( ISBLANK( 'F_Input Override'!F1157 ), 'F_Inputs - BP'!F1157, 'F_Input Override'!F1157 ) )</f>
        <v>0</v>
      </c>
      <c r="G1157" s="58">
        <f xml:space="preserve"> IF( ISNA( 'F_Input Override'!G1157 ), "", IF( ISBLANK( 'F_Input Override'!G1157 ), 'F_Inputs - BP'!G1157, 'F_Input Override'!G1157 ) )</f>
        <v>0</v>
      </c>
      <c r="H1157" s="58">
        <f xml:space="preserve"> IF( ISNA( 'F_Input Override'!H1157 ), "", IF( ISBLANK( 'F_Input Override'!H1157 ), 'F_Inputs - BP'!H1157, 'F_Input Override'!H1157 ) )</f>
        <v>0</v>
      </c>
      <c r="I1157" s="58">
        <f xml:space="preserve"> IF( ISNA( 'F_Input Override'!I1157 ), "", IF( ISBLANK( 'F_Input Override'!I1157 ), 'F_Inputs - BP'!I1157, 'F_Input Override'!I1157 ) )</f>
        <v>0</v>
      </c>
      <c r="J1157" s="58">
        <f xml:space="preserve"> IF( ISNA( 'F_Input Override'!J1157 ), "", IF( ISBLANK( 'F_Input Override'!J1157 ), 'F_Inputs - BP'!J1157, 'F_Input Override'!J1157 ) )</f>
        <v>0</v>
      </c>
      <c r="K1157" s="64" t="str">
        <f xml:space="preserve"> INDEX(Lookup!C:C, MATCH('Inp - BP final'!B1157, Lookup!B:B, 0),)</f>
        <v>Plus opex BIO</v>
      </c>
    </row>
    <row r="1158" spans="1:11">
      <c r="A1158" t="s">
        <v>352</v>
      </c>
      <c r="B1158" t="s">
        <v>216</v>
      </c>
      <c r="C1158" t="s">
        <v>217</v>
      </c>
      <c r="D1158" t="s">
        <v>47</v>
      </c>
      <c r="E1158" t="s">
        <v>41</v>
      </c>
      <c r="F1158" s="58">
        <f xml:space="preserve"> IF( ISNA( 'F_Input Override'!F1158 ), "", IF( ISBLANK( 'F_Input Override'!F1158 ), 'F_Inputs - BP'!F1158, 'F_Input Override'!F1158 ) )</f>
        <v>0</v>
      </c>
      <c r="G1158" s="58">
        <f xml:space="preserve"> IF( ISNA( 'F_Input Override'!G1158 ), "", IF( ISBLANK( 'F_Input Override'!G1158 ), 'F_Inputs - BP'!G1158, 'F_Input Override'!G1158 ) )</f>
        <v>0</v>
      </c>
      <c r="H1158" s="58">
        <f xml:space="preserve"> IF( ISNA( 'F_Input Override'!H1158 ), "", IF( ISBLANK( 'F_Input Override'!H1158 ), 'F_Inputs - BP'!H1158, 'F_Input Override'!H1158 ) )</f>
        <v>0</v>
      </c>
      <c r="I1158" s="58">
        <f xml:space="preserve"> IF( ISNA( 'F_Input Override'!I1158 ), "", IF( ISBLANK( 'F_Input Override'!I1158 ), 'F_Inputs - BP'!I1158, 'F_Input Override'!I1158 ) )</f>
        <v>0</v>
      </c>
      <c r="J1158" s="58">
        <f xml:space="preserve"> IF( ISNA( 'F_Input Override'!J1158 ), "", IF( ISBLANK( 'F_Input Override'!J1158 ), 'F_Inputs - BP'!J1158, 'F_Input Override'!J1158 ) )</f>
        <v>0</v>
      </c>
      <c r="K1158" s="64" t="str">
        <f xml:space="preserve"> INDEX(Lookup!C:C, MATCH('Inp - BP final'!B1158, Lookup!B:B, 0),)</f>
        <v>Plus opex ADDN1</v>
      </c>
    </row>
    <row r="1159" spans="1:11">
      <c r="A1159" t="s">
        <v>352</v>
      </c>
      <c r="B1159" t="s">
        <v>218</v>
      </c>
      <c r="C1159" t="s">
        <v>219</v>
      </c>
      <c r="D1159" t="s">
        <v>47</v>
      </c>
      <c r="E1159" t="s">
        <v>41</v>
      </c>
      <c r="F1159" s="58">
        <f xml:space="preserve"> IF( ISNA( 'F_Input Override'!F1159 ), "", IF( ISBLANK( 'F_Input Override'!F1159 ), 'F_Inputs - BP'!F1159, 'F_Input Override'!F1159 ) )</f>
        <v>0</v>
      </c>
      <c r="G1159" s="58">
        <f xml:space="preserve"> IF( ISNA( 'F_Input Override'!G1159 ), "", IF( ISBLANK( 'F_Input Override'!G1159 ), 'F_Inputs - BP'!G1159, 'F_Input Override'!G1159 ) )</f>
        <v>0</v>
      </c>
      <c r="H1159" s="58">
        <f xml:space="preserve"> IF( ISNA( 'F_Input Override'!H1159 ), "", IF( ISBLANK( 'F_Input Override'!H1159 ), 'F_Inputs - BP'!H1159, 'F_Input Override'!H1159 ) )</f>
        <v>0</v>
      </c>
      <c r="I1159" s="58">
        <f xml:space="preserve"> IF( ISNA( 'F_Input Override'!I1159 ), "", IF( ISBLANK( 'F_Input Override'!I1159 ), 'F_Inputs - BP'!I1159, 'F_Input Override'!I1159 ) )</f>
        <v>0</v>
      </c>
      <c r="J1159" s="58">
        <f xml:space="preserve"> IF( ISNA( 'F_Input Override'!J1159 ), "", IF( ISBLANK( 'F_Input Override'!J1159 ), 'F_Inputs - BP'!J1159, 'F_Input Override'!J1159 ) )</f>
        <v>0</v>
      </c>
      <c r="K1159" s="64" t="str">
        <f xml:space="preserve"> INDEX(Lookup!C:C, MATCH('Inp - BP final'!B1159, Lookup!B:B, 0),)</f>
        <v>Plus opex ADDN2</v>
      </c>
    </row>
    <row r="1160" spans="1:11">
      <c r="A1160" t="s">
        <v>352</v>
      </c>
      <c r="B1160" t="s">
        <v>220</v>
      </c>
      <c r="C1160" t="s">
        <v>221</v>
      </c>
      <c r="D1160" t="s">
        <v>47</v>
      </c>
      <c r="E1160" t="s">
        <v>41</v>
      </c>
      <c r="F1160" s="58">
        <f xml:space="preserve"> IF( ISNA( 'F_Input Override'!F1160 ), "", IF( ISBLANK( 'F_Input Override'!F1160 ), 'F_Inputs - BP'!F1160, 'F_Input Override'!F1160 ) )</f>
        <v>0</v>
      </c>
      <c r="G1160" s="58">
        <f xml:space="preserve"> IF( ISNA( 'F_Input Override'!G1160 ), "", IF( ISBLANK( 'F_Input Override'!G1160 ), 'F_Inputs - BP'!G1160, 'F_Input Override'!G1160 ) )</f>
        <v>0</v>
      </c>
      <c r="H1160" s="58">
        <f xml:space="preserve"> IF( ISNA( 'F_Input Override'!H1160 ), "", IF( ISBLANK( 'F_Input Override'!H1160 ), 'F_Inputs - BP'!H1160, 'F_Input Override'!H1160 ) )</f>
        <v>0</v>
      </c>
      <c r="I1160" s="58">
        <f xml:space="preserve"> IF( ISNA( 'F_Input Override'!I1160 ), "", IF( ISBLANK( 'F_Input Override'!I1160 ), 'F_Inputs - BP'!I1160, 'F_Input Override'!I1160 ) )</f>
        <v>0</v>
      </c>
      <c r="J1160" s="58">
        <f xml:space="preserve"> IF( ISNA( 'F_Input Override'!J1160 ), "", IF( ISBLANK( 'F_Input Override'!J1160 ), 'F_Inputs - BP'!J1160, 'F_Input Override'!J1160 ) )</f>
        <v>0</v>
      </c>
      <c r="K1160" s="64" t="str">
        <f xml:space="preserve"> INDEX(Lookup!C:C, MATCH('Inp - BP final'!B1160, Lookup!B:B, 0),)</f>
        <v>Plus opex Total</v>
      </c>
    </row>
    <row r="1161" spans="1:11">
      <c r="A1161" t="s">
        <v>352</v>
      </c>
      <c r="B1161" t="s">
        <v>222</v>
      </c>
      <c r="C1161" t="s">
        <v>223</v>
      </c>
      <c r="D1161" t="s">
        <v>47</v>
      </c>
      <c r="E1161" t="s">
        <v>41</v>
      </c>
      <c r="F1161" s="58">
        <f xml:space="preserve"> IF( ISNA( 'F_Input Override'!F1161 ), "", IF( ISBLANK( 'F_Input Override'!F1161 ), 'F_Inputs - BP'!F1161, 'F_Input Override'!F1161 ) )</f>
        <v>0</v>
      </c>
      <c r="G1161" s="58">
        <f xml:space="preserve"> IF( ISNA( 'F_Input Override'!G1161 ), "", IF( ISBLANK( 'F_Input Override'!G1161 ), 'F_Inputs - BP'!G1161, 'F_Input Override'!G1161 ) )</f>
        <v>19.155999999999999</v>
      </c>
      <c r="H1161" s="58">
        <f xml:space="preserve"> IF( ISNA( 'F_Input Override'!H1161 ), "", IF( ISBLANK( 'F_Input Override'!H1161 ), 'F_Inputs - BP'!H1161, 'F_Input Override'!H1161 ) )</f>
        <v>44.697000000000003</v>
      </c>
      <c r="I1161" s="58">
        <f xml:space="preserve"> IF( ISNA( 'F_Input Override'!I1161 ), "", IF( ISBLANK( 'F_Input Override'!I1161 ), 'F_Inputs - BP'!I1161, 'F_Input Override'!I1161 ) )</f>
        <v>47.116</v>
      </c>
      <c r="J1161" s="58">
        <f xml:space="preserve"> IF( ISNA( 'F_Input Override'!J1161 ), "", IF( ISBLANK( 'F_Input Override'!J1161 ), 'F_Inputs - BP'!J1161, 'F_Input Override'!J1161 ) )</f>
        <v>22.812999999999999</v>
      </c>
      <c r="K1161" s="64" t="str">
        <f xml:space="preserve"> INDEX(Lookup!C:C, MATCH('Inp - BP final'!B1161, Lookup!B:B, 0),)</f>
        <v>Plus totex WWN+</v>
      </c>
    </row>
    <row r="1162" spans="1:11">
      <c r="A1162" t="s">
        <v>352</v>
      </c>
      <c r="B1162" t="s">
        <v>224</v>
      </c>
      <c r="C1162" t="s">
        <v>225</v>
      </c>
      <c r="D1162" t="s">
        <v>47</v>
      </c>
      <c r="E1162" t="s">
        <v>41</v>
      </c>
      <c r="F1162" s="58">
        <f xml:space="preserve"> IF( ISNA( 'F_Input Override'!F1162 ), "", IF( ISBLANK( 'F_Input Override'!F1162 ), 'F_Inputs - BP'!F1162, 'F_Input Override'!F1162 ) )</f>
        <v>0</v>
      </c>
      <c r="G1162" s="58">
        <f xml:space="preserve"> IF( ISNA( 'F_Input Override'!G1162 ), "", IF( ISBLANK( 'F_Input Override'!G1162 ), 'F_Inputs - BP'!G1162, 'F_Input Override'!G1162 ) )</f>
        <v>0</v>
      </c>
      <c r="H1162" s="58">
        <f xml:space="preserve"> IF( ISNA( 'F_Input Override'!H1162 ), "", IF( ISBLANK( 'F_Input Override'!H1162 ), 'F_Inputs - BP'!H1162, 'F_Input Override'!H1162 ) )</f>
        <v>0</v>
      </c>
      <c r="I1162" s="58">
        <f xml:space="preserve"> IF( ISNA( 'F_Input Override'!I1162 ), "", IF( ISBLANK( 'F_Input Override'!I1162 ), 'F_Inputs - BP'!I1162, 'F_Input Override'!I1162 ) )</f>
        <v>0</v>
      </c>
      <c r="J1162" s="58">
        <f xml:space="preserve"> IF( ISNA( 'F_Input Override'!J1162 ), "", IF( ISBLANK( 'F_Input Override'!J1162 ), 'F_Inputs - BP'!J1162, 'F_Input Override'!J1162 ) )</f>
        <v>0</v>
      </c>
      <c r="K1162" s="64" t="str">
        <f xml:space="preserve"> INDEX(Lookup!C:C, MATCH('Inp - BP final'!B1162, Lookup!B:B, 0),)</f>
        <v>Plus totex WWN+</v>
      </c>
    </row>
    <row r="1163" spans="1:11">
      <c r="A1163" t="s">
        <v>352</v>
      </c>
      <c r="B1163" t="s">
        <v>226</v>
      </c>
      <c r="C1163" t="s">
        <v>227</v>
      </c>
      <c r="D1163" t="s">
        <v>47</v>
      </c>
      <c r="E1163" t="s">
        <v>41</v>
      </c>
      <c r="F1163" s="58">
        <f xml:space="preserve"> IF( ISNA( 'F_Input Override'!F1163 ), "", IF( ISBLANK( 'F_Input Override'!F1163 ), 'F_Inputs - BP'!F1163, 'F_Input Override'!F1163 ) )</f>
        <v>0</v>
      </c>
      <c r="G1163" s="58">
        <f xml:space="preserve"> IF( ISNA( 'F_Input Override'!G1163 ), "", IF( ISBLANK( 'F_Input Override'!G1163 ), 'F_Inputs - BP'!G1163, 'F_Input Override'!G1163 ) )</f>
        <v>0</v>
      </c>
      <c r="H1163" s="58">
        <f xml:space="preserve"> IF( ISNA( 'F_Input Override'!H1163 ), "", IF( ISBLANK( 'F_Input Override'!H1163 ), 'F_Inputs - BP'!H1163, 'F_Input Override'!H1163 ) )</f>
        <v>0</v>
      </c>
      <c r="I1163" s="58">
        <f xml:space="preserve"> IF( ISNA( 'F_Input Override'!I1163 ), "", IF( ISBLANK( 'F_Input Override'!I1163 ), 'F_Inputs - BP'!I1163, 'F_Input Override'!I1163 ) )</f>
        <v>0</v>
      </c>
      <c r="J1163" s="58">
        <f xml:space="preserve"> IF( ISNA( 'F_Input Override'!J1163 ), "", IF( ISBLANK( 'F_Input Override'!J1163 ), 'F_Inputs - BP'!J1163, 'F_Input Override'!J1163 ) )</f>
        <v>0</v>
      </c>
      <c r="K1163" s="64" t="str">
        <f xml:space="preserve"> INDEX(Lookup!C:C, MATCH('Inp - BP final'!B1163, Lookup!B:B, 0),)</f>
        <v>Plus totex WWN+</v>
      </c>
    </row>
    <row r="1164" spans="1:11">
      <c r="A1164" t="s">
        <v>352</v>
      </c>
      <c r="B1164" t="s">
        <v>228</v>
      </c>
      <c r="C1164" t="s">
        <v>229</v>
      </c>
      <c r="D1164" t="s">
        <v>47</v>
      </c>
      <c r="E1164" t="s">
        <v>41</v>
      </c>
      <c r="F1164" s="58">
        <f xml:space="preserve"> IF( ISNA( 'F_Input Override'!F1164 ), "", IF( ISBLANK( 'F_Input Override'!F1164 ), 'F_Inputs - BP'!F1164, 'F_Input Override'!F1164 ) )</f>
        <v>0</v>
      </c>
      <c r="G1164" s="58">
        <f xml:space="preserve"> IF( ISNA( 'F_Input Override'!G1164 ), "", IF( ISBLANK( 'F_Input Override'!G1164 ), 'F_Inputs - BP'!G1164, 'F_Input Override'!G1164 ) )</f>
        <v>0</v>
      </c>
      <c r="H1164" s="58">
        <f xml:space="preserve"> IF( ISNA( 'F_Input Override'!H1164 ), "", IF( ISBLANK( 'F_Input Override'!H1164 ), 'F_Inputs - BP'!H1164, 'F_Input Override'!H1164 ) )</f>
        <v>0</v>
      </c>
      <c r="I1164" s="58">
        <f xml:space="preserve"> IF( ISNA( 'F_Input Override'!I1164 ), "", IF( ISBLANK( 'F_Input Override'!I1164 ), 'F_Inputs - BP'!I1164, 'F_Input Override'!I1164 ) )</f>
        <v>0</v>
      </c>
      <c r="J1164" s="58">
        <f xml:space="preserve"> IF( ISNA( 'F_Input Override'!J1164 ), "", IF( ISBLANK( 'F_Input Override'!J1164 ), 'F_Inputs - BP'!J1164, 'F_Input Override'!J1164 ) )</f>
        <v>0</v>
      </c>
      <c r="K1164" s="64" t="str">
        <f xml:space="preserve"> INDEX(Lookup!C:C, MATCH('Inp - BP final'!B1164, Lookup!B:B, 0),)</f>
        <v>Plus totex WWN+</v>
      </c>
    </row>
    <row r="1165" spans="1:11">
      <c r="A1165" t="s">
        <v>352</v>
      </c>
      <c r="B1165" t="s">
        <v>230</v>
      </c>
      <c r="C1165" t="s">
        <v>231</v>
      </c>
      <c r="D1165" t="s">
        <v>47</v>
      </c>
      <c r="E1165" t="s">
        <v>41</v>
      </c>
      <c r="F1165" s="58">
        <f xml:space="preserve"> IF( ISNA( 'F_Input Override'!F1165 ), "", IF( ISBLANK( 'F_Input Override'!F1165 ), 'F_Inputs - BP'!F1165, 'F_Input Override'!F1165 ) )</f>
        <v>0</v>
      </c>
      <c r="G1165" s="58">
        <f xml:space="preserve"> IF( ISNA( 'F_Input Override'!G1165 ), "", IF( ISBLANK( 'F_Input Override'!G1165 ), 'F_Inputs - BP'!G1165, 'F_Input Override'!G1165 ) )</f>
        <v>0</v>
      </c>
      <c r="H1165" s="58">
        <f xml:space="preserve"> IF( ISNA( 'F_Input Override'!H1165 ), "", IF( ISBLANK( 'F_Input Override'!H1165 ), 'F_Inputs - BP'!H1165, 'F_Input Override'!H1165 ) )</f>
        <v>0</v>
      </c>
      <c r="I1165" s="58">
        <f xml:space="preserve"> IF( ISNA( 'F_Input Override'!I1165 ), "", IF( ISBLANK( 'F_Input Override'!I1165 ), 'F_Inputs - BP'!I1165, 'F_Input Override'!I1165 ) )</f>
        <v>0</v>
      </c>
      <c r="J1165" s="58">
        <f xml:space="preserve"> IF( ISNA( 'F_Input Override'!J1165 ), "", IF( ISBLANK( 'F_Input Override'!J1165 ), 'F_Inputs - BP'!J1165, 'F_Input Override'!J1165 ) )</f>
        <v>0</v>
      </c>
      <c r="K1165" s="64" t="str">
        <f xml:space="preserve"> INDEX(Lookup!C:C, MATCH('Inp - BP final'!B1165, Lookup!B:B, 0),)</f>
        <v>Plus totex WWN+</v>
      </c>
    </row>
    <row r="1166" spans="1:11">
      <c r="A1166" t="s">
        <v>352</v>
      </c>
      <c r="B1166" t="s">
        <v>232</v>
      </c>
      <c r="C1166" t="s">
        <v>233</v>
      </c>
      <c r="D1166" t="s">
        <v>47</v>
      </c>
      <c r="E1166" t="s">
        <v>41</v>
      </c>
      <c r="F1166" s="58">
        <f xml:space="preserve"> IF( ISNA( 'F_Input Override'!F1166 ), "", IF( ISBLANK( 'F_Input Override'!F1166 ), 'F_Inputs - BP'!F1166, 'F_Input Override'!F1166 ) )</f>
        <v>0</v>
      </c>
      <c r="G1166" s="58">
        <f xml:space="preserve"> IF( ISNA( 'F_Input Override'!G1166 ), "", IF( ISBLANK( 'F_Input Override'!G1166 ), 'F_Inputs - BP'!G1166, 'F_Input Override'!G1166 ) )</f>
        <v>0</v>
      </c>
      <c r="H1166" s="58">
        <f xml:space="preserve"> IF( ISNA( 'F_Input Override'!H1166 ), "", IF( ISBLANK( 'F_Input Override'!H1166 ), 'F_Inputs - BP'!H1166, 'F_Input Override'!H1166 ) )</f>
        <v>0</v>
      </c>
      <c r="I1166" s="58">
        <f xml:space="preserve"> IF( ISNA( 'F_Input Override'!I1166 ), "", IF( ISBLANK( 'F_Input Override'!I1166 ), 'F_Inputs - BP'!I1166, 'F_Input Override'!I1166 ) )</f>
        <v>0</v>
      </c>
      <c r="J1166" s="58">
        <f xml:space="preserve"> IF( ISNA( 'F_Input Override'!J1166 ), "", IF( ISBLANK( 'F_Input Override'!J1166 ), 'F_Inputs - BP'!J1166, 'F_Input Override'!J1166 ) )</f>
        <v>0</v>
      </c>
      <c r="K1166" s="64" t="str">
        <f xml:space="preserve"> INDEX(Lookup!C:C, MATCH('Inp - BP final'!B1166, Lookup!B:B, 0),)</f>
        <v>Plus totex BIO</v>
      </c>
    </row>
    <row r="1167" spans="1:11">
      <c r="A1167" t="s">
        <v>352</v>
      </c>
      <c r="B1167" t="s">
        <v>234</v>
      </c>
      <c r="C1167" t="s">
        <v>235</v>
      </c>
      <c r="D1167" t="s">
        <v>47</v>
      </c>
      <c r="E1167" t="s">
        <v>41</v>
      </c>
      <c r="F1167" s="58">
        <f xml:space="preserve"> IF( ISNA( 'F_Input Override'!F1167 ), "", IF( ISBLANK( 'F_Input Override'!F1167 ), 'F_Inputs - BP'!F1167, 'F_Input Override'!F1167 ) )</f>
        <v>0</v>
      </c>
      <c r="G1167" s="58">
        <f xml:space="preserve"> IF( ISNA( 'F_Input Override'!G1167 ), "", IF( ISBLANK( 'F_Input Override'!G1167 ), 'F_Inputs - BP'!G1167, 'F_Input Override'!G1167 ) )</f>
        <v>0</v>
      </c>
      <c r="H1167" s="58">
        <f xml:space="preserve"> IF( ISNA( 'F_Input Override'!H1167 ), "", IF( ISBLANK( 'F_Input Override'!H1167 ), 'F_Inputs - BP'!H1167, 'F_Input Override'!H1167 ) )</f>
        <v>0</v>
      </c>
      <c r="I1167" s="58">
        <f xml:space="preserve"> IF( ISNA( 'F_Input Override'!I1167 ), "", IF( ISBLANK( 'F_Input Override'!I1167 ), 'F_Inputs - BP'!I1167, 'F_Input Override'!I1167 ) )</f>
        <v>0</v>
      </c>
      <c r="J1167" s="58">
        <f xml:space="preserve"> IF( ISNA( 'F_Input Override'!J1167 ), "", IF( ISBLANK( 'F_Input Override'!J1167 ), 'F_Inputs - BP'!J1167, 'F_Input Override'!J1167 ) )</f>
        <v>0</v>
      </c>
      <c r="K1167" s="64" t="str">
        <f xml:space="preserve"> INDEX(Lookup!C:C, MATCH('Inp - BP final'!B1167, Lookup!B:B, 0),)</f>
        <v>Plus totex BIO</v>
      </c>
    </row>
    <row r="1168" spans="1:11">
      <c r="A1168" t="s">
        <v>352</v>
      </c>
      <c r="B1168" t="s">
        <v>236</v>
      </c>
      <c r="C1168" t="s">
        <v>237</v>
      </c>
      <c r="D1168" t="s">
        <v>47</v>
      </c>
      <c r="E1168" t="s">
        <v>41</v>
      </c>
      <c r="F1168" s="58">
        <f xml:space="preserve"> IF( ISNA( 'F_Input Override'!F1168 ), "", IF( ISBLANK( 'F_Input Override'!F1168 ), 'F_Inputs - BP'!F1168, 'F_Input Override'!F1168 ) )</f>
        <v>0</v>
      </c>
      <c r="G1168" s="58">
        <f xml:space="preserve"> IF( ISNA( 'F_Input Override'!G1168 ), "", IF( ISBLANK( 'F_Input Override'!G1168 ), 'F_Inputs - BP'!G1168, 'F_Input Override'!G1168 ) )</f>
        <v>0</v>
      </c>
      <c r="H1168" s="58">
        <f xml:space="preserve"> IF( ISNA( 'F_Input Override'!H1168 ), "", IF( ISBLANK( 'F_Input Override'!H1168 ), 'F_Inputs - BP'!H1168, 'F_Input Override'!H1168 ) )</f>
        <v>0</v>
      </c>
      <c r="I1168" s="58">
        <f xml:space="preserve"> IF( ISNA( 'F_Input Override'!I1168 ), "", IF( ISBLANK( 'F_Input Override'!I1168 ), 'F_Inputs - BP'!I1168, 'F_Input Override'!I1168 ) )</f>
        <v>0</v>
      </c>
      <c r="J1168" s="58">
        <f xml:space="preserve"> IF( ISNA( 'F_Input Override'!J1168 ), "", IF( ISBLANK( 'F_Input Override'!J1168 ), 'F_Inputs - BP'!J1168, 'F_Input Override'!J1168 ) )</f>
        <v>0</v>
      </c>
      <c r="K1168" s="64" t="str">
        <f xml:space="preserve"> INDEX(Lookup!C:C, MATCH('Inp - BP final'!B1168, Lookup!B:B, 0),)</f>
        <v>Plus totex BIO</v>
      </c>
    </row>
    <row r="1169" spans="1:12">
      <c r="A1169" t="s">
        <v>352</v>
      </c>
      <c r="B1169" t="s">
        <v>238</v>
      </c>
      <c r="C1169" t="s">
        <v>239</v>
      </c>
      <c r="D1169" t="s">
        <v>47</v>
      </c>
      <c r="E1169" t="s">
        <v>41</v>
      </c>
      <c r="F1169" s="58">
        <f xml:space="preserve"> IF( ISNA( 'F_Input Override'!F1169 ), "", IF( ISBLANK( 'F_Input Override'!F1169 ), 'F_Inputs - BP'!F1169, 'F_Input Override'!F1169 ) )</f>
        <v>0</v>
      </c>
      <c r="G1169" s="58">
        <f xml:space="preserve"> IF( ISNA( 'F_Input Override'!G1169 ), "", IF( ISBLANK( 'F_Input Override'!G1169 ), 'F_Inputs - BP'!G1169, 'F_Input Override'!G1169 ) )</f>
        <v>0</v>
      </c>
      <c r="H1169" s="58">
        <f xml:space="preserve"> IF( ISNA( 'F_Input Override'!H1169 ), "", IF( ISBLANK( 'F_Input Override'!H1169 ), 'F_Inputs - BP'!H1169, 'F_Input Override'!H1169 ) )</f>
        <v>0</v>
      </c>
      <c r="I1169" s="58">
        <f xml:space="preserve"> IF( ISNA( 'F_Input Override'!I1169 ), "", IF( ISBLANK( 'F_Input Override'!I1169 ), 'F_Inputs - BP'!I1169, 'F_Input Override'!I1169 ) )</f>
        <v>0</v>
      </c>
      <c r="J1169" s="58">
        <f xml:space="preserve"> IF( ISNA( 'F_Input Override'!J1169 ), "", IF( ISBLANK( 'F_Input Override'!J1169 ), 'F_Inputs - BP'!J1169, 'F_Input Override'!J1169 ) )</f>
        <v>0</v>
      </c>
      <c r="K1169" s="64" t="str">
        <f xml:space="preserve"> INDEX(Lookup!C:C, MATCH('Inp - BP final'!B1169, Lookup!B:B, 0),)</f>
        <v>Plus totex ADDN1</v>
      </c>
      <c r="L1169" t="s">
        <v>367</v>
      </c>
    </row>
    <row r="1170" spans="1:12">
      <c r="A1170" t="s">
        <v>352</v>
      </c>
      <c r="B1170" t="s">
        <v>240</v>
      </c>
      <c r="C1170" t="s">
        <v>241</v>
      </c>
      <c r="D1170" t="s">
        <v>47</v>
      </c>
      <c r="E1170" t="s">
        <v>41</v>
      </c>
      <c r="F1170" s="58">
        <f xml:space="preserve"> IF( ISNA( 'F_Input Override'!F1170 ), "", IF( ISBLANK( 'F_Input Override'!F1170 ), 'F_Inputs - BP'!F1170, 'F_Input Override'!F1170 ) )</f>
        <v>0</v>
      </c>
      <c r="G1170" s="58">
        <f xml:space="preserve"> IF( ISNA( 'F_Input Override'!G1170 ), "", IF( ISBLANK( 'F_Input Override'!G1170 ), 'F_Inputs - BP'!G1170, 'F_Input Override'!G1170 ) )</f>
        <v>0</v>
      </c>
      <c r="H1170" s="58">
        <f xml:space="preserve"> IF( ISNA( 'F_Input Override'!H1170 ), "", IF( ISBLANK( 'F_Input Override'!H1170 ), 'F_Inputs - BP'!H1170, 'F_Input Override'!H1170 ) )</f>
        <v>0</v>
      </c>
      <c r="I1170" s="58">
        <f xml:space="preserve"> IF( ISNA( 'F_Input Override'!I1170 ), "", IF( ISBLANK( 'F_Input Override'!I1170 ), 'F_Inputs - BP'!I1170, 'F_Input Override'!I1170 ) )</f>
        <v>0</v>
      </c>
      <c r="J1170" s="58">
        <f xml:space="preserve"> IF( ISNA( 'F_Input Override'!J1170 ), "", IF( ISBLANK( 'F_Input Override'!J1170 ), 'F_Inputs - BP'!J1170, 'F_Input Override'!J1170 ) )</f>
        <v>0</v>
      </c>
      <c r="K1170" s="64" t="str">
        <f xml:space="preserve"> INDEX(Lookup!C:C, MATCH('Inp - BP final'!B1170, Lookup!B:B, 0),)</f>
        <v>Plus totex ADDN2</v>
      </c>
      <c r="L1170" t="s">
        <v>367</v>
      </c>
    </row>
    <row r="1171" spans="1:12">
      <c r="A1171" t="s">
        <v>352</v>
      </c>
      <c r="B1171" t="s">
        <v>242</v>
      </c>
      <c r="C1171" t="s">
        <v>243</v>
      </c>
      <c r="D1171" t="s">
        <v>47</v>
      </c>
      <c r="E1171" t="s">
        <v>41</v>
      </c>
      <c r="F1171" s="58">
        <f xml:space="preserve"> IF( ISNA( 'F_Input Override'!F1171 ), "", IF( ISBLANK( 'F_Input Override'!F1171 ), 'F_Inputs - BP'!F1171, 'F_Input Override'!F1171 ) )</f>
        <v>0</v>
      </c>
      <c r="G1171" s="58">
        <f xml:space="preserve"> IF( ISNA( 'F_Input Override'!G1171 ), "", IF( ISBLANK( 'F_Input Override'!G1171 ), 'F_Inputs - BP'!G1171, 'F_Input Override'!G1171 ) )</f>
        <v>19.155999999999999</v>
      </c>
      <c r="H1171" s="58">
        <f xml:space="preserve"> IF( ISNA( 'F_Input Override'!H1171 ), "", IF( ISBLANK( 'F_Input Override'!H1171 ), 'F_Inputs - BP'!H1171, 'F_Input Override'!H1171 ) )</f>
        <v>44.697000000000003</v>
      </c>
      <c r="I1171" s="58">
        <f xml:space="preserve"> IF( ISNA( 'F_Input Override'!I1171 ), "", IF( ISBLANK( 'F_Input Override'!I1171 ), 'F_Inputs - BP'!I1171, 'F_Input Override'!I1171 ) )</f>
        <v>47.116</v>
      </c>
      <c r="J1171" s="58">
        <f xml:space="preserve"> IF( ISNA( 'F_Input Override'!J1171 ), "", IF( ISBLANK( 'F_Input Override'!J1171 ), 'F_Inputs - BP'!J1171, 'F_Input Override'!J1171 ) )</f>
        <v>22.812999999999999</v>
      </c>
      <c r="K1171" s="64" t="str">
        <f xml:space="preserve"> INDEX(Lookup!C:C, MATCH('Inp - BP final'!B1171, Lookup!B:B, 0),)</f>
        <v>Plus totex Total</v>
      </c>
    </row>
    <row r="1172" spans="1:12">
      <c r="A1172" t="s">
        <v>352</v>
      </c>
      <c r="B1172" t="s">
        <v>244</v>
      </c>
      <c r="C1172" t="s">
        <v>245</v>
      </c>
      <c r="D1172" t="s">
        <v>47</v>
      </c>
      <c r="E1172" t="s">
        <v>41</v>
      </c>
      <c r="F1172" s="58">
        <f xml:space="preserve"> IF( ISNA( 'F_Input Override'!F1172 ), "", IF( ISBLANK( 'F_Input Override'!F1172 ), 'F_Inputs - BP'!F1172, 'F_Input Override'!F1172 ) )</f>
        <v>0</v>
      </c>
      <c r="G1172" s="58">
        <f xml:space="preserve"> IF( ISNA( 'F_Input Override'!G1172 ), "", IF( ISBLANK( 'F_Input Override'!G1172 ), 'F_Inputs - BP'!G1172, 'F_Input Override'!G1172 ) )</f>
        <v>0</v>
      </c>
      <c r="H1172" s="58">
        <f xml:space="preserve"> IF( ISNA( 'F_Input Override'!H1172 ), "", IF( ISBLANK( 'F_Input Override'!H1172 ), 'F_Inputs - BP'!H1172, 'F_Input Override'!H1172 ) )</f>
        <v>0</v>
      </c>
      <c r="I1172" s="58">
        <f xml:space="preserve"> IF( ISNA( 'F_Input Override'!I1172 ), "", IF( ISBLANK( 'F_Input Override'!I1172 ), 'F_Inputs - BP'!I1172, 'F_Input Override'!I1172 ) )</f>
        <v>0</v>
      </c>
      <c r="J1172" s="58">
        <f xml:space="preserve"> IF( ISNA( 'F_Input Override'!J1172 ), "", IF( ISBLANK( 'F_Input Override'!J1172 ), 'F_Inputs - BP'!J1172, 'F_Input Override'!J1172 ) )</f>
        <v>0</v>
      </c>
      <c r="K1172" s="64" t="str">
        <f xml:space="preserve"> INDEX(Lookup!C:C, MATCH('Inp - BP final'!B1172, Lookup!B:B, 0),)</f>
        <v>Plus capex WWN+</v>
      </c>
    </row>
    <row r="1173" spans="1:12">
      <c r="A1173" t="s">
        <v>352</v>
      </c>
      <c r="B1173" t="s">
        <v>246</v>
      </c>
      <c r="C1173" t="s">
        <v>247</v>
      </c>
      <c r="D1173" t="s">
        <v>47</v>
      </c>
      <c r="E1173" t="s">
        <v>41</v>
      </c>
      <c r="F1173" s="58">
        <f xml:space="preserve"> IF( ISNA( 'F_Input Override'!F1173 ), "", IF( ISBLANK( 'F_Input Override'!F1173 ), 'F_Inputs - BP'!F1173, 'F_Input Override'!F1173 ) )</f>
        <v>0</v>
      </c>
      <c r="G1173" s="58">
        <f xml:space="preserve"> IF( ISNA( 'F_Input Override'!G1173 ), "", IF( ISBLANK( 'F_Input Override'!G1173 ), 'F_Inputs - BP'!G1173, 'F_Input Override'!G1173 ) )</f>
        <v>0</v>
      </c>
      <c r="H1173" s="58">
        <f xml:space="preserve"> IF( ISNA( 'F_Input Override'!H1173 ), "", IF( ISBLANK( 'F_Input Override'!H1173 ), 'F_Inputs - BP'!H1173, 'F_Input Override'!H1173 ) )</f>
        <v>0</v>
      </c>
      <c r="I1173" s="58">
        <f xml:space="preserve"> IF( ISNA( 'F_Input Override'!I1173 ), "", IF( ISBLANK( 'F_Input Override'!I1173 ), 'F_Inputs - BP'!I1173, 'F_Input Override'!I1173 ) )</f>
        <v>0</v>
      </c>
      <c r="J1173" s="58">
        <f xml:space="preserve"> IF( ISNA( 'F_Input Override'!J1173 ), "", IF( ISBLANK( 'F_Input Override'!J1173 ), 'F_Inputs - BP'!J1173, 'F_Input Override'!J1173 ) )</f>
        <v>0</v>
      </c>
      <c r="K1173" s="64" t="str">
        <f xml:space="preserve"> INDEX(Lookup!C:C, MATCH('Inp - BP final'!B1173, Lookup!B:B, 0),)</f>
        <v>Plus capex WWN+</v>
      </c>
    </row>
    <row r="1174" spans="1:12">
      <c r="A1174" t="s">
        <v>352</v>
      </c>
      <c r="B1174" t="s">
        <v>248</v>
      </c>
      <c r="C1174" t="s">
        <v>249</v>
      </c>
      <c r="D1174" t="s">
        <v>47</v>
      </c>
      <c r="E1174" t="s">
        <v>41</v>
      </c>
      <c r="F1174" s="58">
        <f xml:space="preserve"> IF( ISNA( 'F_Input Override'!F1174 ), "", IF( ISBLANK( 'F_Input Override'!F1174 ), 'F_Inputs - BP'!F1174, 'F_Input Override'!F1174 ) )</f>
        <v>0</v>
      </c>
      <c r="G1174" s="58">
        <f xml:space="preserve"> IF( ISNA( 'F_Input Override'!G1174 ), "", IF( ISBLANK( 'F_Input Override'!G1174 ), 'F_Inputs - BP'!G1174, 'F_Input Override'!G1174 ) )</f>
        <v>0</v>
      </c>
      <c r="H1174" s="58">
        <f xml:space="preserve"> IF( ISNA( 'F_Input Override'!H1174 ), "", IF( ISBLANK( 'F_Input Override'!H1174 ), 'F_Inputs - BP'!H1174, 'F_Input Override'!H1174 ) )</f>
        <v>0</v>
      </c>
      <c r="I1174" s="58">
        <f xml:space="preserve"> IF( ISNA( 'F_Input Override'!I1174 ), "", IF( ISBLANK( 'F_Input Override'!I1174 ), 'F_Inputs - BP'!I1174, 'F_Input Override'!I1174 ) )</f>
        <v>0</v>
      </c>
      <c r="J1174" s="58">
        <f xml:space="preserve"> IF( ISNA( 'F_Input Override'!J1174 ), "", IF( ISBLANK( 'F_Input Override'!J1174 ), 'F_Inputs - BP'!J1174, 'F_Input Override'!J1174 ) )</f>
        <v>0</v>
      </c>
      <c r="K1174" s="64" t="str">
        <f xml:space="preserve"> INDEX(Lookup!C:C, MATCH('Inp - BP final'!B1174, Lookup!B:B, 0),)</f>
        <v>Plus capex WWN+</v>
      </c>
    </row>
    <row r="1175" spans="1:12">
      <c r="A1175" t="s">
        <v>352</v>
      </c>
      <c r="B1175" t="s">
        <v>250</v>
      </c>
      <c r="C1175" t="s">
        <v>251</v>
      </c>
      <c r="D1175" t="s">
        <v>47</v>
      </c>
      <c r="E1175" t="s">
        <v>41</v>
      </c>
      <c r="F1175" s="58">
        <f xml:space="preserve"> IF( ISNA( 'F_Input Override'!F1175 ), "", IF( ISBLANK( 'F_Input Override'!F1175 ), 'F_Inputs - BP'!F1175, 'F_Input Override'!F1175 ) )</f>
        <v>0</v>
      </c>
      <c r="G1175" s="58">
        <f xml:space="preserve"> IF( ISNA( 'F_Input Override'!G1175 ), "", IF( ISBLANK( 'F_Input Override'!G1175 ), 'F_Inputs - BP'!G1175, 'F_Input Override'!G1175 ) )</f>
        <v>0</v>
      </c>
      <c r="H1175" s="58">
        <f xml:space="preserve"> IF( ISNA( 'F_Input Override'!H1175 ), "", IF( ISBLANK( 'F_Input Override'!H1175 ), 'F_Inputs - BP'!H1175, 'F_Input Override'!H1175 ) )</f>
        <v>0</v>
      </c>
      <c r="I1175" s="58">
        <f xml:space="preserve"> IF( ISNA( 'F_Input Override'!I1175 ), "", IF( ISBLANK( 'F_Input Override'!I1175 ), 'F_Inputs - BP'!I1175, 'F_Input Override'!I1175 ) )</f>
        <v>0</v>
      </c>
      <c r="J1175" s="58">
        <f xml:space="preserve"> IF( ISNA( 'F_Input Override'!J1175 ), "", IF( ISBLANK( 'F_Input Override'!J1175 ), 'F_Inputs - BP'!J1175, 'F_Input Override'!J1175 ) )</f>
        <v>0</v>
      </c>
      <c r="K1175" s="64" t="str">
        <f xml:space="preserve"> INDEX(Lookup!C:C, MATCH('Inp - BP final'!B1175, Lookup!B:B, 0),)</f>
        <v>Plus capex WWN+</v>
      </c>
    </row>
    <row r="1176" spans="1:12">
      <c r="A1176" t="s">
        <v>352</v>
      </c>
      <c r="B1176" t="s">
        <v>252</v>
      </c>
      <c r="C1176" t="s">
        <v>253</v>
      </c>
      <c r="D1176" t="s">
        <v>47</v>
      </c>
      <c r="E1176" t="s">
        <v>41</v>
      </c>
      <c r="F1176" s="58">
        <f xml:space="preserve"> IF( ISNA( 'F_Input Override'!F1176 ), "", IF( ISBLANK( 'F_Input Override'!F1176 ), 'F_Inputs - BP'!F1176, 'F_Input Override'!F1176 ) )</f>
        <v>0</v>
      </c>
      <c r="G1176" s="58">
        <f xml:space="preserve"> IF( ISNA( 'F_Input Override'!G1176 ), "", IF( ISBLANK( 'F_Input Override'!G1176 ), 'F_Inputs - BP'!G1176, 'F_Input Override'!G1176 ) )</f>
        <v>0</v>
      </c>
      <c r="H1176" s="58">
        <f xml:space="preserve"> IF( ISNA( 'F_Input Override'!H1176 ), "", IF( ISBLANK( 'F_Input Override'!H1176 ), 'F_Inputs - BP'!H1176, 'F_Input Override'!H1176 ) )</f>
        <v>0</v>
      </c>
      <c r="I1176" s="58">
        <f xml:space="preserve"> IF( ISNA( 'F_Input Override'!I1176 ), "", IF( ISBLANK( 'F_Input Override'!I1176 ), 'F_Inputs - BP'!I1176, 'F_Input Override'!I1176 ) )</f>
        <v>0</v>
      </c>
      <c r="J1176" s="58">
        <f xml:space="preserve"> IF( ISNA( 'F_Input Override'!J1176 ), "", IF( ISBLANK( 'F_Input Override'!J1176 ), 'F_Inputs - BP'!J1176, 'F_Input Override'!J1176 ) )</f>
        <v>0</v>
      </c>
      <c r="K1176" s="64" t="str">
        <f xml:space="preserve"> INDEX(Lookup!C:C, MATCH('Inp - BP final'!B1176, Lookup!B:B, 0),)</f>
        <v>Plus capex WWN+</v>
      </c>
    </row>
    <row r="1177" spans="1:12">
      <c r="A1177" t="s">
        <v>352</v>
      </c>
      <c r="B1177" t="s">
        <v>254</v>
      </c>
      <c r="C1177" t="s">
        <v>255</v>
      </c>
      <c r="D1177" t="s">
        <v>47</v>
      </c>
      <c r="E1177" t="s">
        <v>41</v>
      </c>
      <c r="F1177" s="58">
        <f xml:space="preserve"> IF( ISNA( 'F_Input Override'!F1177 ), "", IF( ISBLANK( 'F_Input Override'!F1177 ), 'F_Inputs - BP'!F1177, 'F_Input Override'!F1177 ) )</f>
        <v>0</v>
      </c>
      <c r="G1177" s="58">
        <f xml:space="preserve"> IF( ISNA( 'F_Input Override'!G1177 ), "", IF( ISBLANK( 'F_Input Override'!G1177 ), 'F_Inputs - BP'!G1177, 'F_Input Override'!G1177 ) )</f>
        <v>0</v>
      </c>
      <c r="H1177" s="58">
        <f xml:space="preserve"> IF( ISNA( 'F_Input Override'!H1177 ), "", IF( ISBLANK( 'F_Input Override'!H1177 ), 'F_Inputs - BP'!H1177, 'F_Input Override'!H1177 ) )</f>
        <v>0</v>
      </c>
      <c r="I1177" s="58">
        <f xml:space="preserve"> IF( ISNA( 'F_Input Override'!I1177 ), "", IF( ISBLANK( 'F_Input Override'!I1177 ), 'F_Inputs - BP'!I1177, 'F_Input Override'!I1177 ) )</f>
        <v>0</v>
      </c>
      <c r="J1177" s="58">
        <f xml:space="preserve"> IF( ISNA( 'F_Input Override'!J1177 ), "", IF( ISBLANK( 'F_Input Override'!J1177 ), 'F_Inputs - BP'!J1177, 'F_Input Override'!J1177 ) )</f>
        <v>0</v>
      </c>
      <c r="K1177" s="64" t="str">
        <f xml:space="preserve"> INDEX(Lookup!C:C, MATCH('Inp - BP final'!B1177, Lookup!B:B, 0),)</f>
        <v>Plus capex BIO</v>
      </c>
    </row>
    <row r="1178" spans="1:12">
      <c r="A1178" t="s">
        <v>352</v>
      </c>
      <c r="B1178" t="s">
        <v>256</v>
      </c>
      <c r="C1178" t="s">
        <v>257</v>
      </c>
      <c r="D1178" t="s">
        <v>47</v>
      </c>
      <c r="E1178" t="s">
        <v>41</v>
      </c>
      <c r="F1178" s="58">
        <f xml:space="preserve"> IF( ISNA( 'F_Input Override'!F1178 ), "", IF( ISBLANK( 'F_Input Override'!F1178 ), 'F_Inputs - BP'!F1178, 'F_Input Override'!F1178 ) )</f>
        <v>0</v>
      </c>
      <c r="G1178" s="58">
        <f xml:space="preserve"> IF( ISNA( 'F_Input Override'!G1178 ), "", IF( ISBLANK( 'F_Input Override'!G1178 ), 'F_Inputs - BP'!G1178, 'F_Input Override'!G1178 ) )</f>
        <v>0</v>
      </c>
      <c r="H1178" s="58">
        <f xml:space="preserve"> IF( ISNA( 'F_Input Override'!H1178 ), "", IF( ISBLANK( 'F_Input Override'!H1178 ), 'F_Inputs - BP'!H1178, 'F_Input Override'!H1178 ) )</f>
        <v>0</v>
      </c>
      <c r="I1178" s="58">
        <f xml:space="preserve"> IF( ISNA( 'F_Input Override'!I1178 ), "", IF( ISBLANK( 'F_Input Override'!I1178 ), 'F_Inputs - BP'!I1178, 'F_Input Override'!I1178 ) )</f>
        <v>0</v>
      </c>
      <c r="J1178" s="58">
        <f xml:space="preserve"> IF( ISNA( 'F_Input Override'!J1178 ), "", IF( ISBLANK( 'F_Input Override'!J1178 ), 'F_Inputs - BP'!J1178, 'F_Input Override'!J1178 ) )</f>
        <v>0</v>
      </c>
      <c r="K1178" s="64" t="str">
        <f xml:space="preserve"> INDEX(Lookup!C:C, MATCH('Inp - BP final'!B1178, Lookup!B:B, 0),)</f>
        <v>Plus capex BIO</v>
      </c>
    </row>
    <row r="1179" spans="1:12">
      <c r="A1179" t="s">
        <v>352</v>
      </c>
      <c r="B1179" t="s">
        <v>258</v>
      </c>
      <c r="C1179" t="s">
        <v>259</v>
      </c>
      <c r="D1179" t="s">
        <v>47</v>
      </c>
      <c r="E1179" t="s">
        <v>41</v>
      </c>
      <c r="F1179" s="58">
        <f xml:space="preserve"> IF( ISNA( 'F_Input Override'!F1179 ), "", IF( ISBLANK( 'F_Input Override'!F1179 ), 'F_Inputs - BP'!F1179, 'F_Input Override'!F1179 ) )</f>
        <v>0</v>
      </c>
      <c r="G1179" s="58">
        <f xml:space="preserve"> IF( ISNA( 'F_Input Override'!G1179 ), "", IF( ISBLANK( 'F_Input Override'!G1179 ), 'F_Inputs - BP'!G1179, 'F_Input Override'!G1179 ) )</f>
        <v>0</v>
      </c>
      <c r="H1179" s="58">
        <f xml:space="preserve"> IF( ISNA( 'F_Input Override'!H1179 ), "", IF( ISBLANK( 'F_Input Override'!H1179 ), 'F_Inputs - BP'!H1179, 'F_Input Override'!H1179 ) )</f>
        <v>0</v>
      </c>
      <c r="I1179" s="58">
        <f xml:space="preserve"> IF( ISNA( 'F_Input Override'!I1179 ), "", IF( ISBLANK( 'F_Input Override'!I1179 ), 'F_Inputs - BP'!I1179, 'F_Input Override'!I1179 ) )</f>
        <v>0</v>
      </c>
      <c r="J1179" s="58">
        <f xml:space="preserve"> IF( ISNA( 'F_Input Override'!J1179 ), "", IF( ISBLANK( 'F_Input Override'!J1179 ), 'F_Inputs - BP'!J1179, 'F_Input Override'!J1179 ) )</f>
        <v>0</v>
      </c>
      <c r="K1179" s="64" t="str">
        <f xml:space="preserve"> INDEX(Lookup!C:C, MATCH('Inp - BP final'!B1179, Lookup!B:B, 0),)</f>
        <v>Plus capex BIO</v>
      </c>
    </row>
    <row r="1180" spans="1:12">
      <c r="A1180" t="s">
        <v>352</v>
      </c>
      <c r="B1180" t="s">
        <v>260</v>
      </c>
      <c r="C1180" t="s">
        <v>261</v>
      </c>
      <c r="D1180" t="s">
        <v>47</v>
      </c>
      <c r="E1180" t="s">
        <v>41</v>
      </c>
      <c r="F1180" s="58">
        <f xml:space="preserve"> IF( ISNA( 'F_Input Override'!F1180 ), "", IF( ISBLANK( 'F_Input Override'!F1180 ), 'F_Inputs - BP'!F1180, 'F_Input Override'!F1180 ) )</f>
        <v>0</v>
      </c>
      <c r="G1180" s="58">
        <f xml:space="preserve"> IF( ISNA( 'F_Input Override'!G1180 ), "", IF( ISBLANK( 'F_Input Override'!G1180 ), 'F_Inputs - BP'!G1180, 'F_Input Override'!G1180 ) )</f>
        <v>0</v>
      </c>
      <c r="H1180" s="58">
        <f xml:space="preserve"> IF( ISNA( 'F_Input Override'!H1180 ), "", IF( ISBLANK( 'F_Input Override'!H1180 ), 'F_Inputs - BP'!H1180, 'F_Input Override'!H1180 ) )</f>
        <v>0</v>
      </c>
      <c r="I1180" s="58">
        <f xml:space="preserve"> IF( ISNA( 'F_Input Override'!I1180 ), "", IF( ISBLANK( 'F_Input Override'!I1180 ), 'F_Inputs - BP'!I1180, 'F_Input Override'!I1180 ) )</f>
        <v>0</v>
      </c>
      <c r="J1180" s="58">
        <f xml:space="preserve"> IF( ISNA( 'F_Input Override'!J1180 ), "", IF( ISBLANK( 'F_Input Override'!J1180 ), 'F_Inputs - BP'!J1180, 'F_Input Override'!J1180 ) )</f>
        <v>0</v>
      </c>
      <c r="K1180" s="64" t="str">
        <f xml:space="preserve"> INDEX(Lookup!C:C, MATCH('Inp - BP final'!B1180, Lookup!B:B, 0),)</f>
        <v>Plus capex ADDN1</v>
      </c>
    </row>
    <row r="1181" spans="1:12">
      <c r="A1181" t="s">
        <v>352</v>
      </c>
      <c r="B1181" t="s">
        <v>262</v>
      </c>
      <c r="C1181" t="s">
        <v>263</v>
      </c>
      <c r="D1181" t="s">
        <v>47</v>
      </c>
      <c r="E1181" t="s">
        <v>41</v>
      </c>
      <c r="F1181" s="58">
        <f xml:space="preserve"> IF( ISNA( 'F_Input Override'!F1181 ), "", IF( ISBLANK( 'F_Input Override'!F1181 ), 'F_Inputs - BP'!F1181, 'F_Input Override'!F1181 ) )</f>
        <v>0</v>
      </c>
      <c r="G1181" s="58">
        <f xml:space="preserve"> IF( ISNA( 'F_Input Override'!G1181 ), "", IF( ISBLANK( 'F_Input Override'!G1181 ), 'F_Inputs - BP'!G1181, 'F_Input Override'!G1181 ) )</f>
        <v>0</v>
      </c>
      <c r="H1181" s="58">
        <f xml:space="preserve"> IF( ISNA( 'F_Input Override'!H1181 ), "", IF( ISBLANK( 'F_Input Override'!H1181 ), 'F_Inputs - BP'!H1181, 'F_Input Override'!H1181 ) )</f>
        <v>0</v>
      </c>
      <c r="I1181" s="58">
        <f xml:space="preserve"> IF( ISNA( 'F_Input Override'!I1181 ), "", IF( ISBLANK( 'F_Input Override'!I1181 ), 'F_Inputs - BP'!I1181, 'F_Input Override'!I1181 ) )</f>
        <v>0</v>
      </c>
      <c r="J1181" s="58">
        <f xml:space="preserve"> IF( ISNA( 'F_Input Override'!J1181 ), "", IF( ISBLANK( 'F_Input Override'!J1181 ), 'F_Inputs - BP'!J1181, 'F_Input Override'!J1181 ) )</f>
        <v>0</v>
      </c>
      <c r="K1181" s="64" t="str">
        <f xml:space="preserve"> INDEX(Lookup!C:C, MATCH('Inp - BP final'!B1181, Lookup!B:B, 0),)</f>
        <v>Plus capex ADDN2</v>
      </c>
    </row>
    <row r="1182" spans="1:12">
      <c r="A1182" t="s">
        <v>352</v>
      </c>
      <c r="B1182" t="s">
        <v>264</v>
      </c>
      <c r="C1182" t="s">
        <v>265</v>
      </c>
      <c r="D1182" t="s">
        <v>47</v>
      </c>
      <c r="E1182" t="s">
        <v>41</v>
      </c>
      <c r="F1182" s="58">
        <f xml:space="preserve"> IF( ISNA( 'F_Input Override'!F1182 ), "", IF( ISBLANK( 'F_Input Override'!F1182 ), 'F_Inputs - BP'!F1182, 'F_Input Override'!F1182 ) )</f>
        <v>0</v>
      </c>
      <c r="G1182" s="58">
        <f xml:space="preserve"> IF( ISNA( 'F_Input Override'!G1182 ), "", IF( ISBLANK( 'F_Input Override'!G1182 ), 'F_Inputs - BP'!G1182, 'F_Input Override'!G1182 ) )</f>
        <v>0</v>
      </c>
      <c r="H1182" s="58">
        <f xml:space="preserve"> IF( ISNA( 'F_Input Override'!H1182 ), "", IF( ISBLANK( 'F_Input Override'!H1182 ), 'F_Inputs - BP'!H1182, 'F_Input Override'!H1182 ) )</f>
        <v>0</v>
      </c>
      <c r="I1182" s="58">
        <f xml:space="preserve"> IF( ISNA( 'F_Input Override'!I1182 ), "", IF( ISBLANK( 'F_Input Override'!I1182 ), 'F_Inputs - BP'!I1182, 'F_Input Override'!I1182 ) )</f>
        <v>0</v>
      </c>
      <c r="J1182" s="58">
        <f xml:space="preserve"> IF( ISNA( 'F_Input Override'!J1182 ), "", IF( ISBLANK( 'F_Input Override'!J1182 ), 'F_Inputs - BP'!J1182, 'F_Input Override'!J1182 ) )</f>
        <v>0</v>
      </c>
      <c r="K1182" s="64" t="str">
        <f xml:space="preserve"> INDEX(Lookup!C:C, MATCH('Inp - BP final'!B1182, Lookup!B:B, 0),)</f>
        <v>Plus capex Total</v>
      </c>
    </row>
    <row r="1183" spans="1:12">
      <c r="A1183" t="s">
        <v>352</v>
      </c>
      <c r="B1183" t="s">
        <v>266</v>
      </c>
      <c r="C1183" t="s">
        <v>267</v>
      </c>
      <c r="D1183" t="s">
        <v>47</v>
      </c>
      <c r="E1183" t="s">
        <v>41</v>
      </c>
      <c r="F1183" s="58">
        <f xml:space="preserve"> IF( ISNA( 'F_Input Override'!F1183 ), "", IF( ISBLANK( 'F_Input Override'!F1183 ), 'F_Inputs - BP'!F1183, 'F_Input Override'!F1183 ) )</f>
        <v>0</v>
      </c>
      <c r="G1183" s="58">
        <f xml:space="preserve"> IF( ISNA( 'F_Input Override'!G1183 ), "", IF( ISBLANK( 'F_Input Override'!G1183 ), 'F_Inputs - BP'!G1183, 'F_Input Override'!G1183 ) )</f>
        <v>0</v>
      </c>
      <c r="H1183" s="58">
        <f xml:space="preserve"> IF( ISNA( 'F_Input Override'!H1183 ), "", IF( ISBLANK( 'F_Input Override'!H1183 ), 'F_Inputs - BP'!H1183, 'F_Input Override'!H1183 ) )</f>
        <v>0</v>
      </c>
      <c r="I1183" s="58">
        <f xml:space="preserve"> IF( ISNA( 'F_Input Override'!I1183 ), "", IF( ISBLANK( 'F_Input Override'!I1183 ), 'F_Inputs - BP'!I1183, 'F_Input Override'!I1183 ) )</f>
        <v>0</v>
      </c>
      <c r="J1183" s="58">
        <f xml:space="preserve"> IF( ISNA( 'F_Input Override'!J1183 ), "", IF( ISBLANK( 'F_Input Override'!J1183 ), 'F_Inputs - BP'!J1183, 'F_Input Override'!J1183 ) )</f>
        <v>0</v>
      </c>
      <c r="K1183" s="64" t="str">
        <f xml:space="preserve"> INDEX(Lookup!C:C, MATCH('Inp - BP final'!B1183, Lookup!B:B, 0),)</f>
        <v>Plus opex WWN+</v>
      </c>
    </row>
    <row r="1184" spans="1:12">
      <c r="A1184" t="s">
        <v>352</v>
      </c>
      <c r="B1184" t="s">
        <v>268</v>
      </c>
      <c r="C1184" t="s">
        <v>269</v>
      </c>
      <c r="D1184" t="s">
        <v>47</v>
      </c>
      <c r="E1184" t="s">
        <v>41</v>
      </c>
      <c r="F1184" s="58">
        <f xml:space="preserve"> IF( ISNA( 'F_Input Override'!F1184 ), "", IF( ISBLANK( 'F_Input Override'!F1184 ), 'F_Inputs - BP'!F1184, 'F_Input Override'!F1184 ) )</f>
        <v>0</v>
      </c>
      <c r="G1184" s="58">
        <f xml:space="preserve"> IF( ISNA( 'F_Input Override'!G1184 ), "", IF( ISBLANK( 'F_Input Override'!G1184 ), 'F_Inputs - BP'!G1184, 'F_Input Override'!G1184 ) )</f>
        <v>0</v>
      </c>
      <c r="H1184" s="58">
        <f xml:space="preserve"> IF( ISNA( 'F_Input Override'!H1184 ), "", IF( ISBLANK( 'F_Input Override'!H1184 ), 'F_Inputs - BP'!H1184, 'F_Input Override'!H1184 ) )</f>
        <v>0</v>
      </c>
      <c r="I1184" s="58">
        <f xml:space="preserve"> IF( ISNA( 'F_Input Override'!I1184 ), "", IF( ISBLANK( 'F_Input Override'!I1184 ), 'F_Inputs - BP'!I1184, 'F_Input Override'!I1184 ) )</f>
        <v>0</v>
      </c>
      <c r="J1184" s="58">
        <f xml:space="preserve"> IF( ISNA( 'F_Input Override'!J1184 ), "", IF( ISBLANK( 'F_Input Override'!J1184 ), 'F_Inputs - BP'!J1184, 'F_Input Override'!J1184 ) )</f>
        <v>0</v>
      </c>
      <c r="K1184" s="64" t="str">
        <f xml:space="preserve"> INDEX(Lookup!C:C, MATCH('Inp - BP final'!B1184, Lookup!B:B, 0),)</f>
        <v>Plus opex WWN+</v>
      </c>
    </row>
    <row r="1185" spans="1:11">
      <c r="A1185" t="s">
        <v>352</v>
      </c>
      <c r="B1185" t="s">
        <v>270</v>
      </c>
      <c r="C1185" t="s">
        <v>271</v>
      </c>
      <c r="D1185" t="s">
        <v>47</v>
      </c>
      <c r="E1185" t="s">
        <v>41</v>
      </c>
      <c r="F1185" s="58">
        <f xml:space="preserve"> IF( ISNA( 'F_Input Override'!F1185 ), "", IF( ISBLANK( 'F_Input Override'!F1185 ), 'F_Inputs - BP'!F1185, 'F_Input Override'!F1185 ) )</f>
        <v>0</v>
      </c>
      <c r="G1185" s="58">
        <f xml:space="preserve"> IF( ISNA( 'F_Input Override'!G1185 ), "", IF( ISBLANK( 'F_Input Override'!G1185 ), 'F_Inputs - BP'!G1185, 'F_Input Override'!G1185 ) )</f>
        <v>0</v>
      </c>
      <c r="H1185" s="58">
        <f xml:space="preserve"> IF( ISNA( 'F_Input Override'!H1185 ), "", IF( ISBLANK( 'F_Input Override'!H1185 ), 'F_Inputs - BP'!H1185, 'F_Input Override'!H1185 ) )</f>
        <v>0</v>
      </c>
      <c r="I1185" s="58">
        <f xml:space="preserve"> IF( ISNA( 'F_Input Override'!I1185 ), "", IF( ISBLANK( 'F_Input Override'!I1185 ), 'F_Inputs - BP'!I1185, 'F_Input Override'!I1185 ) )</f>
        <v>0</v>
      </c>
      <c r="J1185" s="58">
        <f xml:space="preserve"> IF( ISNA( 'F_Input Override'!J1185 ), "", IF( ISBLANK( 'F_Input Override'!J1185 ), 'F_Inputs - BP'!J1185, 'F_Input Override'!J1185 ) )</f>
        <v>0</v>
      </c>
      <c r="K1185" s="64" t="str">
        <f xml:space="preserve"> INDEX(Lookup!C:C, MATCH('Inp - BP final'!B1185, Lookup!B:B, 0),)</f>
        <v>Plus opex WWN+</v>
      </c>
    </row>
    <row r="1186" spans="1:11">
      <c r="A1186" t="s">
        <v>352</v>
      </c>
      <c r="B1186" t="s">
        <v>272</v>
      </c>
      <c r="C1186" t="s">
        <v>273</v>
      </c>
      <c r="D1186" t="s">
        <v>47</v>
      </c>
      <c r="E1186" t="s">
        <v>41</v>
      </c>
      <c r="F1186" s="58">
        <f xml:space="preserve"> IF( ISNA( 'F_Input Override'!F1186 ), "", IF( ISBLANK( 'F_Input Override'!F1186 ), 'F_Inputs - BP'!F1186, 'F_Input Override'!F1186 ) )</f>
        <v>0</v>
      </c>
      <c r="G1186" s="58">
        <f xml:space="preserve"> IF( ISNA( 'F_Input Override'!G1186 ), "", IF( ISBLANK( 'F_Input Override'!G1186 ), 'F_Inputs - BP'!G1186, 'F_Input Override'!G1186 ) )</f>
        <v>0</v>
      </c>
      <c r="H1186" s="58">
        <f xml:space="preserve"> IF( ISNA( 'F_Input Override'!H1186 ), "", IF( ISBLANK( 'F_Input Override'!H1186 ), 'F_Inputs - BP'!H1186, 'F_Input Override'!H1186 ) )</f>
        <v>0</v>
      </c>
      <c r="I1186" s="58">
        <f xml:space="preserve"> IF( ISNA( 'F_Input Override'!I1186 ), "", IF( ISBLANK( 'F_Input Override'!I1186 ), 'F_Inputs - BP'!I1186, 'F_Input Override'!I1186 ) )</f>
        <v>0</v>
      </c>
      <c r="J1186" s="58">
        <f xml:space="preserve"> IF( ISNA( 'F_Input Override'!J1186 ), "", IF( ISBLANK( 'F_Input Override'!J1186 ), 'F_Inputs - BP'!J1186, 'F_Input Override'!J1186 ) )</f>
        <v>0</v>
      </c>
      <c r="K1186" s="64" t="str">
        <f xml:space="preserve"> INDEX(Lookup!C:C, MATCH('Inp - BP final'!B1186, Lookup!B:B, 0),)</f>
        <v>Plus opex WWN+</v>
      </c>
    </row>
    <row r="1187" spans="1:11">
      <c r="A1187" t="s">
        <v>352</v>
      </c>
      <c r="B1187" t="s">
        <v>274</v>
      </c>
      <c r="C1187" t="s">
        <v>275</v>
      </c>
      <c r="D1187" t="s">
        <v>47</v>
      </c>
      <c r="E1187" t="s">
        <v>41</v>
      </c>
      <c r="F1187" s="58">
        <f xml:space="preserve"> IF( ISNA( 'F_Input Override'!F1187 ), "", IF( ISBLANK( 'F_Input Override'!F1187 ), 'F_Inputs - BP'!F1187, 'F_Input Override'!F1187 ) )</f>
        <v>0</v>
      </c>
      <c r="G1187" s="58">
        <f xml:space="preserve"> IF( ISNA( 'F_Input Override'!G1187 ), "", IF( ISBLANK( 'F_Input Override'!G1187 ), 'F_Inputs - BP'!G1187, 'F_Input Override'!G1187 ) )</f>
        <v>0</v>
      </c>
      <c r="H1187" s="58">
        <f xml:space="preserve"> IF( ISNA( 'F_Input Override'!H1187 ), "", IF( ISBLANK( 'F_Input Override'!H1187 ), 'F_Inputs - BP'!H1187, 'F_Input Override'!H1187 ) )</f>
        <v>0</v>
      </c>
      <c r="I1187" s="58">
        <f xml:space="preserve"> IF( ISNA( 'F_Input Override'!I1187 ), "", IF( ISBLANK( 'F_Input Override'!I1187 ), 'F_Inputs - BP'!I1187, 'F_Input Override'!I1187 ) )</f>
        <v>0</v>
      </c>
      <c r="J1187" s="58">
        <f xml:space="preserve"> IF( ISNA( 'F_Input Override'!J1187 ), "", IF( ISBLANK( 'F_Input Override'!J1187 ), 'F_Inputs - BP'!J1187, 'F_Input Override'!J1187 ) )</f>
        <v>0</v>
      </c>
      <c r="K1187" s="64" t="str">
        <f xml:space="preserve"> INDEX(Lookup!C:C, MATCH('Inp - BP final'!B1187, Lookup!B:B, 0),)</f>
        <v>Plus opex WWN+</v>
      </c>
    </row>
    <row r="1188" spans="1:11">
      <c r="A1188" t="s">
        <v>352</v>
      </c>
      <c r="B1188" t="s">
        <v>276</v>
      </c>
      <c r="C1188" t="s">
        <v>277</v>
      </c>
      <c r="D1188" t="s">
        <v>47</v>
      </c>
      <c r="E1188" t="s">
        <v>41</v>
      </c>
      <c r="F1188" s="58">
        <f xml:space="preserve"> IF( ISNA( 'F_Input Override'!F1188 ), "", IF( ISBLANK( 'F_Input Override'!F1188 ), 'F_Inputs - BP'!F1188, 'F_Input Override'!F1188 ) )</f>
        <v>0</v>
      </c>
      <c r="G1188" s="58">
        <f xml:space="preserve"> IF( ISNA( 'F_Input Override'!G1188 ), "", IF( ISBLANK( 'F_Input Override'!G1188 ), 'F_Inputs - BP'!G1188, 'F_Input Override'!G1188 ) )</f>
        <v>0</v>
      </c>
      <c r="H1188" s="58">
        <f xml:space="preserve"> IF( ISNA( 'F_Input Override'!H1188 ), "", IF( ISBLANK( 'F_Input Override'!H1188 ), 'F_Inputs - BP'!H1188, 'F_Input Override'!H1188 ) )</f>
        <v>0</v>
      </c>
      <c r="I1188" s="58">
        <f xml:space="preserve"> IF( ISNA( 'F_Input Override'!I1188 ), "", IF( ISBLANK( 'F_Input Override'!I1188 ), 'F_Inputs - BP'!I1188, 'F_Input Override'!I1188 ) )</f>
        <v>0</v>
      </c>
      <c r="J1188" s="58">
        <f xml:space="preserve"> IF( ISNA( 'F_Input Override'!J1188 ), "", IF( ISBLANK( 'F_Input Override'!J1188 ), 'F_Inputs - BP'!J1188, 'F_Input Override'!J1188 ) )</f>
        <v>0</v>
      </c>
      <c r="K1188" s="64" t="str">
        <f xml:space="preserve"> INDEX(Lookup!C:C, MATCH('Inp - BP final'!B1188, Lookup!B:B, 0),)</f>
        <v>Plus opex BIO</v>
      </c>
    </row>
    <row r="1189" spans="1:11">
      <c r="A1189" t="s">
        <v>352</v>
      </c>
      <c r="B1189" t="s">
        <v>278</v>
      </c>
      <c r="C1189" t="s">
        <v>279</v>
      </c>
      <c r="D1189" t="s">
        <v>47</v>
      </c>
      <c r="E1189" t="s">
        <v>41</v>
      </c>
      <c r="F1189" s="58">
        <f xml:space="preserve"> IF( ISNA( 'F_Input Override'!F1189 ), "", IF( ISBLANK( 'F_Input Override'!F1189 ), 'F_Inputs - BP'!F1189, 'F_Input Override'!F1189 ) )</f>
        <v>0</v>
      </c>
      <c r="G1189" s="58">
        <f xml:space="preserve"> IF( ISNA( 'F_Input Override'!G1189 ), "", IF( ISBLANK( 'F_Input Override'!G1189 ), 'F_Inputs - BP'!G1189, 'F_Input Override'!G1189 ) )</f>
        <v>0</v>
      </c>
      <c r="H1189" s="58">
        <f xml:space="preserve"> IF( ISNA( 'F_Input Override'!H1189 ), "", IF( ISBLANK( 'F_Input Override'!H1189 ), 'F_Inputs - BP'!H1189, 'F_Input Override'!H1189 ) )</f>
        <v>0</v>
      </c>
      <c r="I1189" s="58">
        <f xml:space="preserve"> IF( ISNA( 'F_Input Override'!I1189 ), "", IF( ISBLANK( 'F_Input Override'!I1189 ), 'F_Inputs - BP'!I1189, 'F_Input Override'!I1189 ) )</f>
        <v>0</v>
      </c>
      <c r="J1189" s="58">
        <f xml:space="preserve"> IF( ISNA( 'F_Input Override'!J1189 ), "", IF( ISBLANK( 'F_Input Override'!J1189 ), 'F_Inputs - BP'!J1189, 'F_Input Override'!J1189 ) )</f>
        <v>0</v>
      </c>
      <c r="K1189" s="64" t="str">
        <f xml:space="preserve"> INDEX(Lookup!C:C, MATCH('Inp - BP final'!B1189, Lookup!B:B, 0),)</f>
        <v>Plus opex BIO</v>
      </c>
    </row>
    <row r="1190" spans="1:11">
      <c r="A1190" t="s">
        <v>352</v>
      </c>
      <c r="B1190" t="s">
        <v>280</v>
      </c>
      <c r="C1190" t="s">
        <v>281</v>
      </c>
      <c r="D1190" t="s">
        <v>47</v>
      </c>
      <c r="E1190" t="s">
        <v>41</v>
      </c>
      <c r="F1190" s="58">
        <f xml:space="preserve"> IF( ISNA( 'F_Input Override'!F1190 ), "", IF( ISBLANK( 'F_Input Override'!F1190 ), 'F_Inputs - BP'!F1190, 'F_Input Override'!F1190 ) )</f>
        <v>0</v>
      </c>
      <c r="G1190" s="58">
        <f xml:space="preserve"> IF( ISNA( 'F_Input Override'!G1190 ), "", IF( ISBLANK( 'F_Input Override'!G1190 ), 'F_Inputs - BP'!G1190, 'F_Input Override'!G1190 ) )</f>
        <v>0</v>
      </c>
      <c r="H1190" s="58">
        <f xml:space="preserve"> IF( ISNA( 'F_Input Override'!H1190 ), "", IF( ISBLANK( 'F_Input Override'!H1190 ), 'F_Inputs - BP'!H1190, 'F_Input Override'!H1190 ) )</f>
        <v>0</v>
      </c>
      <c r="I1190" s="58">
        <f xml:space="preserve"> IF( ISNA( 'F_Input Override'!I1190 ), "", IF( ISBLANK( 'F_Input Override'!I1190 ), 'F_Inputs - BP'!I1190, 'F_Input Override'!I1190 ) )</f>
        <v>0</v>
      </c>
      <c r="J1190" s="58">
        <f xml:space="preserve"> IF( ISNA( 'F_Input Override'!J1190 ), "", IF( ISBLANK( 'F_Input Override'!J1190 ), 'F_Inputs - BP'!J1190, 'F_Input Override'!J1190 ) )</f>
        <v>0</v>
      </c>
      <c r="K1190" s="64" t="str">
        <f xml:space="preserve"> INDEX(Lookup!C:C, MATCH('Inp - BP final'!B1190, Lookup!B:B, 0),)</f>
        <v>Plus opex BIO</v>
      </c>
    </row>
    <row r="1191" spans="1:11">
      <c r="A1191" t="s">
        <v>352</v>
      </c>
      <c r="B1191" t="s">
        <v>282</v>
      </c>
      <c r="C1191" t="s">
        <v>283</v>
      </c>
      <c r="D1191" t="s">
        <v>47</v>
      </c>
      <c r="E1191" t="s">
        <v>41</v>
      </c>
      <c r="F1191" s="58">
        <f xml:space="preserve"> IF( ISNA( 'F_Input Override'!F1191 ), "", IF( ISBLANK( 'F_Input Override'!F1191 ), 'F_Inputs - BP'!F1191, 'F_Input Override'!F1191 ) )</f>
        <v>0</v>
      </c>
      <c r="G1191" s="58">
        <f xml:space="preserve"> IF( ISNA( 'F_Input Override'!G1191 ), "", IF( ISBLANK( 'F_Input Override'!G1191 ), 'F_Inputs - BP'!G1191, 'F_Input Override'!G1191 ) )</f>
        <v>0</v>
      </c>
      <c r="H1191" s="58">
        <f xml:space="preserve"> IF( ISNA( 'F_Input Override'!H1191 ), "", IF( ISBLANK( 'F_Input Override'!H1191 ), 'F_Inputs - BP'!H1191, 'F_Input Override'!H1191 ) )</f>
        <v>0</v>
      </c>
      <c r="I1191" s="58">
        <f xml:space="preserve"> IF( ISNA( 'F_Input Override'!I1191 ), "", IF( ISBLANK( 'F_Input Override'!I1191 ), 'F_Inputs - BP'!I1191, 'F_Input Override'!I1191 ) )</f>
        <v>0</v>
      </c>
      <c r="J1191" s="58">
        <f xml:space="preserve"> IF( ISNA( 'F_Input Override'!J1191 ), "", IF( ISBLANK( 'F_Input Override'!J1191 ), 'F_Inputs - BP'!J1191, 'F_Input Override'!J1191 ) )</f>
        <v>0</v>
      </c>
      <c r="K1191" s="64" t="str">
        <f xml:space="preserve"> INDEX(Lookup!C:C, MATCH('Inp - BP final'!B1191, Lookup!B:B, 0),)</f>
        <v>Plus opex ADDN1</v>
      </c>
    </row>
    <row r="1192" spans="1:11">
      <c r="A1192" t="s">
        <v>352</v>
      </c>
      <c r="B1192" t="s">
        <v>284</v>
      </c>
      <c r="C1192" t="s">
        <v>285</v>
      </c>
      <c r="D1192" t="s">
        <v>47</v>
      </c>
      <c r="E1192" t="s">
        <v>41</v>
      </c>
      <c r="F1192" s="58">
        <f xml:space="preserve"> IF( ISNA( 'F_Input Override'!F1192 ), "", IF( ISBLANK( 'F_Input Override'!F1192 ), 'F_Inputs - BP'!F1192, 'F_Input Override'!F1192 ) )</f>
        <v>0</v>
      </c>
      <c r="G1192" s="58">
        <f xml:space="preserve"> IF( ISNA( 'F_Input Override'!G1192 ), "", IF( ISBLANK( 'F_Input Override'!G1192 ), 'F_Inputs - BP'!G1192, 'F_Input Override'!G1192 ) )</f>
        <v>0</v>
      </c>
      <c r="H1192" s="58">
        <f xml:space="preserve"> IF( ISNA( 'F_Input Override'!H1192 ), "", IF( ISBLANK( 'F_Input Override'!H1192 ), 'F_Inputs - BP'!H1192, 'F_Input Override'!H1192 ) )</f>
        <v>0</v>
      </c>
      <c r="I1192" s="58">
        <f xml:space="preserve"> IF( ISNA( 'F_Input Override'!I1192 ), "", IF( ISBLANK( 'F_Input Override'!I1192 ), 'F_Inputs - BP'!I1192, 'F_Input Override'!I1192 ) )</f>
        <v>0</v>
      </c>
      <c r="J1192" s="58">
        <f xml:space="preserve"> IF( ISNA( 'F_Input Override'!J1192 ), "", IF( ISBLANK( 'F_Input Override'!J1192 ), 'F_Inputs - BP'!J1192, 'F_Input Override'!J1192 ) )</f>
        <v>0</v>
      </c>
      <c r="K1192" s="64" t="str">
        <f xml:space="preserve"> INDEX(Lookup!C:C, MATCH('Inp - BP final'!B1192, Lookup!B:B, 0),)</f>
        <v>Plus opex ADDN2</v>
      </c>
    </row>
    <row r="1193" spans="1:11">
      <c r="A1193" t="s">
        <v>352</v>
      </c>
      <c r="B1193" t="s">
        <v>286</v>
      </c>
      <c r="C1193" t="s">
        <v>287</v>
      </c>
      <c r="D1193" t="s">
        <v>47</v>
      </c>
      <c r="E1193" t="s">
        <v>41</v>
      </c>
      <c r="F1193" s="58">
        <f xml:space="preserve"> IF( ISNA( 'F_Input Override'!F1193 ), "", IF( ISBLANK( 'F_Input Override'!F1193 ), 'F_Inputs - BP'!F1193, 'F_Input Override'!F1193 ) )</f>
        <v>0</v>
      </c>
      <c r="G1193" s="58">
        <f xml:space="preserve"> IF( ISNA( 'F_Input Override'!G1193 ), "", IF( ISBLANK( 'F_Input Override'!G1193 ), 'F_Inputs - BP'!G1193, 'F_Input Override'!G1193 ) )</f>
        <v>0</v>
      </c>
      <c r="H1193" s="58">
        <f xml:space="preserve"> IF( ISNA( 'F_Input Override'!H1193 ), "", IF( ISBLANK( 'F_Input Override'!H1193 ), 'F_Inputs - BP'!H1193, 'F_Input Override'!H1193 ) )</f>
        <v>0</v>
      </c>
      <c r="I1193" s="58">
        <f xml:space="preserve"> IF( ISNA( 'F_Input Override'!I1193 ), "", IF( ISBLANK( 'F_Input Override'!I1193 ), 'F_Inputs - BP'!I1193, 'F_Input Override'!I1193 ) )</f>
        <v>0</v>
      </c>
      <c r="J1193" s="58">
        <f xml:space="preserve"> IF( ISNA( 'F_Input Override'!J1193 ), "", IF( ISBLANK( 'F_Input Override'!J1193 ), 'F_Inputs - BP'!J1193, 'F_Input Override'!J1193 ) )</f>
        <v>0</v>
      </c>
      <c r="K1193" s="64" t="str">
        <f xml:space="preserve"> INDEX(Lookup!C:C, MATCH('Inp - BP final'!B1193, Lookup!B:B, 0),)</f>
        <v>Plus opex Total</v>
      </c>
    </row>
    <row r="1194" spans="1:11">
      <c r="A1194" t="s">
        <v>352</v>
      </c>
      <c r="B1194" t="s">
        <v>288</v>
      </c>
      <c r="C1194" t="s">
        <v>289</v>
      </c>
      <c r="D1194" t="s">
        <v>47</v>
      </c>
      <c r="E1194" t="s">
        <v>41</v>
      </c>
      <c r="F1194" s="58">
        <f xml:space="preserve"> IF( ISNA( 'F_Input Override'!F1194 ), "", IF( ISBLANK( 'F_Input Override'!F1194 ), 'F_Inputs - BP'!F1194, 'F_Input Override'!F1194 ) )</f>
        <v>0</v>
      </c>
      <c r="G1194" s="58">
        <f xml:space="preserve"> IF( ISNA( 'F_Input Override'!G1194 ), "", IF( ISBLANK( 'F_Input Override'!G1194 ), 'F_Inputs - BP'!G1194, 'F_Input Override'!G1194 ) )</f>
        <v>0</v>
      </c>
      <c r="H1194" s="58">
        <f xml:space="preserve"> IF( ISNA( 'F_Input Override'!H1194 ), "", IF( ISBLANK( 'F_Input Override'!H1194 ), 'F_Inputs - BP'!H1194, 'F_Input Override'!H1194 ) )</f>
        <v>0</v>
      </c>
      <c r="I1194" s="58">
        <f xml:space="preserve"> IF( ISNA( 'F_Input Override'!I1194 ), "", IF( ISBLANK( 'F_Input Override'!I1194 ), 'F_Inputs - BP'!I1194, 'F_Input Override'!I1194 ) )</f>
        <v>0</v>
      </c>
      <c r="J1194" s="58">
        <f xml:space="preserve"> IF( ISNA( 'F_Input Override'!J1194 ), "", IF( ISBLANK( 'F_Input Override'!J1194 ), 'F_Inputs - BP'!J1194, 'F_Input Override'!J1194 ) )</f>
        <v>0</v>
      </c>
      <c r="K1194" s="64" t="str">
        <f xml:space="preserve"> INDEX(Lookup!C:C, MATCH('Inp - BP final'!B1194, Lookup!B:B, 0),)</f>
        <v>Plus totex WWN+</v>
      </c>
    </row>
    <row r="1195" spans="1:11">
      <c r="A1195" t="s">
        <v>352</v>
      </c>
      <c r="B1195" t="s">
        <v>290</v>
      </c>
      <c r="C1195" t="s">
        <v>291</v>
      </c>
      <c r="D1195" t="s">
        <v>47</v>
      </c>
      <c r="E1195" t="s">
        <v>41</v>
      </c>
      <c r="F1195" s="58">
        <f xml:space="preserve"> IF( ISNA( 'F_Input Override'!F1195 ), "", IF( ISBLANK( 'F_Input Override'!F1195 ), 'F_Inputs - BP'!F1195, 'F_Input Override'!F1195 ) )</f>
        <v>0</v>
      </c>
      <c r="G1195" s="58">
        <f xml:space="preserve"> IF( ISNA( 'F_Input Override'!G1195 ), "", IF( ISBLANK( 'F_Input Override'!G1195 ), 'F_Inputs - BP'!G1195, 'F_Input Override'!G1195 ) )</f>
        <v>0</v>
      </c>
      <c r="H1195" s="58">
        <f xml:space="preserve"> IF( ISNA( 'F_Input Override'!H1195 ), "", IF( ISBLANK( 'F_Input Override'!H1195 ), 'F_Inputs - BP'!H1195, 'F_Input Override'!H1195 ) )</f>
        <v>0</v>
      </c>
      <c r="I1195" s="58">
        <f xml:space="preserve"> IF( ISNA( 'F_Input Override'!I1195 ), "", IF( ISBLANK( 'F_Input Override'!I1195 ), 'F_Inputs - BP'!I1195, 'F_Input Override'!I1195 ) )</f>
        <v>0</v>
      </c>
      <c r="J1195" s="58">
        <f xml:space="preserve"> IF( ISNA( 'F_Input Override'!J1195 ), "", IF( ISBLANK( 'F_Input Override'!J1195 ), 'F_Inputs - BP'!J1195, 'F_Input Override'!J1195 ) )</f>
        <v>0</v>
      </c>
      <c r="K1195" s="64" t="str">
        <f xml:space="preserve"> INDEX(Lookup!C:C, MATCH('Inp - BP final'!B1195, Lookup!B:B, 0),)</f>
        <v>Plus totex WWN+</v>
      </c>
    </row>
    <row r="1196" spans="1:11">
      <c r="A1196" t="s">
        <v>352</v>
      </c>
      <c r="B1196" t="s">
        <v>292</v>
      </c>
      <c r="C1196" t="s">
        <v>293</v>
      </c>
      <c r="D1196" t="s">
        <v>47</v>
      </c>
      <c r="E1196" t="s">
        <v>41</v>
      </c>
      <c r="F1196" s="58">
        <f xml:space="preserve"> IF( ISNA( 'F_Input Override'!F1196 ), "", IF( ISBLANK( 'F_Input Override'!F1196 ), 'F_Inputs - BP'!F1196, 'F_Input Override'!F1196 ) )</f>
        <v>0</v>
      </c>
      <c r="G1196" s="58">
        <f xml:space="preserve"> IF( ISNA( 'F_Input Override'!G1196 ), "", IF( ISBLANK( 'F_Input Override'!G1196 ), 'F_Inputs - BP'!G1196, 'F_Input Override'!G1196 ) )</f>
        <v>0</v>
      </c>
      <c r="H1196" s="58">
        <f xml:space="preserve"> IF( ISNA( 'F_Input Override'!H1196 ), "", IF( ISBLANK( 'F_Input Override'!H1196 ), 'F_Inputs - BP'!H1196, 'F_Input Override'!H1196 ) )</f>
        <v>0</v>
      </c>
      <c r="I1196" s="58">
        <f xml:space="preserve"> IF( ISNA( 'F_Input Override'!I1196 ), "", IF( ISBLANK( 'F_Input Override'!I1196 ), 'F_Inputs - BP'!I1196, 'F_Input Override'!I1196 ) )</f>
        <v>0</v>
      </c>
      <c r="J1196" s="58">
        <f xml:space="preserve"> IF( ISNA( 'F_Input Override'!J1196 ), "", IF( ISBLANK( 'F_Input Override'!J1196 ), 'F_Inputs - BP'!J1196, 'F_Input Override'!J1196 ) )</f>
        <v>0</v>
      </c>
      <c r="K1196" s="64" t="str">
        <f xml:space="preserve"> INDEX(Lookup!C:C, MATCH('Inp - BP final'!B1196, Lookup!B:B, 0),)</f>
        <v>Plus totex WWN+</v>
      </c>
    </row>
    <row r="1197" spans="1:11">
      <c r="A1197" t="s">
        <v>352</v>
      </c>
      <c r="B1197" t="s">
        <v>294</v>
      </c>
      <c r="C1197" t="s">
        <v>295</v>
      </c>
      <c r="D1197" t="s">
        <v>47</v>
      </c>
      <c r="E1197" t="s">
        <v>41</v>
      </c>
      <c r="F1197" s="58">
        <f xml:space="preserve"> IF( ISNA( 'F_Input Override'!F1197 ), "", IF( ISBLANK( 'F_Input Override'!F1197 ), 'F_Inputs - BP'!F1197, 'F_Input Override'!F1197 ) )</f>
        <v>0</v>
      </c>
      <c r="G1197" s="58">
        <f xml:space="preserve"> IF( ISNA( 'F_Input Override'!G1197 ), "", IF( ISBLANK( 'F_Input Override'!G1197 ), 'F_Inputs - BP'!G1197, 'F_Input Override'!G1197 ) )</f>
        <v>0</v>
      </c>
      <c r="H1197" s="58">
        <f xml:space="preserve"> IF( ISNA( 'F_Input Override'!H1197 ), "", IF( ISBLANK( 'F_Input Override'!H1197 ), 'F_Inputs - BP'!H1197, 'F_Input Override'!H1197 ) )</f>
        <v>0</v>
      </c>
      <c r="I1197" s="58">
        <f xml:space="preserve"> IF( ISNA( 'F_Input Override'!I1197 ), "", IF( ISBLANK( 'F_Input Override'!I1197 ), 'F_Inputs - BP'!I1197, 'F_Input Override'!I1197 ) )</f>
        <v>0</v>
      </c>
      <c r="J1197" s="58">
        <f xml:space="preserve"> IF( ISNA( 'F_Input Override'!J1197 ), "", IF( ISBLANK( 'F_Input Override'!J1197 ), 'F_Inputs - BP'!J1197, 'F_Input Override'!J1197 ) )</f>
        <v>0</v>
      </c>
      <c r="K1197" s="64" t="str">
        <f xml:space="preserve"> INDEX(Lookup!C:C, MATCH('Inp - BP final'!B1197, Lookup!B:B, 0),)</f>
        <v>Plus totex WWN+</v>
      </c>
    </row>
    <row r="1198" spans="1:11">
      <c r="A1198" t="s">
        <v>352</v>
      </c>
      <c r="B1198" t="s">
        <v>296</v>
      </c>
      <c r="C1198" t="s">
        <v>297</v>
      </c>
      <c r="D1198" t="s">
        <v>47</v>
      </c>
      <c r="E1198" t="s">
        <v>41</v>
      </c>
      <c r="F1198" s="58">
        <f xml:space="preserve"> IF( ISNA( 'F_Input Override'!F1198 ), "", IF( ISBLANK( 'F_Input Override'!F1198 ), 'F_Inputs - BP'!F1198, 'F_Input Override'!F1198 ) )</f>
        <v>0</v>
      </c>
      <c r="G1198" s="58">
        <f xml:space="preserve"> IF( ISNA( 'F_Input Override'!G1198 ), "", IF( ISBLANK( 'F_Input Override'!G1198 ), 'F_Inputs - BP'!G1198, 'F_Input Override'!G1198 ) )</f>
        <v>0</v>
      </c>
      <c r="H1198" s="58">
        <f xml:space="preserve"> IF( ISNA( 'F_Input Override'!H1198 ), "", IF( ISBLANK( 'F_Input Override'!H1198 ), 'F_Inputs - BP'!H1198, 'F_Input Override'!H1198 ) )</f>
        <v>0</v>
      </c>
      <c r="I1198" s="58">
        <f xml:space="preserve"> IF( ISNA( 'F_Input Override'!I1198 ), "", IF( ISBLANK( 'F_Input Override'!I1198 ), 'F_Inputs - BP'!I1198, 'F_Input Override'!I1198 ) )</f>
        <v>0</v>
      </c>
      <c r="J1198" s="58">
        <f xml:space="preserve"> IF( ISNA( 'F_Input Override'!J1198 ), "", IF( ISBLANK( 'F_Input Override'!J1198 ), 'F_Inputs - BP'!J1198, 'F_Input Override'!J1198 ) )</f>
        <v>0</v>
      </c>
      <c r="K1198" s="64" t="str">
        <f xml:space="preserve"> INDEX(Lookup!C:C, MATCH('Inp - BP final'!B1198, Lookup!B:B, 0),)</f>
        <v>Plus totex WWN+</v>
      </c>
    </row>
    <row r="1199" spans="1:11">
      <c r="A1199" t="s">
        <v>352</v>
      </c>
      <c r="B1199" t="s">
        <v>298</v>
      </c>
      <c r="C1199" t="s">
        <v>299</v>
      </c>
      <c r="D1199" t="s">
        <v>47</v>
      </c>
      <c r="E1199" t="s">
        <v>41</v>
      </c>
      <c r="F1199" s="58">
        <f xml:space="preserve"> IF( ISNA( 'F_Input Override'!F1199 ), "", IF( ISBLANK( 'F_Input Override'!F1199 ), 'F_Inputs - BP'!F1199, 'F_Input Override'!F1199 ) )</f>
        <v>0</v>
      </c>
      <c r="G1199" s="58">
        <f xml:space="preserve"> IF( ISNA( 'F_Input Override'!G1199 ), "", IF( ISBLANK( 'F_Input Override'!G1199 ), 'F_Inputs - BP'!G1199, 'F_Input Override'!G1199 ) )</f>
        <v>0</v>
      </c>
      <c r="H1199" s="58">
        <f xml:space="preserve"> IF( ISNA( 'F_Input Override'!H1199 ), "", IF( ISBLANK( 'F_Input Override'!H1199 ), 'F_Inputs - BP'!H1199, 'F_Input Override'!H1199 ) )</f>
        <v>0</v>
      </c>
      <c r="I1199" s="58">
        <f xml:space="preserve"> IF( ISNA( 'F_Input Override'!I1199 ), "", IF( ISBLANK( 'F_Input Override'!I1199 ), 'F_Inputs - BP'!I1199, 'F_Input Override'!I1199 ) )</f>
        <v>0</v>
      </c>
      <c r="J1199" s="58">
        <f xml:space="preserve"> IF( ISNA( 'F_Input Override'!J1199 ), "", IF( ISBLANK( 'F_Input Override'!J1199 ), 'F_Inputs - BP'!J1199, 'F_Input Override'!J1199 ) )</f>
        <v>0</v>
      </c>
      <c r="K1199" s="64" t="str">
        <f xml:space="preserve"> INDEX(Lookup!C:C, MATCH('Inp - BP final'!B1199, Lookup!B:B, 0),)</f>
        <v>Plus totex BIO</v>
      </c>
    </row>
    <row r="1200" spans="1:11">
      <c r="A1200" t="s">
        <v>352</v>
      </c>
      <c r="B1200" t="s">
        <v>300</v>
      </c>
      <c r="C1200" t="s">
        <v>301</v>
      </c>
      <c r="D1200" t="s">
        <v>47</v>
      </c>
      <c r="E1200" t="s">
        <v>41</v>
      </c>
      <c r="F1200" s="58">
        <f xml:space="preserve"> IF( ISNA( 'F_Input Override'!F1200 ), "", IF( ISBLANK( 'F_Input Override'!F1200 ), 'F_Inputs - BP'!F1200, 'F_Input Override'!F1200 ) )</f>
        <v>0</v>
      </c>
      <c r="G1200" s="58">
        <f xml:space="preserve"> IF( ISNA( 'F_Input Override'!G1200 ), "", IF( ISBLANK( 'F_Input Override'!G1200 ), 'F_Inputs - BP'!G1200, 'F_Input Override'!G1200 ) )</f>
        <v>0</v>
      </c>
      <c r="H1200" s="58">
        <f xml:space="preserve"> IF( ISNA( 'F_Input Override'!H1200 ), "", IF( ISBLANK( 'F_Input Override'!H1200 ), 'F_Inputs - BP'!H1200, 'F_Input Override'!H1200 ) )</f>
        <v>0</v>
      </c>
      <c r="I1200" s="58">
        <f xml:space="preserve"> IF( ISNA( 'F_Input Override'!I1200 ), "", IF( ISBLANK( 'F_Input Override'!I1200 ), 'F_Inputs - BP'!I1200, 'F_Input Override'!I1200 ) )</f>
        <v>0</v>
      </c>
      <c r="J1200" s="58">
        <f xml:space="preserve"> IF( ISNA( 'F_Input Override'!J1200 ), "", IF( ISBLANK( 'F_Input Override'!J1200 ), 'F_Inputs - BP'!J1200, 'F_Input Override'!J1200 ) )</f>
        <v>0</v>
      </c>
      <c r="K1200" s="64" t="str">
        <f xml:space="preserve"> INDEX(Lookup!C:C, MATCH('Inp - BP final'!B1200, Lookup!B:B, 0),)</f>
        <v>Plus totex BIO</v>
      </c>
    </row>
    <row r="1201" spans="1:12">
      <c r="A1201" t="s">
        <v>352</v>
      </c>
      <c r="B1201" t="s">
        <v>302</v>
      </c>
      <c r="C1201" t="s">
        <v>303</v>
      </c>
      <c r="D1201" t="s">
        <v>47</v>
      </c>
      <c r="E1201" t="s">
        <v>41</v>
      </c>
      <c r="F1201" s="58">
        <f xml:space="preserve"> IF( ISNA( 'F_Input Override'!F1201 ), "", IF( ISBLANK( 'F_Input Override'!F1201 ), 'F_Inputs - BP'!F1201, 'F_Input Override'!F1201 ) )</f>
        <v>0</v>
      </c>
      <c r="G1201" s="58">
        <f xml:space="preserve"> IF( ISNA( 'F_Input Override'!G1201 ), "", IF( ISBLANK( 'F_Input Override'!G1201 ), 'F_Inputs - BP'!G1201, 'F_Input Override'!G1201 ) )</f>
        <v>0</v>
      </c>
      <c r="H1201" s="58">
        <f xml:space="preserve"> IF( ISNA( 'F_Input Override'!H1201 ), "", IF( ISBLANK( 'F_Input Override'!H1201 ), 'F_Inputs - BP'!H1201, 'F_Input Override'!H1201 ) )</f>
        <v>0</v>
      </c>
      <c r="I1201" s="58">
        <f xml:space="preserve"> IF( ISNA( 'F_Input Override'!I1201 ), "", IF( ISBLANK( 'F_Input Override'!I1201 ), 'F_Inputs - BP'!I1201, 'F_Input Override'!I1201 ) )</f>
        <v>0</v>
      </c>
      <c r="J1201" s="58">
        <f xml:space="preserve"> IF( ISNA( 'F_Input Override'!J1201 ), "", IF( ISBLANK( 'F_Input Override'!J1201 ), 'F_Inputs - BP'!J1201, 'F_Input Override'!J1201 ) )</f>
        <v>0</v>
      </c>
      <c r="K1201" s="64" t="str">
        <f xml:space="preserve"> INDEX(Lookup!C:C, MATCH('Inp - BP final'!B1201, Lookup!B:B, 0),)</f>
        <v>Plus totex BIO</v>
      </c>
    </row>
    <row r="1202" spans="1:12">
      <c r="A1202" t="s">
        <v>352</v>
      </c>
      <c r="B1202" t="s">
        <v>304</v>
      </c>
      <c r="C1202" t="s">
        <v>305</v>
      </c>
      <c r="D1202" t="s">
        <v>47</v>
      </c>
      <c r="E1202" t="s">
        <v>41</v>
      </c>
      <c r="F1202" s="58">
        <f xml:space="preserve"> IF( ISNA( 'F_Input Override'!F1202 ), "", IF( ISBLANK( 'F_Input Override'!F1202 ), 'F_Inputs - BP'!F1202, 'F_Input Override'!F1202 ) )</f>
        <v>0</v>
      </c>
      <c r="G1202" s="58">
        <f xml:space="preserve"> IF( ISNA( 'F_Input Override'!G1202 ), "", IF( ISBLANK( 'F_Input Override'!G1202 ), 'F_Inputs - BP'!G1202, 'F_Input Override'!G1202 ) )</f>
        <v>0</v>
      </c>
      <c r="H1202" s="58">
        <f xml:space="preserve"> IF( ISNA( 'F_Input Override'!H1202 ), "", IF( ISBLANK( 'F_Input Override'!H1202 ), 'F_Inputs - BP'!H1202, 'F_Input Override'!H1202 ) )</f>
        <v>0</v>
      </c>
      <c r="I1202" s="58">
        <f xml:space="preserve"> IF( ISNA( 'F_Input Override'!I1202 ), "", IF( ISBLANK( 'F_Input Override'!I1202 ), 'F_Inputs - BP'!I1202, 'F_Input Override'!I1202 ) )</f>
        <v>0</v>
      </c>
      <c r="J1202" s="58">
        <f xml:space="preserve"> IF( ISNA( 'F_Input Override'!J1202 ), "", IF( ISBLANK( 'F_Input Override'!J1202 ), 'F_Inputs - BP'!J1202, 'F_Input Override'!J1202 ) )</f>
        <v>0</v>
      </c>
      <c r="K1202" s="64" t="str">
        <f xml:space="preserve"> INDEX(Lookup!C:C, MATCH('Inp - BP final'!B1202, Lookup!B:B, 0),)</f>
        <v>Plus totex ADDN1</v>
      </c>
      <c r="L1202" t="s">
        <v>367</v>
      </c>
    </row>
    <row r="1203" spans="1:12">
      <c r="A1203" t="s">
        <v>352</v>
      </c>
      <c r="B1203" t="s">
        <v>306</v>
      </c>
      <c r="C1203" t="s">
        <v>307</v>
      </c>
      <c r="D1203" t="s">
        <v>47</v>
      </c>
      <c r="E1203" t="s">
        <v>41</v>
      </c>
      <c r="F1203" s="58">
        <f xml:space="preserve"> IF( ISNA( 'F_Input Override'!F1203 ), "", IF( ISBLANK( 'F_Input Override'!F1203 ), 'F_Inputs - BP'!F1203, 'F_Input Override'!F1203 ) )</f>
        <v>0</v>
      </c>
      <c r="G1203" s="58">
        <f xml:space="preserve"> IF( ISNA( 'F_Input Override'!G1203 ), "", IF( ISBLANK( 'F_Input Override'!G1203 ), 'F_Inputs - BP'!G1203, 'F_Input Override'!G1203 ) )</f>
        <v>0</v>
      </c>
      <c r="H1203" s="58">
        <f xml:space="preserve"> IF( ISNA( 'F_Input Override'!H1203 ), "", IF( ISBLANK( 'F_Input Override'!H1203 ), 'F_Inputs - BP'!H1203, 'F_Input Override'!H1203 ) )</f>
        <v>0</v>
      </c>
      <c r="I1203" s="58">
        <f xml:space="preserve"> IF( ISNA( 'F_Input Override'!I1203 ), "", IF( ISBLANK( 'F_Input Override'!I1203 ), 'F_Inputs - BP'!I1203, 'F_Input Override'!I1203 ) )</f>
        <v>0</v>
      </c>
      <c r="J1203" s="58">
        <f xml:space="preserve"> IF( ISNA( 'F_Input Override'!J1203 ), "", IF( ISBLANK( 'F_Input Override'!J1203 ), 'F_Inputs - BP'!J1203, 'F_Input Override'!J1203 ) )</f>
        <v>0</v>
      </c>
      <c r="K1203" s="64" t="str">
        <f xml:space="preserve"> INDEX(Lookup!C:C, MATCH('Inp - BP final'!B1203, Lookup!B:B, 0),)</f>
        <v>Plus totex ADDN2</v>
      </c>
      <c r="L1203" t="s">
        <v>367</v>
      </c>
    </row>
    <row r="1204" spans="1:12">
      <c r="A1204" t="s">
        <v>352</v>
      </c>
      <c r="B1204" t="s">
        <v>308</v>
      </c>
      <c r="C1204" t="s">
        <v>309</v>
      </c>
      <c r="D1204" t="s">
        <v>47</v>
      </c>
      <c r="E1204" t="s">
        <v>41</v>
      </c>
      <c r="F1204" s="58">
        <f xml:space="preserve"> IF( ISNA( 'F_Input Override'!F1204 ), "", IF( ISBLANK( 'F_Input Override'!F1204 ), 'F_Inputs - BP'!F1204, 'F_Input Override'!F1204 ) )</f>
        <v>0</v>
      </c>
      <c r="G1204" s="58">
        <f xml:space="preserve"> IF( ISNA( 'F_Input Override'!G1204 ), "", IF( ISBLANK( 'F_Input Override'!G1204 ), 'F_Inputs - BP'!G1204, 'F_Input Override'!G1204 ) )</f>
        <v>0</v>
      </c>
      <c r="H1204" s="58">
        <f xml:space="preserve"> IF( ISNA( 'F_Input Override'!H1204 ), "", IF( ISBLANK( 'F_Input Override'!H1204 ), 'F_Inputs - BP'!H1204, 'F_Input Override'!H1204 ) )</f>
        <v>0</v>
      </c>
      <c r="I1204" s="58">
        <f xml:space="preserve"> IF( ISNA( 'F_Input Override'!I1204 ), "", IF( ISBLANK( 'F_Input Override'!I1204 ), 'F_Inputs - BP'!I1204, 'F_Input Override'!I1204 ) )</f>
        <v>0</v>
      </c>
      <c r="J1204" s="58">
        <f xml:space="preserve"> IF( ISNA( 'F_Input Override'!J1204 ), "", IF( ISBLANK( 'F_Input Override'!J1204 ), 'F_Inputs - BP'!J1204, 'F_Input Override'!J1204 ) )</f>
        <v>0</v>
      </c>
      <c r="K1204" s="64" t="str">
        <f xml:space="preserve"> INDEX(Lookup!C:C, MATCH('Inp - BP final'!B1204, Lookup!B:B, 0),)</f>
        <v>Plus totex Total</v>
      </c>
    </row>
    <row r="1205" spans="1:12">
      <c r="A1205" t="s">
        <v>352</v>
      </c>
      <c r="B1205" t="s">
        <v>310</v>
      </c>
      <c r="C1205" t="s">
        <v>311</v>
      </c>
      <c r="D1205" t="s">
        <v>47</v>
      </c>
      <c r="E1205" t="s">
        <v>41</v>
      </c>
      <c r="F1205" s="58">
        <f xml:space="preserve"> IF( ISNA( 'F_Input Override'!F1205 ), "", IF( ISBLANK( 'F_Input Override'!F1205 ), 'F_Inputs - BP'!F1205, 'F_Input Override'!F1205 ) )</f>
        <v>37.81</v>
      </c>
      <c r="G1205" s="58">
        <f xml:space="preserve"> IF( ISNA( 'F_Input Override'!G1205 ), "", IF( ISBLANK( 'F_Input Override'!G1205 ), 'F_Inputs - BP'!G1205, 'F_Input Override'!G1205 ) )</f>
        <v>37.457000000000001</v>
      </c>
      <c r="H1205" s="58">
        <f xml:space="preserve"> IF( ISNA( 'F_Input Override'!H1205 ), "", IF( ISBLANK( 'F_Input Override'!H1205 ), 'F_Inputs - BP'!H1205, 'F_Input Override'!H1205 ) )</f>
        <v>37.497</v>
      </c>
      <c r="I1205" s="58">
        <f xml:space="preserve"> IF( ISNA( 'F_Input Override'!I1205 ), "", IF( ISBLANK( 'F_Input Override'!I1205 ), 'F_Inputs - BP'!I1205, 'F_Input Override'!I1205 ) )</f>
        <v>37.279000000000003</v>
      </c>
      <c r="J1205" s="58">
        <f xml:space="preserve"> IF( ISNA( 'F_Input Override'!J1205 ), "", IF( ISBLANK( 'F_Input Override'!J1205 ), 'F_Inputs - BP'!J1205, 'F_Input Override'!J1205 ) )</f>
        <v>36.938000000000002</v>
      </c>
      <c r="K1205" s="64" t="str">
        <f xml:space="preserve"> INDEX(Lookup!C:C, MATCH('Inp - BP final'!B1205, Lookup!B:B, 0),)</f>
        <v>WN+ - DS capex</v>
      </c>
    </row>
    <row r="1206" spans="1:12">
      <c r="A1206" t="s">
        <v>352</v>
      </c>
      <c r="B1206" t="s">
        <v>312</v>
      </c>
      <c r="C1206" t="s">
        <v>313</v>
      </c>
      <c r="D1206" t="s">
        <v>47</v>
      </c>
      <c r="E1206" t="s">
        <v>41</v>
      </c>
      <c r="F1206" s="58">
        <f xml:space="preserve"> IF( ISNA( 'F_Input Override'!F1206 ), "", IF( ISBLANK( 'F_Input Override'!F1206 ), 'F_Inputs - BP'!F1206, 'F_Input Override'!F1206 ) )</f>
        <v>0.127</v>
      </c>
      <c r="G1206" s="58">
        <f xml:space="preserve"> IF( ISNA( 'F_Input Override'!G1206 ), "", IF( ISBLANK( 'F_Input Override'!G1206 ), 'F_Inputs - BP'!G1206, 'F_Input Override'!G1206 ) )</f>
        <v>0.13100000000000001</v>
      </c>
      <c r="H1206" s="58">
        <f xml:space="preserve"> IF( ISNA( 'F_Input Override'!H1206 ), "", IF( ISBLANK( 'F_Input Override'!H1206 ), 'F_Inputs - BP'!H1206, 'F_Input Override'!H1206 ) )</f>
        <v>0.13200000000000001</v>
      </c>
      <c r="I1206" s="58">
        <f xml:space="preserve"> IF( ISNA( 'F_Input Override'!I1206 ), "", IF( ISBLANK( 'F_Input Override'!I1206 ), 'F_Inputs - BP'!I1206, 'F_Input Override'!I1206 ) )</f>
        <v>0.13800000000000001</v>
      </c>
      <c r="J1206" s="58">
        <f xml:space="preserve"> IF( ISNA( 'F_Input Override'!J1206 ), "", IF( ISBLANK( 'F_Input Override'!J1206 ), 'F_Inputs - BP'!J1206, 'F_Input Override'!J1206 ) )</f>
        <v>0.14399999999999999</v>
      </c>
      <c r="K1206" s="64" t="str">
        <f xml:space="preserve"> INDEX(Lookup!C:C, MATCH('Inp - BP final'!B1206, Lookup!B:B, 0),)</f>
        <v>WN+ - DS opex</v>
      </c>
    </row>
    <row r="1207" spans="1:12">
      <c r="A1207" t="s">
        <v>352</v>
      </c>
      <c r="B1207" t="s">
        <v>314</v>
      </c>
      <c r="C1207" t="s">
        <v>315</v>
      </c>
      <c r="D1207" t="s">
        <v>47</v>
      </c>
      <c r="E1207" t="s">
        <v>41</v>
      </c>
      <c r="F1207" s="58">
        <f xml:space="preserve"> IF( ISNA( 'F_Input Override'!F1207 ), "", IF( ISBLANK( 'F_Input Override'!F1207 ), 'F_Inputs - BP'!F1207, 'F_Input Override'!F1207 ) )</f>
        <v>37.936999999999998</v>
      </c>
      <c r="G1207" s="58">
        <f xml:space="preserve"> IF( ISNA( 'F_Input Override'!G1207 ), "", IF( ISBLANK( 'F_Input Override'!G1207 ), 'F_Inputs - BP'!G1207, 'F_Input Override'!G1207 ) )</f>
        <v>37.588000000000001</v>
      </c>
      <c r="H1207" s="58">
        <f xml:space="preserve"> IF( ISNA( 'F_Input Override'!H1207 ), "", IF( ISBLANK( 'F_Input Override'!H1207 ), 'F_Inputs - BP'!H1207, 'F_Input Override'!H1207 ) )</f>
        <v>37.628999999999998</v>
      </c>
      <c r="I1207" s="58">
        <f xml:space="preserve"> IF( ISNA( 'F_Input Override'!I1207 ), "", IF( ISBLANK( 'F_Input Override'!I1207 ), 'F_Inputs - BP'!I1207, 'F_Input Override'!I1207 ) )</f>
        <v>37.417000000000002</v>
      </c>
      <c r="J1207" s="58">
        <f xml:space="preserve"> IF( ISNA( 'F_Input Override'!J1207 ), "", IF( ISBLANK( 'F_Input Override'!J1207 ), 'F_Inputs - BP'!J1207, 'F_Input Override'!J1207 ) )</f>
        <v>37.082000000000001</v>
      </c>
      <c r="K1207" s="64" t="str">
        <f xml:space="preserve"> INDEX(Lookup!C:C, MATCH('Inp - BP final'!B1207, Lookup!B:B, 0),)</f>
        <v>WN+ - DS totex</v>
      </c>
      <c r="L1207" t="s">
        <v>366</v>
      </c>
    </row>
    <row r="1208" spans="1:12">
      <c r="A1208" t="s">
        <v>352</v>
      </c>
      <c r="B1208" t="s">
        <v>316</v>
      </c>
      <c r="C1208" t="s">
        <v>317</v>
      </c>
      <c r="D1208" t="s">
        <v>47</v>
      </c>
      <c r="E1208" t="s">
        <v>41</v>
      </c>
      <c r="F1208" s="58" t="str">
        <f xml:space="preserve"> IF( ISNA( 'F_Input Override'!F1208 ), "", IF( ISBLANK( 'F_Input Override'!F1208 ), 'F_Inputs - BP'!F1208, 'F_Input Override'!F1208 ) )</f>
        <v/>
      </c>
      <c r="G1208" s="58" t="str">
        <f xml:space="preserve"> IF( ISNA( 'F_Input Override'!G1208 ), "", IF( ISBLANK( 'F_Input Override'!G1208 ), 'F_Inputs - BP'!G1208, 'F_Input Override'!G1208 ) )</f>
        <v/>
      </c>
      <c r="H1208" s="58" t="str">
        <f xml:space="preserve"> IF( ISNA( 'F_Input Override'!H1208 ), "", IF( ISBLANK( 'F_Input Override'!H1208 ), 'F_Inputs - BP'!H1208, 'F_Input Override'!H1208 ) )</f>
        <v/>
      </c>
      <c r="I1208" s="58" t="str">
        <f xml:space="preserve"> IF( ISNA( 'F_Input Override'!I1208 ), "", IF( ISBLANK( 'F_Input Override'!I1208 ), 'F_Inputs - BP'!I1208, 'F_Input Override'!I1208 ) )</f>
        <v/>
      </c>
      <c r="J1208" s="58" t="str">
        <f xml:space="preserve"> IF( ISNA( 'F_Input Override'!J1208 ), "", IF( ISBLANK( 'F_Input Override'!J1208 ), 'F_Inputs - BP'!J1208, 'F_Input Override'!J1208 ) )</f>
        <v/>
      </c>
      <c r="K1208" s="64" t="str">
        <f xml:space="preserve"> INDEX(Lookup!C:C, MATCH('Inp - BP final'!B1208, Lookup!B:B, 0),)</f>
        <v>WN+ - DS capex</v>
      </c>
    </row>
    <row r="1209" spans="1:12">
      <c r="A1209" t="s">
        <v>352</v>
      </c>
      <c r="B1209" t="s">
        <v>319</v>
      </c>
      <c r="C1209" t="s">
        <v>320</v>
      </c>
      <c r="D1209" t="s">
        <v>47</v>
      </c>
      <c r="E1209" t="s">
        <v>41</v>
      </c>
      <c r="F1209" s="58" t="str">
        <f xml:space="preserve"> IF( ISNA( 'F_Input Override'!F1209 ), "", IF( ISBLANK( 'F_Input Override'!F1209 ), 'F_Inputs - BP'!F1209, 'F_Input Override'!F1209 ) )</f>
        <v/>
      </c>
      <c r="G1209" s="58" t="str">
        <f xml:space="preserve"> IF( ISNA( 'F_Input Override'!G1209 ), "", IF( ISBLANK( 'F_Input Override'!G1209 ), 'F_Inputs - BP'!G1209, 'F_Input Override'!G1209 ) )</f>
        <v/>
      </c>
      <c r="H1209" s="58" t="str">
        <f xml:space="preserve"> IF( ISNA( 'F_Input Override'!H1209 ), "", IF( ISBLANK( 'F_Input Override'!H1209 ), 'F_Inputs - BP'!H1209, 'F_Input Override'!H1209 ) )</f>
        <v/>
      </c>
      <c r="I1209" s="58" t="str">
        <f xml:space="preserve"> IF( ISNA( 'F_Input Override'!I1209 ), "", IF( ISBLANK( 'F_Input Override'!I1209 ), 'F_Inputs - BP'!I1209, 'F_Input Override'!I1209 ) )</f>
        <v/>
      </c>
      <c r="J1209" s="58" t="str">
        <f xml:space="preserve"> IF( ISNA( 'F_Input Override'!J1209 ), "", IF( ISBLANK( 'F_Input Override'!J1209 ), 'F_Inputs - BP'!J1209, 'F_Input Override'!J1209 ) )</f>
        <v/>
      </c>
      <c r="K1209" s="64" t="str">
        <f xml:space="preserve"> INDEX(Lookup!C:C, MATCH('Inp - BP final'!B1209, Lookup!B:B, 0),)</f>
        <v>WN+ - DS opex</v>
      </c>
    </row>
    <row r="1210" spans="1:12">
      <c r="A1210" t="s">
        <v>352</v>
      </c>
      <c r="B1210" t="s">
        <v>321</v>
      </c>
      <c r="C1210" t="s">
        <v>322</v>
      </c>
      <c r="D1210" t="s">
        <v>47</v>
      </c>
      <c r="E1210" t="s">
        <v>41</v>
      </c>
      <c r="F1210" s="58">
        <f xml:space="preserve"> IF( ISNA( 'F_Input Override'!F1210 ), "", IF( ISBLANK( 'F_Input Override'!F1210 ), 'F_Inputs - BP'!F1210, 'F_Input Override'!F1210 ) )</f>
        <v>0</v>
      </c>
      <c r="G1210" s="58">
        <f xml:space="preserve"> IF( ISNA( 'F_Input Override'!G1210 ), "", IF( ISBLANK( 'F_Input Override'!G1210 ), 'F_Inputs - BP'!G1210, 'F_Input Override'!G1210 ) )</f>
        <v>0</v>
      </c>
      <c r="H1210" s="58">
        <f xml:space="preserve"> IF( ISNA( 'F_Input Override'!H1210 ), "", IF( ISBLANK( 'F_Input Override'!H1210 ), 'F_Inputs - BP'!H1210, 'F_Input Override'!H1210 ) )</f>
        <v>0</v>
      </c>
      <c r="I1210" s="58">
        <f xml:space="preserve"> IF( ISNA( 'F_Input Override'!I1210 ), "", IF( ISBLANK( 'F_Input Override'!I1210 ), 'F_Inputs - BP'!I1210, 'F_Input Override'!I1210 ) )</f>
        <v>0</v>
      </c>
      <c r="J1210" s="58">
        <f xml:space="preserve"> IF( ISNA( 'F_Input Override'!J1210 ), "", IF( ISBLANK( 'F_Input Override'!J1210 ), 'F_Inputs - BP'!J1210, 'F_Input Override'!J1210 ) )</f>
        <v>0</v>
      </c>
      <c r="K1210" s="64" t="str">
        <f xml:space="preserve"> INDEX(Lookup!C:C, MATCH('Inp - BP final'!B1210, Lookup!B:B, 0),)</f>
        <v>WN+ - DS totex</v>
      </c>
      <c r="L1210" t="s">
        <v>366</v>
      </c>
    </row>
    <row r="1211" spans="1:12">
      <c r="A1211" t="s">
        <v>352</v>
      </c>
      <c r="B1211" t="s">
        <v>323</v>
      </c>
      <c r="C1211" t="s">
        <v>324</v>
      </c>
      <c r="D1211" t="s">
        <v>47</v>
      </c>
      <c r="E1211" t="s">
        <v>41</v>
      </c>
      <c r="F1211" s="58">
        <f xml:space="preserve"> IF( ISNA( 'F_Input Override'!F1211 ), "", IF( ISBLANK( 'F_Input Override'!F1211 ), 'F_Inputs - BP'!F1211, 'F_Input Override'!F1211 ) )</f>
        <v>24.97</v>
      </c>
      <c r="G1211" s="58">
        <f xml:space="preserve"> IF( ISNA( 'F_Input Override'!G1211 ), "", IF( ISBLANK( 'F_Input Override'!G1211 ), 'F_Inputs - BP'!G1211, 'F_Input Override'!G1211 ) )</f>
        <v>24.867000000000001</v>
      </c>
      <c r="H1211" s="58">
        <f xml:space="preserve"> IF( ISNA( 'F_Input Override'!H1211 ), "", IF( ISBLANK( 'F_Input Override'!H1211 ), 'F_Inputs - BP'!H1211, 'F_Input Override'!H1211 ) )</f>
        <v>24.777999999999999</v>
      </c>
      <c r="I1211" s="58">
        <f xml:space="preserve"> IF( ISNA( 'F_Input Override'!I1211 ), "", IF( ISBLANK( 'F_Input Override'!I1211 ), 'F_Inputs - BP'!I1211, 'F_Input Override'!I1211 ) )</f>
        <v>24.695</v>
      </c>
      <c r="J1211" s="58">
        <f xml:space="preserve"> IF( ISNA( 'F_Input Override'!J1211 ), "", IF( ISBLANK( 'F_Input Override'!J1211 ), 'F_Inputs - BP'!J1211, 'F_Input Override'!J1211 ) )</f>
        <v>24.613</v>
      </c>
      <c r="K1211" s="64" t="str">
        <f xml:space="preserve"> INDEX(Lookup!C:C, MATCH('Inp - BP final'!B1211, Lookup!B:B, 0),)</f>
        <v>WWN+ - DS capex</v>
      </c>
    </row>
    <row r="1212" spans="1:12">
      <c r="A1212" t="s">
        <v>352</v>
      </c>
      <c r="B1212" t="s">
        <v>325</v>
      </c>
      <c r="C1212" t="s">
        <v>326</v>
      </c>
      <c r="D1212" t="s">
        <v>47</v>
      </c>
      <c r="E1212" t="s">
        <v>41</v>
      </c>
      <c r="F1212" s="58">
        <f xml:space="preserve"> IF( ISNA( 'F_Input Override'!F1212 ), "", IF( ISBLANK( 'F_Input Override'!F1212 ), 'F_Inputs - BP'!F1212, 'F_Input Override'!F1212 ) )</f>
        <v>2E-3</v>
      </c>
      <c r="G1212" s="58">
        <f xml:space="preserve"> IF( ISNA( 'F_Input Override'!G1212 ), "", IF( ISBLANK( 'F_Input Override'!G1212 ), 'F_Inputs - BP'!G1212, 'F_Input Override'!G1212 ) )</f>
        <v>2E-3</v>
      </c>
      <c r="H1212" s="58">
        <f xml:space="preserve"> IF( ISNA( 'F_Input Override'!H1212 ), "", IF( ISBLANK( 'F_Input Override'!H1212 ), 'F_Inputs - BP'!H1212, 'F_Input Override'!H1212 ) )</f>
        <v>2E-3</v>
      </c>
      <c r="I1212" s="58">
        <f xml:space="preserve"> IF( ISNA( 'F_Input Override'!I1212 ), "", IF( ISBLANK( 'F_Input Override'!I1212 ), 'F_Inputs - BP'!I1212, 'F_Input Override'!I1212 ) )</f>
        <v>2E-3</v>
      </c>
      <c r="J1212" s="58">
        <f xml:space="preserve"> IF( ISNA( 'F_Input Override'!J1212 ), "", IF( ISBLANK( 'F_Input Override'!J1212 ), 'F_Inputs - BP'!J1212, 'F_Input Override'!J1212 ) )</f>
        <v>2E-3</v>
      </c>
      <c r="K1212" s="64" t="str">
        <f xml:space="preserve"> INDEX(Lookup!C:C, MATCH('Inp - BP final'!B1212, Lookup!B:B, 0),)</f>
        <v>WWN+ - DS capex</v>
      </c>
    </row>
    <row r="1213" spans="1:12">
      <c r="A1213" t="s">
        <v>352</v>
      </c>
      <c r="B1213" t="s">
        <v>327</v>
      </c>
      <c r="C1213" t="s">
        <v>328</v>
      </c>
      <c r="D1213" t="s">
        <v>47</v>
      </c>
      <c r="E1213" t="s">
        <v>41</v>
      </c>
      <c r="F1213" s="58">
        <f xml:space="preserve"> IF( ISNA( 'F_Input Override'!F1213 ), "", IF( ISBLANK( 'F_Input Override'!F1213 ), 'F_Inputs - BP'!F1213, 'F_Input Override'!F1213 ) )</f>
        <v>0</v>
      </c>
      <c r="G1213" s="58">
        <f xml:space="preserve"> IF( ISNA( 'F_Input Override'!G1213 ), "", IF( ISBLANK( 'F_Input Override'!G1213 ), 'F_Inputs - BP'!G1213, 'F_Input Override'!G1213 ) )</f>
        <v>0</v>
      </c>
      <c r="H1213" s="58">
        <f xml:space="preserve"> IF( ISNA( 'F_Input Override'!H1213 ), "", IF( ISBLANK( 'F_Input Override'!H1213 ), 'F_Inputs - BP'!H1213, 'F_Input Override'!H1213 ) )</f>
        <v>0</v>
      </c>
      <c r="I1213" s="58">
        <f xml:space="preserve"> IF( ISNA( 'F_Input Override'!I1213 ), "", IF( ISBLANK( 'F_Input Override'!I1213 ), 'F_Inputs - BP'!I1213, 'F_Input Override'!I1213 ) )</f>
        <v>0</v>
      </c>
      <c r="J1213" s="58">
        <f xml:space="preserve"> IF( ISNA( 'F_Input Override'!J1213 ), "", IF( ISBLANK( 'F_Input Override'!J1213 ), 'F_Inputs - BP'!J1213, 'F_Input Override'!J1213 ) )</f>
        <v>0</v>
      </c>
      <c r="K1213" s="64" t="str">
        <f xml:space="preserve"> INDEX(Lookup!C:C, MATCH('Inp - BP final'!B1213, Lookup!B:B, 0),)</f>
        <v>WWN+ - DS capex</v>
      </c>
    </row>
    <row r="1214" spans="1:12">
      <c r="A1214" t="s">
        <v>352</v>
      </c>
      <c r="B1214" t="s">
        <v>329</v>
      </c>
      <c r="C1214" t="s">
        <v>330</v>
      </c>
      <c r="D1214" t="s">
        <v>47</v>
      </c>
      <c r="E1214" t="s">
        <v>41</v>
      </c>
      <c r="F1214" s="58">
        <f xml:space="preserve"> IF( ISNA( 'F_Input Override'!F1214 ), "", IF( ISBLANK( 'F_Input Override'!F1214 ), 'F_Inputs - BP'!F1214, 'F_Input Override'!F1214 ) )</f>
        <v>0</v>
      </c>
      <c r="G1214" s="58">
        <f xml:space="preserve"> IF( ISNA( 'F_Input Override'!G1214 ), "", IF( ISBLANK( 'F_Input Override'!G1214 ), 'F_Inputs - BP'!G1214, 'F_Input Override'!G1214 ) )</f>
        <v>0</v>
      </c>
      <c r="H1214" s="58">
        <f xml:space="preserve"> IF( ISNA( 'F_Input Override'!H1214 ), "", IF( ISBLANK( 'F_Input Override'!H1214 ), 'F_Inputs - BP'!H1214, 'F_Input Override'!H1214 ) )</f>
        <v>0</v>
      </c>
      <c r="I1214" s="58">
        <f xml:space="preserve"> IF( ISNA( 'F_Input Override'!I1214 ), "", IF( ISBLANK( 'F_Input Override'!I1214 ), 'F_Inputs - BP'!I1214, 'F_Input Override'!I1214 ) )</f>
        <v>0</v>
      </c>
      <c r="J1214" s="58">
        <f xml:space="preserve"> IF( ISNA( 'F_Input Override'!J1214 ), "", IF( ISBLANK( 'F_Input Override'!J1214 ), 'F_Inputs - BP'!J1214, 'F_Input Override'!J1214 ) )</f>
        <v>0</v>
      </c>
      <c r="K1214" s="64" t="str">
        <f xml:space="preserve"> INDEX(Lookup!C:C, MATCH('Inp - BP final'!B1214, Lookup!B:B, 0),)</f>
        <v>WWN+ - DS capex</v>
      </c>
    </row>
    <row r="1215" spans="1:12">
      <c r="A1215" t="s">
        <v>352</v>
      </c>
      <c r="B1215" t="s">
        <v>331</v>
      </c>
      <c r="C1215" t="s">
        <v>332</v>
      </c>
      <c r="D1215" t="s">
        <v>47</v>
      </c>
      <c r="E1215" t="s">
        <v>41</v>
      </c>
      <c r="F1215" s="58">
        <f xml:space="preserve"> IF( ISNA( 'F_Input Override'!F1215 ), "", IF( ISBLANK( 'F_Input Override'!F1215 ), 'F_Inputs - BP'!F1215, 'F_Input Override'!F1215 ) )</f>
        <v>0</v>
      </c>
      <c r="G1215" s="58">
        <f xml:space="preserve"> IF( ISNA( 'F_Input Override'!G1215 ), "", IF( ISBLANK( 'F_Input Override'!G1215 ), 'F_Inputs - BP'!G1215, 'F_Input Override'!G1215 ) )</f>
        <v>0</v>
      </c>
      <c r="H1215" s="58">
        <f xml:space="preserve"> IF( ISNA( 'F_Input Override'!H1215 ), "", IF( ISBLANK( 'F_Input Override'!H1215 ), 'F_Inputs - BP'!H1215, 'F_Input Override'!H1215 ) )</f>
        <v>0</v>
      </c>
      <c r="I1215" s="58">
        <f xml:space="preserve"> IF( ISNA( 'F_Input Override'!I1215 ), "", IF( ISBLANK( 'F_Input Override'!I1215 ), 'F_Inputs - BP'!I1215, 'F_Input Override'!I1215 ) )</f>
        <v>0</v>
      </c>
      <c r="J1215" s="58">
        <f xml:space="preserve"> IF( ISNA( 'F_Input Override'!J1215 ), "", IF( ISBLANK( 'F_Input Override'!J1215 ), 'F_Inputs - BP'!J1215, 'F_Input Override'!J1215 ) )</f>
        <v>0</v>
      </c>
      <c r="K1215" s="64" t="str">
        <f xml:space="preserve"> INDEX(Lookup!C:C, MATCH('Inp - BP final'!B1215, Lookup!B:B, 0),)</f>
        <v>WWN+ - DS capex</v>
      </c>
    </row>
    <row r="1216" spans="1:12">
      <c r="A1216" t="s">
        <v>352</v>
      </c>
      <c r="B1216" t="s">
        <v>333</v>
      </c>
      <c r="C1216" t="s">
        <v>334</v>
      </c>
      <c r="D1216" t="s">
        <v>47</v>
      </c>
      <c r="E1216" t="s">
        <v>41</v>
      </c>
      <c r="F1216" s="58">
        <f xml:space="preserve"> IF( ISNA( 'F_Input Override'!F1216 ), "", IF( ISBLANK( 'F_Input Override'!F1216 ), 'F_Inputs - BP'!F1216, 'F_Input Override'!F1216 ) )</f>
        <v>24.972000000000001</v>
      </c>
      <c r="G1216" s="58">
        <f xml:space="preserve"> IF( ISNA( 'F_Input Override'!G1216 ), "", IF( ISBLANK( 'F_Input Override'!G1216 ), 'F_Inputs - BP'!G1216, 'F_Input Override'!G1216 ) )</f>
        <v>24.869</v>
      </c>
      <c r="H1216" s="58">
        <f xml:space="preserve"> IF( ISNA( 'F_Input Override'!H1216 ), "", IF( ISBLANK( 'F_Input Override'!H1216 ), 'F_Inputs - BP'!H1216, 'F_Input Override'!H1216 ) )</f>
        <v>24.78</v>
      </c>
      <c r="I1216" s="58">
        <f xml:space="preserve"> IF( ISNA( 'F_Input Override'!I1216 ), "", IF( ISBLANK( 'F_Input Override'!I1216 ), 'F_Inputs - BP'!I1216, 'F_Input Override'!I1216 ) )</f>
        <v>24.696999999999999</v>
      </c>
      <c r="J1216" s="58">
        <f xml:space="preserve"> IF( ISNA( 'F_Input Override'!J1216 ), "", IF( ISBLANK( 'F_Input Override'!J1216 ), 'F_Inputs - BP'!J1216, 'F_Input Override'!J1216 ) )</f>
        <v>24.614999999999998</v>
      </c>
      <c r="K1216" s="64" t="str">
        <f xml:space="preserve"> INDEX(Lookup!C:C, MATCH('Inp - BP final'!B1216, Lookup!B:B, 0),)</f>
        <v>WWN+ - Total DS capex</v>
      </c>
      <c r="L1216" t="s">
        <v>366</v>
      </c>
    </row>
    <row r="1217" spans="1:12">
      <c r="A1217" t="s">
        <v>352</v>
      </c>
      <c r="B1217" t="s">
        <v>335</v>
      </c>
      <c r="C1217" t="s">
        <v>336</v>
      </c>
      <c r="D1217" t="s">
        <v>47</v>
      </c>
      <c r="E1217" t="s">
        <v>41</v>
      </c>
      <c r="F1217" s="58">
        <f xml:space="preserve"> IF( ISNA( 'F_Input Override'!F1217 ), "", IF( ISBLANK( 'F_Input Override'!F1217 ), 'F_Inputs - BP'!F1217, 'F_Input Override'!F1217 ) )</f>
        <v>7.3999999999999996E-2</v>
      </c>
      <c r="G1217" s="58">
        <f xml:space="preserve"> IF( ISNA( 'F_Input Override'!G1217 ), "", IF( ISBLANK( 'F_Input Override'!G1217 ), 'F_Inputs - BP'!G1217, 'F_Input Override'!G1217 ) )</f>
        <v>7.4999999999999997E-2</v>
      </c>
      <c r="H1217" s="58">
        <f xml:space="preserve"> IF( ISNA( 'F_Input Override'!H1217 ), "", IF( ISBLANK( 'F_Input Override'!H1217 ), 'F_Inputs - BP'!H1217, 'F_Input Override'!H1217 ) )</f>
        <v>7.3999999999999996E-2</v>
      </c>
      <c r="I1217" s="58">
        <f xml:space="preserve"> IF( ISNA( 'F_Input Override'!I1217 ), "", IF( ISBLANK( 'F_Input Override'!I1217 ), 'F_Inputs - BP'!I1217, 'F_Input Override'!I1217 ) )</f>
        <v>7.9000000000000001E-2</v>
      </c>
      <c r="J1217" s="58">
        <f xml:space="preserve"> IF( ISNA( 'F_Input Override'!J1217 ), "", IF( ISBLANK( 'F_Input Override'!J1217 ), 'F_Inputs - BP'!J1217, 'F_Input Override'!J1217 ) )</f>
        <v>0.08</v>
      </c>
      <c r="K1217" s="64" t="str">
        <f xml:space="preserve"> INDEX(Lookup!C:C, MATCH('Inp - BP final'!B1217, Lookup!B:B, 0),)</f>
        <v>WWN+ - DS opex</v>
      </c>
    </row>
    <row r="1218" spans="1:12">
      <c r="A1218" t="s">
        <v>352</v>
      </c>
      <c r="B1218" t="s">
        <v>337</v>
      </c>
      <c r="C1218" t="s">
        <v>338</v>
      </c>
      <c r="D1218" t="s">
        <v>47</v>
      </c>
      <c r="E1218" t="s">
        <v>41</v>
      </c>
      <c r="F1218" s="58">
        <f xml:space="preserve"> IF( ISNA( 'F_Input Override'!F1218 ), "", IF( ISBLANK( 'F_Input Override'!F1218 ), 'F_Inputs - BP'!F1218, 'F_Input Override'!F1218 ) )</f>
        <v>0</v>
      </c>
      <c r="G1218" s="58">
        <f xml:space="preserve"> IF( ISNA( 'F_Input Override'!G1218 ), "", IF( ISBLANK( 'F_Input Override'!G1218 ), 'F_Inputs - BP'!G1218, 'F_Input Override'!G1218 ) )</f>
        <v>0</v>
      </c>
      <c r="H1218" s="58">
        <f xml:space="preserve"> IF( ISNA( 'F_Input Override'!H1218 ), "", IF( ISBLANK( 'F_Input Override'!H1218 ), 'F_Inputs - BP'!H1218, 'F_Input Override'!H1218 ) )</f>
        <v>0</v>
      </c>
      <c r="I1218" s="58">
        <f xml:space="preserve"> IF( ISNA( 'F_Input Override'!I1218 ), "", IF( ISBLANK( 'F_Input Override'!I1218 ), 'F_Inputs - BP'!I1218, 'F_Input Override'!I1218 ) )</f>
        <v>0</v>
      </c>
      <c r="J1218" s="58">
        <f xml:space="preserve"> IF( ISNA( 'F_Input Override'!J1218 ), "", IF( ISBLANK( 'F_Input Override'!J1218 ), 'F_Inputs - BP'!J1218, 'F_Input Override'!J1218 ) )</f>
        <v>0</v>
      </c>
      <c r="K1218" s="64" t="str">
        <f xml:space="preserve"> INDEX(Lookup!C:C, MATCH('Inp - BP final'!B1218, Lookup!B:B, 0),)</f>
        <v>WWN+ - DS opex</v>
      </c>
    </row>
    <row r="1219" spans="1:12">
      <c r="A1219" t="s">
        <v>352</v>
      </c>
      <c r="B1219" t="s">
        <v>339</v>
      </c>
      <c r="C1219" t="s">
        <v>340</v>
      </c>
      <c r="D1219" t="s">
        <v>47</v>
      </c>
      <c r="E1219" t="s">
        <v>41</v>
      </c>
      <c r="F1219" s="58">
        <f xml:space="preserve"> IF( ISNA( 'F_Input Override'!F1219 ), "", IF( ISBLANK( 'F_Input Override'!F1219 ), 'F_Inputs - BP'!F1219, 'F_Input Override'!F1219 ) )</f>
        <v>0</v>
      </c>
      <c r="G1219" s="58">
        <f xml:space="preserve"> IF( ISNA( 'F_Input Override'!G1219 ), "", IF( ISBLANK( 'F_Input Override'!G1219 ), 'F_Inputs - BP'!G1219, 'F_Input Override'!G1219 ) )</f>
        <v>0</v>
      </c>
      <c r="H1219" s="58">
        <f xml:space="preserve"> IF( ISNA( 'F_Input Override'!H1219 ), "", IF( ISBLANK( 'F_Input Override'!H1219 ), 'F_Inputs - BP'!H1219, 'F_Input Override'!H1219 ) )</f>
        <v>0</v>
      </c>
      <c r="I1219" s="58">
        <f xml:space="preserve"> IF( ISNA( 'F_Input Override'!I1219 ), "", IF( ISBLANK( 'F_Input Override'!I1219 ), 'F_Inputs - BP'!I1219, 'F_Input Override'!I1219 ) )</f>
        <v>0</v>
      </c>
      <c r="J1219" s="58">
        <f xml:space="preserve"> IF( ISNA( 'F_Input Override'!J1219 ), "", IF( ISBLANK( 'F_Input Override'!J1219 ), 'F_Inputs - BP'!J1219, 'F_Input Override'!J1219 ) )</f>
        <v>0</v>
      </c>
      <c r="K1219" s="64" t="str">
        <f xml:space="preserve"> INDEX(Lookup!C:C, MATCH('Inp - BP final'!B1219, Lookup!B:B, 0),)</f>
        <v>WWN+ - DS opex</v>
      </c>
    </row>
    <row r="1220" spans="1:12">
      <c r="A1220" t="s">
        <v>352</v>
      </c>
      <c r="B1220" t="s">
        <v>341</v>
      </c>
      <c r="C1220" t="s">
        <v>342</v>
      </c>
      <c r="D1220" t="s">
        <v>47</v>
      </c>
      <c r="E1220" t="s">
        <v>41</v>
      </c>
      <c r="F1220" s="58">
        <f xml:space="preserve"> IF( ISNA( 'F_Input Override'!F1220 ), "", IF( ISBLANK( 'F_Input Override'!F1220 ), 'F_Inputs - BP'!F1220, 'F_Input Override'!F1220 ) )</f>
        <v>0</v>
      </c>
      <c r="G1220" s="58">
        <f xml:space="preserve"> IF( ISNA( 'F_Input Override'!G1220 ), "", IF( ISBLANK( 'F_Input Override'!G1220 ), 'F_Inputs - BP'!G1220, 'F_Input Override'!G1220 ) )</f>
        <v>0</v>
      </c>
      <c r="H1220" s="58">
        <f xml:space="preserve"> IF( ISNA( 'F_Input Override'!H1220 ), "", IF( ISBLANK( 'F_Input Override'!H1220 ), 'F_Inputs - BP'!H1220, 'F_Input Override'!H1220 ) )</f>
        <v>0</v>
      </c>
      <c r="I1220" s="58">
        <f xml:space="preserve"> IF( ISNA( 'F_Input Override'!I1220 ), "", IF( ISBLANK( 'F_Input Override'!I1220 ), 'F_Inputs - BP'!I1220, 'F_Input Override'!I1220 ) )</f>
        <v>0</v>
      </c>
      <c r="J1220" s="58">
        <f xml:space="preserve"> IF( ISNA( 'F_Input Override'!J1220 ), "", IF( ISBLANK( 'F_Input Override'!J1220 ), 'F_Inputs - BP'!J1220, 'F_Input Override'!J1220 ) )</f>
        <v>0</v>
      </c>
      <c r="K1220" s="64" t="str">
        <f xml:space="preserve"> INDEX(Lookup!C:C, MATCH('Inp - BP final'!B1220, Lookup!B:B, 0),)</f>
        <v>WWN+ - DS opex</v>
      </c>
    </row>
    <row r="1221" spans="1:12">
      <c r="A1221" t="s">
        <v>352</v>
      </c>
      <c r="B1221" t="s">
        <v>343</v>
      </c>
      <c r="C1221" t="s">
        <v>344</v>
      </c>
      <c r="D1221" t="s">
        <v>47</v>
      </c>
      <c r="E1221" t="s">
        <v>41</v>
      </c>
      <c r="F1221" s="58">
        <f xml:space="preserve"> IF( ISNA( 'F_Input Override'!F1221 ), "", IF( ISBLANK( 'F_Input Override'!F1221 ), 'F_Inputs - BP'!F1221, 'F_Input Override'!F1221 ) )</f>
        <v>0</v>
      </c>
      <c r="G1221" s="58">
        <f xml:space="preserve"> IF( ISNA( 'F_Input Override'!G1221 ), "", IF( ISBLANK( 'F_Input Override'!G1221 ), 'F_Inputs - BP'!G1221, 'F_Input Override'!G1221 ) )</f>
        <v>0</v>
      </c>
      <c r="H1221" s="58">
        <f xml:space="preserve"> IF( ISNA( 'F_Input Override'!H1221 ), "", IF( ISBLANK( 'F_Input Override'!H1221 ), 'F_Inputs - BP'!H1221, 'F_Input Override'!H1221 ) )</f>
        <v>0</v>
      </c>
      <c r="I1221" s="58">
        <f xml:space="preserve"> IF( ISNA( 'F_Input Override'!I1221 ), "", IF( ISBLANK( 'F_Input Override'!I1221 ), 'F_Inputs - BP'!I1221, 'F_Input Override'!I1221 ) )</f>
        <v>0</v>
      </c>
      <c r="J1221" s="58">
        <f xml:space="preserve"> IF( ISNA( 'F_Input Override'!J1221 ), "", IF( ISBLANK( 'F_Input Override'!J1221 ), 'F_Inputs - BP'!J1221, 'F_Input Override'!J1221 ) )</f>
        <v>0</v>
      </c>
      <c r="K1221" s="64" t="str">
        <f xml:space="preserve"> INDEX(Lookup!C:C, MATCH('Inp - BP final'!B1221, Lookup!B:B, 0),)</f>
        <v>WWN+ - DS opex</v>
      </c>
    </row>
    <row r="1222" spans="1:12">
      <c r="A1222" t="s">
        <v>352</v>
      </c>
      <c r="B1222" t="s">
        <v>345</v>
      </c>
      <c r="C1222" t="s">
        <v>346</v>
      </c>
      <c r="D1222" t="s">
        <v>47</v>
      </c>
      <c r="E1222" t="s">
        <v>41</v>
      </c>
      <c r="F1222" s="58">
        <f xml:space="preserve"> IF( ISNA( 'F_Input Override'!F1222 ), "", IF( ISBLANK( 'F_Input Override'!F1222 ), 'F_Inputs - BP'!F1222, 'F_Input Override'!F1222 ) )</f>
        <v>7.3999999999999996E-2</v>
      </c>
      <c r="G1222" s="58">
        <f xml:space="preserve"> IF( ISNA( 'F_Input Override'!G1222 ), "", IF( ISBLANK( 'F_Input Override'!G1222 ), 'F_Inputs - BP'!G1222, 'F_Input Override'!G1222 ) )</f>
        <v>7.4999999999999997E-2</v>
      </c>
      <c r="H1222" s="58">
        <f xml:space="preserve"> IF( ISNA( 'F_Input Override'!H1222 ), "", IF( ISBLANK( 'F_Input Override'!H1222 ), 'F_Inputs - BP'!H1222, 'F_Input Override'!H1222 ) )</f>
        <v>7.3999999999999996E-2</v>
      </c>
      <c r="I1222" s="58">
        <f xml:space="preserve"> IF( ISNA( 'F_Input Override'!I1222 ), "", IF( ISBLANK( 'F_Input Override'!I1222 ), 'F_Inputs - BP'!I1222, 'F_Input Override'!I1222 ) )</f>
        <v>7.9000000000000001E-2</v>
      </c>
      <c r="J1222" s="58">
        <f xml:space="preserve"> IF( ISNA( 'F_Input Override'!J1222 ), "", IF( ISBLANK( 'F_Input Override'!J1222 ), 'F_Inputs - BP'!J1222, 'F_Input Override'!J1222 ) )</f>
        <v>0.08</v>
      </c>
      <c r="K1222" s="64" t="str">
        <f xml:space="preserve"> INDEX(Lookup!C:C, MATCH('Inp - BP final'!B1222, Lookup!B:B, 0),)</f>
        <v>WWN+ - Total DS opex</v>
      </c>
      <c r="L1222" t="s">
        <v>366</v>
      </c>
    </row>
    <row r="1223" spans="1:12">
      <c r="A1223" t="s">
        <v>353</v>
      </c>
      <c r="B1223" t="s">
        <v>45</v>
      </c>
      <c r="C1223" t="s">
        <v>46</v>
      </c>
      <c r="D1223" t="s">
        <v>47</v>
      </c>
      <c r="E1223" t="s">
        <v>41</v>
      </c>
      <c r="F1223" s="58">
        <f xml:space="preserve"> IF( ISNA( 'F_Input Override'!F1223 ), "", IF( ISBLANK( 'F_Input Override'!F1223 ), 'F_Inputs - BP'!F1223, 'F_Input Override'!F1223 ) )</f>
        <v>80.203332519121545</v>
      </c>
      <c r="G1223" s="58">
        <f xml:space="preserve"> IF( ISNA( 'F_Input Override'!G1223 ), "", IF( ISBLANK( 'F_Input Override'!G1223 ), 'F_Inputs - BP'!G1223, 'F_Input Override'!G1223 ) )</f>
        <v>89.650007900403352</v>
      </c>
      <c r="H1223" s="58">
        <f xml:space="preserve"> IF( ISNA( 'F_Input Override'!H1223 ), "", IF( ISBLANK( 'F_Input Override'!H1223 ), 'F_Inputs - BP'!H1223, 'F_Input Override'!H1223 ) )</f>
        <v>89.012140082194051</v>
      </c>
      <c r="I1223" s="58">
        <f xml:space="preserve"> IF( ISNA( 'F_Input Override'!I1223 ), "", IF( ISBLANK( 'F_Input Override'!I1223 ), 'F_Inputs - BP'!I1223, 'F_Input Override'!I1223 ) )</f>
        <v>89.15511625365663</v>
      </c>
      <c r="J1223" s="58">
        <f xml:space="preserve"> IF( ISNA( 'F_Input Override'!J1223 ), "", IF( ISBLANK( 'F_Input Override'!J1223 ), 'F_Inputs - BP'!J1223, 'F_Input Override'!J1223 ) )</f>
        <v>94.600867179031269</v>
      </c>
      <c r="K1223" s="64" t="str">
        <f xml:space="preserve"> INDEX(Lookup!C:C, MATCH('Inp - BP final'!B1223, Lookup!B:B, 0),)</f>
        <v>WR - Base opex</v>
      </c>
    </row>
    <row r="1224" spans="1:12">
      <c r="A1224" t="s">
        <v>353</v>
      </c>
      <c r="B1224" t="s">
        <v>48</v>
      </c>
      <c r="C1224" t="s">
        <v>49</v>
      </c>
      <c r="D1224" t="s">
        <v>47</v>
      </c>
      <c r="E1224" t="s">
        <v>41</v>
      </c>
      <c r="F1224" s="58">
        <f xml:space="preserve"> IF( ISNA( 'F_Input Override'!F1224 ), "", IF( ISBLANK( 'F_Input Override'!F1224 ), 'F_Inputs - BP'!F1224, 'F_Input Override'!F1224 ) )</f>
        <v>19.538854504878071</v>
      </c>
      <c r="G1224" s="58">
        <f xml:space="preserve"> IF( ISNA( 'F_Input Override'!G1224 ), "", IF( ISBLANK( 'F_Input Override'!G1224 ), 'F_Inputs - BP'!G1224, 'F_Input Override'!G1224 ) )</f>
        <v>20.5742567952401</v>
      </c>
      <c r="H1224" s="58">
        <f xml:space="preserve"> IF( ISNA( 'F_Input Override'!H1224 ), "", IF( ISBLANK( 'F_Input Override'!H1224 ), 'F_Inputs - BP'!H1224, 'F_Input Override'!H1224 ) )</f>
        <v>20.219471447632142</v>
      </c>
      <c r="I1224" s="58">
        <f xml:space="preserve"> IF( ISNA( 'F_Input Override'!I1224 ), "", IF( ISBLANK( 'F_Input Override'!I1224 ), 'F_Inputs - BP'!I1224, 'F_Input Override'!I1224 ) )</f>
        <v>20.163891081260349</v>
      </c>
      <c r="J1224" s="58">
        <f xml:space="preserve"> IF( ISNA( 'F_Input Override'!J1224 ), "", IF( ISBLANK( 'F_Input Override'!J1224 ), 'F_Inputs - BP'!J1224, 'F_Input Override'!J1224 ) )</f>
        <v>20.854975633615961</v>
      </c>
      <c r="K1224" s="64" t="str">
        <f xml:space="preserve"> INDEX(Lookup!C:C, MATCH('Inp - BP final'!B1224, Lookup!B:B, 0),)</f>
        <v>WN+ - Base opex</v>
      </c>
    </row>
    <row r="1225" spans="1:12">
      <c r="A1225" t="s">
        <v>353</v>
      </c>
      <c r="B1225" t="s">
        <v>50</v>
      </c>
      <c r="C1225" t="s">
        <v>51</v>
      </c>
      <c r="D1225" t="s">
        <v>47</v>
      </c>
      <c r="E1225" t="s">
        <v>41</v>
      </c>
      <c r="F1225" s="58">
        <f xml:space="preserve"> IF( ISNA( 'F_Input Override'!F1225 ), "", IF( ISBLANK( 'F_Input Override'!F1225 ), 'F_Inputs - BP'!F1225, 'F_Input Override'!F1225 ) )</f>
        <v>1.302378963370266</v>
      </c>
      <c r="G1225" s="58">
        <f xml:space="preserve"> IF( ISNA( 'F_Input Override'!G1225 ), "", IF( ISBLANK( 'F_Input Override'!G1225 ), 'F_Inputs - BP'!G1225, 'F_Input Override'!G1225 ) )</f>
        <v>1.4560366790595021</v>
      </c>
      <c r="H1225" s="58">
        <f xml:space="preserve"> IF( ISNA( 'F_Input Override'!H1225 ), "", IF( ISBLANK( 'F_Input Override'!H1225 ), 'F_Inputs - BP'!H1225, 'F_Input Override'!H1225 ) )</f>
        <v>1.436574573291771</v>
      </c>
      <c r="I1225" s="58">
        <f xml:space="preserve"> IF( ISNA( 'F_Input Override'!I1225 ), "", IF( ISBLANK( 'F_Input Override'!I1225 ), 'F_Inputs - BP'!I1225, 'F_Input Override'!I1225 ) )</f>
        <v>1.4392731219289381</v>
      </c>
      <c r="J1225" s="58">
        <f xml:space="preserve"> IF( ISNA( 'F_Input Override'!J1225 ), "", IF( ISBLANK( 'F_Input Override'!J1225 ), 'F_Inputs - BP'!J1225, 'F_Input Override'!J1225 ) )</f>
        <v>1.535788673743151</v>
      </c>
      <c r="K1225" s="64" t="str">
        <f xml:space="preserve"> INDEX(Lookup!C:C, MATCH('Inp - BP final'!B1225, Lookup!B:B, 0),)</f>
        <v>WN+ - Base opex</v>
      </c>
    </row>
    <row r="1226" spans="1:12">
      <c r="A1226" t="s">
        <v>353</v>
      </c>
      <c r="B1226" t="s">
        <v>52</v>
      </c>
      <c r="C1226" t="s">
        <v>53</v>
      </c>
      <c r="D1226" t="s">
        <v>47</v>
      </c>
      <c r="E1226" t="s">
        <v>41</v>
      </c>
      <c r="F1226" s="58">
        <f xml:space="preserve"> IF( ISNA( 'F_Input Override'!F1226 ), "", IF( ISBLANK( 'F_Input Override'!F1226 ), 'F_Inputs - BP'!F1226, 'F_Input Override'!F1226 ) )</f>
        <v>116.1057911351356</v>
      </c>
      <c r="G1226" s="58">
        <f xml:space="preserve"> IF( ISNA( 'F_Input Override'!G1226 ), "", IF( ISBLANK( 'F_Input Override'!G1226 ), 'F_Inputs - BP'!G1226, 'F_Input Override'!G1226 ) )</f>
        <v>119.9664628487826</v>
      </c>
      <c r="H1226" s="58">
        <f xml:space="preserve"> IF( ISNA( 'F_Input Override'!H1226 ), "", IF( ISBLANK( 'F_Input Override'!H1226 ), 'F_Inputs - BP'!H1226, 'F_Input Override'!H1226 ) )</f>
        <v>117.8488969598864</v>
      </c>
      <c r="I1226" s="58">
        <f xml:space="preserve"> IF( ISNA( 'F_Input Override'!I1226 ), "", IF( ISBLANK( 'F_Input Override'!I1226 ), 'F_Inputs - BP'!I1226, 'F_Input Override'!I1226 ) )</f>
        <v>118.00362332968901</v>
      </c>
      <c r="J1226" s="58">
        <f xml:space="preserve"> IF( ISNA( 'F_Input Override'!J1226 ), "", IF( ISBLANK( 'F_Input Override'!J1226 ), 'F_Inputs - BP'!J1226, 'F_Input Override'!J1226 ) )</f>
        <v>120.13431791720831</v>
      </c>
      <c r="K1226" s="64" t="str">
        <f xml:space="preserve"> INDEX(Lookup!C:C, MATCH('Inp - BP final'!B1226, Lookup!B:B, 0),)</f>
        <v>WN+ - Base opex</v>
      </c>
    </row>
    <row r="1227" spans="1:12">
      <c r="A1227" t="s">
        <v>353</v>
      </c>
      <c r="B1227" t="s">
        <v>54</v>
      </c>
      <c r="C1227" t="s">
        <v>55</v>
      </c>
      <c r="D1227" t="s">
        <v>47</v>
      </c>
      <c r="E1227" t="s">
        <v>41</v>
      </c>
      <c r="F1227" s="58">
        <f xml:space="preserve"> IF( ISNA( 'F_Input Override'!F1227 ), "", IF( ISBLANK( 'F_Input Override'!F1227 ), 'F_Inputs - BP'!F1227, 'F_Input Override'!F1227 ) )</f>
        <v>205.32806298421241</v>
      </c>
      <c r="G1227" s="58">
        <f xml:space="preserve"> IF( ISNA( 'F_Input Override'!G1227 ), "", IF( ISBLANK( 'F_Input Override'!G1227 ), 'F_Inputs - BP'!G1227, 'F_Input Override'!G1227 ) )</f>
        <v>226.972889653409</v>
      </c>
      <c r="H1227" s="58">
        <f xml:space="preserve"> IF( ISNA( 'F_Input Override'!H1227 ), "", IF( ISBLANK( 'F_Input Override'!H1227 ), 'F_Inputs - BP'!H1227, 'F_Input Override'!H1227 ) )</f>
        <v>225.90239065251731</v>
      </c>
      <c r="I1227" s="58">
        <f xml:space="preserve"> IF( ISNA( 'F_Input Override'!I1227 ), "", IF( ISBLANK( 'F_Input Override'!I1227 ), 'F_Inputs - BP'!I1227, 'F_Input Override'!I1227 ) )</f>
        <v>225.85925031984749</v>
      </c>
      <c r="J1227" s="58">
        <f xml:space="preserve"> IF( ISNA( 'F_Input Override'!J1227 ), "", IF( ISBLANK( 'F_Input Override'!J1227 ), 'F_Inputs - BP'!J1227, 'F_Input Override'!J1227 ) )</f>
        <v>237.18991350735729</v>
      </c>
      <c r="K1227" s="64" t="str">
        <f xml:space="preserve"> INDEX(Lookup!C:C, MATCH('Inp - BP final'!B1227, Lookup!B:B, 0),)</f>
        <v>WN+ - Base opex</v>
      </c>
    </row>
    <row r="1228" spans="1:12">
      <c r="A1228" t="s">
        <v>353</v>
      </c>
      <c r="B1228" t="s">
        <v>56</v>
      </c>
      <c r="C1228" t="s">
        <v>57</v>
      </c>
      <c r="D1228" t="s">
        <v>47</v>
      </c>
      <c r="E1228" t="s">
        <v>41</v>
      </c>
      <c r="F1228" s="58">
        <f xml:space="preserve"> IF( ISNA( 'F_Input Override'!F1228 ), "", IF( ISBLANK( 'F_Input Override'!F1228 ), 'F_Inputs - BP'!F1228, 'F_Input Override'!F1228 ) )</f>
        <v>422.47842010671792</v>
      </c>
      <c r="G1228" s="58">
        <f xml:space="preserve"> IF( ISNA( 'F_Input Override'!G1228 ), "", IF( ISBLANK( 'F_Input Override'!G1228 ), 'F_Inputs - BP'!G1228, 'F_Input Override'!G1228 ) )</f>
        <v>458.61965387689452</v>
      </c>
      <c r="H1228" s="58">
        <f xml:space="preserve"> IF( ISNA( 'F_Input Override'!H1228 ), "", IF( ISBLANK( 'F_Input Override'!H1228 ), 'F_Inputs - BP'!H1228, 'F_Input Override'!H1228 ) )</f>
        <v>454.41947371552169</v>
      </c>
      <c r="I1228" s="58">
        <f xml:space="preserve"> IF( ISNA( 'F_Input Override'!I1228 ), "", IF( ISBLANK( 'F_Input Override'!I1228 ), 'F_Inputs - BP'!I1228, 'F_Input Override'!I1228 ) )</f>
        <v>454.62115410638239</v>
      </c>
      <c r="J1228" s="58">
        <f xml:space="preserve"> IF( ISNA( 'F_Input Override'!J1228 ), "", IF( ISBLANK( 'F_Input Override'!J1228 ), 'F_Inputs - BP'!J1228, 'F_Input Override'!J1228 ) )</f>
        <v>474.31586291095601</v>
      </c>
      <c r="K1228" s="64" t="str">
        <f xml:space="preserve"> INDEX(Lookup!C:C, MATCH('Inp - BP final'!B1228, Lookup!B:B, 0),)</f>
        <v>Total - Base opex</v>
      </c>
      <c r="L1228" t="s">
        <v>366</v>
      </c>
    </row>
    <row r="1229" spans="1:12">
      <c r="A1229" t="s">
        <v>353</v>
      </c>
      <c r="B1229" t="s">
        <v>58</v>
      </c>
      <c r="C1229" t="s">
        <v>59</v>
      </c>
      <c r="D1229" t="s">
        <v>47</v>
      </c>
      <c r="E1229" t="s">
        <v>41</v>
      </c>
      <c r="F1229" s="58">
        <f xml:space="preserve"> IF( ISNA( 'F_Input Override'!F1229 ), "", IF( ISBLANK( 'F_Input Override'!F1229 ), 'F_Inputs - BP'!F1229, 'F_Input Override'!F1229 ) )</f>
        <v>7.3339383017882058</v>
      </c>
      <c r="G1229" s="58">
        <f xml:space="preserve"> IF( ISNA( 'F_Input Override'!G1229 ), "", IF( ISBLANK( 'F_Input Override'!G1229 ), 'F_Inputs - BP'!G1229, 'F_Input Override'!G1229 ) )</f>
        <v>6.4112578602179342</v>
      </c>
      <c r="H1229" s="58">
        <f xml:space="preserve"> IF( ISNA( 'F_Input Override'!H1229 ), "", IF( ISBLANK( 'F_Input Override'!H1229 ), 'F_Inputs - BP'!H1229, 'F_Input Override'!H1229 ) )</f>
        <v>9.7372744810215313</v>
      </c>
      <c r="I1229" s="58">
        <f xml:space="preserve"> IF( ISNA( 'F_Input Override'!I1229 ), "", IF( ISBLANK( 'F_Input Override'!I1229 ), 'F_Inputs - BP'!I1229, 'F_Input Override'!I1229 ) )</f>
        <v>11.8496260726542</v>
      </c>
      <c r="J1229" s="58">
        <f xml:space="preserve"> IF( ISNA( 'F_Input Override'!J1229 ), "", IF( ISBLANK( 'F_Input Override'!J1229 ), 'F_Inputs - BP'!J1229, 'F_Input Override'!J1229 ) )</f>
        <v>3.2637339654379729</v>
      </c>
      <c r="K1229" s="64" t="str">
        <f xml:space="preserve"> INDEX(Lookup!C:C, MATCH('Inp - BP final'!B1229, Lookup!B:B, 0),)</f>
        <v>WR - Enh opex</v>
      </c>
    </row>
    <row r="1230" spans="1:12">
      <c r="A1230" t="s">
        <v>353</v>
      </c>
      <c r="B1230" t="s">
        <v>60</v>
      </c>
      <c r="C1230" t="s">
        <v>61</v>
      </c>
      <c r="D1230" t="s">
        <v>47</v>
      </c>
      <c r="E1230" t="s">
        <v>41</v>
      </c>
      <c r="F1230" s="58">
        <f xml:space="preserve"> IF( ISNA( 'F_Input Override'!F1230 ), "", IF( ISBLANK( 'F_Input Override'!F1230 ), 'F_Inputs - BP'!F1230, 'F_Input Override'!F1230 ) )</f>
        <v>0</v>
      </c>
      <c r="G1230" s="58">
        <f xml:space="preserve"> IF( ISNA( 'F_Input Override'!G1230 ), "", IF( ISBLANK( 'F_Input Override'!G1230 ), 'F_Inputs - BP'!G1230, 'F_Input Override'!G1230 ) )</f>
        <v>0</v>
      </c>
      <c r="H1230" s="58">
        <f xml:space="preserve"> IF( ISNA( 'F_Input Override'!H1230 ), "", IF( ISBLANK( 'F_Input Override'!H1230 ), 'F_Inputs - BP'!H1230, 'F_Input Override'!H1230 ) )</f>
        <v>0</v>
      </c>
      <c r="I1230" s="58">
        <f xml:space="preserve"> IF( ISNA( 'F_Input Override'!I1230 ), "", IF( ISBLANK( 'F_Input Override'!I1230 ), 'F_Inputs - BP'!I1230, 'F_Input Override'!I1230 ) )</f>
        <v>0</v>
      </c>
      <c r="J1230" s="58">
        <f xml:space="preserve"> IF( ISNA( 'F_Input Override'!J1230 ), "", IF( ISBLANK( 'F_Input Override'!J1230 ), 'F_Inputs - BP'!J1230, 'F_Input Override'!J1230 ) )</f>
        <v>0</v>
      </c>
      <c r="K1230" s="64" t="str">
        <f xml:space="preserve"> INDEX(Lookup!C:C, MATCH('Inp - BP final'!B1230, Lookup!B:B, 0),)</f>
        <v>WN+ - Enh opex</v>
      </c>
    </row>
    <row r="1231" spans="1:12">
      <c r="A1231" t="s">
        <v>353</v>
      </c>
      <c r="B1231" t="s">
        <v>62</v>
      </c>
      <c r="C1231" t="s">
        <v>63</v>
      </c>
      <c r="D1231" t="s">
        <v>47</v>
      </c>
      <c r="E1231" t="s">
        <v>41</v>
      </c>
      <c r="F1231" s="58">
        <f xml:space="preserve"> IF( ISNA( 'F_Input Override'!F1231 ), "", IF( ISBLANK( 'F_Input Override'!F1231 ), 'F_Inputs - BP'!F1231, 'F_Input Override'!F1231 ) )</f>
        <v>0</v>
      </c>
      <c r="G1231" s="58">
        <f xml:space="preserve"> IF( ISNA( 'F_Input Override'!G1231 ), "", IF( ISBLANK( 'F_Input Override'!G1231 ), 'F_Inputs - BP'!G1231, 'F_Input Override'!G1231 ) )</f>
        <v>0</v>
      </c>
      <c r="H1231" s="58">
        <f xml:space="preserve"> IF( ISNA( 'F_Input Override'!H1231 ), "", IF( ISBLANK( 'F_Input Override'!H1231 ), 'F_Inputs - BP'!H1231, 'F_Input Override'!H1231 ) )</f>
        <v>0</v>
      </c>
      <c r="I1231" s="58">
        <f xml:space="preserve"> IF( ISNA( 'F_Input Override'!I1231 ), "", IF( ISBLANK( 'F_Input Override'!I1231 ), 'F_Inputs - BP'!I1231, 'F_Input Override'!I1231 ) )</f>
        <v>0</v>
      </c>
      <c r="J1231" s="58">
        <f xml:space="preserve"> IF( ISNA( 'F_Input Override'!J1231 ), "", IF( ISBLANK( 'F_Input Override'!J1231 ), 'F_Inputs - BP'!J1231, 'F_Input Override'!J1231 ) )</f>
        <v>0</v>
      </c>
      <c r="K1231" s="64" t="str">
        <f xml:space="preserve"> INDEX(Lookup!C:C, MATCH('Inp - BP final'!B1231, Lookup!B:B, 0),)</f>
        <v>WN+ - Enh opex</v>
      </c>
    </row>
    <row r="1232" spans="1:12">
      <c r="A1232" t="s">
        <v>353</v>
      </c>
      <c r="B1232" t="s">
        <v>64</v>
      </c>
      <c r="C1232" t="s">
        <v>65</v>
      </c>
      <c r="D1232" t="s">
        <v>47</v>
      </c>
      <c r="E1232" t="s">
        <v>41</v>
      </c>
      <c r="F1232" s="58">
        <f xml:space="preserve"> IF( ISNA( 'F_Input Override'!F1232 ), "", IF( ISBLANK( 'F_Input Override'!F1232 ), 'F_Inputs - BP'!F1232, 'F_Input Override'!F1232 ) )</f>
        <v>0.36741990579775802</v>
      </c>
      <c r="G1232" s="58">
        <f xml:space="preserve"> IF( ISNA( 'F_Input Override'!G1232 ), "", IF( ISBLANK( 'F_Input Override'!G1232 ), 'F_Inputs - BP'!G1232, 'F_Input Override'!G1232 ) )</f>
        <v>0.93088820717380527</v>
      </c>
      <c r="H1232" s="58">
        <f xml:space="preserve"> IF( ISNA( 'F_Input Override'!H1232 ), "", IF( ISBLANK( 'F_Input Override'!H1232 ), 'F_Inputs - BP'!H1232, 'F_Input Override'!H1232 ) )</f>
        <v>2.386845958790436</v>
      </c>
      <c r="I1232" s="58">
        <f xml:space="preserve"> IF( ISNA( 'F_Input Override'!I1232 ), "", IF( ISBLANK( 'F_Input Override'!I1232 ), 'F_Inputs - BP'!I1232, 'F_Input Override'!I1232 ) )</f>
        <v>1.092162034056289</v>
      </c>
      <c r="J1232" s="58">
        <f xml:space="preserve"> IF( ISNA( 'F_Input Override'!J1232 ), "", IF( ISBLANK( 'F_Input Override'!J1232 ), 'F_Inputs - BP'!J1232, 'F_Input Override'!J1232 ) )</f>
        <v>1.9506231722424561</v>
      </c>
      <c r="K1232" s="64" t="str">
        <f xml:space="preserve"> INDEX(Lookup!C:C, MATCH('Inp - BP final'!B1232, Lookup!B:B, 0),)</f>
        <v>WN+ - Enh opex</v>
      </c>
    </row>
    <row r="1233" spans="1:12">
      <c r="A1233" t="s">
        <v>353</v>
      </c>
      <c r="B1233" t="s">
        <v>66</v>
      </c>
      <c r="C1233" t="s">
        <v>67</v>
      </c>
      <c r="D1233" t="s">
        <v>47</v>
      </c>
      <c r="E1233" t="s">
        <v>41</v>
      </c>
      <c r="F1233" s="58">
        <f xml:space="preserve"> IF( ISNA( 'F_Input Override'!F1233 ), "", IF( ISBLANK( 'F_Input Override'!F1233 ), 'F_Inputs - BP'!F1233, 'F_Input Override'!F1233 ) )</f>
        <v>7.8935988272926974</v>
      </c>
      <c r="G1233" s="58">
        <f xml:space="preserve"> IF( ISNA( 'F_Input Override'!G1233 ), "", IF( ISBLANK( 'F_Input Override'!G1233 ), 'F_Inputs - BP'!G1233, 'F_Input Override'!G1233 ) )</f>
        <v>8.7262495918339091</v>
      </c>
      <c r="H1233" s="58">
        <f xml:space="preserve"> IF( ISNA( 'F_Input Override'!H1233 ), "", IF( ISBLANK( 'F_Input Override'!H1233 ), 'F_Inputs - BP'!H1233, 'F_Input Override'!H1233 ) )</f>
        <v>9.2618606642692036</v>
      </c>
      <c r="I1233" s="58">
        <f xml:space="preserve"> IF( ISNA( 'F_Input Override'!I1233 ), "", IF( ISBLANK( 'F_Input Override'!I1233 ), 'F_Inputs - BP'!I1233, 'F_Input Override'!I1233 ) )</f>
        <v>9.8013027105625223</v>
      </c>
      <c r="J1233" s="58">
        <f xml:space="preserve"> IF( ISNA( 'F_Input Override'!J1233 ), "", IF( ISBLANK( 'F_Input Override'!J1233 ), 'F_Inputs - BP'!J1233, 'F_Input Override'!J1233 ) )</f>
        <v>10.330698549559109</v>
      </c>
      <c r="K1233" s="64" t="str">
        <f xml:space="preserve"> INDEX(Lookup!C:C, MATCH('Inp - BP final'!B1233, Lookup!B:B, 0),)</f>
        <v>WN+ - Enh opex</v>
      </c>
    </row>
    <row r="1234" spans="1:12">
      <c r="A1234" t="s">
        <v>353</v>
      </c>
      <c r="B1234" t="s">
        <v>68</v>
      </c>
      <c r="C1234" t="s">
        <v>69</v>
      </c>
      <c r="D1234" t="s">
        <v>47</v>
      </c>
      <c r="E1234" t="s">
        <v>41</v>
      </c>
      <c r="F1234" s="58">
        <f xml:space="preserve"> IF( ISNA( 'F_Input Override'!F1234 ), "", IF( ISBLANK( 'F_Input Override'!F1234 ), 'F_Inputs - BP'!F1234, 'F_Input Override'!F1234 ) )</f>
        <v>15.594957034878661</v>
      </c>
      <c r="G1234" s="58">
        <f xml:space="preserve"> IF( ISNA( 'F_Input Override'!G1234 ), "", IF( ISBLANK( 'F_Input Override'!G1234 ), 'F_Inputs - BP'!G1234, 'F_Input Override'!G1234 ) )</f>
        <v>16.068395659225651</v>
      </c>
      <c r="H1234" s="58">
        <f xml:space="preserve"> IF( ISNA( 'F_Input Override'!H1234 ), "", IF( ISBLANK( 'F_Input Override'!H1234 ), 'F_Inputs - BP'!H1234, 'F_Input Override'!H1234 ) )</f>
        <v>21.385981104081171</v>
      </c>
      <c r="I1234" s="58">
        <f xml:space="preserve"> IF( ISNA( 'F_Input Override'!I1234 ), "", IF( ISBLANK( 'F_Input Override'!I1234 ), 'F_Inputs - BP'!I1234, 'F_Input Override'!I1234 ) )</f>
        <v>22.743090817273011</v>
      </c>
      <c r="J1234" s="58">
        <f xml:space="preserve"> IF( ISNA( 'F_Input Override'!J1234 ), "", IF( ISBLANK( 'F_Input Override'!J1234 ), 'F_Inputs - BP'!J1234, 'F_Input Override'!J1234 ) )</f>
        <v>15.54505568723954</v>
      </c>
      <c r="K1234" s="64" t="str">
        <f xml:space="preserve"> INDEX(Lookup!C:C, MATCH('Inp - BP final'!B1234, Lookup!B:B, 0),)</f>
        <v>Total - Enh opex</v>
      </c>
      <c r="L1234" t="s">
        <v>366</v>
      </c>
    </row>
    <row r="1235" spans="1:12">
      <c r="A1235" t="s">
        <v>353</v>
      </c>
      <c r="B1235" t="s">
        <v>70</v>
      </c>
      <c r="C1235" t="s">
        <v>71</v>
      </c>
      <c r="D1235" t="s">
        <v>47</v>
      </c>
      <c r="E1235" t="s">
        <v>41</v>
      </c>
      <c r="F1235" s="58">
        <f xml:space="preserve"> IF( ISNA( 'F_Input Override'!F1235 ), "", IF( ISBLANK( 'F_Input Override'!F1235 ), 'F_Inputs - BP'!F1235, 'F_Input Override'!F1235 ) )</f>
        <v>9.9470422689526838</v>
      </c>
      <c r="G1235" s="58">
        <f xml:space="preserve"> IF( ISNA( 'F_Input Override'!G1235 ), "", IF( ISBLANK( 'F_Input Override'!G1235 ), 'F_Inputs - BP'!G1235, 'F_Input Override'!G1235 ) )</f>
        <v>9.9047353918805658</v>
      </c>
      <c r="H1235" s="58">
        <f xml:space="preserve"> IF( ISNA( 'F_Input Override'!H1235 ), "", IF( ISBLANK( 'F_Input Override'!H1235 ), 'F_Inputs - BP'!H1235, 'F_Input Override'!H1235 ) )</f>
        <v>10.068839107089159</v>
      </c>
      <c r="I1235" s="58">
        <f xml:space="preserve"> IF( ISNA( 'F_Input Override'!I1235 ), "", IF( ISBLANK( 'F_Input Override'!I1235 ), 'F_Inputs - BP'!I1235, 'F_Input Override'!I1235 ) )</f>
        <v>10.283824137798231</v>
      </c>
      <c r="J1235" s="58">
        <f xml:space="preserve"> IF( ISNA( 'F_Input Override'!J1235 ), "", IF( ISBLANK( 'F_Input Override'!J1235 ), 'F_Inputs - BP'!J1235, 'F_Input Override'!J1235 ) )</f>
        <v>10.454149370493591</v>
      </c>
      <c r="K1235" s="64" t="str">
        <f xml:space="preserve"> INDEX(Lookup!C:C, MATCH('Inp - BP final'!B1235, Lookup!B:B, 0),)</f>
        <v>WR - Base capex</v>
      </c>
    </row>
    <row r="1236" spans="1:12">
      <c r="A1236" t="s">
        <v>353</v>
      </c>
      <c r="B1236" t="s">
        <v>72</v>
      </c>
      <c r="C1236" t="s">
        <v>73</v>
      </c>
      <c r="D1236" t="s">
        <v>47</v>
      </c>
      <c r="E1236" t="s">
        <v>41</v>
      </c>
      <c r="F1236" s="58">
        <f xml:space="preserve"> IF( ISNA( 'F_Input Override'!F1236 ), "", IF( ISBLANK( 'F_Input Override'!F1236 ), 'F_Inputs - BP'!F1236, 'F_Input Override'!F1236 ) )</f>
        <v>0</v>
      </c>
      <c r="G1236" s="58">
        <f xml:space="preserve"> IF( ISNA( 'F_Input Override'!G1236 ), "", IF( ISBLANK( 'F_Input Override'!G1236 ), 'F_Inputs - BP'!G1236, 'F_Input Override'!G1236 ) )</f>
        <v>0</v>
      </c>
      <c r="H1236" s="58">
        <f xml:space="preserve"> IF( ISNA( 'F_Input Override'!H1236 ), "", IF( ISBLANK( 'F_Input Override'!H1236 ), 'F_Inputs - BP'!H1236, 'F_Input Override'!H1236 ) )</f>
        <v>0</v>
      </c>
      <c r="I1236" s="58">
        <f xml:space="preserve"> IF( ISNA( 'F_Input Override'!I1236 ), "", IF( ISBLANK( 'F_Input Override'!I1236 ), 'F_Inputs - BP'!I1236, 'F_Input Override'!I1236 ) )</f>
        <v>0</v>
      </c>
      <c r="J1236" s="58">
        <f xml:space="preserve"> IF( ISNA( 'F_Input Override'!J1236 ), "", IF( ISBLANK( 'F_Input Override'!J1236 ), 'F_Inputs - BP'!J1236, 'F_Input Override'!J1236 ) )</f>
        <v>0</v>
      </c>
      <c r="K1236" s="64" t="str">
        <f xml:space="preserve"> INDEX(Lookup!C:C, MATCH('Inp - BP final'!B1236, Lookup!B:B, 0),)</f>
        <v>WN+ - Base capex</v>
      </c>
    </row>
    <row r="1237" spans="1:12">
      <c r="A1237" t="s">
        <v>353</v>
      </c>
      <c r="B1237" t="s">
        <v>74</v>
      </c>
      <c r="C1237" t="s">
        <v>75</v>
      </c>
      <c r="D1237" t="s">
        <v>47</v>
      </c>
      <c r="E1237" t="s">
        <v>41</v>
      </c>
      <c r="F1237" s="58">
        <f xml:space="preserve"> IF( ISNA( 'F_Input Override'!F1237 ), "", IF( ISBLANK( 'F_Input Override'!F1237 ), 'F_Inputs - BP'!F1237, 'F_Input Override'!F1237 ) )</f>
        <v>0</v>
      </c>
      <c r="G1237" s="58">
        <f xml:space="preserve"> IF( ISNA( 'F_Input Override'!G1237 ), "", IF( ISBLANK( 'F_Input Override'!G1237 ), 'F_Inputs - BP'!G1237, 'F_Input Override'!G1237 ) )</f>
        <v>0</v>
      </c>
      <c r="H1237" s="58">
        <f xml:space="preserve"> IF( ISNA( 'F_Input Override'!H1237 ), "", IF( ISBLANK( 'F_Input Override'!H1237 ), 'F_Inputs - BP'!H1237, 'F_Input Override'!H1237 ) )</f>
        <v>0</v>
      </c>
      <c r="I1237" s="58">
        <f xml:space="preserve"> IF( ISNA( 'F_Input Override'!I1237 ), "", IF( ISBLANK( 'F_Input Override'!I1237 ), 'F_Inputs - BP'!I1237, 'F_Input Override'!I1237 ) )</f>
        <v>0</v>
      </c>
      <c r="J1237" s="58">
        <f xml:space="preserve"> IF( ISNA( 'F_Input Override'!J1237 ), "", IF( ISBLANK( 'F_Input Override'!J1237 ), 'F_Inputs - BP'!J1237, 'F_Input Override'!J1237 ) )</f>
        <v>0</v>
      </c>
      <c r="K1237" s="64" t="str">
        <f xml:space="preserve"> INDEX(Lookup!C:C, MATCH('Inp - BP final'!B1237, Lookup!B:B, 0),)</f>
        <v>WN+ - Base capex</v>
      </c>
    </row>
    <row r="1238" spans="1:12">
      <c r="A1238" t="s">
        <v>353</v>
      </c>
      <c r="B1238" t="s">
        <v>76</v>
      </c>
      <c r="C1238" t="s">
        <v>77</v>
      </c>
      <c r="D1238" t="s">
        <v>47</v>
      </c>
      <c r="E1238" t="s">
        <v>41</v>
      </c>
      <c r="F1238" s="58">
        <f xml:space="preserve"> IF( ISNA( 'F_Input Override'!F1238 ), "", IF( ISBLANK( 'F_Input Override'!F1238 ), 'F_Inputs - BP'!F1238, 'F_Input Override'!F1238 ) )</f>
        <v>74.49986777250146</v>
      </c>
      <c r="G1238" s="58">
        <f xml:space="preserve"> IF( ISNA( 'F_Input Override'!G1238 ), "", IF( ISBLANK( 'F_Input Override'!G1238 ), 'F_Inputs - BP'!G1238, 'F_Input Override'!G1238 ) )</f>
        <v>74.003031765527581</v>
      </c>
      <c r="H1238" s="58">
        <f xml:space="preserve"> IF( ISNA( 'F_Input Override'!H1238 ), "", IF( ISBLANK( 'F_Input Override'!H1238 ), 'F_Inputs - BP'!H1238, 'F_Input Override'!H1238 ) )</f>
        <v>74.846975028966241</v>
      </c>
      <c r="I1238" s="58">
        <f xml:space="preserve"> IF( ISNA( 'F_Input Override'!I1238 ), "", IF( ISBLANK( 'F_Input Override'!I1238 ), 'F_Inputs - BP'!I1238, 'F_Input Override'!I1238 ) )</f>
        <v>75.796705546881029</v>
      </c>
      <c r="J1238" s="58">
        <f xml:space="preserve"> IF( ISNA( 'F_Input Override'!J1238 ), "", IF( ISBLANK( 'F_Input Override'!J1238 ), 'F_Inputs - BP'!J1238, 'F_Input Override'!J1238 ) )</f>
        <v>76.661706514543596</v>
      </c>
      <c r="K1238" s="64" t="str">
        <f xml:space="preserve"> INDEX(Lookup!C:C, MATCH('Inp - BP final'!B1238, Lookup!B:B, 0),)</f>
        <v>WN+ - Base capex</v>
      </c>
    </row>
    <row r="1239" spans="1:12">
      <c r="A1239" t="s">
        <v>353</v>
      </c>
      <c r="B1239" t="s">
        <v>78</v>
      </c>
      <c r="C1239" t="s">
        <v>79</v>
      </c>
      <c r="D1239" t="s">
        <v>47</v>
      </c>
      <c r="E1239" t="s">
        <v>41</v>
      </c>
      <c r="F1239" s="58">
        <f xml:space="preserve"> IF( ISNA( 'F_Input Override'!F1239 ), "", IF( ISBLANK( 'F_Input Override'!F1239 ), 'F_Inputs - BP'!F1239, 'F_Input Override'!F1239 ) )</f>
        <v>59.039327778102923</v>
      </c>
      <c r="G1239" s="58">
        <f xml:space="preserve"> IF( ISNA( 'F_Input Override'!G1239 ), "", IF( ISBLANK( 'F_Input Override'!G1239 ), 'F_Inputs - BP'!G1239, 'F_Input Override'!G1239 ) )</f>
        <v>59.191986266623083</v>
      </c>
      <c r="H1239" s="58">
        <f xml:space="preserve"> IF( ISNA( 'F_Input Override'!H1239 ), "", IF( ISBLANK( 'F_Input Override'!H1239 ), 'F_Inputs - BP'!H1239, 'F_Input Override'!H1239 ) )</f>
        <v>58.571559921650909</v>
      </c>
      <c r="I1239" s="58">
        <f xml:space="preserve"> IF( ISNA( 'F_Input Override'!I1239 ), "", IF( ISBLANK( 'F_Input Override'!I1239 ), 'F_Inputs - BP'!I1239, 'F_Input Override'!I1239 ) )</f>
        <v>58.705485404761617</v>
      </c>
      <c r="J1239" s="58">
        <f xml:space="preserve"> IF( ISNA( 'F_Input Override'!J1239 ), "", IF( ISBLANK( 'F_Input Override'!J1239 ), 'F_Inputs - BP'!J1239, 'F_Input Override'!J1239 ) )</f>
        <v>58.308855732811942</v>
      </c>
      <c r="K1239" s="64" t="str">
        <f xml:space="preserve"> INDEX(Lookup!C:C, MATCH('Inp - BP final'!B1239, Lookup!B:B, 0),)</f>
        <v>WN+ - Base capex</v>
      </c>
    </row>
    <row r="1240" spans="1:12">
      <c r="A1240" t="s">
        <v>353</v>
      </c>
      <c r="B1240" t="s">
        <v>80</v>
      </c>
      <c r="C1240" t="s">
        <v>81</v>
      </c>
      <c r="D1240" t="s">
        <v>47</v>
      </c>
      <c r="E1240" t="s">
        <v>41</v>
      </c>
      <c r="F1240" s="58">
        <f xml:space="preserve"> IF( ISNA( 'F_Input Override'!F1240 ), "", IF( ISBLANK( 'F_Input Override'!F1240 ), 'F_Inputs - BP'!F1240, 'F_Input Override'!F1240 ) )</f>
        <v>143.48623781955709</v>
      </c>
      <c r="G1240" s="58">
        <f xml:space="preserve"> IF( ISNA( 'F_Input Override'!G1240 ), "", IF( ISBLANK( 'F_Input Override'!G1240 ), 'F_Inputs - BP'!G1240, 'F_Input Override'!G1240 ) )</f>
        <v>143.09975342403121</v>
      </c>
      <c r="H1240" s="58">
        <f xml:space="preserve"> IF( ISNA( 'F_Input Override'!H1240 ), "", IF( ISBLANK( 'F_Input Override'!H1240 ), 'F_Inputs - BP'!H1240, 'F_Input Override'!H1240 ) )</f>
        <v>143.48737405770629</v>
      </c>
      <c r="I1240" s="58">
        <f xml:space="preserve"> IF( ISNA( 'F_Input Override'!I1240 ), "", IF( ISBLANK( 'F_Input Override'!I1240 ), 'F_Inputs - BP'!I1240, 'F_Input Override'!I1240 ) )</f>
        <v>144.78601508944089</v>
      </c>
      <c r="J1240" s="58">
        <f xml:space="preserve"> IF( ISNA( 'F_Input Override'!J1240 ), "", IF( ISBLANK( 'F_Input Override'!J1240 ), 'F_Inputs - BP'!J1240, 'F_Input Override'!J1240 ) )</f>
        <v>145.42471161784911</v>
      </c>
      <c r="K1240" s="64" t="str">
        <f xml:space="preserve"> INDEX(Lookup!C:C, MATCH('Inp - BP final'!B1240, Lookup!B:B, 0),)</f>
        <v>Total - Base capex</v>
      </c>
      <c r="L1240" t="s">
        <v>366</v>
      </c>
    </row>
    <row r="1241" spans="1:12">
      <c r="A1241" t="s">
        <v>353</v>
      </c>
      <c r="B1241" t="s">
        <v>82</v>
      </c>
      <c r="C1241" t="s">
        <v>83</v>
      </c>
      <c r="D1241" t="s">
        <v>47</v>
      </c>
      <c r="E1241" t="s">
        <v>41</v>
      </c>
      <c r="F1241" s="58">
        <f xml:space="preserve"> IF( ISNA( 'F_Input Override'!F1241 ), "", IF( ISBLANK( 'F_Input Override'!F1241 ), 'F_Inputs - BP'!F1241, 'F_Input Override'!F1241 ) )</f>
        <v>53.476048624220503</v>
      </c>
      <c r="G1241" s="58">
        <f xml:space="preserve"> IF( ISNA( 'F_Input Override'!G1241 ), "", IF( ISBLANK( 'F_Input Override'!G1241 ), 'F_Inputs - BP'!G1241, 'F_Input Override'!G1241 ) )</f>
        <v>45.748763183001387</v>
      </c>
      <c r="H1241" s="58">
        <f xml:space="preserve"> IF( ISNA( 'F_Input Override'!H1241 ), "", IF( ISBLANK( 'F_Input Override'!H1241 ), 'F_Inputs - BP'!H1241, 'F_Input Override'!H1241 ) )</f>
        <v>63.086601049299269</v>
      </c>
      <c r="I1241" s="58">
        <f xml:space="preserve"> IF( ISNA( 'F_Input Override'!I1241 ), "", IF( ISBLANK( 'F_Input Override'!I1241 ), 'F_Inputs - BP'!I1241, 'F_Input Override'!I1241 ) )</f>
        <v>49.188970381780898</v>
      </c>
      <c r="J1241" s="58">
        <f xml:space="preserve"> IF( ISNA( 'F_Input Override'!J1241 ), "", IF( ISBLANK( 'F_Input Override'!J1241 ), 'F_Inputs - BP'!J1241, 'F_Input Override'!J1241 ) )</f>
        <v>35.845571748331338</v>
      </c>
      <c r="K1241" s="64" t="str">
        <f xml:space="preserve"> INDEX(Lookup!C:C, MATCH('Inp - BP final'!B1241, Lookup!B:B, 0),)</f>
        <v>WR - Enh capex</v>
      </c>
    </row>
    <row r="1242" spans="1:12">
      <c r="A1242" t="s">
        <v>353</v>
      </c>
      <c r="B1242" t="s">
        <v>84</v>
      </c>
      <c r="C1242" t="s">
        <v>85</v>
      </c>
      <c r="D1242" t="s">
        <v>47</v>
      </c>
      <c r="E1242" t="s">
        <v>41</v>
      </c>
      <c r="F1242" s="58">
        <f xml:space="preserve"> IF( ISNA( 'F_Input Override'!F1242 ), "", IF( ISBLANK( 'F_Input Override'!F1242 ), 'F_Inputs - BP'!F1242, 'F_Input Override'!F1242 ) )</f>
        <v>0.48616551415935022</v>
      </c>
      <c r="G1242" s="58">
        <f xml:space="preserve"> IF( ISNA( 'F_Input Override'!G1242 ), "", IF( ISBLANK( 'F_Input Override'!G1242 ), 'F_Inputs - BP'!G1242, 'F_Input Override'!G1242 ) )</f>
        <v>1.2103659192749689</v>
      </c>
      <c r="H1242" s="58">
        <f xml:space="preserve"> IF( ISNA( 'F_Input Override'!H1242 ), "", IF( ISBLANK( 'F_Input Override'!H1242 ), 'F_Inputs - BP'!H1242, 'F_Input Override'!H1242 ) )</f>
        <v>1.686899052072901</v>
      </c>
      <c r="I1242" s="58">
        <f xml:space="preserve"> IF( ISNA( 'F_Input Override'!I1242 ), "", IF( ISBLANK( 'F_Input Override'!I1242 ), 'F_Inputs - BP'!I1242, 'F_Input Override'!I1242 ) )</f>
        <v>1.440873375161096</v>
      </c>
      <c r="J1242" s="58">
        <f xml:space="preserve"> IF( ISNA( 'F_Input Override'!J1242 ), "", IF( ISBLANK( 'F_Input Override'!J1242 ), 'F_Inputs - BP'!J1242, 'F_Input Override'!J1242 ) )</f>
        <v>0</v>
      </c>
      <c r="K1242" s="64" t="str">
        <f xml:space="preserve"> INDEX(Lookup!C:C, MATCH('Inp - BP final'!B1242, Lookup!B:B, 0),)</f>
        <v>WN+ - Enh capex</v>
      </c>
    </row>
    <row r="1243" spans="1:12">
      <c r="A1243" t="s">
        <v>353</v>
      </c>
      <c r="B1243" t="s">
        <v>86</v>
      </c>
      <c r="C1243" t="s">
        <v>87</v>
      </c>
      <c r="D1243" t="s">
        <v>47</v>
      </c>
      <c r="E1243" t="s">
        <v>41</v>
      </c>
      <c r="F1243" s="58">
        <f xml:space="preserve"> IF( ISNA( 'F_Input Override'!F1243 ), "", IF( ISBLANK( 'F_Input Override'!F1243 ), 'F_Inputs - BP'!F1243, 'F_Input Override'!F1243 ) )</f>
        <v>0</v>
      </c>
      <c r="G1243" s="58">
        <f xml:space="preserve"> IF( ISNA( 'F_Input Override'!G1243 ), "", IF( ISBLANK( 'F_Input Override'!G1243 ), 'F_Inputs - BP'!G1243, 'F_Input Override'!G1243 ) )</f>
        <v>0</v>
      </c>
      <c r="H1243" s="58">
        <f xml:space="preserve"> IF( ISNA( 'F_Input Override'!H1243 ), "", IF( ISBLANK( 'F_Input Override'!H1243 ), 'F_Inputs - BP'!H1243, 'F_Input Override'!H1243 ) )</f>
        <v>0</v>
      </c>
      <c r="I1243" s="58">
        <f xml:space="preserve"> IF( ISNA( 'F_Input Override'!I1243 ), "", IF( ISBLANK( 'F_Input Override'!I1243 ), 'F_Inputs - BP'!I1243, 'F_Input Override'!I1243 ) )</f>
        <v>0</v>
      </c>
      <c r="J1243" s="58">
        <f xml:space="preserve"> IF( ISNA( 'F_Input Override'!J1243 ), "", IF( ISBLANK( 'F_Input Override'!J1243 ), 'F_Inputs - BP'!J1243, 'F_Input Override'!J1243 ) )</f>
        <v>0</v>
      </c>
      <c r="K1243" s="64" t="str">
        <f xml:space="preserve"> INDEX(Lookup!C:C, MATCH('Inp - BP final'!B1243, Lookup!B:B, 0),)</f>
        <v>WN+ - Enh capex</v>
      </c>
    </row>
    <row r="1244" spans="1:12">
      <c r="A1244" t="s">
        <v>353</v>
      </c>
      <c r="B1244" t="s">
        <v>88</v>
      </c>
      <c r="C1244" t="s">
        <v>89</v>
      </c>
      <c r="D1244" t="s">
        <v>47</v>
      </c>
      <c r="E1244" t="s">
        <v>41</v>
      </c>
      <c r="F1244" s="58">
        <f xml:space="preserve"> IF( ISNA( 'F_Input Override'!F1244 ), "", IF( ISBLANK( 'F_Input Override'!F1244 ), 'F_Inputs - BP'!F1244, 'F_Input Override'!F1244 ) )</f>
        <v>14.096621939604971</v>
      </c>
      <c r="G1244" s="58">
        <f xml:space="preserve"> IF( ISNA( 'F_Input Override'!G1244 ), "", IF( ISBLANK( 'F_Input Override'!G1244 ), 'F_Inputs - BP'!G1244, 'F_Input Override'!G1244 ) )</f>
        <v>20.788942614151811</v>
      </c>
      <c r="H1244" s="58">
        <f xml:space="preserve"> IF( ISNA( 'F_Input Override'!H1244 ), "", IF( ISBLANK( 'F_Input Override'!H1244 ), 'F_Inputs - BP'!H1244, 'F_Input Override'!H1244 ) )</f>
        <v>50.042816744661259</v>
      </c>
      <c r="I1244" s="58">
        <f xml:space="preserve"> IF( ISNA( 'F_Input Override'!I1244 ), "", IF( ISBLANK( 'F_Input Override'!I1244 ), 'F_Inputs - BP'!I1244, 'F_Input Override'!I1244 ) )</f>
        <v>42.949198814060999</v>
      </c>
      <c r="J1244" s="58">
        <f xml:space="preserve"> IF( ISNA( 'F_Input Override'!J1244 ), "", IF( ISBLANK( 'F_Input Override'!J1244 ), 'F_Inputs - BP'!J1244, 'F_Input Override'!J1244 ) )</f>
        <v>17.045504496822609</v>
      </c>
      <c r="K1244" s="64" t="str">
        <f xml:space="preserve"> INDEX(Lookup!C:C, MATCH('Inp - BP final'!B1244, Lookup!B:B, 0),)</f>
        <v>WN+ - Enh capex</v>
      </c>
    </row>
    <row r="1245" spans="1:12">
      <c r="A1245" t="s">
        <v>353</v>
      </c>
      <c r="B1245" t="s">
        <v>90</v>
      </c>
      <c r="C1245" t="s">
        <v>91</v>
      </c>
      <c r="D1245" t="s">
        <v>47</v>
      </c>
      <c r="E1245" t="s">
        <v>41</v>
      </c>
      <c r="F1245" s="58">
        <f xml:space="preserve"> IF( ISNA( 'F_Input Override'!F1245 ), "", IF( ISBLANK( 'F_Input Override'!F1245 ), 'F_Inputs - BP'!F1245, 'F_Input Override'!F1245 ) )</f>
        <v>126.351209160705</v>
      </c>
      <c r="G1245" s="58">
        <f xml:space="preserve"> IF( ISNA( 'F_Input Override'!G1245 ), "", IF( ISBLANK( 'F_Input Override'!G1245 ), 'F_Inputs - BP'!G1245, 'F_Input Override'!G1245 ) )</f>
        <v>132.46164434551699</v>
      </c>
      <c r="H1245" s="58">
        <f xml:space="preserve"> IF( ISNA( 'F_Input Override'!H1245 ), "", IF( ISBLANK( 'F_Input Override'!H1245 ), 'F_Inputs - BP'!H1245, 'F_Input Override'!H1245 ) )</f>
        <v>147.97086302861709</v>
      </c>
      <c r="I1245" s="58">
        <f xml:space="preserve"> IF( ISNA( 'F_Input Override'!I1245 ), "", IF( ISBLANK( 'F_Input Override'!I1245 ), 'F_Inputs - BP'!I1245, 'F_Input Override'!I1245 ) )</f>
        <v>106.3835518377164</v>
      </c>
      <c r="J1245" s="58">
        <f xml:space="preserve"> IF( ISNA( 'F_Input Override'!J1245 ), "", IF( ISBLANK( 'F_Input Override'!J1245 ), 'F_Inputs - BP'!J1245, 'F_Input Override'!J1245 ) )</f>
        <v>105.1039667053054</v>
      </c>
      <c r="K1245" s="64" t="str">
        <f xml:space="preserve"> INDEX(Lookup!C:C, MATCH('Inp - BP final'!B1245, Lookup!B:B, 0),)</f>
        <v>WN+ - Enh capex</v>
      </c>
    </row>
    <row r="1246" spans="1:12">
      <c r="A1246" t="s">
        <v>353</v>
      </c>
      <c r="B1246" t="s">
        <v>92</v>
      </c>
      <c r="C1246" t="s">
        <v>93</v>
      </c>
      <c r="D1246" t="s">
        <v>47</v>
      </c>
      <c r="E1246" t="s">
        <v>41</v>
      </c>
      <c r="F1246" s="58">
        <f xml:space="preserve"> IF( ISNA( 'F_Input Override'!F1246 ), "", IF( ISBLANK( 'F_Input Override'!F1246 ), 'F_Inputs - BP'!F1246, 'F_Input Override'!F1246 ) )</f>
        <v>194.4100452386898</v>
      </c>
      <c r="G1246" s="58">
        <f xml:space="preserve"> IF( ISNA( 'F_Input Override'!G1246 ), "", IF( ISBLANK( 'F_Input Override'!G1246 ), 'F_Inputs - BP'!G1246, 'F_Input Override'!G1246 ) )</f>
        <v>200.20971606194519</v>
      </c>
      <c r="H1246" s="58">
        <f xml:space="preserve"> IF( ISNA( 'F_Input Override'!H1246 ), "", IF( ISBLANK( 'F_Input Override'!H1246 ), 'F_Inputs - BP'!H1246, 'F_Input Override'!H1246 ) )</f>
        <v>262.78717987465052</v>
      </c>
      <c r="I1246" s="58">
        <f xml:space="preserve"> IF( ISNA( 'F_Input Override'!I1246 ), "", IF( ISBLANK( 'F_Input Override'!I1246 ), 'F_Inputs - BP'!I1246, 'F_Input Override'!I1246 ) )</f>
        <v>199.96259440871941</v>
      </c>
      <c r="J1246" s="58">
        <f xml:space="preserve"> IF( ISNA( 'F_Input Override'!J1246 ), "", IF( ISBLANK( 'F_Input Override'!J1246 ), 'F_Inputs - BP'!J1246, 'F_Input Override'!J1246 ) )</f>
        <v>157.99504295045941</v>
      </c>
      <c r="K1246" s="64" t="str">
        <f xml:space="preserve"> INDEX(Lookup!C:C, MATCH('Inp - BP final'!B1246, Lookup!B:B, 0),)</f>
        <v>Total W - Enh capex</v>
      </c>
      <c r="L1246" t="s">
        <v>366</v>
      </c>
    </row>
    <row r="1247" spans="1:12">
      <c r="A1247" t="s">
        <v>353</v>
      </c>
      <c r="B1247" t="s">
        <v>94</v>
      </c>
      <c r="C1247" t="s">
        <v>95</v>
      </c>
      <c r="D1247" t="s">
        <v>47</v>
      </c>
      <c r="E1247" t="s">
        <v>41</v>
      </c>
      <c r="F1247" s="58">
        <f xml:space="preserve"> IF( ISNA( 'F_Input Override'!F1247 ), "", IF( ISBLANK( 'F_Input Override'!F1247 ), 'F_Inputs - BP'!F1247, 'F_Input Override'!F1247 ) )</f>
        <v>84.440504887219006</v>
      </c>
      <c r="G1247" s="58">
        <f xml:space="preserve"> IF( ISNA( 'F_Input Override'!G1247 ), "", IF( ISBLANK( 'F_Input Override'!G1247 ), 'F_Inputs - BP'!G1247, 'F_Input Override'!G1247 ) )</f>
        <v>84.723013145505575</v>
      </c>
      <c r="H1247" s="58">
        <f xml:space="preserve"> IF( ISNA( 'F_Input Override'!H1247 ), "", IF( ISBLANK( 'F_Input Override'!H1247 ), 'F_Inputs - BP'!H1247, 'F_Input Override'!H1247 ) )</f>
        <v>83.78154251993314</v>
      </c>
      <c r="I1247" s="58">
        <f xml:space="preserve"> IF( ISNA( 'F_Input Override'!I1247 ), "", IF( ISBLANK( 'F_Input Override'!I1247 ), 'F_Inputs - BP'!I1247, 'F_Input Override'!I1247 ) )</f>
        <v>84.18731039378325</v>
      </c>
      <c r="J1247" s="58">
        <f xml:space="preserve"> IF( ISNA( 'F_Input Override'!J1247 ), "", IF( ISBLANK( 'F_Input Override'!J1247 ), 'F_Inputs - BP'!J1247, 'F_Input Override'!J1247 ) )</f>
        <v>83.909789675643808</v>
      </c>
      <c r="K1247" s="64" t="str">
        <f xml:space="preserve"> INDEX(Lookup!C:C, MATCH('Inp - BP final'!B1247, Lookup!B:B, 0),)</f>
        <v>WWN+ - Base opex</v>
      </c>
    </row>
    <row r="1248" spans="1:12">
      <c r="A1248" t="s">
        <v>353</v>
      </c>
      <c r="B1248" t="s">
        <v>96</v>
      </c>
      <c r="C1248" t="s">
        <v>97</v>
      </c>
      <c r="D1248" t="s">
        <v>47</v>
      </c>
      <c r="E1248" t="s">
        <v>41</v>
      </c>
      <c r="F1248" s="58">
        <f xml:space="preserve"> IF( ISNA( 'F_Input Override'!F1248 ), "", IF( ISBLANK( 'F_Input Override'!F1248 ), 'F_Inputs - BP'!F1248, 'F_Input Override'!F1248 ) )</f>
        <v>47.281822734473607</v>
      </c>
      <c r="G1248" s="58">
        <f xml:space="preserve"> IF( ISNA( 'F_Input Override'!G1248 ), "", IF( ISBLANK( 'F_Input Override'!G1248 ), 'F_Inputs - BP'!G1248, 'F_Input Override'!G1248 ) )</f>
        <v>47.444715483198962</v>
      </c>
      <c r="H1248" s="58">
        <f xml:space="preserve"> IF( ISNA( 'F_Input Override'!H1248 ), "", IF( ISBLANK( 'F_Input Override'!H1248 ), 'F_Inputs - BP'!H1248, 'F_Input Override'!H1248 ) )</f>
        <v>46.950223403663138</v>
      </c>
      <c r="I1248" s="58">
        <f xml:space="preserve"> IF( ISNA( 'F_Input Override'!I1248 ), "", IF( ISBLANK( 'F_Input Override'!I1248 ), 'F_Inputs - BP'!I1248, 'F_Input Override'!I1248 ) )</f>
        <v>47.176929641005813</v>
      </c>
      <c r="J1248" s="58">
        <f xml:space="preserve"> IF( ISNA( 'F_Input Override'!J1248 ), "", IF( ISBLANK( 'F_Input Override'!J1248 ), 'F_Inputs - BP'!J1248, 'F_Input Override'!J1248 ) )</f>
        <v>47.027072146700533</v>
      </c>
      <c r="K1248" s="64" t="str">
        <f xml:space="preserve"> INDEX(Lookup!C:C, MATCH('Inp - BP final'!B1248, Lookup!B:B, 0),)</f>
        <v>WWN+ - Base opex</v>
      </c>
    </row>
    <row r="1249" spans="1:12">
      <c r="A1249" t="s">
        <v>353</v>
      </c>
      <c r="B1249" t="s">
        <v>98</v>
      </c>
      <c r="C1249" t="s">
        <v>99</v>
      </c>
      <c r="D1249" t="s">
        <v>47</v>
      </c>
      <c r="E1249" t="s">
        <v>41</v>
      </c>
      <c r="F1249" s="58">
        <f xml:space="preserve"> IF( ISNA( 'F_Input Override'!F1249 ), "", IF( ISBLANK( 'F_Input Override'!F1249 ), 'F_Inputs - BP'!F1249, 'F_Input Override'!F1249 ) )</f>
        <v>18.144407595302159</v>
      </c>
      <c r="G1249" s="58">
        <f xml:space="preserve"> IF( ISNA( 'F_Input Override'!G1249 ), "", IF( ISBLANK( 'F_Input Override'!G1249 ), 'F_Inputs - BP'!G1249, 'F_Input Override'!G1249 ) )</f>
        <v>18.205139109045081</v>
      </c>
      <c r="H1249" s="58">
        <f xml:space="preserve"> IF( ISNA( 'F_Input Override'!H1249 ), "", IF( ISBLANK( 'F_Input Override'!H1249 ), 'F_Inputs - BP'!H1249, 'F_Input Override'!H1249 ) )</f>
        <v>18.013634429412921</v>
      </c>
      <c r="I1249" s="58">
        <f xml:space="preserve"> IF( ISNA( 'F_Input Override'!I1249 ), "", IF( ISBLANK( 'F_Input Override'!I1249 ), 'F_Inputs - BP'!I1249, 'F_Input Override'!I1249 ) )</f>
        <v>18.099564450532348</v>
      </c>
      <c r="J1249" s="58">
        <f xml:space="preserve"> IF( ISNA( 'F_Input Override'!J1249 ), "", IF( ISBLANK( 'F_Input Override'!J1249 ), 'F_Inputs - BP'!J1249, 'F_Input Override'!J1249 ) )</f>
        <v>18.041944098237732</v>
      </c>
      <c r="K1249" s="64" t="str">
        <f xml:space="preserve"> INDEX(Lookup!C:C, MATCH('Inp - BP final'!B1249, Lookup!B:B, 0),)</f>
        <v>WWN+ - Base opex</v>
      </c>
    </row>
    <row r="1250" spans="1:12">
      <c r="A1250" t="s">
        <v>353</v>
      </c>
      <c r="B1250" t="s">
        <v>100</v>
      </c>
      <c r="C1250" t="s">
        <v>101</v>
      </c>
      <c r="D1250" t="s">
        <v>47</v>
      </c>
      <c r="E1250" t="s">
        <v>41</v>
      </c>
      <c r="F1250" s="58">
        <f xml:space="preserve"> IF( ISNA( 'F_Input Override'!F1250 ), "", IF( ISBLANK( 'F_Input Override'!F1250 ), 'F_Inputs - BP'!F1250, 'F_Input Override'!F1250 ) )</f>
        <v>174.4318682354307</v>
      </c>
      <c r="G1250" s="58">
        <f xml:space="preserve"> IF( ISNA( 'F_Input Override'!G1250 ), "", IF( ISBLANK( 'F_Input Override'!G1250 ), 'F_Inputs - BP'!G1250, 'F_Input Override'!G1250 ) )</f>
        <v>183.09500205557751</v>
      </c>
      <c r="H1250" s="58">
        <f xml:space="preserve"> IF( ISNA( 'F_Input Override'!H1250 ), "", IF( ISBLANK( 'F_Input Override'!H1250 ), 'F_Inputs - BP'!H1250, 'F_Input Override'!H1250 ) )</f>
        <v>183.9036258130981</v>
      </c>
      <c r="I1250" s="58">
        <f xml:space="preserve"> IF( ISNA( 'F_Input Override'!I1250 ), "", IF( ISBLANK( 'F_Input Override'!I1250 ), 'F_Inputs - BP'!I1250, 'F_Input Override'!I1250 ) )</f>
        <v>182.0261883461213</v>
      </c>
      <c r="J1250" s="58">
        <f xml:space="preserve"> IF( ISNA( 'F_Input Override'!J1250 ), "", IF( ISBLANK( 'F_Input Override'!J1250 ), 'F_Inputs - BP'!J1250, 'F_Input Override'!J1250 ) )</f>
        <v>181.771011652504</v>
      </c>
      <c r="K1250" s="64" t="str">
        <f xml:space="preserve"> INDEX(Lookup!C:C, MATCH('Inp - BP final'!B1250, Lookup!B:B, 0),)</f>
        <v>WWN+ - Base opex</v>
      </c>
    </row>
    <row r="1251" spans="1:12">
      <c r="A1251" t="s">
        <v>353</v>
      </c>
      <c r="B1251" t="s">
        <v>102</v>
      </c>
      <c r="C1251" t="s">
        <v>103</v>
      </c>
      <c r="D1251" t="s">
        <v>47</v>
      </c>
      <c r="E1251" t="s">
        <v>41</v>
      </c>
      <c r="F1251" s="58">
        <f xml:space="preserve"> IF( ISNA( 'F_Input Override'!F1251 ), "", IF( ISBLANK( 'F_Input Override'!F1251 ), 'F_Inputs - BP'!F1251, 'F_Input Override'!F1251 ) )</f>
        <v>-4.6598420194228902</v>
      </c>
      <c r="G1251" s="58">
        <f xml:space="preserve"> IF( ISNA( 'F_Input Override'!G1251 ), "", IF( ISBLANK( 'F_Input Override'!G1251 ), 'F_Inputs - BP'!G1251, 'F_Input Override'!G1251 ) )</f>
        <v>-3.7903873158802992</v>
      </c>
      <c r="H1251" s="58">
        <f xml:space="preserve"> IF( ISNA( 'F_Input Override'!H1251 ), "", IF( ISBLANK( 'F_Input Override'!H1251 ), 'F_Inputs - BP'!H1251, 'F_Input Override'!H1251 ) )</f>
        <v>-4.4691726108906016</v>
      </c>
      <c r="I1251" s="58">
        <f xml:space="preserve"> IF( ISNA( 'F_Input Override'!I1251 ), "", IF( ISBLANK( 'F_Input Override'!I1251 ), 'F_Inputs - BP'!I1251, 'F_Input Override'!I1251 ) )</f>
        <v>-5.8275579519434846</v>
      </c>
      <c r="J1251" s="58">
        <f xml:space="preserve"> IF( ISNA( 'F_Input Override'!J1251 ), "", IF( ISBLANK( 'F_Input Override'!J1251 ), 'F_Inputs - BP'!J1251, 'F_Input Override'!J1251 ) )</f>
        <v>-5.6613484630589124</v>
      </c>
      <c r="K1251" s="64" t="str">
        <f xml:space="preserve"> INDEX(Lookup!C:C, MATCH('Inp - BP final'!B1251, Lookup!B:B, 0),)</f>
        <v>WWN+ - Base opex</v>
      </c>
    </row>
    <row r="1252" spans="1:12">
      <c r="A1252" t="s">
        <v>353</v>
      </c>
      <c r="B1252" t="s">
        <v>104</v>
      </c>
      <c r="C1252" t="s">
        <v>105</v>
      </c>
      <c r="D1252" t="s">
        <v>47</v>
      </c>
      <c r="E1252" t="s">
        <v>41</v>
      </c>
      <c r="F1252" s="58">
        <f xml:space="preserve"> IF( ISNA( 'F_Input Override'!F1252 ), "", IF( ISBLANK( 'F_Input Override'!F1252 ), 'F_Inputs - BP'!F1252, 'F_Input Override'!F1252 ) )</f>
        <v>9.0581849058502275</v>
      </c>
      <c r="G1252" s="58">
        <f xml:space="preserve"> IF( ISNA( 'F_Input Override'!G1252 ), "", IF( ISBLANK( 'F_Input Override'!G1252 ), 'F_Inputs - BP'!G1252, 'F_Input Override'!G1252 ) )</f>
        <v>9.2273487357988646</v>
      </c>
      <c r="H1252" s="58">
        <f xml:space="preserve"> IF( ISNA( 'F_Input Override'!H1252 ), "", IF( ISBLANK( 'F_Input Override'!H1252 ), 'F_Inputs - BP'!H1252, 'F_Input Override'!H1252 ) )</f>
        <v>9.1894539377922531</v>
      </c>
      <c r="I1252" s="58">
        <f xml:space="preserve"> IF( ISNA( 'F_Input Override'!I1252 ), "", IF( ISBLANK( 'F_Input Override'!I1252 ), 'F_Inputs - BP'!I1252, 'F_Input Override'!I1252 ) )</f>
        <v>9.3112982506419755</v>
      </c>
      <c r="J1252" s="58">
        <f xml:space="preserve"> IF( ISNA( 'F_Input Override'!J1252 ), "", IF( ISBLANK( 'F_Input Override'!J1252 ), 'F_Inputs - BP'!J1252, 'F_Input Override'!J1252 ) )</f>
        <v>10.360622405731791</v>
      </c>
      <c r="K1252" s="64" t="str">
        <f xml:space="preserve"> INDEX(Lookup!C:C, MATCH('Inp - BP final'!B1252, Lookup!B:B, 0),)</f>
        <v>BIO - Base opex</v>
      </c>
    </row>
    <row r="1253" spans="1:12">
      <c r="A1253" t="s">
        <v>353</v>
      </c>
      <c r="B1253" t="s">
        <v>106</v>
      </c>
      <c r="C1253" t="s">
        <v>107</v>
      </c>
      <c r="D1253" t="s">
        <v>47</v>
      </c>
      <c r="E1253" t="s">
        <v>41</v>
      </c>
      <c r="F1253" s="58">
        <f xml:space="preserve"> IF( ISNA( 'F_Input Override'!F1253 ), "", IF( ISBLANK( 'F_Input Override'!F1253 ), 'F_Inputs - BP'!F1253, 'F_Input Override'!F1253 ) )</f>
        <v>31.740903933004709</v>
      </c>
      <c r="G1253" s="58">
        <f xml:space="preserve"> IF( ISNA( 'F_Input Override'!G1253 ), "", IF( ISBLANK( 'F_Input Override'!G1253 ), 'F_Inputs - BP'!G1253, 'F_Input Override'!G1253 ) )</f>
        <v>34.517486389517849</v>
      </c>
      <c r="H1253" s="58">
        <f xml:space="preserve"> IF( ISNA( 'F_Input Override'!H1253 ), "", IF( ISBLANK( 'F_Input Override'!H1253 ), 'F_Inputs - BP'!H1253, 'F_Input Override'!H1253 ) )</f>
        <v>42.734988470684002</v>
      </c>
      <c r="I1253" s="58">
        <f xml:space="preserve"> IF( ISNA( 'F_Input Override'!I1253 ), "", IF( ISBLANK( 'F_Input Override'!I1253 ), 'F_Inputs - BP'!I1253, 'F_Input Override'!I1253 ) )</f>
        <v>44.357092691720752</v>
      </c>
      <c r="J1253" s="58">
        <f xml:space="preserve"> IF( ISNA( 'F_Input Override'!J1253 ), "", IF( ISBLANK( 'F_Input Override'!J1253 ), 'F_Inputs - BP'!J1253, 'F_Input Override'!J1253 ) )</f>
        <v>55.096404556079342</v>
      </c>
      <c r="K1253" s="64" t="str">
        <f xml:space="preserve"> INDEX(Lookup!C:C, MATCH('Inp - BP final'!B1253, Lookup!B:B, 0),)</f>
        <v>BIO - Base opex</v>
      </c>
    </row>
    <row r="1254" spans="1:12">
      <c r="A1254" t="s">
        <v>353</v>
      </c>
      <c r="B1254" t="s">
        <v>108</v>
      </c>
      <c r="C1254" t="s">
        <v>109</v>
      </c>
      <c r="D1254" t="s">
        <v>47</v>
      </c>
      <c r="E1254" t="s">
        <v>41</v>
      </c>
      <c r="F1254" s="58">
        <f xml:space="preserve"> IF( ISNA( 'F_Input Override'!F1254 ), "", IF( ISBLANK( 'F_Input Override'!F1254 ), 'F_Inputs - BP'!F1254, 'F_Input Override'!F1254 ) )</f>
        <v>10.01733419057949</v>
      </c>
      <c r="G1254" s="58">
        <f xml:space="preserve"> IF( ISNA( 'F_Input Override'!G1254 ), "", IF( ISBLANK( 'F_Input Override'!G1254 ), 'F_Inputs - BP'!G1254, 'F_Input Override'!G1254 ) )</f>
        <v>10.519546356182</v>
      </c>
      <c r="H1254" s="58">
        <f xml:space="preserve"> IF( ISNA( 'F_Input Override'!H1254 ), "", IF( ISBLANK( 'F_Input Override'!H1254 ), 'F_Inputs - BP'!H1254, 'F_Input Override'!H1254 ) )</f>
        <v>10.50819957576274</v>
      </c>
      <c r="I1254" s="58">
        <f xml:space="preserve"> IF( ISNA( 'F_Input Override'!I1254 ), "", IF( ISBLANK( 'F_Input Override'!I1254 ), 'F_Inputs - BP'!I1254, 'F_Input Override'!I1254 ) )</f>
        <v>10.66883774198946</v>
      </c>
      <c r="J1254" s="58">
        <f xml:space="preserve"> IF( ISNA( 'F_Input Override'!J1254 ), "", IF( ISBLANK( 'F_Input Override'!J1254 ), 'F_Inputs - BP'!J1254, 'F_Input Override'!J1254 ) )</f>
        <v>7.9585172631408208</v>
      </c>
      <c r="K1254" s="64" t="str">
        <f xml:space="preserve"> INDEX(Lookup!C:C, MATCH('Inp - BP final'!B1254, Lookup!B:B, 0),)</f>
        <v>BIO - Base opex</v>
      </c>
    </row>
    <row r="1255" spans="1:12">
      <c r="A1255" t="s">
        <v>353</v>
      </c>
      <c r="B1255" t="s">
        <v>110</v>
      </c>
      <c r="C1255" t="s">
        <v>111</v>
      </c>
      <c r="D1255" t="s">
        <v>47</v>
      </c>
      <c r="E1255" t="s">
        <v>41</v>
      </c>
      <c r="F1255" s="58" t="str">
        <f xml:space="preserve"> IF( ISNA( 'F_Input Override'!F1255 ), "", IF( ISBLANK( 'F_Input Override'!F1255 ), 'F_Inputs - BP'!F1255, 'F_Input Override'!F1255 ) )</f>
        <v/>
      </c>
      <c r="G1255" s="58" t="str">
        <f xml:space="preserve"> IF( ISNA( 'F_Input Override'!G1255 ), "", IF( ISBLANK( 'F_Input Override'!G1255 ), 'F_Inputs - BP'!G1255, 'F_Input Override'!G1255 ) )</f>
        <v/>
      </c>
      <c r="H1255" s="58" t="str">
        <f xml:space="preserve"> IF( ISNA( 'F_Input Override'!H1255 ), "", IF( ISBLANK( 'F_Input Override'!H1255 ), 'F_Inputs - BP'!H1255, 'F_Input Override'!H1255 ) )</f>
        <v/>
      </c>
      <c r="I1255" s="58" t="str">
        <f xml:space="preserve"> IF( ISNA( 'F_Input Override'!I1255 ), "", IF( ISBLANK( 'F_Input Override'!I1255 ), 'F_Inputs - BP'!I1255, 'F_Input Override'!I1255 ) )</f>
        <v/>
      </c>
      <c r="J1255" s="58" t="str">
        <f xml:space="preserve"> IF( ISNA( 'F_Input Override'!J1255 ), "", IF( ISBLANK( 'F_Input Override'!J1255 ), 'F_Inputs - BP'!J1255, 'F_Input Override'!J1255 ) )</f>
        <v/>
      </c>
      <c r="K1255" s="64" t="str">
        <f xml:space="preserve"> INDEX(Lookup!C:C, MATCH('Inp - BP final'!B1255, Lookup!B:B, 0),)</f>
        <v>ADDN1 - Base opex</v>
      </c>
    </row>
    <row r="1256" spans="1:12">
      <c r="A1256" t="s">
        <v>353</v>
      </c>
      <c r="B1256" t="s">
        <v>112</v>
      </c>
      <c r="C1256" t="s">
        <v>113</v>
      </c>
      <c r="D1256" t="s">
        <v>47</v>
      </c>
      <c r="E1256" t="s">
        <v>41</v>
      </c>
      <c r="F1256" s="58" t="str">
        <f xml:space="preserve"> IF( ISNA( 'F_Input Override'!F1256 ), "", IF( ISBLANK( 'F_Input Override'!F1256 ), 'F_Inputs - BP'!F1256, 'F_Input Override'!F1256 ) )</f>
        <v/>
      </c>
      <c r="G1256" s="58" t="str">
        <f xml:space="preserve"> IF( ISNA( 'F_Input Override'!G1256 ), "", IF( ISBLANK( 'F_Input Override'!G1256 ), 'F_Inputs - BP'!G1256, 'F_Input Override'!G1256 ) )</f>
        <v/>
      </c>
      <c r="H1256" s="58" t="str">
        <f xml:space="preserve"> IF( ISNA( 'F_Input Override'!H1256 ), "", IF( ISBLANK( 'F_Input Override'!H1256 ), 'F_Inputs - BP'!H1256, 'F_Input Override'!H1256 ) )</f>
        <v/>
      </c>
      <c r="I1256" s="58" t="str">
        <f xml:space="preserve"> IF( ISNA( 'F_Input Override'!I1256 ), "", IF( ISBLANK( 'F_Input Override'!I1256 ), 'F_Inputs - BP'!I1256, 'F_Input Override'!I1256 ) )</f>
        <v/>
      </c>
      <c r="J1256" s="58" t="str">
        <f xml:space="preserve"> IF( ISNA( 'F_Input Override'!J1256 ), "", IF( ISBLANK( 'F_Input Override'!J1256 ), 'F_Inputs - BP'!J1256, 'F_Input Override'!J1256 ) )</f>
        <v/>
      </c>
      <c r="K1256" s="64" t="str">
        <f xml:space="preserve"> INDEX(Lookup!C:C, MATCH('Inp - BP final'!B1256, Lookup!B:B, 0),)</f>
        <v>ADDN2 - Base opex</v>
      </c>
    </row>
    <row r="1257" spans="1:12">
      <c r="A1257" t="s">
        <v>353</v>
      </c>
      <c r="B1257" t="s">
        <v>114</v>
      </c>
      <c r="C1257" t="s">
        <v>57</v>
      </c>
      <c r="D1257" t="s">
        <v>47</v>
      </c>
      <c r="E1257" t="s">
        <v>41</v>
      </c>
      <c r="F1257" s="58">
        <f xml:space="preserve"> IF( ISNA( 'F_Input Override'!F1257 ), "", IF( ISBLANK( 'F_Input Override'!F1257 ), 'F_Inputs - BP'!F1257, 'F_Input Override'!F1257 ) )</f>
        <v>370.45518446243699</v>
      </c>
      <c r="G1257" s="58">
        <f xml:space="preserve"> IF( ISNA( 'F_Input Override'!G1257 ), "", IF( ISBLANK( 'F_Input Override'!G1257 ), 'F_Inputs - BP'!G1257, 'F_Input Override'!G1257 ) )</f>
        <v>383.94186395894548</v>
      </c>
      <c r="H1257" s="58">
        <f xml:space="preserve"> IF( ISNA( 'F_Input Override'!H1257 ), "", IF( ISBLANK( 'F_Input Override'!H1257 ), 'F_Inputs - BP'!H1257, 'F_Input Override'!H1257 ) )</f>
        <v>390.61249553945572</v>
      </c>
      <c r="I1257" s="58">
        <f xml:space="preserve"> IF( ISNA( 'F_Input Override'!I1257 ), "", IF( ISBLANK( 'F_Input Override'!I1257 ), 'F_Inputs - BP'!I1257, 'F_Input Override'!I1257 ) )</f>
        <v>389.99966356385141</v>
      </c>
      <c r="J1257" s="58">
        <f xml:space="preserve"> IF( ISNA( 'F_Input Override'!J1257 ), "", IF( ISBLANK( 'F_Input Override'!J1257 ), 'F_Inputs - BP'!J1257, 'F_Input Override'!J1257 ) )</f>
        <v>398.50401333497911</v>
      </c>
      <c r="K1257" s="64" t="str">
        <f xml:space="preserve"> INDEX(Lookup!C:C, MATCH('Inp - BP final'!B1257, Lookup!B:B, 0),)</f>
        <v>Total WW - Base opex</v>
      </c>
      <c r="L1257" t="s">
        <v>366</v>
      </c>
    </row>
    <row r="1258" spans="1:12">
      <c r="A1258" t="s">
        <v>353</v>
      </c>
      <c r="B1258" t="s">
        <v>115</v>
      </c>
      <c r="C1258" t="s">
        <v>116</v>
      </c>
      <c r="D1258" t="s">
        <v>47</v>
      </c>
      <c r="E1258" t="s">
        <v>41</v>
      </c>
      <c r="F1258" s="58">
        <f xml:space="preserve"> IF( ISNA( 'F_Input Override'!F1258 ), "", IF( ISBLANK( 'F_Input Override'!F1258 ), 'F_Inputs - BP'!F1258, 'F_Input Override'!F1258 ) )</f>
        <v>7.5412126338458507E-2</v>
      </c>
      <c r="G1258" s="58">
        <f xml:space="preserve"> IF( ISNA( 'F_Input Override'!G1258 ), "", IF( ISBLANK( 'F_Input Override'!G1258 ), 'F_Inputs - BP'!G1258, 'F_Input Override'!G1258 ) )</f>
        <v>0.44525410960652623</v>
      </c>
      <c r="H1258" s="58">
        <f xml:space="preserve"> IF( ISNA( 'F_Input Override'!H1258 ), "", IF( ISBLANK( 'F_Input Override'!H1258 ), 'F_Inputs - BP'!H1258, 'F_Input Override'!H1258 ) )</f>
        <v>1.7278900954245511</v>
      </c>
      <c r="I1258" s="58">
        <f xml:space="preserve"> IF( ISNA( 'F_Input Override'!I1258 ), "", IF( ISBLANK( 'F_Input Override'!I1258 ), 'F_Inputs - BP'!I1258, 'F_Input Override'!I1258 ) )</f>
        <v>3.806938120450043</v>
      </c>
      <c r="J1258" s="58">
        <f xml:space="preserve"> IF( ISNA( 'F_Input Override'!J1258 ), "", IF( ISBLANK( 'F_Input Override'!J1258 ), 'F_Inputs - BP'!J1258, 'F_Input Override'!J1258 ) )</f>
        <v>8.2564414919965454</v>
      </c>
      <c r="K1258" s="64" t="str">
        <f xml:space="preserve"> INDEX(Lookup!C:C, MATCH('Inp - BP final'!B1258, Lookup!B:B, 0),)</f>
        <v>WWN+ - Enh opex</v>
      </c>
    </row>
    <row r="1259" spans="1:12">
      <c r="A1259" t="s">
        <v>353</v>
      </c>
      <c r="B1259" t="s">
        <v>117</v>
      </c>
      <c r="C1259" t="s">
        <v>118</v>
      </c>
      <c r="D1259" t="s">
        <v>47</v>
      </c>
      <c r="E1259" t="s">
        <v>41</v>
      </c>
      <c r="F1259" s="58">
        <f xml:space="preserve"> IF( ISNA( 'F_Input Override'!F1259 ), "", IF( ISBLANK( 'F_Input Override'!F1259 ), 'F_Inputs - BP'!F1259, 'F_Input Override'!F1259 ) )</f>
        <v>7.3358254897593428E-2</v>
      </c>
      <c r="G1259" s="58">
        <f xml:space="preserve"> IF( ISNA( 'F_Input Override'!G1259 ), "", IF( ISBLANK( 'F_Input Override'!G1259 ), 'F_Inputs - BP'!G1259, 'F_Input Override'!G1259 ) )</f>
        <v>0.43312748297430143</v>
      </c>
      <c r="H1259" s="58">
        <f xml:space="preserve"> IF( ISNA( 'F_Input Override'!H1259 ), "", IF( ISBLANK( 'F_Input Override'!H1259 ), 'F_Inputs - BP'!H1259, 'F_Input Override'!H1259 ) )</f>
        <v>1.680830500472694</v>
      </c>
      <c r="I1259" s="58">
        <f xml:space="preserve"> IF( ISNA( 'F_Input Override'!I1259 ), "", IF( ISBLANK( 'F_Input Override'!I1259 ), 'F_Inputs - BP'!I1259, 'F_Input Override'!I1259 ) )</f>
        <v>3.7032550410519032</v>
      </c>
      <c r="J1259" s="58">
        <f xml:space="preserve"> IF( ISNA( 'F_Input Override'!J1259 ), "", IF( ISBLANK( 'F_Input Override'!J1259 ), 'F_Inputs - BP'!J1259, 'F_Input Override'!J1259 ) )</f>
        <v>8.0315748795968744</v>
      </c>
      <c r="K1259" s="64" t="str">
        <f xml:space="preserve"> INDEX(Lookup!C:C, MATCH('Inp - BP final'!B1259, Lookup!B:B, 0),)</f>
        <v>WWN+ - Enh opex</v>
      </c>
    </row>
    <row r="1260" spans="1:12">
      <c r="A1260" t="s">
        <v>353</v>
      </c>
      <c r="B1260" t="s">
        <v>119</v>
      </c>
      <c r="C1260" t="s">
        <v>120</v>
      </c>
      <c r="D1260" t="s">
        <v>47</v>
      </c>
      <c r="E1260" t="s">
        <v>41</v>
      </c>
      <c r="F1260" s="58">
        <f xml:space="preserve"> IF( ISNA( 'F_Input Override'!F1260 ), "", IF( ISBLANK( 'F_Input Override'!F1260 ), 'F_Inputs - BP'!F1260, 'F_Input Override'!F1260 ) )</f>
        <v>2.8669916030909261E-2</v>
      </c>
      <c r="G1260" s="58">
        <f xml:space="preserve"> IF( ISNA( 'F_Input Override'!G1260 ), "", IF( ISBLANK( 'F_Input Override'!G1260 ), 'F_Inputs - BP'!G1260, 'F_Input Override'!G1260 ) )</f>
        <v>0.16927513590511639</v>
      </c>
      <c r="H1260" s="58">
        <f xml:space="preserve"> IF( ISNA( 'F_Input Override'!H1260 ), "", IF( ISBLANK( 'F_Input Override'!H1260 ), 'F_Inputs - BP'!H1260, 'F_Input Override'!H1260 ) )</f>
        <v>0.65690315804287502</v>
      </c>
      <c r="I1260" s="58">
        <f xml:space="preserve"> IF( ISNA( 'F_Input Override'!I1260 ), "", IF( ISBLANK( 'F_Input Override'!I1260 ), 'F_Inputs - BP'!I1260, 'F_Input Override'!I1260 ) )</f>
        <v>1.447308298380507</v>
      </c>
      <c r="J1260" s="58">
        <f xml:space="preserve"> IF( ISNA( 'F_Input Override'!J1260 ), "", IF( ISBLANK( 'F_Input Override'!J1260 ), 'F_Inputs - BP'!J1260, 'F_Input Override'!J1260 ) )</f>
        <v>3.138904786045511</v>
      </c>
      <c r="K1260" s="64" t="str">
        <f xml:space="preserve"> INDEX(Lookup!C:C, MATCH('Inp - BP final'!B1260, Lookup!B:B, 0),)</f>
        <v>WWN+ - Enh opex</v>
      </c>
    </row>
    <row r="1261" spans="1:12">
      <c r="A1261" t="s">
        <v>353</v>
      </c>
      <c r="B1261" t="s">
        <v>121</v>
      </c>
      <c r="C1261" t="s">
        <v>122</v>
      </c>
      <c r="D1261" t="s">
        <v>47</v>
      </c>
      <c r="E1261" t="s">
        <v>41</v>
      </c>
      <c r="F1261" s="58">
        <f xml:space="preserve"> IF( ISNA( 'F_Input Override'!F1261 ), "", IF( ISBLANK( 'F_Input Override'!F1261 ), 'F_Inputs - BP'!F1261, 'F_Input Override'!F1261 ) )</f>
        <v>1.6096612684597109</v>
      </c>
      <c r="G1261" s="58">
        <f xml:space="preserve"> IF( ISNA( 'F_Input Override'!G1261 ), "", IF( ISBLANK( 'F_Input Override'!G1261 ), 'F_Inputs - BP'!G1261, 'F_Input Override'!G1261 ) )</f>
        <v>7.1266956042528058</v>
      </c>
      <c r="H1261" s="58">
        <f xml:space="preserve"> IF( ISNA( 'F_Input Override'!H1261 ), "", IF( ISBLANK( 'F_Input Override'!H1261 ), 'F_Inputs - BP'!H1261, 'F_Input Override'!H1261 ) )</f>
        <v>12.673720247224329</v>
      </c>
      <c r="I1261" s="58">
        <f xml:space="preserve"> IF( ISNA( 'F_Input Override'!I1261 ), "", IF( ISBLANK( 'F_Input Override'!I1261 ), 'F_Inputs - BP'!I1261, 'F_Input Override'!I1261 ) )</f>
        <v>19.337951058559192</v>
      </c>
      <c r="J1261" s="58">
        <f xml:space="preserve"> IF( ISNA( 'F_Input Override'!J1261 ), "", IF( ISBLANK( 'F_Input Override'!J1261 ), 'F_Inputs - BP'!J1261, 'F_Input Override'!J1261 ) )</f>
        <v>27.217096186373961</v>
      </c>
      <c r="K1261" s="64" t="str">
        <f xml:space="preserve"> INDEX(Lookup!C:C, MATCH('Inp - BP final'!B1261, Lookup!B:B, 0),)</f>
        <v>WWN+ - Enh opex</v>
      </c>
    </row>
    <row r="1262" spans="1:12">
      <c r="A1262" t="s">
        <v>353</v>
      </c>
      <c r="B1262" t="s">
        <v>123</v>
      </c>
      <c r="C1262" t="s">
        <v>124</v>
      </c>
      <c r="D1262" t="s">
        <v>47</v>
      </c>
      <c r="E1262" t="s">
        <v>41</v>
      </c>
      <c r="F1262" s="58">
        <f xml:space="preserve"> IF( ISNA( 'F_Input Override'!F1262 ), "", IF( ISBLANK( 'F_Input Override'!F1262 ), 'F_Inputs - BP'!F1262, 'F_Input Override'!F1262 ) )</f>
        <v>0</v>
      </c>
      <c r="G1262" s="58">
        <f xml:space="preserve"> IF( ISNA( 'F_Input Override'!G1262 ), "", IF( ISBLANK( 'F_Input Override'!G1262 ), 'F_Inputs - BP'!G1262, 'F_Input Override'!G1262 ) )</f>
        <v>0</v>
      </c>
      <c r="H1262" s="58">
        <f xml:space="preserve"> IF( ISNA( 'F_Input Override'!H1262 ), "", IF( ISBLANK( 'F_Input Override'!H1262 ), 'F_Inputs - BP'!H1262, 'F_Input Override'!H1262 ) )</f>
        <v>0</v>
      </c>
      <c r="I1262" s="58">
        <f xml:space="preserve"> IF( ISNA( 'F_Input Override'!I1262 ), "", IF( ISBLANK( 'F_Input Override'!I1262 ), 'F_Inputs - BP'!I1262, 'F_Input Override'!I1262 ) )</f>
        <v>0</v>
      </c>
      <c r="J1262" s="58">
        <f xml:space="preserve"> IF( ISNA( 'F_Input Override'!J1262 ), "", IF( ISBLANK( 'F_Input Override'!J1262 ), 'F_Inputs - BP'!J1262, 'F_Input Override'!J1262 ) )</f>
        <v>0</v>
      </c>
      <c r="K1262" s="64" t="str">
        <f xml:space="preserve"> INDEX(Lookup!C:C, MATCH('Inp - BP final'!B1262, Lookup!B:B, 0),)</f>
        <v>WWN+ - Enh opex</v>
      </c>
    </row>
    <row r="1263" spans="1:12">
      <c r="A1263" t="s">
        <v>353</v>
      </c>
      <c r="B1263" t="s">
        <v>125</v>
      </c>
      <c r="C1263" t="s">
        <v>126</v>
      </c>
      <c r="D1263" t="s">
        <v>47</v>
      </c>
      <c r="E1263" t="s">
        <v>41</v>
      </c>
      <c r="F1263" s="58">
        <f xml:space="preserve"> IF( ISNA( 'F_Input Override'!F1263 ), "", IF( ISBLANK( 'F_Input Override'!F1263 ), 'F_Inputs - BP'!F1263, 'F_Input Override'!F1263 ) )</f>
        <v>-8.2074193239051171E-2</v>
      </c>
      <c r="G1263" s="58">
        <f xml:space="preserve"> IF( ISNA( 'F_Input Override'!G1263 ), "", IF( ISBLANK( 'F_Input Override'!G1263 ), 'F_Inputs - BP'!G1263, 'F_Input Override'!G1263 ) )</f>
        <v>-0.30598512061594102</v>
      </c>
      <c r="H1263" s="58">
        <f xml:space="preserve"> IF( ISNA( 'F_Input Override'!H1263 ), "", IF( ISBLANK( 'F_Input Override'!H1263 ), 'F_Inputs - BP'!H1263, 'F_Input Override'!H1263 ) )</f>
        <v>-0.64906375083266776</v>
      </c>
      <c r="I1263" s="58">
        <f xml:space="preserve"> IF( ISNA( 'F_Input Override'!I1263 ), "", IF( ISBLANK( 'F_Input Override'!I1263 ), 'F_Inputs - BP'!I1263, 'F_Input Override'!I1263 ) )</f>
        <v>-1.006020264089432</v>
      </c>
      <c r="J1263" s="58">
        <f xml:space="preserve"> IF( ISNA( 'F_Input Override'!J1263 ), "", IF( ISBLANK( 'F_Input Override'!J1263 ), 'F_Inputs - BP'!J1263, 'F_Input Override'!J1263 ) )</f>
        <v>-1.215993080498577</v>
      </c>
      <c r="K1263" s="64" t="str">
        <f xml:space="preserve"> INDEX(Lookup!C:C, MATCH('Inp - BP final'!B1263, Lookup!B:B, 0),)</f>
        <v>BIO - Enh opex</v>
      </c>
    </row>
    <row r="1264" spans="1:12">
      <c r="A1264" t="s">
        <v>353</v>
      </c>
      <c r="B1264" t="s">
        <v>127</v>
      </c>
      <c r="C1264" t="s">
        <v>128</v>
      </c>
      <c r="D1264" t="s">
        <v>47</v>
      </c>
      <c r="E1264" t="s">
        <v>41</v>
      </c>
      <c r="F1264" s="58">
        <f xml:space="preserve"> IF( ISNA( 'F_Input Override'!F1264 ), "", IF( ISBLANK( 'F_Input Override'!F1264 ), 'F_Inputs - BP'!F1264, 'F_Input Override'!F1264 ) )</f>
        <v>5.9676973804162934</v>
      </c>
      <c r="G1264" s="58">
        <f xml:space="preserve"> IF( ISNA( 'F_Input Override'!G1264 ), "", IF( ISBLANK( 'F_Input Override'!G1264 ), 'F_Inputs - BP'!G1264, 'F_Input Override'!G1264 ) )</f>
        <v>4.18702614706483</v>
      </c>
      <c r="H1264" s="58">
        <f xml:space="preserve"> IF( ISNA( 'F_Input Override'!H1264 ), "", IF( ISBLANK( 'F_Input Override'!H1264 ), 'F_Inputs - BP'!H1264, 'F_Input Override'!H1264 ) )</f>
        <v>4.5755480525630432</v>
      </c>
      <c r="I1264" s="58">
        <f xml:space="preserve"> IF( ISNA( 'F_Input Override'!I1264 ), "", IF( ISBLANK( 'F_Input Override'!I1264 ), 'F_Inputs - BP'!I1264, 'F_Input Override'!I1264 ) )</f>
        <v>5.597195628014541</v>
      </c>
      <c r="J1264" s="58">
        <f xml:space="preserve"> IF( ISNA( 'F_Input Override'!J1264 ), "", IF( ISBLANK( 'F_Input Override'!J1264 ), 'F_Inputs - BP'!J1264, 'F_Input Override'!J1264 ) )</f>
        <v>10.33158977964967</v>
      </c>
      <c r="K1264" s="64" t="str">
        <f xml:space="preserve"> INDEX(Lookup!C:C, MATCH('Inp - BP final'!B1264, Lookup!B:B, 0),)</f>
        <v>BIO - Enh opex</v>
      </c>
    </row>
    <row r="1265" spans="1:12">
      <c r="A1265" t="s">
        <v>353</v>
      </c>
      <c r="B1265" t="s">
        <v>129</v>
      </c>
      <c r="C1265" t="s">
        <v>130</v>
      </c>
      <c r="D1265" t="s">
        <v>47</v>
      </c>
      <c r="E1265" t="s">
        <v>41</v>
      </c>
      <c r="F1265" s="58">
        <f xml:space="preserve"> IF( ISNA( 'F_Input Override'!F1265 ), "", IF( ISBLANK( 'F_Input Override'!F1265 ), 'F_Inputs - BP'!F1265, 'F_Input Override'!F1265 ) )</f>
        <v>5.5644326695805448</v>
      </c>
      <c r="G1265" s="58">
        <f xml:space="preserve"> IF( ISNA( 'F_Input Override'!G1265 ), "", IF( ISBLANK( 'F_Input Override'!G1265 ), 'F_Inputs - BP'!G1265, 'F_Input Override'!G1265 ) )</f>
        <v>6.47614685178202</v>
      </c>
      <c r="H1265" s="58">
        <f xml:space="preserve"> IF( ISNA( 'F_Input Override'!H1265 ), "", IF( ISBLANK( 'F_Input Override'!H1265 ), 'F_Inputs - BP'!H1265, 'F_Input Override'!H1265 ) )</f>
        <v>6.3970671092760867</v>
      </c>
      <c r="I1265" s="58">
        <f xml:space="preserve"> IF( ISNA( 'F_Input Override'!I1265 ), "", IF( ISBLANK( 'F_Input Override'!I1265 ), 'F_Inputs - BP'!I1265, 'F_Input Override'!I1265 ) )</f>
        <v>6.4675773813717674</v>
      </c>
      <c r="J1265" s="58">
        <f xml:space="preserve"> IF( ISNA( 'F_Input Override'!J1265 ), "", IF( ISBLANK( 'F_Input Override'!J1265 ), 'F_Inputs - BP'!J1265, 'F_Input Override'!J1265 ) )</f>
        <v>6.4246727215970374</v>
      </c>
      <c r="K1265" s="64" t="str">
        <f xml:space="preserve"> INDEX(Lookup!C:C, MATCH('Inp - BP final'!B1265, Lookup!B:B, 0),)</f>
        <v>BIO - Enh opex</v>
      </c>
    </row>
    <row r="1266" spans="1:12">
      <c r="A1266" t="s">
        <v>353</v>
      </c>
      <c r="B1266" t="s">
        <v>131</v>
      </c>
      <c r="C1266" t="s">
        <v>132</v>
      </c>
      <c r="D1266" t="s">
        <v>47</v>
      </c>
      <c r="E1266" t="s">
        <v>41</v>
      </c>
      <c r="F1266" s="58" t="str">
        <f xml:space="preserve"> IF( ISNA( 'F_Input Override'!F1266 ), "", IF( ISBLANK( 'F_Input Override'!F1266 ), 'F_Inputs - BP'!F1266, 'F_Input Override'!F1266 ) )</f>
        <v/>
      </c>
      <c r="G1266" s="58" t="str">
        <f xml:space="preserve"> IF( ISNA( 'F_Input Override'!G1266 ), "", IF( ISBLANK( 'F_Input Override'!G1266 ), 'F_Inputs - BP'!G1266, 'F_Input Override'!G1266 ) )</f>
        <v/>
      </c>
      <c r="H1266" s="58" t="str">
        <f xml:space="preserve"> IF( ISNA( 'F_Input Override'!H1266 ), "", IF( ISBLANK( 'F_Input Override'!H1266 ), 'F_Inputs - BP'!H1266, 'F_Input Override'!H1266 ) )</f>
        <v/>
      </c>
      <c r="I1266" s="58" t="str">
        <f xml:space="preserve"> IF( ISNA( 'F_Input Override'!I1266 ), "", IF( ISBLANK( 'F_Input Override'!I1266 ), 'F_Inputs - BP'!I1266, 'F_Input Override'!I1266 ) )</f>
        <v/>
      </c>
      <c r="J1266" s="58" t="str">
        <f xml:space="preserve"> IF( ISNA( 'F_Input Override'!J1266 ), "", IF( ISBLANK( 'F_Input Override'!J1266 ), 'F_Inputs - BP'!J1266, 'F_Input Override'!J1266 ) )</f>
        <v/>
      </c>
      <c r="K1266" s="64" t="str">
        <f xml:space="preserve"> INDEX(Lookup!C:C, MATCH('Inp - BP final'!B1266, Lookup!B:B, 0),)</f>
        <v>ADDN1 - Enh opex</v>
      </c>
    </row>
    <row r="1267" spans="1:12">
      <c r="A1267" t="s">
        <v>353</v>
      </c>
      <c r="B1267" t="s">
        <v>133</v>
      </c>
      <c r="C1267" t="s">
        <v>134</v>
      </c>
      <c r="D1267" t="s">
        <v>47</v>
      </c>
      <c r="E1267" t="s">
        <v>41</v>
      </c>
      <c r="F1267" s="58" t="str">
        <f xml:space="preserve"> IF( ISNA( 'F_Input Override'!F1267 ), "", IF( ISBLANK( 'F_Input Override'!F1267 ), 'F_Inputs - BP'!F1267, 'F_Input Override'!F1267 ) )</f>
        <v/>
      </c>
      <c r="G1267" s="58" t="str">
        <f xml:space="preserve"> IF( ISNA( 'F_Input Override'!G1267 ), "", IF( ISBLANK( 'F_Input Override'!G1267 ), 'F_Inputs - BP'!G1267, 'F_Input Override'!G1267 ) )</f>
        <v/>
      </c>
      <c r="H1267" s="58" t="str">
        <f xml:space="preserve"> IF( ISNA( 'F_Input Override'!H1267 ), "", IF( ISBLANK( 'F_Input Override'!H1267 ), 'F_Inputs - BP'!H1267, 'F_Input Override'!H1267 ) )</f>
        <v/>
      </c>
      <c r="I1267" s="58" t="str">
        <f xml:space="preserve"> IF( ISNA( 'F_Input Override'!I1267 ), "", IF( ISBLANK( 'F_Input Override'!I1267 ), 'F_Inputs - BP'!I1267, 'F_Input Override'!I1267 ) )</f>
        <v/>
      </c>
      <c r="J1267" s="58" t="str">
        <f xml:space="preserve"> IF( ISNA( 'F_Input Override'!J1267 ), "", IF( ISBLANK( 'F_Input Override'!J1267 ), 'F_Inputs - BP'!J1267, 'F_Input Override'!J1267 ) )</f>
        <v/>
      </c>
      <c r="K1267" s="64" t="str">
        <f xml:space="preserve"> INDEX(Lookup!C:C, MATCH('Inp - BP final'!B1267, Lookup!B:B, 0),)</f>
        <v>ADDN2 - Enh opex</v>
      </c>
    </row>
    <row r="1268" spans="1:12">
      <c r="A1268" t="s">
        <v>353</v>
      </c>
      <c r="B1268" t="s">
        <v>135</v>
      </c>
      <c r="C1268" t="s">
        <v>69</v>
      </c>
      <c r="D1268" t="s">
        <v>47</v>
      </c>
      <c r="E1268" t="s">
        <v>41</v>
      </c>
      <c r="F1268" s="58">
        <f xml:space="preserve"> IF( ISNA( 'F_Input Override'!F1268 ), "", IF( ISBLANK( 'F_Input Override'!F1268 ), 'F_Inputs - BP'!F1268, 'F_Input Override'!F1268 ) )</f>
        <v>13.23715742248446</v>
      </c>
      <c r="G1268" s="58">
        <f xml:space="preserve"> IF( ISNA( 'F_Input Override'!G1268 ), "", IF( ISBLANK( 'F_Input Override'!G1268 ), 'F_Inputs - BP'!G1268, 'F_Input Override'!G1268 ) )</f>
        <v>18.531540210969659</v>
      </c>
      <c r="H1268" s="58">
        <f xml:space="preserve"> IF( ISNA( 'F_Input Override'!H1268 ), "", IF( ISBLANK( 'F_Input Override'!H1268 ), 'F_Inputs - BP'!H1268, 'F_Input Override'!H1268 ) )</f>
        <v>27.06289541217091</v>
      </c>
      <c r="I1268" s="58">
        <f xml:space="preserve"> IF( ISNA( 'F_Input Override'!I1268 ), "", IF( ISBLANK( 'F_Input Override'!I1268 ), 'F_Inputs - BP'!I1268, 'F_Input Override'!I1268 ) )</f>
        <v>39.354205263738521</v>
      </c>
      <c r="J1268" s="58">
        <f xml:space="preserve"> IF( ISNA( 'F_Input Override'!J1268 ), "", IF( ISBLANK( 'F_Input Override'!J1268 ), 'F_Inputs - BP'!J1268, 'F_Input Override'!J1268 ) )</f>
        <v>62.184286764761033</v>
      </c>
      <c r="K1268" s="64" t="str">
        <f xml:space="preserve"> INDEX(Lookup!C:C, MATCH('Inp - BP final'!B1268, Lookup!B:B, 0),)</f>
        <v>Total WW - Enh opex</v>
      </c>
      <c r="L1268" t="s">
        <v>366</v>
      </c>
    </row>
    <row r="1269" spans="1:12">
      <c r="A1269" t="s">
        <v>353</v>
      </c>
      <c r="B1269" t="s">
        <v>136</v>
      </c>
      <c r="C1269" t="s">
        <v>137</v>
      </c>
      <c r="D1269" t="s">
        <v>47</v>
      </c>
      <c r="E1269" t="s">
        <v>41</v>
      </c>
      <c r="F1269" s="58">
        <f xml:space="preserve"> IF( ISNA( 'F_Input Override'!F1269 ), "", IF( ISBLANK( 'F_Input Override'!F1269 ), 'F_Inputs - BP'!F1269, 'F_Input Override'!F1269 ) )</f>
        <v>6.7495834296957877</v>
      </c>
      <c r="G1269" s="58">
        <f xml:space="preserve"> IF( ISNA( 'F_Input Override'!G1269 ), "", IF( ISBLANK( 'F_Input Override'!G1269 ), 'F_Inputs - BP'!G1269, 'F_Input Override'!G1269 ) )</f>
        <v>6.4100167649800097</v>
      </c>
      <c r="H1269" s="58">
        <f xml:space="preserve"> IF( ISNA( 'F_Input Override'!H1269 ), "", IF( ISBLANK( 'F_Input Override'!H1269 ), 'F_Inputs - BP'!H1269, 'F_Input Override'!H1269 ) )</f>
        <v>6.3317629575146528</v>
      </c>
      <c r="I1269" s="58">
        <f xml:space="preserve"> IF( ISNA( 'F_Input Override'!I1269 ), "", IF( ISBLANK( 'F_Input Override'!I1269 ), 'F_Inputs - BP'!I1269, 'F_Input Override'!I1269 ) )</f>
        <v>6.3601426051690284</v>
      </c>
      <c r="J1269" s="58">
        <f xml:space="preserve"> IF( ISNA( 'F_Input Override'!J1269 ), "", IF( ISBLANK( 'F_Input Override'!J1269 ), 'F_Inputs - BP'!J1269, 'F_Input Override'!J1269 ) )</f>
        <v>6.3409311137618971</v>
      </c>
      <c r="K1269" s="64" t="str">
        <f xml:space="preserve"> INDEX(Lookup!C:C, MATCH('Inp - BP final'!B1269, Lookup!B:B, 0),)</f>
        <v>WWN+ - Base capex</v>
      </c>
    </row>
    <row r="1270" spans="1:12">
      <c r="A1270" t="s">
        <v>353</v>
      </c>
      <c r="B1270" t="s">
        <v>138</v>
      </c>
      <c r="C1270" t="s">
        <v>139</v>
      </c>
      <c r="D1270" t="s">
        <v>47</v>
      </c>
      <c r="E1270" t="s">
        <v>41</v>
      </c>
      <c r="F1270" s="58">
        <f xml:space="preserve"> IF( ISNA( 'F_Input Override'!F1270 ), "", IF( ISBLANK( 'F_Input Override'!F1270 ), 'F_Inputs - BP'!F1270, 'F_Input Override'!F1270 ) )</f>
        <v>6.6805381081332271</v>
      </c>
      <c r="G1270" s="58">
        <f xml:space="preserve"> IF( ISNA( 'F_Input Override'!G1270 ), "", IF( ISBLANK( 'F_Input Override'!G1270 ), 'F_Inputs - BP'!G1270, 'F_Input Override'!G1270 ) )</f>
        <v>6.350990825917604</v>
      </c>
      <c r="H1270" s="58">
        <f xml:space="preserve"> IF( ISNA( 'F_Input Override'!H1270 ), "", IF( ISBLANK( 'F_Input Override'!H1270 ), 'F_Inputs - BP'!H1270, 'F_Input Override'!H1270 ) )</f>
        <v>6.2740791827900946</v>
      </c>
      <c r="I1270" s="58">
        <f xml:space="preserve"> IF( ISNA( 'F_Input Override'!I1270 ), "", IF( ISBLANK( 'F_Input Override'!I1270 ), 'F_Inputs - BP'!I1270, 'F_Input Override'!I1270 ) )</f>
        <v>6.3024557918449071</v>
      </c>
      <c r="J1270" s="58">
        <f xml:space="preserve"> IF( ISNA( 'F_Input Override'!J1270 ), "", IF( ISBLANK( 'F_Input Override'!J1270 ), 'F_Inputs - BP'!J1270, 'F_Input Override'!J1270 ) )</f>
        <v>6.2834334506698779</v>
      </c>
      <c r="K1270" s="64" t="str">
        <f xml:space="preserve"> INDEX(Lookup!C:C, MATCH('Inp - BP final'!B1270, Lookup!B:B, 0),)</f>
        <v>WWN+ - Base capex</v>
      </c>
    </row>
    <row r="1271" spans="1:12">
      <c r="A1271" t="s">
        <v>353</v>
      </c>
      <c r="B1271" t="s">
        <v>140</v>
      </c>
      <c r="C1271" t="s">
        <v>141</v>
      </c>
      <c r="D1271" t="s">
        <v>47</v>
      </c>
      <c r="E1271" t="s">
        <v>41</v>
      </c>
      <c r="F1271" s="58">
        <f xml:space="preserve"> IF( ISNA( 'F_Input Override'!F1271 ), "", IF( ISBLANK( 'F_Input Override'!F1271 ), 'F_Inputs - BP'!F1271, 'F_Input Override'!F1271 ) )</f>
        <v>1.9410407179576949</v>
      </c>
      <c r="G1271" s="58">
        <f xml:space="preserve"> IF( ISNA( 'F_Input Override'!G1271 ), "", IF( ISBLANK( 'F_Input Override'!G1271 ), 'F_Inputs - BP'!G1271, 'F_Input Override'!G1271 ) )</f>
        <v>1.8077463188298739</v>
      </c>
      <c r="H1271" s="58">
        <f xml:space="preserve"> IF( ISNA( 'F_Input Override'!H1271 ), "", IF( ISBLANK( 'F_Input Override'!H1271 ), 'F_Inputs - BP'!H1271, 'F_Input Override'!H1271 ) )</f>
        <v>1.782292762453648</v>
      </c>
      <c r="I1271" s="58">
        <f xml:space="preserve"> IF( ISNA( 'F_Input Override'!I1271 ), "", IF( ISBLANK( 'F_Input Override'!I1271 ), 'F_Inputs - BP'!I1271, 'F_Input Override'!I1271 ) )</f>
        <v>1.788889945418445</v>
      </c>
      <c r="J1271" s="58">
        <f xml:space="preserve"> IF( ISNA( 'F_Input Override'!J1271 ), "", IF( ISBLANK( 'F_Input Override'!J1271 ), 'F_Inputs - BP'!J1271, 'F_Input Override'!J1271 ) )</f>
        <v>1.78340527489644</v>
      </c>
      <c r="K1271" s="64" t="str">
        <f xml:space="preserve"> INDEX(Lookup!C:C, MATCH('Inp - BP final'!B1271, Lookup!B:B, 0),)</f>
        <v>WWN+ - Base capex</v>
      </c>
    </row>
    <row r="1272" spans="1:12">
      <c r="A1272" t="s">
        <v>353</v>
      </c>
      <c r="B1272" t="s">
        <v>142</v>
      </c>
      <c r="C1272" t="s">
        <v>143</v>
      </c>
      <c r="D1272" t="s">
        <v>47</v>
      </c>
      <c r="E1272" t="s">
        <v>41</v>
      </c>
      <c r="F1272" s="58">
        <f xml:space="preserve"> IF( ISNA( 'F_Input Override'!F1272 ), "", IF( ISBLANK( 'F_Input Override'!F1272 ), 'F_Inputs - BP'!F1272, 'F_Input Override'!F1272 ) )</f>
        <v>140.39407479550371</v>
      </c>
      <c r="G1272" s="58">
        <f xml:space="preserve"> IF( ISNA( 'F_Input Override'!G1272 ), "", IF( ISBLANK( 'F_Input Override'!G1272 ), 'F_Inputs - BP'!G1272, 'F_Input Override'!G1272 ) )</f>
        <v>151.6693086440616</v>
      </c>
      <c r="H1272" s="58">
        <f xml:space="preserve"> IF( ISNA( 'F_Input Override'!H1272 ), "", IF( ISBLANK( 'F_Input Override'!H1272 ), 'F_Inputs - BP'!H1272, 'F_Input Override'!H1272 ) )</f>
        <v>146.51127645845469</v>
      </c>
      <c r="I1272" s="58">
        <f xml:space="preserve"> IF( ISNA( 'F_Input Override'!I1272 ), "", IF( ISBLANK( 'F_Input Override'!I1272 ), 'F_Inputs - BP'!I1272, 'F_Input Override'!I1272 ) )</f>
        <v>112.8543354674697</v>
      </c>
      <c r="J1272" s="58">
        <f xml:space="preserve"> IF( ISNA( 'F_Input Override'!J1272 ), "", IF( ISBLANK( 'F_Input Override'!J1272 ), 'F_Inputs - BP'!J1272, 'F_Input Override'!J1272 ) )</f>
        <v>113.86371439634129</v>
      </c>
      <c r="K1272" s="64" t="str">
        <f xml:space="preserve"> INDEX(Lookup!C:C, MATCH('Inp - BP final'!B1272, Lookup!B:B, 0),)</f>
        <v>WWN+ - Base capex</v>
      </c>
    </row>
    <row r="1273" spans="1:12">
      <c r="A1273" t="s">
        <v>353</v>
      </c>
      <c r="B1273" t="s">
        <v>144</v>
      </c>
      <c r="C1273" t="s">
        <v>145</v>
      </c>
      <c r="D1273" t="s">
        <v>47</v>
      </c>
      <c r="E1273" t="s">
        <v>41</v>
      </c>
      <c r="F1273" s="58">
        <f xml:space="preserve"> IF( ISNA( 'F_Input Override'!F1273 ), "", IF( ISBLANK( 'F_Input Override'!F1273 ), 'F_Inputs - BP'!F1273, 'F_Input Override'!F1273 ) )</f>
        <v>0</v>
      </c>
      <c r="G1273" s="58">
        <f xml:space="preserve"> IF( ISNA( 'F_Input Override'!G1273 ), "", IF( ISBLANK( 'F_Input Override'!G1273 ), 'F_Inputs - BP'!G1273, 'F_Input Override'!G1273 ) )</f>
        <v>0</v>
      </c>
      <c r="H1273" s="58">
        <f xml:space="preserve"> IF( ISNA( 'F_Input Override'!H1273 ), "", IF( ISBLANK( 'F_Input Override'!H1273 ), 'F_Inputs - BP'!H1273, 'F_Input Override'!H1273 ) )</f>
        <v>0</v>
      </c>
      <c r="I1273" s="58">
        <f xml:space="preserve"> IF( ISNA( 'F_Input Override'!I1273 ), "", IF( ISBLANK( 'F_Input Override'!I1273 ), 'F_Inputs - BP'!I1273, 'F_Input Override'!I1273 ) )</f>
        <v>0</v>
      </c>
      <c r="J1273" s="58">
        <f xml:space="preserve"> IF( ISNA( 'F_Input Override'!J1273 ), "", IF( ISBLANK( 'F_Input Override'!J1273 ), 'F_Inputs - BP'!J1273, 'F_Input Override'!J1273 ) )</f>
        <v>0</v>
      </c>
      <c r="K1273" s="64" t="str">
        <f xml:space="preserve"> INDEX(Lookup!C:C, MATCH('Inp - BP final'!B1273, Lookup!B:B, 0),)</f>
        <v>WWN+ - Base capex</v>
      </c>
    </row>
    <row r="1274" spans="1:12">
      <c r="A1274" t="s">
        <v>353</v>
      </c>
      <c r="B1274" t="s">
        <v>146</v>
      </c>
      <c r="C1274" t="s">
        <v>147</v>
      </c>
      <c r="D1274" t="s">
        <v>47</v>
      </c>
      <c r="E1274" t="s">
        <v>41</v>
      </c>
      <c r="F1274" s="58">
        <f xml:space="preserve"> IF( ISNA( 'F_Input Override'!F1274 ), "", IF( ISBLANK( 'F_Input Override'!F1274 ), 'F_Inputs - BP'!F1274, 'F_Input Override'!F1274 ) )</f>
        <v>2.5838415158405619</v>
      </c>
      <c r="G1274" s="58">
        <f xml:space="preserve"> IF( ISNA( 'F_Input Override'!G1274 ), "", IF( ISBLANK( 'F_Input Override'!G1274 ), 'F_Inputs - BP'!G1274, 'F_Input Override'!G1274 ) )</f>
        <v>2.6104921853315211</v>
      </c>
      <c r="H1274" s="58">
        <f xml:space="preserve"> IF( ISNA( 'F_Input Override'!H1274 ), "", IF( ISBLANK( 'F_Input Override'!H1274 ), 'F_Inputs - BP'!H1274, 'F_Input Override'!H1274 ) )</f>
        <v>2.5852296586634478</v>
      </c>
      <c r="I1274" s="58">
        <f xml:space="preserve"> IF( ISNA( 'F_Input Override'!I1274 ), "", IF( ISBLANK( 'F_Input Override'!I1274 ), 'F_Inputs - BP'!I1274, 'F_Input Override'!I1274 ) )</f>
        <v>2.607574668587584</v>
      </c>
      <c r="J1274" s="58">
        <f xml:space="preserve"> IF( ISNA( 'F_Input Override'!J1274 ), "", IF( ISBLANK( 'F_Input Override'!J1274 ), 'F_Inputs - BP'!J1274, 'F_Input Override'!J1274 ) )</f>
        <v>2.5949314115149789</v>
      </c>
      <c r="K1274" s="64" t="str">
        <f xml:space="preserve"> INDEX(Lookup!C:C, MATCH('Inp - BP final'!B1274, Lookup!B:B, 0),)</f>
        <v>BIO - Base capex</v>
      </c>
    </row>
    <row r="1275" spans="1:12">
      <c r="A1275" t="s">
        <v>353</v>
      </c>
      <c r="B1275" t="s">
        <v>148</v>
      </c>
      <c r="C1275" t="s">
        <v>149</v>
      </c>
      <c r="D1275" t="s">
        <v>47</v>
      </c>
      <c r="E1275" t="s">
        <v>41</v>
      </c>
      <c r="F1275" s="58">
        <f xml:space="preserve"> IF( ISNA( 'F_Input Override'!F1275 ), "", IF( ISBLANK( 'F_Input Override'!F1275 ), 'F_Inputs - BP'!F1275, 'F_Input Override'!F1275 ) )</f>
        <v>36.85023096857141</v>
      </c>
      <c r="G1275" s="58">
        <f xml:space="preserve"> IF( ISNA( 'F_Input Override'!G1275 ), "", IF( ISBLANK( 'F_Input Override'!G1275 ), 'F_Inputs - BP'!G1275, 'F_Input Override'!G1275 ) )</f>
        <v>37.814995551952492</v>
      </c>
      <c r="H1275" s="58">
        <f xml:space="preserve"> IF( ISNA( 'F_Input Override'!H1275 ), "", IF( ISBLANK( 'F_Input Override'!H1275 ), 'F_Inputs - BP'!H1275, 'F_Input Override'!H1275 ) )</f>
        <v>37.37556889926195</v>
      </c>
      <c r="I1275" s="58">
        <f xml:space="preserve"> IF( ISNA( 'F_Input Override'!I1275 ), "", IF( ISBLANK( 'F_Input Override'!I1275 ), 'F_Inputs - BP'!I1275, 'F_Input Override'!I1275 ) )</f>
        <v>36.586759941305758</v>
      </c>
      <c r="J1275" s="58">
        <f xml:space="preserve"> IF( ISNA( 'F_Input Override'!J1275 ), "", IF( ISBLANK( 'F_Input Override'!J1275 ), 'F_Inputs - BP'!J1275, 'F_Input Override'!J1275 ) )</f>
        <v>35.614228829409072</v>
      </c>
      <c r="K1275" s="64" t="str">
        <f xml:space="preserve"> INDEX(Lookup!C:C, MATCH('Inp - BP final'!B1275, Lookup!B:B, 0),)</f>
        <v>BIO - Base capex</v>
      </c>
    </row>
    <row r="1276" spans="1:12">
      <c r="A1276" t="s">
        <v>353</v>
      </c>
      <c r="B1276" t="s">
        <v>150</v>
      </c>
      <c r="C1276" t="s">
        <v>151</v>
      </c>
      <c r="D1276" t="s">
        <v>47</v>
      </c>
      <c r="E1276" t="s">
        <v>41</v>
      </c>
      <c r="F1276" s="58">
        <f xml:space="preserve"> IF( ISNA( 'F_Input Override'!F1276 ), "", IF( ISBLANK( 'F_Input Override'!F1276 ), 'F_Inputs - BP'!F1276, 'F_Input Override'!F1276 ) )</f>
        <v>0</v>
      </c>
      <c r="G1276" s="58">
        <f xml:space="preserve"> IF( ISNA( 'F_Input Override'!G1276 ), "", IF( ISBLANK( 'F_Input Override'!G1276 ), 'F_Inputs - BP'!G1276, 'F_Input Override'!G1276 ) )</f>
        <v>0</v>
      </c>
      <c r="H1276" s="58">
        <f xml:space="preserve"> IF( ISNA( 'F_Input Override'!H1276 ), "", IF( ISBLANK( 'F_Input Override'!H1276 ), 'F_Inputs - BP'!H1276, 'F_Input Override'!H1276 ) )</f>
        <v>0</v>
      </c>
      <c r="I1276" s="58">
        <f xml:space="preserve"> IF( ISNA( 'F_Input Override'!I1276 ), "", IF( ISBLANK( 'F_Input Override'!I1276 ), 'F_Inputs - BP'!I1276, 'F_Input Override'!I1276 ) )</f>
        <v>0</v>
      </c>
      <c r="J1276" s="58">
        <f xml:space="preserve"> IF( ISNA( 'F_Input Override'!J1276 ), "", IF( ISBLANK( 'F_Input Override'!J1276 ), 'F_Inputs - BP'!J1276, 'F_Input Override'!J1276 ) )</f>
        <v>0</v>
      </c>
      <c r="K1276" s="64" t="str">
        <f xml:space="preserve"> INDEX(Lookup!C:C, MATCH('Inp - BP final'!B1276, Lookup!B:B, 0),)</f>
        <v>BIO - Base capex</v>
      </c>
    </row>
    <row r="1277" spans="1:12">
      <c r="A1277" t="s">
        <v>353</v>
      </c>
      <c r="B1277" t="s">
        <v>152</v>
      </c>
      <c r="C1277" t="s">
        <v>153</v>
      </c>
      <c r="D1277" t="s">
        <v>47</v>
      </c>
      <c r="E1277" t="s">
        <v>41</v>
      </c>
      <c r="F1277" s="58" t="str">
        <f xml:space="preserve"> IF( ISNA( 'F_Input Override'!F1277 ), "", IF( ISBLANK( 'F_Input Override'!F1277 ), 'F_Inputs - BP'!F1277, 'F_Input Override'!F1277 ) )</f>
        <v/>
      </c>
      <c r="G1277" s="58" t="str">
        <f xml:space="preserve"> IF( ISNA( 'F_Input Override'!G1277 ), "", IF( ISBLANK( 'F_Input Override'!G1277 ), 'F_Inputs - BP'!G1277, 'F_Input Override'!G1277 ) )</f>
        <v/>
      </c>
      <c r="H1277" s="58" t="str">
        <f xml:space="preserve"> IF( ISNA( 'F_Input Override'!H1277 ), "", IF( ISBLANK( 'F_Input Override'!H1277 ), 'F_Inputs - BP'!H1277, 'F_Input Override'!H1277 ) )</f>
        <v/>
      </c>
      <c r="I1277" s="58" t="str">
        <f xml:space="preserve"> IF( ISNA( 'F_Input Override'!I1277 ), "", IF( ISBLANK( 'F_Input Override'!I1277 ), 'F_Inputs - BP'!I1277, 'F_Input Override'!I1277 ) )</f>
        <v/>
      </c>
      <c r="J1277" s="58" t="str">
        <f xml:space="preserve"> IF( ISNA( 'F_Input Override'!J1277 ), "", IF( ISBLANK( 'F_Input Override'!J1277 ), 'F_Inputs - BP'!J1277, 'F_Input Override'!J1277 ) )</f>
        <v/>
      </c>
      <c r="K1277" s="64" t="str">
        <f xml:space="preserve"> INDEX(Lookup!C:C, MATCH('Inp - BP final'!B1277, Lookup!B:B, 0),)</f>
        <v>ADDN1 - Base capex</v>
      </c>
    </row>
    <row r="1278" spans="1:12">
      <c r="A1278" t="s">
        <v>353</v>
      </c>
      <c r="B1278" t="s">
        <v>154</v>
      </c>
      <c r="C1278" t="s">
        <v>155</v>
      </c>
      <c r="D1278" t="s">
        <v>47</v>
      </c>
      <c r="E1278" t="s">
        <v>41</v>
      </c>
      <c r="F1278" s="58" t="str">
        <f xml:space="preserve"> IF( ISNA( 'F_Input Override'!F1278 ), "", IF( ISBLANK( 'F_Input Override'!F1278 ), 'F_Inputs - BP'!F1278, 'F_Input Override'!F1278 ) )</f>
        <v/>
      </c>
      <c r="G1278" s="58" t="str">
        <f xml:space="preserve"> IF( ISNA( 'F_Input Override'!G1278 ), "", IF( ISBLANK( 'F_Input Override'!G1278 ), 'F_Inputs - BP'!G1278, 'F_Input Override'!G1278 ) )</f>
        <v/>
      </c>
      <c r="H1278" s="58" t="str">
        <f xml:space="preserve"> IF( ISNA( 'F_Input Override'!H1278 ), "", IF( ISBLANK( 'F_Input Override'!H1278 ), 'F_Inputs - BP'!H1278, 'F_Input Override'!H1278 ) )</f>
        <v/>
      </c>
      <c r="I1278" s="58" t="str">
        <f xml:space="preserve"> IF( ISNA( 'F_Input Override'!I1278 ), "", IF( ISBLANK( 'F_Input Override'!I1278 ), 'F_Inputs - BP'!I1278, 'F_Input Override'!I1278 ) )</f>
        <v/>
      </c>
      <c r="J1278" s="58" t="str">
        <f xml:space="preserve"> IF( ISNA( 'F_Input Override'!J1278 ), "", IF( ISBLANK( 'F_Input Override'!J1278 ), 'F_Inputs - BP'!J1278, 'F_Input Override'!J1278 ) )</f>
        <v/>
      </c>
      <c r="K1278" s="64" t="str">
        <f xml:space="preserve"> INDEX(Lookup!C:C, MATCH('Inp - BP final'!B1278, Lookup!B:B, 0),)</f>
        <v>ADDN2 - Base capex</v>
      </c>
    </row>
    <row r="1279" spans="1:12">
      <c r="A1279" t="s">
        <v>353</v>
      </c>
      <c r="B1279" t="s">
        <v>156</v>
      </c>
      <c r="C1279" t="s">
        <v>81</v>
      </c>
      <c r="D1279" t="s">
        <v>47</v>
      </c>
      <c r="E1279" t="s">
        <v>41</v>
      </c>
      <c r="F1279" s="58">
        <f xml:space="preserve"> IF( ISNA( 'F_Input Override'!F1279 ), "", IF( ISBLANK( 'F_Input Override'!F1279 ), 'F_Inputs - BP'!F1279, 'F_Input Override'!F1279 ) )</f>
        <v>195.19930953570241</v>
      </c>
      <c r="G1279" s="58">
        <f xml:space="preserve"> IF( ISNA( 'F_Input Override'!G1279 ), "", IF( ISBLANK( 'F_Input Override'!G1279 ), 'F_Inputs - BP'!G1279, 'F_Input Override'!G1279 ) )</f>
        <v>206.66355029107311</v>
      </c>
      <c r="H1279" s="58">
        <f xml:space="preserve"> IF( ISNA( 'F_Input Override'!H1279 ), "", IF( ISBLANK( 'F_Input Override'!H1279 ), 'F_Inputs - BP'!H1279, 'F_Input Override'!H1279 ) )</f>
        <v>200.8602099191385</v>
      </c>
      <c r="I1279" s="58">
        <f xml:space="preserve"> IF( ISNA( 'F_Input Override'!I1279 ), "", IF( ISBLANK( 'F_Input Override'!I1279 ), 'F_Inputs - BP'!I1279, 'F_Input Override'!I1279 ) )</f>
        <v>166.50015841979541</v>
      </c>
      <c r="J1279" s="58">
        <f xml:space="preserve"> IF( ISNA( 'F_Input Override'!J1279 ), "", IF( ISBLANK( 'F_Input Override'!J1279 ), 'F_Inputs - BP'!J1279, 'F_Input Override'!J1279 ) )</f>
        <v>166.4806444765936</v>
      </c>
      <c r="K1279" s="64" t="str">
        <f xml:space="preserve"> INDEX(Lookup!C:C, MATCH('Inp - BP final'!B1279, Lookup!B:B, 0),)</f>
        <v>Total WW - Base capex</v>
      </c>
      <c r="L1279" t="s">
        <v>366</v>
      </c>
    </row>
    <row r="1280" spans="1:12">
      <c r="A1280" t="s">
        <v>353</v>
      </c>
      <c r="B1280" t="s">
        <v>157</v>
      </c>
      <c r="C1280" t="s">
        <v>158</v>
      </c>
      <c r="D1280" t="s">
        <v>47</v>
      </c>
      <c r="E1280" t="s">
        <v>41</v>
      </c>
      <c r="F1280" s="58">
        <f xml:space="preserve"> IF( ISNA( 'F_Input Override'!F1280 ), "", IF( ISBLANK( 'F_Input Override'!F1280 ), 'F_Inputs - BP'!F1280, 'F_Input Override'!F1280 ) )</f>
        <v>199.7650382931939</v>
      </c>
      <c r="G1280" s="58">
        <f xml:space="preserve"> IF( ISNA( 'F_Input Override'!G1280 ), "", IF( ISBLANK( 'F_Input Override'!G1280 ), 'F_Inputs - BP'!G1280, 'F_Input Override'!G1280 ) )</f>
        <v>275.96726692856993</v>
      </c>
      <c r="H1280" s="58">
        <f xml:space="preserve"> IF( ISNA( 'F_Input Override'!H1280 ), "", IF( ISBLANK( 'F_Input Override'!H1280 ), 'F_Inputs - BP'!H1280, 'F_Input Override'!H1280 ) )</f>
        <v>354.42196931294558</v>
      </c>
      <c r="I1280" s="58">
        <f xml:space="preserve"> IF( ISNA( 'F_Input Override'!I1280 ), "", IF( ISBLANK( 'F_Input Override'!I1280 ), 'F_Inputs - BP'!I1280, 'F_Input Override'!I1280 ) )</f>
        <v>291.6861189611592</v>
      </c>
      <c r="J1280" s="58">
        <f xml:space="preserve"> IF( ISNA( 'F_Input Override'!J1280 ), "", IF( ISBLANK( 'F_Input Override'!J1280 ), 'F_Inputs - BP'!J1280, 'F_Input Override'!J1280 ) )</f>
        <v>109.2778159496979</v>
      </c>
      <c r="K1280" s="64" t="str">
        <f xml:space="preserve"> INDEX(Lookup!C:C, MATCH('Inp - BP final'!B1280, Lookup!B:B, 0),)</f>
        <v>WWN+ - Enh capex</v>
      </c>
    </row>
    <row r="1281" spans="1:12">
      <c r="A1281" t="s">
        <v>353</v>
      </c>
      <c r="B1281" t="s">
        <v>159</v>
      </c>
      <c r="C1281" t="s">
        <v>160</v>
      </c>
      <c r="D1281" t="s">
        <v>47</v>
      </c>
      <c r="E1281" t="s">
        <v>41</v>
      </c>
      <c r="F1281" s="58">
        <f xml:space="preserve"> IF( ISNA( 'F_Input Override'!F1281 ), "", IF( ISBLANK( 'F_Input Override'!F1281 ), 'F_Inputs - BP'!F1281, 'F_Input Override'!F1281 ) )</f>
        <v>194.32783484336659</v>
      </c>
      <c r="G1281" s="58">
        <f xml:space="preserve"> IF( ISNA( 'F_Input Override'!G1281 ), "", IF( ISBLANK( 'F_Input Override'!G1281 ), 'F_Inputs - BP'!G1281, 'F_Input Override'!G1281 ) )</f>
        <v>268.45121724692711</v>
      </c>
      <c r="H1281" s="58">
        <f xml:space="preserve"> IF( ISNA( 'F_Input Override'!H1281 ), "", IF( ISBLANK( 'F_Input Override'!H1281 ), 'F_Inputs - BP'!H1281, 'F_Input Override'!H1281 ) )</f>
        <v>344.76918273695168</v>
      </c>
      <c r="I1281" s="58">
        <f xml:space="preserve"> IF( ISNA( 'F_Input Override'!I1281 ), "", IF( ISBLANK( 'F_Input Override'!I1281 ), 'F_Inputs - BP'!I1281, 'F_Input Override'!I1281 ) )</f>
        <v>283.74196172121702</v>
      </c>
      <c r="J1281" s="58">
        <f xml:space="preserve"> IF( ISNA( 'F_Input Override'!J1281 ), "", IF( ISBLANK( 'F_Input Override'!J1281 ), 'F_Inputs - BP'!J1281, 'F_Input Override'!J1281 ) )</f>
        <v>106.30160249177381</v>
      </c>
      <c r="K1281" s="64" t="str">
        <f xml:space="preserve"> INDEX(Lookup!C:C, MATCH('Inp - BP final'!B1281, Lookup!B:B, 0),)</f>
        <v>WWN+ - Enh capex</v>
      </c>
    </row>
    <row r="1282" spans="1:12">
      <c r="A1282" t="s">
        <v>353</v>
      </c>
      <c r="B1282" t="s">
        <v>161</v>
      </c>
      <c r="C1282" t="s">
        <v>162</v>
      </c>
      <c r="D1282" t="s">
        <v>47</v>
      </c>
      <c r="E1282" t="s">
        <v>41</v>
      </c>
      <c r="F1282" s="58">
        <f xml:space="preserve"> IF( ISNA( 'F_Input Override'!F1282 ), "", IF( ISBLANK( 'F_Input Override'!F1282 ), 'F_Inputs - BP'!F1282, 'F_Input Override'!F1282 ) )</f>
        <v>75.947317929048666</v>
      </c>
      <c r="G1282" s="58">
        <f xml:space="preserve"> IF( ISNA( 'F_Input Override'!G1282 ), "", IF( ISBLANK( 'F_Input Override'!G1282 ), 'F_Inputs - BP'!G1282, 'F_Input Override'!G1282 ) )</f>
        <v>104.91626153878509</v>
      </c>
      <c r="H1282" s="58">
        <f xml:space="preserve"> IF( ISNA( 'F_Input Override'!H1282 ), "", IF( ISBLANK( 'F_Input Override'!H1282 ), 'F_Inputs - BP'!H1282, 'F_Input Override'!H1282 ) )</f>
        <v>134.74289339232749</v>
      </c>
      <c r="I1282" s="58">
        <f xml:space="preserve"> IF( ISNA( 'F_Input Override'!I1282 ), "", IF( ISBLANK( 'F_Input Override'!I1282 ), 'F_Inputs - BP'!I1282, 'F_Input Override'!I1282 ) )</f>
        <v>110.8921992262337</v>
      </c>
      <c r="J1282" s="58">
        <f xml:space="preserve"> IF( ISNA( 'F_Input Override'!J1282 ), "", IF( ISBLANK( 'F_Input Override'!J1282 ), 'F_Inputs - BP'!J1282, 'F_Input Override'!J1282 ) )</f>
        <v>41.544854381346923</v>
      </c>
      <c r="K1282" s="64" t="str">
        <f xml:space="preserve"> INDEX(Lookup!C:C, MATCH('Inp - BP final'!B1282, Lookup!B:B, 0),)</f>
        <v>WWN+ - Enh capex</v>
      </c>
    </row>
    <row r="1283" spans="1:12">
      <c r="A1283" t="s">
        <v>353</v>
      </c>
      <c r="B1283" t="s">
        <v>163</v>
      </c>
      <c r="C1283" t="s">
        <v>164</v>
      </c>
      <c r="D1283" t="s">
        <v>47</v>
      </c>
      <c r="E1283" t="s">
        <v>41</v>
      </c>
      <c r="F1283" s="58">
        <f xml:space="preserve"> IF( ISNA( 'F_Input Override'!F1283 ), "", IF( ISBLANK( 'F_Input Override'!F1283 ), 'F_Inputs - BP'!F1283, 'F_Input Override'!F1283 ) )</f>
        <v>442.59866311971308</v>
      </c>
      <c r="G1283" s="58">
        <f xml:space="preserve"> IF( ISNA( 'F_Input Override'!G1283 ), "", IF( ISBLANK( 'F_Input Override'!G1283 ), 'F_Inputs - BP'!G1283, 'F_Input Override'!G1283 ) )</f>
        <v>512.42246735423782</v>
      </c>
      <c r="H1283" s="58">
        <f xml:space="preserve"> IF( ISNA( 'F_Input Override'!H1283 ), "", IF( ISBLANK( 'F_Input Override'!H1283 ), 'F_Inputs - BP'!H1283, 'F_Input Override'!H1283 ) )</f>
        <v>632.31482474208224</v>
      </c>
      <c r="I1283" s="58">
        <f xml:space="preserve"> IF( ISNA( 'F_Input Override'!I1283 ), "", IF( ISBLANK( 'F_Input Override'!I1283 ), 'F_Inputs - BP'!I1283, 'F_Input Override'!I1283 ) )</f>
        <v>501.54077349403411</v>
      </c>
      <c r="J1283" s="58">
        <f xml:space="preserve"> IF( ISNA( 'F_Input Override'!J1283 ), "", IF( ISBLANK( 'F_Input Override'!J1283 ), 'F_Inputs - BP'!J1283, 'F_Input Override'!J1283 ) )</f>
        <v>202.3218986000027</v>
      </c>
      <c r="K1283" s="64" t="str">
        <f xml:space="preserve"> INDEX(Lookup!C:C, MATCH('Inp - BP final'!B1283, Lookup!B:B, 0),)</f>
        <v>WWN+ - Enh capex</v>
      </c>
    </row>
    <row r="1284" spans="1:12">
      <c r="A1284" t="s">
        <v>353</v>
      </c>
      <c r="B1284" t="s">
        <v>165</v>
      </c>
      <c r="C1284" t="s">
        <v>166</v>
      </c>
      <c r="D1284" t="s">
        <v>47</v>
      </c>
      <c r="E1284" t="s">
        <v>41</v>
      </c>
      <c r="F1284" s="58">
        <f xml:space="preserve"> IF( ISNA( 'F_Input Override'!F1284 ), "", IF( ISBLANK( 'F_Input Override'!F1284 ), 'F_Inputs - BP'!F1284, 'F_Input Override'!F1284 ) )</f>
        <v>0</v>
      </c>
      <c r="G1284" s="58">
        <f xml:space="preserve"> IF( ISNA( 'F_Input Override'!G1284 ), "", IF( ISBLANK( 'F_Input Override'!G1284 ), 'F_Inputs - BP'!G1284, 'F_Input Override'!G1284 ) )</f>
        <v>0</v>
      </c>
      <c r="H1284" s="58">
        <f xml:space="preserve"> IF( ISNA( 'F_Input Override'!H1284 ), "", IF( ISBLANK( 'F_Input Override'!H1284 ), 'F_Inputs - BP'!H1284, 'F_Input Override'!H1284 ) )</f>
        <v>0</v>
      </c>
      <c r="I1284" s="58">
        <f xml:space="preserve"> IF( ISNA( 'F_Input Override'!I1284 ), "", IF( ISBLANK( 'F_Input Override'!I1284 ), 'F_Inputs - BP'!I1284, 'F_Input Override'!I1284 ) )</f>
        <v>0</v>
      </c>
      <c r="J1284" s="58">
        <f xml:space="preserve"> IF( ISNA( 'F_Input Override'!J1284 ), "", IF( ISBLANK( 'F_Input Override'!J1284 ), 'F_Inputs - BP'!J1284, 'F_Input Override'!J1284 ) )</f>
        <v>0</v>
      </c>
      <c r="K1284" s="64" t="str">
        <f xml:space="preserve"> INDEX(Lookup!C:C, MATCH('Inp - BP final'!B1284, Lookup!B:B, 0),)</f>
        <v>WWN+ - Enh capex</v>
      </c>
    </row>
    <row r="1285" spans="1:12">
      <c r="A1285" t="s">
        <v>353</v>
      </c>
      <c r="B1285" t="s">
        <v>167</v>
      </c>
      <c r="C1285" t="s">
        <v>168</v>
      </c>
      <c r="D1285" t="s">
        <v>47</v>
      </c>
      <c r="E1285" t="s">
        <v>41</v>
      </c>
      <c r="F1285" s="58">
        <f xml:space="preserve"> IF( ISNA( 'F_Input Override'!F1285 ), "", IF( ISBLANK( 'F_Input Override'!F1285 ), 'F_Inputs - BP'!F1285, 'F_Input Override'!F1285 ) )</f>
        <v>1.1499243960840499</v>
      </c>
      <c r="G1285" s="58">
        <f xml:space="preserve"> IF( ISNA( 'F_Input Override'!G1285 ), "", IF( ISBLANK( 'F_Input Override'!G1285 ), 'F_Inputs - BP'!G1285, 'F_Input Override'!G1285 ) )</f>
        <v>1.378233203549746</v>
      </c>
      <c r="H1285" s="58">
        <f xml:space="preserve"> IF( ISNA( 'F_Input Override'!H1285 ), "", IF( ISBLANK( 'F_Input Override'!H1285 ), 'F_Inputs - BP'!H1285, 'F_Input Override'!H1285 ) )</f>
        <v>2.4188637292713082</v>
      </c>
      <c r="I1285" s="58">
        <f xml:space="preserve"> IF( ISNA( 'F_Input Override'!I1285 ), "", IF( ISBLANK( 'F_Input Override'!I1285 ), 'F_Inputs - BP'!I1285, 'F_Input Override'!I1285 ) )</f>
        <v>2.122150946278444</v>
      </c>
      <c r="J1285" s="58">
        <f xml:space="preserve"> IF( ISNA( 'F_Input Override'!J1285 ), "", IF( ISBLANK( 'F_Input Override'!J1285 ), 'F_Inputs - BP'!J1285, 'F_Input Override'!J1285 ) )</f>
        <v>0.30579835185498311</v>
      </c>
      <c r="K1285" s="64" t="str">
        <f xml:space="preserve"> INDEX(Lookup!C:C, MATCH('Inp - BP final'!B1285, Lookup!B:B, 0),)</f>
        <v>BIO - Enh capex</v>
      </c>
    </row>
    <row r="1286" spans="1:12">
      <c r="A1286" t="s">
        <v>353</v>
      </c>
      <c r="B1286" t="s">
        <v>169</v>
      </c>
      <c r="C1286" t="s">
        <v>170</v>
      </c>
      <c r="D1286" t="s">
        <v>47</v>
      </c>
      <c r="E1286" t="s">
        <v>41</v>
      </c>
      <c r="F1286" s="58">
        <f xml:space="preserve"> IF( ISNA( 'F_Input Override'!F1286 ), "", IF( ISBLANK( 'F_Input Override'!F1286 ), 'F_Inputs - BP'!F1286, 'F_Input Override'!F1286 ) )</f>
        <v>62.432180972374027</v>
      </c>
      <c r="G1286" s="58">
        <f xml:space="preserve"> IF( ISNA( 'F_Input Override'!G1286 ), "", IF( ISBLANK( 'F_Input Override'!G1286 ), 'F_Inputs - BP'!G1286, 'F_Input Override'!G1286 ) )</f>
        <v>81.995567192891599</v>
      </c>
      <c r="H1286" s="58">
        <f xml:space="preserve"> IF( ISNA( 'F_Input Override'!H1286 ), "", IF( ISBLANK( 'F_Input Override'!H1286 ), 'F_Inputs - BP'!H1286, 'F_Input Override'!H1286 ) )</f>
        <v>77.242658326683369</v>
      </c>
      <c r="I1286" s="58">
        <f xml:space="preserve"> IF( ISNA( 'F_Input Override'!I1286 ), "", IF( ISBLANK( 'F_Input Override'!I1286 ), 'F_Inputs - BP'!I1286, 'F_Input Override'!I1286 ) )</f>
        <v>58.963412767389912</v>
      </c>
      <c r="J1286" s="58">
        <f xml:space="preserve"> IF( ISNA( 'F_Input Override'!J1286 ), "", IF( ISBLANK( 'F_Input Override'!J1286 ), 'F_Inputs - BP'!J1286, 'F_Input Override'!J1286 ) )</f>
        <v>25.51862407491209</v>
      </c>
      <c r="K1286" s="64" t="str">
        <f xml:space="preserve"> INDEX(Lookup!C:C, MATCH('Inp - BP final'!B1286, Lookup!B:B, 0),)</f>
        <v>BIO - Enh capex</v>
      </c>
    </row>
    <row r="1287" spans="1:12">
      <c r="A1287" t="s">
        <v>353</v>
      </c>
      <c r="B1287" t="s">
        <v>171</v>
      </c>
      <c r="C1287" t="s">
        <v>172</v>
      </c>
      <c r="D1287" t="s">
        <v>47</v>
      </c>
      <c r="E1287" t="s">
        <v>41</v>
      </c>
      <c r="F1287" s="58">
        <f xml:space="preserve"> IF( ISNA( 'F_Input Override'!F1287 ), "", IF( ISBLANK( 'F_Input Override'!F1287 ), 'F_Inputs - BP'!F1287, 'F_Input Override'!F1287 ) )</f>
        <v>0</v>
      </c>
      <c r="G1287" s="58">
        <f xml:space="preserve"> IF( ISNA( 'F_Input Override'!G1287 ), "", IF( ISBLANK( 'F_Input Override'!G1287 ), 'F_Inputs - BP'!G1287, 'F_Input Override'!G1287 ) )</f>
        <v>0</v>
      </c>
      <c r="H1287" s="58">
        <f xml:space="preserve"> IF( ISNA( 'F_Input Override'!H1287 ), "", IF( ISBLANK( 'F_Input Override'!H1287 ), 'F_Inputs - BP'!H1287, 'F_Input Override'!H1287 ) )</f>
        <v>0</v>
      </c>
      <c r="I1287" s="58">
        <f xml:space="preserve"> IF( ISNA( 'F_Input Override'!I1287 ), "", IF( ISBLANK( 'F_Input Override'!I1287 ), 'F_Inputs - BP'!I1287, 'F_Input Override'!I1287 ) )</f>
        <v>0</v>
      </c>
      <c r="J1287" s="58">
        <f xml:space="preserve"> IF( ISNA( 'F_Input Override'!J1287 ), "", IF( ISBLANK( 'F_Input Override'!J1287 ), 'F_Inputs - BP'!J1287, 'F_Input Override'!J1287 ) )</f>
        <v>0</v>
      </c>
      <c r="K1287" s="64" t="str">
        <f xml:space="preserve"> INDEX(Lookup!C:C, MATCH('Inp - BP final'!B1287, Lookup!B:B, 0),)</f>
        <v>BIO - Enh capex</v>
      </c>
    </row>
    <row r="1288" spans="1:12">
      <c r="A1288" t="s">
        <v>353</v>
      </c>
      <c r="B1288" t="s">
        <v>173</v>
      </c>
      <c r="C1288" t="s">
        <v>174</v>
      </c>
      <c r="D1288" t="s">
        <v>47</v>
      </c>
      <c r="E1288" t="s">
        <v>41</v>
      </c>
      <c r="F1288" s="58" t="str">
        <f xml:space="preserve"> IF( ISNA( 'F_Input Override'!F1288 ), "", IF( ISBLANK( 'F_Input Override'!F1288 ), 'F_Inputs - BP'!F1288, 'F_Input Override'!F1288 ) )</f>
        <v/>
      </c>
      <c r="G1288" s="58" t="str">
        <f xml:space="preserve"> IF( ISNA( 'F_Input Override'!G1288 ), "", IF( ISBLANK( 'F_Input Override'!G1288 ), 'F_Inputs - BP'!G1288, 'F_Input Override'!G1288 ) )</f>
        <v/>
      </c>
      <c r="H1288" s="58" t="str">
        <f xml:space="preserve"> IF( ISNA( 'F_Input Override'!H1288 ), "", IF( ISBLANK( 'F_Input Override'!H1288 ), 'F_Inputs - BP'!H1288, 'F_Input Override'!H1288 ) )</f>
        <v/>
      </c>
      <c r="I1288" s="58" t="str">
        <f xml:space="preserve"> IF( ISNA( 'F_Input Override'!I1288 ), "", IF( ISBLANK( 'F_Input Override'!I1288 ), 'F_Inputs - BP'!I1288, 'F_Input Override'!I1288 ) )</f>
        <v/>
      </c>
      <c r="J1288" s="58" t="str">
        <f xml:space="preserve"> IF( ISNA( 'F_Input Override'!J1288 ), "", IF( ISBLANK( 'F_Input Override'!J1288 ), 'F_Inputs - BP'!J1288, 'F_Input Override'!J1288 ) )</f>
        <v/>
      </c>
      <c r="K1288" s="64" t="str">
        <f xml:space="preserve"> INDEX(Lookup!C:C, MATCH('Inp - BP final'!B1288, Lookup!B:B, 0),)</f>
        <v>ADDN1 - Enh capex</v>
      </c>
    </row>
    <row r="1289" spans="1:12">
      <c r="A1289" t="s">
        <v>353</v>
      </c>
      <c r="B1289" t="s">
        <v>175</v>
      </c>
      <c r="C1289" t="s">
        <v>176</v>
      </c>
      <c r="D1289" t="s">
        <v>47</v>
      </c>
      <c r="E1289" t="s">
        <v>41</v>
      </c>
      <c r="F1289" s="58" t="str">
        <f xml:space="preserve"> IF( ISNA( 'F_Input Override'!F1289 ), "", IF( ISBLANK( 'F_Input Override'!F1289 ), 'F_Inputs - BP'!F1289, 'F_Input Override'!F1289 ) )</f>
        <v/>
      </c>
      <c r="G1289" s="58" t="str">
        <f xml:space="preserve"> IF( ISNA( 'F_Input Override'!G1289 ), "", IF( ISBLANK( 'F_Input Override'!G1289 ), 'F_Inputs - BP'!G1289, 'F_Input Override'!G1289 ) )</f>
        <v/>
      </c>
      <c r="H1289" s="58" t="str">
        <f xml:space="preserve"> IF( ISNA( 'F_Input Override'!H1289 ), "", IF( ISBLANK( 'F_Input Override'!H1289 ), 'F_Inputs - BP'!H1289, 'F_Input Override'!H1289 ) )</f>
        <v/>
      </c>
      <c r="I1289" s="58" t="str">
        <f xml:space="preserve"> IF( ISNA( 'F_Input Override'!I1289 ), "", IF( ISBLANK( 'F_Input Override'!I1289 ), 'F_Inputs - BP'!I1289, 'F_Input Override'!I1289 ) )</f>
        <v/>
      </c>
      <c r="J1289" s="58" t="str">
        <f xml:space="preserve"> IF( ISNA( 'F_Input Override'!J1289 ), "", IF( ISBLANK( 'F_Input Override'!J1289 ), 'F_Inputs - BP'!J1289, 'F_Input Override'!J1289 ) )</f>
        <v/>
      </c>
      <c r="K1289" s="64" t="str">
        <f xml:space="preserve"> INDEX(Lookup!C:C, MATCH('Inp - BP final'!B1289, Lookup!B:B, 0),)</f>
        <v>ADDN2 - Enh capex</v>
      </c>
    </row>
    <row r="1290" spans="1:12">
      <c r="A1290" t="s">
        <v>353</v>
      </c>
      <c r="B1290" t="s">
        <v>177</v>
      </c>
      <c r="C1290" t="s">
        <v>93</v>
      </c>
      <c r="D1290" t="s">
        <v>47</v>
      </c>
      <c r="E1290" t="s">
        <v>41</v>
      </c>
      <c r="F1290" s="58">
        <f xml:space="preserve"> IF( ISNA( 'F_Input Override'!F1290 ), "", IF( ISBLANK( 'F_Input Override'!F1290 ), 'F_Inputs - BP'!F1290, 'F_Input Override'!F1290 ) )</f>
        <v>976.22095955378029</v>
      </c>
      <c r="G1290" s="58">
        <f xml:space="preserve"> IF( ISNA( 'F_Input Override'!G1290 ), "", IF( ISBLANK( 'F_Input Override'!G1290 ), 'F_Inputs - BP'!G1290, 'F_Input Override'!G1290 ) )</f>
        <v>1245.1310134649609</v>
      </c>
      <c r="H1290" s="58">
        <f xml:space="preserve"> IF( ISNA( 'F_Input Override'!H1290 ), "", IF( ISBLANK( 'F_Input Override'!H1290 ), 'F_Inputs - BP'!H1290, 'F_Input Override'!H1290 ) )</f>
        <v>1545.9103922402619</v>
      </c>
      <c r="I1290" s="58">
        <f xml:space="preserve"> IF( ISNA( 'F_Input Override'!I1290 ), "", IF( ISBLANK( 'F_Input Override'!I1290 ), 'F_Inputs - BP'!I1290, 'F_Input Override'!I1290 ) )</f>
        <v>1248.9466171163119</v>
      </c>
      <c r="J1290" s="58">
        <f xml:space="preserve"> IF( ISNA( 'F_Input Override'!J1290 ), "", IF( ISBLANK( 'F_Input Override'!J1290 ), 'F_Inputs - BP'!J1290, 'F_Input Override'!J1290 ) )</f>
        <v>485.27059384958841</v>
      </c>
      <c r="K1290" s="64" t="str">
        <f xml:space="preserve"> INDEX(Lookup!C:C, MATCH('Inp - BP final'!B1290, Lookup!B:B, 0),)</f>
        <v>Total WW - Enh capex</v>
      </c>
      <c r="L1290" t="s">
        <v>366</v>
      </c>
    </row>
    <row r="1291" spans="1:12">
      <c r="A1291" t="s">
        <v>353</v>
      </c>
      <c r="B1291" t="s">
        <v>178</v>
      </c>
      <c r="C1291" t="s">
        <v>179</v>
      </c>
      <c r="D1291" t="s">
        <v>47</v>
      </c>
      <c r="E1291" t="s">
        <v>41</v>
      </c>
      <c r="F1291" s="58">
        <f xml:space="preserve"> IF( ISNA( 'F_Input Override'!F1291 ), "", IF( ISBLANK( 'F_Input Override'!F1291 ), 'F_Inputs - BP'!F1291, 'F_Input Override'!F1291 ) )</f>
        <v>11.83993650160587</v>
      </c>
      <c r="G1291" s="58">
        <f xml:space="preserve"> IF( ISNA( 'F_Input Override'!G1291 ), "", IF( ISBLANK( 'F_Input Override'!G1291 ), 'F_Inputs - BP'!G1291, 'F_Input Override'!G1291 ) )</f>
        <v>11.99740015620689</v>
      </c>
      <c r="H1291" s="58">
        <f xml:space="preserve"> IF( ISNA( 'F_Input Override'!H1291 ), "", IF( ISBLANK( 'F_Input Override'!H1291 ), 'F_Inputs - BP'!H1291, 'F_Input Override'!H1291 ) )</f>
        <v>11.856524238768779</v>
      </c>
      <c r="I1291" s="58">
        <f xml:space="preserve"> IF( ISNA( 'F_Input Override'!I1291 ), "", IF( ISBLANK( 'F_Input Override'!I1291 ), 'F_Inputs - BP'!I1291, 'F_Input Override'!I1291 ) )</f>
        <v>12.00469061455652</v>
      </c>
      <c r="J1291" s="58">
        <f xml:space="preserve"> IF( ISNA( 'F_Input Override'!J1291 ), "", IF( ISBLANK( 'F_Input Override'!J1291 ), 'F_Inputs - BP'!J1291, 'F_Input Override'!J1291 ) )</f>
        <v>11.935463950735731</v>
      </c>
      <c r="K1291" s="64" t="str">
        <f xml:space="preserve"> INDEX(Lookup!C:C, MATCH('Inp - BP final'!B1291, Lookup!B:B, 0),)</f>
        <v>Plus capex WWN+</v>
      </c>
    </row>
    <row r="1292" spans="1:12">
      <c r="A1292" t="s">
        <v>353</v>
      </c>
      <c r="B1292" t="s">
        <v>180</v>
      </c>
      <c r="C1292" t="s">
        <v>181</v>
      </c>
      <c r="D1292" t="s">
        <v>47</v>
      </c>
      <c r="E1292" t="s">
        <v>41</v>
      </c>
      <c r="F1292" s="58">
        <f xml:space="preserve"> IF( ISNA( 'F_Input Override'!F1292 ), "", IF( ISBLANK( 'F_Input Override'!F1292 ), 'F_Inputs - BP'!F1292, 'F_Input Override'!F1292 ) )</f>
        <v>11.517472348650371</v>
      </c>
      <c r="G1292" s="58">
        <f xml:space="preserve"> IF( ISNA( 'F_Input Override'!G1292 ), "", IF( ISBLANK( 'F_Input Override'!G1292 ), 'F_Inputs - BP'!G1292, 'F_Input Override'!G1292 ) )</f>
        <v>11.67064743430549</v>
      </c>
      <c r="H1292" s="58">
        <f xml:space="preserve"> IF( ISNA( 'F_Input Override'!H1292 ), "", IF( ISBLANK( 'F_Input Override'!H1292 ), 'F_Inputs - BP'!H1292, 'F_Input Override'!H1292 ) )</f>
        <v>11.5336083139129</v>
      </c>
      <c r="I1292" s="58">
        <f xml:space="preserve"> IF( ISNA( 'F_Input Override'!I1292 ), "", IF( ISBLANK( 'F_Input Override'!I1292 ), 'F_Inputs - BP'!I1292, 'F_Input Override'!I1292 ) )</f>
        <v>11.677739334877719</v>
      </c>
      <c r="J1292" s="58">
        <f xml:space="preserve"> IF( ISNA( 'F_Input Override'!J1292 ), "", IF( ISBLANK( 'F_Input Override'!J1292 ), 'F_Inputs - BP'!J1292, 'F_Input Override'!J1292 ) )</f>
        <v>11.61039807960687</v>
      </c>
      <c r="K1292" s="64" t="str">
        <f xml:space="preserve"> INDEX(Lookup!C:C, MATCH('Inp - BP final'!B1292, Lookup!B:B, 0),)</f>
        <v>Plus capex WWN+</v>
      </c>
    </row>
    <row r="1293" spans="1:12">
      <c r="A1293" t="s">
        <v>353</v>
      </c>
      <c r="B1293" t="s">
        <v>182</v>
      </c>
      <c r="C1293" t="s">
        <v>183</v>
      </c>
      <c r="D1293" t="s">
        <v>47</v>
      </c>
      <c r="E1293" t="s">
        <v>41</v>
      </c>
      <c r="F1293" s="58">
        <f xml:space="preserve"> IF( ISNA( 'F_Input Override'!F1293 ), "", IF( ISBLANK( 'F_Input Override'!F1293 ), 'F_Inputs - BP'!F1293, 'F_Input Override'!F1293 ) )</f>
        <v>4.5012652711693377</v>
      </c>
      <c r="G1293" s="58">
        <f xml:space="preserve"> IF( ISNA( 'F_Input Override'!G1293 ), "", IF( ISBLANK( 'F_Input Override'!G1293 ), 'F_Inputs - BP'!G1293, 'F_Input Override'!G1293 ) )</f>
        <v>4.5611292476214791</v>
      </c>
      <c r="H1293" s="58">
        <f xml:space="preserve"> IF( ISNA( 'F_Input Override'!H1293 ), "", IF( ISBLANK( 'F_Input Override'!H1293 ), 'F_Inputs - BP'!H1293, 'F_Input Override'!H1293 ) )</f>
        <v>4.5075715385389792</v>
      </c>
      <c r="I1293" s="58">
        <f xml:space="preserve"> IF( ISNA( 'F_Input Override'!I1293 ), "", IF( ISBLANK( 'F_Input Override'!I1293 ), 'F_Inputs - BP'!I1293, 'F_Input Override'!I1293 ) )</f>
        <v>4.563900908345814</v>
      </c>
      <c r="J1293" s="58">
        <f xml:space="preserve"> IF( ISNA( 'F_Input Override'!J1293 ), "", IF( ISBLANK( 'F_Input Override'!J1293 ), 'F_Inputs - BP'!J1293, 'F_Input Override'!J1293 ) )</f>
        <v>4.5375825596238242</v>
      </c>
      <c r="K1293" s="64" t="str">
        <f xml:space="preserve"> INDEX(Lookup!C:C, MATCH('Inp - BP final'!B1293, Lookup!B:B, 0),)</f>
        <v>Plus capex WWN+</v>
      </c>
    </row>
    <row r="1294" spans="1:12">
      <c r="A1294" t="s">
        <v>353</v>
      </c>
      <c r="B1294" t="s">
        <v>184</v>
      </c>
      <c r="C1294" t="s">
        <v>185</v>
      </c>
      <c r="D1294" t="s">
        <v>47</v>
      </c>
      <c r="E1294" t="s">
        <v>41</v>
      </c>
      <c r="F1294" s="58">
        <f xml:space="preserve"> IF( ISNA( 'F_Input Override'!F1294 ), "", IF( ISBLANK( 'F_Input Override'!F1294 ), 'F_Inputs - BP'!F1294, 'F_Input Override'!F1294 ) )</f>
        <v>0</v>
      </c>
      <c r="G1294" s="58">
        <f xml:space="preserve"> IF( ISNA( 'F_Input Override'!G1294 ), "", IF( ISBLANK( 'F_Input Override'!G1294 ), 'F_Inputs - BP'!G1294, 'F_Input Override'!G1294 ) )</f>
        <v>0</v>
      </c>
      <c r="H1294" s="58">
        <f xml:space="preserve"> IF( ISNA( 'F_Input Override'!H1294 ), "", IF( ISBLANK( 'F_Input Override'!H1294 ), 'F_Inputs - BP'!H1294, 'F_Input Override'!H1294 ) )</f>
        <v>0</v>
      </c>
      <c r="I1294" s="58">
        <f xml:space="preserve"> IF( ISNA( 'F_Input Override'!I1294 ), "", IF( ISBLANK( 'F_Input Override'!I1294 ), 'F_Inputs - BP'!I1294, 'F_Input Override'!I1294 ) )</f>
        <v>0</v>
      </c>
      <c r="J1294" s="58">
        <f xml:space="preserve"> IF( ISNA( 'F_Input Override'!J1294 ), "", IF( ISBLANK( 'F_Input Override'!J1294 ), 'F_Inputs - BP'!J1294, 'F_Input Override'!J1294 ) )</f>
        <v>0</v>
      </c>
      <c r="K1294" s="64" t="str">
        <f xml:space="preserve"> INDEX(Lookup!C:C, MATCH('Inp - BP final'!B1294, Lookup!B:B, 0),)</f>
        <v>Plus capex WWN+</v>
      </c>
    </row>
    <row r="1295" spans="1:12">
      <c r="A1295" t="s">
        <v>353</v>
      </c>
      <c r="B1295" t="s">
        <v>186</v>
      </c>
      <c r="C1295" t="s">
        <v>187</v>
      </c>
      <c r="D1295" t="s">
        <v>47</v>
      </c>
      <c r="E1295" t="s">
        <v>41</v>
      </c>
      <c r="F1295" s="58">
        <f xml:space="preserve"> IF( ISNA( 'F_Input Override'!F1295 ), "", IF( ISBLANK( 'F_Input Override'!F1295 ), 'F_Inputs - BP'!F1295, 'F_Input Override'!F1295 ) )</f>
        <v>0</v>
      </c>
      <c r="G1295" s="58">
        <f xml:space="preserve"> IF( ISNA( 'F_Input Override'!G1295 ), "", IF( ISBLANK( 'F_Input Override'!G1295 ), 'F_Inputs - BP'!G1295, 'F_Input Override'!G1295 ) )</f>
        <v>0</v>
      </c>
      <c r="H1295" s="58">
        <f xml:space="preserve"> IF( ISNA( 'F_Input Override'!H1295 ), "", IF( ISBLANK( 'F_Input Override'!H1295 ), 'F_Inputs - BP'!H1295, 'F_Input Override'!H1295 ) )</f>
        <v>0</v>
      </c>
      <c r="I1295" s="58">
        <f xml:space="preserve"> IF( ISNA( 'F_Input Override'!I1295 ), "", IF( ISBLANK( 'F_Input Override'!I1295 ), 'F_Inputs - BP'!I1295, 'F_Input Override'!I1295 ) )</f>
        <v>0</v>
      </c>
      <c r="J1295" s="58">
        <f xml:space="preserve"> IF( ISNA( 'F_Input Override'!J1295 ), "", IF( ISBLANK( 'F_Input Override'!J1295 ), 'F_Inputs - BP'!J1295, 'F_Input Override'!J1295 ) )</f>
        <v>0</v>
      </c>
      <c r="K1295" s="64" t="str">
        <f xml:space="preserve"> INDEX(Lookup!C:C, MATCH('Inp - BP final'!B1295, Lookup!B:B, 0),)</f>
        <v>Plus capex WWN+</v>
      </c>
    </row>
    <row r="1296" spans="1:12">
      <c r="A1296" t="s">
        <v>353</v>
      </c>
      <c r="B1296" t="s">
        <v>188</v>
      </c>
      <c r="C1296" t="s">
        <v>189</v>
      </c>
      <c r="D1296" t="s">
        <v>47</v>
      </c>
      <c r="E1296" t="s">
        <v>41</v>
      </c>
      <c r="F1296" s="58">
        <f xml:space="preserve"> IF( ISNA( 'F_Input Override'!F1296 ), "", IF( ISBLANK( 'F_Input Override'!F1296 ), 'F_Inputs - BP'!F1296, 'F_Input Override'!F1296 ) )</f>
        <v>0</v>
      </c>
      <c r="G1296" s="58">
        <f xml:space="preserve"> IF( ISNA( 'F_Input Override'!G1296 ), "", IF( ISBLANK( 'F_Input Override'!G1296 ), 'F_Inputs - BP'!G1296, 'F_Input Override'!G1296 ) )</f>
        <v>0</v>
      </c>
      <c r="H1296" s="58">
        <f xml:space="preserve"> IF( ISNA( 'F_Input Override'!H1296 ), "", IF( ISBLANK( 'F_Input Override'!H1296 ), 'F_Inputs - BP'!H1296, 'F_Input Override'!H1296 ) )</f>
        <v>0</v>
      </c>
      <c r="I1296" s="58">
        <f xml:space="preserve"> IF( ISNA( 'F_Input Override'!I1296 ), "", IF( ISBLANK( 'F_Input Override'!I1296 ), 'F_Inputs - BP'!I1296, 'F_Input Override'!I1296 ) )</f>
        <v>0</v>
      </c>
      <c r="J1296" s="58">
        <f xml:space="preserve"> IF( ISNA( 'F_Input Override'!J1296 ), "", IF( ISBLANK( 'F_Input Override'!J1296 ), 'F_Inputs - BP'!J1296, 'F_Input Override'!J1296 ) )</f>
        <v>0</v>
      </c>
      <c r="K1296" s="64" t="str">
        <f xml:space="preserve"> INDEX(Lookup!C:C, MATCH('Inp - BP final'!B1296, Lookup!B:B, 0),)</f>
        <v>Plus capex BIO</v>
      </c>
    </row>
    <row r="1297" spans="1:11">
      <c r="A1297" t="s">
        <v>353</v>
      </c>
      <c r="B1297" t="s">
        <v>190</v>
      </c>
      <c r="C1297" t="s">
        <v>191</v>
      </c>
      <c r="D1297" t="s">
        <v>47</v>
      </c>
      <c r="E1297" t="s">
        <v>41</v>
      </c>
      <c r="F1297" s="58">
        <f xml:space="preserve"> IF( ISNA( 'F_Input Override'!F1297 ), "", IF( ISBLANK( 'F_Input Override'!F1297 ), 'F_Inputs - BP'!F1297, 'F_Input Override'!F1297 ) )</f>
        <v>0</v>
      </c>
      <c r="G1297" s="58">
        <f xml:space="preserve"> IF( ISNA( 'F_Input Override'!G1297 ), "", IF( ISBLANK( 'F_Input Override'!G1297 ), 'F_Inputs - BP'!G1297, 'F_Input Override'!G1297 ) )</f>
        <v>0</v>
      </c>
      <c r="H1297" s="58">
        <f xml:space="preserve"> IF( ISNA( 'F_Input Override'!H1297 ), "", IF( ISBLANK( 'F_Input Override'!H1297 ), 'F_Inputs - BP'!H1297, 'F_Input Override'!H1297 ) )</f>
        <v>0</v>
      </c>
      <c r="I1297" s="58">
        <f xml:space="preserve"> IF( ISNA( 'F_Input Override'!I1297 ), "", IF( ISBLANK( 'F_Input Override'!I1297 ), 'F_Inputs - BP'!I1297, 'F_Input Override'!I1297 ) )</f>
        <v>0</v>
      </c>
      <c r="J1297" s="58">
        <f xml:space="preserve"> IF( ISNA( 'F_Input Override'!J1297 ), "", IF( ISBLANK( 'F_Input Override'!J1297 ), 'F_Inputs - BP'!J1297, 'F_Input Override'!J1297 ) )</f>
        <v>0</v>
      </c>
      <c r="K1297" s="64" t="str">
        <f xml:space="preserve"> INDEX(Lookup!C:C, MATCH('Inp - BP final'!B1297, Lookup!B:B, 0),)</f>
        <v>Plus capex BIO</v>
      </c>
    </row>
    <row r="1298" spans="1:11">
      <c r="A1298" t="s">
        <v>353</v>
      </c>
      <c r="B1298" t="s">
        <v>192</v>
      </c>
      <c r="C1298" t="s">
        <v>193</v>
      </c>
      <c r="D1298" t="s">
        <v>47</v>
      </c>
      <c r="E1298" t="s">
        <v>41</v>
      </c>
      <c r="F1298" s="58">
        <f xml:space="preserve"> IF( ISNA( 'F_Input Override'!F1298 ), "", IF( ISBLANK( 'F_Input Override'!F1298 ), 'F_Inputs - BP'!F1298, 'F_Input Override'!F1298 ) )</f>
        <v>0</v>
      </c>
      <c r="G1298" s="58">
        <f xml:space="preserve"> IF( ISNA( 'F_Input Override'!G1298 ), "", IF( ISBLANK( 'F_Input Override'!G1298 ), 'F_Inputs - BP'!G1298, 'F_Input Override'!G1298 ) )</f>
        <v>0</v>
      </c>
      <c r="H1298" s="58">
        <f xml:space="preserve"> IF( ISNA( 'F_Input Override'!H1298 ), "", IF( ISBLANK( 'F_Input Override'!H1298 ), 'F_Inputs - BP'!H1298, 'F_Input Override'!H1298 ) )</f>
        <v>0</v>
      </c>
      <c r="I1298" s="58">
        <f xml:space="preserve"> IF( ISNA( 'F_Input Override'!I1298 ), "", IF( ISBLANK( 'F_Input Override'!I1298 ), 'F_Inputs - BP'!I1298, 'F_Input Override'!I1298 ) )</f>
        <v>0</v>
      </c>
      <c r="J1298" s="58">
        <f xml:space="preserve"> IF( ISNA( 'F_Input Override'!J1298 ), "", IF( ISBLANK( 'F_Input Override'!J1298 ), 'F_Inputs - BP'!J1298, 'F_Input Override'!J1298 ) )</f>
        <v>0</v>
      </c>
      <c r="K1298" s="64" t="str">
        <f xml:space="preserve"> INDEX(Lookup!C:C, MATCH('Inp - BP final'!B1298, Lookup!B:B, 0),)</f>
        <v>Plus capex BIO</v>
      </c>
    </row>
    <row r="1299" spans="1:11">
      <c r="A1299" t="s">
        <v>353</v>
      </c>
      <c r="B1299" t="s">
        <v>194</v>
      </c>
      <c r="C1299" t="s">
        <v>195</v>
      </c>
      <c r="D1299" t="s">
        <v>47</v>
      </c>
      <c r="E1299" t="s">
        <v>41</v>
      </c>
      <c r="F1299" s="58" t="str">
        <f xml:space="preserve"> IF( ISNA( 'F_Input Override'!F1299 ), "", IF( ISBLANK( 'F_Input Override'!F1299 ), 'F_Inputs - BP'!F1299, 'F_Input Override'!F1299 ) )</f>
        <v/>
      </c>
      <c r="G1299" s="58" t="str">
        <f xml:space="preserve"> IF( ISNA( 'F_Input Override'!G1299 ), "", IF( ISBLANK( 'F_Input Override'!G1299 ), 'F_Inputs - BP'!G1299, 'F_Input Override'!G1299 ) )</f>
        <v/>
      </c>
      <c r="H1299" s="58" t="str">
        <f xml:space="preserve"> IF( ISNA( 'F_Input Override'!H1299 ), "", IF( ISBLANK( 'F_Input Override'!H1299 ), 'F_Inputs - BP'!H1299, 'F_Input Override'!H1299 ) )</f>
        <v/>
      </c>
      <c r="I1299" s="58" t="str">
        <f xml:space="preserve"> IF( ISNA( 'F_Input Override'!I1299 ), "", IF( ISBLANK( 'F_Input Override'!I1299 ), 'F_Inputs - BP'!I1299, 'F_Input Override'!I1299 ) )</f>
        <v/>
      </c>
      <c r="J1299" s="58" t="str">
        <f xml:space="preserve"> IF( ISNA( 'F_Input Override'!J1299 ), "", IF( ISBLANK( 'F_Input Override'!J1299 ), 'F_Inputs - BP'!J1299, 'F_Input Override'!J1299 ) )</f>
        <v/>
      </c>
      <c r="K1299" s="64" t="str">
        <f xml:space="preserve"> INDEX(Lookup!C:C, MATCH('Inp - BP final'!B1299, Lookup!B:B, 0),)</f>
        <v>Plus capex ADDN1</v>
      </c>
    </row>
    <row r="1300" spans="1:11">
      <c r="A1300" t="s">
        <v>353</v>
      </c>
      <c r="B1300" t="s">
        <v>196</v>
      </c>
      <c r="C1300" t="s">
        <v>197</v>
      </c>
      <c r="D1300" t="s">
        <v>47</v>
      </c>
      <c r="E1300" t="s">
        <v>41</v>
      </c>
      <c r="F1300" s="58" t="str">
        <f xml:space="preserve"> IF( ISNA( 'F_Input Override'!F1300 ), "", IF( ISBLANK( 'F_Input Override'!F1300 ), 'F_Inputs - BP'!F1300, 'F_Input Override'!F1300 ) )</f>
        <v/>
      </c>
      <c r="G1300" s="58" t="str">
        <f xml:space="preserve"> IF( ISNA( 'F_Input Override'!G1300 ), "", IF( ISBLANK( 'F_Input Override'!G1300 ), 'F_Inputs - BP'!G1300, 'F_Input Override'!G1300 ) )</f>
        <v/>
      </c>
      <c r="H1300" s="58" t="str">
        <f xml:space="preserve"> IF( ISNA( 'F_Input Override'!H1300 ), "", IF( ISBLANK( 'F_Input Override'!H1300 ), 'F_Inputs - BP'!H1300, 'F_Input Override'!H1300 ) )</f>
        <v/>
      </c>
      <c r="I1300" s="58" t="str">
        <f xml:space="preserve"> IF( ISNA( 'F_Input Override'!I1300 ), "", IF( ISBLANK( 'F_Input Override'!I1300 ), 'F_Inputs - BP'!I1300, 'F_Input Override'!I1300 ) )</f>
        <v/>
      </c>
      <c r="J1300" s="58" t="str">
        <f xml:space="preserve"> IF( ISNA( 'F_Input Override'!J1300 ), "", IF( ISBLANK( 'F_Input Override'!J1300 ), 'F_Inputs - BP'!J1300, 'F_Input Override'!J1300 ) )</f>
        <v/>
      </c>
      <c r="K1300" s="64" t="str">
        <f xml:space="preserve"> INDEX(Lookup!C:C, MATCH('Inp - BP final'!B1300, Lookup!B:B, 0),)</f>
        <v>Plus capex ADDN2</v>
      </c>
    </row>
    <row r="1301" spans="1:11">
      <c r="A1301" t="s">
        <v>353</v>
      </c>
      <c r="B1301" t="s">
        <v>198</v>
      </c>
      <c r="C1301" t="s">
        <v>199</v>
      </c>
      <c r="D1301" t="s">
        <v>47</v>
      </c>
      <c r="E1301" t="s">
        <v>41</v>
      </c>
      <c r="F1301" s="58">
        <f xml:space="preserve"> IF( ISNA( 'F_Input Override'!F1301 ), "", IF( ISBLANK( 'F_Input Override'!F1301 ), 'F_Inputs - BP'!F1301, 'F_Input Override'!F1301 ) )</f>
        <v>27.858674121425569</v>
      </c>
      <c r="G1301" s="58">
        <f xml:space="preserve"> IF( ISNA( 'F_Input Override'!G1301 ), "", IF( ISBLANK( 'F_Input Override'!G1301 ), 'F_Inputs - BP'!G1301, 'F_Input Override'!G1301 ) )</f>
        <v>28.229176838133871</v>
      </c>
      <c r="H1301" s="58">
        <f xml:space="preserve"> IF( ISNA( 'F_Input Override'!H1301 ), "", IF( ISBLANK( 'F_Input Override'!H1301 ), 'F_Inputs - BP'!H1301, 'F_Input Override'!H1301 ) )</f>
        <v>27.89770409122066</v>
      </c>
      <c r="I1301" s="58">
        <f xml:space="preserve"> IF( ISNA( 'F_Input Override'!I1301 ), "", IF( ISBLANK( 'F_Input Override'!I1301 ), 'F_Inputs - BP'!I1301, 'F_Input Override'!I1301 ) )</f>
        <v>28.246330857780059</v>
      </c>
      <c r="J1301" s="58">
        <f xml:space="preserve"> IF( ISNA( 'F_Input Override'!J1301 ), "", IF( ISBLANK( 'F_Input Override'!J1301 ), 'F_Inputs - BP'!J1301, 'F_Input Override'!J1301 ) )</f>
        <v>28.083444589966419</v>
      </c>
      <c r="K1301" s="64" t="str">
        <f xml:space="preserve"> INDEX(Lookup!C:C, MATCH('Inp - BP final'!B1301, Lookup!B:B, 0),)</f>
        <v>Plus capex Total</v>
      </c>
    </row>
    <row r="1302" spans="1:11">
      <c r="A1302" t="s">
        <v>353</v>
      </c>
      <c r="B1302" t="s">
        <v>200</v>
      </c>
      <c r="C1302" t="s">
        <v>201</v>
      </c>
      <c r="D1302" t="s">
        <v>47</v>
      </c>
      <c r="E1302" t="s">
        <v>41</v>
      </c>
      <c r="F1302" s="58">
        <f xml:space="preserve"> IF( ISNA( 'F_Input Override'!F1302 ), "", IF( ISBLANK( 'F_Input Override'!F1302 ), 'F_Inputs - BP'!F1302, 'F_Input Override'!F1302 ) )</f>
        <v>0</v>
      </c>
      <c r="G1302" s="58">
        <f xml:space="preserve"> IF( ISNA( 'F_Input Override'!G1302 ), "", IF( ISBLANK( 'F_Input Override'!G1302 ), 'F_Inputs - BP'!G1302, 'F_Input Override'!G1302 ) )</f>
        <v>0</v>
      </c>
      <c r="H1302" s="58">
        <f xml:space="preserve"> IF( ISNA( 'F_Input Override'!H1302 ), "", IF( ISBLANK( 'F_Input Override'!H1302 ), 'F_Inputs - BP'!H1302, 'F_Input Override'!H1302 ) )</f>
        <v>0</v>
      </c>
      <c r="I1302" s="58">
        <f xml:space="preserve"> IF( ISNA( 'F_Input Override'!I1302 ), "", IF( ISBLANK( 'F_Input Override'!I1302 ), 'F_Inputs - BP'!I1302, 'F_Input Override'!I1302 ) )</f>
        <v>0</v>
      </c>
      <c r="J1302" s="58">
        <f xml:space="preserve"> IF( ISNA( 'F_Input Override'!J1302 ), "", IF( ISBLANK( 'F_Input Override'!J1302 ), 'F_Inputs - BP'!J1302, 'F_Input Override'!J1302 ) )</f>
        <v>0</v>
      </c>
      <c r="K1302" s="64" t="str">
        <f xml:space="preserve"> INDEX(Lookup!C:C, MATCH('Inp - BP final'!B1302, Lookup!B:B, 0),)</f>
        <v>Plus opex WWN+</v>
      </c>
    </row>
    <row r="1303" spans="1:11">
      <c r="A1303" t="s">
        <v>353</v>
      </c>
      <c r="B1303" t="s">
        <v>202</v>
      </c>
      <c r="C1303" t="s">
        <v>203</v>
      </c>
      <c r="D1303" t="s">
        <v>47</v>
      </c>
      <c r="E1303" t="s">
        <v>41</v>
      </c>
      <c r="F1303" s="58">
        <f xml:space="preserve"> IF( ISNA( 'F_Input Override'!F1303 ), "", IF( ISBLANK( 'F_Input Override'!F1303 ), 'F_Inputs - BP'!F1303, 'F_Input Override'!F1303 ) )</f>
        <v>0</v>
      </c>
      <c r="G1303" s="58">
        <f xml:space="preserve"> IF( ISNA( 'F_Input Override'!G1303 ), "", IF( ISBLANK( 'F_Input Override'!G1303 ), 'F_Inputs - BP'!G1303, 'F_Input Override'!G1303 ) )</f>
        <v>0</v>
      </c>
      <c r="H1303" s="58">
        <f xml:space="preserve"> IF( ISNA( 'F_Input Override'!H1303 ), "", IF( ISBLANK( 'F_Input Override'!H1303 ), 'F_Inputs - BP'!H1303, 'F_Input Override'!H1303 ) )</f>
        <v>0</v>
      </c>
      <c r="I1303" s="58">
        <f xml:space="preserve"> IF( ISNA( 'F_Input Override'!I1303 ), "", IF( ISBLANK( 'F_Input Override'!I1303 ), 'F_Inputs - BP'!I1303, 'F_Input Override'!I1303 ) )</f>
        <v>0</v>
      </c>
      <c r="J1303" s="58">
        <f xml:space="preserve"> IF( ISNA( 'F_Input Override'!J1303 ), "", IF( ISBLANK( 'F_Input Override'!J1303 ), 'F_Inputs - BP'!J1303, 'F_Input Override'!J1303 ) )</f>
        <v>0</v>
      </c>
      <c r="K1303" s="64" t="str">
        <f xml:space="preserve"> INDEX(Lookup!C:C, MATCH('Inp - BP final'!B1303, Lookup!B:B, 0),)</f>
        <v>Plus opex WWN+</v>
      </c>
    </row>
    <row r="1304" spans="1:11">
      <c r="A1304" t="s">
        <v>353</v>
      </c>
      <c r="B1304" t="s">
        <v>204</v>
      </c>
      <c r="C1304" t="s">
        <v>205</v>
      </c>
      <c r="D1304" t="s">
        <v>47</v>
      </c>
      <c r="E1304" t="s">
        <v>41</v>
      </c>
      <c r="F1304" s="58">
        <f xml:space="preserve"> IF( ISNA( 'F_Input Override'!F1304 ), "", IF( ISBLANK( 'F_Input Override'!F1304 ), 'F_Inputs - BP'!F1304, 'F_Input Override'!F1304 ) )</f>
        <v>0</v>
      </c>
      <c r="G1304" s="58">
        <f xml:space="preserve"> IF( ISNA( 'F_Input Override'!G1304 ), "", IF( ISBLANK( 'F_Input Override'!G1304 ), 'F_Inputs - BP'!G1304, 'F_Input Override'!G1304 ) )</f>
        <v>0</v>
      </c>
      <c r="H1304" s="58">
        <f xml:space="preserve"> IF( ISNA( 'F_Input Override'!H1304 ), "", IF( ISBLANK( 'F_Input Override'!H1304 ), 'F_Inputs - BP'!H1304, 'F_Input Override'!H1304 ) )</f>
        <v>0</v>
      </c>
      <c r="I1304" s="58">
        <f xml:space="preserve"> IF( ISNA( 'F_Input Override'!I1304 ), "", IF( ISBLANK( 'F_Input Override'!I1304 ), 'F_Inputs - BP'!I1304, 'F_Input Override'!I1304 ) )</f>
        <v>0</v>
      </c>
      <c r="J1304" s="58">
        <f xml:space="preserve"> IF( ISNA( 'F_Input Override'!J1304 ), "", IF( ISBLANK( 'F_Input Override'!J1304 ), 'F_Inputs - BP'!J1304, 'F_Input Override'!J1304 ) )</f>
        <v>0</v>
      </c>
      <c r="K1304" s="64" t="str">
        <f xml:space="preserve"> INDEX(Lookup!C:C, MATCH('Inp - BP final'!B1304, Lookup!B:B, 0),)</f>
        <v>Plus opex WWN+</v>
      </c>
    </row>
    <row r="1305" spans="1:11">
      <c r="A1305" t="s">
        <v>353</v>
      </c>
      <c r="B1305" t="s">
        <v>206</v>
      </c>
      <c r="C1305" t="s">
        <v>207</v>
      </c>
      <c r="D1305" t="s">
        <v>47</v>
      </c>
      <c r="E1305" t="s">
        <v>41</v>
      </c>
      <c r="F1305" s="58">
        <f xml:space="preserve"> IF( ISNA( 'F_Input Override'!F1305 ), "", IF( ISBLANK( 'F_Input Override'!F1305 ), 'F_Inputs - BP'!F1305, 'F_Input Override'!F1305 ) )</f>
        <v>0</v>
      </c>
      <c r="G1305" s="58">
        <f xml:space="preserve"> IF( ISNA( 'F_Input Override'!G1305 ), "", IF( ISBLANK( 'F_Input Override'!G1305 ), 'F_Inputs - BP'!G1305, 'F_Input Override'!G1305 ) )</f>
        <v>0</v>
      </c>
      <c r="H1305" s="58">
        <f xml:space="preserve"> IF( ISNA( 'F_Input Override'!H1305 ), "", IF( ISBLANK( 'F_Input Override'!H1305 ), 'F_Inputs - BP'!H1305, 'F_Input Override'!H1305 ) )</f>
        <v>0</v>
      </c>
      <c r="I1305" s="58">
        <f xml:space="preserve"> IF( ISNA( 'F_Input Override'!I1305 ), "", IF( ISBLANK( 'F_Input Override'!I1305 ), 'F_Inputs - BP'!I1305, 'F_Input Override'!I1305 ) )</f>
        <v>0</v>
      </c>
      <c r="J1305" s="58">
        <f xml:space="preserve"> IF( ISNA( 'F_Input Override'!J1305 ), "", IF( ISBLANK( 'F_Input Override'!J1305 ), 'F_Inputs - BP'!J1305, 'F_Input Override'!J1305 ) )</f>
        <v>0</v>
      </c>
      <c r="K1305" s="64" t="str">
        <f xml:space="preserve"> INDEX(Lookup!C:C, MATCH('Inp - BP final'!B1305, Lookup!B:B, 0),)</f>
        <v>Plus opex WWN+</v>
      </c>
    </row>
    <row r="1306" spans="1:11">
      <c r="A1306" t="s">
        <v>353</v>
      </c>
      <c r="B1306" t="s">
        <v>208</v>
      </c>
      <c r="C1306" t="s">
        <v>209</v>
      </c>
      <c r="D1306" t="s">
        <v>47</v>
      </c>
      <c r="E1306" t="s">
        <v>41</v>
      </c>
      <c r="F1306" s="58">
        <f xml:space="preserve"> IF( ISNA( 'F_Input Override'!F1306 ), "", IF( ISBLANK( 'F_Input Override'!F1306 ), 'F_Inputs - BP'!F1306, 'F_Input Override'!F1306 ) )</f>
        <v>0</v>
      </c>
      <c r="G1306" s="58">
        <f xml:space="preserve"> IF( ISNA( 'F_Input Override'!G1306 ), "", IF( ISBLANK( 'F_Input Override'!G1306 ), 'F_Inputs - BP'!G1306, 'F_Input Override'!G1306 ) )</f>
        <v>0</v>
      </c>
      <c r="H1306" s="58">
        <f xml:space="preserve"> IF( ISNA( 'F_Input Override'!H1306 ), "", IF( ISBLANK( 'F_Input Override'!H1306 ), 'F_Inputs - BP'!H1306, 'F_Input Override'!H1306 ) )</f>
        <v>0</v>
      </c>
      <c r="I1306" s="58">
        <f xml:space="preserve"> IF( ISNA( 'F_Input Override'!I1306 ), "", IF( ISBLANK( 'F_Input Override'!I1306 ), 'F_Inputs - BP'!I1306, 'F_Input Override'!I1306 ) )</f>
        <v>0</v>
      </c>
      <c r="J1306" s="58">
        <f xml:space="preserve"> IF( ISNA( 'F_Input Override'!J1306 ), "", IF( ISBLANK( 'F_Input Override'!J1306 ), 'F_Inputs - BP'!J1306, 'F_Input Override'!J1306 ) )</f>
        <v>0</v>
      </c>
      <c r="K1306" s="64" t="str">
        <f xml:space="preserve"> INDEX(Lookup!C:C, MATCH('Inp - BP final'!B1306, Lookup!B:B, 0),)</f>
        <v>Plus opex WWN+</v>
      </c>
    </row>
    <row r="1307" spans="1:11">
      <c r="A1307" t="s">
        <v>353</v>
      </c>
      <c r="B1307" t="s">
        <v>210</v>
      </c>
      <c r="C1307" t="s">
        <v>211</v>
      </c>
      <c r="D1307" t="s">
        <v>47</v>
      </c>
      <c r="E1307" t="s">
        <v>41</v>
      </c>
      <c r="F1307" s="58">
        <f xml:space="preserve"> IF( ISNA( 'F_Input Override'!F1307 ), "", IF( ISBLANK( 'F_Input Override'!F1307 ), 'F_Inputs - BP'!F1307, 'F_Input Override'!F1307 ) )</f>
        <v>0</v>
      </c>
      <c r="G1307" s="58">
        <f xml:space="preserve"> IF( ISNA( 'F_Input Override'!G1307 ), "", IF( ISBLANK( 'F_Input Override'!G1307 ), 'F_Inputs - BP'!G1307, 'F_Input Override'!G1307 ) )</f>
        <v>0</v>
      </c>
      <c r="H1307" s="58">
        <f xml:space="preserve"> IF( ISNA( 'F_Input Override'!H1307 ), "", IF( ISBLANK( 'F_Input Override'!H1307 ), 'F_Inputs - BP'!H1307, 'F_Input Override'!H1307 ) )</f>
        <v>0</v>
      </c>
      <c r="I1307" s="58">
        <f xml:space="preserve"> IF( ISNA( 'F_Input Override'!I1307 ), "", IF( ISBLANK( 'F_Input Override'!I1307 ), 'F_Inputs - BP'!I1307, 'F_Input Override'!I1307 ) )</f>
        <v>0</v>
      </c>
      <c r="J1307" s="58">
        <f xml:space="preserve"> IF( ISNA( 'F_Input Override'!J1307 ), "", IF( ISBLANK( 'F_Input Override'!J1307 ), 'F_Inputs - BP'!J1307, 'F_Input Override'!J1307 ) )</f>
        <v>0</v>
      </c>
      <c r="K1307" s="64" t="str">
        <f xml:space="preserve"> INDEX(Lookup!C:C, MATCH('Inp - BP final'!B1307, Lookup!B:B, 0),)</f>
        <v>Plus opex BIO</v>
      </c>
    </row>
    <row r="1308" spans="1:11">
      <c r="A1308" t="s">
        <v>353</v>
      </c>
      <c r="B1308" t="s">
        <v>212</v>
      </c>
      <c r="C1308" t="s">
        <v>213</v>
      </c>
      <c r="D1308" t="s">
        <v>47</v>
      </c>
      <c r="E1308" t="s">
        <v>41</v>
      </c>
      <c r="F1308" s="58">
        <f xml:space="preserve"> IF( ISNA( 'F_Input Override'!F1308 ), "", IF( ISBLANK( 'F_Input Override'!F1308 ), 'F_Inputs - BP'!F1308, 'F_Input Override'!F1308 ) )</f>
        <v>0</v>
      </c>
      <c r="G1308" s="58">
        <f xml:space="preserve"> IF( ISNA( 'F_Input Override'!G1308 ), "", IF( ISBLANK( 'F_Input Override'!G1308 ), 'F_Inputs - BP'!G1308, 'F_Input Override'!G1308 ) )</f>
        <v>0</v>
      </c>
      <c r="H1308" s="58">
        <f xml:space="preserve"> IF( ISNA( 'F_Input Override'!H1308 ), "", IF( ISBLANK( 'F_Input Override'!H1308 ), 'F_Inputs - BP'!H1308, 'F_Input Override'!H1308 ) )</f>
        <v>0</v>
      </c>
      <c r="I1308" s="58">
        <f xml:space="preserve"> IF( ISNA( 'F_Input Override'!I1308 ), "", IF( ISBLANK( 'F_Input Override'!I1308 ), 'F_Inputs - BP'!I1308, 'F_Input Override'!I1308 ) )</f>
        <v>0</v>
      </c>
      <c r="J1308" s="58">
        <f xml:space="preserve"> IF( ISNA( 'F_Input Override'!J1308 ), "", IF( ISBLANK( 'F_Input Override'!J1308 ), 'F_Inputs - BP'!J1308, 'F_Input Override'!J1308 ) )</f>
        <v>0</v>
      </c>
      <c r="K1308" s="64" t="str">
        <f xml:space="preserve"> INDEX(Lookup!C:C, MATCH('Inp - BP final'!B1308, Lookup!B:B, 0),)</f>
        <v>Plus opex BIO</v>
      </c>
    </row>
    <row r="1309" spans="1:11">
      <c r="A1309" t="s">
        <v>353</v>
      </c>
      <c r="B1309" t="s">
        <v>214</v>
      </c>
      <c r="C1309" t="s">
        <v>215</v>
      </c>
      <c r="D1309" t="s">
        <v>47</v>
      </c>
      <c r="E1309" t="s">
        <v>41</v>
      </c>
      <c r="F1309" s="58">
        <f xml:space="preserve"> IF( ISNA( 'F_Input Override'!F1309 ), "", IF( ISBLANK( 'F_Input Override'!F1309 ), 'F_Inputs - BP'!F1309, 'F_Input Override'!F1309 ) )</f>
        <v>0</v>
      </c>
      <c r="G1309" s="58">
        <f xml:space="preserve"> IF( ISNA( 'F_Input Override'!G1309 ), "", IF( ISBLANK( 'F_Input Override'!G1309 ), 'F_Inputs - BP'!G1309, 'F_Input Override'!G1309 ) )</f>
        <v>0</v>
      </c>
      <c r="H1309" s="58">
        <f xml:space="preserve"> IF( ISNA( 'F_Input Override'!H1309 ), "", IF( ISBLANK( 'F_Input Override'!H1309 ), 'F_Inputs - BP'!H1309, 'F_Input Override'!H1309 ) )</f>
        <v>0</v>
      </c>
      <c r="I1309" s="58">
        <f xml:space="preserve"> IF( ISNA( 'F_Input Override'!I1309 ), "", IF( ISBLANK( 'F_Input Override'!I1309 ), 'F_Inputs - BP'!I1309, 'F_Input Override'!I1309 ) )</f>
        <v>0</v>
      </c>
      <c r="J1309" s="58">
        <f xml:space="preserve"> IF( ISNA( 'F_Input Override'!J1309 ), "", IF( ISBLANK( 'F_Input Override'!J1309 ), 'F_Inputs - BP'!J1309, 'F_Input Override'!J1309 ) )</f>
        <v>0</v>
      </c>
      <c r="K1309" s="64" t="str">
        <f xml:space="preserve"> INDEX(Lookup!C:C, MATCH('Inp - BP final'!B1309, Lookup!B:B, 0),)</f>
        <v>Plus opex BIO</v>
      </c>
    </row>
    <row r="1310" spans="1:11">
      <c r="A1310" t="s">
        <v>353</v>
      </c>
      <c r="B1310" t="s">
        <v>216</v>
      </c>
      <c r="C1310" t="s">
        <v>217</v>
      </c>
      <c r="D1310" t="s">
        <v>47</v>
      </c>
      <c r="E1310" t="s">
        <v>41</v>
      </c>
      <c r="F1310" s="58" t="str">
        <f xml:space="preserve"> IF( ISNA( 'F_Input Override'!F1310 ), "", IF( ISBLANK( 'F_Input Override'!F1310 ), 'F_Inputs - BP'!F1310, 'F_Input Override'!F1310 ) )</f>
        <v/>
      </c>
      <c r="G1310" s="58" t="str">
        <f xml:space="preserve"> IF( ISNA( 'F_Input Override'!G1310 ), "", IF( ISBLANK( 'F_Input Override'!G1310 ), 'F_Inputs - BP'!G1310, 'F_Input Override'!G1310 ) )</f>
        <v/>
      </c>
      <c r="H1310" s="58" t="str">
        <f xml:space="preserve"> IF( ISNA( 'F_Input Override'!H1310 ), "", IF( ISBLANK( 'F_Input Override'!H1310 ), 'F_Inputs - BP'!H1310, 'F_Input Override'!H1310 ) )</f>
        <v/>
      </c>
      <c r="I1310" s="58" t="str">
        <f xml:space="preserve"> IF( ISNA( 'F_Input Override'!I1310 ), "", IF( ISBLANK( 'F_Input Override'!I1310 ), 'F_Inputs - BP'!I1310, 'F_Input Override'!I1310 ) )</f>
        <v/>
      </c>
      <c r="J1310" s="58" t="str">
        <f xml:space="preserve"> IF( ISNA( 'F_Input Override'!J1310 ), "", IF( ISBLANK( 'F_Input Override'!J1310 ), 'F_Inputs - BP'!J1310, 'F_Input Override'!J1310 ) )</f>
        <v/>
      </c>
      <c r="K1310" s="64" t="str">
        <f xml:space="preserve"> INDEX(Lookup!C:C, MATCH('Inp - BP final'!B1310, Lookup!B:B, 0),)</f>
        <v>Plus opex ADDN1</v>
      </c>
    </row>
    <row r="1311" spans="1:11">
      <c r="A1311" t="s">
        <v>353</v>
      </c>
      <c r="B1311" t="s">
        <v>218</v>
      </c>
      <c r="C1311" t="s">
        <v>219</v>
      </c>
      <c r="D1311" t="s">
        <v>47</v>
      </c>
      <c r="E1311" t="s">
        <v>41</v>
      </c>
      <c r="F1311" s="58" t="str">
        <f xml:space="preserve"> IF( ISNA( 'F_Input Override'!F1311 ), "", IF( ISBLANK( 'F_Input Override'!F1311 ), 'F_Inputs - BP'!F1311, 'F_Input Override'!F1311 ) )</f>
        <v/>
      </c>
      <c r="G1311" s="58" t="str">
        <f xml:space="preserve"> IF( ISNA( 'F_Input Override'!G1311 ), "", IF( ISBLANK( 'F_Input Override'!G1311 ), 'F_Inputs - BP'!G1311, 'F_Input Override'!G1311 ) )</f>
        <v/>
      </c>
      <c r="H1311" s="58" t="str">
        <f xml:space="preserve"> IF( ISNA( 'F_Input Override'!H1311 ), "", IF( ISBLANK( 'F_Input Override'!H1311 ), 'F_Inputs - BP'!H1311, 'F_Input Override'!H1311 ) )</f>
        <v/>
      </c>
      <c r="I1311" s="58" t="str">
        <f xml:space="preserve"> IF( ISNA( 'F_Input Override'!I1311 ), "", IF( ISBLANK( 'F_Input Override'!I1311 ), 'F_Inputs - BP'!I1311, 'F_Input Override'!I1311 ) )</f>
        <v/>
      </c>
      <c r="J1311" s="58" t="str">
        <f xml:space="preserve"> IF( ISNA( 'F_Input Override'!J1311 ), "", IF( ISBLANK( 'F_Input Override'!J1311 ), 'F_Inputs - BP'!J1311, 'F_Input Override'!J1311 ) )</f>
        <v/>
      </c>
      <c r="K1311" s="64" t="str">
        <f xml:space="preserve"> INDEX(Lookup!C:C, MATCH('Inp - BP final'!B1311, Lookup!B:B, 0),)</f>
        <v>Plus opex ADDN2</v>
      </c>
    </row>
    <row r="1312" spans="1:11">
      <c r="A1312" t="s">
        <v>353</v>
      </c>
      <c r="B1312" t="s">
        <v>220</v>
      </c>
      <c r="C1312" t="s">
        <v>221</v>
      </c>
      <c r="D1312" t="s">
        <v>47</v>
      </c>
      <c r="E1312" t="s">
        <v>41</v>
      </c>
      <c r="F1312" s="58">
        <f xml:space="preserve"> IF( ISNA( 'F_Input Override'!F1312 ), "", IF( ISBLANK( 'F_Input Override'!F1312 ), 'F_Inputs - BP'!F1312, 'F_Input Override'!F1312 ) )</f>
        <v>0</v>
      </c>
      <c r="G1312" s="58">
        <f xml:space="preserve"> IF( ISNA( 'F_Input Override'!G1312 ), "", IF( ISBLANK( 'F_Input Override'!G1312 ), 'F_Inputs - BP'!G1312, 'F_Input Override'!G1312 ) )</f>
        <v>0</v>
      </c>
      <c r="H1312" s="58">
        <f xml:space="preserve"> IF( ISNA( 'F_Input Override'!H1312 ), "", IF( ISBLANK( 'F_Input Override'!H1312 ), 'F_Inputs - BP'!H1312, 'F_Input Override'!H1312 ) )</f>
        <v>0</v>
      </c>
      <c r="I1312" s="58">
        <f xml:space="preserve"> IF( ISNA( 'F_Input Override'!I1312 ), "", IF( ISBLANK( 'F_Input Override'!I1312 ), 'F_Inputs - BP'!I1312, 'F_Input Override'!I1312 ) )</f>
        <v>0</v>
      </c>
      <c r="J1312" s="58">
        <f xml:space="preserve"> IF( ISNA( 'F_Input Override'!J1312 ), "", IF( ISBLANK( 'F_Input Override'!J1312 ), 'F_Inputs - BP'!J1312, 'F_Input Override'!J1312 ) )</f>
        <v>0</v>
      </c>
      <c r="K1312" s="64" t="str">
        <f xml:space="preserve"> INDEX(Lookup!C:C, MATCH('Inp - BP final'!B1312, Lookup!B:B, 0),)</f>
        <v>Plus opex Total</v>
      </c>
    </row>
    <row r="1313" spans="1:11">
      <c r="A1313" t="s">
        <v>353</v>
      </c>
      <c r="B1313" t="s">
        <v>222</v>
      </c>
      <c r="C1313" t="s">
        <v>223</v>
      </c>
      <c r="D1313" t="s">
        <v>47</v>
      </c>
      <c r="E1313" t="s">
        <v>41</v>
      </c>
      <c r="F1313" s="58">
        <f xml:space="preserve"> IF( ISNA( 'F_Input Override'!F1313 ), "", IF( ISBLANK( 'F_Input Override'!F1313 ), 'F_Inputs - BP'!F1313, 'F_Input Override'!F1313 ) )</f>
        <v>11.83993650160587</v>
      </c>
      <c r="G1313" s="58">
        <f xml:space="preserve"> IF( ISNA( 'F_Input Override'!G1313 ), "", IF( ISBLANK( 'F_Input Override'!G1313 ), 'F_Inputs - BP'!G1313, 'F_Input Override'!G1313 ) )</f>
        <v>11.99740015620689</v>
      </c>
      <c r="H1313" s="58">
        <f xml:space="preserve"> IF( ISNA( 'F_Input Override'!H1313 ), "", IF( ISBLANK( 'F_Input Override'!H1313 ), 'F_Inputs - BP'!H1313, 'F_Input Override'!H1313 ) )</f>
        <v>11.856524238768779</v>
      </c>
      <c r="I1313" s="58">
        <f xml:space="preserve"> IF( ISNA( 'F_Input Override'!I1313 ), "", IF( ISBLANK( 'F_Input Override'!I1313 ), 'F_Inputs - BP'!I1313, 'F_Input Override'!I1313 ) )</f>
        <v>12.00469061455652</v>
      </c>
      <c r="J1313" s="58">
        <f xml:space="preserve"> IF( ISNA( 'F_Input Override'!J1313 ), "", IF( ISBLANK( 'F_Input Override'!J1313 ), 'F_Inputs - BP'!J1313, 'F_Input Override'!J1313 ) )</f>
        <v>11.935463950735731</v>
      </c>
      <c r="K1313" s="64" t="str">
        <f xml:space="preserve"> INDEX(Lookup!C:C, MATCH('Inp - BP final'!B1313, Lookup!B:B, 0),)</f>
        <v>Plus totex WWN+</v>
      </c>
    </row>
    <row r="1314" spans="1:11">
      <c r="A1314" t="s">
        <v>353</v>
      </c>
      <c r="B1314" t="s">
        <v>224</v>
      </c>
      <c r="C1314" t="s">
        <v>225</v>
      </c>
      <c r="D1314" t="s">
        <v>47</v>
      </c>
      <c r="E1314" t="s">
        <v>41</v>
      </c>
      <c r="F1314" s="58">
        <f xml:space="preserve"> IF( ISNA( 'F_Input Override'!F1314 ), "", IF( ISBLANK( 'F_Input Override'!F1314 ), 'F_Inputs - BP'!F1314, 'F_Input Override'!F1314 ) )</f>
        <v>11.517472348650371</v>
      </c>
      <c r="G1314" s="58">
        <f xml:space="preserve"> IF( ISNA( 'F_Input Override'!G1314 ), "", IF( ISBLANK( 'F_Input Override'!G1314 ), 'F_Inputs - BP'!G1314, 'F_Input Override'!G1314 ) )</f>
        <v>11.67064743430549</v>
      </c>
      <c r="H1314" s="58">
        <f xml:space="preserve"> IF( ISNA( 'F_Input Override'!H1314 ), "", IF( ISBLANK( 'F_Input Override'!H1314 ), 'F_Inputs - BP'!H1314, 'F_Input Override'!H1314 ) )</f>
        <v>11.5336083139129</v>
      </c>
      <c r="I1314" s="58">
        <f xml:space="preserve"> IF( ISNA( 'F_Input Override'!I1314 ), "", IF( ISBLANK( 'F_Input Override'!I1314 ), 'F_Inputs - BP'!I1314, 'F_Input Override'!I1314 ) )</f>
        <v>11.677739334877719</v>
      </c>
      <c r="J1314" s="58">
        <f xml:space="preserve"> IF( ISNA( 'F_Input Override'!J1314 ), "", IF( ISBLANK( 'F_Input Override'!J1314 ), 'F_Inputs - BP'!J1314, 'F_Input Override'!J1314 ) )</f>
        <v>11.61039807960687</v>
      </c>
      <c r="K1314" s="64" t="str">
        <f xml:space="preserve"> INDEX(Lookup!C:C, MATCH('Inp - BP final'!B1314, Lookup!B:B, 0),)</f>
        <v>Plus totex WWN+</v>
      </c>
    </row>
    <row r="1315" spans="1:11">
      <c r="A1315" t="s">
        <v>353</v>
      </c>
      <c r="B1315" t="s">
        <v>226</v>
      </c>
      <c r="C1315" t="s">
        <v>227</v>
      </c>
      <c r="D1315" t="s">
        <v>47</v>
      </c>
      <c r="E1315" t="s">
        <v>41</v>
      </c>
      <c r="F1315" s="58">
        <f xml:space="preserve"> IF( ISNA( 'F_Input Override'!F1315 ), "", IF( ISBLANK( 'F_Input Override'!F1315 ), 'F_Inputs - BP'!F1315, 'F_Input Override'!F1315 ) )</f>
        <v>4.5012652711693377</v>
      </c>
      <c r="G1315" s="58">
        <f xml:space="preserve"> IF( ISNA( 'F_Input Override'!G1315 ), "", IF( ISBLANK( 'F_Input Override'!G1315 ), 'F_Inputs - BP'!G1315, 'F_Input Override'!G1315 ) )</f>
        <v>4.5611292476214791</v>
      </c>
      <c r="H1315" s="58">
        <f xml:space="preserve"> IF( ISNA( 'F_Input Override'!H1315 ), "", IF( ISBLANK( 'F_Input Override'!H1315 ), 'F_Inputs - BP'!H1315, 'F_Input Override'!H1315 ) )</f>
        <v>4.5075715385389792</v>
      </c>
      <c r="I1315" s="58">
        <f xml:space="preserve"> IF( ISNA( 'F_Input Override'!I1315 ), "", IF( ISBLANK( 'F_Input Override'!I1315 ), 'F_Inputs - BP'!I1315, 'F_Input Override'!I1315 ) )</f>
        <v>4.563900908345814</v>
      </c>
      <c r="J1315" s="58">
        <f xml:space="preserve"> IF( ISNA( 'F_Input Override'!J1315 ), "", IF( ISBLANK( 'F_Input Override'!J1315 ), 'F_Inputs - BP'!J1315, 'F_Input Override'!J1315 ) )</f>
        <v>4.5375825596238242</v>
      </c>
      <c r="K1315" s="64" t="str">
        <f xml:space="preserve"> INDEX(Lookup!C:C, MATCH('Inp - BP final'!B1315, Lookup!B:B, 0),)</f>
        <v>Plus totex WWN+</v>
      </c>
    </row>
    <row r="1316" spans="1:11">
      <c r="A1316" t="s">
        <v>353</v>
      </c>
      <c r="B1316" t="s">
        <v>228</v>
      </c>
      <c r="C1316" t="s">
        <v>229</v>
      </c>
      <c r="D1316" t="s">
        <v>47</v>
      </c>
      <c r="E1316" t="s">
        <v>41</v>
      </c>
      <c r="F1316" s="58">
        <f xml:space="preserve"> IF( ISNA( 'F_Input Override'!F1316 ), "", IF( ISBLANK( 'F_Input Override'!F1316 ), 'F_Inputs - BP'!F1316, 'F_Input Override'!F1316 ) )</f>
        <v>0</v>
      </c>
      <c r="G1316" s="58">
        <f xml:space="preserve"> IF( ISNA( 'F_Input Override'!G1316 ), "", IF( ISBLANK( 'F_Input Override'!G1316 ), 'F_Inputs - BP'!G1316, 'F_Input Override'!G1316 ) )</f>
        <v>0</v>
      </c>
      <c r="H1316" s="58">
        <f xml:space="preserve"> IF( ISNA( 'F_Input Override'!H1316 ), "", IF( ISBLANK( 'F_Input Override'!H1316 ), 'F_Inputs - BP'!H1316, 'F_Input Override'!H1316 ) )</f>
        <v>0</v>
      </c>
      <c r="I1316" s="58">
        <f xml:space="preserve"> IF( ISNA( 'F_Input Override'!I1316 ), "", IF( ISBLANK( 'F_Input Override'!I1316 ), 'F_Inputs - BP'!I1316, 'F_Input Override'!I1316 ) )</f>
        <v>0</v>
      </c>
      <c r="J1316" s="58">
        <f xml:space="preserve"> IF( ISNA( 'F_Input Override'!J1316 ), "", IF( ISBLANK( 'F_Input Override'!J1316 ), 'F_Inputs - BP'!J1316, 'F_Input Override'!J1316 ) )</f>
        <v>0</v>
      </c>
      <c r="K1316" s="64" t="str">
        <f xml:space="preserve"> INDEX(Lookup!C:C, MATCH('Inp - BP final'!B1316, Lookup!B:B, 0),)</f>
        <v>Plus totex WWN+</v>
      </c>
    </row>
    <row r="1317" spans="1:11">
      <c r="A1317" t="s">
        <v>353</v>
      </c>
      <c r="B1317" t="s">
        <v>230</v>
      </c>
      <c r="C1317" t="s">
        <v>231</v>
      </c>
      <c r="D1317" t="s">
        <v>47</v>
      </c>
      <c r="E1317" t="s">
        <v>41</v>
      </c>
      <c r="F1317" s="58">
        <f xml:space="preserve"> IF( ISNA( 'F_Input Override'!F1317 ), "", IF( ISBLANK( 'F_Input Override'!F1317 ), 'F_Inputs - BP'!F1317, 'F_Input Override'!F1317 ) )</f>
        <v>0</v>
      </c>
      <c r="G1317" s="58">
        <f xml:space="preserve"> IF( ISNA( 'F_Input Override'!G1317 ), "", IF( ISBLANK( 'F_Input Override'!G1317 ), 'F_Inputs - BP'!G1317, 'F_Input Override'!G1317 ) )</f>
        <v>0</v>
      </c>
      <c r="H1317" s="58">
        <f xml:space="preserve"> IF( ISNA( 'F_Input Override'!H1317 ), "", IF( ISBLANK( 'F_Input Override'!H1317 ), 'F_Inputs - BP'!H1317, 'F_Input Override'!H1317 ) )</f>
        <v>0</v>
      </c>
      <c r="I1317" s="58">
        <f xml:space="preserve"> IF( ISNA( 'F_Input Override'!I1317 ), "", IF( ISBLANK( 'F_Input Override'!I1317 ), 'F_Inputs - BP'!I1317, 'F_Input Override'!I1317 ) )</f>
        <v>0</v>
      </c>
      <c r="J1317" s="58">
        <f xml:space="preserve"> IF( ISNA( 'F_Input Override'!J1317 ), "", IF( ISBLANK( 'F_Input Override'!J1317 ), 'F_Inputs - BP'!J1317, 'F_Input Override'!J1317 ) )</f>
        <v>0</v>
      </c>
      <c r="K1317" s="64" t="str">
        <f xml:space="preserve"> INDEX(Lookup!C:C, MATCH('Inp - BP final'!B1317, Lookup!B:B, 0),)</f>
        <v>Plus totex WWN+</v>
      </c>
    </row>
    <row r="1318" spans="1:11">
      <c r="A1318" t="s">
        <v>353</v>
      </c>
      <c r="B1318" t="s">
        <v>232</v>
      </c>
      <c r="C1318" t="s">
        <v>233</v>
      </c>
      <c r="D1318" t="s">
        <v>47</v>
      </c>
      <c r="E1318" t="s">
        <v>41</v>
      </c>
      <c r="F1318" s="58">
        <f xml:space="preserve"> IF( ISNA( 'F_Input Override'!F1318 ), "", IF( ISBLANK( 'F_Input Override'!F1318 ), 'F_Inputs - BP'!F1318, 'F_Input Override'!F1318 ) )</f>
        <v>0</v>
      </c>
      <c r="G1318" s="58">
        <f xml:space="preserve"> IF( ISNA( 'F_Input Override'!G1318 ), "", IF( ISBLANK( 'F_Input Override'!G1318 ), 'F_Inputs - BP'!G1318, 'F_Input Override'!G1318 ) )</f>
        <v>0</v>
      </c>
      <c r="H1318" s="58">
        <f xml:space="preserve"> IF( ISNA( 'F_Input Override'!H1318 ), "", IF( ISBLANK( 'F_Input Override'!H1318 ), 'F_Inputs - BP'!H1318, 'F_Input Override'!H1318 ) )</f>
        <v>0</v>
      </c>
      <c r="I1318" s="58">
        <f xml:space="preserve"> IF( ISNA( 'F_Input Override'!I1318 ), "", IF( ISBLANK( 'F_Input Override'!I1318 ), 'F_Inputs - BP'!I1318, 'F_Input Override'!I1318 ) )</f>
        <v>0</v>
      </c>
      <c r="J1318" s="58">
        <f xml:space="preserve"> IF( ISNA( 'F_Input Override'!J1318 ), "", IF( ISBLANK( 'F_Input Override'!J1318 ), 'F_Inputs - BP'!J1318, 'F_Input Override'!J1318 ) )</f>
        <v>0</v>
      </c>
      <c r="K1318" s="64" t="str">
        <f xml:space="preserve"> INDEX(Lookup!C:C, MATCH('Inp - BP final'!B1318, Lookup!B:B, 0),)</f>
        <v>Plus totex BIO</v>
      </c>
    </row>
    <row r="1319" spans="1:11">
      <c r="A1319" t="s">
        <v>353</v>
      </c>
      <c r="B1319" t="s">
        <v>234</v>
      </c>
      <c r="C1319" t="s">
        <v>235</v>
      </c>
      <c r="D1319" t="s">
        <v>47</v>
      </c>
      <c r="E1319" t="s">
        <v>41</v>
      </c>
      <c r="F1319" s="58">
        <f xml:space="preserve"> IF( ISNA( 'F_Input Override'!F1319 ), "", IF( ISBLANK( 'F_Input Override'!F1319 ), 'F_Inputs - BP'!F1319, 'F_Input Override'!F1319 ) )</f>
        <v>0</v>
      </c>
      <c r="G1319" s="58">
        <f xml:space="preserve"> IF( ISNA( 'F_Input Override'!G1319 ), "", IF( ISBLANK( 'F_Input Override'!G1319 ), 'F_Inputs - BP'!G1319, 'F_Input Override'!G1319 ) )</f>
        <v>0</v>
      </c>
      <c r="H1319" s="58">
        <f xml:space="preserve"> IF( ISNA( 'F_Input Override'!H1319 ), "", IF( ISBLANK( 'F_Input Override'!H1319 ), 'F_Inputs - BP'!H1319, 'F_Input Override'!H1319 ) )</f>
        <v>0</v>
      </c>
      <c r="I1319" s="58">
        <f xml:space="preserve"> IF( ISNA( 'F_Input Override'!I1319 ), "", IF( ISBLANK( 'F_Input Override'!I1319 ), 'F_Inputs - BP'!I1319, 'F_Input Override'!I1319 ) )</f>
        <v>0</v>
      </c>
      <c r="J1319" s="58">
        <f xml:space="preserve"> IF( ISNA( 'F_Input Override'!J1319 ), "", IF( ISBLANK( 'F_Input Override'!J1319 ), 'F_Inputs - BP'!J1319, 'F_Input Override'!J1319 ) )</f>
        <v>0</v>
      </c>
      <c r="K1319" s="64" t="str">
        <f xml:space="preserve"> INDEX(Lookup!C:C, MATCH('Inp - BP final'!B1319, Lookup!B:B, 0),)</f>
        <v>Plus totex BIO</v>
      </c>
    </row>
    <row r="1320" spans="1:11">
      <c r="A1320" t="s">
        <v>353</v>
      </c>
      <c r="B1320" t="s">
        <v>236</v>
      </c>
      <c r="C1320" t="s">
        <v>237</v>
      </c>
      <c r="D1320" t="s">
        <v>47</v>
      </c>
      <c r="E1320" t="s">
        <v>41</v>
      </c>
      <c r="F1320" s="58">
        <f xml:space="preserve"> IF( ISNA( 'F_Input Override'!F1320 ), "", IF( ISBLANK( 'F_Input Override'!F1320 ), 'F_Inputs - BP'!F1320, 'F_Input Override'!F1320 ) )</f>
        <v>0</v>
      </c>
      <c r="G1320" s="58">
        <f xml:space="preserve"> IF( ISNA( 'F_Input Override'!G1320 ), "", IF( ISBLANK( 'F_Input Override'!G1320 ), 'F_Inputs - BP'!G1320, 'F_Input Override'!G1320 ) )</f>
        <v>0</v>
      </c>
      <c r="H1320" s="58">
        <f xml:space="preserve"> IF( ISNA( 'F_Input Override'!H1320 ), "", IF( ISBLANK( 'F_Input Override'!H1320 ), 'F_Inputs - BP'!H1320, 'F_Input Override'!H1320 ) )</f>
        <v>0</v>
      </c>
      <c r="I1320" s="58">
        <f xml:space="preserve"> IF( ISNA( 'F_Input Override'!I1320 ), "", IF( ISBLANK( 'F_Input Override'!I1320 ), 'F_Inputs - BP'!I1320, 'F_Input Override'!I1320 ) )</f>
        <v>0</v>
      </c>
      <c r="J1320" s="58">
        <f xml:space="preserve"> IF( ISNA( 'F_Input Override'!J1320 ), "", IF( ISBLANK( 'F_Input Override'!J1320 ), 'F_Inputs - BP'!J1320, 'F_Input Override'!J1320 ) )</f>
        <v>0</v>
      </c>
      <c r="K1320" s="64" t="str">
        <f xml:space="preserve"> INDEX(Lookup!C:C, MATCH('Inp - BP final'!B1320, Lookup!B:B, 0),)</f>
        <v>Plus totex BIO</v>
      </c>
    </row>
    <row r="1321" spans="1:11">
      <c r="A1321" t="s">
        <v>353</v>
      </c>
      <c r="B1321" t="s">
        <v>238</v>
      </c>
      <c r="C1321" t="s">
        <v>239</v>
      </c>
      <c r="D1321" t="s">
        <v>47</v>
      </c>
      <c r="E1321" t="s">
        <v>41</v>
      </c>
      <c r="F1321" s="58">
        <f xml:space="preserve"> IF( ISNA( 'F_Input Override'!F1321 ), "", IF( ISBLANK( 'F_Input Override'!F1321 ), 'F_Inputs - BP'!F1321, 'F_Input Override'!F1321 ) )</f>
        <v>0</v>
      </c>
      <c r="G1321" s="58">
        <f xml:space="preserve"> IF( ISNA( 'F_Input Override'!G1321 ), "", IF( ISBLANK( 'F_Input Override'!G1321 ), 'F_Inputs - BP'!G1321, 'F_Input Override'!G1321 ) )</f>
        <v>0</v>
      </c>
      <c r="H1321" s="58">
        <f xml:space="preserve"> IF( ISNA( 'F_Input Override'!H1321 ), "", IF( ISBLANK( 'F_Input Override'!H1321 ), 'F_Inputs - BP'!H1321, 'F_Input Override'!H1321 ) )</f>
        <v>0</v>
      </c>
      <c r="I1321" s="58">
        <f xml:space="preserve"> IF( ISNA( 'F_Input Override'!I1321 ), "", IF( ISBLANK( 'F_Input Override'!I1321 ), 'F_Inputs - BP'!I1321, 'F_Input Override'!I1321 ) )</f>
        <v>0</v>
      </c>
      <c r="J1321" s="58">
        <f xml:space="preserve"> IF( ISNA( 'F_Input Override'!J1321 ), "", IF( ISBLANK( 'F_Input Override'!J1321 ), 'F_Inputs - BP'!J1321, 'F_Input Override'!J1321 ) )</f>
        <v>0</v>
      </c>
      <c r="K1321" s="64" t="str">
        <f xml:space="preserve"> INDEX(Lookup!C:C, MATCH('Inp - BP final'!B1321, Lookup!B:B, 0),)</f>
        <v>Plus totex ADDN1</v>
      </c>
    </row>
    <row r="1322" spans="1:11">
      <c r="A1322" t="s">
        <v>353</v>
      </c>
      <c r="B1322" t="s">
        <v>240</v>
      </c>
      <c r="C1322" t="s">
        <v>241</v>
      </c>
      <c r="D1322" t="s">
        <v>47</v>
      </c>
      <c r="E1322" t="s">
        <v>41</v>
      </c>
      <c r="F1322" s="58">
        <f xml:space="preserve"> IF( ISNA( 'F_Input Override'!F1322 ), "", IF( ISBLANK( 'F_Input Override'!F1322 ), 'F_Inputs - BP'!F1322, 'F_Input Override'!F1322 ) )</f>
        <v>0</v>
      </c>
      <c r="G1322" s="58">
        <f xml:space="preserve"> IF( ISNA( 'F_Input Override'!G1322 ), "", IF( ISBLANK( 'F_Input Override'!G1322 ), 'F_Inputs - BP'!G1322, 'F_Input Override'!G1322 ) )</f>
        <v>0</v>
      </c>
      <c r="H1322" s="58">
        <f xml:space="preserve"> IF( ISNA( 'F_Input Override'!H1322 ), "", IF( ISBLANK( 'F_Input Override'!H1322 ), 'F_Inputs - BP'!H1322, 'F_Input Override'!H1322 ) )</f>
        <v>0</v>
      </c>
      <c r="I1322" s="58">
        <f xml:space="preserve"> IF( ISNA( 'F_Input Override'!I1322 ), "", IF( ISBLANK( 'F_Input Override'!I1322 ), 'F_Inputs - BP'!I1322, 'F_Input Override'!I1322 ) )</f>
        <v>0</v>
      </c>
      <c r="J1322" s="58">
        <f xml:space="preserve"> IF( ISNA( 'F_Input Override'!J1322 ), "", IF( ISBLANK( 'F_Input Override'!J1322 ), 'F_Inputs - BP'!J1322, 'F_Input Override'!J1322 ) )</f>
        <v>0</v>
      </c>
      <c r="K1322" s="64" t="str">
        <f xml:space="preserve"> INDEX(Lookup!C:C, MATCH('Inp - BP final'!B1322, Lookup!B:B, 0),)</f>
        <v>Plus totex ADDN2</v>
      </c>
    </row>
    <row r="1323" spans="1:11">
      <c r="A1323" t="s">
        <v>353</v>
      </c>
      <c r="B1323" t="s">
        <v>242</v>
      </c>
      <c r="C1323" t="s">
        <v>243</v>
      </c>
      <c r="D1323" t="s">
        <v>47</v>
      </c>
      <c r="E1323" t="s">
        <v>41</v>
      </c>
      <c r="F1323" s="58">
        <f xml:space="preserve"> IF( ISNA( 'F_Input Override'!F1323 ), "", IF( ISBLANK( 'F_Input Override'!F1323 ), 'F_Inputs - BP'!F1323, 'F_Input Override'!F1323 ) )</f>
        <v>27.858674121425569</v>
      </c>
      <c r="G1323" s="58">
        <f xml:space="preserve"> IF( ISNA( 'F_Input Override'!G1323 ), "", IF( ISBLANK( 'F_Input Override'!G1323 ), 'F_Inputs - BP'!G1323, 'F_Input Override'!G1323 ) )</f>
        <v>28.229176838133871</v>
      </c>
      <c r="H1323" s="58">
        <f xml:space="preserve"> IF( ISNA( 'F_Input Override'!H1323 ), "", IF( ISBLANK( 'F_Input Override'!H1323 ), 'F_Inputs - BP'!H1323, 'F_Input Override'!H1323 ) )</f>
        <v>27.89770409122066</v>
      </c>
      <c r="I1323" s="58">
        <f xml:space="preserve"> IF( ISNA( 'F_Input Override'!I1323 ), "", IF( ISBLANK( 'F_Input Override'!I1323 ), 'F_Inputs - BP'!I1323, 'F_Input Override'!I1323 ) )</f>
        <v>28.246330857780059</v>
      </c>
      <c r="J1323" s="58">
        <f xml:space="preserve"> IF( ISNA( 'F_Input Override'!J1323 ), "", IF( ISBLANK( 'F_Input Override'!J1323 ), 'F_Inputs - BP'!J1323, 'F_Input Override'!J1323 ) )</f>
        <v>28.083444589966419</v>
      </c>
      <c r="K1323" s="64" t="str">
        <f xml:space="preserve"> INDEX(Lookup!C:C, MATCH('Inp - BP final'!B1323, Lookup!B:B, 0),)</f>
        <v>Plus totex Total</v>
      </c>
    </row>
    <row r="1324" spans="1:11">
      <c r="A1324" t="s">
        <v>353</v>
      </c>
      <c r="B1324" t="s">
        <v>244</v>
      </c>
      <c r="C1324" t="s">
        <v>245</v>
      </c>
      <c r="D1324" t="s">
        <v>47</v>
      </c>
      <c r="E1324" t="s">
        <v>41</v>
      </c>
      <c r="F1324" s="58">
        <f xml:space="preserve"> IF( ISNA( 'F_Input Override'!F1324 ), "", IF( ISBLANK( 'F_Input Override'!F1324 ), 'F_Inputs - BP'!F1324, 'F_Input Override'!F1324 ) )</f>
        <v>0</v>
      </c>
      <c r="G1324" s="58">
        <f xml:space="preserve"> IF( ISNA( 'F_Input Override'!G1324 ), "", IF( ISBLANK( 'F_Input Override'!G1324 ), 'F_Inputs - BP'!G1324, 'F_Input Override'!G1324 ) )</f>
        <v>0</v>
      </c>
      <c r="H1324" s="58">
        <f xml:space="preserve"> IF( ISNA( 'F_Input Override'!H1324 ), "", IF( ISBLANK( 'F_Input Override'!H1324 ), 'F_Inputs - BP'!H1324, 'F_Input Override'!H1324 ) )</f>
        <v>0</v>
      </c>
      <c r="I1324" s="58">
        <f xml:space="preserve"> IF( ISNA( 'F_Input Override'!I1324 ), "", IF( ISBLANK( 'F_Input Override'!I1324 ), 'F_Inputs - BP'!I1324, 'F_Input Override'!I1324 ) )</f>
        <v>0</v>
      </c>
      <c r="J1324" s="58">
        <f xml:space="preserve"> IF( ISNA( 'F_Input Override'!J1324 ), "", IF( ISBLANK( 'F_Input Override'!J1324 ), 'F_Inputs - BP'!J1324, 'F_Input Override'!J1324 ) )</f>
        <v>0</v>
      </c>
      <c r="K1324" s="64" t="str">
        <f xml:space="preserve"> INDEX(Lookup!C:C, MATCH('Inp - BP final'!B1324, Lookup!B:B, 0),)</f>
        <v>Plus capex WWN+</v>
      </c>
    </row>
    <row r="1325" spans="1:11">
      <c r="A1325" t="s">
        <v>353</v>
      </c>
      <c r="B1325" t="s">
        <v>246</v>
      </c>
      <c r="C1325" t="s">
        <v>247</v>
      </c>
      <c r="D1325" t="s">
        <v>47</v>
      </c>
      <c r="E1325" t="s">
        <v>41</v>
      </c>
      <c r="F1325" s="58">
        <f xml:space="preserve"> IF( ISNA( 'F_Input Override'!F1325 ), "", IF( ISBLANK( 'F_Input Override'!F1325 ), 'F_Inputs - BP'!F1325, 'F_Input Override'!F1325 ) )</f>
        <v>0</v>
      </c>
      <c r="G1325" s="58">
        <f xml:space="preserve"> IF( ISNA( 'F_Input Override'!G1325 ), "", IF( ISBLANK( 'F_Input Override'!G1325 ), 'F_Inputs - BP'!G1325, 'F_Input Override'!G1325 ) )</f>
        <v>0</v>
      </c>
      <c r="H1325" s="58">
        <f xml:space="preserve"> IF( ISNA( 'F_Input Override'!H1325 ), "", IF( ISBLANK( 'F_Input Override'!H1325 ), 'F_Inputs - BP'!H1325, 'F_Input Override'!H1325 ) )</f>
        <v>0</v>
      </c>
      <c r="I1325" s="58">
        <f xml:space="preserve"> IF( ISNA( 'F_Input Override'!I1325 ), "", IF( ISBLANK( 'F_Input Override'!I1325 ), 'F_Inputs - BP'!I1325, 'F_Input Override'!I1325 ) )</f>
        <v>0</v>
      </c>
      <c r="J1325" s="58">
        <f xml:space="preserve"> IF( ISNA( 'F_Input Override'!J1325 ), "", IF( ISBLANK( 'F_Input Override'!J1325 ), 'F_Inputs - BP'!J1325, 'F_Input Override'!J1325 ) )</f>
        <v>0</v>
      </c>
      <c r="K1325" s="64" t="str">
        <f xml:space="preserve"> INDEX(Lookup!C:C, MATCH('Inp - BP final'!B1325, Lookup!B:B, 0),)</f>
        <v>Plus capex WWN+</v>
      </c>
    </row>
    <row r="1326" spans="1:11">
      <c r="A1326" t="s">
        <v>353</v>
      </c>
      <c r="B1326" t="s">
        <v>248</v>
      </c>
      <c r="C1326" t="s">
        <v>249</v>
      </c>
      <c r="D1326" t="s">
        <v>47</v>
      </c>
      <c r="E1326" t="s">
        <v>41</v>
      </c>
      <c r="F1326" s="58">
        <f xml:space="preserve"> IF( ISNA( 'F_Input Override'!F1326 ), "", IF( ISBLANK( 'F_Input Override'!F1326 ), 'F_Inputs - BP'!F1326, 'F_Input Override'!F1326 ) )</f>
        <v>0</v>
      </c>
      <c r="G1326" s="58">
        <f xml:space="preserve"> IF( ISNA( 'F_Input Override'!G1326 ), "", IF( ISBLANK( 'F_Input Override'!G1326 ), 'F_Inputs - BP'!G1326, 'F_Input Override'!G1326 ) )</f>
        <v>0</v>
      </c>
      <c r="H1326" s="58">
        <f xml:space="preserve"> IF( ISNA( 'F_Input Override'!H1326 ), "", IF( ISBLANK( 'F_Input Override'!H1326 ), 'F_Inputs - BP'!H1326, 'F_Input Override'!H1326 ) )</f>
        <v>0</v>
      </c>
      <c r="I1326" s="58">
        <f xml:space="preserve"> IF( ISNA( 'F_Input Override'!I1326 ), "", IF( ISBLANK( 'F_Input Override'!I1326 ), 'F_Inputs - BP'!I1326, 'F_Input Override'!I1326 ) )</f>
        <v>0</v>
      </c>
      <c r="J1326" s="58">
        <f xml:space="preserve"> IF( ISNA( 'F_Input Override'!J1326 ), "", IF( ISBLANK( 'F_Input Override'!J1326 ), 'F_Inputs - BP'!J1326, 'F_Input Override'!J1326 ) )</f>
        <v>0</v>
      </c>
      <c r="K1326" s="64" t="str">
        <f xml:space="preserve"> INDEX(Lookup!C:C, MATCH('Inp - BP final'!B1326, Lookup!B:B, 0),)</f>
        <v>Plus capex WWN+</v>
      </c>
    </row>
    <row r="1327" spans="1:11">
      <c r="A1327" t="s">
        <v>353</v>
      </c>
      <c r="B1327" t="s">
        <v>250</v>
      </c>
      <c r="C1327" t="s">
        <v>251</v>
      </c>
      <c r="D1327" t="s">
        <v>47</v>
      </c>
      <c r="E1327" t="s">
        <v>41</v>
      </c>
      <c r="F1327" s="58">
        <f xml:space="preserve"> IF( ISNA( 'F_Input Override'!F1327 ), "", IF( ISBLANK( 'F_Input Override'!F1327 ), 'F_Inputs - BP'!F1327, 'F_Input Override'!F1327 ) )</f>
        <v>0</v>
      </c>
      <c r="G1327" s="58">
        <f xml:space="preserve"> IF( ISNA( 'F_Input Override'!G1327 ), "", IF( ISBLANK( 'F_Input Override'!G1327 ), 'F_Inputs - BP'!G1327, 'F_Input Override'!G1327 ) )</f>
        <v>0</v>
      </c>
      <c r="H1327" s="58">
        <f xml:space="preserve"> IF( ISNA( 'F_Input Override'!H1327 ), "", IF( ISBLANK( 'F_Input Override'!H1327 ), 'F_Inputs - BP'!H1327, 'F_Input Override'!H1327 ) )</f>
        <v>0</v>
      </c>
      <c r="I1327" s="58">
        <f xml:space="preserve"> IF( ISNA( 'F_Input Override'!I1327 ), "", IF( ISBLANK( 'F_Input Override'!I1327 ), 'F_Inputs - BP'!I1327, 'F_Input Override'!I1327 ) )</f>
        <v>0</v>
      </c>
      <c r="J1327" s="58">
        <f xml:space="preserve"> IF( ISNA( 'F_Input Override'!J1327 ), "", IF( ISBLANK( 'F_Input Override'!J1327 ), 'F_Inputs - BP'!J1327, 'F_Input Override'!J1327 ) )</f>
        <v>0</v>
      </c>
      <c r="K1327" s="64" t="str">
        <f xml:space="preserve"> INDEX(Lookup!C:C, MATCH('Inp - BP final'!B1327, Lookup!B:B, 0),)</f>
        <v>Plus capex WWN+</v>
      </c>
    </row>
    <row r="1328" spans="1:11">
      <c r="A1328" t="s">
        <v>353</v>
      </c>
      <c r="B1328" t="s">
        <v>252</v>
      </c>
      <c r="C1328" t="s">
        <v>253</v>
      </c>
      <c r="D1328" t="s">
        <v>47</v>
      </c>
      <c r="E1328" t="s">
        <v>41</v>
      </c>
      <c r="F1328" s="58">
        <f xml:space="preserve"> IF( ISNA( 'F_Input Override'!F1328 ), "", IF( ISBLANK( 'F_Input Override'!F1328 ), 'F_Inputs - BP'!F1328, 'F_Input Override'!F1328 ) )</f>
        <v>0</v>
      </c>
      <c r="G1328" s="58">
        <f xml:space="preserve"> IF( ISNA( 'F_Input Override'!G1328 ), "", IF( ISBLANK( 'F_Input Override'!G1328 ), 'F_Inputs - BP'!G1328, 'F_Input Override'!G1328 ) )</f>
        <v>0</v>
      </c>
      <c r="H1328" s="58">
        <f xml:space="preserve"> IF( ISNA( 'F_Input Override'!H1328 ), "", IF( ISBLANK( 'F_Input Override'!H1328 ), 'F_Inputs - BP'!H1328, 'F_Input Override'!H1328 ) )</f>
        <v>0</v>
      </c>
      <c r="I1328" s="58">
        <f xml:space="preserve"> IF( ISNA( 'F_Input Override'!I1328 ), "", IF( ISBLANK( 'F_Input Override'!I1328 ), 'F_Inputs - BP'!I1328, 'F_Input Override'!I1328 ) )</f>
        <v>0</v>
      </c>
      <c r="J1328" s="58">
        <f xml:space="preserve"> IF( ISNA( 'F_Input Override'!J1328 ), "", IF( ISBLANK( 'F_Input Override'!J1328 ), 'F_Inputs - BP'!J1328, 'F_Input Override'!J1328 ) )</f>
        <v>0</v>
      </c>
      <c r="K1328" s="64" t="str">
        <f xml:space="preserve"> INDEX(Lookup!C:C, MATCH('Inp - BP final'!B1328, Lookup!B:B, 0),)</f>
        <v>Plus capex WWN+</v>
      </c>
    </row>
    <row r="1329" spans="1:11">
      <c r="A1329" t="s">
        <v>353</v>
      </c>
      <c r="B1329" t="s">
        <v>254</v>
      </c>
      <c r="C1329" t="s">
        <v>255</v>
      </c>
      <c r="D1329" t="s">
        <v>47</v>
      </c>
      <c r="E1329" t="s">
        <v>41</v>
      </c>
      <c r="F1329" s="58">
        <f xml:space="preserve"> IF( ISNA( 'F_Input Override'!F1329 ), "", IF( ISBLANK( 'F_Input Override'!F1329 ), 'F_Inputs - BP'!F1329, 'F_Input Override'!F1329 ) )</f>
        <v>0</v>
      </c>
      <c r="G1329" s="58">
        <f xml:space="preserve"> IF( ISNA( 'F_Input Override'!G1329 ), "", IF( ISBLANK( 'F_Input Override'!G1329 ), 'F_Inputs - BP'!G1329, 'F_Input Override'!G1329 ) )</f>
        <v>0</v>
      </c>
      <c r="H1329" s="58">
        <f xml:space="preserve"> IF( ISNA( 'F_Input Override'!H1329 ), "", IF( ISBLANK( 'F_Input Override'!H1329 ), 'F_Inputs - BP'!H1329, 'F_Input Override'!H1329 ) )</f>
        <v>0</v>
      </c>
      <c r="I1329" s="58">
        <f xml:space="preserve"> IF( ISNA( 'F_Input Override'!I1329 ), "", IF( ISBLANK( 'F_Input Override'!I1329 ), 'F_Inputs - BP'!I1329, 'F_Input Override'!I1329 ) )</f>
        <v>0</v>
      </c>
      <c r="J1329" s="58">
        <f xml:space="preserve"> IF( ISNA( 'F_Input Override'!J1329 ), "", IF( ISBLANK( 'F_Input Override'!J1329 ), 'F_Inputs - BP'!J1329, 'F_Input Override'!J1329 ) )</f>
        <v>0</v>
      </c>
      <c r="K1329" s="64" t="str">
        <f xml:space="preserve"> INDEX(Lookup!C:C, MATCH('Inp - BP final'!B1329, Lookup!B:B, 0),)</f>
        <v>Plus capex BIO</v>
      </c>
    </row>
    <row r="1330" spans="1:11">
      <c r="A1330" t="s">
        <v>353</v>
      </c>
      <c r="B1330" t="s">
        <v>256</v>
      </c>
      <c r="C1330" t="s">
        <v>257</v>
      </c>
      <c r="D1330" t="s">
        <v>47</v>
      </c>
      <c r="E1330" t="s">
        <v>41</v>
      </c>
      <c r="F1330" s="58">
        <f xml:space="preserve"> IF( ISNA( 'F_Input Override'!F1330 ), "", IF( ISBLANK( 'F_Input Override'!F1330 ), 'F_Inputs - BP'!F1330, 'F_Input Override'!F1330 ) )</f>
        <v>0</v>
      </c>
      <c r="G1330" s="58">
        <f xml:space="preserve"> IF( ISNA( 'F_Input Override'!G1330 ), "", IF( ISBLANK( 'F_Input Override'!G1330 ), 'F_Inputs - BP'!G1330, 'F_Input Override'!G1330 ) )</f>
        <v>0</v>
      </c>
      <c r="H1330" s="58">
        <f xml:space="preserve"> IF( ISNA( 'F_Input Override'!H1330 ), "", IF( ISBLANK( 'F_Input Override'!H1330 ), 'F_Inputs - BP'!H1330, 'F_Input Override'!H1330 ) )</f>
        <v>0</v>
      </c>
      <c r="I1330" s="58">
        <f xml:space="preserve"> IF( ISNA( 'F_Input Override'!I1330 ), "", IF( ISBLANK( 'F_Input Override'!I1330 ), 'F_Inputs - BP'!I1330, 'F_Input Override'!I1330 ) )</f>
        <v>0</v>
      </c>
      <c r="J1330" s="58">
        <f xml:space="preserve"> IF( ISNA( 'F_Input Override'!J1330 ), "", IF( ISBLANK( 'F_Input Override'!J1330 ), 'F_Inputs - BP'!J1330, 'F_Input Override'!J1330 ) )</f>
        <v>0</v>
      </c>
      <c r="K1330" s="64" t="str">
        <f xml:space="preserve"> INDEX(Lookup!C:C, MATCH('Inp - BP final'!B1330, Lookup!B:B, 0),)</f>
        <v>Plus capex BIO</v>
      </c>
    </row>
    <row r="1331" spans="1:11">
      <c r="A1331" t="s">
        <v>353</v>
      </c>
      <c r="B1331" t="s">
        <v>258</v>
      </c>
      <c r="C1331" t="s">
        <v>259</v>
      </c>
      <c r="D1331" t="s">
        <v>47</v>
      </c>
      <c r="E1331" t="s">
        <v>41</v>
      </c>
      <c r="F1331" s="58">
        <f xml:space="preserve"> IF( ISNA( 'F_Input Override'!F1331 ), "", IF( ISBLANK( 'F_Input Override'!F1331 ), 'F_Inputs - BP'!F1331, 'F_Input Override'!F1331 ) )</f>
        <v>0</v>
      </c>
      <c r="G1331" s="58">
        <f xml:space="preserve"> IF( ISNA( 'F_Input Override'!G1331 ), "", IF( ISBLANK( 'F_Input Override'!G1331 ), 'F_Inputs - BP'!G1331, 'F_Input Override'!G1331 ) )</f>
        <v>0</v>
      </c>
      <c r="H1331" s="58">
        <f xml:space="preserve"> IF( ISNA( 'F_Input Override'!H1331 ), "", IF( ISBLANK( 'F_Input Override'!H1331 ), 'F_Inputs - BP'!H1331, 'F_Input Override'!H1331 ) )</f>
        <v>0</v>
      </c>
      <c r="I1331" s="58">
        <f xml:space="preserve"> IF( ISNA( 'F_Input Override'!I1331 ), "", IF( ISBLANK( 'F_Input Override'!I1331 ), 'F_Inputs - BP'!I1331, 'F_Input Override'!I1331 ) )</f>
        <v>0</v>
      </c>
      <c r="J1331" s="58">
        <f xml:space="preserve"> IF( ISNA( 'F_Input Override'!J1331 ), "", IF( ISBLANK( 'F_Input Override'!J1331 ), 'F_Inputs - BP'!J1331, 'F_Input Override'!J1331 ) )</f>
        <v>0</v>
      </c>
      <c r="K1331" s="64" t="str">
        <f xml:space="preserve"> INDEX(Lookup!C:C, MATCH('Inp - BP final'!B1331, Lookup!B:B, 0),)</f>
        <v>Plus capex BIO</v>
      </c>
    </row>
    <row r="1332" spans="1:11">
      <c r="A1332" t="s">
        <v>353</v>
      </c>
      <c r="B1332" t="s">
        <v>260</v>
      </c>
      <c r="C1332" t="s">
        <v>261</v>
      </c>
      <c r="D1332" t="s">
        <v>47</v>
      </c>
      <c r="E1332" t="s">
        <v>41</v>
      </c>
      <c r="F1332" s="58" t="str">
        <f xml:space="preserve"> IF( ISNA( 'F_Input Override'!F1332 ), "", IF( ISBLANK( 'F_Input Override'!F1332 ), 'F_Inputs - BP'!F1332, 'F_Input Override'!F1332 ) )</f>
        <v/>
      </c>
      <c r="G1332" s="58" t="str">
        <f xml:space="preserve"> IF( ISNA( 'F_Input Override'!G1332 ), "", IF( ISBLANK( 'F_Input Override'!G1332 ), 'F_Inputs - BP'!G1332, 'F_Input Override'!G1332 ) )</f>
        <v/>
      </c>
      <c r="H1332" s="58" t="str">
        <f xml:space="preserve"> IF( ISNA( 'F_Input Override'!H1332 ), "", IF( ISBLANK( 'F_Input Override'!H1332 ), 'F_Inputs - BP'!H1332, 'F_Input Override'!H1332 ) )</f>
        <v/>
      </c>
      <c r="I1332" s="58" t="str">
        <f xml:space="preserve"> IF( ISNA( 'F_Input Override'!I1332 ), "", IF( ISBLANK( 'F_Input Override'!I1332 ), 'F_Inputs - BP'!I1332, 'F_Input Override'!I1332 ) )</f>
        <v/>
      </c>
      <c r="J1332" s="58" t="str">
        <f xml:space="preserve"> IF( ISNA( 'F_Input Override'!J1332 ), "", IF( ISBLANK( 'F_Input Override'!J1332 ), 'F_Inputs - BP'!J1332, 'F_Input Override'!J1332 ) )</f>
        <v/>
      </c>
      <c r="K1332" s="64" t="str">
        <f xml:space="preserve"> INDEX(Lookup!C:C, MATCH('Inp - BP final'!B1332, Lookup!B:B, 0),)</f>
        <v>Plus capex ADDN1</v>
      </c>
    </row>
    <row r="1333" spans="1:11">
      <c r="A1333" t="s">
        <v>353</v>
      </c>
      <c r="B1333" t="s">
        <v>262</v>
      </c>
      <c r="C1333" t="s">
        <v>263</v>
      </c>
      <c r="D1333" t="s">
        <v>47</v>
      </c>
      <c r="E1333" t="s">
        <v>41</v>
      </c>
      <c r="F1333" s="58" t="str">
        <f xml:space="preserve"> IF( ISNA( 'F_Input Override'!F1333 ), "", IF( ISBLANK( 'F_Input Override'!F1333 ), 'F_Inputs - BP'!F1333, 'F_Input Override'!F1333 ) )</f>
        <v/>
      </c>
      <c r="G1333" s="58" t="str">
        <f xml:space="preserve"> IF( ISNA( 'F_Input Override'!G1333 ), "", IF( ISBLANK( 'F_Input Override'!G1333 ), 'F_Inputs - BP'!G1333, 'F_Input Override'!G1333 ) )</f>
        <v/>
      </c>
      <c r="H1333" s="58" t="str">
        <f xml:space="preserve"> IF( ISNA( 'F_Input Override'!H1333 ), "", IF( ISBLANK( 'F_Input Override'!H1333 ), 'F_Inputs - BP'!H1333, 'F_Input Override'!H1333 ) )</f>
        <v/>
      </c>
      <c r="I1333" s="58" t="str">
        <f xml:space="preserve"> IF( ISNA( 'F_Input Override'!I1333 ), "", IF( ISBLANK( 'F_Input Override'!I1333 ), 'F_Inputs - BP'!I1333, 'F_Input Override'!I1333 ) )</f>
        <v/>
      </c>
      <c r="J1333" s="58" t="str">
        <f xml:space="preserve"> IF( ISNA( 'F_Input Override'!J1333 ), "", IF( ISBLANK( 'F_Input Override'!J1333 ), 'F_Inputs - BP'!J1333, 'F_Input Override'!J1333 ) )</f>
        <v/>
      </c>
      <c r="K1333" s="64" t="str">
        <f xml:space="preserve"> INDEX(Lookup!C:C, MATCH('Inp - BP final'!B1333, Lookup!B:B, 0),)</f>
        <v>Plus capex ADDN2</v>
      </c>
    </row>
    <row r="1334" spans="1:11">
      <c r="A1334" t="s">
        <v>353</v>
      </c>
      <c r="B1334" t="s">
        <v>264</v>
      </c>
      <c r="C1334" t="s">
        <v>265</v>
      </c>
      <c r="D1334" t="s">
        <v>47</v>
      </c>
      <c r="E1334" t="s">
        <v>41</v>
      </c>
      <c r="F1334" s="58">
        <f xml:space="preserve"> IF( ISNA( 'F_Input Override'!F1334 ), "", IF( ISBLANK( 'F_Input Override'!F1334 ), 'F_Inputs - BP'!F1334, 'F_Input Override'!F1334 ) )</f>
        <v>0</v>
      </c>
      <c r="G1334" s="58">
        <f xml:space="preserve"> IF( ISNA( 'F_Input Override'!G1334 ), "", IF( ISBLANK( 'F_Input Override'!G1334 ), 'F_Inputs - BP'!G1334, 'F_Input Override'!G1334 ) )</f>
        <v>0</v>
      </c>
      <c r="H1334" s="58">
        <f xml:space="preserve"> IF( ISNA( 'F_Input Override'!H1334 ), "", IF( ISBLANK( 'F_Input Override'!H1334 ), 'F_Inputs - BP'!H1334, 'F_Input Override'!H1334 ) )</f>
        <v>0</v>
      </c>
      <c r="I1334" s="58">
        <f xml:space="preserve"> IF( ISNA( 'F_Input Override'!I1334 ), "", IF( ISBLANK( 'F_Input Override'!I1334 ), 'F_Inputs - BP'!I1334, 'F_Input Override'!I1334 ) )</f>
        <v>0</v>
      </c>
      <c r="J1334" s="58">
        <f xml:space="preserve"> IF( ISNA( 'F_Input Override'!J1334 ), "", IF( ISBLANK( 'F_Input Override'!J1334 ), 'F_Inputs - BP'!J1334, 'F_Input Override'!J1334 ) )</f>
        <v>0</v>
      </c>
      <c r="K1334" s="64" t="str">
        <f xml:space="preserve"> INDEX(Lookup!C:C, MATCH('Inp - BP final'!B1334, Lookup!B:B, 0),)</f>
        <v>Plus capex Total</v>
      </c>
    </row>
    <row r="1335" spans="1:11">
      <c r="A1335" t="s">
        <v>353</v>
      </c>
      <c r="B1335" t="s">
        <v>266</v>
      </c>
      <c r="C1335" t="s">
        <v>267</v>
      </c>
      <c r="D1335" t="s">
        <v>47</v>
      </c>
      <c r="E1335" t="s">
        <v>41</v>
      </c>
      <c r="F1335" s="58">
        <f xml:space="preserve"> IF( ISNA( 'F_Input Override'!F1335 ), "", IF( ISBLANK( 'F_Input Override'!F1335 ), 'F_Inputs - BP'!F1335, 'F_Input Override'!F1335 ) )</f>
        <v>0</v>
      </c>
      <c r="G1335" s="58">
        <f xml:space="preserve"> IF( ISNA( 'F_Input Override'!G1335 ), "", IF( ISBLANK( 'F_Input Override'!G1335 ), 'F_Inputs - BP'!G1335, 'F_Input Override'!G1335 ) )</f>
        <v>0</v>
      </c>
      <c r="H1335" s="58">
        <f xml:space="preserve"> IF( ISNA( 'F_Input Override'!H1335 ), "", IF( ISBLANK( 'F_Input Override'!H1335 ), 'F_Inputs - BP'!H1335, 'F_Input Override'!H1335 ) )</f>
        <v>0</v>
      </c>
      <c r="I1335" s="58">
        <f xml:space="preserve"> IF( ISNA( 'F_Input Override'!I1335 ), "", IF( ISBLANK( 'F_Input Override'!I1335 ), 'F_Inputs - BP'!I1335, 'F_Input Override'!I1335 ) )</f>
        <v>0</v>
      </c>
      <c r="J1335" s="58">
        <f xml:space="preserve"> IF( ISNA( 'F_Input Override'!J1335 ), "", IF( ISBLANK( 'F_Input Override'!J1335 ), 'F_Inputs - BP'!J1335, 'F_Input Override'!J1335 ) )</f>
        <v>0</v>
      </c>
      <c r="K1335" s="64" t="str">
        <f xml:space="preserve"> INDEX(Lookup!C:C, MATCH('Inp - BP final'!B1335, Lookup!B:B, 0),)</f>
        <v>Plus opex WWN+</v>
      </c>
    </row>
    <row r="1336" spans="1:11">
      <c r="A1336" t="s">
        <v>353</v>
      </c>
      <c r="B1336" t="s">
        <v>268</v>
      </c>
      <c r="C1336" t="s">
        <v>269</v>
      </c>
      <c r="D1336" t="s">
        <v>47</v>
      </c>
      <c r="E1336" t="s">
        <v>41</v>
      </c>
      <c r="F1336" s="58">
        <f xml:space="preserve"> IF( ISNA( 'F_Input Override'!F1336 ), "", IF( ISBLANK( 'F_Input Override'!F1336 ), 'F_Inputs - BP'!F1336, 'F_Input Override'!F1336 ) )</f>
        <v>0</v>
      </c>
      <c r="G1336" s="58">
        <f xml:space="preserve"> IF( ISNA( 'F_Input Override'!G1336 ), "", IF( ISBLANK( 'F_Input Override'!G1336 ), 'F_Inputs - BP'!G1336, 'F_Input Override'!G1336 ) )</f>
        <v>0</v>
      </c>
      <c r="H1336" s="58">
        <f xml:space="preserve"> IF( ISNA( 'F_Input Override'!H1336 ), "", IF( ISBLANK( 'F_Input Override'!H1336 ), 'F_Inputs - BP'!H1336, 'F_Input Override'!H1336 ) )</f>
        <v>0</v>
      </c>
      <c r="I1336" s="58">
        <f xml:space="preserve"> IF( ISNA( 'F_Input Override'!I1336 ), "", IF( ISBLANK( 'F_Input Override'!I1336 ), 'F_Inputs - BP'!I1336, 'F_Input Override'!I1336 ) )</f>
        <v>0</v>
      </c>
      <c r="J1336" s="58">
        <f xml:space="preserve"> IF( ISNA( 'F_Input Override'!J1336 ), "", IF( ISBLANK( 'F_Input Override'!J1336 ), 'F_Inputs - BP'!J1336, 'F_Input Override'!J1336 ) )</f>
        <v>0</v>
      </c>
      <c r="K1336" s="64" t="str">
        <f xml:space="preserve"> INDEX(Lookup!C:C, MATCH('Inp - BP final'!B1336, Lookup!B:B, 0),)</f>
        <v>Plus opex WWN+</v>
      </c>
    </row>
    <row r="1337" spans="1:11">
      <c r="A1337" t="s">
        <v>353</v>
      </c>
      <c r="B1337" t="s">
        <v>270</v>
      </c>
      <c r="C1337" t="s">
        <v>271</v>
      </c>
      <c r="D1337" t="s">
        <v>47</v>
      </c>
      <c r="E1337" t="s">
        <v>41</v>
      </c>
      <c r="F1337" s="58">
        <f xml:space="preserve"> IF( ISNA( 'F_Input Override'!F1337 ), "", IF( ISBLANK( 'F_Input Override'!F1337 ), 'F_Inputs - BP'!F1337, 'F_Input Override'!F1337 ) )</f>
        <v>0</v>
      </c>
      <c r="G1337" s="58">
        <f xml:space="preserve"> IF( ISNA( 'F_Input Override'!G1337 ), "", IF( ISBLANK( 'F_Input Override'!G1337 ), 'F_Inputs - BP'!G1337, 'F_Input Override'!G1337 ) )</f>
        <v>0</v>
      </c>
      <c r="H1337" s="58">
        <f xml:space="preserve"> IF( ISNA( 'F_Input Override'!H1337 ), "", IF( ISBLANK( 'F_Input Override'!H1337 ), 'F_Inputs - BP'!H1337, 'F_Input Override'!H1337 ) )</f>
        <v>0</v>
      </c>
      <c r="I1337" s="58">
        <f xml:space="preserve"> IF( ISNA( 'F_Input Override'!I1337 ), "", IF( ISBLANK( 'F_Input Override'!I1337 ), 'F_Inputs - BP'!I1337, 'F_Input Override'!I1337 ) )</f>
        <v>0</v>
      </c>
      <c r="J1337" s="58">
        <f xml:space="preserve"> IF( ISNA( 'F_Input Override'!J1337 ), "", IF( ISBLANK( 'F_Input Override'!J1337 ), 'F_Inputs - BP'!J1337, 'F_Input Override'!J1337 ) )</f>
        <v>0</v>
      </c>
      <c r="K1337" s="64" t="str">
        <f xml:space="preserve"> INDEX(Lookup!C:C, MATCH('Inp - BP final'!B1337, Lookup!B:B, 0),)</f>
        <v>Plus opex WWN+</v>
      </c>
    </row>
    <row r="1338" spans="1:11">
      <c r="A1338" t="s">
        <v>353</v>
      </c>
      <c r="B1338" t="s">
        <v>272</v>
      </c>
      <c r="C1338" t="s">
        <v>273</v>
      </c>
      <c r="D1338" t="s">
        <v>47</v>
      </c>
      <c r="E1338" t="s">
        <v>41</v>
      </c>
      <c r="F1338" s="58">
        <f xml:space="preserve"> IF( ISNA( 'F_Input Override'!F1338 ), "", IF( ISBLANK( 'F_Input Override'!F1338 ), 'F_Inputs - BP'!F1338, 'F_Input Override'!F1338 ) )</f>
        <v>0</v>
      </c>
      <c r="G1338" s="58">
        <f xml:space="preserve"> IF( ISNA( 'F_Input Override'!G1338 ), "", IF( ISBLANK( 'F_Input Override'!G1338 ), 'F_Inputs - BP'!G1338, 'F_Input Override'!G1338 ) )</f>
        <v>0</v>
      </c>
      <c r="H1338" s="58">
        <f xml:space="preserve"> IF( ISNA( 'F_Input Override'!H1338 ), "", IF( ISBLANK( 'F_Input Override'!H1338 ), 'F_Inputs - BP'!H1338, 'F_Input Override'!H1338 ) )</f>
        <v>0</v>
      </c>
      <c r="I1338" s="58">
        <f xml:space="preserve"> IF( ISNA( 'F_Input Override'!I1338 ), "", IF( ISBLANK( 'F_Input Override'!I1338 ), 'F_Inputs - BP'!I1338, 'F_Input Override'!I1338 ) )</f>
        <v>0</v>
      </c>
      <c r="J1338" s="58">
        <f xml:space="preserve"> IF( ISNA( 'F_Input Override'!J1338 ), "", IF( ISBLANK( 'F_Input Override'!J1338 ), 'F_Inputs - BP'!J1338, 'F_Input Override'!J1338 ) )</f>
        <v>0</v>
      </c>
      <c r="K1338" s="64" t="str">
        <f xml:space="preserve"> INDEX(Lookup!C:C, MATCH('Inp - BP final'!B1338, Lookup!B:B, 0),)</f>
        <v>Plus opex WWN+</v>
      </c>
    </row>
    <row r="1339" spans="1:11">
      <c r="A1339" t="s">
        <v>353</v>
      </c>
      <c r="B1339" t="s">
        <v>274</v>
      </c>
      <c r="C1339" t="s">
        <v>275</v>
      </c>
      <c r="D1339" t="s">
        <v>47</v>
      </c>
      <c r="E1339" t="s">
        <v>41</v>
      </c>
      <c r="F1339" s="58">
        <f xml:space="preserve"> IF( ISNA( 'F_Input Override'!F1339 ), "", IF( ISBLANK( 'F_Input Override'!F1339 ), 'F_Inputs - BP'!F1339, 'F_Input Override'!F1339 ) )</f>
        <v>0</v>
      </c>
      <c r="G1339" s="58">
        <f xml:space="preserve"> IF( ISNA( 'F_Input Override'!G1339 ), "", IF( ISBLANK( 'F_Input Override'!G1339 ), 'F_Inputs - BP'!G1339, 'F_Input Override'!G1339 ) )</f>
        <v>0</v>
      </c>
      <c r="H1339" s="58">
        <f xml:space="preserve"> IF( ISNA( 'F_Input Override'!H1339 ), "", IF( ISBLANK( 'F_Input Override'!H1339 ), 'F_Inputs - BP'!H1339, 'F_Input Override'!H1339 ) )</f>
        <v>0</v>
      </c>
      <c r="I1339" s="58">
        <f xml:space="preserve"> IF( ISNA( 'F_Input Override'!I1339 ), "", IF( ISBLANK( 'F_Input Override'!I1339 ), 'F_Inputs - BP'!I1339, 'F_Input Override'!I1339 ) )</f>
        <v>0</v>
      </c>
      <c r="J1339" s="58">
        <f xml:space="preserve"> IF( ISNA( 'F_Input Override'!J1339 ), "", IF( ISBLANK( 'F_Input Override'!J1339 ), 'F_Inputs - BP'!J1339, 'F_Input Override'!J1339 ) )</f>
        <v>0</v>
      </c>
      <c r="K1339" s="64" t="str">
        <f xml:space="preserve"> INDEX(Lookup!C:C, MATCH('Inp - BP final'!B1339, Lookup!B:B, 0),)</f>
        <v>Plus opex WWN+</v>
      </c>
    </row>
    <row r="1340" spans="1:11">
      <c r="A1340" t="s">
        <v>353</v>
      </c>
      <c r="B1340" t="s">
        <v>276</v>
      </c>
      <c r="C1340" t="s">
        <v>277</v>
      </c>
      <c r="D1340" t="s">
        <v>47</v>
      </c>
      <c r="E1340" t="s">
        <v>41</v>
      </c>
      <c r="F1340" s="58">
        <f xml:space="preserve"> IF( ISNA( 'F_Input Override'!F1340 ), "", IF( ISBLANK( 'F_Input Override'!F1340 ), 'F_Inputs - BP'!F1340, 'F_Input Override'!F1340 ) )</f>
        <v>0</v>
      </c>
      <c r="G1340" s="58">
        <f xml:space="preserve"> IF( ISNA( 'F_Input Override'!G1340 ), "", IF( ISBLANK( 'F_Input Override'!G1340 ), 'F_Inputs - BP'!G1340, 'F_Input Override'!G1340 ) )</f>
        <v>0</v>
      </c>
      <c r="H1340" s="58">
        <f xml:space="preserve"> IF( ISNA( 'F_Input Override'!H1340 ), "", IF( ISBLANK( 'F_Input Override'!H1340 ), 'F_Inputs - BP'!H1340, 'F_Input Override'!H1340 ) )</f>
        <v>0</v>
      </c>
      <c r="I1340" s="58">
        <f xml:space="preserve"> IF( ISNA( 'F_Input Override'!I1340 ), "", IF( ISBLANK( 'F_Input Override'!I1340 ), 'F_Inputs - BP'!I1340, 'F_Input Override'!I1340 ) )</f>
        <v>0</v>
      </c>
      <c r="J1340" s="58">
        <f xml:space="preserve"> IF( ISNA( 'F_Input Override'!J1340 ), "", IF( ISBLANK( 'F_Input Override'!J1340 ), 'F_Inputs - BP'!J1340, 'F_Input Override'!J1340 ) )</f>
        <v>0</v>
      </c>
      <c r="K1340" s="64" t="str">
        <f xml:space="preserve"> INDEX(Lookup!C:C, MATCH('Inp - BP final'!B1340, Lookup!B:B, 0),)</f>
        <v>Plus opex BIO</v>
      </c>
    </row>
    <row r="1341" spans="1:11">
      <c r="A1341" t="s">
        <v>353</v>
      </c>
      <c r="B1341" t="s">
        <v>278</v>
      </c>
      <c r="C1341" t="s">
        <v>279</v>
      </c>
      <c r="D1341" t="s">
        <v>47</v>
      </c>
      <c r="E1341" t="s">
        <v>41</v>
      </c>
      <c r="F1341" s="58">
        <f xml:space="preserve"> IF( ISNA( 'F_Input Override'!F1341 ), "", IF( ISBLANK( 'F_Input Override'!F1341 ), 'F_Inputs - BP'!F1341, 'F_Input Override'!F1341 ) )</f>
        <v>0</v>
      </c>
      <c r="G1341" s="58">
        <f xml:space="preserve"> IF( ISNA( 'F_Input Override'!G1341 ), "", IF( ISBLANK( 'F_Input Override'!G1341 ), 'F_Inputs - BP'!G1341, 'F_Input Override'!G1341 ) )</f>
        <v>0</v>
      </c>
      <c r="H1341" s="58">
        <f xml:space="preserve"> IF( ISNA( 'F_Input Override'!H1341 ), "", IF( ISBLANK( 'F_Input Override'!H1341 ), 'F_Inputs - BP'!H1341, 'F_Input Override'!H1341 ) )</f>
        <v>0</v>
      </c>
      <c r="I1341" s="58">
        <f xml:space="preserve"> IF( ISNA( 'F_Input Override'!I1341 ), "", IF( ISBLANK( 'F_Input Override'!I1341 ), 'F_Inputs - BP'!I1341, 'F_Input Override'!I1341 ) )</f>
        <v>0</v>
      </c>
      <c r="J1341" s="58">
        <f xml:space="preserve"> IF( ISNA( 'F_Input Override'!J1341 ), "", IF( ISBLANK( 'F_Input Override'!J1341 ), 'F_Inputs - BP'!J1341, 'F_Input Override'!J1341 ) )</f>
        <v>0</v>
      </c>
      <c r="K1341" s="64" t="str">
        <f xml:space="preserve"> INDEX(Lookup!C:C, MATCH('Inp - BP final'!B1341, Lookup!B:B, 0),)</f>
        <v>Plus opex BIO</v>
      </c>
    </row>
    <row r="1342" spans="1:11">
      <c r="A1342" t="s">
        <v>353</v>
      </c>
      <c r="B1342" t="s">
        <v>280</v>
      </c>
      <c r="C1342" t="s">
        <v>281</v>
      </c>
      <c r="D1342" t="s">
        <v>47</v>
      </c>
      <c r="E1342" t="s">
        <v>41</v>
      </c>
      <c r="F1342" s="58">
        <f xml:space="preserve"> IF( ISNA( 'F_Input Override'!F1342 ), "", IF( ISBLANK( 'F_Input Override'!F1342 ), 'F_Inputs - BP'!F1342, 'F_Input Override'!F1342 ) )</f>
        <v>0</v>
      </c>
      <c r="G1342" s="58">
        <f xml:space="preserve"> IF( ISNA( 'F_Input Override'!G1342 ), "", IF( ISBLANK( 'F_Input Override'!G1342 ), 'F_Inputs - BP'!G1342, 'F_Input Override'!G1342 ) )</f>
        <v>0</v>
      </c>
      <c r="H1342" s="58">
        <f xml:space="preserve"> IF( ISNA( 'F_Input Override'!H1342 ), "", IF( ISBLANK( 'F_Input Override'!H1342 ), 'F_Inputs - BP'!H1342, 'F_Input Override'!H1342 ) )</f>
        <v>0</v>
      </c>
      <c r="I1342" s="58">
        <f xml:space="preserve"> IF( ISNA( 'F_Input Override'!I1342 ), "", IF( ISBLANK( 'F_Input Override'!I1342 ), 'F_Inputs - BP'!I1342, 'F_Input Override'!I1342 ) )</f>
        <v>0</v>
      </c>
      <c r="J1342" s="58">
        <f xml:space="preserve"> IF( ISNA( 'F_Input Override'!J1342 ), "", IF( ISBLANK( 'F_Input Override'!J1342 ), 'F_Inputs - BP'!J1342, 'F_Input Override'!J1342 ) )</f>
        <v>0</v>
      </c>
      <c r="K1342" s="64" t="str">
        <f xml:space="preserve"> INDEX(Lookup!C:C, MATCH('Inp - BP final'!B1342, Lookup!B:B, 0),)</f>
        <v>Plus opex BIO</v>
      </c>
    </row>
    <row r="1343" spans="1:11">
      <c r="A1343" t="s">
        <v>353</v>
      </c>
      <c r="B1343" t="s">
        <v>282</v>
      </c>
      <c r="C1343" t="s">
        <v>283</v>
      </c>
      <c r="D1343" t="s">
        <v>47</v>
      </c>
      <c r="E1343" t="s">
        <v>41</v>
      </c>
      <c r="F1343" s="58" t="str">
        <f xml:space="preserve"> IF( ISNA( 'F_Input Override'!F1343 ), "", IF( ISBLANK( 'F_Input Override'!F1343 ), 'F_Inputs - BP'!F1343, 'F_Input Override'!F1343 ) )</f>
        <v/>
      </c>
      <c r="G1343" s="58" t="str">
        <f xml:space="preserve"> IF( ISNA( 'F_Input Override'!G1343 ), "", IF( ISBLANK( 'F_Input Override'!G1343 ), 'F_Inputs - BP'!G1343, 'F_Input Override'!G1343 ) )</f>
        <v/>
      </c>
      <c r="H1343" s="58" t="str">
        <f xml:space="preserve"> IF( ISNA( 'F_Input Override'!H1343 ), "", IF( ISBLANK( 'F_Input Override'!H1343 ), 'F_Inputs - BP'!H1343, 'F_Input Override'!H1343 ) )</f>
        <v/>
      </c>
      <c r="I1343" s="58" t="str">
        <f xml:space="preserve"> IF( ISNA( 'F_Input Override'!I1343 ), "", IF( ISBLANK( 'F_Input Override'!I1343 ), 'F_Inputs - BP'!I1343, 'F_Input Override'!I1343 ) )</f>
        <v/>
      </c>
      <c r="J1343" s="58" t="str">
        <f xml:space="preserve"> IF( ISNA( 'F_Input Override'!J1343 ), "", IF( ISBLANK( 'F_Input Override'!J1343 ), 'F_Inputs - BP'!J1343, 'F_Input Override'!J1343 ) )</f>
        <v/>
      </c>
      <c r="K1343" s="64" t="str">
        <f xml:space="preserve"> INDEX(Lookup!C:C, MATCH('Inp - BP final'!B1343, Lookup!B:B, 0),)</f>
        <v>Plus opex ADDN1</v>
      </c>
    </row>
    <row r="1344" spans="1:11">
      <c r="A1344" t="s">
        <v>353</v>
      </c>
      <c r="B1344" t="s">
        <v>284</v>
      </c>
      <c r="C1344" t="s">
        <v>285</v>
      </c>
      <c r="D1344" t="s">
        <v>47</v>
      </c>
      <c r="E1344" t="s">
        <v>41</v>
      </c>
      <c r="F1344" s="58" t="str">
        <f xml:space="preserve"> IF( ISNA( 'F_Input Override'!F1344 ), "", IF( ISBLANK( 'F_Input Override'!F1344 ), 'F_Inputs - BP'!F1344, 'F_Input Override'!F1344 ) )</f>
        <v/>
      </c>
      <c r="G1344" s="58" t="str">
        <f xml:space="preserve"> IF( ISNA( 'F_Input Override'!G1344 ), "", IF( ISBLANK( 'F_Input Override'!G1344 ), 'F_Inputs - BP'!G1344, 'F_Input Override'!G1344 ) )</f>
        <v/>
      </c>
      <c r="H1344" s="58" t="str">
        <f xml:space="preserve"> IF( ISNA( 'F_Input Override'!H1344 ), "", IF( ISBLANK( 'F_Input Override'!H1344 ), 'F_Inputs - BP'!H1344, 'F_Input Override'!H1344 ) )</f>
        <v/>
      </c>
      <c r="I1344" s="58" t="str">
        <f xml:space="preserve"> IF( ISNA( 'F_Input Override'!I1344 ), "", IF( ISBLANK( 'F_Input Override'!I1344 ), 'F_Inputs - BP'!I1344, 'F_Input Override'!I1344 ) )</f>
        <v/>
      </c>
      <c r="J1344" s="58" t="str">
        <f xml:space="preserve"> IF( ISNA( 'F_Input Override'!J1344 ), "", IF( ISBLANK( 'F_Input Override'!J1344 ), 'F_Inputs - BP'!J1344, 'F_Input Override'!J1344 ) )</f>
        <v/>
      </c>
      <c r="K1344" s="64" t="str">
        <f xml:space="preserve"> INDEX(Lookup!C:C, MATCH('Inp - BP final'!B1344, Lookup!B:B, 0),)</f>
        <v>Plus opex ADDN2</v>
      </c>
    </row>
    <row r="1345" spans="1:12">
      <c r="A1345" t="s">
        <v>353</v>
      </c>
      <c r="B1345" t="s">
        <v>286</v>
      </c>
      <c r="C1345" t="s">
        <v>287</v>
      </c>
      <c r="D1345" t="s">
        <v>47</v>
      </c>
      <c r="E1345" t="s">
        <v>41</v>
      </c>
      <c r="F1345" s="58">
        <f xml:space="preserve"> IF( ISNA( 'F_Input Override'!F1345 ), "", IF( ISBLANK( 'F_Input Override'!F1345 ), 'F_Inputs - BP'!F1345, 'F_Input Override'!F1345 ) )</f>
        <v>0</v>
      </c>
      <c r="G1345" s="58">
        <f xml:space="preserve"> IF( ISNA( 'F_Input Override'!G1345 ), "", IF( ISBLANK( 'F_Input Override'!G1345 ), 'F_Inputs - BP'!G1345, 'F_Input Override'!G1345 ) )</f>
        <v>0</v>
      </c>
      <c r="H1345" s="58">
        <f xml:space="preserve"> IF( ISNA( 'F_Input Override'!H1345 ), "", IF( ISBLANK( 'F_Input Override'!H1345 ), 'F_Inputs - BP'!H1345, 'F_Input Override'!H1345 ) )</f>
        <v>0</v>
      </c>
      <c r="I1345" s="58">
        <f xml:space="preserve"> IF( ISNA( 'F_Input Override'!I1345 ), "", IF( ISBLANK( 'F_Input Override'!I1345 ), 'F_Inputs - BP'!I1345, 'F_Input Override'!I1345 ) )</f>
        <v>0</v>
      </c>
      <c r="J1345" s="58">
        <f xml:space="preserve"> IF( ISNA( 'F_Input Override'!J1345 ), "", IF( ISBLANK( 'F_Input Override'!J1345 ), 'F_Inputs - BP'!J1345, 'F_Input Override'!J1345 ) )</f>
        <v>0</v>
      </c>
      <c r="K1345" s="64" t="str">
        <f xml:space="preserve"> INDEX(Lookup!C:C, MATCH('Inp - BP final'!B1345, Lookup!B:B, 0),)</f>
        <v>Plus opex Total</v>
      </c>
    </row>
    <row r="1346" spans="1:12">
      <c r="A1346" t="s">
        <v>353</v>
      </c>
      <c r="B1346" t="s">
        <v>288</v>
      </c>
      <c r="C1346" t="s">
        <v>289</v>
      </c>
      <c r="D1346" t="s">
        <v>47</v>
      </c>
      <c r="E1346" t="s">
        <v>41</v>
      </c>
      <c r="F1346" s="58">
        <f xml:space="preserve"> IF( ISNA( 'F_Input Override'!F1346 ), "", IF( ISBLANK( 'F_Input Override'!F1346 ), 'F_Inputs - BP'!F1346, 'F_Input Override'!F1346 ) )</f>
        <v>0</v>
      </c>
      <c r="G1346" s="58">
        <f xml:space="preserve"> IF( ISNA( 'F_Input Override'!G1346 ), "", IF( ISBLANK( 'F_Input Override'!G1346 ), 'F_Inputs - BP'!G1346, 'F_Input Override'!G1346 ) )</f>
        <v>0</v>
      </c>
      <c r="H1346" s="58">
        <f xml:space="preserve"> IF( ISNA( 'F_Input Override'!H1346 ), "", IF( ISBLANK( 'F_Input Override'!H1346 ), 'F_Inputs - BP'!H1346, 'F_Input Override'!H1346 ) )</f>
        <v>0</v>
      </c>
      <c r="I1346" s="58">
        <f xml:space="preserve"> IF( ISNA( 'F_Input Override'!I1346 ), "", IF( ISBLANK( 'F_Input Override'!I1346 ), 'F_Inputs - BP'!I1346, 'F_Input Override'!I1346 ) )</f>
        <v>0</v>
      </c>
      <c r="J1346" s="58">
        <f xml:space="preserve"> IF( ISNA( 'F_Input Override'!J1346 ), "", IF( ISBLANK( 'F_Input Override'!J1346 ), 'F_Inputs - BP'!J1346, 'F_Input Override'!J1346 ) )</f>
        <v>0</v>
      </c>
      <c r="K1346" s="64" t="str">
        <f xml:space="preserve"> INDEX(Lookup!C:C, MATCH('Inp - BP final'!B1346, Lookup!B:B, 0),)</f>
        <v>Plus totex WWN+</v>
      </c>
    </row>
    <row r="1347" spans="1:12">
      <c r="A1347" t="s">
        <v>353</v>
      </c>
      <c r="B1347" t="s">
        <v>290</v>
      </c>
      <c r="C1347" t="s">
        <v>291</v>
      </c>
      <c r="D1347" t="s">
        <v>47</v>
      </c>
      <c r="E1347" t="s">
        <v>41</v>
      </c>
      <c r="F1347" s="58">
        <f xml:space="preserve"> IF( ISNA( 'F_Input Override'!F1347 ), "", IF( ISBLANK( 'F_Input Override'!F1347 ), 'F_Inputs - BP'!F1347, 'F_Input Override'!F1347 ) )</f>
        <v>0</v>
      </c>
      <c r="G1347" s="58">
        <f xml:space="preserve"> IF( ISNA( 'F_Input Override'!G1347 ), "", IF( ISBLANK( 'F_Input Override'!G1347 ), 'F_Inputs - BP'!G1347, 'F_Input Override'!G1347 ) )</f>
        <v>0</v>
      </c>
      <c r="H1347" s="58">
        <f xml:space="preserve"> IF( ISNA( 'F_Input Override'!H1347 ), "", IF( ISBLANK( 'F_Input Override'!H1347 ), 'F_Inputs - BP'!H1347, 'F_Input Override'!H1347 ) )</f>
        <v>0</v>
      </c>
      <c r="I1347" s="58">
        <f xml:space="preserve"> IF( ISNA( 'F_Input Override'!I1347 ), "", IF( ISBLANK( 'F_Input Override'!I1347 ), 'F_Inputs - BP'!I1347, 'F_Input Override'!I1347 ) )</f>
        <v>0</v>
      </c>
      <c r="J1347" s="58">
        <f xml:space="preserve"> IF( ISNA( 'F_Input Override'!J1347 ), "", IF( ISBLANK( 'F_Input Override'!J1347 ), 'F_Inputs - BP'!J1347, 'F_Input Override'!J1347 ) )</f>
        <v>0</v>
      </c>
      <c r="K1347" s="64" t="str">
        <f xml:space="preserve"> INDEX(Lookup!C:C, MATCH('Inp - BP final'!B1347, Lookup!B:B, 0),)</f>
        <v>Plus totex WWN+</v>
      </c>
    </row>
    <row r="1348" spans="1:12">
      <c r="A1348" t="s">
        <v>353</v>
      </c>
      <c r="B1348" t="s">
        <v>292</v>
      </c>
      <c r="C1348" t="s">
        <v>293</v>
      </c>
      <c r="D1348" t="s">
        <v>47</v>
      </c>
      <c r="E1348" t="s">
        <v>41</v>
      </c>
      <c r="F1348" s="58">
        <f xml:space="preserve"> IF( ISNA( 'F_Input Override'!F1348 ), "", IF( ISBLANK( 'F_Input Override'!F1348 ), 'F_Inputs - BP'!F1348, 'F_Input Override'!F1348 ) )</f>
        <v>0</v>
      </c>
      <c r="G1348" s="58">
        <f xml:space="preserve"> IF( ISNA( 'F_Input Override'!G1348 ), "", IF( ISBLANK( 'F_Input Override'!G1348 ), 'F_Inputs - BP'!G1348, 'F_Input Override'!G1348 ) )</f>
        <v>0</v>
      </c>
      <c r="H1348" s="58">
        <f xml:space="preserve"> IF( ISNA( 'F_Input Override'!H1348 ), "", IF( ISBLANK( 'F_Input Override'!H1348 ), 'F_Inputs - BP'!H1348, 'F_Input Override'!H1348 ) )</f>
        <v>0</v>
      </c>
      <c r="I1348" s="58">
        <f xml:space="preserve"> IF( ISNA( 'F_Input Override'!I1348 ), "", IF( ISBLANK( 'F_Input Override'!I1348 ), 'F_Inputs - BP'!I1348, 'F_Input Override'!I1348 ) )</f>
        <v>0</v>
      </c>
      <c r="J1348" s="58">
        <f xml:space="preserve"> IF( ISNA( 'F_Input Override'!J1348 ), "", IF( ISBLANK( 'F_Input Override'!J1348 ), 'F_Inputs - BP'!J1348, 'F_Input Override'!J1348 ) )</f>
        <v>0</v>
      </c>
      <c r="K1348" s="64" t="str">
        <f xml:space="preserve"> INDEX(Lookup!C:C, MATCH('Inp - BP final'!B1348, Lookup!B:B, 0),)</f>
        <v>Plus totex WWN+</v>
      </c>
    </row>
    <row r="1349" spans="1:12">
      <c r="A1349" t="s">
        <v>353</v>
      </c>
      <c r="B1349" t="s">
        <v>294</v>
      </c>
      <c r="C1349" t="s">
        <v>295</v>
      </c>
      <c r="D1349" t="s">
        <v>47</v>
      </c>
      <c r="E1349" t="s">
        <v>41</v>
      </c>
      <c r="F1349" s="58">
        <f xml:space="preserve"> IF( ISNA( 'F_Input Override'!F1349 ), "", IF( ISBLANK( 'F_Input Override'!F1349 ), 'F_Inputs - BP'!F1349, 'F_Input Override'!F1349 ) )</f>
        <v>0</v>
      </c>
      <c r="G1349" s="58">
        <f xml:space="preserve"> IF( ISNA( 'F_Input Override'!G1349 ), "", IF( ISBLANK( 'F_Input Override'!G1349 ), 'F_Inputs - BP'!G1349, 'F_Input Override'!G1349 ) )</f>
        <v>0</v>
      </c>
      <c r="H1349" s="58">
        <f xml:space="preserve"> IF( ISNA( 'F_Input Override'!H1349 ), "", IF( ISBLANK( 'F_Input Override'!H1349 ), 'F_Inputs - BP'!H1349, 'F_Input Override'!H1349 ) )</f>
        <v>0</v>
      </c>
      <c r="I1349" s="58">
        <f xml:space="preserve"> IF( ISNA( 'F_Input Override'!I1349 ), "", IF( ISBLANK( 'F_Input Override'!I1349 ), 'F_Inputs - BP'!I1349, 'F_Input Override'!I1349 ) )</f>
        <v>0</v>
      </c>
      <c r="J1349" s="58">
        <f xml:space="preserve"> IF( ISNA( 'F_Input Override'!J1349 ), "", IF( ISBLANK( 'F_Input Override'!J1349 ), 'F_Inputs - BP'!J1349, 'F_Input Override'!J1349 ) )</f>
        <v>0</v>
      </c>
      <c r="K1349" s="64" t="str">
        <f xml:space="preserve"> INDEX(Lookup!C:C, MATCH('Inp - BP final'!B1349, Lookup!B:B, 0),)</f>
        <v>Plus totex WWN+</v>
      </c>
    </row>
    <row r="1350" spans="1:12">
      <c r="A1350" t="s">
        <v>353</v>
      </c>
      <c r="B1350" t="s">
        <v>296</v>
      </c>
      <c r="C1350" t="s">
        <v>297</v>
      </c>
      <c r="D1350" t="s">
        <v>47</v>
      </c>
      <c r="E1350" t="s">
        <v>41</v>
      </c>
      <c r="F1350" s="58">
        <f xml:space="preserve"> IF( ISNA( 'F_Input Override'!F1350 ), "", IF( ISBLANK( 'F_Input Override'!F1350 ), 'F_Inputs - BP'!F1350, 'F_Input Override'!F1350 ) )</f>
        <v>0</v>
      </c>
      <c r="G1350" s="58">
        <f xml:space="preserve"> IF( ISNA( 'F_Input Override'!G1350 ), "", IF( ISBLANK( 'F_Input Override'!G1350 ), 'F_Inputs - BP'!G1350, 'F_Input Override'!G1350 ) )</f>
        <v>0</v>
      </c>
      <c r="H1350" s="58">
        <f xml:space="preserve"> IF( ISNA( 'F_Input Override'!H1350 ), "", IF( ISBLANK( 'F_Input Override'!H1350 ), 'F_Inputs - BP'!H1350, 'F_Input Override'!H1350 ) )</f>
        <v>0</v>
      </c>
      <c r="I1350" s="58">
        <f xml:space="preserve"> IF( ISNA( 'F_Input Override'!I1350 ), "", IF( ISBLANK( 'F_Input Override'!I1350 ), 'F_Inputs - BP'!I1350, 'F_Input Override'!I1350 ) )</f>
        <v>0</v>
      </c>
      <c r="J1350" s="58">
        <f xml:space="preserve"> IF( ISNA( 'F_Input Override'!J1350 ), "", IF( ISBLANK( 'F_Input Override'!J1350 ), 'F_Inputs - BP'!J1350, 'F_Input Override'!J1350 ) )</f>
        <v>0</v>
      </c>
      <c r="K1350" s="64" t="str">
        <f xml:space="preserve"> INDEX(Lookup!C:C, MATCH('Inp - BP final'!B1350, Lookup!B:B, 0),)</f>
        <v>Plus totex WWN+</v>
      </c>
    </row>
    <row r="1351" spans="1:12">
      <c r="A1351" t="s">
        <v>353</v>
      </c>
      <c r="B1351" t="s">
        <v>298</v>
      </c>
      <c r="C1351" t="s">
        <v>299</v>
      </c>
      <c r="D1351" t="s">
        <v>47</v>
      </c>
      <c r="E1351" t="s">
        <v>41</v>
      </c>
      <c r="F1351" s="58">
        <f xml:space="preserve"> IF( ISNA( 'F_Input Override'!F1351 ), "", IF( ISBLANK( 'F_Input Override'!F1351 ), 'F_Inputs - BP'!F1351, 'F_Input Override'!F1351 ) )</f>
        <v>0</v>
      </c>
      <c r="G1351" s="58">
        <f xml:space="preserve"> IF( ISNA( 'F_Input Override'!G1351 ), "", IF( ISBLANK( 'F_Input Override'!G1351 ), 'F_Inputs - BP'!G1351, 'F_Input Override'!G1351 ) )</f>
        <v>0</v>
      </c>
      <c r="H1351" s="58">
        <f xml:space="preserve"> IF( ISNA( 'F_Input Override'!H1351 ), "", IF( ISBLANK( 'F_Input Override'!H1351 ), 'F_Inputs - BP'!H1351, 'F_Input Override'!H1351 ) )</f>
        <v>0</v>
      </c>
      <c r="I1351" s="58">
        <f xml:space="preserve"> IF( ISNA( 'F_Input Override'!I1351 ), "", IF( ISBLANK( 'F_Input Override'!I1351 ), 'F_Inputs - BP'!I1351, 'F_Input Override'!I1351 ) )</f>
        <v>0</v>
      </c>
      <c r="J1351" s="58">
        <f xml:space="preserve"> IF( ISNA( 'F_Input Override'!J1351 ), "", IF( ISBLANK( 'F_Input Override'!J1351 ), 'F_Inputs - BP'!J1351, 'F_Input Override'!J1351 ) )</f>
        <v>0</v>
      </c>
      <c r="K1351" s="64" t="str">
        <f xml:space="preserve"> INDEX(Lookup!C:C, MATCH('Inp - BP final'!B1351, Lookup!B:B, 0),)</f>
        <v>Plus totex BIO</v>
      </c>
    </row>
    <row r="1352" spans="1:12">
      <c r="A1352" t="s">
        <v>353</v>
      </c>
      <c r="B1352" t="s">
        <v>300</v>
      </c>
      <c r="C1352" t="s">
        <v>301</v>
      </c>
      <c r="D1352" t="s">
        <v>47</v>
      </c>
      <c r="E1352" t="s">
        <v>41</v>
      </c>
      <c r="F1352" s="58">
        <f xml:space="preserve"> IF( ISNA( 'F_Input Override'!F1352 ), "", IF( ISBLANK( 'F_Input Override'!F1352 ), 'F_Inputs - BP'!F1352, 'F_Input Override'!F1352 ) )</f>
        <v>0</v>
      </c>
      <c r="G1352" s="58">
        <f xml:space="preserve"> IF( ISNA( 'F_Input Override'!G1352 ), "", IF( ISBLANK( 'F_Input Override'!G1352 ), 'F_Inputs - BP'!G1352, 'F_Input Override'!G1352 ) )</f>
        <v>0</v>
      </c>
      <c r="H1352" s="58">
        <f xml:space="preserve"> IF( ISNA( 'F_Input Override'!H1352 ), "", IF( ISBLANK( 'F_Input Override'!H1352 ), 'F_Inputs - BP'!H1352, 'F_Input Override'!H1352 ) )</f>
        <v>0</v>
      </c>
      <c r="I1352" s="58">
        <f xml:space="preserve"> IF( ISNA( 'F_Input Override'!I1352 ), "", IF( ISBLANK( 'F_Input Override'!I1352 ), 'F_Inputs - BP'!I1352, 'F_Input Override'!I1352 ) )</f>
        <v>0</v>
      </c>
      <c r="J1352" s="58">
        <f xml:space="preserve"> IF( ISNA( 'F_Input Override'!J1352 ), "", IF( ISBLANK( 'F_Input Override'!J1352 ), 'F_Inputs - BP'!J1352, 'F_Input Override'!J1352 ) )</f>
        <v>0</v>
      </c>
      <c r="K1352" s="64" t="str">
        <f xml:space="preserve"> INDEX(Lookup!C:C, MATCH('Inp - BP final'!B1352, Lookup!B:B, 0),)</f>
        <v>Plus totex BIO</v>
      </c>
    </row>
    <row r="1353" spans="1:12">
      <c r="A1353" t="s">
        <v>353</v>
      </c>
      <c r="B1353" t="s">
        <v>302</v>
      </c>
      <c r="C1353" t="s">
        <v>303</v>
      </c>
      <c r="D1353" t="s">
        <v>47</v>
      </c>
      <c r="E1353" t="s">
        <v>41</v>
      </c>
      <c r="F1353" s="58">
        <f xml:space="preserve"> IF( ISNA( 'F_Input Override'!F1353 ), "", IF( ISBLANK( 'F_Input Override'!F1353 ), 'F_Inputs - BP'!F1353, 'F_Input Override'!F1353 ) )</f>
        <v>0</v>
      </c>
      <c r="G1353" s="58">
        <f xml:space="preserve"> IF( ISNA( 'F_Input Override'!G1353 ), "", IF( ISBLANK( 'F_Input Override'!G1353 ), 'F_Inputs - BP'!G1353, 'F_Input Override'!G1353 ) )</f>
        <v>0</v>
      </c>
      <c r="H1353" s="58">
        <f xml:space="preserve"> IF( ISNA( 'F_Input Override'!H1353 ), "", IF( ISBLANK( 'F_Input Override'!H1353 ), 'F_Inputs - BP'!H1353, 'F_Input Override'!H1353 ) )</f>
        <v>0</v>
      </c>
      <c r="I1353" s="58">
        <f xml:space="preserve"> IF( ISNA( 'F_Input Override'!I1353 ), "", IF( ISBLANK( 'F_Input Override'!I1353 ), 'F_Inputs - BP'!I1353, 'F_Input Override'!I1353 ) )</f>
        <v>0</v>
      </c>
      <c r="J1353" s="58">
        <f xml:space="preserve"> IF( ISNA( 'F_Input Override'!J1353 ), "", IF( ISBLANK( 'F_Input Override'!J1353 ), 'F_Inputs - BP'!J1353, 'F_Input Override'!J1353 ) )</f>
        <v>0</v>
      </c>
      <c r="K1353" s="64" t="str">
        <f xml:space="preserve"> INDEX(Lookup!C:C, MATCH('Inp - BP final'!B1353, Lookup!B:B, 0),)</f>
        <v>Plus totex BIO</v>
      </c>
    </row>
    <row r="1354" spans="1:12">
      <c r="A1354" t="s">
        <v>353</v>
      </c>
      <c r="B1354" t="s">
        <v>304</v>
      </c>
      <c r="C1354" t="s">
        <v>305</v>
      </c>
      <c r="D1354" t="s">
        <v>47</v>
      </c>
      <c r="E1354" t="s">
        <v>41</v>
      </c>
      <c r="F1354" s="58">
        <f xml:space="preserve"> IF( ISNA( 'F_Input Override'!F1354 ), "", IF( ISBLANK( 'F_Input Override'!F1354 ), 'F_Inputs - BP'!F1354, 'F_Input Override'!F1354 ) )</f>
        <v>0</v>
      </c>
      <c r="G1354" s="58">
        <f xml:space="preserve"> IF( ISNA( 'F_Input Override'!G1354 ), "", IF( ISBLANK( 'F_Input Override'!G1354 ), 'F_Inputs - BP'!G1354, 'F_Input Override'!G1354 ) )</f>
        <v>0</v>
      </c>
      <c r="H1354" s="58">
        <f xml:space="preserve"> IF( ISNA( 'F_Input Override'!H1354 ), "", IF( ISBLANK( 'F_Input Override'!H1354 ), 'F_Inputs - BP'!H1354, 'F_Input Override'!H1354 ) )</f>
        <v>0</v>
      </c>
      <c r="I1354" s="58">
        <f xml:space="preserve"> IF( ISNA( 'F_Input Override'!I1354 ), "", IF( ISBLANK( 'F_Input Override'!I1354 ), 'F_Inputs - BP'!I1354, 'F_Input Override'!I1354 ) )</f>
        <v>0</v>
      </c>
      <c r="J1354" s="58">
        <f xml:space="preserve"> IF( ISNA( 'F_Input Override'!J1354 ), "", IF( ISBLANK( 'F_Input Override'!J1354 ), 'F_Inputs - BP'!J1354, 'F_Input Override'!J1354 ) )</f>
        <v>0</v>
      </c>
      <c r="K1354" s="64" t="str">
        <f xml:space="preserve"> INDEX(Lookup!C:C, MATCH('Inp - BP final'!B1354, Lookup!B:B, 0),)</f>
        <v>Plus totex ADDN1</v>
      </c>
    </row>
    <row r="1355" spans="1:12">
      <c r="A1355" t="s">
        <v>353</v>
      </c>
      <c r="B1355" t="s">
        <v>306</v>
      </c>
      <c r="C1355" t="s">
        <v>307</v>
      </c>
      <c r="D1355" t="s">
        <v>47</v>
      </c>
      <c r="E1355" t="s">
        <v>41</v>
      </c>
      <c r="F1355" s="58">
        <f xml:space="preserve"> IF( ISNA( 'F_Input Override'!F1355 ), "", IF( ISBLANK( 'F_Input Override'!F1355 ), 'F_Inputs - BP'!F1355, 'F_Input Override'!F1355 ) )</f>
        <v>0</v>
      </c>
      <c r="G1355" s="58">
        <f xml:space="preserve"> IF( ISNA( 'F_Input Override'!G1355 ), "", IF( ISBLANK( 'F_Input Override'!G1355 ), 'F_Inputs - BP'!G1355, 'F_Input Override'!G1355 ) )</f>
        <v>0</v>
      </c>
      <c r="H1355" s="58">
        <f xml:space="preserve"> IF( ISNA( 'F_Input Override'!H1355 ), "", IF( ISBLANK( 'F_Input Override'!H1355 ), 'F_Inputs - BP'!H1355, 'F_Input Override'!H1355 ) )</f>
        <v>0</v>
      </c>
      <c r="I1355" s="58">
        <f xml:space="preserve"> IF( ISNA( 'F_Input Override'!I1355 ), "", IF( ISBLANK( 'F_Input Override'!I1355 ), 'F_Inputs - BP'!I1355, 'F_Input Override'!I1355 ) )</f>
        <v>0</v>
      </c>
      <c r="J1355" s="58">
        <f xml:space="preserve"> IF( ISNA( 'F_Input Override'!J1355 ), "", IF( ISBLANK( 'F_Input Override'!J1355 ), 'F_Inputs - BP'!J1355, 'F_Input Override'!J1355 ) )</f>
        <v>0</v>
      </c>
      <c r="K1355" s="64" t="str">
        <f xml:space="preserve"> INDEX(Lookup!C:C, MATCH('Inp - BP final'!B1355, Lookup!B:B, 0),)</f>
        <v>Plus totex ADDN2</v>
      </c>
    </row>
    <row r="1356" spans="1:12">
      <c r="A1356" t="s">
        <v>353</v>
      </c>
      <c r="B1356" t="s">
        <v>308</v>
      </c>
      <c r="C1356" t="s">
        <v>309</v>
      </c>
      <c r="D1356" t="s">
        <v>47</v>
      </c>
      <c r="E1356" t="s">
        <v>41</v>
      </c>
      <c r="F1356" s="58">
        <f xml:space="preserve"> IF( ISNA( 'F_Input Override'!F1356 ), "", IF( ISBLANK( 'F_Input Override'!F1356 ), 'F_Inputs - BP'!F1356, 'F_Input Override'!F1356 ) )</f>
        <v>0</v>
      </c>
      <c r="G1356" s="58">
        <f xml:space="preserve"> IF( ISNA( 'F_Input Override'!G1356 ), "", IF( ISBLANK( 'F_Input Override'!G1356 ), 'F_Inputs - BP'!G1356, 'F_Input Override'!G1356 ) )</f>
        <v>0</v>
      </c>
      <c r="H1356" s="58">
        <f xml:space="preserve"> IF( ISNA( 'F_Input Override'!H1356 ), "", IF( ISBLANK( 'F_Input Override'!H1356 ), 'F_Inputs - BP'!H1356, 'F_Input Override'!H1356 ) )</f>
        <v>0</v>
      </c>
      <c r="I1356" s="58">
        <f xml:space="preserve"> IF( ISNA( 'F_Input Override'!I1356 ), "", IF( ISBLANK( 'F_Input Override'!I1356 ), 'F_Inputs - BP'!I1356, 'F_Input Override'!I1356 ) )</f>
        <v>0</v>
      </c>
      <c r="J1356" s="58">
        <f xml:space="preserve"> IF( ISNA( 'F_Input Override'!J1356 ), "", IF( ISBLANK( 'F_Input Override'!J1356 ), 'F_Inputs - BP'!J1356, 'F_Input Override'!J1356 ) )</f>
        <v>0</v>
      </c>
      <c r="K1356" s="64" t="str">
        <f xml:space="preserve"> INDEX(Lookup!C:C, MATCH('Inp - BP final'!B1356, Lookup!B:B, 0),)</f>
        <v>Plus totex Total</v>
      </c>
    </row>
    <row r="1357" spans="1:12">
      <c r="A1357" t="s">
        <v>353</v>
      </c>
      <c r="B1357" t="s">
        <v>310</v>
      </c>
      <c r="C1357" t="s">
        <v>311</v>
      </c>
      <c r="D1357" t="s">
        <v>47</v>
      </c>
      <c r="E1357" t="s">
        <v>41</v>
      </c>
      <c r="F1357" s="58">
        <f xml:space="preserve"> IF( ISNA( 'F_Input Override'!F1357 ), "", IF( ISBLANK( 'F_Input Override'!F1357 ), 'F_Inputs - BP'!F1357, 'F_Input Override'!F1357 ) )</f>
        <v>23.095058637256098</v>
      </c>
      <c r="G1357" s="58">
        <f xml:space="preserve"> IF( ISNA( 'F_Input Override'!G1357 ), "", IF( ISBLANK( 'F_Input Override'!G1357 ), 'F_Inputs - BP'!G1357, 'F_Input Override'!G1357 ) )</f>
        <v>30.36971887326947</v>
      </c>
      <c r="H1357" s="58">
        <f xml:space="preserve"> IF( ISNA( 'F_Input Override'!H1357 ), "", IF( ISBLANK( 'F_Input Override'!H1357 ), 'F_Inputs - BP'!H1357, 'F_Input Override'!H1357 ) )</f>
        <v>19.80953585853203</v>
      </c>
      <c r="I1357" s="58">
        <f xml:space="preserve"> IF( ISNA( 'F_Input Override'!I1357 ), "", IF( ISBLANK( 'F_Input Override'!I1357 ), 'F_Inputs - BP'!I1357, 'F_Input Override'!I1357 ) )</f>
        <v>5.2671720288074937</v>
      </c>
      <c r="J1357" s="58">
        <f xml:space="preserve"> IF( ISNA( 'F_Input Override'!J1357 ), "", IF( ISBLANK( 'F_Input Override'!J1357 ), 'F_Inputs - BP'!J1357, 'F_Input Override'!J1357 ) )</f>
        <v>1.5900896690739601</v>
      </c>
      <c r="K1357" s="64" t="str">
        <f xml:space="preserve"> INDEX(Lookup!C:C, MATCH('Inp - BP final'!B1357, Lookup!B:B, 0),)</f>
        <v>WN+ - DS capex</v>
      </c>
    </row>
    <row r="1358" spans="1:12">
      <c r="A1358" t="s">
        <v>353</v>
      </c>
      <c r="B1358" t="s">
        <v>312</v>
      </c>
      <c r="C1358" t="s">
        <v>313</v>
      </c>
      <c r="D1358" t="s">
        <v>47</v>
      </c>
      <c r="E1358" t="s">
        <v>41</v>
      </c>
      <c r="F1358" s="58">
        <f xml:space="preserve"> IF( ISNA( 'F_Input Override'!F1358 ), "", IF( ISBLANK( 'F_Input Override'!F1358 ), 'F_Inputs - BP'!F1358, 'F_Input Override'!F1358 ) )</f>
        <v>0</v>
      </c>
      <c r="G1358" s="58">
        <f xml:space="preserve"> IF( ISNA( 'F_Input Override'!G1358 ), "", IF( ISBLANK( 'F_Input Override'!G1358 ), 'F_Inputs - BP'!G1358, 'F_Input Override'!G1358 ) )</f>
        <v>0</v>
      </c>
      <c r="H1358" s="58">
        <f xml:space="preserve"> IF( ISNA( 'F_Input Override'!H1358 ), "", IF( ISBLANK( 'F_Input Override'!H1358 ), 'F_Inputs - BP'!H1358, 'F_Input Override'!H1358 ) )</f>
        <v>0</v>
      </c>
      <c r="I1358" s="58">
        <f xml:space="preserve"> IF( ISNA( 'F_Input Override'!I1358 ), "", IF( ISBLANK( 'F_Input Override'!I1358 ), 'F_Inputs - BP'!I1358, 'F_Input Override'!I1358 ) )</f>
        <v>0</v>
      </c>
      <c r="J1358" s="58">
        <f xml:space="preserve"> IF( ISNA( 'F_Input Override'!J1358 ), "", IF( ISBLANK( 'F_Input Override'!J1358 ), 'F_Inputs - BP'!J1358, 'F_Input Override'!J1358 ) )</f>
        <v>0</v>
      </c>
      <c r="K1358" s="64" t="str">
        <f xml:space="preserve"> INDEX(Lookup!C:C, MATCH('Inp - BP final'!B1358, Lookup!B:B, 0),)</f>
        <v>WN+ - DS opex</v>
      </c>
    </row>
    <row r="1359" spans="1:12">
      <c r="A1359" t="s">
        <v>353</v>
      </c>
      <c r="B1359" t="s">
        <v>314</v>
      </c>
      <c r="C1359" t="s">
        <v>315</v>
      </c>
      <c r="D1359" t="s">
        <v>47</v>
      </c>
      <c r="E1359" t="s">
        <v>41</v>
      </c>
      <c r="F1359" s="58">
        <f xml:space="preserve"> IF( ISNA( 'F_Input Override'!F1359 ), "", IF( ISBLANK( 'F_Input Override'!F1359 ), 'F_Inputs - BP'!F1359, 'F_Input Override'!F1359 ) )</f>
        <v>23.095058637256098</v>
      </c>
      <c r="G1359" s="58">
        <f xml:space="preserve"> IF( ISNA( 'F_Input Override'!G1359 ), "", IF( ISBLANK( 'F_Input Override'!G1359 ), 'F_Inputs - BP'!G1359, 'F_Input Override'!G1359 ) )</f>
        <v>30.36971887326947</v>
      </c>
      <c r="H1359" s="58">
        <f xml:space="preserve"> IF( ISNA( 'F_Input Override'!H1359 ), "", IF( ISBLANK( 'F_Input Override'!H1359 ), 'F_Inputs - BP'!H1359, 'F_Input Override'!H1359 ) )</f>
        <v>19.80953585853203</v>
      </c>
      <c r="I1359" s="58">
        <f xml:space="preserve"> IF( ISNA( 'F_Input Override'!I1359 ), "", IF( ISBLANK( 'F_Input Override'!I1359 ), 'F_Inputs - BP'!I1359, 'F_Input Override'!I1359 ) )</f>
        <v>5.2671720288074937</v>
      </c>
      <c r="J1359" s="58">
        <f xml:space="preserve"> IF( ISNA( 'F_Input Override'!J1359 ), "", IF( ISBLANK( 'F_Input Override'!J1359 ), 'F_Inputs - BP'!J1359, 'F_Input Override'!J1359 ) )</f>
        <v>1.5900896690739601</v>
      </c>
      <c r="K1359" s="64" t="str">
        <f xml:space="preserve"> INDEX(Lookup!C:C, MATCH('Inp - BP final'!B1359, Lookup!B:B, 0),)</f>
        <v>WN+ - DS totex</v>
      </c>
      <c r="L1359" t="s">
        <v>366</v>
      </c>
    </row>
    <row r="1360" spans="1:12">
      <c r="A1360" t="s">
        <v>353</v>
      </c>
      <c r="B1360" t="s">
        <v>316</v>
      </c>
      <c r="C1360" t="s">
        <v>317</v>
      </c>
      <c r="D1360" t="s">
        <v>47</v>
      </c>
      <c r="E1360" t="s">
        <v>41</v>
      </c>
      <c r="F1360" s="58" t="str">
        <f xml:space="preserve"> IF( ISNA( 'F_Input Override'!F1360 ), "", IF( ISBLANK( 'F_Input Override'!F1360 ), 'F_Inputs - BP'!F1360, 'F_Input Override'!F1360 ) )</f>
        <v/>
      </c>
      <c r="G1360" s="58" t="str">
        <f xml:space="preserve"> IF( ISNA( 'F_Input Override'!G1360 ), "", IF( ISBLANK( 'F_Input Override'!G1360 ), 'F_Inputs - BP'!G1360, 'F_Input Override'!G1360 ) )</f>
        <v/>
      </c>
      <c r="H1360" s="58" t="str">
        <f xml:space="preserve"> IF( ISNA( 'F_Input Override'!H1360 ), "", IF( ISBLANK( 'F_Input Override'!H1360 ), 'F_Inputs - BP'!H1360, 'F_Input Override'!H1360 ) )</f>
        <v/>
      </c>
      <c r="I1360" s="58" t="str">
        <f xml:space="preserve"> IF( ISNA( 'F_Input Override'!I1360 ), "", IF( ISBLANK( 'F_Input Override'!I1360 ), 'F_Inputs - BP'!I1360, 'F_Input Override'!I1360 ) )</f>
        <v/>
      </c>
      <c r="J1360" s="58" t="str">
        <f xml:space="preserve"> IF( ISNA( 'F_Input Override'!J1360 ), "", IF( ISBLANK( 'F_Input Override'!J1360 ), 'F_Inputs - BP'!J1360, 'F_Input Override'!J1360 ) )</f>
        <v/>
      </c>
      <c r="K1360" s="64" t="str">
        <f xml:space="preserve"> INDEX(Lookup!C:C, MATCH('Inp - BP final'!B1360, Lookup!B:B, 0),)</f>
        <v>WN+ - DS capex</v>
      </c>
    </row>
    <row r="1361" spans="1:12">
      <c r="A1361" t="s">
        <v>353</v>
      </c>
      <c r="B1361" t="s">
        <v>319</v>
      </c>
      <c r="C1361" t="s">
        <v>320</v>
      </c>
      <c r="D1361" t="s">
        <v>47</v>
      </c>
      <c r="E1361" t="s">
        <v>41</v>
      </c>
      <c r="F1361" s="58" t="str">
        <f xml:space="preserve"> IF( ISNA( 'F_Input Override'!F1361 ), "", IF( ISBLANK( 'F_Input Override'!F1361 ), 'F_Inputs - BP'!F1361, 'F_Input Override'!F1361 ) )</f>
        <v/>
      </c>
      <c r="G1361" s="58" t="str">
        <f xml:space="preserve"> IF( ISNA( 'F_Input Override'!G1361 ), "", IF( ISBLANK( 'F_Input Override'!G1361 ), 'F_Inputs - BP'!G1361, 'F_Input Override'!G1361 ) )</f>
        <v/>
      </c>
      <c r="H1361" s="58" t="str">
        <f xml:space="preserve"> IF( ISNA( 'F_Input Override'!H1361 ), "", IF( ISBLANK( 'F_Input Override'!H1361 ), 'F_Inputs - BP'!H1361, 'F_Input Override'!H1361 ) )</f>
        <v/>
      </c>
      <c r="I1361" s="58" t="str">
        <f xml:space="preserve"> IF( ISNA( 'F_Input Override'!I1361 ), "", IF( ISBLANK( 'F_Input Override'!I1361 ), 'F_Inputs - BP'!I1361, 'F_Input Override'!I1361 ) )</f>
        <v/>
      </c>
      <c r="J1361" s="58" t="str">
        <f xml:space="preserve"> IF( ISNA( 'F_Input Override'!J1361 ), "", IF( ISBLANK( 'F_Input Override'!J1361 ), 'F_Inputs - BP'!J1361, 'F_Input Override'!J1361 ) )</f>
        <v/>
      </c>
      <c r="K1361" s="64" t="str">
        <f xml:space="preserve"> INDEX(Lookup!C:C, MATCH('Inp - BP final'!B1361, Lookup!B:B, 0),)</f>
        <v>WN+ - DS opex</v>
      </c>
    </row>
    <row r="1362" spans="1:12">
      <c r="A1362" t="s">
        <v>353</v>
      </c>
      <c r="B1362" t="s">
        <v>321</v>
      </c>
      <c r="C1362" t="s">
        <v>322</v>
      </c>
      <c r="D1362" t="s">
        <v>47</v>
      </c>
      <c r="E1362" t="s">
        <v>41</v>
      </c>
      <c r="F1362" s="58">
        <f xml:space="preserve"> IF( ISNA( 'F_Input Override'!F1362 ), "", IF( ISBLANK( 'F_Input Override'!F1362 ), 'F_Inputs - BP'!F1362, 'F_Input Override'!F1362 ) )</f>
        <v>0</v>
      </c>
      <c r="G1362" s="58">
        <f xml:space="preserve"> IF( ISNA( 'F_Input Override'!G1362 ), "", IF( ISBLANK( 'F_Input Override'!G1362 ), 'F_Inputs - BP'!G1362, 'F_Input Override'!G1362 ) )</f>
        <v>0</v>
      </c>
      <c r="H1362" s="58">
        <f xml:space="preserve"> IF( ISNA( 'F_Input Override'!H1362 ), "", IF( ISBLANK( 'F_Input Override'!H1362 ), 'F_Inputs - BP'!H1362, 'F_Input Override'!H1362 ) )</f>
        <v>0</v>
      </c>
      <c r="I1362" s="58">
        <f xml:space="preserve"> IF( ISNA( 'F_Input Override'!I1362 ), "", IF( ISBLANK( 'F_Input Override'!I1362 ), 'F_Inputs - BP'!I1362, 'F_Input Override'!I1362 ) )</f>
        <v>0</v>
      </c>
      <c r="J1362" s="58">
        <f xml:space="preserve"> IF( ISNA( 'F_Input Override'!J1362 ), "", IF( ISBLANK( 'F_Input Override'!J1362 ), 'F_Inputs - BP'!J1362, 'F_Input Override'!J1362 ) )</f>
        <v>0</v>
      </c>
      <c r="K1362" s="64" t="str">
        <f xml:space="preserve"> INDEX(Lookup!C:C, MATCH('Inp - BP final'!B1362, Lookup!B:B, 0),)</f>
        <v>WN+ - DS totex</v>
      </c>
      <c r="L1362" t="s">
        <v>366</v>
      </c>
    </row>
    <row r="1363" spans="1:12">
      <c r="A1363" t="s">
        <v>353</v>
      </c>
      <c r="B1363" t="s">
        <v>323</v>
      </c>
      <c r="C1363" t="s">
        <v>324</v>
      </c>
      <c r="D1363" t="s">
        <v>47</v>
      </c>
      <c r="E1363" t="s">
        <v>41</v>
      </c>
      <c r="F1363" s="58">
        <f xml:space="preserve"> IF( ISNA( 'F_Input Override'!F1363 ), "", IF( ISBLANK( 'F_Input Override'!F1363 ), 'F_Inputs - BP'!F1363, 'F_Input Override'!F1363 ) )</f>
        <v>6.0955988671903478</v>
      </c>
      <c r="G1363" s="58">
        <f xml:space="preserve"> IF( ISNA( 'F_Input Override'!G1363 ), "", IF( ISBLANK( 'F_Input Override'!G1363 ), 'F_Inputs - BP'!G1363, 'F_Input Override'!G1363 ) )</f>
        <v>8.5945923509713964</v>
      </c>
      <c r="H1363" s="58">
        <f xml:space="preserve"> IF( ISNA( 'F_Input Override'!H1363 ), "", IF( ISBLANK( 'F_Input Override'!H1363 ), 'F_Inputs - BP'!H1363, 'F_Input Override'!H1363 ) )</f>
        <v>3.5642171613580378</v>
      </c>
      <c r="I1363" s="58">
        <f xml:space="preserve"> IF( ISNA( 'F_Input Override'!I1363 ), "", IF( ISBLANK( 'F_Input Override'!I1363 ), 'F_Inputs - BP'!I1363, 'F_Input Override'!I1363 ) )</f>
        <v>10.866457403002469</v>
      </c>
      <c r="J1363" s="58">
        <f xml:space="preserve"> IF( ISNA( 'F_Input Override'!J1363 ), "", IF( ISBLANK( 'F_Input Override'!J1363 ), 'F_Inputs - BP'!J1363, 'F_Input Override'!J1363 ) )</f>
        <v>8.3486657055110083</v>
      </c>
      <c r="K1363" s="64" t="str">
        <f xml:space="preserve"> INDEX(Lookup!C:C, MATCH('Inp - BP final'!B1363, Lookup!B:B, 0),)</f>
        <v>WWN+ - DS capex</v>
      </c>
    </row>
    <row r="1364" spans="1:12">
      <c r="A1364" t="s">
        <v>353</v>
      </c>
      <c r="B1364" t="s">
        <v>325</v>
      </c>
      <c r="C1364" t="s">
        <v>326</v>
      </c>
      <c r="D1364" t="s">
        <v>47</v>
      </c>
      <c r="E1364" t="s">
        <v>41</v>
      </c>
      <c r="F1364" s="58">
        <f xml:space="preserve"> IF( ISNA( 'F_Input Override'!F1364 ), "", IF( ISBLANK( 'F_Input Override'!F1364 ), 'F_Inputs - BP'!F1364, 'F_Input Override'!F1364 ) )</f>
        <v>5.929224874579976</v>
      </c>
      <c r="G1364" s="58">
        <f xml:space="preserve"> IF( ISNA( 'F_Input Override'!G1364 ), "", IF( ISBLANK( 'F_Input Override'!G1364 ), 'F_Inputs - BP'!G1364, 'F_Input Override'!G1364 ) )</f>
        <v>8.3600105362154675</v>
      </c>
      <c r="H1364" s="58">
        <f xml:space="preserve"> IF( ISNA( 'F_Input Override'!H1364 ), "", IF( ISBLANK( 'F_Input Override'!H1364 ), 'F_Inputs - BP'!H1364, 'F_Input Override'!H1364 ) )</f>
        <v>3.4669349988362659</v>
      </c>
      <c r="I1364" s="58">
        <f xml:space="preserve"> IF( ISNA( 'F_Input Override'!I1364 ), "", IF( ISBLANK( 'F_Input Override'!I1364 ), 'F_Inputs - BP'!I1364, 'F_Input Override'!I1364 ) )</f>
        <v>10.56986703623817</v>
      </c>
      <c r="J1364" s="58">
        <f xml:space="preserve"> IF( ISNA( 'F_Input Override'!J1364 ), "", IF( ISBLANK( 'F_Input Override'!J1364 ), 'F_Inputs - BP'!J1364, 'F_Input Override'!J1364 ) )</f>
        <v>8.1207962415488275</v>
      </c>
      <c r="K1364" s="64" t="str">
        <f xml:space="preserve"> INDEX(Lookup!C:C, MATCH('Inp - BP final'!B1364, Lookup!B:B, 0),)</f>
        <v>WWN+ - DS capex</v>
      </c>
    </row>
    <row r="1365" spans="1:12">
      <c r="A1365" t="s">
        <v>353</v>
      </c>
      <c r="B1365" t="s">
        <v>327</v>
      </c>
      <c r="C1365" t="s">
        <v>328</v>
      </c>
      <c r="D1365" t="s">
        <v>47</v>
      </c>
      <c r="E1365" t="s">
        <v>41</v>
      </c>
      <c r="F1365" s="58">
        <f xml:space="preserve"> IF( ISNA( 'F_Input Override'!F1365 ), "", IF( ISBLANK( 'F_Input Override'!F1365 ), 'F_Inputs - BP'!F1365, 'F_Input Override'!F1365 ) )</f>
        <v>2.317761828089318</v>
      </c>
      <c r="G1365" s="58">
        <f xml:space="preserve"> IF( ISNA( 'F_Input Override'!G1365 ), "", IF( ISBLANK( 'F_Input Override'!G1365 ), 'F_Inputs - BP'!G1365, 'F_Input Override'!G1365 ) )</f>
        <v>3.2679673503928881</v>
      </c>
      <c r="H1365" s="58">
        <f xml:space="preserve"> IF( ISNA( 'F_Input Override'!H1365 ), "", IF( ISBLANK( 'F_Input Override'!H1365 ), 'F_Inputs - BP'!H1365, 'F_Input Override'!H1365 ) )</f>
        <v>1.3552411606481389</v>
      </c>
      <c r="I1365" s="58">
        <f xml:space="preserve"> IF( ISNA( 'F_Input Override'!I1365 ), "", IF( ISBLANK( 'F_Input Override'!I1365 ), 'F_Inputs - BP'!I1365, 'F_Input Override'!I1365 ) )</f>
        <v>4.1318106266475292</v>
      </c>
      <c r="J1365" s="58">
        <f xml:space="preserve"> IF( ISNA( 'F_Input Override'!J1365 ), "", IF( ISBLANK( 'F_Input Override'!J1365 ), 'F_Inputs - BP'!J1365, 'F_Input Override'!J1365 ) )</f>
        <v>3.174457360024892</v>
      </c>
      <c r="K1365" s="64" t="str">
        <f xml:space="preserve"> INDEX(Lookup!C:C, MATCH('Inp - BP final'!B1365, Lookup!B:B, 0),)</f>
        <v>WWN+ - DS capex</v>
      </c>
    </row>
    <row r="1366" spans="1:12">
      <c r="A1366" t="s">
        <v>353</v>
      </c>
      <c r="B1366" t="s">
        <v>329</v>
      </c>
      <c r="C1366" t="s">
        <v>330</v>
      </c>
      <c r="D1366" t="s">
        <v>47</v>
      </c>
      <c r="E1366" t="s">
        <v>41</v>
      </c>
      <c r="F1366" s="58">
        <f xml:space="preserve"> IF( ISNA( 'F_Input Override'!F1366 ), "", IF( ISBLANK( 'F_Input Override'!F1366 ), 'F_Inputs - BP'!F1366, 'F_Input Override'!F1366 ) )</f>
        <v>0</v>
      </c>
      <c r="G1366" s="58">
        <f xml:space="preserve"> IF( ISNA( 'F_Input Override'!G1366 ), "", IF( ISBLANK( 'F_Input Override'!G1366 ), 'F_Inputs - BP'!G1366, 'F_Input Override'!G1366 ) )</f>
        <v>0</v>
      </c>
      <c r="H1366" s="58">
        <f xml:space="preserve"> IF( ISNA( 'F_Input Override'!H1366 ), "", IF( ISBLANK( 'F_Input Override'!H1366 ), 'F_Inputs - BP'!H1366, 'F_Input Override'!H1366 ) )</f>
        <v>0</v>
      </c>
      <c r="I1366" s="58">
        <f xml:space="preserve"> IF( ISNA( 'F_Input Override'!I1366 ), "", IF( ISBLANK( 'F_Input Override'!I1366 ), 'F_Inputs - BP'!I1366, 'F_Input Override'!I1366 ) )</f>
        <v>0</v>
      </c>
      <c r="J1366" s="58">
        <f xml:space="preserve"> IF( ISNA( 'F_Input Override'!J1366 ), "", IF( ISBLANK( 'F_Input Override'!J1366 ), 'F_Inputs - BP'!J1366, 'F_Input Override'!J1366 ) )</f>
        <v>0</v>
      </c>
      <c r="K1366" s="64" t="str">
        <f xml:space="preserve"> INDEX(Lookup!C:C, MATCH('Inp - BP final'!B1366, Lookup!B:B, 0),)</f>
        <v>WWN+ - DS capex</v>
      </c>
    </row>
    <row r="1367" spans="1:12">
      <c r="A1367" t="s">
        <v>353</v>
      </c>
      <c r="B1367" t="s">
        <v>331</v>
      </c>
      <c r="C1367" t="s">
        <v>332</v>
      </c>
      <c r="D1367" t="s">
        <v>47</v>
      </c>
      <c r="E1367" t="s">
        <v>41</v>
      </c>
      <c r="F1367" s="58">
        <f xml:space="preserve"> IF( ISNA( 'F_Input Override'!F1367 ), "", IF( ISBLANK( 'F_Input Override'!F1367 ), 'F_Inputs - BP'!F1367, 'F_Input Override'!F1367 ) )</f>
        <v>0</v>
      </c>
      <c r="G1367" s="58">
        <f xml:space="preserve"> IF( ISNA( 'F_Input Override'!G1367 ), "", IF( ISBLANK( 'F_Input Override'!G1367 ), 'F_Inputs - BP'!G1367, 'F_Input Override'!G1367 ) )</f>
        <v>0</v>
      </c>
      <c r="H1367" s="58">
        <f xml:space="preserve"> IF( ISNA( 'F_Input Override'!H1367 ), "", IF( ISBLANK( 'F_Input Override'!H1367 ), 'F_Inputs - BP'!H1367, 'F_Input Override'!H1367 ) )</f>
        <v>0</v>
      </c>
      <c r="I1367" s="58">
        <f xml:space="preserve"> IF( ISNA( 'F_Input Override'!I1367 ), "", IF( ISBLANK( 'F_Input Override'!I1367 ), 'F_Inputs - BP'!I1367, 'F_Input Override'!I1367 ) )</f>
        <v>0</v>
      </c>
      <c r="J1367" s="58">
        <f xml:space="preserve"> IF( ISNA( 'F_Input Override'!J1367 ), "", IF( ISBLANK( 'F_Input Override'!J1367 ), 'F_Inputs - BP'!J1367, 'F_Input Override'!J1367 ) )</f>
        <v>0</v>
      </c>
      <c r="K1367" s="64" t="str">
        <f xml:space="preserve"> INDEX(Lookup!C:C, MATCH('Inp - BP final'!B1367, Lookup!B:B, 0),)</f>
        <v>WWN+ - DS capex</v>
      </c>
    </row>
    <row r="1368" spans="1:12">
      <c r="A1368" t="s">
        <v>353</v>
      </c>
      <c r="B1368" t="s">
        <v>333</v>
      </c>
      <c r="C1368" t="s">
        <v>334</v>
      </c>
      <c r="D1368" t="s">
        <v>47</v>
      </c>
      <c r="E1368" t="s">
        <v>41</v>
      </c>
      <c r="F1368" s="58">
        <f xml:space="preserve"> IF( ISNA( 'F_Input Override'!F1368 ), "", IF( ISBLANK( 'F_Input Override'!F1368 ), 'F_Inputs - BP'!F1368, 'F_Input Override'!F1368 ) )</f>
        <v>14.34258556985964</v>
      </c>
      <c r="G1368" s="58">
        <f xml:space="preserve"> IF( ISNA( 'F_Input Override'!G1368 ), "", IF( ISBLANK( 'F_Input Override'!G1368 ), 'F_Inputs - BP'!G1368, 'F_Input Override'!G1368 ) )</f>
        <v>20.222570237579749</v>
      </c>
      <c r="H1368" s="58">
        <f xml:space="preserve"> IF( ISNA( 'F_Input Override'!H1368 ), "", IF( ISBLANK( 'F_Input Override'!H1368 ), 'F_Inputs - BP'!H1368, 'F_Input Override'!H1368 ) )</f>
        <v>8.3863933208424442</v>
      </c>
      <c r="I1368" s="58">
        <f xml:space="preserve"> IF( ISNA( 'F_Input Override'!I1368 ), "", IF( ISBLANK( 'F_Input Override'!I1368 ), 'F_Inputs - BP'!I1368, 'F_Input Override'!I1368 ) )</f>
        <v>25.568135065888171</v>
      </c>
      <c r="J1368" s="58">
        <f xml:space="preserve"> IF( ISNA( 'F_Input Override'!J1368 ), "", IF( ISBLANK( 'F_Input Override'!J1368 ), 'F_Inputs - BP'!J1368, 'F_Input Override'!J1368 ) )</f>
        <v>19.64391930708473</v>
      </c>
      <c r="K1368" s="64" t="str">
        <f xml:space="preserve"> INDEX(Lookup!C:C, MATCH('Inp - BP final'!B1368, Lookup!B:B, 0),)</f>
        <v>WWN+ - Total DS capex</v>
      </c>
      <c r="L1368" t="s">
        <v>366</v>
      </c>
    </row>
    <row r="1369" spans="1:12">
      <c r="A1369" t="s">
        <v>353</v>
      </c>
      <c r="B1369" t="s">
        <v>335</v>
      </c>
      <c r="C1369" t="s">
        <v>336</v>
      </c>
      <c r="D1369" t="s">
        <v>47</v>
      </c>
      <c r="E1369" t="s">
        <v>41</v>
      </c>
      <c r="F1369" s="58">
        <f xml:space="preserve"> IF( ISNA( 'F_Input Override'!F1369 ), "", IF( ISBLANK( 'F_Input Override'!F1369 ), 'F_Inputs - BP'!F1369, 'F_Input Override'!F1369 ) )</f>
        <v>0</v>
      </c>
      <c r="G1369" s="58">
        <f xml:space="preserve"> IF( ISNA( 'F_Input Override'!G1369 ), "", IF( ISBLANK( 'F_Input Override'!G1369 ), 'F_Inputs - BP'!G1369, 'F_Input Override'!G1369 ) )</f>
        <v>0</v>
      </c>
      <c r="H1369" s="58">
        <f xml:space="preserve"> IF( ISNA( 'F_Input Override'!H1369 ), "", IF( ISBLANK( 'F_Input Override'!H1369 ), 'F_Inputs - BP'!H1369, 'F_Input Override'!H1369 ) )</f>
        <v>0</v>
      </c>
      <c r="I1369" s="58">
        <f xml:space="preserve"> IF( ISNA( 'F_Input Override'!I1369 ), "", IF( ISBLANK( 'F_Input Override'!I1369 ), 'F_Inputs - BP'!I1369, 'F_Input Override'!I1369 ) )</f>
        <v>0</v>
      </c>
      <c r="J1369" s="58">
        <f xml:space="preserve"> IF( ISNA( 'F_Input Override'!J1369 ), "", IF( ISBLANK( 'F_Input Override'!J1369 ), 'F_Inputs - BP'!J1369, 'F_Input Override'!J1369 ) )</f>
        <v>0</v>
      </c>
      <c r="K1369" s="64" t="str">
        <f xml:space="preserve"> INDEX(Lookup!C:C, MATCH('Inp - BP final'!B1369, Lookup!B:B, 0),)</f>
        <v>WWN+ - DS opex</v>
      </c>
    </row>
    <row r="1370" spans="1:12">
      <c r="A1370" t="s">
        <v>353</v>
      </c>
      <c r="B1370" t="s">
        <v>337</v>
      </c>
      <c r="C1370" t="s">
        <v>338</v>
      </c>
      <c r="D1370" t="s">
        <v>47</v>
      </c>
      <c r="E1370" t="s">
        <v>41</v>
      </c>
      <c r="F1370" s="58">
        <f xml:space="preserve"> IF( ISNA( 'F_Input Override'!F1370 ), "", IF( ISBLANK( 'F_Input Override'!F1370 ), 'F_Inputs - BP'!F1370, 'F_Input Override'!F1370 ) )</f>
        <v>0</v>
      </c>
      <c r="G1370" s="58">
        <f xml:space="preserve"> IF( ISNA( 'F_Input Override'!G1370 ), "", IF( ISBLANK( 'F_Input Override'!G1370 ), 'F_Inputs - BP'!G1370, 'F_Input Override'!G1370 ) )</f>
        <v>0</v>
      </c>
      <c r="H1370" s="58">
        <f xml:space="preserve"> IF( ISNA( 'F_Input Override'!H1370 ), "", IF( ISBLANK( 'F_Input Override'!H1370 ), 'F_Inputs - BP'!H1370, 'F_Input Override'!H1370 ) )</f>
        <v>0</v>
      </c>
      <c r="I1370" s="58">
        <f xml:space="preserve"> IF( ISNA( 'F_Input Override'!I1370 ), "", IF( ISBLANK( 'F_Input Override'!I1370 ), 'F_Inputs - BP'!I1370, 'F_Input Override'!I1370 ) )</f>
        <v>0</v>
      </c>
      <c r="J1370" s="58">
        <f xml:space="preserve"> IF( ISNA( 'F_Input Override'!J1370 ), "", IF( ISBLANK( 'F_Input Override'!J1370 ), 'F_Inputs - BP'!J1370, 'F_Input Override'!J1370 ) )</f>
        <v>0</v>
      </c>
      <c r="K1370" s="64" t="str">
        <f xml:space="preserve"> INDEX(Lookup!C:C, MATCH('Inp - BP final'!B1370, Lookup!B:B, 0),)</f>
        <v>WWN+ - DS opex</v>
      </c>
    </row>
    <row r="1371" spans="1:12">
      <c r="A1371" t="s">
        <v>353</v>
      </c>
      <c r="B1371" t="s">
        <v>339</v>
      </c>
      <c r="C1371" t="s">
        <v>340</v>
      </c>
      <c r="D1371" t="s">
        <v>47</v>
      </c>
      <c r="E1371" t="s">
        <v>41</v>
      </c>
      <c r="F1371" s="58">
        <f xml:space="preserve"> IF( ISNA( 'F_Input Override'!F1371 ), "", IF( ISBLANK( 'F_Input Override'!F1371 ), 'F_Inputs - BP'!F1371, 'F_Input Override'!F1371 ) )</f>
        <v>0</v>
      </c>
      <c r="G1371" s="58">
        <f xml:space="preserve"> IF( ISNA( 'F_Input Override'!G1371 ), "", IF( ISBLANK( 'F_Input Override'!G1371 ), 'F_Inputs - BP'!G1371, 'F_Input Override'!G1371 ) )</f>
        <v>0</v>
      </c>
      <c r="H1371" s="58">
        <f xml:space="preserve"> IF( ISNA( 'F_Input Override'!H1371 ), "", IF( ISBLANK( 'F_Input Override'!H1371 ), 'F_Inputs - BP'!H1371, 'F_Input Override'!H1371 ) )</f>
        <v>0</v>
      </c>
      <c r="I1371" s="58">
        <f xml:space="preserve"> IF( ISNA( 'F_Input Override'!I1371 ), "", IF( ISBLANK( 'F_Input Override'!I1371 ), 'F_Inputs - BP'!I1371, 'F_Input Override'!I1371 ) )</f>
        <v>0</v>
      </c>
      <c r="J1371" s="58">
        <f xml:space="preserve"> IF( ISNA( 'F_Input Override'!J1371 ), "", IF( ISBLANK( 'F_Input Override'!J1371 ), 'F_Inputs - BP'!J1371, 'F_Input Override'!J1371 ) )</f>
        <v>0</v>
      </c>
      <c r="K1371" s="64" t="str">
        <f xml:space="preserve"> INDEX(Lookup!C:C, MATCH('Inp - BP final'!B1371, Lookup!B:B, 0),)</f>
        <v>WWN+ - DS opex</v>
      </c>
    </row>
    <row r="1372" spans="1:12">
      <c r="A1372" t="s">
        <v>353</v>
      </c>
      <c r="B1372" t="s">
        <v>341</v>
      </c>
      <c r="C1372" t="s">
        <v>342</v>
      </c>
      <c r="D1372" t="s">
        <v>47</v>
      </c>
      <c r="E1372" t="s">
        <v>41</v>
      </c>
      <c r="F1372" s="58">
        <f xml:space="preserve"> IF( ISNA( 'F_Input Override'!F1372 ), "", IF( ISBLANK( 'F_Input Override'!F1372 ), 'F_Inputs - BP'!F1372, 'F_Input Override'!F1372 ) )</f>
        <v>0</v>
      </c>
      <c r="G1372" s="58">
        <f xml:space="preserve"> IF( ISNA( 'F_Input Override'!G1372 ), "", IF( ISBLANK( 'F_Input Override'!G1372 ), 'F_Inputs - BP'!G1372, 'F_Input Override'!G1372 ) )</f>
        <v>0</v>
      </c>
      <c r="H1372" s="58">
        <f xml:space="preserve"> IF( ISNA( 'F_Input Override'!H1372 ), "", IF( ISBLANK( 'F_Input Override'!H1372 ), 'F_Inputs - BP'!H1372, 'F_Input Override'!H1372 ) )</f>
        <v>0</v>
      </c>
      <c r="I1372" s="58">
        <f xml:space="preserve"> IF( ISNA( 'F_Input Override'!I1372 ), "", IF( ISBLANK( 'F_Input Override'!I1372 ), 'F_Inputs - BP'!I1372, 'F_Input Override'!I1372 ) )</f>
        <v>0</v>
      </c>
      <c r="J1372" s="58">
        <f xml:space="preserve"> IF( ISNA( 'F_Input Override'!J1372 ), "", IF( ISBLANK( 'F_Input Override'!J1372 ), 'F_Inputs - BP'!J1372, 'F_Input Override'!J1372 ) )</f>
        <v>0</v>
      </c>
      <c r="K1372" s="64" t="str">
        <f xml:space="preserve"> INDEX(Lookup!C:C, MATCH('Inp - BP final'!B1372, Lookup!B:B, 0),)</f>
        <v>WWN+ - DS opex</v>
      </c>
    </row>
    <row r="1373" spans="1:12">
      <c r="A1373" t="s">
        <v>353</v>
      </c>
      <c r="B1373" t="s">
        <v>343</v>
      </c>
      <c r="C1373" t="s">
        <v>344</v>
      </c>
      <c r="D1373" t="s">
        <v>47</v>
      </c>
      <c r="E1373" t="s">
        <v>41</v>
      </c>
      <c r="F1373" s="58">
        <f xml:space="preserve"> IF( ISNA( 'F_Input Override'!F1373 ), "", IF( ISBLANK( 'F_Input Override'!F1373 ), 'F_Inputs - BP'!F1373, 'F_Input Override'!F1373 ) )</f>
        <v>0</v>
      </c>
      <c r="G1373" s="58">
        <f xml:space="preserve"> IF( ISNA( 'F_Input Override'!G1373 ), "", IF( ISBLANK( 'F_Input Override'!G1373 ), 'F_Inputs - BP'!G1373, 'F_Input Override'!G1373 ) )</f>
        <v>0</v>
      </c>
      <c r="H1373" s="58">
        <f xml:space="preserve"> IF( ISNA( 'F_Input Override'!H1373 ), "", IF( ISBLANK( 'F_Input Override'!H1373 ), 'F_Inputs - BP'!H1373, 'F_Input Override'!H1373 ) )</f>
        <v>0</v>
      </c>
      <c r="I1373" s="58">
        <f xml:space="preserve"> IF( ISNA( 'F_Input Override'!I1373 ), "", IF( ISBLANK( 'F_Input Override'!I1373 ), 'F_Inputs - BP'!I1373, 'F_Input Override'!I1373 ) )</f>
        <v>0</v>
      </c>
      <c r="J1373" s="58">
        <f xml:space="preserve"> IF( ISNA( 'F_Input Override'!J1373 ), "", IF( ISBLANK( 'F_Input Override'!J1373 ), 'F_Inputs - BP'!J1373, 'F_Input Override'!J1373 ) )</f>
        <v>0</v>
      </c>
      <c r="K1373" s="64" t="str">
        <f xml:space="preserve"> INDEX(Lookup!C:C, MATCH('Inp - BP final'!B1373, Lookup!B:B, 0),)</f>
        <v>WWN+ - DS opex</v>
      </c>
    </row>
    <row r="1374" spans="1:12">
      <c r="A1374" t="s">
        <v>353</v>
      </c>
      <c r="B1374" t="s">
        <v>345</v>
      </c>
      <c r="C1374" t="s">
        <v>346</v>
      </c>
      <c r="D1374" t="s">
        <v>47</v>
      </c>
      <c r="E1374" t="s">
        <v>41</v>
      </c>
      <c r="F1374" s="58">
        <f xml:space="preserve"> IF( ISNA( 'F_Input Override'!F1374 ), "", IF( ISBLANK( 'F_Input Override'!F1374 ), 'F_Inputs - BP'!F1374, 'F_Input Override'!F1374 ) )</f>
        <v>0</v>
      </c>
      <c r="G1374" s="58">
        <f xml:space="preserve"> IF( ISNA( 'F_Input Override'!G1374 ), "", IF( ISBLANK( 'F_Input Override'!G1374 ), 'F_Inputs - BP'!G1374, 'F_Input Override'!G1374 ) )</f>
        <v>0</v>
      </c>
      <c r="H1374" s="58">
        <f xml:space="preserve"> IF( ISNA( 'F_Input Override'!H1374 ), "", IF( ISBLANK( 'F_Input Override'!H1374 ), 'F_Inputs - BP'!H1374, 'F_Input Override'!H1374 ) )</f>
        <v>0</v>
      </c>
      <c r="I1374" s="58">
        <f xml:space="preserve"> IF( ISNA( 'F_Input Override'!I1374 ), "", IF( ISBLANK( 'F_Input Override'!I1374 ), 'F_Inputs - BP'!I1374, 'F_Input Override'!I1374 ) )</f>
        <v>0</v>
      </c>
      <c r="J1374" s="58">
        <f xml:space="preserve"> IF( ISNA( 'F_Input Override'!J1374 ), "", IF( ISBLANK( 'F_Input Override'!J1374 ), 'F_Inputs - BP'!J1374, 'F_Input Override'!J1374 ) )</f>
        <v>0</v>
      </c>
      <c r="K1374" s="64" t="str">
        <f xml:space="preserve"> INDEX(Lookup!C:C, MATCH('Inp - BP final'!B1374, Lookup!B:B, 0),)</f>
        <v>WWN+ - Total DS opex</v>
      </c>
      <c r="L1374" t="s">
        <v>366</v>
      </c>
    </row>
    <row r="1375" spans="1:12">
      <c r="A1375" t="s">
        <v>354</v>
      </c>
      <c r="B1375" t="s">
        <v>45</v>
      </c>
      <c r="C1375" t="s">
        <v>46</v>
      </c>
      <c r="D1375" t="s">
        <v>47</v>
      </c>
      <c r="E1375" t="s">
        <v>41</v>
      </c>
      <c r="F1375" s="58">
        <f xml:space="preserve"> IF( ISNA( 'F_Input Override'!F1375 ), "", IF( ISBLANK( 'F_Input Override'!F1375 ), 'F_Inputs - BP'!F1375, 'F_Input Override'!F1375 ) )</f>
        <v>11.76156819534453</v>
      </c>
      <c r="G1375" s="58">
        <f xml:space="preserve"> IF( ISNA( 'F_Input Override'!G1375 ), "", IF( ISBLANK( 'F_Input Override'!G1375 ), 'F_Inputs - BP'!G1375, 'F_Input Override'!G1375 ) )</f>
        <v>11.77559638386562</v>
      </c>
      <c r="H1375" s="58">
        <f xml:space="preserve"> IF( ISNA( 'F_Input Override'!H1375 ), "", IF( ISBLANK( 'F_Input Override'!H1375 ), 'F_Inputs - BP'!H1375, 'F_Input Override'!H1375 ) )</f>
        <v>11.40909355341163</v>
      </c>
      <c r="I1375" s="58">
        <f xml:space="preserve"> IF( ISNA( 'F_Input Override'!I1375 ), "", IF( ISBLANK( 'F_Input Override'!I1375 ), 'F_Inputs - BP'!I1375, 'F_Input Override'!I1375 ) )</f>
        <v>11.20457642546144</v>
      </c>
      <c r="J1375" s="58">
        <f xml:space="preserve"> IF( ISNA( 'F_Input Override'!J1375 ), "", IF( ISBLANK( 'F_Input Override'!J1375 ), 'F_Inputs - BP'!J1375, 'F_Input Override'!J1375 ) )</f>
        <v>11.969352078539711</v>
      </c>
      <c r="K1375" s="64" t="str">
        <f xml:space="preserve"> INDEX(Lookup!C:C, MATCH('Inp - BP final'!B1375, Lookup!B:B, 0),)</f>
        <v>WR - Base opex</v>
      </c>
    </row>
    <row r="1376" spans="1:12">
      <c r="A1376" t="s">
        <v>354</v>
      </c>
      <c r="B1376" t="s">
        <v>48</v>
      </c>
      <c r="C1376" t="s">
        <v>49</v>
      </c>
      <c r="D1376" t="s">
        <v>47</v>
      </c>
      <c r="E1376" t="s">
        <v>41</v>
      </c>
      <c r="F1376" s="58">
        <f xml:space="preserve"> IF( ISNA( 'F_Input Override'!F1376 ), "", IF( ISBLANK( 'F_Input Override'!F1376 ), 'F_Inputs - BP'!F1376, 'F_Input Override'!F1376 ) )</f>
        <v>0</v>
      </c>
      <c r="G1376" s="58">
        <f xml:space="preserve"> IF( ISNA( 'F_Input Override'!G1376 ), "", IF( ISBLANK( 'F_Input Override'!G1376 ), 'F_Inputs - BP'!G1376, 'F_Input Override'!G1376 ) )</f>
        <v>0</v>
      </c>
      <c r="H1376" s="58">
        <f xml:space="preserve"> IF( ISNA( 'F_Input Override'!H1376 ), "", IF( ISBLANK( 'F_Input Override'!H1376 ), 'F_Inputs - BP'!H1376, 'F_Input Override'!H1376 ) )</f>
        <v>0</v>
      </c>
      <c r="I1376" s="58">
        <f xml:space="preserve"> IF( ISNA( 'F_Input Override'!I1376 ), "", IF( ISBLANK( 'F_Input Override'!I1376 ), 'F_Inputs - BP'!I1376, 'F_Input Override'!I1376 ) )</f>
        <v>0</v>
      </c>
      <c r="J1376" s="58">
        <f xml:space="preserve"> IF( ISNA( 'F_Input Override'!J1376 ), "", IF( ISBLANK( 'F_Input Override'!J1376 ), 'F_Inputs - BP'!J1376, 'F_Input Override'!J1376 ) )</f>
        <v>0</v>
      </c>
      <c r="K1376" s="64" t="str">
        <f xml:space="preserve"> INDEX(Lookup!C:C, MATCH('Inp - BP final'!B1376, Lookup!B:B, 0),)</f>
        <v>WN+ - Base opex</v>
      </c>
    </row>
    <row r="1377" spans="1:12">
      <c r="A1377" t="s">
        <v>354</v>
      </c>
      <c r="B1377" t="s">
        <v>50</v>
      </c>
      <c r="C1377" t="s">
        <v>51</v>
      </c>
      <c r="D1377" t="s">
        <v>47</v>
      </c>
      <c r="E1377" t="s">
        <v>41</v>
      </c>
      <c r="F1377" s="58">
        <f xml:space="preserve"> IF( ISNA( 'F_Input Override'!F1377 ), "", IF( ISBLANK( 'F_Input Override'!F1377 ), 'F_Inputs - BP'!F1377, 'F_Input Override'!F1377 ) )</f>
        <v>0</v>
      </c>
      <c r="G1377" s="58">
        <f xml:space="preserve"> IF( ISNA( 'F_Input Override'!G1377 ), "", IF( ISBLANK( 'F_Input Override'!G1377 ), 'F_Inputs - BP'!G1377, 'F_Input Override'!G1377 ) )</f>
        <v>0</v>
      </c>
      <c r="H1377" s="58">
        <f xml:space="preserve"> IF( ISNA( 'F_Input Override'!H1377 ), "", IF( ISBLANK( 'F_Input Override'!H1377 ), 'F_Inputs - BP'!H1377, 'F_Input Override'!H1377 ) )</f>
        <v>0</v>
      </c>
      <c r="I1377" s="58">
        <f xml:space="preserve"> IF( ISNA( 'F_Input Override'!I1377 ), "", IF( ISBLANK( 'F_Input Override'!I1377 ), 'F_Inputs - BP'!I1377, 'F_Input Override'!I1377 ) )</f>
        <v>0</v>
      </c>
      <c r="J1377" s="58">
        <f xml:space="preserve"> IF( ISNA( 'F_Input Override'!J1377 ), "", IF( ISBLANK( 'F_Input Override'!J1377 ), 'F_Inputs - BP'!J1377, 'F_Input Override'!J1377 ) )</f>
        <v>0</v>
      </c>
      <c r="K1377" s="64" t="str">
        <f xml:space="preserve"> INDEX(Lookup!C:C, MATCH('Inp - BP final'!B1377, Lookup!B:B, 0),)</f>
        <v>WN+ - Base opex</v>
      </c>
    </row>
    <row r="1378" spans="1:12">
      <c r="A1378" t="s">
        <v>354</v>
      </c>
      <c r="B1378" t="s">
        <v>52</v>
      </c>
      <c r="C1378" t="s">
        <v>53</v>
      </c>
      <c r="D1378" t="s">
        <v>47</v>
      </c>
      <c r="E1378" t="s">
        <v>41</v>
      </c>
      <c r="F1378" s="58">
        <f xml:space="preserve"> IF( ISNA( 'F_Input Override'!F1378 ), "", IF( ISBLANK( 'F_Input Override'!F1378 ), 'F_Inputs - BP'!F1378, 'F_Input Override'!F1378 ) )</f>
        <v>28.909217312482891</v>
      </c>
      <c r="G1378" s="58">
        <f xml:space="preserve"> IF( ISNA( 'F_Input Override'!G1378 ), "", IF( ISBLANK( 'F_Input Override'!G1378 ), 'F_Inputs - BP'!G1378, 'F_Input Override'!G1378 ) )</f>
        <v>28.783669639204199</v>
      </c>
      <c r="H1378" s="58">
        <f xml:space="preserve"> IF( ISNA( 'F_Input Override'!H1378 ), "", IF( ISBLANK( 'F_Input Override'!H1378 ), 'F_Inputs - BP'!H1378, 'F_Input Override'!H1378 ) )</f>
        <v>28.20812487549949</v>
      </c>
      <c r="I1378" s="58">
        <f xml:space="preserve"> IF( ISNA( 'F_Input Override'!I1378 ), "", IF( ISBLANK( 'F_Input Override'!I1378 ), 'F_Inputs - BP'!I1378, 'F_Input Override'!I1378 ) )</f>
        <v>27.901844435619861</v>
      </c>
      <c r="J1378" s="58">
        <f xml:space="preserve"> IF( ISNA( 'F_Input Override'!J1378 ), "", IF( ISBLANK( 'F_Input Override'!J1378 ), 'F_Inputs - BP'!J1378, 'F_Input Override'!J1378 ) )</f>
        <v>29.834923458668509</v>
      </c>
      <c r="K1378" s="64" t="str">
        <f xml:space="preserve"> INDEX(Lookup!C:C, MATCH('Inp - BP final'!B1378, Lookup!B:B, 0),)</f>
        <v>WN+ - Base opex</v>
      </c>
    </row>
    <row r="1379" spans="1:12">
      <c r="A1379" t="s">
        <v>354</v>
      </c>
      <c r="B1379" t="s">
        <v>54</v>
      </c>
      <c r="C1379" t="s">
        <v>55</v>
      </c>
      <c r="D1379" t="s">
        <v>47</v>
      </c>
      <c r="E1379" t="s">
        <v>41</v>
      </c>
      <c r="F1379" s="58">
        <f xml:space="preserve"> IF( ISNA( 'F_Input Override'!F1379 ), "", IF( ISBLANK( 'F_Input Override'!F1379 ), 'F_Inputs - BP'!F1379, 'F_Input Override'!F1379 ) )</f>
        <v>57.125397290027522</v>
      </c>
      <c r="G1379" s="58">
        <f xml:space="preserve"> IF( ISNA( 'F_Input Override'!G1379 ), "", IF( ISBLANK( 'F_Input Override'!G1379 ), 'F_Inputs - BP'!G1379, 'F_Input Override'!G1379 ) )</f>
        <v>59.222458731225657</v>
      </c>
      <c r="H1379" s="58">
        <f xml:space="preserve"> IF( ISNA( 'F_Input Override'!H1379 ), "", IF( ISBLANK( 'F_Input Override'!H1379 ), 'F_Inputs - BP'!H1379, 'F_Input Override'!H1379 ) )</f>
        <v>58.74100702458189</v>
      </c>
      <c r="I1379" s="58">
        <f xml:space="preserve"> IF( ISNA( 'F_Input Override'!I1379 ), "", IF( ISBLANK( 'F_Input Override'!I1379 ), 'F_Inputs - BP'!I1379, 'F_Input Override'!I1379 ) )</f>
        <v>58.481982977751521</v>
      </c>
      <c r="J1379" s="58">
        <f xml:space="preserve"> IF( ISNA( 'F_Input Override'!J1379 ), "", IF( ISBLANK( 'F_Input Override'!J1379 ), 'F_Inputs - BP'!J1379, 'F_Input Override'!J1379 ) )</f>
        <v>60.463472279777953</v>
      </c>
      <c r="K1379" s="64" t="str">
        <f xml:space="preserve"> INDEX(Lookup!C:C, MATCH('Inp - BP final'!B1379, Lookup!B:B, 0),)</f>
        <v>WN+ - Base opex</v>
      </c>
    </row>
    <row r="1380" spans="1:12">
      <c r="A1380" t="s">
        <v>354</v>
      </c>
      <c r="B1380" t="s">
        <v>56</v>
      </c>
      <c r="C1380" t="s">
        <v>57</v>
      </c>
      <c r="D1380" t="s">
        <v>47</v>
      </c>
      <c r="E1380" t="s">
        <v>41</v>
      </c>
      <c r="F1380" s="58">
        <f xml:space="preserve"> IF( ISNA( 'F_Input Override'!F1380 ), "", IF( ISBLANK( 'F_Input Override'!F1380 ), 'F_Inputs - BP'!F1380, 'F_Input Override'!F1380 ) )</f>
        <v>97.796182797854939</v>
      </c>
      <c r="G1380" s="58">
        <f xml:space="preserve"> IF( ISNA( 'F_Input Override'!G1380 ), "", IF( ISBLANK( 'F_Input Override'!G1380 ), 'F_Inputs - BP'!G1380, 'F_Input Override'!G1380 ) )</f>
        <v>99.781724754295482</v>
      </c>
      <c r="H1380" s="58">
        <f xml:space="preserve"> IF( ISNA( 'F_Input Override'!H1380 ), "", IF( ISBLANK( 'F_Input Override'!H1380 ), 'F_Inputs - BP'!H1380, 'F_Input Override'!H1380 ) )</f>
        <v>98.358225453493006</v>
      </c>
      <c r="I1380" s="58">
        <f xml:space="preserve"> IF( ISNA( 'F_Input Override'!I1380 ), "", IF( ISBLANK( 'F_Input Override'!I1380 ), 'F_Inputs - BP'!I1380, 'F_Input Override'!I1380 ) )</f>
        <v>97.588403838832818</v>
      </c>
      <c r="J1380" s="58">
        <f xml:space="preserve"> IF( ISNA( 'F_Input Override'!J1380 ), "", IF( ISBLANK( 'F_Input Override'!J1380 ), 'F_Inputs - BP'!J1380, 'F_Input Override'!J1380 ) )</f>
        <v>102.2677478169862</v>
      </c>
      <c r="K1380" s="64" t="str">
        <f xml:space="preserve"> INDEX(Lookup!C:C, MATCH('Inp - BP final'!B1380, Lookup!B:B, 0),)</f>
        <v>Total - Base opex</v>
      </c>
      <c r="L1380" t="s">
        <v>366</v>
      </c>
    </row>
    <row r="1381" spans="1:12">
      <c r="A1381" t="s">
        <v>354</v>
      </c>
      <c r="B1381" t="s">
        <v>58</v>
      </c>
      <c r="C1381" t="s">
        <v>59</v>
      </c>
      <c r="D1381" t="s">
        <v>47</v>
      </c>
      <c r="E1381" t="s">
        <v>41</v>
      </c>
      <c r="F1381" s="58">
        <f xml:space="preserve"> IF( ISNA( 'F_Input Override'!F1381 ), "", IF( ISBLANK( 'F_Input Override'!F1381 ), 'F_Inputs - BP'!F1381, 'F_Input Override'!F1381 ) )</f>
        <v>9.9448934875632951</v>
      </c>
      <c r="G1381" s="58">
        <f xml:space="preserve"> IF( ISNA( 'F_Input Override'!G1381 ), "", IF( ISBLANK( 'F_Input Override'!G1381 ), 'F_Inputs - BP'!G1381, 'F_Input Override'!G1381 ) )</f>
        <v>7.5426066962251088</v>
      </c>
      <c r="H1381" s="58">
        <f xml:space="preserve"> IF( ISNA( 'F_Input Override'!H1381 ), "", IF( ISBLANK( 'F_Input Override'!H1381 ), 'F_Inputs - BP'!H1381, 'F_Input Override'!H1381 ) )</f>
        <v>4.0130114330130926</v>
      </c>
      <c r="I1381" s="58">
        <f xml:space="preserve"> IF( ISNA( 'F_Input Override'!I1381 ), "", IF( ISBLANK( 'F_Input Override'!I1381 ), 'F_Inputs - BP'!I1381, 'F_Input Override'!I1381 ) )</f>
        <v>3.919560515174251</v>
      </c>
      <c r="J1381" s="58">
        <f xml:space="preserve"> IF( ISNA( 'F_Input Override'!J1381 ), "", IF( ISBLANK( 'F_Input Override'!J1381 ), 'F_Inputs - BP'!J1381, 'F_Input Override'!J1381 ) )</f>
        <v>3.707801064000118</v>
      </c>
      <c r="K1381" s="64" t="str">
        <f xml:space="preserve"> INDEX(Lookup!C:C, MATCH('Inp - BP final'!B1381, Lookup!B:B, 0),)</f>
        <v>WR - Enh opex</v>
      </c>
    </row>
    <row r="1382" spans="1:12">
      <c r="A1382" t="s">
        <v>354</v>
      </c>
      <c r="B1382" t="s">
        <v>60</v>
      </c>
      <c r="C1382" t="s">
        <v>61</v>
      </c>
      <c r="D1382" t="s">
        <v>47</v>
      </c>
      <c r="E1382" t="s">
        <v>41</v>
      </c>
      <c r="F1382" s="58">
        <f xml:space="preserve"> IF( ISNA( 'F_Input Override'!F1382 ), "", IF( ISBLANK( 'F_Input Override'!F1382 ), 'F_Inputs - BP'!F1382, 'F_Input Override'!F1382 ) )</f>
        <v>0</v>
      </c>
      <c r="G1382" s="58">
        <f xml:space="preserve"> IF( ISNA( 'F_Input Override'!G1382 ), "", IF( ISBLANK( 'F_Input Override'!G1382 ), 'F_Inputs - BP'!G1382, 'F_Input Override'!G1382 ) )</f>
        <v>0</v>
      </c>
      <c r="H1382" s="58">
        <f xml:space="preserve"> IF( ISNA( 'F_Input Override'!H1382 ), "", IF( ISBLANK( 'F_Input Override'!H1382 ), 'F_Inputs - BP'!H1382, 'F_Input Override'!H1382 ) )</f>
        <v>0</v>
      </c>
      <c r="I1382" s="58">
        <f xml:space="preserve"> IF( ISNA( 'F_Input Override'!I1382 ), "", IF( ISBLANK( 'F_Input Override'!I1382 ), 'F_Inputs - BP'!I1382, 'F_Input Override'!I1382 ) )</f>
        <v>0</v>
      </c>
      <c r="J1382" s="58">
        <f xml:space="preserve"> IF( ISNA( 'F_Input Override'!J1382 ), "", IF( ISBLANK( 'F_Input Override'!J1382 ), 'F_Inputs - BP'!J1382, 'F_Input Override'!J1382 ) )</f>
        <v>0</v>
      </c>
      <c r="K1382" s="64" t="str">
        <f xml:space="preserve"> INDEX(Lookup!C:C, MATCH('Inp - BP final'!B1382, Lookup!B:B, 0),)</f>
        <v>WN+ - Enh opex</v>
      </c>
    </row>
    <row r="1383" spans="1:12">
      <c r="A1383" t="s">
        <v>354</v>
      </c>
      <c r="B1383" t="s">
        <v>62</v>
      </c>
      <c r="C1383" t="s">
        <v>63</v>
      </c>
      <c r="D1383" t="s">
        <v>47</v>
      </c>
      <c r="E1383" t="s">
        <v>41</v>
      </c>
      <c r="F1383" s="58">
        <f xml:space="preserve"> IF( ISNA( 'F_Input Override'!F1383 ), "", IF( ISBLANK( 'F_Input Override'!F1383 ), 'F_Inputs - BP'!F1383, 'F_Input Override'!F1383 ) )</f>
        <v>0</v>
      </c>
      <c r="G1383" s="58">
        <f xml:space="preserve"> IF( ISNA( 'F_Input Override'!G1383 ), "", IF( ISBLANK( 'F_Input Override'!G1383 ), 'F_Inputs - BP'!G1383, 'F_Input Override'!G1383 ) )</f>
        <v>0</v>
      </c>
      <c r="H1383" s="58">
        <f xml:space="preserve"> IF( ISNA( 'F_Input Override'!H1383 ), "", IF( ISBLANK( 'F_Input Override'!H1383 ), 'F_Inputs - BP'!H1383, 'F_Input Override'!H1383 ) )</f>
        <v>0</v>
      </c>
      <c r="I1383" s="58">
        <f xml:space="preserve"> IF( ISNA( 'F_Input Override'!I1383 ), "", IF( ISBLANK( 'F_Input Override'!I1383 ), 'F_Inputs - BP'!I1383, 'F_Input Override'!I1383 ) )</f>
        <v>0</v>
      </c>
      <c r="J1383" s="58">
        <f xml:space="preserve"> IF( ISNA( 'F_Input Override'!J1383 ), "", IF( ISBLANK( 'F_Input Override'!J1383 ), 'F_Inputs - BP'!J1383, 'F_Input Override'!J1383 ) )</f>
        <v>0</v>
      </c>
      <c r="K1383" s="64" t="str">
        <f xml:space="preserve"> INDEX(Lookup!C:C, MATCH('Inp - BP final'!B1383, Lookup!B:B, 0),)</f>
        <v>WN+ - Enh opex</v>
      </c>
    </row>
    <row r="1384" spans="1:12">
      <c r="A1384" t="s">
        <v>354</v>
      </c>
      <c r="B1384" t="s">
        <v>64</v>
      </c>
      <c r="C1384" t="s">
        <v>65</v>
      </c>
      <c r="D1384" t="s">
        <v>47</v>
      </c>
      <c r="E1384" t="s">
        <v>41</v>
      </c>
      <c r="F1384" s="58">
        <f xml:space="preserve"> IF( ISNA( 'F_Input Override'!F1384 ), "", IF( ISBLANK( 'F_Input Override'!F1384 ), 'F_Inputs - BP'!F1384, 'F_Input Override'!F1384 ) )</f>
        <v>1.0320487362942721</v>
      </c>
      <c r="G1384" s="58">
        <f xml:space="preserve"> IF( ISNA( 'F_Input Override'!G1384 ), "", IF( ISBLANK( 'F_Input Override'!G1384 ), 'F_Inputs - BP'!G1384, 'F_Input Override'!G1384 ) )</f>
        <v>1.0499705670389119</v>
      </c>
      <c r="H1384" s="58">
        <f xml:space="preserve"> IF( ISNA( 'F_Input Override'!H1384 ), "", IF( ISBLANK( 'F_Input Override'!H1384 ), 'F_Inputs - BP'!H1384, 'F_Input Override'!H1384 ) )</f>
        <v>1.050662456493481</v>
      </c>
      <c r="I1384" s="58">
        <f xml:space="preserve"> IF( ISNA( 'F_Input Override'!I1384 ), "", IF( ISBLANK( 'F_Input Override'!I1384 ), 'F_Inputs - BP'!I1384, 'F_Input Override'!I1384 ) )</f>
        <v>1.056080893163206</v>
      </c>
      <c r="J1384" s="58">
        <f xml:space="preserve"> IF( ISNA( 'F_Input Override'!J1384 ), "", IF( ISBLANK( 'F_Input Override'!J1384 ), 'F_Inputs - BP'!J1384, 'F_Input Override'!J1384 ) )</f>
        <v>1.0426203284309079</v>
      </c>
      <c r="K1384" s="64" t="str">
        <f xml:space="preserve"> INDEX(Lookup!C:C, MATCH('Inp - BP final'!B1384, Lookup!B:B, 0),)</f>
        <v>WN+ - Enh opex</v>
      </c>
    </row>
    <row r="1385" spans="1:12">
      <c r="A1385" t="s">
        <v>354</v>
      </c>
      <c r="B1385" t="s">
        <v>66</v>
      </c>
      <c r="C1385" t="s">
        <v>67</v>
      </c>
      <c r="D1385" t="s">
        <v>47</v>
      </c>
      <c r="E1385" t="s">
        <v>41</v>
      </c>
      <c r="F1385" s="58">
        <f xml:space="preserve"> IF( ISNA( 'F_Input Override'!F1385 ), "", IF( ISBLANK( 'F_Input Override'!F1385 ), 'F_Inputs - BP'!F1385, 'F_Input Override'!F1385 ) )</f>
        <v>5.0574414381398611</v>
      </c>
      <c r="G1385" s="58">
        <f xml:space="preserve"> IF( ISNA( 'F_Input Override'!G1385 ), "", IF( ISBLANK( 'F_Input Override'!G1385 ), 'F_Inputs - BP'!G1385, 'F_Input Override'!G1385 ) )</f>
        <v>4.855442403002848</v>
      </c>
      <c r="H1385" s="58">
        <f xml:space="preserve"> IF( ISNA( 'F_Input Override'!H1385 ), "", IF( ISBLANK( 'F_Input Override'!H1385 ), 'F_Inputs - BP'!H1385, 'F_Input Override'!H1385 ) )</f>
        <v>5.326612363574454</v>
      </c>
      <c r="I1385" s="58">
        <f xml:space="preserve"> IF( ISNA( 'F_Input Override'!I1385 ), "", IF( ISBLANK( 'F_Input Override'!I1385 ), 'F_Inputs - BP'!I1385, 'F_Input Override'!I1385 ) )</f>
        <v>5.7907290753956087</v>
      </c>
      <c r="J1385" s="58">
        <f xml:space="preserve"> IF( ISNA( 'F_Input Override'!J1385 ), "", IF( ISBLANK( 'F_Input Override'!J1385 ), 'F_Inputs - BP'!J1385, 'F_Input Override'!J1385 ) )</f>
        <v>6.2516699368989528</v>
      </c>
      <c r="K1385" s="64" t="str">
        <f xml:space="preserve"> INDEX(Lookup!C:C, MATCH('Inp - BP final'!B1385, Lookup!B:B, 0),)</f>
        <v>WN+ - Enh opex</v>
      </c>
    </row>
    <row r="1386" spans="1:12">
      <c r="A1386" t="s">
        <v>354</v>
      </c>
      <c r="B1386" t="s">
        <v>68</v>
      </c>
      <c r="C1386" t="s">
        <v>69</v>
      </c>
      <c r="D1386" t="s">
        <v>47</v>
      </c>
      <c r="E1386" t="s">
        <v>41</v>
      </c>
      <c r="F1386" s="58">
        <f xml:space="preserve"> IF( ISNA( 'F_Input Override'!F1386 ), "", IF( ISBLANK( 'F_Input Override'!F1386 ), 'F_Inputs - BP'!F1386, 'F_Input Override'!F1386 ) )</f>
        <v>16.034383661997431</v>
      </c>
      <c r="G1386" s="58">
        <f xml:space="preserve"> IF( ISNA( 'F_Input Override'!G1386 ), "", IF( ISBLANK( 'F_Input Override'!G1386 ), 'F_Inputs - BP'!G1386, 'F_Input Override'!G1386 ) )</f>
        <v>13.44801966626687</v>
      </c>
      <c r="H1386" s="58">
        <f xml:space="preserve"> IF( ISNA( 'F_Input Override'!H1386 ), "", IF( ISBLANK( 'F_Input Override'!H1386 ), 'F_Inputs - BP'!H1386, 'F_Input Override'!H1386 ) )</f>
        <v>10.39028625308103</v>
      </c>
      <c r="I1386" s="58">
        <f xml:space="preserve"> IF( ISNA( 'F_Input Override'!I1386 ), "", IF( ISBLANK( 'F_Input Override'!I1386 ), 'F_Inputs - BP'!I1386, 'F_Input Override'!I1386 ) )</f>
        <v>10.76637048373307</v>
      </c>
      <c r="J1386" s="58">
        <f xml:space="preserve"> IF( ISNA( 'F_Input Override'!J1386 ), "", IF( ISBLANK( 'F_Input Override'!J1386 ), 'F_Inputs - BP'!J1386, 'F_Input Override'!J1386 ) )</f>
        <v>11.00209132932998</v>
      </c>
      <c r="K1386" s="64" t="str">
        <f xml:space="preserve"> INDEX(Lookup!C:C, MATCH('Inp - BP final'!B1386, Lookup!B:B, 0),)</f>
        <v>Total - Enh opex</v>
      </c>
      <c r="L1386" t="s">
        <v>366</v>
      </c>
    </row>
    <row r="1387" spans="1:12">
      <c r="A1387" t="s">
        <v>354</v>
      </c>
      <c r="B1387" t="s">
        <v>70</v>
      </c>
      <c r="C1387" t="s">
        <v>71</v>
      </c>
      <c r="D1387" t="s">
        <v>47</v>
      </c>
      <c r="E1387" t="s">
        <v>41</v>
      </c>
      <c r="F1387" s="58">
        <f xml:space="preserve"> IF( ISNA( 'F_Input Override'!F1387 ), "", IF( ISBLANK( 'F_Input Override'!F1387 ), 'F_Inputs - BP'!F1387, 'F_Input Override'!F1387 ) )</f>
        <v>4.3152165605999988</v>
      </c>
      <c r="G1387" s="58">
        <f xml:space="preserve"> IF( ISNA( 'F_Input Override'!G1387 ), "", IF( ISBLANK( 'F_Input Override'!G1387 ), 'F_Inputs - BP'!G1387, 'F_Input Override'!G1387 ) )</f>
        <v>4.2963287054206987</v>
      </c>
      <c r="H1387" s="58">
        <f xml:space="preserve"> IF( ISNA( 'F_Input Override'!H1387 ), "", IF( ISBLANK( 'F_Input Override'!H1387 ), 'F_Inputs - BP'!H1387, 'F_Input Override'!H1387 ) )</f>
        <v>4.3108997519387273</v>
      </c>
      <c r="I1387" s="58">
        <f xml:space="preserve"> IF( ISNA( 'F_Input Override'!I1387 ), "", IF( ISBLANK( 'F_Input Override'!I1387 ), 'F_Inputs - BP'!I1387, 'F_Input Override'!I1387 ) )</f>
        <v>4.3114251064476372</v>
      </c>
      <c r="J1387" s="58">
        <f xml:space="preserve"> IF( ISNA( 'F_Input Override'!J1387 ), "", IF( ISBLANK( 'F_Input Override'!J1387 ), 'F_Inputs - BP'!J1387, 'F_Input Override'!J1387 ) )</f>
        <v>4.3177200195528842</v>
      </c>
      <c r="K1387" s="64" t="str">
        <f xml:space="preserve"> INDEX(Lookup!C:C, MATCH('Inp - BP final'!B1387, Lookup!B:B, 0),)</f>
        <v>WR - Base capex</v>
      </c>
    </row>
    <row r="1388" spans="1:12">
      <c r="A1388" t="s">
        <v>354</v>
      </c>
      <c r="B1388" t="s">
        <v>72</v>
      </c>
      <c r="C1388" t="s">
        <v>73</v>
      </c>
      <c r="D1388" t="s">
        <v>47</v>
      </c>
      <c r="E1388" t="s">
        <v>41</v>
      </c>
      <c r="F1388" s="58">
        <f xml:space="preserve"> IF( ISNA( 'F_Input Override'!F1388 ), "", IF( ISBLANK( 'F_Input Override'!F1388 ), 'F_Inputs - BP'!F1388, 'F_Input Override'!F1388 ) )</f>
        <v>1.3232274E-2</v>
      </c>
      <c r="G1388" s="58">
        <f xml:space="preserve"> IF( ISNA( 'F_Input Override'!G1388 ), "", IF( ISBLANK( 'F_Input Override'!G1388 ), 'F_Inputs - BP'!G1388, 'F_Input Override'!G1388 ) )</f>
        <v>1.323227399513591E-2</v>
      </c>
      <c r="H1388" s="58">
        <f xml:space="preserve"> IF( ISNA( 'F_Input Override'!H1388 ), "", IF( ISBLANK( 'F_Input Override'!H1388 ), 'F_Inputs - BP'!H1388, 'F_Input Override'!H1388 ) )</f>
        <v>1.329843537166189E-2</v>
      </c>
      <c r="I1388" s="58">
        <f xml:space="preserve"> IF( ISNA( 'F_Input Override'!I1388 ), "", IF( ISBLANK( 'F_Input Override'!I1388 ), 'F_Inputs - BP'!I1388, 'F_Input Override'!I1388 ) )</f>
        <v>1.3232274005056791E-2</v>
      </c>
      <c r="J1388" s="58">
        <f xml:space="preserve"> IF( ISNA( 'F_Input Override'!J1388 ), "", IF( ISBLANK( 'F_Input Override'!J1388 ), 'F_Inputs - BP'!J1388, 'F_Input Override'!J1388 ) )</f>
        <v>1.3232273999242679E-2</v>
      </c>
      <c r="K1388" s="64" t="str">
        <f xml:space="preserve"> INDEX(Lookup!C:C, MATCH('Inp - BP final'!B1388, Lookup!B:B, 0),)</f>
        <v>WN+ - Base capex</v>
      </c>
    </row>
    <row r="1389" spans="1:12">
      <c r="A1389" t="s">
        <v>354</v>
      </c>
      <c r="B1389" t="s">
        <v>74</v>
      </c>
      <c r="C1389" t="s">
        <v>75</v>
      </c>
      <c r="D1389" t="s">
        <v>47</v>
      </c>
      <c r="E1389" t="s">
        <v>41</v>
      </c>
      <c r="F1389" s="58">
        <f xml:space="preserve"> IF( ISNA( 'F_Input Override'!F1389 ), "", IF( ISBLANK( 'F_Input Override'!F1389 ), 'F_Inputs - BP'!F1389, 'F_Input Override'!F1389 ) )</f>
        <v>0</v>
      </c>
      <c r="G1389" s="58">
        <f xml:space="preserve"> IF( ISNA( 'F_Input Override'!G1389 ), "", IF( ISBLANK( 'F_Input Override'!G1389 ), 'F_Inputs - BP'!G1389, 'F_Input Override'!G1389 ) )</f>
        <v>0</v>
      </c>
      <c r="H1389" s="58">
        <f xml:space="preserve"> IF( ISNA( 'F_Input Override'!H1389 ), "", IF( ISBLANK( 'F_Input Override'!H1389 ), 'F_Inputs - BP'!H1389, 'F_Input Override'!H1389 ) )</f>
        <v>0</v>
      </c>
      <c r="I1389" s="58">
        <f xml:space="preserve"> IF( ISNA( 'F_Input Override'!I1389 ), "", IF( ISBLANK( 'F_Input Override'!I1389 ), 'F_Inputs - BP'!I1389, 'F_Input Override'!I1389 ) )</f>
        <v>0</v>
      </c>
      <c r="J1389" s="58">
        <f xml:space="preserve"> IF( ISNA( 'F_Input Override'!J1389 ), "", IF( ISBLANK( 'F_Input Override'!J1389 ), 'F_Inputs - BP'!J1389, 'F_Input Override'!J1389 ) )</f>
        <v>0</v>
      </c>
      <c r="K1389" s="64" t="str">
        <f xml:space="preserve"> INDEX(Lookup!C:C, MATCH('Inp - BP final'!B1389, Lookup!B:B, 0),)</f>
        <v>WN+ - Base capex</v>
      </c>
    </row>
    <row r="1390" spans="1:12">
      <c r="A1390" t="s">
        <v>354</v>
      </c>
      <c r="B1390" t="s">
        <v>76</v>
      </c>
      <c r="C1390" t="s">
        <v>77</v>
      </c>
      <c r="D1390" t="s">
        <v>47</v>
      </c>
      <c r="E1390" t="s">
        <v>41</v>
      </c>
      <c r="F1390" s="58">
        <f xml:space="preserve"> IF( ISNA( 'F_Input Override'!F1390 ), "", IF( ISBLANK( 'F_Input Override'!F1390 ), 'F_Inputs - BP'!F1390, 'F_Input Override'!F1390 ) )</f>
        <v>27.699440386199981</v>
      </c>
      <c r="G1390" s="58">
        <f xml:space="preserve"> IF( ISNA( 'F_Input Override'!G1390 ), "", IF( ISBLANK( 'F_Input Override'!G1390 ), 'F_Inputs - BP'!G1390, 'F_Input Override'!G1390 ) )</f>
        <v>29.313427567824579</v>
      </c>
      <c r="H1390" s="58">
        <f xml:space="preserve"> IF( ISNA( 'F_Input Override'!H1390 ), "", IF( ISBLANK( 'F_Input Override'!H1390 ), 'F_Inputs - BP'!H1390, 'F_Input Override'!H1390 ) )</f>
        <v>30.176280648171101</v>
      </c>
      <c r="I1390" s="58">
        <f xml:space="preserve"> IF( ISNA( 'F_Input Override'!I1390 ), "", IF( ISBLANK( 'F_Input Override'!I1390 ), 'F_Inputs - BP'!I1390, 'F_Input Override'!I1390 ) )</f>
        <v>29.348541299215722</v>
      </c>
      <c r="J1390" s="58">
        <f xml:space="preserve"> IF( ISNA( 'F_Input Override'!J1390 ), "", IF( ISBLANK( 'F_Input Override'!J1390 ), 'F_Inputs - BP'!J1390, 'F_Input Override'!J1390 ) )</f>
        <v>30.192142792272019</v>
      </c>
      <c r="K1390" s="64" t="str">
        <f xml:space="preserve"> INDEX(Lookup!C:C, MATCH('Inp - BP final'!B1390, Lookup!B:B, 0),)</f>
        <v>WN+ - Base capex</v>
      </c>
    </row>
    <row r="1391" spans="1:12">
      <c r="A1391" t="s">
        <v>354</v>
      </c>
      <c r="B1391" t="s">
        <v>78</v>
      </c>
      <c r="C1391" t="s">
        <v>79</v>
      </c>
      <c r="D1391" t="s">
        <v>47</v>
      </c>
      <c r="E1391" t="s">
        <v>41</v>
      </c>
      <c r="F1391" s="58">
        <f xml:space="preserve"> IF( ISNA( 'F_Input Override'!F1391 ), "", IF( ISBLANK( 'F_Input Override'!F1391 ), 'F_Inputs - BP'!F1391, 'F_Input Override'!F1391 ) )</f>
        <v>36.757220002799983</v>
      </c>
      <c r="G1391" s="58">
        <f xml:space="preserve"> IF( ISNA( 'F_Input Override'!G1391 ), "", IF( ISBLANK( 'F_Input Override'!G1391 ), 'F_Inputs - BP'!G1391, 'F_Input Override'!G1391 ) )</f>
        <v>36.777563703880823</v>
      </c>
      <c r="H1391" s="58">
        <f xml:space="preserve"> IF( ISNA( 'F_Input Override'!H1391 ), "", IF( ISBLANK( 'F_Input Override'!H1391 ), 'F_Inputs - BP'!H1391, 'F_Input Override'!H1391 ) )</f>
        <v>36.963826889219327</v>
      </c>
      <c r="I1391" s="58">
        <f xml:space="preserve"> IF( ISNA( 'F_Input Override'!I1391 ), "", IF( ISBLANK( 'F_Input Override'!I1391 ), 'F_Inputs - BP'!I1391, 'F_Input Override'!I1391 ) )</f>
        <v>37.088854790773723</v>
      </c>
      <c r="J1391" s="58">
        <f xml:space="preserve"> IF( ISNA( 'F_Input Override'!J1391 ), "", IF( ISBLANK( 'F_Input Override'!J1391 ), 'F_Inputs - BP'!J1391, 'F_Input Override'!J1391 ) )</f>
        <v>37.240787599468597</v>
      </c>
      <c r="K1391" s="64" t="str">
        <f xml:space="preserve"> INDEX(Lookup!C:C, MATCH('Inp - BP final'!B1391, Lookup!B:B, 0),)</f>
        <v>WN+ - Base capex</v>
      </c>
    </row>
    <row r="1392" spans="1:12">
      <c r="A1392" t="s">
        <v>354</v>
      </c>
      <c r="B1392" t="s">
        <v>80</v>
      </c>
      <c r="C1392" t="s">
        <v>81</v>
      </c>
      <c r="D1392" t="s">
        <v>47</v>
      </c>
      <c r="E1392" t="s">
        <v>41</v>
      </c>
      <c r="F1392" s="58">
        <f xml:space="preserve"> IF( ISNA( 'F_Input Override'!F1392 ), "", IF( ISBLANK( 'F_Input Override'!F1392 ), 'F_Inputs - BP'!F1392, 'F_Input Override'!F1392 ) )</f>
        <v>68.78510922359996</v>
      </c>
      <c r="G1392" s="58">
        <f xml:space="preserve"> IF( ISNA( 'F_Input Override'!G1392 ), "", IF( ISBLANK( 'F_Input Override'!G1392 ), 'F_Inputs - BP'!G1392, 'F_Input Override'!G1392 ) )</f>
        <v>70.40055225112124</v>
      </c>
      <c r="H1392" s="58">
        <f xml:space="preserve"> IF( ISNA( 'F_Input Override'!H1392 ), "", IF( ISBLANK( 'F_Input Override'!H1392 ), 'F_Inputs - BP'!H1392, 'F_Input Override'!H1392 ) )</f>
        <v>71.464305724700807</v>
      </c>
      <c r="I1392" s="58">
        <f xml:space="preserve"> IF( ISNA( 'F_Input Override'!I1392 ), "", IF( ISBLANK( 'F_Input Override'!I1392 ), 'F_Inputs - BP'!I1392, 'F_Input Override'!I1392 ) )</f>
        <v>70.76205347044214</v>
      </c>
      <c r="J1392" s="58">
        <f xml:space="preserve"> IF( ISNA( 'F_Input Override'!J1392 ), "", IF( ISBLANK( 'F_Input Override'!J1392 ), 'F_Inputs - BP'!J1392, 'F_Input Override'!J1392 ) )</f>
        <v>71.763882685292742</v>
      </c>
      <c r="K1392" s="64" t="str">
        <f xml:space="preserve"> INDEX(Lookup!C:C, MATCH('Inp - BP final'!B1392, Lookup!B:B, 0),)</f>
        <v>Total - Base capex</v>
      </c>
      <c r="L1392" t="s">
        <v>366</v>
      </c>
    </row>
    <row r="1393" spans="1:12">
      <c r="A1393" t="s">
        <v>354</v>
      </c>
      <c r="B1393" t="s">
        <v>82</v>
      </c>
      <c r="C1393" t="s">
        <v>83</v>
      </c>
      <c r="D1393" t="s">
        <v>47</v>
      </c>
      <c r="E1393" t="s">
        <v>41</v>
      </c>
      <c r="F1393" s="58">
        <f xml:space="preserve"> IF( ISNA( 'F_Input Override'!F1393 ), "", IF( ISBLANK( 'F_Input Override'!F1393 ), 'F_Inputs - BP'!F1393, 'F_Input Override'!F1393 ) )</f>
        <v>13.631064991371939</v>
      </c>
      <c r="G1393" s="58">
        <f xml:space="preserve"> IF( ISNA( 'F_Input Override'!G1393 ), "", IF( ISBLANK( 'F_Input Override'!G1393 ), 'F_Inputs - BP'!G1393, 'F_Input Override'!G1393 ) )</f>
        <v>12.601312245005699</v>
      </c>
      <c r="H1393" s="58">
        <f xml:space="preserve"> IF( ISNA( 'F_Input Override'!H1393 ), "", IF( ISBLANK( 'F_Input Override'!H1393 ), 'F_Inputs - BP'!H1393, 'F_Input Override'!H1393 ) )</f>
        <v>16.382341353744241</v>
      </c>
      <c r="I1393" s="58">
        <f xml:space="preserve"> IF( ISNA( 'F_Input Override'!I1393 ), "", IF( ISBLANK( 'F_Input Override'!I1393 ), 'F_Inputs - BP'!I1393, 'F_Input Override'!I1393 ) )</f>
        <v>15.657360393723421</v>
      </c>
      <c r="J1393" s="58">
        <f xml:space="preserve"> IF( ISNA( 'F_Input Override'!J1393 ), "", IF( ISBLANK( 'F_Input Override'!J1393 ), 'F_Inputs - BP'!J1393, 'F_Input Override'!J1393 ) )</f>
        <v>13.386048759367091</v>
      </c>
      <c r="K1393" s="64" t="str">
        <f xml:space="preserve"> INDEX(Lookup!C:C, MATCH('Inp - BP final'!B1393, Lookup!B:B, 0),)</f>
        <v>WR - Enh capex</v>
      </c>
    </row>
    <row r="1394" spans="1:12">
      <c r="A1394" t="s">
        <v>354</v>
      </c>
      <c r="B1394" t="s">
        <v>84</v>
      </c>
      <c r="C1394" t="s">
        <v>85</v>
      </c>
      <c r="D1394" t="s">
        <v>47</v>
      </c>
      <c r="E1394" t="s">
        <v>41</v>
      </c>
      <c r="F1394" s="58">
        <f xml:space="preserve"> IF( ISNA( 'F_Input Override'!F1394 ), "", IF( ISBLANK( 'F_Input Override'!F1394 ), 'F_Inputs - BP'!F1394, 'F_Input Override'!F1394 ) )</f>
        <v>0</v>
      </c>
      <c r="G1394" s="58">
        <f xml:space="preserve"> IF( ISNA( 'F_Input Override'!G1394 ), "", IF( ISBLANK( 'F_Input Override'!G1394 ), 'F_Inputs - BP'!G1394, 'F_Input Override'!G1394 ) )</f>
        <v>0</v>
      </c>
      <c r="H1394" s="58">
        <f xml:space="preserve"> IF( ISNA( 'F_Input Override'!H1394 ), "", IF( ISBLANK( 'F_Input Override'!H1394 ), 'F_Inputs - BP'!H1394, 'F_Input Override'!H1394 ) )</f>
        <v>0</v>
      </c>
      <c r="I1394" s="58">
        <f xml:space="preserve"> IF( ISNA( 'F_Input Override'!I1394 ), "", IF( ISBLANK( 'F_Input Override'!I1394 ), 'F_Inputs - BP'!I1394, 'F_Input Override'!I1394 ) )</f>
        <v>0</v>
      </c>
      <c r="J1394" s="58">
        <f xml:space="preserve"> IF( ISNA( 'F_Input Override'!J1394 ), "", IF( ISBLANK( 'F_Input Override'!J1394 ), 'F_Inputs - BP'!J1394, 'F_Input Override'!J1394 ) )</f>
        <v>0</v>
      </c>
      <c r="K1394" s="64" t="str">
        <f xml:space="preserve"> INDEX(Lookup!C:C, MATCH('Inp - BP final'!B1394, Lookup!B:B, 0),)</f>
        <v>WN+ - Enh capex</v>
      </c>
    </row>
    <row r="1395" spans="1:12">
      <c r="A1395" t="s">
        <v>354</v>
      </c>
      <c r="B1395" t="s">
        <v>86</v>
      </c>
      <c r="C1395" t="s">
        <v>87</v>
      </c>
      <c r="D1395" t="s">
        <v>47</v>
      </c>
      <c r="E1395" t="s">
        <v>41</v>
      </c>
      <c r="F1395" s="58">
        <f xml:space="preserve"> IF( ISNA( 'F_Input Override'!F1395 ), "", IF( ISBLANK( 'F_Input Override'!F1395 ), 'F_Inputs - BP'!F1395, 'F_Input Override'!F1395 ) )</f>
        <v>0</v>
      </c>
      <c r="G1395" s="58">
        <f xml:space="preserve"> IF( ISNA( 'F_Input Override'!G1395 ), "", IF( ISBLANK( 'F_Input Override'!G1395 ), 'F_Inputs - BP'!G1395, 'F_Input Override'!G1395 ) )</f>
        <v>0</v>
      </c>
      <c r="H1395" s="58">
        <f xml:space="preserve"> IF( ISNA( 'F_Input Override'!H1395 ), "", IF( ISBLANK( 'F_Input Override'!H1395 ), 'F_Inputs - BP'!H1395, 'F_Input Override'!H1395 ) )</f>
        <v>0</v>
      </c>
      <c r="I1395" s="58">
        <f xml:space="preserve"> IF( ISNA( 'F_Input Override'!I1395 ), "", IF( ISBLANK( 'F_Input Override'!I1395 ), 'F_Inputs - BP'!I1395, 'F_Input Override'!I1395 ) )</f>
        <v>0</v>
      </c>
      <c r="J1395" s="58">
        <f xml:space="preserve"> IF( ISNA( 'F_Input Override'!J1395 ), "", IF( ISBLANK( 'F_Input Override'!J1395 ), 'F_Inputs - BP'!J1395, 'F_Input Override'!J1395 ) )</f>
        <v>0</v>
      </c>
      <c r="K1395" s="64" t="str">
        <f xml:space="preserve"> INDEX(Lookup!C:C, MATCH('Inp - BP final'!B1395, Lookup!B:B, 0),)</f>
        <v>WN+ - Enh capex</v>
      </c>
    </row>
    <row r="1396" spans="1:12">
      <c r="A1396" t="s">
        <v>354</v>
      </c>
      <c r="B1396" t="s">
        <v>88</v>
      </c>
      <c r="C1396" t="s">
        <v>89</v>
      </c>
      <c r="D1396" t="s">
        <v>47</v>
      </c>
      <c r="E1396" t="s">
        <v>41</v>
      </c>
      <c r="F1396" s="58">
        <f xml:space="preserve"> IF( ISNA( 'F_Input Override'!F1396 ), "", IF( ISBLANK( 'F_Input Override'!F1396 ), 'F_Inputs - BP'!F1396, 'F_Input Override'!F1396 ) )</f>
        <v>4.0050306621394158</v>
      </c>
      <c r="G1396" s="58">
        <f xml:space="preserve"> IF( ISNA( 'F_Input Override'!G1396 ), "", IF( ISBLANK( 'F_Input Override'!G1396 ), 'F_Inputs - BP'!G1396, 'F_Input Override'!G1396 ) )</f>
        <v>8.544874497885484</v>
      </c>
      <c r="H1396" s="58">
        <f xml:space="preserve"> IF( ISNA( 'F_Input Override'!H1396 ), "", IF( ISBLANK( 'F_Input Override'!H1396 ), 'F_Inputs - BP'!H1396, 'F_Input Override'!H1396 ) )</f>
        <v>16.080043747091128</v>
      </c>
      <c r="I1396" s="58">
        <f xml:space="preserve"> IF( ISNA( 'F_Input Override'!I1396 ), "", IF( ISBLANK( 'F_Input Override'!I1396 ), 'F_Inputs - BP'!I1396, 'F_Input Override'!I1396 ) )</f>
        <v>7.5146360749999639</v>
      </c>
      <c r="J1396" s="58">
        <f xml:space="preserve"> IF( ISNA( 'F_Input Override'!J1396 ), "", IF( ISBLANK( 'F_Input Override'!J1396 ), 'F_Inputs - BP'!J1396, 'F_Input Override'!J1396 ) )</f>
        <v>4.7093303329948828</v>
      </c>
      <c r="K1396" s="64" t="str">
        <f xml:space="preserve"> INDEX(Lookup!C:C, MATCH('Inp - BP final'!B1396, Lookup!B:B, 0),)</f>
        <v>WN+ - Enh capex</v>
      </c>
    </row>
    <row r="1397" spans="1:12">
      <c r="A1397" t="s">
        <v>354</v>
      </c>
      <c r="B1397" t="s">
        <v>90</v>
      </c>
      <c r="C1397" t="s">
        <v>91</v>
      </c>
      <c r="D1397" t="s">
        <v>47</v>
      </c>
      <c r="E1397" t="s">
        <v>41</v>
      </c>
      <c r="F1397" s="58">
        <f xml:space="preserve"> IF( ISNA( 'F_Input Override'!F1397 ), "", IF( ISBLANK( 'F_Input Override'!F1397 ), 'F_Inputs - BP'!F1397, 'F_Input Override'!F1397 ) )</f>
        <v>23.40491498104635</v>
      </c>
      <c r="G1397" s="58">
        <f xml:space="preserve"> IF( ISNA( 'F_Input Override'!G1397 ), "", IF( ISBLANK( 'F_Input Override'!G1397 ), 'F_Inputs - BP'!G1397, 'F_Input Override'!G1397 ) )</f>
        <v>24.184257103060521</v>
      </c>
      <c r="H1397" s="58">
        <f xml:space="preserve"> IF( ISNA( 'F_Input Override'!H1397 ), "", IF( ISBLANK( 'F_Input Override'!H1397 ), 'F_Inputs - BP'!H1397, 'F_Input Override'!H1397 ) )</f>
        <v>24.153207252895701</v>
      </c>
      <c r="I1397" s="58">
        <f xml:space="preserve"> IF( ISNA( 'F_Input Override'!I1397 ), "", IF( ISBLANK( 'F_Input Override'!I1397 ), 'F_Inputs - BP'!I1397, 'F_Input Override'!I1397 ) )</f>
        <v>16.889430182622519</v>
      </c>
      <c r="J1397" s="58">
        <f xml:space="preserve"> IF( ISNA( 'F_Input Override'!J1397 ), "", IF( ISBLANK( 'F_Input Override'!J1397 ), 'F_Inputs - BP'!J1397, 'F_Input Override'!J1397 ) )</f>
        <v>15.70695341640794</v>
      </c>
      <c r="K1397" s="64" t="str">
        <f xml:space="preserve"> INDEX(Lookup!C:C, MATCH('Inp - BP final'!B1397, Lookup!B:B, 0),)</f>
        <v>WN+ - Enh capex</v>
      </c>
    </row>
    <row r="1398" spans="1:12">
      <c r="A1398" t="s">
        <v>354</v>
      </c>
      <c r="B1398" t="s">
        <v>92</v>
      </c>
      <c r="C1398" t="s">
        <v>93</v>
      </c>
      <c r="D1398" t="s">
        <v>47</v>
      </c>
      <c r="E1398" t="s">
        <v>41</v>
      </c>
      <c r="F1398" s="58">
        <f xml:space="preserve"> IF( ISNA( 'F_Input Override'!F1398 ), "", IF( ISBLANK( 'F_Input Override'!F1398 ), 'F_Inputs - BP'!F1398, 'F_Input Override'!F1398 ) )</f>
        <v>41.041010634557708</v>
      </c>
      <c r="G1398" s="58">
        <f xml:space="preserve"> IF( ISNA( 'F_Input Override'!G1398 ), "", IF( ISBLANK( 'F_Input Override'!G1398 ), 'F_Inputs - BP'!G1398, 'F_Input Override'!G1398 ) )</f>
        <v>45.330443845951713</v>
      </c>
      <c r="H1398" s="58">
        <f xml:space="preserve"> IF( ISNA( 'F_Input Override'!H1398 ), "", IF( ISBLANK( 'F_Input Override'!H1398 ), 'F_Inputs - BP'!H1398, 'F_Input Override'!H1398 ) )</f>
        <v>56.615592353731067</v>
      </c>
      <c r="I1398" s="58">
        <f xml:space="preserve"> IF( ISNA( 'F_Input Override'!I1398 ), "", IF( ISBLANK( 'F_Input Override'!I1398 ), 'F_Inputs - BP'!I1398, 'F_Input Override'!I1398 ) )</f>
        <v>40.061426651345897</v>
      </c>
      <c r="J1398" s="58">
        <f xml:space="preserve"> IF( ISNA( 'F_Input Override'!J1398 ), "", IF( ISBLANK( 'F_Input Override'!J1398 ), 'F_Inputs - BP'!J1398, 'F_Input Override'!J1398 ) )</f>
        <v>33.802332508769908</v>
      </c>
      <c r="K1398" s="64" t="str">
        <f xml:space="preserve"> INDEX(Lookup!C:C, MATCH('Inp - BP final'!B1398, Lookup!B:B, 0),)</f>
        <v>Total W - Enh capex</v>
      </c>
      <c r="L1398" t="s">
        <v>366</v>
      </c>
    </row>
    <row r="1399" spans="1:12">
      <c r="A1399" t="s">
        <v>354</v>
      </c>
      <c r="B1399" t="s">
        <v>94</v>
      </c>
      <c r="C1399" t="s">
        <v>95</v>
      </c>
      <c r="D1399" t="s">
        <v>47</v>
      </c>
      <c r="E1399" t="s">
        <v>41</v>
      </c>
      <c r="F1399" s="58">
        <f xml:space="preserve"> IF( ISNA( 'F_Input Override'!F1399 ), "", IF( ISBLANK( 'F_Input Override'!F1399 ), 'F_Inputs - BP'!F1399, 'F_Input Override'!F1399 ) )</f>
        <v>33.40031296928538</v>
      </c>
      <c r="G1399" s="58">
        <f xml:space="preserve"> IF( ISNA( 'F_Input Override'!G1399 ), "", IF( ISBLANK( 'F_Input Override'!G1399 ), 'F_Inputs - BP'!G1399, 'F_Input Override'!G1399 ) )</f>
        <v>32.906140802816651</v>
      </c>
      <c r="H1399" s="58">
        <f xml:space="preserve"> IF( ISNA( 'F_Input Override'!H1399 ), "", IF( ISBLANK( 'F_Input Override'!H1399 ), 'F_Inputs - BP'!H1399, 'F_Input Override'!H1399 ) )</f>
        <v>32.393633391567853</v>
      </c>
      <c r="I1399" s="58">
        <f xml:space="preserve"> IF( ISNA( 'F_Input Override'!I1399 ), "", IF( ISBLANK( 'F_Input Override'!I1399 ), 'F_Inputs - BP'!I1399, 'F_Input Override'!I1399 ) )</f>
        <v>32.037641287109068</v>
      </c>
      <c r="J1399" s="58">
        <f xml:space="preserve"> IF( ISNA( 'F_Input Override'!J1399 ), "", IF( ISBLANK( 'F_Input Override'!J1399 ), 'F_Inputs - BP'!J1399, 'F_Input Override'!J1399 ) )</f>
        <v>32.485342988661181</v>
      </c>
      <c r="K1399" s="64" t="str">
        <f xml:space="preserve"> INDEX(Lookup!C:C, MATCH('Inp - BP final'!B1399, Lookup!B:B, 0),)</f>
        <v>WWN+ - Base opex</v>
      </c>
    </row>
    <row r="1400" spans="1:12">
      <c r="A1400" t="s">
        <v>354</v>
      </c>
      <c r="B1400" t="s">
        <v>96</v>
      </c>
      <c r="C1400" t="s">
        <v>97</v>
      </c>
      <c r="D1400" t="s">
        <v>47</v>
      </c>
      <c r="E1400" t="s">
        <v>41</v>
      </c>
      <c r="F1400" s="58">
        <f xml:space="preserve"> IF( ISNA( 'F_Input Override'!F1400 ), "", IF( ISBLANK( 'F_Input Override'!F1400 ), 'F_Inputs - BP'!F1400, 'F_Input Override'!F1400 ) )</f>
        <v>8.4393473730401798</v>
      </c>
      <c r="G1400" s="58">
        <f xml:space="preserve"> IF( ISNA( 'F_Input Override'!G1400 ), "", IF( ISBLANK( 'F_Input Override'!G1400 ), 'F_Inputs - BP'!G1400, 'F_Input Override'!G1400 ) )</f>
        <v>8.2869722888666608</v>
      </c>
      <c r="H1400" s="58">
        <f xml:space="preserve"> IF( ISNA( 'F_Input Override'!H1400 ), "", IF( ISBLANK( 'F_Input Override'!H1400 ), 'F_Inputs - BP'!H1400, 'F_Input Override'!H1400 ) )</f>
        <v>8.0895836466645523</v>
      </c>
      <c r="I1400" s="58">
        <f xml:space="preserve"> IF( ISNA( 'F_Input Override'!I1400 ), "", IF( ISBLANK( 'F_Input Override'!I1400 ), 'F_Inputs - BP'!I1400, 'F_Input Override'!I1400 ) )</f>
        <v>7.9545670385572116</v>
      </c>
      <c r="J1400" s="58">
        <f xml:space="preserve"> IF( ISNA( 'F_Input Override'!J1400 ), "", IF( ISBLANK( 'F_Input Override'!J1400 ), 'F_Inputs - BP'!J1400, 'F_Input Override'!J1400 ) )</f>
        <v>8.1652501922287897</v>
      </c>
      <c r="K1400" s="64" t="str">
        <f xml:space="preserve"> INDEX(Lookup!C:C, MATCH('Inp - BP final'!B1400, Lookup!B:B, 0),)</f>
        <v>WWN+ - Base opex</v>
      </c>
    </row>
    <row r="1401" spans="1:12">
      <c r="A1401" t="s">
        <v>354</v>
      </c>
      <c r="B1401" t="s">
        <v>98</v>
      </c>
      <c r="C1401" t="s">
        <v>99</v>
      </c>
      <c r="D1401" t="s">
        <v>47</v>
      </c>
      <c r="E1401" t="s">
        <v>41</v>
      </c>
      <c r="F1401" s="58">
        <f xml:space="preserve"> IF( ISNA( 'F_Input Override'!F1401 ), "", IF( ISBLANK( 'F_Input Override'!F1401 ), 'F_Inputs - BP'!F1401, 'F_Input Override'!F1401 ) )</f>
        <v>8.5138843000418536</v>
      </c>
      <c r="G1401" s="58">
        <f xml:space="preserve"> IF( ISNA( 'F_Input Override'!G1401 ), "", IF( ISBLANK( 'F_Input Override'!G1401 ), 'F_Inputs - BP'!G1401, 'F_Input Override'!G1401 ) )</f>
        <v>8.355160254027771</v>
      </c>
      <c r="H1401" s="58">
        <f xml:space="preserve"> IF( ISNA( 'F_Input Override'!H1401 ), "", IF( ISBLANK( 'F_Input Override'!H1401 ), 'F_Inputs - BP'!H1401, 'F_Input Override'!H1401 ) )</f>
        <v>8.1425498985136535</v>
      </c>
      <c r="I1401" s="58">
        <f xml:space="preserve"> IF( ISNA( 'F_Input Override'!I1401 ), "", IF( ISBLANK( 'F_Input Override'!I1401 ), 'F_Inputs - BP'!I1401, 'F_Input Override'!I1401 ) )</f>
        <v>8.008904784955428</v>
      </c>
      <c r="J1401" s="58">
        <f xml:space="preserve"> IF( ISNA( 'F_Input Override'!J1401 ), "", IF( ISBLANK( 'F_Input Override'!J1401 ), 'F_Inputs - BP'!J1401, 'F_Input Override'!J1401 ) )</f>
        <v>8.2283664033633226</v>
      </c>
      <c r="K1401" s="64" t="str">
        <f xml:space="preserve"> INDEX(Lookup!C:C, MATCH('Inp - BP final'!B1401, Lookup!B:B, 0),)</f>
        <v>WWN+ - Base opex</v>
      </c>
    </row>
    <row r="1402" spans="1:12">
      <c r="A1402" t="s">
        <v>354</v>
      </c>
      <c r="B1402" t="s">
        <v>100</v>
      </c>
      <c r="C1402" t="s">
        <v>101</v>
      </c>
      <c r="D1402" t="s">
        <v>47</v>
      </c>
      <c r="E1402" t="s">
        <v>41</v>
      </c>
      <c r="F1402" s="58">
        <f xml:space="preserve"> IF( ISNA( 'F_Input Override'!F1402 ), "", IF( ISBLANK( 'F_Input Override'!F1402 ), 'F_Inputs - BP'!F1402, 'F_Input Override'!F1402 ) )</f>
        <v>73.311517256664672</v>
      </c>
      <c r="G1402" s="58">
        <f xml:space="preserve"> IF( ISNA( 'F_Input Override'!G1402 ), "", IF( ISBLANK( 'F_Input Override'!G1402 ), 'F_Inputs - BP'!G1402, 'F_Input Override'!G1402 ) )</f>
        <v>73.989168235895221</v>
      </c>
      <c r="H1402" s="58">
        <f xml:space="preserve"> IF( ISNA( 'F_Input Override'!H1402 ), "", IF( ISBLANK( 'F_Input Override'!H1402 ), 'F_Inputs - BP'!H1402, 'F_Input Override'!H1402 ) )</f>
        <v>72.078283846773161</v>
      </c>
      <c r="I1402" s="58">
        <f xml:space="preserve"> IF( ISNA( 'F_Input Override'!I1402 ), "", IF( ISBLANK( 'F_Input Override'!I1402 ), 'F_Inputs - BP'!I1402, 'F_Input Override'!I1402 ) )</f>
        <v>71.553685411698865</v>
      </c>
      <c r="J1402" s="58">
        <f xml:space="preserve"> IF( ISNA( 'F_Input Override'!J1402 ), "", IF( ISBLANK( 'F_Input Override'!J1402 ), 'F_Inputs - BP'!J1402, 'F_Input Override'!J1402 ) )</f>
        <v>83.315930445746261</v>
      </c>
      <c r="K1402" s="64" t="str">
        <f xml:space="preserve"> INDEX(Lookup!C:C, MATCH('Inp - BP final'!B1402, Lookup!B:B, 0),)</f>
        <v>WWN+ - Base opex</v>
      </c>
    </row>
    <row r="1403" spans="1:12">
      <c r="A1403" t="s">
        <v>354</v>
      </c>
      <c r="B1403" t="s">
        <v>102</v>
      </c>
      <c r="C1403" t="s">
        <v>103</v>
      </c>
      <c r="D1403" t="s">
        <v>47</v>
      </c>
      <c r="E1403" t="s">
        <v>41</v>
      </c>
      <c r="F1403" s="58">
        <f xml:space="preserve"> IF( ISNA( 'F_Input Override'!F1403 ), "", IF( ISBLANK( 'F_Input Override'!F1403 ), 'F_Inputs - BP'!F1403, 'F_Input Override'!F1403 ) )</f>
        <v>2.3761388288274969</v>
      </c>
      <c r="G1403" s="58">
        <f xml:space="preserve"> IF( ISNA( 'F_Input Override'!G1403 ), "", IF( ISBLANK( 'F_Input Override'!G1403 ), 'F_Inputs - BP'!G1403, 'F_Input Override'!G1403 ) )</f>
        <v>2.5910741065178051</v>
      </c>
      <c r="H1403" s="58">
        <f xml:space="preserve"> IF( ISNA( 'F_Input Override'!H1403 ), "", IF( ISBLANK( 'F_Input Override'!H1403 ), 'F_Inputs - BP'!H1403, 'F_Input Override'!H1403 ) )</f>
        <v>2.5728437889160451</v>
      </c>
      <c r="I1403" s="58">
        <f xml:space="preserve"> IF( ISNA( 'F_Input Override'!I1403 ), "", IF( ISBLANK( 'F_Input Override'!I1403 ), 'F_Inputs - BP'!I1403, 'F_Input Override'!I1403 ) )</f>
        <v>2.64062900373753</v>
      </c>
      <c r="J1403" s="58">
        <f xml:space="preserve"> IF( ISNA( 'F_Input Override'!J1403 ), "", IF( ISBLANK( 'F_Input Override'!J1403 ), 'F_Inputs - BP'!J1403, 'F_Input Override'!J1403 ) )</f>
        <v>2.699240660235882</v>
      </c>
      <c r="K1403" s="64" t="str">
        <f xml:space="preserve"> INDEX(Lookup!C:C, MATCH('Inp - BP final'!B1403, Lookup!B:B, 0),)</f>
        <v>WWN+ - Base opex</v>
      </c>
    </row>
    <row r="1404" spans="1:12">
      <c r="A1404" t="s">
        <v>354</v>
      </c>
      <c r="B1404" t="s">
        <v>104</v>
      </c>
      <c r="C1404" t="s">
        <v>105</v>
      </c>
      <c r="D1404" t="s">
        <v>47</v>
      </c>
      <c r="E1404" t="s">
        <v>41</v>
      </c>
      <c r="F1404" s="58">
        <f xml:space="preserve"> IF( ISNA( 'F_Input Override'!F1404 ), "", IF( ISBLANK( 'F_Input Override'!F1404 ), 'F_Inputs - BP'!F1404, 'F_Input Override'!F1404 ) )</f>
        <v>10.59640929123408</v>
      </c>
      <c r="G1404" s="58">
        <f xml:space="preserve"> IF( ISNA( 'F_Input Override'!G1404 ), "", IF( ISBLANK( 'F_Input Override'!G1404 ), 'F_Inputs - BP'!G1404, 'F_Input Override'!G1404 ) )</f>
        <v>10.480153378716061</v>
      </c>
      <c r="H1404" s="58">
        <f xml:space="preserve"> IF( ISNA( 'F_Input Override'!H1404 ), "", IF( ISBLANK( 'F_Input Override'!H1404 ), 'F_Inputs - BP'!H1404, 'F_Input Override'!H1404 ) )</f>
        <v>10.386454350888579</v>
      </c>
      <c r="I1404" s="58">
        <f xml:space="preserve"> IF( ISNA( 'F_Input Override'!I1404 ), "", IF( ISBLANK( 'F_Input Override'!I1404 ), 'F_Inputs - BP'!I1404, 'F_Input Override'!I1404 ) )</f>
        <v>10.296812163986131</v>
      </c>
      <c r="J1404" s="58">
        <f xml:space="preserve"> IF( ISNA( 'F_Input Override'!J1404 ), "", IF( ISBLANK( 'F_Input Override'!J1404 ), 'F_Inputs - BP'!J1404, 'F_Input Override'!J1404 ) )</f>
        <v>10.22534580235429</v>
      </c>
      <c r="K1404" s="64" t="str">
        <f xml:space="preserve"> INDEX(Lookup!C:C, MATCH('Inp - BP final'!B1404, Lookup!B:B, 0),)</f>
        <v>BIO - Base opex</v>
      </c>
    </row>
    <row r="1405" spans="1:12">
      <c r="A1405" t="s">
        <v>354</v>
      </c>
      <c r="B1405" t="s">
        <v>106</v>
      </c>
      <c r="C1405" t="s">
        <v>107</v>
      </c>
      <c r="D1405" t="s">
        <v>47</v>
      </c>
      <c r="E1405" t="s">
        <v>41</v>
      </c>
      <c r="F1405" s="58">
        <f xml:space="preserve"> IF( ISNA( 'F_Input Override'!F1405 ), "", IF( ISBLANK( 'F_Input Override'!F1405 ), 'F_Inputs - BP'!F1405, 'F_Input Override'!F1405 ) )</f>
        <v>17.952612917996149</v>
      </c>
      <c r="G1405" s="58">
        <f xml:space="preserve"> IF( ISNA( 'F_Input Override'!G1405 ), "", IF( ISBLANK( 'F_Input Override'!G1405 ), 'F_Inputs - BP'!G1405, 'F_Input Override'!G1405 ) )</f>
        <v>20.83326318743169</v>
      </c>
      <c r="H1405" s="58">
        <f xml:space="preserve"> IF( ISNA( 'F_Input Override'!H1405 ), "", IF( ISBLANK( 'F_Input Override'!H1405 ), 'F_Inputs - BP'!H1405, 'F_Input Override'!H1405 ) )</f>
        <v>20.704939979717029</v>
      </c>
      <c r="I1405" s="58">
        <f xml:space="preserve"> IF( ISNA( 'F_Input Override'!I1405 ), "", IF( ISBLANK( 'F_Input Override'!I1405 ), 'F_Inputs - BP'!I1405, 'F_Input Override'!I1405 ) )</f>
        <v>21.826634958835651</v>
      </c>
      <c r="J1405" s="58">
        <f xml:space="preserve"> IF( ISNA( 'F_Input Override'!J1405 ), "", IF( ISBLANK( 'F_Input Override'!J1405 ), 'F_Inputs - BP'!J1405, 'F_Input Override'!J1405 ) )</f>
        <v>22.76476151516459</v>
      </c>
      <c r="K1405" s="64" t="str">
        <f xml:space="preserve"> INDEX(Lookup!C:C, MATCH('Inp - BP final'!B1405, Lookup!B:B, 0),)</f>
        <v>BIO - Base opex</v>
      </c>
    </row>
    <row r="1406" spans="1:12">
      <c r="A1406" t="s">
        <v>354</v>
      </c>
      <c r="B1406" t="s">
        <v>108</v>
      </c>
      <c r="C1406" t="s">
        <v>109</v>
      </c>
      <c r="D1406" t="s">
        <v>47</v>
      </c>
      <c r="E1406" t="s">
        <v>41</v>
      </c>
      <c r="F1406" s="58">
        <f xml:space="preserve"> IF( ISNA( 'F_Input Override'!F1406 ), "", IF( ISBLANK( 'F_Input Override'!F1406 ), 'F_Inputs - BP'!F1406, 'F_Input Override'!F1406 ) )</f>
        <v>6.0246043570744794</v>
      </c>
      <c r="G1406" s="58">
        <f xml:space="preserve"> IF( ISNA( 'F_Input Override'!G1406 ), "", IF( ISBLANK( 'F_Input Override'!G1406 ), 'F_Inputs - BP'!G1406, 'F_Input Override'!G1406 ) )</f>
        <v>5.9923679398341676</v>
      </c>
      <c r="H1406" s="58">
        <f xml:space="preserve"> IF( ISNA( 'F_Input Override'!H1406 ), "", IF( ISBLANK( 'F_Input Override'!H1406 ), 'F_Inputs - BP'!H1406, 'F_Input Override'!H1406 ) )</f>
        <v>5.9572260698647739</v>
      </c>
      <c r="I1406" s="58">
        <f xml:space="preserve"> IF( ISNA( 'F_Input Override'!I1406 ), "", IF( ISBLANK( 'F_Input Override'!I1406 ), 'F_Inputs - BP'!I1406, 'F_Input Override'!I1406 ) )</f>
        <v>5.9244676117469668</v>
      </c>
      <c r="J1406" s="58">
        <f xml:space="preserve"> IF( ISNA( 'F_Input Override'!J1406 ), "", IF( ISBLANK( 'F_Input Override'!J1406 ), 'F_Inputs - BP'!J1406, 'F_Input Override'!J1406 ) )</f>
        <v>5.9039853893082901</v>
      </c>
      <c r="K1406" s="64" t="str">
        <f xml:space="preserve"> INDEX(Lookup!C:C, MATCH('Inp - BP final'!B1406, Lookup!B:B, 0),)</f>
        <v>BIO - Base opex</v>
      </c>
    </row>
    <row r="1407" spans="1:12">
      <c r="A1407" t="s">
        <v>354</v>
      </c>
      <c r="B1407" t="s">
        <v>110</v>
      </c>
      <c r="C1407" t="s">
        <v>111</v>
      </c>
      <c r="D1407" t="s">
        <v>47</v>
      </c>
      <c r="E1407" t="s">
        <v>41</v>
      </c>
      <c r="F1407" s="58">
        <f xml:space="preserve"> IF( ISNA( 'F_Input Override'!F1407 ), "", IF( ISBLANK( 'F_Input Override'!F1407 ), 'F_Inputs - BP'!F1407, 'F_Input Override'!F1407 ) )</f>
        <v>0</v>
      </c>
      <c r="G1407" s="58">
        <f xml:space="preserve"> IF( ISNA( 'F_Input Override'!G1407 ), "", IF( ISBLANK( 'F_Input Override'!G1407 ), 'F_Inputs - BP'!G1407, 'F_Input Override'!G1407 ) )</f>
        <v>0</v>
      </c>
      <c r="H1407" s="58">
        <f xml:space="preserve"> IF( ISNA( 'F_Input Override'!H1407 ), "", IF( ISBLANK( 'F_Input Override'!H1407 ), 'F_Inputs - BP'!H1407, 'F_Input Override'!H1407 ) )</f>
        <v>0</v>
      </c>
      <c r="I1407" s="58">
        <f xml:space="preserve"> IF( ISNA( 'F_Input Override'!I1407 ), "", IF( ISBLANK( 'F_Input Override'!I1407 ), 'F_Inputs - BP'!I1407, 'F_Input Override'!I1407 ) )</f>
        <v>0</v>
      </c>
      <c r="J1407" s="58">
        <f xml:space="preserve"> IF( ISNA( 'F_Input Override'!J1407 ), "", IF( ISBLANK( 'F_Input Override'!J1407 ), 'F_Inputs - BP'!J1407, 'F_Input Override'!J1407 ) )</f>
        <v>0</v>
      </c>
      <c r="K1407" s="64" t="str">
        <f xml:space="preserve"> INDEX(Lookup!C:C, MATCH('Inp - BP final'!B1407, Lookup!B:B, 0),)</f>
        <v>ADDN1 - Base opex</v>
      </c>
    </row>
    <row r="1408" spans="1:12">
      <c r="A1408" t="s">
        <v>354</v>
      </c>
      <c r="B1408" t="s">
        <v>112</v>
      </c>
      <c r="C1408" t="s">
        <v>113</v>
      </c>
      <c r="D1408" t="s">
        <v>47</v>
      </c>
      <c r="E1408" t="s">
        <v>41</v>
      </c>
      <c r="F1408" s="58">
        <f xml:space="preserve"> IF( ISNA( 'F_Input Override'!F1408 ), "", IF( ISBLANK( 'F_Input Override'!F1408 ), 'F_Inputs - BP'!F1408, 'F_Input Override'!F1408 ) )</f>
        <v>0</v>
      </c>
      <c r="G1408" s="58">
        <f xml:space="preserve"> IF( ISNA( 'F_Input Override'!G1408 ), "", IF( ISBLANK( 'F_Input Override'!G1408 ), 'F_Inputs - BP'!G1408, 'F_Input Override'!G1408 ) )</f>
        <v>0</v>
      </c>
      <c r="H1408" s="58">
        <f xml:space="preserve"> IF( ISNA( 'F_Input Override'!H1408 ), "", IF( ISBLANK( 'F_Input Override'!H1408 ), 'F_Inputs - BP'!H1408, 'F_Input Override'!H1408 ) )</f>
        <v>0</v>
      </c>
      <c r="I1408" s="58">
        <f xml:space="preserve"> IF( ISNA( 'F_Input Override'!I1408 ), "", IF( ISBLANK( 'F_Input Override'!I1408 ), 'F_Inputs - BP'!I1408, 'F_Input Override'!I1408 ) )</f>
        <v>0</v>
      </c>
      <c r="J1408" s="58">
        <f xml:space="preserve"> IF( ISNA( 'F_Input Override'!J1408 ), "", IF( ISBLANK( 'F_Input Override'!J1408 ), 'F_Inputs - BP'!J1408, 'F_Input Override'!J1408 ) )</f>
        <v>0</v>
      </c>
      <c r="K1408" s="64" t="str">
        <f xml:space="preserve"> INDEX(Lookup!C:C, MATCH('Inp - BP final'!B1408, Lookup!B:B, 0),)</f>
        <v>ADDN2 - Base opex</v>
      </c>
    </row>
    <row r="1409" spans="1:12">
      <c r="A1409" t="s">
        <v>354</v>
      </c>
      <c r="B1409" t="s">
        <v>114</v>
      </c>
      <c r="C1409" t="s">
        <v>57</v>
      </c>
      <c r="D1409" t="s">
        <v>47</v>
      </c>
      <c r="E1409" t="s">
        <v>41</v>
      </c>
      <c r="F1409" s="58">
        <f xml:space="preserve"> IF( ISNA( 'F_Input Override'!F1409 ), "", IF( ISBLANK( 'F_Input Override'!F1409 ), 'F_Inputs - BP'!F1409, 'F_Input Override'!F1409 ) )</f>
        <v>160.61482729416429</v>
      </c>
      <c r="G1409" s="58">
        <f xml:space="preserve"> IF( ISNA( 'F_Input Override'!G1409 ), "", IF( ISBLANK( 'F_Input Override'!G1409 ), 'F_Inputs - BP'!G1409, 'F_Input Override'!G1409 ) )</f>
        <v>163.43430019410599</v>
      </c>
      <c r="H1409" s="58">
        <f xml:space="preserve"> IF( ISNA( 'F_Input Override'!H1409 ), "", IF( ISBLANK( 'F_Input Override'!H1409 ), 'F_Inputs - BP'!H1409, 'F_Input Override'!H1409 ) )</f>
        <v>160.32551497290561</v>
      </c>
      <c r="I1409" s="58">
        <f xml:space="preserve"> IF( ISNA( 'F_Input Override'!I1409 ), "", IF( ISBLANK( 'F_Input Override'!I1409 ), 'F_Inputs - BP'!I1409, 'F_Input Override'!I1409 ) )</f>
        <v>160.2433422606268</v>
      </c>
      <c r="J1409" s="58">
        <f xml:space="preserve"> IF( ISNA( 'F_Input Override'!J1409 ), "", IF( ISBLANK( 'F_Input Override'!J1409 ), 'F_Inputs - BP'!J1409, 'F_Input Override'!J1409 ) )</f>
        <v>173.78822339706261</v>
      </c>
      <c r="K1409" s="64" t="str">
        <f xml:space="preserve"> INDEX(Lookup!C:C, MATCH('Inp - BP final'!B1409, Lookup!B:B, 0),)</f>
        <v>Total WW - Base opex</v>
      </c>
      <c r="L1409" t="s">
        <v>366</v>
      </c>
    </row>
    <row r="1410" spans="1:12">
      <c r="A1410" t="s">
        <v>354</v>
      </c>
      <c r="B1410" t="s">
        <v>115</v>
      </c>
      <c r="C1410" t="s">
        <v>116</v>
      </c>
      <c r="D1410" t="s">
        <v>47</v>
      </c>
      <c r="E1410" t="s">
        <v>41</v>
      </c>
      <c r="F1410" s="58">
        <f xml:space="preserve"> IF( ISNA( 'F_Input Override'!F1410 ), "", IF( ISBLANK( 'F_Input Override'!F1410 ), 'F_Inputs - BP'!F1410, 'F_Input Override'!F1410 ) )</f>
        <v>2.5164945303925159</v>
      </c>
      <c r="G1410" s="58">
        <f xml:space="preserve"> IF( ISNA( 'F_Input Override'!G1410 ), "", IF( ISBLANK( 'F_Input Override'!G1410 ), 'F_Inputs - BP'!G1410, 'F_Input Override'!G1410 ) )</f>
        <v>4.9469690943179776</v>
      </c>
      <c r="H1410" s="58">
        <f xml:space="preserve"> IF( ISNA( 'F_Input Override'!H1410 ), "", IF( ISBLANK( 'F_Input Override'!H1410 ), 'F_Inputs - BP'!H1410, 'F_Input Override'!H1410 ) )</f>
        <v>4.8419253187686673</v>
      </c>
      <c r="I1410" s="58">
        <f xml:space="preserve"> IF( ISNA( 'F_Input Override'!I1410 ), "", IF( ISBLANK( 'F_Input Override'!I1410 ), 'F_Inputs - BP'!I1410, 'F_Input Override'!I1410 ) )</f>
        <v>7.4603549988783762</v>
      </c>
      <c r="J1410" s="58">
        <f xml:space="preserve"> IF( ISNA( 'F_Input Override'!J1410 ), "", IF( ISBLANK( 'F_Input Override'!J1410 ), 'F_Inputs - BP'!J1410, 'F_Input Override'!J1410 ) )</f>
        <v>10.917914095682599</v>
      </c>
      <c r="K1410" s="64" t="str">
        <f xml:space="preserve"> INDEX(Lookup!C:C, MATCH('Inp - BP final'!B1410, Lookup!B:B, 0),)</f>
        <v>WWN+ - Enh opex</v>
      </c>
    </row>
    <row r="1411" spans="1:12">
      <c r="A1411" t="s">
        <v>354</v>
      </c>
      <c r="B1411" t="s">
        <v>117</v>
      </c>
      <c r="C1411" t="s">
        <v>118</v>
      </c>
      <c r="D1411" t="s">
        <v>47</v>
      </c>
      <c r="E1411" t="s">
        <v>41</v>
      </c>
      <c r="F1411" s="58">
        <f xml:space="preserve"> IF( ISNA( 'F_Input Override'!F1411 ), "", IF( ISBLANK( 'F_Input Override'!F1411 ), 'F_Inputs - BP'!F1411, 'F_Input Override'!F1411 ) )</f>
        <v>1.8963128467954529E-2</v>
      </c>
      <c r="G1411" s="58">
        <f xml:space="preserve"> IF( ISNA( 'F_Input Override'!G1411 ), "", IF( ISBLANK( 'F_Input Override'!G1411 ), 'F_Inputs - BP'!G1411, 'F_Input Override'!G1411 ) )</f>
        <v>2.2707433831863591E-2</v>
      </c>
      <c r="H1411" s="58">
        <f xml:space="preserve"> IF( ISNA( 'F_Input Override'!H1411 ), "", IF( ISBLANK( 'F_Input Override'!H1411 ), 'F_Inputs - BP'!H1411, 'F_Input Override'!H1411 ) )</f>
        <v>2.8500330933026431E-2</v>
      </c>
      <c r="I1411" s="58">
        <f xml:space="preserve"> IF( ISNA( 'F_Input Override'!I1411 ), "", IF( ISBLANK( 'F_Input Override'!I1411 ), 'F_Inputs - BP'!I1411, 'F_Input Override'!I1411 ) )</f>
        <v>7.7766643099349705E-2</v>
      </c>
      <c r="J1411" s="58">
        <f xml:space="preserve"> IF( ISNA( 'F_Input Override'!J1411 ), "", IF( ISBLANK( 'F_Input Override'!J1411 ), 'F_Inputs - BP'!J1411, 'F_Input Override'!J1411 ) )</f>
        <v>2.435855522119958E-2</v>
      </c>
      <c r="K1411" s="64" t="str">
        <f xml:space="preserve"> INDEX(Lookup!C:C, MATCH('Inp - BP final'!B1411, Lookup!B:B, 0),)</f>
        <v>WWN+ - Enh opex</v>
      </c>
    </row>
    <row r="1412" spans="1:12">
      <c r="A1412" t="s">
        <v>354</v>
      </c>
      <c r="B1412" t="s">
        <v>119</v>
      </c>
      <c r="C1412" t="s">
        <v>120</v>
      </c>
      <c r="D1412" t="s">
        <v>47</v>
      </c>
      <c r="E1412" t="s">
        <v>41</v>
      </c>
      <c r="F1412" s="58">
        <f xml:space="preserve"> IF( ISNA( 'F_Input Override'!F1412 ), "", IF( ISBLANK( 'F_Input Override'!F1412 ), 'F_Inputs - BP'!F1412, 'F_Input Override'!F1412 ) )</f>
        <v>0</v>
      </c>
      <c r="G1412" s="58">
        <f xml:space="preserve"> IF( ISNA( 'F_Input Override'!G1412 ), "", IF( ISBLANK( 'F_Input Override'!G1412 ), 'F_Inputs - BP'!G1412, 'F_Input Override'!G1412 ) )</f>
        <v>0</v>
      </c>
      <c r="H1412" s="58">
        <f xml:space="preserve"> IF( ISNA( 'F_Input Override'!H1412 ), "", IF( ISBLANK( 'F_Input Override'!H1412 ), 'F_Inputs - BP'!H1412, 'F_Input Override'!H1412 ) )</f>
        <v>0</v>
      </c>
      <c r="I1412" s="58">
        <f xml:space="preserve"> IF( ISNA( 'F_Input Override'!I1412 ), "", IF( ISBLANK( 'F_Input Override'!I1412 ), 'F_Inputs - BP'!I1412, 'F_Input Override'!I1412 ) )</f>
        <v>0</v>
      </c>
      <c r="J1412" s="58">
        <f xml:space="preserve"> IF( ISNA( 'F_Input Override'!J1412 ), "", IF( ISBLANK( 'F_Input Override'!J1412 ), 'F_Inputs - BP'!J1412, 'F_Input Override'!J1412 ) )</f>
        <v>0</v>
      </c>
      <c r="K1412" s="64" t="str">
        <f xml:space="preserve"> INDEX(Lookup!C:C, MATCH('Inp - BP final'!B1412, Lookup!B:B, 0),)</f>
        <v>WWN+ - Enh opex</v>
      </c>
    </row>
    <row r="1413" spans="1:12">
      <c r="A1413" t="s">
        <v>354</v>
      </c>
      <c r="B1413" t="s">
        <v>121</v>
      </c>
      <c r="C1413" t="s">
        <v>122</v>
      </c>
      <c r="D1413" t="s">
        <v>47</v>
      </c>
      <c r="E1413" t="s">
        <v>41</v>
      </c>
      <c r="F1413" s="58">
        <f xml:space="preserve"> IF( ISNA( 'F_Input Override'!F1413 ), "", IF( ISBLANK( 'F_Input Override'!F1413 ), 'F_Inputs - BP'!F1413, 'F_Input Override'!F1413 ) )</f>
        <v>12.91966444355535</v>
      </c>
      <c r="G1413" s="58">
        <f xml:space="preserve"> IF( ISNA( 'F_Input Override'!G1413 ), "", IF( ISBLANK( 'F_Input Override'!G1413 ), 'F_Inputs - BP'!G1413, 'F_Input Override'!G1413 ) )</f>
        <v>10.23969599560095</v>
      </c>
      <c r="H1413" s="58">
        <f xml:space="preserve"> IF( ISNA( 'F_Input Override'!H1413 ), "", IF( ISBLANK( 'F_Input Override'!H1413 ), 'F_Inputs - BP'!H1413, 'F_Input Override'!H1413 ) )</f>
        <v>8.1913121056190494</v>
      </c>
      <c r="I1413" s="58">
        <f xml:space="preserve"> IF( ISNA( 'F_Input Override'!I1413 ), "", IF( ISBLANK( 'F_Input Override'!I1413 ), 'F_Inputs - BP'!I1413, 'F_Input Override'!I1413 ) )</f>
        <v>9.5053229660508833</v>
      </c>
      <c r="J1413" s="58">
        <f xml:space="preserve"> IF( ISNA( 'F_Input Override'!J1413 ), "", IF( ISBLANK( 'F_Input Override'!J1413 ), 'F_Inputs - BP'!J1413, 'F_Input Override'!J1413 ) )</f>
        <v>18.88862745631933</v>
      </c>
      <c r="K1413" s="64" t="str">
        <f xml:space="preserve"> INDEX(Lookup!C:C, MATCH('Inp - BP final'!B1413, Lookup!B:B, 0),)</f>
        <v>WWN+ - Enh opex</v>
      </c>
    </row>
    <row r="1414" spans="1:12">
      <c r="A1414" t="s">
        <v>354</v>
      </c>
      <c r="B1414" t="s">
        <v>123</v>
      </c>
      <c r="C1414" t="s">
        <v>124</v>
      </c>
      <c r="D1414" t="s">
        <v>47</v>
      </c>
      <c r="E1414" t="s">
        <v>41</v>
      </c>
      <c r="F1414" s="58">
        <f xml:space="preserve"> IF( ISNA( 'F_Input Override'!F1414 ), "", IF( ISBLANK( 'F_Input Override'!F1414 ), 'F_Inputs - BP'!F1414, 'F_Input Override'!F1414 ) )</f>
        <v>0</v>
      </c>
      <c r="G1414" s="58">
        <f xml:space="preserve"> IF( ISNA( 'F_Input Override'!G1414 ), "", IF( ISBLANK( 'F_Input Override'!G1414 ), 'F_Inputs - BP'!G1414, 'F_Input Override'!G1414 ) )</f>
        <v>0</v>
      </c>
      <c r="H1414" s="58">
        <f xml:space="preserve"> IF( ISNA( 'F_Input Override'!H1414 ), "", IF( ISBLANK( 'F_Input Override'!H1414 ), 'F_Inputs - BP'!H1414, 'F_Input Override'!H1414 ) )</f>
        <v>0</v>
      </c>
      <c r="I1414" s="58">
        <f xml:space="preserve"> IF( ISNA( 'F_Input Override'!I1414 ), "", IF( ISBLANK( 'F_Input Override'!I1414 ), 'F_Inputs - BP'!I1414, 'F_Input Override'!I1414 ) )</f>
        <v>0</v>
      </c>
      <c r="J1414" s="58">
        <f xml:space="preserve"> IF( ISNA( 'F_Input Override'!J1414 ), "", IF( ISBLANK( 'F_Input Override'!J1414 ), 'F_Inputs - BP'!J1414, 'F_Input Override'!J1414 ) )</f>
        <v>0</v>
      </c>
      <c r="K1414" s="64" t="str">
        <f xml:space="preserve"> INDEX(Lookup!C:C, MATCH('Inp - BP final'!B1414, Lookup!B:B, 0),)</f>
        <v>WWN+ - Enh opex</v>
      </c>
    </row>
    <row r="1415" spans="1:12">
      <c r="A1415" t="s">
        <v>354</v>
      </c>
      <c r="B1415" t="s">
        <v>125</v>
      </c>
      <c r="C1415" t="s">
        <v>126</v>
      </c>
      <c r="D1415" t="s">
        <v>47</v>
      </c>
      <c r="E1415" t="s">
        <v>41</v>
      </c>
      <c r="F1415" s="58">
        <f xml:space="preserve"> IF( ISNA( 'F_Input Override'!F1415 ), "", IF( ISBLANK( 'F_Input Override'!F1415 ), 'F_Inputs - BP'!F1415, 'F_Input Override'!F1415 ) )</f>
        <v>6.0123628780677681E-3</v>
      </c>
      <c r="G1415" s="58">
        <f xml:space="preserve"> IF( ISNA( 'F_Input Override'!G1415 ), "", IF( ISBLANK( 'F_Input Override'!G1415 ), 'F_Inputs - BP'!G1415, 'F_Input Override'!G1415 ) )</f>
        <v>4.8884943889274234E-3</v>
      </c>
      <c r="H1415" s="58">
        <f xml:space="preserve"> IF( ISNA( 'F_Input Override'!H1415 ), "", IF( ISBLANK( 'F_Input Override'!H1415 ), 'F_Inputs - BP'!H1415, 'F_Input Override'!H1415 ) )</f>
        <v>4.9061144624614264E-3</v>
      </c>
      <c r="I1415" s="58">
        <f xml:space="preserve"> IF( ISNA( 'F_Input Override'!I1415 ), "", IF( ISBLANK( 'F_Input Override'!I1415 ), 'F_Inputs - BP'!I1415, 'F_Input Override'!I1415 ) )</f>
        <v>5.0098143203939046E-3</v>
      </c>
      <c r="J1415" s="58">
        <f xml:space="preserve"> IF( ISNA( 'F_Input Override'!J1415 ), "", IF( ISBLANK( 'F_Input Override'!J1415 ), 'F_Inputs - BP'!J1415, 'F_Input Override'!J1415 ) )</f>
        <v>5.3354352044532056E-3</v>
      </c>
      <c r="K1415" s="64" t="str">
        <f xml:space="preserve"> INDEX(Lookup!C:C, MATCH('Inp - BP final'!B1415, Lookup!B:B, 0),)</f>
        <v>BIO - Enh opex</v>
      </c>
    </row>
    <row r="1416" spans="1:12">
      <c r="A1416" t="s">
        <v>354</v>
      </c>
      <c r="B1416" t="s">
        <v>127</v>
      </c>
      <c r="C1416" t="s">
        <v>128</v>
      </c>
      <c r="D1416" t="s">
        <v>47</v>
      </c>
      <c r="E1416" t="s">
        <v>41</v>
      </c>
      <c r="F1416" s="58">
        <f xml:space="preserve"> IF( ISNA( 'F_Input Override'!F1416 ), "", IF( ISBLANK( 'F_Input Override'!F1416 ), 'F_Inputs - BP'!F1416, 'F_Input Override'!F1416 ) )</f>
        <v>1.1585625251135969</v>
      </c>
      <c r="G1416" s="58">
        <f xml:space="preserve"> IF( ISNA( 'F_Input Override'!G1416 ), "", IF( ISBLANK( 'F_Input Override'!G1416 ), 'F_Inputs - BP'!G1416, 'F_Input Override'!G1416 ) )</f>
        <v>1.2220785058458741</v>
      </c>
      <c r="H1416" s="58">
        <f xml:space="preserve"> IF( ISNA( 'F_Input Override'!H1416 ), "", IF( ISBLANK( 'F_Input Override'!H1416 ), 'F_Inputs - BP'!H1416, 'F_Input Override'!H1416 ) )</f>
        <v>2.1708610386843392</v>
      </c>
      <c r="I1416" s="58">
        <f xml:space="preserve"> IF( ISNA( 'F_Input Override'!I1416 ), "", IF( ISBLANK( 'F_Input Override'!I1416 ), 'F_Inputs - BP'!I1416, 'F_Input Override'!I1416 ) )</f>
        <v>4.8522215948329661</v>
      </c>
      <c r="J1416" s="58">
        <f xml:space="preserve"> IF( ISNA( 'F_Input Override'!J1416 ), "", IF( ISBLANK( 'F_Input Override'!J1416 ), 'F_Inputs - BP'!J1416, 'F_Input Override'!J1416 ) )</f>
        <v>9.0531596950887927</v>
      </c>
      <c r="K1416" s="64" t="str">
        <f xml:space="preserve"> INDEX(Lookup!C:C, MATCH('Inp - BP final'!B1416, Lookup!B:B, 0),)</f>
        <v>BIO - Enh opex</v>
      </c>
    </row>
    <row r="1417" spans="1:12">
      <c r="A1417" t="s">
        <v>354</v>
      </c>
      <c r="B1417" t="s">
        <v>129</v>
      </c>
      <c r="C1417" t="s">
        <v>130</v>
      </c>
      <c r="D1417" t="s">
        <v>47</v>
      </c>
      <c r="E1417" t="s">
        <v>41</v>
      </c>
      <c r="F1417" s="58">
        <f xml:space="preserve"> IF( ISNA( 'F_Input Override'!F1417 ), "", IF( ISBLANK( 'F_Input Override'!F1417 ), 'F_Inputs - BP'!F1417, 'F_Input Override'!F1417 ) )</f>
        <v>5.6626350685127858E-3</v>
      </c>
      <c r="G1417" s="58">
        <f xml:space="preserve"> IF( ISNA( 'F_Input Override'!G1417 ), "", IF( ISBLANK( 'F_Input Override'!G1417 ), 'F_Inputs - BP'!G1417, 'F_Input Override'!G1417 ) )</f>
        <v>4.6346102809001121E-3</v>
      </c>
      <c r="H1417" s="58">
        <f xml:space="preserve"> IF( ISNA( 'F_Input Override'!H1417 ), "", IF( ISBLANK( 'F_Input Override'!H1417 ), 'F_Inputs - BP'!H1417, 'F_Input Override'!H1417 ) )</f>
        <v>4.8592966703743211E-3</v>
      </c>
      <c r="I1417" s="58">
        <f xml:space="preserve"> IF( ISNA( 'F_Input Override'!I1417 ), "", IF( ISBLANK( 'F_Input Override'!I1417 ), 'F_Inputs - BP'!I1417, 'F_Input Override'!I1417 ) )</f>
        <v>5.0855147305044687E-3</v>
      </c>
      <c r="J1417" s="58">
        <f xml:space="preserve"> IF( ISNA( 'F_Input Override'!J1417 ), "", IF( ISBLANK( 'F_Input Override'!J1417 ), 'F_Inputs - BP'!J1417, 'F_Input Override'!J1417 ) )</f>
        <v>5.6521814030162211E-3</v>
      </c>
      <c r="K1417" s="64" t="str">
        <f xml:space="preserve"> INDEX(Lookup!C:C, MATCH('Inp - BP final'!B1417, Lookup!B:B, 0),)</f>
        <v>BIO - Enh opex</v>
      </c>
    </row>
    <row r="1418" spans="1:12">
      <c r="A1418" t="s">
        <v>354</v>
      </c>
      <c r="B1418" t="s">
        <v>131</v>
      </c>
      <c r="C1418" t="s">
        <v>132</v>
      </c>
      <c r="D1418" t="s">
        <v>47</v>
      </c>
      <c r="E1418" t="s">
        <v>41</v>
      </c>
      <c r="F1418" s="58">
        <f xml:space="preserve"> IF( ISNA( 'F_Input Override'!F1418 ), "", IF( ISBLANK( 'F_Input Override'!F1418 ), 'F_Inputs - BP'!F1418, 'F_Input Override'!F1418 ) )</f>
        <v>0</v>
      </c>
      <c r="G1418" s="58">
        <f xml:space="preserve"> IF( ISNA( 'F_Input Override'!G1418 ), "", IF( ISBLANK( 'F_Input Override'!G1418 ), 'F_Inputs - BP'!G1418, 'F_Input Override'!G1418 ) )</f>
        <v>0</v>
      </c>
      <c r="H1418" s="58">
        <f xml:space="preserve"> IF( ISNA( 'F_Input Override'!H1418 ), "", IF( ISBLANK( 'F_Input Override'!H1418 ), 'F_Inputs - BP'!H1418, 'F_Input Override'!H1418 ) )</f>
        <v>0</v>
      </c>
      <c r="I1418" s="58">
        <f xml:space="preserve"> IF( ISNA( 'F_Input Override'!I1418 ), "", IF( ISBLANK( 'F_Input Override'!I1418 ), 'F_Inputs - BP'!I1418, 'F_Input Override'!I1418 ) )</f>
        <v>0</v>
      </c>
      <c r="J1418" s="58">
        <f xml:space="preserve"> IF( ISNA( 'F_Input Override'!J1418 ), "", IF( ISBLANK( 'F_Input Override'!J1418 ), 'F_Inputs - BP'!J1418, 'F_Input Override'!J1418 ) )</f>
        <v>0</v>
      </c>
      <c r="K1418" s="64" t="str">
        <f xml:space="preserve"> INDEX(Lookup!C:C, MATCH('Inp - BP final'!B1418, Lookup!B:B, 0),)</f>
        <v>ADDN1 - Enh opex</v>
      </c>
    </row>
    <row r="1419" spans="1:12">
      <c r="A1419" t="s">
        <v>354</v>
      </c>
      <c r="B1419" t="s">
        <v>133</v>
      </c>
      <c r="C1419" t="s">
        <v>134</v>
      </c>
      <c r="D1419" t="s">
        <v>47</v>
      </c>
      <c r="E1419" t="s">
        <v>41</v>
      </c>
      <c r="F1419" s="58">
        <f xml:space="preserve"> IF( ISNA( 'F_Input Override'!F1419 ), "", IF( ISBLANK( 'F_Input Override'!F1419 ), 'F_Inputs - BP'!F1419, 'F_Input Override'!F1419 ) )</f>
        <v>0</v>
      </c>
      <c r="G1419" s="58">
        <f xml:space="preserve"> IF( ISNA( 'F_Input Override'!G1419 ), "", IF( ISBLANK( 'F_Input Override'!G1419 ), 'F_Inputs - BP'!G1419, 'F_Input Override'!G1419 ) )</f>
        <v>0</v>
      </c>
      <c r="H1419" s="58">
        <f xml:space="preserve"> IF( ISNA( 'F_Input Override'!H1419 ), "", IF( ISBLANK( 'F_Input Override'!H1419 ), 'F_Inputs - BP'!H1419, 'F_Input Override'!H1419 ) )</f>
        <v>0</v>
      </c>
      <c r="I1419" s="58">
        <f xml:space="preserve"> IF( ISNA( 'F_Input Override'!I1419 ), "", IF( ISBLANK( 'F_Input Override'!I1419 ), 'F_Inputs - BP'!I1419, 'F_Input Override'!I1419 ) )</f>
        <v>0</v>
      </c>
      <c r="J1419" s="58">
        <f xml:space="preserve"> IF( ISNA( 'F_Input Override'!J1419 ), "", IF( ISBLANK( 'F_Input Override'!J1419 ), 'F_Inputs - BP'!J1419, 'F_Input Override'!J1419 ) )</f>
        <v>0</v>
      </c>
      <c r="K1419" s="64" t="str">
        <f xml:space="preserve"> INDEX(Lookup!C:C, MATCH('Inp - BP final'!B1419, Lookup!B:B, 0),)</f>
        <v>ADDN2 - Enh opex</v>
      </c>
    </row>
    <row r="1420" spans="1:12">
      <c r="A1420" t="s">
        <v>354</v>
      </c>
      <c r="B1420" t="s">
        <v>135</v>
      </c>
      <c r="C1420" t="s">
        <v>69</v>
      </c>
      <c r="D1420" t="s">
        <v>47</v>
      </c>
      <c r="E1420" t="s">
        <v>41</v>
      </c>
      <c r="F1420" s="58">
        <f xml:space="preserve"> IF( ISNA( 'F_Input Override'!F1420 ), "", IF( ISBLANK( 'F_Input Override'!F1420 ), 'F_Inputs - BP'!F1420, 'F_Input Override'!F1420 ) )</f>
        <v>16.625359625476001</v>
      </c>
      <c r="G1420" s="58">
        <f xml:space="preserve"> IF( ISNA( 'F_Input Override'!G1420 ), "", IF( ISBLANK( 'F_Input Override'!G1420 ), 'F_Inputs - BP'!G1420, 'F_Input Override'!G1420 ) )</f>
        <v>16.44097413426649</v>
      </c>
      <c r="H1420" s="58">
        <f xml:space="preserve"> IF( ISNA( 'F_Input Override'!H1420 ), "", IF( ISBLANK( 'F_Input Override'!H1420 ), 'F_Inputs - BP'!H1420, 'F_Input Override'!H1420 ) )</f>
        <v>15.242364205137919</v>
      </c>
      <c r="I1420" s="58">
        <f xml:space="preserve"> IF( ISNA( 'F_Input Override'!I1420 ), "", IF( ISBLANK( 'F_Input Override'!I1420 ), 'F_Inputs - BP'!I1420, 'F_Input Override'!I1420 ) )</f>
        <v>21.905761531912471</v>
      </c>
      <c r="J1420" s="58">
        <f xml:space="preserve"> IF( ISNA( 'F_Input Override'!J1420 ), "", IF( ISBLANK( 'F_Input Override'!J1420 ), 'F_Inputs - BP'!J1420, 'F_Input Override'!J1420 ) )</f>
        <v>38.89504741891939</v>
      </c>
      <c r="K1420" s="64" t="str">
        <f xml:space="preserve"> INDEX(Lookup!C:C, MATCH('Inp - BP final'!B1420, Lookup!B:B, 0),)</f>
        <v>Total WW - Enh opex</v>
      </c>
      <c r="L1420" t="s">
        <v>366</v>
      </c>
    </row>
    <row r="1421" spans="1:12">
      <c r="A1421" t="s">
        <v>354</v>
      </c>
      <c r="B1421" t="s">
        <v>136</v>
      </c>
      <c r="C1421" t="s">
        <v>137</v>
      </c>
      <c r="D1421" t="s">
        <v>47</v>
      </c>
      <c r="E1421" t="s">
        <v>41</v>
      </c>
      <c r="F1421" s="58">
        <f xml:space="preserve"> IF( ISNA( 'F_Input Override'!F1421 ), "", IF( ISBLANK( 'F_Input Override'!F1421 ), 'F_Inputs - BP'!F1421, 'F_Input Override'!F1421 ) )</f>
        <v>51.452674719599983</v>
      </c>
      <c r="G1421" s="58">
        <f xml:space="preserve"> IF( ISNA( 'F_Input Override'!G1421 ), "", IF( ISBLANK( 'F_Input Override'!G1421 ), 'F_Inputs - BP'!G1421, 'F_Input Override'!G1421 ) )</f>
        <v>50.742045632347569</v>
      </c>
      <c r="H1421" s="58">
        <f xml:space="preserve"> IF( ISNA( 'F_Input Override'!H1421 ), "", IF( ISBLANK( 'F_Input Override'!H1421 ), 'F_Inputs - BP'!H1421, 'F_Input Override'!H1421 ) )</f>
        <v>49.132687170140059</v>
      </c>
      <c r="I1421" s="58">
        <f xml:space="preserve"> IF( ISNA( 'F_Input Override'!I1421 ), "", IF( ISBLANK( 'F_Input Override'!I1421 ), 'F_Inputs - BP'!I1421, 'F_Input Override'!I1421 ) )</f>
        <v>47.385603208308687</v>
      </c>
      <c r="J1421" s="58">
        <f xml:space="preserve"> IF( ISNA( 'F_Input Override'!J1421 ), "", IF( ISBLANK( 'F_Input Override'!J1421 ), 'F_Inputs - BP'!J1421, 'F_Input Override'!J1421 ) )</f>
        <v>47.404329393886911</v>
      </c>
      <c r="K1421" s="64" t="str">
        <f xml:space="preserve"> INDEX(Lookup!C:C, MATCH('Inp - BP final'!B1421, Lookup!B:B, 0),)</f>
        <v>WWN+ - Base capex</v>
      </c>
    </row>
    <row r="1422" spans="1:12">
      <c r="A1422" t="s">
        <v>354</v>
      </c>
      <c r="B1422" t="s">
        <v>138</v>
      </c>
      <c r="C1422" t="s">
        <v>139</v>
      </c>
      <c r="D1422" t="s">
        <v>47</v>
      </c>
      <c r="E1422" t="s">
        <v>41</v>
      </c>
      <c r="F1422" s="58">
        <f xml:space="preserve"> IF( ISNA( 'F_Input Override'!F1422 ), "", IF( ISBLANK( 'F_Input Override'!F1422 ), 'F_Inputs - BP'!F1422, 'F_Input Override'!F1422 ) )</f>
        <v>1.4431727309999991</v>
      </c>
      <c r="G1422" s="58">
        <f xml:space="preserve"> IF( ISNA( 'F_Input Override'!G1422 ), "", IF( ISBLANK( 'F_Input Override'!G1422 ), 'F_Inputs - BP'!G1422, 'F_Input Override'!G1422 ) )</f>
        <v>1.4349515196725211</v>
      </c>
      <c r="H1422" s="58">
        <f xml:space="preserve"> IF( ISNA( 'F_Input Override'!H1422 ), "", IF( ISBLANK( 'F_Input Override'!H1422 ), 'F_Inputs - BP'!H1422, 'F_Input Override'!H1422 ) )</f>
        <v>1.441294100580117</v>
      </c>
      <c r="I1422" s="58">
        <f xml:space="preserve"> IF( ISNA( 'F_Input Override'!I1422 ), "", IF( ISBLANK( 'F_Input Override'!I1422 ), 'F_Inputs - BP'!I1422, 'F_Input Override'!I1422 ) )</f>
        <v>1.441522064950886</v>
      </c>
      <c r="J1422" s="58">
        <f xml:space="preserve"> IF( ISNA( 'F_Input Override'!J1422 ), "", IF( ISBLANK( 'F_Input Override'!J1422 ), 'F_Inputs - BP'!J1422, 'F_Input Override'!J1422 ) )</f>
        <v>1.444262813317341</v>
      </c>
      <c r="K1422" s="64" t="str">
        <f xml:space="preserve"> INDEX(Lookup!C:C, MATCH('Inp - BP final'!B1422, Lookup!B:B, 0),)</f>
        <v>WWN+ - Base capex</v>
      </c>
    </row>
    <row r="1423" spans="1:12">
      <c r="A1423" t="s">
        <v>354</v>
      </c>
      <c r="B1423" t="s">
        <v>140</v>
      </c>
      <c r="C1423" t="s">
        <v>141</v>
      </c>
      <c r="D1423" t="s">
        <v>47</v>
      </c>
      <c r="E1423" t="s">
        <v>41</v>
      </c>
      <c r="F1423" s="58">
        <f xml:space="preserve"> IF( ISNA( 'F_Input Override'!F1423 ), "", IF( ISBLANK( 'F_Input Override'!F1423 ), 'F_Inputs - BP'!F1423, 'F_Input Override'!F1423 ) )</f>
        <v>0</v>
      </c>
      <c r="G1423" s="58">
        <f xml:space="preserve"> IF( ISNA( 'F_Input Override'!G1423 ), "", IF( ISBLANK( 'F_Input Override'!G1423 ), 'F_Inputs - BP'!G1423, 'F_Input Override'!G1423 ) )</f>
        <v>0</v>
      </c>
      <c r="H1423" s="58">
        <f xml:space="preserve"> IF( ISNA( 'F_Input Override'!H1423 ), "", IF( ISBLANK( 'F_Input Override'!H1423 ), 'F_Inputs - BP'!H1423, 'F_Input Override'!H1423 ) )</f>
        <v>0</v>
      </c>
      <c r="I1423" s="58">
        <f xml:space="preserve"> IF( ISNA( 'F_Input Override'!I1423 ), "", IF( ISBLANK( 'F_Input Override'!I1423 ), 'F_Inputs - BP'!I1423, 'F_Input Override'!I1423 ) )</f>
        <v>0</v>
      </c>
      <c r="J1423" s="58">
        <f xml:space="preserve"> IF( ISNA( 'F_Input Override'!J1423 ), "", IF( ISBLANK( 'F_Input Override'!J1423 ), 'F_Inputs - BP'!J1423, 'F_Input Override'!J1423 ) )</f>
        <v>0</v>
      </c>
      <c r="K1423" s="64" t="str">
        <f xml:space="preserve"> INDEX(Lookup!C:C, MATCH('Inp - BP final'!B1423, Lookup!B:B, 0),)</f>
        <v>WWN+ - Base capex</v>
      </c>
    </row>
    <row r="1424" spans="1:12">
      <c r="A1424" t="s">
        <v>354</v>
      </c>
      <c r="B1424" t="s">
        <v>142</v>
      </c>
      <c r="C1424" t="s">
        <v>143</v>
      </c>
      <c r="D1424" t="s">
        <v>47</v>
      </c>
      <c r="E1424" t="s">
        <v>41</v>
      </c>
      <c r="F1424" s="58">
        <f xml:space="preserve"> IF( ISNA( 'F_Input Override'!F1424 ), "", IF( ISBLANK( 'F_Input Override'!F1424 ), 'F_Inputs - BP'!F1424, 'F_Input Override'!F1424 ) )</f>
        <v>71.245463539799957</v>
      </c>
      <c r="G1424" s="58">
        <f xml:space="preserve"> IF( ISNA( 'F_Input Override'!G1424 ), "", IF( ISBLANK( 'F_Input Override'!G1424 ), 'F_Inputs - BP'!G1424, 'F_Input Override'!G1424 ) )</f>
        <v>34.284514169997252</v>
      </c>
      <c r="H1424" s="58">
        <f xml:space="preserve"> IF( ISNA( 'F_Input Override'!H1424 ), "", IF( ISBLANK( 'F_Input Override'!H1424 ), 'F_Inputs - BP'!H1424, 'F_Input Override'!H1424 ) )</f>
        <v>40.184914689221863</v>
      </c>
      <c r="I1424" s="58">
        <f xml:space="preserve"> IF( ISNA( 'F_Input Override'!I1424 ), "", IF( ISBLANK( 'F_Input Override'!I1424 ), 'F_Inputs - BP'!I1424, 'F_Input Override'!I1424 ) )</f>
        <v>34.701325645861317</v>
      </c>
      <c r="J1424" s="58">
        <f xml:space="preserve"> IF( ISNA( 'F_Input Override'!J1424 ), "", IF( ISBLANK( 'F_Input Override'!J1424 ), 'F_Inputs - BP'!J1424, 'F_Input Override'!J1424 ) )</f>
        <v>35.306487154579308</v>
      </c>
      <c r="K1424" s="64" t="str">
        <f xml:space="preserve"> INDEX(Lookup!C:C, MATCH('Inp - BP final'!B1424, Lookup!B:B, 0),)</f>
        <v>WWN+ - Base capex</v>
      </c>
    </row>
    <row r="1425" spans="1:12">
      <c r="A1425" t="s">
        <v>354</v>
      </c>
      <c r="B1425" t="s">
        <v>144</v>
      </c>
      <c r="C1425" t="s">
        <v>145</v>
      </c>
      <c r="D1425" t="s">
        <v>47</v>
      </c>
      <c r="E1425" t="s">
        <v>41</v>
      </c>
      <c r="F1425" s="58">
        <f xml:space="preserve"> IF( ISNA( 'F_Input Override'!F1425 ), "", IF( ISBLANK( 'F_Input Override'!F1425 ), 'F_Inputs - BP'!F1425, 'F_Input Override'!F1425 ) )</f>
        <v>0</v>
      </c>
      <c r="G1425" s="58">
        <f xml:space="preserve"> IF( ISNA( 'F_Input Override'!G1425 ), "", IF( ISBLANK( 'F_Input Override'!G1425 ), 'F_Inputs - BP'!G1425, 'F_Input Override'!G1425 ) )</f>
        <v>0</v>
      </c>
      <c r="H1425" s="58">
        <f xml:space="preserve"> IF( ISNA( 'F_Input Override'!H1425 ), "", IF( ISBLANK( 'F_Input Override'!H1425 ), 'F_Inputs - BP'!H1425, 'F_Input Override'!H1425 ) )</f>
        <v>0</v>
      </c>
      <c r="I1425" s="58">
        <f xml:space="preserve"> IF( ISNA( 'F_Input Override'!I1425 ), "", IF( ISBLANK( 'F_Input Override'!I1425 ), 'F_Inputs - BP'!I1425, 'F_Input Override'!I1425 ) )</f>
        <v>0</v>
      </c>
      <c r="J1425" s="58">
        <f xml:space="preserve"> IF( ISNA( 'F_Input Override'!J1425 ), "", IF( ISBLANK( 'F_Input Override'!J1425 ), 'F_Inputs - BP'!J1425, 'F_Input Override'!J1425 ) )</f>
        <v>0</v>
      </c>
      <c r="K1425" s="64" t="str">
        <f xml:space="preserve"> INDEX(Lookup!C:C, MATCH('Inp - BP final'!B1425, Lookup!B:B, 0),)</f>
        <v>WWN+ - Base capex</v>
      </c>
    </row>
    <row r="1426" spans="1:12">
      <c r="A1426" t="s">
        <v>354</v>
      </c>
      <c r="B1426" t="s">
        <v>146</v>
      </c>
      <c r="C1426" t="s">
        <v>147</v>
      </c>
      <c r="D1426" t="s">
        <v>47</v>
      </c>
      <c r="E1426" t="s">
        <v>41</v>
      </c>
      <c r="F1426" s="58">
        <f xml:space="preserve"> IF( ISNA( 'F_Input Override'!F1426 ), "", IF( ISBLANK( 'F_Input Override'!F1426 ), 'F_Inputs - BP'!F1426, 'F_Input Override'!F1426 ) )</f>
        <v>1.527756700799999</v>
      </c>
      <c r="G1426" s="58">
        <f xml:space="preserve"> IF( ISNA( 'F_Input Override'!G1426 ), "", IF( ISBLANK( 'F_Input Override'!G1426 ), 'F_Inputs - BP'!G1426, 'F_Input Override'!G1426 ) )</f>
        <v>1.505232820846687</v>
      </c>
      <c r="H1426" s="58">
        <f xml:space="preserve"> IF( ISNA( 'F_Input Override'!H1426 ), "", IF( ISBLANK( 'F_Input Override'!H1426 ), 'F_Inputs - BP'!H1426, 'F_Input Override'!H1426 ) )</f>
        <v>1.5226098955902789</v>
      </c>
      <c r="I1426" s="58">
        <f xml:space="preserve"> IF( ISNA( 'F_Input Override'!I1426 ), "", IF( ISBLANK( 'F_Input Override'!I1426 ), 'F_Inputs - BP'!I1426, 'F_Input Override'!I1426 ) )</f>
        <v>1.523235760782113</v>
      </c>
      <c r="J1426" s="58">
        <f xml:space="preserve"> IF( ISNA( 'F_Input Override'!J1426 ), "", IF( ISBLANK( 'F_Input Override'!J1426 ), 'F_Inputs - BP'!J1426, 'F_Input Override'!J1426 ) )</f>
        <v>1.5307419929123911</v>
      </c>
      <c r="K1426" s="64" t="str">
        <f xml:space="preserve"> INDEX(Lookup!C:C, MATCH('Inp - BP final'!B1426, Lookup!B:B, 0),)</f>
        <v>BIO - Base capex</v>
      </c>
    </row>
    <row r="1427" spans="1:12">
      <c r="A1427" t="s">
        <v>354</v>
      </c>
      <c r="B1427" t="s">
        <v>148</v>
      </c>
      <c r="C1427" t="s">
        <v>149</v>
      </c>
      <c r="D1427" t="s">
        <v>47</v>
      </c>
      <c r="E1427" t="s">
        <v>41</v>
      </c>
      <c r="F1427" s="58">
        <f xml:space="preserve"> IF( ISNA( 'F_Input Override'!F1427 ), "", IF( ISBLANK( 'F_Input Override'!F1427 ), 'F_Inputs - BP'!F1427, 'F_Input Override'!F1427 ) )</f>
        <v>8.5431104747999971</v>
      </c>
      <c r="G1427" s="58">
        <f xml:space="preserve"> IF( ISNA( 'F_Input Override'!G1427 ), "", IF( ISBLANK( 'F_Input Override'!G1427 ), 'F_Inputs - BP'!G1427, 'F_Input Override'!G1427 ) )</f>
        <v>13.53713957802384</v>
      </c>
      <c r="H1427" s="58">
        <f xml:space="preserve"> IF( ISNA( 'F_Input Override'!H1427 ), "", IF( ISBLANK( 'F_Input Override'!H1427 ), 'F_Inputs - BP'!H1427, 'F_Input Override'!H1427 ) )</f>
        <v>14.533160929816191</v>
      </c>
      <c r="I1427" s="58">
        <f xml:space="preserve"> IF( ISNA( 'F_Input Override'!I1427 ), "", IF( ISBLANK( 'F_Input Override'!I1427 ), 'F_Inputs - BP'!I1427, 'F_Input Override'!I1427 ) )</f>
        <v>25.18375507202412</v>
      </c>
      <c r="J1427" s="58">
        <f xml:space="preserve"> IF( ISNA( 'F_Input Override'!J1427 ), "", IF( ISBLANK( 'F_Input Override'!J1427 ), 'F_Inputs - BP'!J1427, 'F_Input Override'!J1427 ) )</f>
        <v>24.20366114621476</v>
      </c>
      <c r="K1427" s="64" t="str">
        <f xml:space="preserve"> INDEX(Lookup!C:C, MATCH('Inp - BP final'!B1427, Lookup!B:B, 0),)</f>
        <v>BIO - Base capex</v>
      </c>
    </row>
    <row r="1428" spans="1:12">
      <c r="A1428" t="s">
        <v>354</v>
      </c>
      <c r="B1428" t="s">
        <v>150</v>
      </c>
      <c r="C1428" t="s">
        <v>151</v>
      </c>
      <c r="D1428" t="s">
        <v>47</v>
      </c>
      <c r="E1428" t="s">
        <v>41</v>
      </c>
      <c r="F1428" s="58">
        <f xml:space="preserve"> IF( ISNA( 'F_Input Override'!F1428 ), "", IF( ISBLANK( 'F_Input Override'!F1428 ), 'F_Inputs - BP'!F1428, 'F_Input Override'!F1428 ) )</f>
        <v>0.48186719459999983</v>
      </c>
      <c r="G1428" s="58">
        <f xml:space="preserve"> IF( ISNA( 'F_Input Override'!G1428 ), "", IF( ISBLANK( 'F_Input Override'!G1428 ), 'F_Inputs - BP'!G1428, 'F_Input Override'!G1428 ) )</f>
        <v>0.48154079142298878</v>
      </c>
      <c r="H1428" s="58">
        <f xml:space="preserve"> IF( ISNA( 'F_Input Override'!H1428 ), "", IF( ISBLANK( 'F_Input Override'!H1428 ), 'F_Inputs - BP'!H1428, 'F_Input Override'!H1428 ) )</f>
        <v>0.48179258826020899</v>
      </c>
      <c r="I1428" s="58">
        <f xml:space="preserve"> IF( ISNA( 'F_Input Override'!I1428 ), "", IF( ISBLANK( 'F_Input Override'!I1428 ), 'F_Inputs - BP'!I1428, 'F_Input Override'!I1428 ) )</f>
        <v>0.48180191418412349</v>
      </c>
      <c r="J1428" s="58">
        <f xml:space="preserve"> IF( ISNA( 'F_Input Override'!J1428 ), "", IF( ISBLANK( 'F_Input Override'!J1428 ), 'F_Inputs - BP'!J1428, 'F_Input Override'!J1428 ) )</f>
        <v>0.48191071497241889</v>
      </c>
      <c r="K1428" s="64" t="str">
        <f xml:space="preserve"> INDEX(Lookup!C:C, MATCH('Inp - BP final'!B1428, Lookup!B:B, 0),)</f>
        <v>BIO - Base capex</v>
      </c>
    </row>
    <row r="1429" spans="1:12">
      <c r="A1429" t="s">
        <v>354</v>
      </c>
      <c r="B1429" t="s">
        <v>152</v>
      </c>
      <c r="C1429" t="s">
        <v>153</v>
      </c>
      <c r="D1429" t="s">
        <v>47</v>
      </c>
      <c r="E1429" t="s">
        <v>41</v>
      </c>
      <c r="F1429" s="58">
        <f xml:space="preserve"> IF( ISNA( 'F_Input Override'!F1429 ), "", IF( ISBLANK( 'F_Input Override'!F1429 ), 'F_Inputs - BP'!F1429, 'F_Input Override'!F1429 ) )</f>
        <v>0</v>
      </c>
      <c r="G1429" s="58">
        <f xml:space="preserve"> IF( ISNA( 'F_Input Override'!G1429 ), "", IF( ISBLANK( 'F_Input Override'!G1429 ), 'F_Inputs - BP'!G1429, 'F_Input Override'!G1429 ) )</f>
        <v>0</v>
      </c>
      <c r="H1429" s="58">
        <f xml:space="preserve"> IF( ISNA( 'F_Input Override'!H1429 ), "", IF( ISBLANK( 'F_Input Override'!H1429 ), 'F_Inputs - BP'!H1429, 'F_Input Override'!H1429 ) )</f>
        <v>0</v>
      </c>
      <c r="I1429" s="58">
        <f xml:space="preserve"> IF( ISNA( 'F_Input Override'!I1429 ), "", IF( ISBLANK( 'F_Input Override'!I1429 ), 'F_Inputs - BP'!I1429, 'F_Input Override'!I1429 ) )</f>
        <v>0</v>
      </c>
      <c r="J1429" s="58">
        <f xml:space="preserve"> IF( ISNA( 'F_Input Override'!J1429 ), "", IF( ISBLANK( 'F_Input Override'!J1429 ), 'F_Inputs - BP'!J1429, 'F_Input Override'!J1429 ) )</f>
        <v>0</v>
      </c>
      <c r="K1429" s="64" t="str">
        <f xml:space="preserve"> INDEX(Lookup!C:C, MATCH('Inp - BP final'!B1429, Lookup!B:B, 0),)</f>
        <v>ADDN1 - Base capex</v>
      </c>
    </row>
    <row r="1430" spans="1:12">
      <c r="A1430" t="s">
        <v>354</v>
      </c>
      <c r="B1430" t="s">
        <v>154</v>
      </c>
      <c r="C1430" t="s">
        <v>155</v>
      </c>
      <c r="D1430" t="s">
        <v>47</v>
      </c>
      <c r="E1430" t="s">
        <v>41</v>
      </c>
      <c r="F1430" s="58">
        <f xml:space="preserve"> IF( ISNA( 'F_Input Override'!F1430 ), "", IF( ISBLANK( 'F_Input Override'!F1430 ), 'F_Inputs - BP'!F1430, 'F_Input Override'!F1430 ) )</f>
        <v>0</v>
      </c>
      <c r="G1430" s="58">
        <f xml:space="preserve"> IF( ISNA( 'F_Input Override'!G1430 ), "", IF( ISBLANK( 'F_Input Override'!G1430 ), 'F_Inputs - BP'!G1430, 'F_Input Override'!G1430 ) )</f>
        <v>0</v>
      </c>
      <c r="H1430" s="58">
        <f xml:space="preserve"> IF( ISNA( 'F_Input Override'!H1430 ), "", IF( ISBLANK( 'F_Input Override'!H1430 ), 'F_Inputs - BP'!H1430, 'F_Input Override'!H1430 ) )</f>
        <v>0</v>
      </c>
      <c r="I1430" s="58">
        <f xml:space="preserve"> IF( ISNA( 'F_Input Override'!I1430 ), "", IF( ISBLANK( 'F_Input Override'!I1430 ), 'F_Inputs - BP'!I1430, 'F_Input Override'!I1430 ) )</f>
        <v>0</v>
      </c>
      <c r="J1430" s="58">
        <f xml:space="preserve"> IF( ISNA( 'F_Input Override'!J1430 ), "", IF( ISBLANK( 'F_Input Override'!J1430 ), 'F_Inputs - BP'!J1430, 'F_Input Override'!J1430 ) )</f>
        <v>0</v>
      </c>
      <c r="K1430" s="64" t="str">
        <f xml:space="preserve"> INDEX(Lookup!C:C, MATCH('Inp - BP final'!B1430, Lookup!B:B, 0),)</f>
        <v>ADDN2 - Base capex</v>
      </c>
    </row>
    <row r="1431" spans="1:12">
      <c r="A1431" t="s">
        <v>354</v>
      </c>
      <c r="B1431" t="s">
        <v>156</v>
      </c>
      <c r="C1431" t="s">
        <v>81</v>
      </c>
      <c r="D1431" t="s">
        <v>47</v>
      </c>
      <c r="E1431" t="s">
        <v>41</v>
      </c>
      <c r="F1431" s="58">
        <f xml:space="preserve"> IF( ISNA( 'F_Input Override'!F1431 ), "", IF( ISBLANK( 'F_Input Override'!F1431 ), 'F_Inputs - BP'!F1431, 'F_Input Override'!F1431 ) )</f>
        <v>134.69404536059989</v>
      </c>
      <c r="G1431" s="58">
        <f xml:space="preserve"> IF( ISNA( 'F_Input Override'!G1431 ), "", IF( ISBLANK( 'F_Input Override'!G1431 ), 'F_Inputs - BP'!G1431, 'F_Input Override'!G1431 ) )</f>
        <v>101.9854245123109</v>
      </c>
      <c r="H1431" s="58">
        <f xml:space="preserve"> IF( ISNA( 'F_Input Override'!H1431 ), "", IF( ISBLANK( 'F_Input Override'!H1431 ), 'F_Inputs - BP'!H1431, 'F_Input Override'!H1431 ) )</f>
        <v>107.2964593736087</v>
      </c>
      <c r="I1431" s="58">
        <f xml:space="preserve"> IF( ISNA( 'F_Input Override'!I1431 ), "", IF( ISBLANK( 'F_Input Override'!I1431 ), 'F_Inputs - BP'!I1431, 'F_Input Override'!I1431 ) )</f>
        <v>110.7172436661113</v>
      </c>
      <c r="J1431" s="58">
        <f xml:space="preserve"> IF( ISNA( 'F_Input Override'!J1431 ), "", IF( ISBLANK( 'F_Input Override'!J1431 ), 'F_Inputs - BP'!J1431, 'F_Input Override'!J1431 ) )</f>
        <v>110.3713932158831</v>
      </c>
      <c r="K1431" s="64" t="str">
        <f xml:space="preserve"> INDEX(Lookup!C:C, MATCH('Inp - BP final'!B1431, Lookup!B:B, 0),)</f>
        <v>Total WW - Base capex</v>
      </c>
      <c r="L1431" t="s">
        <v>366</v>
      </c>
    </row>
    <row r="1432" spans="1:12">
      <c r="A1432" t="s">
        <v>354</v>
      </c>
      <c r="B1432" t="s">
        <v>157</v>
      </c>
      <c r="C1432" t="s">
        <v>158</v>
      </c>
      <c r="D1432" t="s">
        <v>47</v>
      </c>
      <c r="E1432" t="s">
        <v>41</v>
      </c>
      <c r="F1432" s="58">
        <f xml:space="preserve"> IF( ISNA( 'F_Input Override'!F1432 ), "", IF( ISBLANK( 'F_Input Override'!F1432 ), 'F_Inputs - BP'!F1432, 'F_Input Override'!F1432 ) )</f>
        <v>74.45928300134436</v>
      </c>
      <c r="G1432" s="58">
        <f xml:space="preserve"> IF( ISNA( 'F_Input Override'!G1432 ), "", IF( ISBLANK( 'F_Input Override'!G1432 ), 'F_Inputs - BP'!G1432, 'F_Input Override'!G1432 ) )</f>
        <v>97.668395890931379</v>
      </c>
      <c r="H1432" s="58">
        <f xml:space="preserve"> IF( ISNA( 'F_Input Override'!H1432 ), "", IF( ISBLANK( 'F_Input Override'!H1432 ), 'F_Inputs - BP'!H1432, 'F_Input Override'!H1432 ) )</f>
        <v>99.581047768785325</v>
      </c>
      <c r="I1432" s="58">
        <f xml:space="preserve"> IF( ISNA( 'F_Input Override'!I1432 ), "", IF( ISBLANK( 'F_Input Override'!I1432 ), 'F_Inputs - BP'!I1432, 'F_Input Override'!I1432 ) )</f>
        <v>97.997714544446637</v>
      </c>
      <c r="J1432" s="58">
        <f xml:space="preserve"> IF( ISNA( 'F_Input Override'!J1432 ), "", IF( ISBLANK( 'F_Input Override'!J1432 ), 'F_Inputs - BP'!J1432, 'F_Input Override'!J1432 ) )</f>
        <v>115.9347125709846</v>
      </c>
      <c r="K1432" s="64" t="str">
        <f xml:space="preserve"> INDEX(Lookup!C:C, MATCH('Inp - BP final'!B1432, Lookup!B:B, 0),)</f>
        <v>WWN+ - Enh capex</v>
      </c>
    </row>
    <row r="1433" spans="1:12">
      <c r="A1433" t="s">
        <v>354</v>
      </c>
      <c r="B1433" t="s">
        <v>159</v>
      </c>
      <c r="C1433" t="s">
        <v>160</v>
      </c>
      <c r="D1433" t="s">
        <v>47</v>
      </c>
      <c r="E1433" t="s">
        <v>41</v>
      </c>
      <c r="F1433" s="58">
        <f xml:space="preserve"> IF( ISNA( 'F_Input Override'!F1433 ), "", IF( ISBLANK( 'F_Input Override'!F1433 ), 'F_Inputs - BP'!F1433, 'F_Input Override'!F1433 ) )</f>
        <v>8.2563347220236519E-2</v>
      </c>
      <c r="G1433" s="58">
        <f xml:space="preserve"> IF( ISNA( 'F_Input Override'!G1433 ), "", IF( ISBLANK( 'F_Input Override'!G1433 ), 'F_Inputs - BP'!G1433, 'F_Input Override'!G1433 ) )</f>
        <v>0.1402146054526125</v>
      </c>
      <c r="H1433" s="58">
        <f xml:space="preserve"> IF( ISNA( 'F_Input Override'!H1433 ), "", IF( ISBLANK( 'F_Input Override'!H1433 ), 'F_Inputs - BP'!H1433, 'F_Input Override'!H1433 ) )</f>
        <v>0.16891176625560289</v>
      </c>
      <c r="I1433" s="58">
        <f xml:space="preserve"> IF( ISNA( 'F_Input Override'!I1433 ), "", IF( ISBLANK( 'F_Input Override'!I1433 ), 'F_Inputs - BP'!I1433, 'F_Input Override'!I1433 ) )</f>
        <v>0.1238691633747607</v>
      </c>
      <c r="J1433" s="58">
        <f xml:space="preserve"> IF( ISNA( 'F_Input Override'!J1433 ), "", IF( ISBLANK( 'F_Input Override'!J1433 ), 'F_Inputs - BP'!J1433, 'F_Input Override'!J1433 ) )</f>
        <v>7.8187060873946404E-2</v>
      </c>
      <c r="K1433" s="64" t="str">
        <f xml:space="preserve"> INDEX(Lookup!C:C, MATCH('Inp - BP final'!B1433, Lookup!B:B, 0),)</f>
        <v>WWN+ - Enh capex</v>
      </c>
    </row>
    <row r="1434" spans="1:12">
      <c r="A1434" t="s">
        <v>354</v>
      </c>
      <c r="B1434" t="s">
        <v>161</v>
      </c>
      <c r="C1434" t="s">
        <v>162</v>
      </c>
      <c r="D1434" t="s">
        <v>47</v>
      </c>
      <c r="E1434" t="s">
        <v>41</v>
      </c>
      <c r="F1434" s="58">
        <f xml:space="preserve"> IF( ISNA( 'F_Input Override'!F1434 ), "", IF( ISBLANK( 'F_Input Override'!F1434 ), 'F_Inputs - BP'!F1434, 'F_Input Override'!F1434 ) )</f>
        <v>0</v>
      </c>
      <c r="G1434" s="58">
        <f xml:space="preserve"> IF( ISNA( 'F_Input Override'!G1434 ), "", IF( ISBLANK( 'F_Input Override'!G1434 ), 'F_Inputs - BP'!G1434, 'F_Input Override'!G1434 ) )</f>
        <v>0</v>
      </c>
      <c r="H1434" s="58">
        <f xml:space="preserve"> IF( ISNA( 'F_Input Override'!H1434 ), "", IF( ISBLANK( 'F_Input Override'!H1434 ), 'F_Inputs - BP'!H1434, 'F_Input Override'!H1434 ) )</f>
        <v>0</v>
      </c>
      <c r="I1434" s="58">
        <f xml:space="preserve"> IF( ISNA( 'F_Input Override'!I1434 ), "", IF( ISBLANK( 'F_Input Override'!I1434 ), 'F_Inputs - BP'!I1434, 'F_Input Override'!I1434 ) )</f>
        <v>0</v>
      </c>
      <c r="J1434" s="58">
        <f xml:space="preserve"> IF( ISNA( 'F_Input Override'!J1434 ), "", IF( ISBLANK( 'F_Input Override'!J1434 ), 'F_Inputs - BP'!J1434, 'F_Input Override'!J1434 ) )</f>
        <v>0</v>
      </c>
      <c r="K1434" s="64" t="str">
        <f xml:space="preserve"> INDEX(Lookup!C:C, MATCH('Inp - BP final'!B1434, Lookup!B:B, 0),)</f>
        <v>WWN+ - Enh capex</v>
      </c>
    </row>
    <row r="1435" spans="1:12">
      <c r="A1435" t="s">
        <v>354</v>
      </c>
      <c r="B1435" t="s">
        <v>163</v>
      </c>
      <c r="C1435" t="s">
        <v>164</v>
      </c>
      <c r="D1435" t="s">
        <v>47</v>
      </c>
      <c r="E1435" t="s">
        <v>41</v>
      </c>
      <c r="F1435" s="58">
        <f xml:space="preserve"> IF( ISNA( 'F_Input Override'!F1435 ), "", IF( ISBLANK( 'F_Input Override'!F1435 ), 'F_Inputs - BP'!F1435, 'F_Input Override'!F1435 ) )</f>
        <v>124.585029112993</v>
      </c>
      <c r="G1435" s="58">
        <f xml:space="preserve"> IF( ISNA( 'F_Input Override'!G1435 ), "", IF( ISBLANK( 'F_Input Override'!G1435 ), 'F_Inputs - BP'!G1435, 'F_Input Override'!G1435 ) )</f>
        <v>152.80374400365071</v>
      </c>
      <c r="H1435" s="58">
        <f xml:space="preserve"> IF( ISNA( 'F_Input Override'!H1435 ), "", IF( ISBLANK( 'F_Input Override'!H1435 ), 'F_Inputs - BP'!H1435, 'F_Input Override'!H1435 ) )</f>
        <v>166.69832541038599</v>
      </c>
      <c r="I1435" s="58">
        <f xml:space="preserve"> IF( ISNA( 'F_Input Override'!I1435 ), "", IF( ISBLANK( 'F_Input Override'!I1435 ), 'F_Inputs - BP'!I1435, 'F_Input Override'!I1435 ) )</f>
        <v>370.15559313804852</v>
      </c>
      <c r="J1435" s="58">
        <f xml:space="preserve"> IF( ISNA( 'F_Input Override'!J1435 ), "", IF( ISBLANK( 'F_Input Override'!J1435 ), 'F_Inputs - BP'!J1435, 'F_Input Override'!J1435 ) )</f>
        <v>615.3657876310391</v>
      </c>
      <c r="K1435" s="64" t="str">
        <f xml:space="preserve"> INDEX(Lookup!C:C, MATCH('Inp - BP final'!B1435, Lookup!B:B, 0),)</f>
        <v>WWN+ - Enh capex</v>
      </c>
    </row>
    <row r="1436" spans="1:12">
      <c r="A1436" t="s">
        <v>354</v>
      </c>
      <c r="B1436" t="s">
        <v>165</v>
      </c>
      <c r="C1436" t="s">
        <v>166</v>
      </c>
      <c r="D1436" t="s">
        <v>47</v>
      </c>
      <c r="E1436" t="s">
        <v>41</v>
      </c>
      <c r="F1436" s="58">
        <f xml:space="preserve"> IF( ISNA( 'F_Input Override'!F1436 ), "", IF( ISBLANK( 'F_Input Override'!F1436 ), 'F_Inputs - BP'!F1436, 'F_Input Override'!F1436 ) )</f>
        <v>0</v>
      </c>
      <c r="G1436" s="58">
        <f xml:space="preserve"> IF( ISNA( 'F_Input Override'!G1436 ), "", IF( ISBLANK( 'F_Input Override'!G1436 ), 'F_Inputs - BP'!G1436, 'F_Input Override'!G1436 ) )</f>
        <v>0</v>
      </c>
      <c r="H1436" s="58">
        <f xml:space="preserve"> IF( ISNA( 'F_Input Override'!H1436 ), "", IF( ISBLANK( 'F_Input Override'!H1436 ), 'F_Inputs - BP'!H1436, 'F_Input Override'!H1436 ) )</f>
        <v>0</v>
      </c>
      <c r="I1436" s="58">
        <f xml:space="preserve"> IF( ISNA( 'F_Input Override'!I1436 ), "", IF( ISBLANK( 'F_Input Override'!I1436 ), 'F_Inputs - BP'!I1436, 'F_Input Override'!I1436 ) )</f>
        <v>0</v>
      </c>
      <c r="J1436" s="58">
        <f xml:space="preserve"> IF( ISNA( 'F_Input Override'!J1436 ), "", IF( ISBLANK( 'F_Input Override'!J1436 ), 'F_Inputs - BP'!J1436, 'F_Input Override'!J1436 ) )</f>
        <v>0</v>
      </c>
      <c r="K1436" s="64" t="str">
        <f xml:space="preserve"> INDEX(Lookup!C:C, MATCH('Inp - BP final'!B1436, Lookup!B:B, 0),)</f>
        <v>WWN+ - Enh capex</v>
      </c>
    </row>
    <row r="1437" spans="1:12">
      <c r="A1437" t="s">
        <v>354</v>
      </c>
      <c r="B1437" t="s">
        <v>167</v>
      </c>
      <c r="C1437" t="s">
        <v>168</v>
      </c>
      <c r="D1437" t="s">
        <v>47</v>
      </c>
      <c r="E1437" t="s">
        <v>41</v>
      </c>
      <c r="F1437" s="58">
        <f xml:space="preserve"> IF( ISNA( 'F_Input Override'!F1437 ), "", IF( ISBLANK( 'F_Input Override'!F1437 ), 'F_Inputs - BP'!F1437, 'F_Input Override'!F1437 ) )</f>
        <v>2.901263096167389E-3</v>
      </c>
      <c r="G1437" s="58">
        <f xml:space="preserve"> IF( ISNA( 'F_Input Override'!G1437 ), "", IF( ISBLANK( 'F_Input Override'!G1437 ), 'F_Inputs - BP'!G1437, 'F_Input Override'!G1437 ) )</f>
        <v>4.641472013549499E-3</v>
      </c>
      <c r="H1437" s="58">
        <f xml:space="preserve"> IF( ISNA( 'F_Input Override'!H1437 ), "", IF( ISBLANK( 'F_Input Override'!H1437 ), 'F_Inputs - BP'!H1437, 'F_Input Override'!H1437 ) )</f>
        <v>8.8953804965503421E-3</v>
      </c>
      <c r="I1437" s="58">
        <f xml:space="preserve"> IF( ISNA( 'F_Input Override'!I1437 ), "", IF( ISBLANK( 'F_Input Override'!I1437 ), 'F_Inputs - BP'!I1437, 'F_Input Override'!I1437 ) )</f>
        <v>8.8957687060694565E-3</v>
      </c>
      <c r="J1437" s="58">
        <f xml:space="preserve"> IF( ISNA( 'F_Input Override'!J1437 ), "", IF( ISBLANK( 'F_Input Override'!J1437 ), 'F_Inputs - BP'!J1437, 'F_Input Override'!J1437 ) )</f>
        <v>2.1536810123025409E-2</v>
      </c>
      <c r="K1437" s="64" t="str">
        <f xml:space="preserve"> INDEX(Lookup!C:C, MATCH('Inp - BP final'!B1437, Lookup!B:B, 0),)</f>
        <v>BIO - Enh capex</v>
      </c>
    </row>
    <row r="1438" spans="1:12">
      <c r="A1438" t="s">
        <v>354</v>
      </c>
      <c r="B1438" t="s">
        <v>169</v>
      </c>
      <c r="C1438" t="s">
        <v>170</v>
      </c>
      <c r="D1438" t="s">
        <v>47</v>
      </c>
      <c r="E1438" t="s">
        <v>41</v>
      </c>
      <c r="F1438" s="58">
        <f xml:space="preserve"> IF( ISNA( 'F_Input Override'!F1438 ), "", IF( ISBLANK( 'F_Input Override'!F1438 ), 'F_Inputs - BP'!F1438, 'F_Input Override'!F1438 ) )</f>
        <v>14.1379516122021</v>
      </c>
      <c r="G1438" s="58">
        <f xml:space="preserve"> IF( ISNA( 'F_Input Override'!G1438 ), "", IF( ISBLANK( 'F_Input Override'!G1438 ), 'F_Inputs - BP'!G1438, 'F_Input Override'!G1438 ) )</f>
        <v>23.2856985089105</v>
      </c>
      <c r="H1438" s="58">
        <f xml:space="preserve"> IF( ISNA( 'F_Input Override'!H1438 ), "", IF( ISBLANK( 'F_Input Override'!H1438 ), 'F_Inputs - BP'!H1438, 'F_Input Override'!H1438 ) )</f>
        <v>17.901139790170049</v>
      </c>
      <c r="I1438" s="58">
        <f xml:space="preserve"> IF( ISNA( 'F_Input Override'!I1438 ), "", IF( ISBLANK( 'F_Input Override'!I1438 ), 'F_Inputs - BP'!I1438, 'F_Input Override'!I1438 ) )</f>
        <v>58.217608086397</v>
      </c>
      <c r="J1438" s="58">
        <f xml:space="preserve"> IF( ISNA( 'F_Input Override'!J1438 ), "", IF( ISBLANK( 'F_Input Override'!J1438 ), 'F_Inputs - BP'!J1438, 'F_Input Override'!J1438 ) )</f>
        <v>75.211977782220316</v>
      </c>
      <c r="K1438" s="64" t="str">
        <f xml:space="preserve"> INDEX(Lookup!C:C, MATCH('Inp - BP final'!B1438, Lookup!B:B, 0),)</f>
        <v>BIO - Enh capex</v>
      </c>
    </row>
    <row r="1439" spans="1:12">
      <c r="A1439" t="s">
        <v>354</v>
      </c>
      <c r="B1439" t="s">
        <v>171</v>
      </c>
      <c r="C1439" t="s">
        <v>172</v>
      </c>
      <c r="D1439" t="s">
        <v>47</v>
      </c>
      <c r="E1439" t="s">
        <v>41</v>
      </c>
      <c r="F1439" s="58">
        <f xml:space="preserve"> IF( ISNA( 'F_Input Override'!F1439 ), "", IF( ISBLANK( 'F_Input Override'!F1439 ), 'F_Inputs - BP'!F1439, 'F_Input Override'!F1439 ) )</f>
        <v>0.18755557624367949</v>
      </c>
      <c r="G1439" s="58">
        <f xml:space="preserve"> IF( ISNA( 'F_Input Override'!G1439 ), "", IF( ISBLANK( 'F_Input Override'!G1439 ), 'F_Inputs - BP'!G1439, 'F_Input Override'!G1439 ) )</f>
        <v>0.20937302857826071</v>
      </c>
      <c r="H1439" s="58">
        <f xml:space="preserve"> IF( ISNA( 'F_Input Override'!H1439 ), "", IF( ISBLANK( 'F_Input Override'!H1439 ), 'F_Inputs - BP'!H1439, 'F_Input Override'!H1439 ) )</f>
        <v>0.1763889578001813</v>
      </c>
      <c r="I1439" s="58">
        <f xml:space="preserve"> IF( ISNA( 'F_Input Override'!I1439 ), "", IF( ISBLANK( 'F_Input Override'!I1439 ), 'F_Inputs - BP'!I1439, 'F_Input Override'!I1439 ) )</f>
        <v>0.1763887491841595</v>
      </c>
      <c r="J1439" s="58">
        <f xml:space="preserve"> IF( ISNA( 'F_Input Override'!J1439 ), "", IF( ISBLANK( 'F_Input Override'!J1439 ), 'F_Inputs - BP'!J1439, 'F_Input Override'!J1439 ) )</f>
        <v>0.14124079955984101</v>
      </c>
      <c r="K1439" s="64" t="str">
        <f xml:space="preserve"> INDEX(Lookup!C:C, MATCH('Inp - BP final'!B1439, Lookup!B:B, 0),)</f>
        <v>BIO - Enh capex</v>
      </c>
    </row>
    <row r="1440" spans="1:12">
      <c r="A1440" t="s">
        <v>354</v>
      </c>
      <c r="B1440" t="s">
        <v>173</v>
      </c>
      <c r="C1440" t="s">
        <v>174</v>
      </c>
      <c r="D1440" t="s">
        <v>47</v>
      </c>
      <c r="E1440" t="s">
        <v>41</v>
      </c>
      <c r="F1440" s="58">
        <f xml:space="preserve"> IF( ISNA( 'F_Input Override'!F1440 ), "", IF( ISBLANK( 'F_Input Override'!F1440 ), 'F_Inputs - BP'!F1440, 'F_Input Override'!F1440 ) )</f>
        <v>0</v>
      </c>
      <c r="G1440" s="58">
        <f xml:space="preserve"> IF( ISNA( 'F_Input Override'!G1440 ), "", IF( ISBLANK( 'F_Input Override'!G1440 ), 'F_Inputs - BP'!G1440, 'F_Input Override'!G1440 ) )</f>
        <v>0</v>
      </c>
      <c r="H1440" s="58">
        <f xml:space="preserve"> IF( ISNA( 'F_Input Override'!H1440 ), "", IF( ISBLANK( 'F_Input Override'!H1440 ), 'F_Inputs - BP'!H1440, 'F_Input Override'!H1440 ) )</f>
        <v>0</v>
      </c>
      <c r="I1440" s="58">
        <f xml:space="preserve"> IF( ISNA( 'F_Input Override'!I1440 ), "", IF( ISBLANK( 'F_Input Override'!I1440 ), 'F_Inputs - BP'!I1440, 'F_Input Override'!I1440 ) )</f>
        <v>0</v>
      </c>
      <c r="J1440" s="58">
        <f xml:space="preserve"> IF( ISNA( 'F_Input Override'!J1440 ), "", IF( ISBLANK( 'F_Input Override'!J1440 ), 'F_Inputs - BP'!J1440, 'F_Input Override'!J1440 ) )</f>
        <v>0</v>
      </c>
      <c r="K1440" s="64" t="str">
        <f xml:space="preserve"> INDEX(Lookup!C:C, MATCH('Inp - BP final'!B1440, Lookup!B:B, 0),)</f>
        <v>ADDN1 - Enh capex</v>
      </c>
    </row>
    <row r="1441" spans="1:12">
      <c r="A1441" t="s">
        <v>354</v>
      </c>
      <c r="B1441" t="s">
        <v>175</v>
      </c>
      <c r="C1441" t="s">
        <v>176</v>
      </c>
      <c r="D1441" t="s">
        <v>47</v>
      </c>
      <c r="E1441" t="s">
        <v>41</v>
      </c>
      <c r="F1441" s="58">
        <f xml:space="preserve"> IF( ISNA( 'F_Input Override'!F1441 ), "", IF( ISBLANK( 'F_Input Override'!F1441 ), 'F_Inputs - BP'!F1441, 'F_Input Override'!F1441 ) )</f>
        <v>0</v>
      </c>
      <c r="G1441" s="58">
        <f xml:space="preserve"> IF( ISNA( 'F_Input Override'!G1441 ), "", IF( ISBLANK( 'F_Input Override'!G1441 ), 'F_Inputs - BP'!G1441, 'F_Input Override'!G1441 ) )</f>
        <v>0</v>
      </c>
      <c r="H1441" s="58">
        <f xml:space="preserve"> IF( ISNA( 'F_Input Override'!H1441 ), "", IF( ISBLANK( 'F_Input Override'!H1441 ), 'F_Inputs - BP'!H1441, 'F_Input Override'!H1441 ) )</f>
        <v>0</v>
      </c>
      <c r="I1441" s="58">
        <f xml:space="preserve"> IF( ISNA( 'F_Input Override'!I1441 ), "", IF( ISBLANK( 'F_Input Override'!I1441 ), 'F_Inputs - BP'!I1441, 'F_Input Override'!I1441 ) )</f>
        <v>0</v>
      </c>
      <c r="J1441" s="58">
        <f xml:space="preserve"> IF( ISNA( 'F_Input Override'!J1441 ), "", IF( ISBLANK( 'F_Input Override'!J1441 ), 'F_Inputs - BP'!J1441, 'F_Input Override'!J1441 ) )</f>
        <v>0</v>
      </c>
      <c r="K1441" s="64" t="str">
        <f xml:space="preserve"> INDEX(Lookup!C:C, MATCH('Inp - BP final'!B1441, Lookup!B:B, 0),)</f>
        <v>ADDN2 - Enh capex</v>
      </c>
    </row>
    <row r="1442" spans="1:12">
      <c r="A1442" t="s">
        <v>354</v>
      </c>
      <c r="B1442" t="s">
        <v>177</v>
      </c>
      <c r="C1442" t="s">
        <v>93</v>
      </c>
      <c r="D1442" t="s">
        <v>47</v>
      </c>
      <c r="E1442" t="s">
        <v>41</v>
      </c>
      <c r="F1442" s="58">
        <f xml:space="preserve"> IF( ISNA( 'F_Input Override'!F1442 ), "", IF( ISBLANK( 'F_Input Override'!F1442 ), 'F_Inputs - BP'!F1442, 'F_Input Override'!F1442 ) )</f>
        <v>213.45528391309949</v>
      </c>
      <c r="G1442" s="58">
        <f xml:space="preserve"> IF( ISNA( 'F_Input Override'!G1442 ), "", IF( ISBLANK( 'F_Input Override'!G1442 ), 'F_Inputs - BP'!G1442, 'F_Input Override'!G1442 ) )</f>
        <v>274.11206750953698</v>
      </c>
      <c r="H1442" s="58">
        <f xml:space="preserve"> IF( ISNA( 'F_Input Override'!H1442 ), "", IF( ISBLANK( 'F_Input Override'!H1442 ), 'F_Inputs - BP'!H1442, 'F_Input Override'!H1442 ) )</f>
        <v>284.53470907389368</v>
      </c>
      <c r="I1442" s="58">
        <f xml:space="preserve"> IF( ISNA( 'F_Input Override'!I1442 ), "", IF( ISBLANK( 'F_Input Override'!I1442 ), 'F_Inputs - BP'!I1442, 'F_Input Override'!I1442 ) )</f>
        <v>526.68006945015713</v>
      </c>
      <c r="J1442" s="58">
        <f xml:space="preserve"> IF( ISNA( 'F_Input Override'!J1442 ), "", IF( ISBLANK( 'F_Input Override'!J1442 ), 'F_Inputs - BP'!J1442, 'F_Input Override'!J1442 ) )</f>
        <v>806.75344265480078</v>
      </c>
      <c r="K1442" s="64" t="str">
        <f xml:space="preserve"> INDEX(Lookup!C:C, MATCH('Inp - BP final'!B1442, Lookup!B:B, 0),)</f>
        <v>Total WW - Enh capex</v>
      </c>
      <c r="L1442" t="s">
        <v>366</v>
      </c>
    </row>
    <row r="1443" spans="1:12">
      <c r="A1443" t="s">
        <v>354</v>
      </c>
      <c r="B1443" t="s">
        <v>178</v>
      </c>
      <c r="C1443" t="s">
        <v>179</v>
      </c>
      <c r="D1443" t="s">
        <v>47</v>
      </c>
      <c r="E1443" t="s">
        <v>41</v>
      </c>
      <c r="F1443" s="58">
        <f xml:space="preserve"> IF( ISNA( 'F_Input Override'!F1443 ), "", IF( ISBLANK( 'F_Input Override'!F1443 ), 'F_Inputs - BP'!F1443, 'F_Input Override'!F1443 ) )</f>
        <v>0</v>
      </c>
      <c r="G1443" s="58">
        <f xml:space="preserve"> IF( ISNA( 'F_Input Override'!G1443 ), "", IF( ISBLANK( 'F_Input Override'!G1443 ), 'F_Inputs - BP'!G1443, 'F_Input Override'!G1443 ) )</f>
        <v>0</v>
      </c>
      <c r="H1443" s="58">
        <f xml:space="preserve"> IF( ISNA( 'F_Input Override'!H1443 ), "", IF( ISBLANK( 'F_Input Override'!H1443 ), 'F_Inputs - BP'!H1443, 'F_Input Override'!H1443 ) )</f>
        <v>0</v>
      </c>
      <c r="I1443" s="58">
        <f xml:space="preserve"> IF( ISNA( 'F_Input Override'!I1443 ), "", IF( ISBLANK( 'F_Input Override'!I1443 ), 'F_Inputs - BP'!I1443, 'F_Input Override'!I1443 ) )</f>
        <v>0</v>
      </c>
      <c r="J1443" s="58">
        <f xml:space="preserve"> IF( ISNA( 'F_Input Override'!J1443 ), "", IF( ISBLANK( 'F_Input Override'!J1443 ), 'F_Inputs - BP'!J1443, 'F_Input Override'!J1443 ) )</f>
        <v>0</v>
      </c>
      <c r="K1443" s="64" t="str">
        <f xml:space="preserve"> INDEX(Lookup!C:C, MATCH('Inp - BP final'!B1443, Lookup!B:B, 0),)</f>
        <v>Plus capex WWN+</v>
      </c>
    </row>
    <row r="1444" spans="1:12">
      <c r="A1444" t="s">
        <v>354</v>
      </c>
      <c r="B1444" t="s">
        <v>180</v>
      </c>
      <c r="C1444" t="s">
        <v>181</v>
      </c>
      <c r="D1444" t="s">
        <v>47</v>
      </c>
      <c r="E1444" t="s">
        <v>41</v>
      </c>
      <c r="F1444" s="58">
        <f xml:space="preserve"> IF( ISNA( 'F_Input Override'!F1444 ), "", IF( ISBLANK( 'F_Input Override'!F1444 ), 'F_Inputs - BP'!F1444, 'F_Input Override'!F1444 ) )</f>
        <v>0</v>
      </c>
      <c r="G1444" s="58">
        <f xml:space="preserve"> IF( ISNA( 'F_Input Override'!G1444 ), "", IF( ISBLANK( 'F_Input Override'!G1444 ), 'F_Inputs - BP'!G1444, 'F_Input Override'!G1444 ) )</f>
        <v>0</v>
      </c>
      <c r="H1444" s="58">
        <f xml:space="preserve"> IF( ISNA( 'F_Input Override'!H1444 ), "", IF( ISBLANK( 'F_Input Override'!H1444 ), 'F_Inputs - BP'!H1444, 'F_Input Override'!H1444 ) )</f>
        <v>0</v>
      </c>
      <c r="I1444" s="58">
        <f xml:space="preserve"> IF( ISNA( 'F_Input Override'!I1444 ), "", IF( ISBLANK( 'F_Input Override'!I1444 ), 'F_Inputs - BP'!I1444, 'F_Input Override'!I1444 ) )</f>
        <v>0</v>
      </c>
      <c r="J1444" s="58">
        <f xml:space="preserve"> IF( ISNA( 'F_Input Override'!J1444 ), "", IF( ISBLANK( 'F_Input Override'!J1444 ), 'F_Inputs - BP'!J1444, 'F_Input Override'!J1444 ) )</f>
        <v>0</v>
      </c>
      <c r="K1444" s="64" t="str">
        <f xml:space="preserve"> INDEX(Lookup!C:C, MATCH('Inp - BP final'!B1444, Lookup!B:B, 0),)</f>
        <v>Plus capex WWN+</v>
      </c>
    </row>
    <row r="1445" spans="1:12">
      <c r="A1445" t="s">
        <v>354</v>
      </c>
      <c r="B1445" t="s">
        <v>182</v>
      </c>
      <c r="C1445" t="s">
        <v>183</v>
      </c>
      <c r="D1445" t="s">
        <v>47</v>
      </c>
      <c r="E1445" t="s">
        <v>41</v>
      </c>
      <c r="F1445" s="58">
        <f xml:space="preserve"> IF( ISNA( 'F_Input Override'!F1445 ), "", IF( ISBLANK( 'F_Input Override'!F1445 ), 'F_Inputs - BP'!F1445, 'F_Input Override'!F1445 ) )</f>
        <v>0</v>
      </c>
      <c r="G1445" s="58">
        <f xml:space="preserve"> IF( ISNA( 'F_Input Override'!G1445 ), "", IF( ISBLANK( 'F_Input Override'!G1445 ), 'F_Inputs - BP'!G1445, 'F_Input Override'!G1445 ) )</f>
        <v>0</v>
      </c>
      <c r="H1445" s="58">
        <f xml:space="preserve"> IF( ISNA( 'F_Input Override'!H1445 ), "", IF( ISBLANK( 'F_Input Override'!H1445 ), 'F_Inputs - BP'!H1445, 'F_Input Override'!H1445 ) )</f>
        <v>0</v>
      </c>
      <c r="I1445" s="58">
        <f xml:space="preserve"> IF( ISNA( 'F_Input Override'!I1445 ), "", IF( ISBLANK( 'F_Input Override'!I1445 ), 'F_Inputs - BP'!I1445, 'F_Input Override'!I1445 ) )</f>
        <v>0</v>
      </c>
      <c r="J1445" s="58">
        <f xml:space="preserve"> IF( ISNA( 'F_Input Override'!J1445 ), "", IF( ISBLANK( 'F_Input Override'!J1445 ), 'F_Inputs - BP'!J1445, 'F_Input Override'!J1445 ) )</f>
        <v>0</v>
      </c>
      <c r="K1445" s="64" t="str">
        <f xml:space="preserve"> INDEX(Lookup!C:C, MATCH('Inp - BP final'!B1445, Lookup!B:B, 0),)</f>
        <v>Plus capex WWN+</v>
      </c>
    </row>
    <row r="1446" spans="1:12">
      <c r="A1446" t="s">
        <v>354</v>
      </c>
      <c r="B1446" t="s">
        <v>184</v>
      </c>
      <c r="C1446" t="s">
        <v>185</v>
      </c>
      <c r="D1446" t="s">
        <v>47</v>
      </c>
      <c r="E1446" t="s">
        <v>41</v>
      </c>
      <c r="F1446" s="58">
        <f xml:space="preserve"> IF( ISNA( 'F_Input Override'!F1446 ), "", IF( ISBLANK( 'F_Input Override'!F1446 ), 'F_Inputs - BP'!F1446, 'F_Input Override'!F1446 ) )</f>
        <v>0</v>
      </c>
      <c r="G1446" s="58">
        <f xml:space="preserve"> IF( ISNA( 'F_Input Override'!G1446 ), "", IF( ISBLANK( 'F_Input Override'!G1446 ), 'F_Inputs - BP'!G1446, 'F_Input Override'!G1446 ) )</f>
        <v>0</v>
      </c>
      <c r="H1446" s="58">
        <f xml:space="preserve"> IF( ISNA( 'F_Input Override'!H1446 ), "", IF( ISBLANK( 'F_Input Override'!H1446 ), 'F_Inputs - BP'!H1446, 'F_Input Override'!H1446 ) )</f>
        <v>0</v>
      </c>
      <c r="I1446" s="58">
        <f xml:space="preserve"> IF( ISNA( 'F_Input Override'!I1446 ), "", IF( ISBLANK( 'F_Input Override'!I1446 ), 'F_Inputs - BP'!I1446, 'F_Input Override'!I1446 ) )</f>
        <v>0</v>
      </c>
      <c r="J1446" s="58">
        <f xml:space="preserve"> IF( ISNA( 'F_Input Override'!J1446 ), "", IF( ISBLANK( 'F_Input Override'!J1446 ), 'F_Inputs - BP'!J1446, 'F_Input Override'!J1446 ) )</f>
        <v>0</v>
      </c>
      <c r="K1446" s="64" t="str">
        <f xml:space="preserve"> INDEX(Lookup!C:C, MATCH('Inp - BP final'!B1446, Lookup!B:B, 0),)</f>
        <v>Plus capex WWN+</v>
      </c>
    </row>
    <row r="1447" spans="1:12">
      <c r="A1447" t="s">
        <v>354</v>
      </c>
      <c r="B1447" t="s">
        <v>186</v>
      </c>
      <c r="C1447" t="s">
        <v>187</v>
      </c>
      <c r="D1447" t="s">
        <v>47</v>
      </c>
      <c r="E1447" t="s">
        <v>41</v>
      </c>
      <c r="F1447" s="58">
        <f xml:space="preserve"> IF( ISNA( 'F_Input Override'!F1447 ), "", IF( ISBLANK( 'F_Input Override'!F1447 ), 'F_Inputs - BP'!F1447, 'F_Input Override'!F1447 ) )</f>
        <v>0</v>
      </c>
      <c r="G1447" s="58">
        <f xml:space="preserve"> IF( ISNA( 'F_Input Override'!G1447 ), "", IF( ISBLANK( 'F_Input Override'!G1447 ), 'F_Inputs - BP'!G1447, 'F_Input Override'!G1447 ) )</f>
        <v>0</v>
      </c>
      <c r="H1447" s="58">
        <f xml:space="preserve"> IF( ISNA( 'F_Input Override'!H1447 ), "", IF( ISBLANK( 'F_Input Override'!H1447 ), 'F_Inputs - BP'!H1447, 'F_Input Override'!H1447 ) )</f>
        <v>0</v>
      </c>
      <c r="I1447" s="58">
        <f xml:space="preserve"> IF( ISNA( 'F_Input Override'!I1447 ), "", IF( ISBLANK( 'F_Input Override'!I1447 ), 'F_Inputs - BP'!I1447, 'F_Input Override'!I1447 ) )</f>
        <v>0</v>
      </c>
      <c r="J1447" s="58">
        <f xml:space="preserve"> IF( ISNA( 'F_Input Override'!J1447 ), "", IF( ISBLANK( 'F_Input Override'!J1447 ), 'F_Inputs - BP'!J1447, 'F_Input Override'!J1447 ) )</f>
        <v>0</v>
      </c>
      <c r="K1447" s="64" t="str">
        <f xml:space="preserve"> INDEX(Lookup!C:C, MATCH('Inp - BP final'!B1447, Lookup!B:B, 0),)</f>
        <v>Plus capex WWN+</v>
      </c>
    </row>
    <row r="1448" spans="1:12">
      <c r="A1448" t="s">
        <v>354</v>
      </c>
      <c r="B1448" t="s">
        <v>188</v>
      </c>
      <c r="C1448" t="s">
        <v>189</v>
      </c>
      <c r="D1448" t="s">
        <v>47</v>
      </c>
      <c r="E1448" t="s">
        <v>41</v>
      </c>
      <c r="F1448" s="58">
        <f xml:space="preserve"> IF( ISNA( 'F_Input Override'!F1448 ), "", IF( ISBLANK( 'F_Input Override'!F1448 ), 'F_Inputs - BP'!F1448, 'F_Input Override'!F1448 ) )</f>
        <v>0</v>
      </c>
      <c r="G1448" s="58">
        <f xml:space="preserve"> IF( ISNA( 'F_Input Override'!G1448 ), "", IF( ISBLANK( 'F_Input Override'!G1448 ), 'F_Inputs - BP'!G1448, 'F_Input Override'!G1448 ) )</f>
        <v>0</v>
      </c>
      <c r="H1448" s="58">
        <f xml:space="preserve"> IF( ISNA( 'F_Input Override'!H1448 ), "", IF( ISBLANK( 'F_Input Override'!H1448 ), 'F_Inputs - BP'!H1448, 'F_Input Override'!H1448 ) )</f>
        <v>0</v>
      </c>
      <c r="I1448" s="58">
        <f xml:space="preserve"> IF( ISNA( 'F_Input Override'!I1448 ), "", IF( ISBLANK( 'F_Input Override'!I1448 ), 'F_Inputs - BP'!I1448, 'F_Input Override'!I1448 ) )</f>
        <v>0</v>
      </c>
      <c r="J1448" s="58">
        <f xml:space="preserve"> IF( ISNA( 'F_Input Override'!J1448 ), "", IF( ISBLANK( 'F_Input Override'!J1448 ), 'F_Inputs - BP'!J1448, 'F_Input Override'!J1448 ) )</f>
        <v>0</v>
      </c>
      <c r="K1448" s="64" t="str">
        <f xml:space="preserve"> INDEX(Lookup!C:C, MATCH('Inp - BP final'!B1448, Lookup!B:B, 0),)</f>
        <v>Plus capex BIO</v>
      </c>
    </row>
    <row r="1449" spans="1:12">
      <c r="A1449" t="s">
        <v>354</v>
      </c>
      <c r="B1449" t="s">
        <v>190</v>
      </c>
      <c r="C1449" t="s">
        <v>191</v>
      </c>
      <c r="D1449" t="s">
        <v>47</v>
      </c>
      <c r="E1449" t="s">
        <v>41</v>
      </c>
      <c r="F1449" s="58">
        <f xml:space="preserve"> IF( ISNA( 'F_Input Override'!F1449 ), "", IF( ISBLANK( 'F_Input Override'!F1449 ), 'F_Inputs - BP'!F1449, 'F_Input Override'!F1449 ) )</f>
        <v>0</v>
      </c>
      <c r="G1449" s="58">
        <f xml:space="preserve"> IF( ISNA( 'F_Input Override'!G1449 ), "", IF( ISBLANK( 'F_Input Override'!G1449 ), 'F_Inputs - BP'!G1449, 'F_Input Override'!G1449 ) )</f>
        <v>0</v>
      </c>
      <c r="H1449" s="58">
        <f xml:space="preserve"> IF( ISNA( 'F_Input Override'!H1449 ), "", IF( ISBLANK( 'F_Input Override'!H1449 ), 'F_Inputs - BP'!H1449, 'F_Input Override'!H1449 ) )</f>
        <v>0</v>
      </c>
      <c r="I1449" s="58">
        <f xml:space="preserve"> IF( ISNA( 'F_Input Override'!I1449 ), "", IF( ISBLANK( 'F_Input Override'!I1449 ), 'F_Inputs - BP'!I1449, 'F_Input Override'!I1449 ) )</f>
        <v>0</v>
      </c>
      <c r="J1449" s="58">
        <f xml:space="preserve"> IF( ISNA( 'F_Input Override'!J1449 ), "", IF( ISBLANK( 'F_Input Override'!J1449 ), 'F_Inputs - BP'!J1449, 'F_Input Override'!J1449 ) )</f>
        <v>0</v>
      </c>
      <c r="K1449" s="64" t="str">
        <f xml:space="preserve"> INDEX(Lookup!C:C, MATCH('Inp - BP final'!B1449, Lookup!B:B, 0),)</f>
        <v>Plus capex BIO</v>
      </c>
    </row>
    <row r="1450" spans="1:12">
      <c r="A1450" t="s">
        <v>354</v>
      </c>
      <c r="B1450" t="s">
        <v>192</v>
      </c>
      <c r="C1450" t="s">
        <v>193</v>
      </c>
      <c r="D1450" t="s">
        <v>47</v>
      </c>
      <c r="E1450" t="s">
        <v>41</v>
      </c>
      <c r="F1450" s="58">
        <f xml:space="preserve"> IF( ISNA( 'F_Input Override'!F1450 ), "", IF( ISBLANK( 'F_Input Override'!F1450 ), 'F_Inputs - BP'!F1450, 'F_Input Override'!F1450 ) )</f>
        <v>0</v>
      </c>
      <c r="G1450" s="58">
        <f xml:space="preserve"> IF( ISNA( 'F_Input Override'!G1450 ), "", IF( ISBLANK( 'F_Input Override'!G1450 ), 'F_Inputs - BP'!G1450, 'F_Input Override'!G1450 ) )</f>
        <v>0</v>
      </c>
      <c r="H1450" s="58">
        <f xml:space="preserve"> IF( ISNA( 'F_Input Override'!H1450 ), "", IF( ISBLANK( 'F_Input Override'!H1450 ), 'F_Inputs - BP'!H1450, 'F_Input Override'!H1450 ) )</f>
        <v>0</v>
      </c>
      <c r="I1450" s="58">
        <f xml:space="preserve"> IF( ISNA( 'F_Input Override'!I1450 ), "", IF( ISBLANK( 'F_Input Override'!I1450 ), 'F_Inputs - BP'!I1450, 'F_Input Override'!I1450 ) )</f>
        <v>0</v>
      </c>
      <c r="J1450" s="58">
        <f xml:space="preserve"> IF( ISNA( 'F_Input Override'!J1450 ), "", IF( ISBLANK( 'F_Input Override'!J1450 ), 'F_Inputs - BP'!J1450, 'F_Input Override'!J1450 ) )</f>
        <v>0</v>
      </c>
      <c r="K1450" s="64" t="str">
        <f xml:space="preserve"> INDEX(Lookup!C:C, MATCH('Inp - BP final'!B1450, Lookup!B:B, 0),)</f>
        <v>Plus capex BIO</v>
      </c>
    </row>
    <row r="1451" spans="1:12">
      <c r="A1451" t="s">
        <v>354</v>
      </c>
      <c r="B1451" t="s">
        <v>194</v>
      </c>
      <c r="C1451" t="s">
        <v>195</v>
      </c>
      <c r="D1451" t="s">
        <v>47</v>
      </c>
      <c r="E1451" t="s">
        <v>41</v>
      </c>
      <c r="F1451" s="58">
        <f xml:space="preserve"> IF( ISNA( 'F_Input Override'!F1451 ), "", IF( ISBLANK( 'F_Input Override'!F1451 ), 'F_Inputs - BP'!F1451, 'F_Input Override'!F1451 ) )</f>
        <v>0</v>
      </c>
      <c r="G1451" s="58">
        <f xml:space="preserve"> IF( ISNA( 'F_Input Override'!G1451 ), "", IF( ISBLANK( 'F_Input Override'!G1451 ), 'F_Inputs - BP'!G1451, 'F_Input Override'!G1451 ) )</f>
        <v>0</v>
      </c>
      <c r="H1451" s="58">
        <f xml:space="preserve"> IF( ISNA( 'F_Input Override'!H1451 ), "", IF( ISBLANK( 'F_Input Override'!H1451 ), 'F_Inputs - BP'!H1451, 'F_Input Override'!H1451 ) )</f>
        <v>0</v>
      </c>
      <c r="I1451" s="58">
        <f xml:space="preserve"> IF( ISNA( 'F_Input Override'!I1451 ), "", IF( ISBLANK( 'F_Input Override'!I1451 ), 'F_Inputs - BP'!I1451, 'F_Input Override'!I1451 ) )</f>
        <v>0</v>
      </c>
      <c r="J1451" s="58">
        <f xml:space="preserve"> IF( ISNA( 'F_Input Override'!J1451 ), "", IF( ISBLANK( 'F_Input Override'!J1451 ), 'F_Inputs - BP'!J1451, 'F_Input Override'!J1451 ) )</f>
        <v>0</v>
      </c>
      <c r="K1451" s="64" t="str">
        <f xml:space="preserve"> INDEX(Lookup!C:C, MATCH('Inp - BP final'!B1451, Lookup!B:B, 0),)</f>
        <v>Plus capex ADDN1</v>
      </c>
    </row>
    <row r="1452" spans="1:12">
      <c r="A1452" t="s">
        <v>354</v>
      </c>
      <c r="B1452" t="s">
        <v>196</v>
      </c>
      <c r="C1452" t="s">
        <v>197</v>
      </c>
      <c r="D1452" t="s">
        <v>47</v>
      </c>
      <c r="E1452" t="s">
        <v>41</v>
      </c>
      <c r="F1452" s="58">
        <f xml:space="preserve"> IF( ISNA( 'F_Input Override'!F1452 ), "", IF( ISBLANK( 'F_Input Override'!F1452 ), 'F_Inputs - BP'!F1452, 'F_Input Override'!F1452 ) )</f>
        <v>0</v>
      </c>
      <c r="G1452" s="58">
        <f xml:space="preserve"> IF( ISNA( 'F_Input Override'!G1452 ), "", IF( ISBLANK( 'F_Input Override'!G1452 ), 'F_Inputs - BP'!G1452, 'F_Input Override'!G1452 ) )</f>
        <v>0</v>
      </c>
      <c r="H1452" s="58">
        <f xml:space="preserve"> IF( ISNA( 'F_Input Override'!H1452 ), "", IF( ISBLANK( 'F_Input Override'!H1452 ), 'F_Inputs - BP'!H1452, 'F_Input Override'!H1452 ) )</f>
        <v>0</v>
      </c>
      <c r="I1452" s="58">
        <f xml:space="preserve"> IF( ISNA( 'F_Input Override'!I1452 ), "", IF( ISBLANK( 'F_Input Override'!I1452 ), 'F_Inputs - BP'!I1452, 'F_Input Override'!I1452 ) )</f>
        <v>0</v>
      </c>
      <c r="J1452" s="58">
        <f xml:space="preserve"> IF( ISNA( 'F_Input Override'!J1452 ), "", IF( ISBLANK( 'F_Input Override'!J1452 ), 'F_Inputs - BP'!J1452, 'F_Input Override'!J1452 ) )</f>
        <v>0</v>
      </c>
      <c r="K1452" s="64" t="str">
        <f xml:space="preserve"> INDEX(Lookup!C:C, MATCH('Inp - BP final'!B1452, Lookup!B:B, 0),)</f>
        <v>Plus capex ADDN2</v>
      </c>
    </row>
    <row r="1453" spans="1:12">
      <c r="A1453" t="s">
        <v>354</v>
      </c>
      <c r="B1453" t="s">
        <v>198</v>
      </c>
      <c r="C1453" t="s">
        <v>199</v>
      </c>
      <c r="D1453" t="s">
        <v>47</v>
      </c>
      <c r="E1453" t="s">
        <v>41</v>
      </c>
      <c r="F1453" s="58">
        <f xml:space="preserve"> IF( ISNA( 'F_Input Override'!F1453 ), "", IF( ISBLANK( 'F_Input Override'!F1453 ), 'F_Inputs - BP'!F1453, 'F_Input Override'!F1453 ) )</f>
        <v>0</v>
      </c>
      <c r="G1453" s="58">
        <f xml:space="preserve"> IF( ISNA( 'F_Input Override'!G1453 ), "", IF( ISBLANK( 'F_Input Override'!G1453 ), 'F_Inputs - BP'!G1453, 'F_Input Override'!G1453 ) )</f>
        <v>0</v>
      </c>
      <c r="H1453" s="58">
        <f xml:space="preserve"> IF( ISNA( 'F_Input Override'!H1453 ), "", IF( ISBLANK( 'F_Input Override'!H1453 ), 'F_Inputs - BP'!H1453, 'F_Input Override'!H1453 ) )</f>
        <v>0</v>
      </c>
      <c r="I1453" s="58">
        <f xml:space="preserve"> IF( ISNA( 'F_Input Override'!I1453 ), "", IF( ISBLANK( 'F_Input Override'!I1453 ), 'F_Inputs - BP'!I1453, 'F_Input Override'!I1453 ) )</f>
        <v>0</v>
      </c>
      <c r="J1453" s="58">
        <f xml:space="preserve"> IF( ISNA( 'F_Input Override'!J1453 ), "", IF( ISBLANK( 'F_Input Override'!J1453 ), 'F_Inputs - BP'!J1453, 'F_Input Override'!J1453 ) )</f>
        <v>0</v>
      </c>
      <c r="K1453" s="64" t="str">
        <f xml:space="preserve"> INDEX(Lookup!C:C, MATCH('Inp - BP final'!B1453, Lookup!B:B, 0),)</f>
        <v>Plus capex Total</v>
      </c>
    </row>
    <row r="1454" spans="1:12">
      <c r="A1454" t="s">
        <v>354</v>
      </c>
      <c r="B1454" t="s">
        <v>200</v>
      </c>
      <c r="C1454" t="s">
        <v>201</v>
      </c>
      <c r="D1454" t="s">
        <v>47</v>
      </c>
      <c r="E1454" t="s">
        <v>41</v>
      </c>
      <c r="F1454" s="58">
        <f xml:space="preserve"> IF( ISNA( 'F_Input Override'!F1454 ), "", IF( ISBLANK( 'F_Input Override'!F1454 ), 'F_Inputs - BP'!F1454, 'F_Input Override'!F1454 ) )</f>
        <v>0</v>
      </c>
      <c r="G1454" s="58">
        <f xml:space="preserve"> IF( ISNA( 'F_Input Override'!G1454 ), "", IF( ISBLANK( 'F_Input Override'!G1454 ), 'F_Inputs - BP'!G1454, 'F_Input Override'!G1454 ) )</f>
        <v>0</v>
      </c>
      <c r="H1454" s="58">
        <f xml:space="preserve"> IF( ISNA( 'F_Input Override'!H1454 ), "", IF( ISBLANK( 'F_Input Override'!H1454 ), 'F_Inputs - BP'!H1454, 'F_Input Override'!H1454 ) )</f>
        <v>0</v>
      </c>
      <c r="I1454" s="58">
        <f xml:space="preserve"> IF( ISNA( 'F_Input Override'!I1454 ), "", IF( ISBLANK( 'F_Input Override'!I1454 ), 'F_Inputs - BP'!I1454, 'F_Input Override'!I1454 ) )</f>
        <v>0</v>
      </c>
      <c r="J1454" s="58">
        <f xml:space="preserve"> IF( ISNA( 'F_Input Override'!J1454 ), "", IF( ISBLANK( 'F_Input Override'!J1454 ), 'F_Inputs - BP'!J1454, 'F_Input Override'!J1454 ) )</f>
        <v>0</v>
      </c>
      <c r="K1454" s="64" t="str">
        <f xml:space="preserve"> INDEX(Lookup!C:C, MATCH('Inp - BP final'!B1454, Lookup!B:B, 0),)</f>
        <v>Plus opex WWN+</v>
      </c>
    </row>
    <row r="1455" spans="1:12">
      <c r="A1455" t="s">
        <v>354</v>
      </c>
      <c r="B1455" t="s">
        <v>202</v>
      </c>
      <c r="C1455" t="s">
        <v>203</v>
      </c>
      <c r="D1455" t="s">
        <v>47</v>
      </c>
      <c r="E1455" t="s">
        <v>41</v>
      </c>
      <c r="F1455" s="58">
        <f xml:space="preserve"> IF( ISNA( 'F_Input Override'!F1455 ), "", IF( ISBLANK( 'F_Input Override'!F1455 ), 'F_Inputs - BP'!F1455, 'F_Input Override'!F1455 ) )</f>
        <v>0</v>
      </c>
      <c r="G1455" s="58">
        <f xml:space="preserve"> IF( ISNA( 'F_Input Override'!G1455 ), "", IF( ISBLANK( 'F_Input Override'!G1455 ), 'F_Inputs - BP'!G1455, 'F_Input Override'!G1455 ) )</f>
        <v>0</v>
      </c>
      <c r="H1455" s="58">
        <f xml:space="preserve"> IF( ISNA( 'F_Input Override'!H1455 ), "", IF( ISBLANK( 'F_Input Override'!H1455 ), 'F_Inputs - BP'!H1455, 'F_Input Override'!H1455 ) )</f>
        <v>0</v>
      </c>
      <c r="I1455" s="58">
        <f xml:space="preserve"> IF( ISNA( 'F_Input Override'!I1455 ), "", IF( ISBLANK( 'F_Input Override'!I1455 ), 'F_Inputs - BP'!I1455, 'F_Input Override'!I1455 ) )</f>
        <v>0</v>
      </c>
      <c r="J1455" s="58">
        <f xml:space="preserve"> IF( ISNA( 'F_Input Override'!J1455 ), "", IF( ISBLANK( 'F_Input Override'!J1455 ), 'F_Inputs - BP'!J1455, 'F_Input Override'!J1455 ) )</f>
        <v>0</v>
      </c>
      <c r="K1455" s="64" t="str">
        <f xml:space="preserve"> INDEX(Lookup!C:C, MATCH('Inp - BP final'!B1455, Lookup!B:B, 0),)</f>
        <v>Plus opex WWN+</v>
      </c>
    </row>
    <row r="1456" spans="1:12">
      <c r="A1456" t="s">
        <v>354</v>
      </c>
      <c r="B1456" t="s">
        <v>204</v>
      </c>
      <c r="C1456" t="s">
        <v>205</v>
      </c>
      <c r="D1456" t="s">
        <v>47</v>
      </c>
      <c r="E1456" t="s">
        <v>41</v>
      </c>
      <c r="F1456" s="58">
        <f xml:space="preserve"> IF( ISNA( 'F_Input Override'!F1456 ), "", IF( ISBLANK( 'F_Input Override'!F1456 ), 'F_Inputs - BP'!F1456, 'F_Input Override'!F1456 ) )</f>
        <v>0</v>
      </c>
      <c r="G1456" s="58">
        <f xml:space="preserve"> IF( ISNA( 'F_Input Override'!G1456 ), "", IF( ISBLANK( 'F_Input Override'!G1456 ), 'F_Inputs - BP'!G1456, 'F_Input Override'!G1456 ) )</f>
        <v>0</v>
      </c>
      <c r="H1456" s="58">
        <f xml:space="preserve"> IF( ISNA( 'F_Input Override'!H1456 ), "", IF( ISBLANK( 'F_Input Override'!H1456 ), 'F_Inputs - BP'!H1456, 'F_Input Override'!H1456 ) )</f>
        <v>0</v>
      </c>
      <c r="I1456" s="58">
        <f xml:space="preserve"> IF( ISNA( 'F_Input Override'!I1456 ), "", IF( ISBLANK( 'F_Input Override'!I1456 ), 'F_Inputs - BP'!I1456, 'F_Input Override'!I1456 ) )</f>
        <v>0</v>
      </c>
      <c r="J1456" s="58">
        <f xml:space="preserve"> IF( ISNA( 'F_Input Override'!J1456 ), "", IF( ISBLANK( 'F_Input Override'!J1456 ), 'F_Inputs - BP'!J1456, 'F_Input Override'!J1456 ) )</f>
        <v>0</v>
      </c>
      <c r="K1456" s="64" t="str">
        <f xml:space="preserve"> INDEX(Lookup!C:C, MATCH('Inp - BP final'!B1456, Lookup!B:B, 0),)</f>
        <v>Plus opex WWN+</v>
      </c>
    </row>
    <row r="1457" spans="1:11">
      <c r="A1457" t="s">
        <v>354</v>
      </c>
      <c r="B1457" t="s">
        <v>206</v>
      </c>
      <c r="C1457" t="s">
        <v>207</v>
      </c>
      <c r="D1457" t="s">
        <v>47</v>
      </c>
      <c r="E1457" t="s">
        <v>41</v>
      </c>
      <c r="F1457" s="58">
        <f xml:space="preserve"> IF( ISNA( 'F_Input Override'!F1457 ), "", IF( ISBLANK( 'F_Input Override'!F1457 ), 'F_Inputs - BP'!F1457, 'F_Input Override'!F1457 ) )</f>
        <v>0</v>
      </c>
      <c r="G1457" s="58">
        <f xml:space="preserve"> IF( ISNA( 'F_Input Override'!G1457 ), "", IF( ISBLANK( 'F_Input Override'!G1457 ), 'F_Inputs - BP'!G1457, 'F_Input Override'!G1457 ) )</f>
        <v>0</v>
      </c>
      <c r="H1457" s="58">
        <f xml:space="preserve"> IF( ISNA( 'F_Input Override'!H1457 ), "", IF( ISBLANK( 'F_Input Override'!H1457 ), 'F_Inputs - BP'!H1457, 'F_Input Override'!H1457 ) )</f>
        <v>0</v>
      </c>
      <c r="I1457" s="58">
        <f xml:space="preserve"> IF( ISNA( 'F_Input Override'!I1457 ), "", IF( ISBLANK( 'F_Input Override'!I1457 ), 'F_Inputs - BP'!I1457, 'F_Input Override'!I1457 ) )</f>
        <v>0</v>
      </c>
      <c r="J1457" s="58">
        <f xml:space="preserve"> IF( ISNA( 'F_Input Override'!J1457 ), "", IF( ISBLANK( 'F_Input Override'!J1457 ), 'F_Inputs - BP'!J1457, 'F_Input Override'!J1457 ) )</f>
        <v>0</v>
      </c>
      <c r="K1457" s="64" t="str">
        <f xml:space="preserve"> INDEX(Lookup!C:C, MATCH('Inp - BP final'!B1457, Lookup!B:B, 0),)</f>
        <v>Plus opex WWN+</v>
      </c>
    </row>
    <row r="1458" spans="1:11">
      <c r="A1458" t="s">
        <v>354</v>
      </c>
      <c r="B1458" t="s">
        <v>208</v>
      </c>
      <c r="C1458" t="s">
        <v>209</v>
      </c>
      <c r="D1458" t="s">
        <v>47</v>
      </c>
      <c r="E1458" t="s">
        <v>41</v>
      </c>
      <c r="F1458" s="58">
        <f xml:space="preserve"> IF( ISNA( 'F_Input Override'!F1458 ), "", IF( ISBLANK( 'F_Input Override'!F1458 ), 'F_Inputs - BP'!F1458, 'F_Input Override'!F1458 ) )</f>
        <v>0</v>
      </c>
      <c r="G1458" s="58">
        <f xml:space="preserve"> IF( ISNA( 'F_Input Override'!G1458 ), "", IF( ISBLANK( 'F_Input Override'!G1458 ), 'F_Inputs - BP'!G1458, 'F_Input Override'!G1458 ) )</f>
        <v>0</v>
      </c>
      <c r="H1458" s="58">
        <f xml:space="preserve"> IF( ISNA( 'F_Input Override'!H1458 ), "", IF( ISBLANK( 'F_Input Override'!H1458 ), 'F_Inputs - BP'!H1458, 'F_Input Override'!H1458 ) )</f>
        <v>0</v>
      </c>
      <c r="I1458" s="58">
        <f xml:space="preserve"> IF( ISNA( 'F_Input Override'!I1458 ), "", IF( ISBLANK( 'F_Input Override'!I1458 ), 'F_Inputs - BP'!I1458, 'F_Input Override'!I1458 ) )</f>
        <v>0</v>
      </c>
      <c r="J1458" s="58">
        <f xml:space="preserve"> IF( ISNA( 'F_Input Override'!J1458 ), "", IF( ISBLANK( 'F_Input Override'!J1458 ), 'F_Inputs - BP'!J1458, 'F_Input Override'!J1458 ) )</f>
        <v>0</v>
      </c>
      <c r="K1458" s="64" t="str">
        <f xml:space="preserve"> INDEX(Lookup!C:C, MATCH('Inp - BP final'!B1458, Lookup!B:B, 0),)</f>
        <v>Plus opex WWN+</v>
      </c>
    </row>
    <row r="1459" spans="1:11">
      <c r="A1459" t="s">
        <v>354</v>
      </c>
      <c r="B1459" t="s">
        <v>210</v>
      </c>
      <c r="C1459" t="s">
        <v>211</v>
      </c>
      <c r="D1459" t="s">
        <v>47</v>
      </c>
      <c r="E1459" t="s">
        <v>41</v>
      </c>
      <c r="F1459" s="58">
        <f xml:space="preserve"> IF( ISNA( 'F_Input Override'!F1459 ), "", IF( ISBLANK( 'F_Input Override'!F1459 ), 'F_Inputs - BP'!F1459, 'F_Input Override'!F1459 ) )</f>
        <v>0</v>
      </c>
      <c r="G1459" s="58">
        <f xml:space="preserve"> IF( ISNA( 'F_Input Override'!G1459 ), "", IF( ISBLANK( 'F_Input Override'!G1459 ), 'F_Inputs - BP'!G1459, 'F_Input Override'!G1459 ) )</f>
        <v>0</v>
      </c>
      <c r="H1459" s="58">
        <f xml:space="preserve"> IF( ISNA( 'F_Input Override'!H1459 ), "", IF( ISBLANK( 'F_Input Override'!H1459 ), 'F_Inputs - BP'!H1459, 'F_Input Override'!H1459 ) )</f>
        <v>0</v>
      </c>
      <c r="I1459" s="58">
        <f xml:space="preserve"> IF( ISNA( 'F_Input Override'!I1459 ), "", IF( ISBLANK( 'F_Input Override'!I1459 ), 'F_Inputs - BP'!I1459, 'F_Input Override'!I1459 ) )</f>
        <v>0</v>
      </c>
      <c r="J1459" s="58">
        <f xml:space="preserve"> IF( ISNA( 'F_Input Override'!J1459 ), "", IF( ISBLANK( 'F_Input Override'!J1459 ), 'F_Inputs - BP'!J1459, 'F_Input Override'!J1459 ) )</f>
        <v>0</v>
      </c>
      <c r="K1459" s="64" t="str">
        <f xml:space="preserve"> INDEX(Lookup!C:C, MATCH('Inp - BP final'!B1459, Lookup!B:B, 0),)</f>
        <v>Plus opex BIO</v>
      </c>
    </row>
    <row r="1460" spans="1:11">
      <c r="A1460" t="s">
        <v>354</v>
      </c>
      <c r="B1460" t="s">
        <v>212</v>
      </c>
      <c r="C1460" t="s">
        <v>213</v>
      </c>
      <c r="D1460" t="s">
        <v>47</v>
      </c>
      <c r="E1460" t="s">
        <v>41</v>
      </c>
      <c r="F1460" s="58">
        <f xml:space="preserve"> IF( ISNA( 'F_Input Override'!F1460 ), "", IF( ISBLANK( 'F_Input Override'!F1460 ), 'F_Inputs - BP'!F1460, 'F_Input Override'!F1460 ) )</f>
        <v>0</v>
      </c>
      <c r="G1460" s="58">
        <f xml:space="preserve"> IF( ISNA( 'F_Input Override'!G1460 ), "", IF( ISBLANK( 'F_Input Override'!G1460 ), 'F_Inputs - BP'!G1460, 'F_Input Override'!G1460 ) )</f>
        <v>0</v>
      </c>
      <c r="H1460" s="58">
        <f xml:space="preserve"> IF( ISNA( 'F_Input Override'!H1460 ), "", IF( ISBLANK( 'F_Input Override'!H1460 ), 'F_Inputs - BP'!H1460, 'F_Input Override'!H1460 ) )</f>
        <v>0</v>
      </c>
      <c r="I1460" s="58">
        <f xml:space="preserve"> IF( ISNA( 'F_Input Override'!I1460 ), "", IF( ISBLANK( 'F_Input Override'!I1460 ), 'F_Inputs - BP'!I1460, 'F_Input Override'!I1460 ) )</f>
        <v>0</v>
      </c>
      <c r="J1460" s="58">
        <f xml:space="preserve"> IF( ISNA( 'F_Input Override'!J1460 ), "", IF( ISBLANK( 'F_Input Override'!J1460 ), 'F_Inputs - BP'!J1460, 'F_Input Override'!J1460 ) )</f>
        <v>0</v>
      </c>
      <c r="K1460" s="64" t="str">
        <f xml:space="preserve"> INDEX(Lookup!C:C, MATCH('Inp - BP final'!B1460, Lookup!B:B, 0),)</f>
        <v>Plus opex BIO</v>
      </c>
    </row>
    <row r="1461" spans="1:11">
      <c r="A1461" t="s">
        <v>354</v>
      </c>
      <c r="B1461" t="s">
        <v>214</v>
      </c>
      <c r="C1461" t="s">
        <v>215</v>
      </c>
      <c r="D1461" t="s">
        <v>47</v>
      </c>
      <c r="E1461" t="s">
        <v>41</v>
      </c>
      <c r="F1461" s="58">
        <f xml:space="preserve"> IF( ISNA( 'F_Input Override'!F1461 ), "", IF( ISBLANK( 'F_Input Override'!F1461 ), 'F_Inputs - BP'!F1461, 'F_Input Override'!F1461 ) )</f>
        <v>0</v>
      </c>
      <c r="G1461" s="58">
        <f xml:space="preserve"> IF( ISNA( 'F_Input Override'!G1461 ), "", IF( ISBLANK( 'F_Input Override'!G1461 ), 'F_Inputs - BP'!G1461, 'F_Input Override'!G1461 ) )</f>
        <v>0</v>
      </c>
      <c r="H1461" s="58">
        <f xml:space="preserve"> IF( ISNA( 'F_Input Override'!H1461 ), "", IF( ISBLANK( 'F_Input Override'!H1461 ), 'F_Inputs - BP'!H1461, 'F_Input Override'!H1461 ) )</f>
        <v>0</v>
      </c>
      <c r="I1461" s="58">
        <f xml:space="preserve"> IF( ISNA( 'F_Input Override'!I1461 ), "", IF( ISBLANK( 'F_Input Override'!I1461 ), 'F_Inputs - BP'!I1461, 'F_Input Override'!I1461 ) )</f>
        <v>0</v>
      </c>
      <c r="J1461" s="58">
        <f xml:space="preserve"> IF( ISNA( 'F_Input Override'!J1461 ), "", IF( ISBLANK( 'F_Input Override'!J1461 ), 'F_Inputs - BP'!J1461, 'F_Input Override'!J1461 ) )</f>
        <v>0</v>
      </c>
      <c r="K1461" s="64" t="str">
        <f xml:space="preserve"> INDEX(Lookup!C:C, MATCH('Inp - BP final'!B1461, Lookup!B:B, 0),)</f>
        <v>Plus opex BIO</v>
      </c>
    </row>
    <row r="1462" spans="1:11">
      <c r="A1462" t="s">
        <v>354</v>
      </c>
      <c r="B1462" t="s">
        <v>216</v>
      </c>
      <c r="C1462" t="s">
        <v>217</v>
      </c>
      <c r="D1462" t="s">
        <v>47</v>
      </c>
      <c r="E1462" t="s">
        <v>41</v>
      </c>
      <c r="F1462" s="58">
        <f xml:space="preserve"> IF( ISNA( 'F_Input Override'!F1462 ), "", IF( ISBLANK( 'F_Input Override'!F1462 ), 'F_Inputs - BP'!F1462, 'F_Input Override'!F1462 ) )</f>
        <v>0</v>
      </c>
      <c r="G1462" s="58">
        <f xml:space="preserve"> IF( ISNA( 'F_Input Override'!G1462 ), "", IF( ISBLANK( 'F_Input Override'!G1462 ), 'F_Inputs - BP'!G1462, 'F_Input Override'!G1462 ) )</f>
        <v>0</v>
      </c>
      <c r="H1462" s="58">
        <f xml:space="preserve"> IF( ISNA( 'F_Input Override'!H1462 ), "", IF( ISBLANK( 'F_Input Override'!H1462 ), 'F_Inputs - BP'!H1462, 'F_Input Override'!H1462 ) )</f>
        <v>0</v>
      </c>
      <c r="I1462" s="58">
        <f xml:space="preserve"> IF( ISNA( 'F_Input Override'!I1462 ), "", IF( ISBLANK( 'F_Input Override'!I1462 ), 'F_Inputs - BP'!I1462, 'F_Input Override'!I1462 ) )</f>
        <v>0</v>
      </c>
      <c r="J1462" s="58">
        <f xml:space="preserve"> IF( ISNA( 'F_Input Override'!J1462 ), "", IF( ISBLANK( 'F_Input Override'!J1462 ), 'F_Inputs - BP'!J1462, 'F_Input Override'!J1462 ) )</f>
        <v>0</v>
      </c>
      <c r="K1462" s="64" t="str">
        <f xml:space="preserve"> INDEX(Lookup!C:C, MATCH('Inp - BP final'!B1462, Lookup!B:B, 0),)</f>
        <v>Plus opex ADDN1</v>
      </c>
    </row>
    <row r="1463" spans="1:11">
      <c r="A1463" t="s">
        <v>354</v>
      </c>
      <c r="B1463" t="s">
        <v>218</v>
      </c>
      <c r="C1463" t="s">
        <v>219</v>
      </c>
      <c r="D1463" t="s">
        <v>47</v>
      </c>
      <c r="E1463" t="s">
        <v>41</v>
      </c>
      <c r="F1463" s="58">
        <f xml:space="preserve"> IF( ISNA( 'F_Input Override'!F1463 ), "", IF( ISBLANK( 'F_Input Override'!F1463 ), 'F_Inputs - BP'!F1463, 'F_Input Override'!F1463 ) )</f>
        <v>0</v>
      </c>
      <c r="G1463" s="58">
        <f xml:space="preserve"> IF( ISNA( 'F_Input Override'!G1463 ), "", IF( ISBLANK( 'F_Input Override'!G1463 ), 'F_Inputs - BP'!G1463, 'F_Input Override'!G1463 ) )</f>
        <v>0</v>
      </c>
      <c r="H1463" s="58">
        <f xml:space="preserve"> IF( ISNA( 'F_Input Override'!H1463 ), "", IF( ISBLANK( 'F_Input Override'!H1463 ), 'F_Inputs - BP'!H1463, 'F_Input Override'!H1463 ) )</f>
        <v>0</v>
      </c>
      <c r="I1463" s="58">
        <f xml:space="preserve"> IF( ISNA( 'F_Input Override'!I1463 ), "", IF( ISBLANK( 'F_Input Override'!I1463 ), 'F_Inputs - BP'!I1463, 'F_Input Override'!I1463 ) )</f>
        <v>0</v>
      </c>
      <c r="J1463" s="58">
        <f xml:space="preserve"> IF( ISNA( 'F_Input Override'!J1463 ), "", IF( ISBLANK( 'F_Input Override'!J1463 ), 'F_Inputs - BP'!J1463, 'F_Input Override'!J1463 ) )</f>
        <v>0</v>
      </c>
      <c r="K1463" s="64" t="str">
        <f xml:space="preserve"> INDEX(Lookup!C:C, MATCH('Inp - BP final'!B1463, Lookup!B:B, 0),)</f>
        <v>Plus opex ADDN2</v>
      </c>
    </row>
    <row r="1464" spans="1:11">
      <c r="A1464" t="s">
        <v>354</v>
      </c>
      <c r="B1464" t="s">
        <v>220</v>
      </c>
      <c r="C1464" t="s">
        <v>221</v>
      </c>
      <c r="D1464" t="s">
        <v>47</v>
      </c>
      <c r="E1464" t="s">
        <v>41</v>
      </c>
      <c r="F1464" s="58">
        <f xml:space="preserve"> IF( ISNA( 'F_Input Override'!F1464 ), "", IF( ISBLANK( 'F_Input Override'!F1464 ), 'F_Inputs - BP'!F1464, 'F_Input Override'!F1464 ) )</f>
        <v>0</v>
      </c>
      <c r="G1464" s="58">
        <f xml:space="preserve"> IF( ISNA( 'F_Input Override'!G1464 ), "", IF( ISBLANK( 'F_Input Override'!G1464 ), 'F_Inputs - BP'!G1464, 'F_Input Override'!G1464 ) )</f>
        <v>0</v>
      </c>
      <c r="H1464" s="58">
        <f xml:space="preserve"> IF( ISNA( 'F_Input Override'!H1464 ), "", IF( ISBLANK( 'F_Input Override'!H1464 ), 'F_Inputs - BP'!H1464, 'F_Input Override'!H1464 ) )</f>
        <v>0</v>
      </c>
      <c r="I1464" s="58">
        <f xml:space="preserve"> IF( ISNA( 'F_Input Override'!I1464 ), "", IF( ISBLANK( 'F_Input Override'!I1464 ), 'F_Inputs - BP'!I1464, 'F_Input Override'!I1464 ) )</f>
        <v>0</v>
      </c>
      <c r="J1464" s="58">
        <f xml:space="preserve"> IF( ISNA( 'F_Input Override'!J1464 ), "", IF( ISBLANK( 'F_Input Override'!J1464 ), 'F_Inputs - BP'!J1464, 'F_Input Override'!J1464 ) )</f>
        <v>0</v>
      </c>
      <c r="K1464" s="64" t="str">
        <f xml:space="preserve"> INDEX(Lookup!C:C, MATCH('Inp - BP final'!B1464, Lookup!B:B, 0),)</f>
        <v>Plus opex Total</v>
      </c>
    </row>
    <row r="1465" spans="1:11">
      <c r="A1465" t="s">
        <v>354</v>
      </c>
      <c r="B1465" t="s">
        <v>222</v>
      </c>
      <c r="C1465" t="s">
        <v>223</v>
      </c>
      <c r="D1465" t="s">
        <v>47</v>
      </c>
      <c r="E1465" t="s">
        <v>41</v>
      </c>
      <c r="F1465" s="58">
        <f xml:space="preserve"> IF( ISNA( 'F_Input Override'!F1465 ), "", IF( ISBLANK( 'F_Input Override'!F1465 ), 'F_Inputs - BP'!F1465, 'F_Input Override'!F1465 ) )</f>
        <v>0</v>
      </c>
      <c r="G1465" s="58">
        <f xml:space="preserve"> IF( ISNA( 'F_Input Override'!G1465 ), "", IF( ISBLANK( 'F_Input Override'!G1465 ), 'F_Inputs - BP'!G1465, 'F_Input Override'!G1465 ) )</f>
        <v>0</v>
      </c>
      <c r="H1465" s="58">
        <f xml:space="preserve"> IF( ISNA( 'F_Input Override'!H1465 ), "", IF( ISBLANK( 'F_Input Override'!H1465 ), 'F_Inputs - BP'!H1465, 'F_Input Override'!H1465 ) )</f>
        <v>0</v>
      </c>
      <c r="I1465" s="58">
        <f xml:space="preserve"> IF( ISNA( 'F_Input Override'!I1465 ), "", IF( ISBLANK( 'F_Input Override'!I1465 ), 'F_Inputs - BP'!I1465, 'F_Input Override'!I1465 ) )</f>
        <v>0</v>
      </c>
      <c r="J1465" s="58">
        <f xml:space="preserve"> IF( ISNA( 'F_Input Override'!J1465 ), "", IF( ISBLANK( 'F_Input Override'!J1465 ), 'F_Inputs - BP'!J1465, 'F_Input Override'!J1465 ) )</f>
        <v>0</v>
      </c>
      <c r="K1465" s="64" t="str">
        <f xml:space="preserve"> INDEX(Lookup!C:C, MATCH('Inp - BP final'!B1465, Lookup!B:B, 0),)</f>
        <v>Plus totex WWN+</v>
      </c>
    </row>
    <row r="1466" spans="1:11">
      <c r="A1466" t="s">
        <v>354</v>
      </c>
      <c r="B1466" t="s">
        <v>224</v>
      </c>
      <c r="C1466" t="s">
        <v>225</v>
      </c>
      <c r="D1466" t="s">
        <v>47</v>
      </c>
      <c r="E1466" t="s">
        <v>41</v>
      </c>
      <c r="F1466" s="58">
        <f xml:space="preserve"> IF( ISNA( 'F_Input Override'!F1466 ), "", IF( ISBLANK( 'F_Input Override'!F1466 ), 'F_Inputs - BP'!F1466, 'F_Input Override'!F1466 ) )</f>
        <v>0</v>
      </c>
      <c r="G1466" s="58">
        <f xml:space="preserve"> IF( ISNA( 'F_Input Override'!G1466 ), "", IF( ISBLANK( 'F_Input Override'!G1466 ), 'F_Inputs - BP'!G1466, 'F_Input Override'!G1466 ) )</f>
        <v>0</v>
      </c>
      <c r="H1466" s="58">
        <f xml:space="preserve"> IF( ISNA( 'F_Input Override'!H1466 ), "", IF( ISBLANK( 'F_Input Override'!H1466 ), 'F_Inputs - BP'!H1466, 'F_Input Override'!H1466 ) )</f>
        <v>0</v>
      </c>
      <c r="I1466" s="58">
        <f xml:space="preserve"> IF( ISNA( 'F_Input Override'!I1466 ), "", IF( ISBLANK( 'F_Input Override'!I1466 ), 'F_Inputs - BP'!I1466, 'F_Input Override'!I1466 ) )</f>
        <v>0</v>
      </c>
      <c r="J1466" s="58">
        <f xml:space="preserve"> IF( ISNA( 'F_Input Override'!J1466 ), "", IF( ISBLANK( 'F_Input Override'!J1466 ), 'F_Inputs - BP'!J1466, 'F_Input Override'!J1466 ) )</f>
        <v>0</v>
      </c>
      <c r="K1466" s="64" t="str">
        <f xml:space="preserve"> INDEX(Lookup!C:C, MATCH('Inp - BP final'!B1466, Lookup!B:B, 0),)</f>
        <v>Plus totex WWN+</v>
      </c>
    </row>
    <row r="1467" spans="1:11">
      <c r="A1467" t="s">
        <v>354</v>
      </c>
      <c r="B1467" t="s">
        <v>226</v>
      </c>
      <c r="C1467" t="s">
        <v>227</v>
      </c>
      <c r="D1467" t="s">
        <v>47</v>
      </c>
      <c r="E1467" t="s">
        <v>41</v>
      </c>
      <c r="F1467" s="58">
        <f xml:space="preserve"> IF( ISNA( 'F_Input Override'!F1467 ), "", IF( ISBLANK( 'F_Input Override'!F1467 ), 'F_Inputs - BP'!F1467, 'F_Input Override'!F1467 ) )</f>
        <v>0</v>
      </c>
      <c r="G1467" s="58">
        <f xml:space="preserve"> IF( ISNA( 'F_Input Override'!G1467 ), "", IF( ISBLANK( 'F_Input Override'!G1467 ), 'F_Inputs - BP'!G1467, 'F_Input Override'!G1467 ) )</f>
        <v>0</v>
      </c>
      <c r="H1467" s="58">
        <f xml:space="preserve"> IF( ISNA( 'F_Input Override'!H1467 ), "", IF( ISBLANK( 'F_Input Override'!H1467 ), 'F_Inputs - BP'!H1467, 'F_Input Override'!H1467 ) )</f>
        <v>0</v>
      </c>
      <c r="I1467" s="58">
        <f xml:space="preserve"> IF( ISNA( 'F_Input Override'!I1467 ), "", IF( ISBLANK( 'F_Input Override'!I1467 ), 'F_Inputs - BP'!I1467, 'F_Input Override'!I1467 ) )</f>
        <v>0</v>
      </c>
      <c r="J1467" s="58">
        <f xml:space="preserve"> IF( ISNA( 'F_Input Override'!J1467 ), "", IF( ISBLANK( 'F_Input Override'!J1467 ), 'F_Inputs - BP'!J1467, 'F_Input Override'!J1467 ) )</f>
        <v>0</v>
      </c>
      <c r="K1467" s="64" t="str">
        <f xml:space="preserve"> INDEX(Lookup!C:C, MATCH('Inp - BP final'!B1467, Lookup!B:B, 0),)</f>
        <v>Plus totex WWN+</v>
      </c>
    </row>
    <row r="1468" spans="1:11">
      <c r="A1468" t="s">
        <v>354</v>
      </c>
      <c r="B1468" t="s">
        <v>228</v>
      </c>
      <c r="C1468" t="s">
        <v>229</v>
      </c>
      <c r="D1468" t="s">
        <v>47</v>
      </c>
      <c r="E1468" t="s">
        <v>41</v>
      </c>
      <c r="F1468" s="58">
        <f xml:space="preserve"> IF( ISNA( 'F_Input Override'!F1468 ), "", IF( ISBLANK( 'F_Input Override'!F1468 ), 'F_Inputs - BP'!F1468, 'F_Input Override'!F1468 ) )</f>
        <v>0</v>
      </c>
      <c r="G1468" s="58">
        <f xml:space="preserve"> IF( ISNA( 'F_Input Override'!G1468 ), "", IF( ISBLANK( 'F_Input Override'!G1468 ), 'F_Inputs - BP'!G1468, 'F_Input Override'!G1468 ) )</f>
        <v>0</v>
      </c>
      <c r="H1468" s="58">
        <f xml:space="preserve"> IF( ISNA( 'F_Input Override'!H1468 ), "", IF( ISBLANK( 'F_Input Override'!H1468 ), 'F_Inputs - BP'!H1468, 'F_Input Override'!H1468 ) )</f>
        <v>0</v>
      </c>
      <c r="I1468" s="58">
        <f xml:space="preserve"> IF( ISNA( 'F_Input Override'!I1468 ), "", IF( ISBLANK( 'F_Input Override'!I1468 ), 'F_Inputs - BP'!I1468, 'F_Input Override'!I1468 ) )</f>
        <v>0</v>
      </c>
      <c r="J1468" s="58">
        <f xml:space="preserve"> IF( ISNA( 'F_Input Override'!J1468 ), "", IF( ISBLANK( 'F_Input Override'!J1468 ), 'F_Inputs - BP'!J1468, 'F_Input Override'!J1468 ) )</f>
        <v>0</v>
      </c>
      <c r="K1468" s="64" t="str">
        <f xml:space="preserve"> INDEX(Lookup!C:C, MATCH('Inp - BP final'!B1468, Lookup!B:B, 0),)</f>
        <v>Plus totex WWN+</v>
      </c>
    </row>
    <row r="1469" spans="1:11">
      <c r="A1469" t="s">
        <v>354</v>
      </c>
      <c r="B1469" t="s">
        <v>230</v>
      </c>
      <c r="C1469" t="s">
        <v>231</v>
      </c>
      <c r="D1469" t="s">
        <v>47</v>
      </c>
      <c r="E1469" t="s">
        <v>41</v>
      </c>
      <c r="F1469" s="58">
        <f xml:space="preserve"> IF( ISNA( 'F_Input Override'!F1469 ), "", IF( ISBLANK( 'F_Input Override'!F1469 ), 'F_Inputs - BP'!F1469, 'F_Input Override'!F1469 ) )</f>
        <v>0</v>
      </c>
      <c r="G1469" s="58">
        <f xml:space="preserve"> IF( ISNA( 'F_Input Override'!G1469 ), "", IF( ISBLANK( 'F_Input Override'!G1469 ), 'F_Inputs - BP'!G1469, 'F_Input Override'!G1469 ) )</f>
        <v>0</v>
      </c>
      <c r="H1469" s="58">
        <f xml:space="preserve"> IF( ISNA( 'F_Input Override'!H1469 ), "", IF( ISBLANK( 'F_Input Override'!H1469 ), 'F_Inputs - BP'!H1469, 'F_Input Override'!H1469 ) )</f>
        <v>0</v>
      </c>
      <c r="I1469" s="58">
        <f xml:space="preserve"> IF( ISNA( 'F_Input Override'!I1469 ), "", IF( ISBLANK( 'F_Input Override'!I1469 ), 'F_Inputs - BP'!I1469, 'F_Input Override'!I1469 ) )</f>
        <v>0</v>
      </c>
      <c r="J1469" s="58">
        <f xml:space="preserve"> IF( ISNA( 'F_Input Override'!J1469 ), "", IF( ISBLANK( 'F_Input Override'!J1469 ), 'F_Inputs - BP'!J1469, 'F_Input Override'!J1469 ) )</f>
        <v>0</v>
      </c>
      <c r="K1469" s="64" t="str">
        <f xml:space="preserve"> INDEX(Lookup!C:C, MATCH('Inp - BP final'!B1469, Lookup!B:B, 0),)</f>
        <v>Plus totex WWN+</v>
      </c>
    </row>
    <row r="1470" spans="1:11">
      <c r="A1470" t="s">
        <v>354</v>
      </c>
      <c r="B1470" t="s">
        <v>232</v>
      </c>
      <c r="C1470" t="s">
        <v>233</v>
      </c>
      <c r="D1470" t="s">
        <v>47</v>
      </c>
      <c r="E1470" t="s">
        <v>41</v>
      </c>
      <c r="F1470" s="58">
        <f xml:space="preserve"> IF( ISNA( 'F_Input Override'!F1470 ), "", IF( ISBLANK( 'F_Input Override'!F1470 ), 'F_Inputs - BP'!F1470, 'F_Input Override'!F1470 ) )</f>
        <v>0</v>
      </c>
      <c r="G1470" s="58">
        <f xml:space="preserve"> IF( ISNA( 'F_Input Override'!G1470 ), "", IF( ISBLANK( 'F_Input Override'!G1470 ), 'F_Inputs - BP'!G1470, 'F_Input Override'!G1470 ) )</f>
        <v>0</v>
      </c>
      <c r="H1470" s="58">
        <f xml:space="preserve"> IF( ISNA( 'F_Input Override'!H1470 ), "", IF( ISBLANK( 'F_Input Override'!H1470 ), 'F_Inputs - BP'!H1470, 'F_Input Override'!H1470 ) )</f>
        <v>0</v>
      </c>
      <c r="I1470" s="58">
        <f xml:space="preserve"> IF( ISNA( 'F_Input Override'!I1470 ), "", IF( ISBLANK( 'F_Input Override'!I1470 ), 'F_Inputs - BP'!I1470, 'F_Input Override'!I1470 ) )</f>
        <v>0</v>
      </c>
      <c r="J1470" s="58">
        <f xml:space="preserve"> IF( ISNA( 'F_Input Override'!J1470 ), "", IF( ISBLANK( 'F_Input Override'!J1470 ), 'F_Inputs - BP'!J1470, 'F_Input Override'!J1470 ) )</f>
        <v>0</v>
      </c>
      <c r="K1470" s="64" t="str">
        <f xml:space="preserve"> INDEX(Lookup!C:C, MATCH('Inp - BP final'!B1470, Lookup!B:B, 0),)</f>
        <v>Plus totex BIO</v>
      </c>
    </row>
    <row r="1471" spans="1:11">
      <c r="A1471" t="s">
        <v>354</v>
      </c>
      <c r="B1471" t="s">
        <v>234</v>
      </c>
      <c r="C1471" t="s">
        <v>235</v>
      </c>
      <c r="D1471" t="s">
        <v>47</v>
      </c>
      <c r="E1471" t="s">
        <v>41</v>
      </c>
      <c r="F1471" s="58">
        <f xml:space="preserve"> IF( ISNA( 'F_Input Override'!F1471 ), "", IF( ISBLANK( 'F_Input Override'!F1471 ), 'F_Inputs - BP'!F1471, 'F_Input Override'!F1471 ) )</f>
        <v>0</v>
      </c>
      <c r="G1471" s="58">
        <f xml:space="preserve"> IF( ISNA( 'F_Input Override'!G1471 ), "", IF( ISBLANK( 'F_Input Override'!G1471 ), 'F_Inputs - BP'!G1471, 'F_Input Override'!G1471 ) )</f>
        <v>0</v>
      </c>
      <c r="H1471" s="58">
        <f xml:space="preserve"> IF( ISNA( 'F_Input Override'!H1471 ), "", IF( ISBLANK( 'F_Input Override'!H1471 ), 'F_Inputs - BP'!H1471, 'F_Input Override'!H1471 ) )</f>
        <v>0</v>
      </c>
      <c r="I1471" s="58">
        <f xml:space="preserve"> IF( ISNA( 'F_Input Override'!I1471 ), "", IF( ISBLANK( 'F_Input Override'!I1471 ), 'F_Inputs - BP'!I1471, 'F_Input Override'!I1471 ) )</f>
        <v>0</v>
      </c>
      <c r="J1471" s="58">
        <f xml:space="preserve"> IF( ISNA( 'F_Input Override'!J1471 ), "", IF( ISBLANK( 'F_Input Override'!J1471 ), 'F_Inputs - BP'!J1471, 'F_Input Override'!J1471 ) )</f>
        <v>0</v>
      </c>
      <c r="K1471" s="64" t="str">
        <f xml:space="preserve"> INDEX(Lookup!C:C, MATCH('Inp - BP final'!B1471, Lookup!B:B, 0),)</f>
        <v>Plus totex BIO</v>
      </c>
    </row>
    <row r="1472" spans="1:11">
      <c r="A1472" t="s">
        <v>354</v>
      </c>
      <c r="B1472" t="s">
        <v>236</v>
      </c>
      <c r="C1472" t="s">
        <v>237</v>
      </c>
      <c r="D1472" t="s">
        <v>47</v>
      </c>
      <c r="E1472" t="s">
        <v>41</v>
      </c>
      <c r="F1472" s="58">
        <f xml:space="preserve"> IF( ISNA( 'F_Input Override'!F1472 ), "", IF( ISBLANK( 'F_Input Override'!F1472 ), 'F_Inputs - BP'!F1472, 'F_Input Override'!F1472 ) )</f>
        <v>0</v>
      </c>
      <c r="G1472" s="58">
        <f xml:space="preserve"> IF( ISNA( 'F_Input Override'!G1472 ), "", IF( ISBLANK( 'F_Input Override'!G1472 ), 'F_Inputs - BP'!G1472, 'F_Input Override'!G1472 ) )</f>
        <v>0</v>
      </c>
      <c r="H1472" s="58">
        <f xml:space="preserve"> IF( ISNA( 'F_Input Override'!H1472 ), "", IF( ISBLANK( 'F_Input Override'!H1472 ), 'F_Inputs - BP'!H1472, 'F_Input Override'!H1472 ) )</f>
        <v>0</v>
      </c>
      <c r="I1472" s="58">
        <f xml:space="preserve"> IF( ISNA( 'F_Input Override'!I1472 ), "", IF( ISBLANK( 'F_Input Override'!I1472 ), 'F_Inputs - BP'!I1472, 'F_Input Override'!I1472 ) )</f>
        <v>0</v>
      </c>
      <c r="J1472" s="58">
        <f xml:space="preserve"> IF( ISNA( 'F_Input Override'!J1472 ), "", IF( ISBLANK( 'F_Input Override'!J1472 ), 'F_Inputs - BP'!J1472, 'F_Input Override'!J1472 ) )</f>
        <v>0</v>
      </c>
      <c r="K1472" s="64" t="str">
        <f xml:space="preserve"> INDEX(Lookup!C:C, MATCH('Inp - BP final'!B1472, Lookup!B:B, 0),)</f>
        <v>Plus totex BIO</v>
      </c>
    </row>
    <row r="1473" spans="1:11">
      <c r="A1473" t="s">
        <v>354</v>
      </c>
      <c r="B1473" t="s">
        <v>238</v>
      </c>
      <c r="C1473" t="s">
        <v>239</v>
      </c>
      <c r="D1473" t="s">
        <v>47</v>
      </c>
      <c r="E1473" t="s">
        <v>41</v>
      </c>
      <c r="F1473" s="58">
        <f xml:space="preserve"> IF( ISNA( 'F_Input Override'!F1473 ), "", IF( ISBLANK( 'F_Input Override'!F1473 ), 'F_Inputs - BP'!F1473, 'F_Input Override'!F1473 ) )</f>
        <v>0</v>
      </c>
      <c r="G1473" s="58">
        <f xml:space="preserve"> IF( ISNA( 'F_Input Override'!G1473 ), "", IF( ISBLANK( 'F_Input Override'!G1473 ), 'F_Inputs - BP'!G1473, 'F_Input Override'!G1473 ) )</f>
        <v>0</v>
      </c>
      <c r="H1473" s="58">
        <f xml:space="preserve"> IF( ISNA( 'F_Input Override'!H1473 ), "", IF( ISBLANK( 'F_Input Override'!H1473 ), 'F_Inputs - BP'!H1473, 'F_Input Override'!H1473 ) )</f>
        <v>0</v>
      </c>
      <c r="I1473" s="58">
        <f xml:space="preserve"> IF( ISNA( 'F_Input Override'!I1473 ), "", IF( ISBLANK( 'F_Input Override'!I1473 ), 'F_Inputs - BP'!I1473, 'F_Input Override'!I1473 ) )</f>
        <v>0</v>
      </c>
      <c r="J1473" s="58">
        <f xml:space="preserve"> IF( ISNA( 'F_Input Override'!J1473 ), "", IF( ISBLANK( 'F_Input Override'!J1473 ), 'F_Inputs - BP'!J1473, 'F_Input Override'!J1473 ) )</f>
        <v>0</v>
      </c>
      <c r="K1473" s="64" t="str">
        <f xml:space="preserve"> INDEX(Lookup!C:C, MATCH('Inp - BP final'!B1473, Lookup!B:B, 0),)</f>
        <v>Plus totex ADDN1</v>
      </c>
    </row>
    <row r="1474" spans="1:11">
      <c r="A1474" t="s">
        <v>354</v>
      </c>
      <c r="B1474" t="s">
        <v>240</v>
      </c>
      <c r="C1474" t="s">
        <v>241</v>
      </c>
      <c r="D1474" t="s">
        <v>47</v>
      </c>
      <c r="E1474" t="s">
        <v>41</v>
      </c>
      <c r="F1474" s="58">
        <f xml:space="preserve"> IF( ISNA( 'F_Input Override'!F1474 ), "", IF( ISBLANK( 'F_Input Override'!F1474 ), 'F_Inputs - BP'!F1474, 'F_Input Override'!F1474 ) )</f>
        <v>0</v>
      </c>
      <c r="G1474" s="58">
        <f xml:space="preserve"> IF( ISNA( 'F_Input Override'!G1474 ), "", IF( ISBLANK( 'F_Input Override'!G1474 ), 'F_Inputs - BP'!G1474, 'F_Input Override'!G1474 ) )</f>
        <v>0</v>
      </c>
      <c r="H1474" s="58">
        <f xml:space="preserve"> IF( ISNA( 'F_Input Override'!H1474 ), "", IF( ISBLANK( 'F_Input Override'!H1474 ), 'F_Inputs - BP'!H1474, 'F_Input Override'!H1474 ) )</f>
        <v>0</v>
      </c>
      <c r="I1474" s="58">
        <f xml:space="preserve"> IF( ISNA( 'F_Input Override'!I1474 ), "", IF( ISBLANK( 'F_Input Override'!I1474 ), 'F_Inputs - BP'!I1474, 'F_Input Override'!I1474 ) )</f>
        <v>0</v>
      </c>
      <c r="J1474" s="58">
        <f xml:space="preserve"> IF( ISNA( 'F_Input Override'!J1474 ), "", IF( ISBLANK( 'F_Input Override'!J1474 ), 'F_Inputs - BP'!J1474, 'F_Input Override'!J1474 ) )</f>
        <v>0</v>
      </c>
      <c r="K1474" s="64" t="str">
        <f xml:space="preserve"> INDEX(Lookup!C:C, MATCH('Inp - BP final'!B1474, Lookup!B:B, 0),)</f>
        <v>Plus totex ADDN2</v>
      </c>
    </row>
    <row r="1475" spans="1:11">
      <c r="A1475" t="s">
        <v>354</v>
      </c>
      <c r="B1475" t="s">
        <v>242</v>
      </c>
      <c r="C1475" t="s">
        <v>243</v>
      </c>
      <c r="D1475" t="s">
        <v>47</v>
      </c>
      <c r="E1475" t="s">
        <v>41</v>
      </c>
      <c r="F1475" s="58">
        <f xml:space="preserve"> IF( ISNA( 'F_Input Override'!F1475 ), "", IF( ISBLANK( 'F_Input Override'!F1475 ), 'F_Inputs - BP'!F1475, 'F_Input Override'!F1475 ) )</f>
        <v>0</v>
      </c>
      <c r="G1475" s="58">
        <f xml:space="preserve"> IF( ISNA( 'F_Input Override'!G1475 ), "", IF( ISBLANK( 'F_Input Override'!G1475 ), 'F_Inputs - BP'!G1475, 'F_Input Override'!G1475 ) )</f>
        <v>0</v>
      </c>
      <c r="H1475" s="58">
        <f xml:space="preserve"> IF( ISNA( 'F_Input Override'!H1475 ), "", IF( ISBLANK( 'F_Input Override'!H1475 ), 'F_Inputs - BP'!H1475, 'F_Input Override'!H1475 ) )</f>
        <v>0</v>
      </c>
      <c r="I1475" s="58">
        <f xml:space="preserve"> IF( ISNA( 'F_Input Override'!I1475 ), "", IF( ISBLANK( 'F_Input Override'!I1475 ), 'F_Inputs - BP'!I1475, 'F_Input Override'!I1475 ) )</f>
        <v>0</v>
      </c>
      <c r="J1475" s="58">
        <f xml:space="preserve"> IF( ISNA( 'F_Input Override'!J1475 ), "", IF( ISBLANK( 'F_Input Override'!J1475 ), 'F_Inputs - BP'!J1475, 'F_Input Override'!J1475 ) )</f>
        <v>0</v>
      </c>
      <c r="K1475" s="64" t="str">
        <f xml:space="preserve"> INDEX(Lookup!C:C, MATCH('Inp - BP final'!B1475, Lookup!B:B, 0),)</f>
        <v>Plus totex Total</v>
      </c>
    </row>
    <row r="1476" spans="1:11">
      <c r="A1476" t="s">
        <v>354</v>
      </c>
      <c r="B1476" t="s">
        <v>244</v>
      </c>
      <c r="C1476" t="s">
        <v>245</v>
      </c>
      <c r="D1476" t="s">
        <v>47</v>
      </c>
      <c r="E1476" t="s">
        <v>41</v>
      </c>
      <c r="F1476" s="58">
        <f xml:space="preserve"> IF( ISNA( 'F_Input Override'!F1476 ), "", IF( ISBLANK( 'F_Input Override'!F1476 ), 'F_Inputs - BP'!F1476, 'F_Input Override'!F1476 ) )</f>
        <v>0</v>
      </c>
      <c r="G1476" s="58">
        <f xml:space="preserve"> IF( ISNA( 'F_Input Override'!G1476 ), "", IF( ISBLANK( 'F_Input Override'!G1476 ), 'F_Inputs - BP'!G1476, 'F_Input Override'!G1476 ) )</f>
        <v>0</v>
      </c>
      <c r="H1476" s="58">
        <f xml:space="preserve"> IF( ISNA( 'F_Input Override'!H1476 ), "", IF( ISBLANK( 'F_Input Override'!H1476 ), 'F_Inputs - BP'!H1476, 'F_Input Override'!H1476 ) )</f>
        <v>0</v>
      </c>
      <c r="I1476" s="58">
        <f xml:space="preserve"> IF( ISNA( 'F_Input Override'!I1476 ), "", IF( ISBLANK( 'F_Input Override'!I1476 ), 'F_Inputs - BP'!I1476, 'F_Input Override'!I1476 ) )</f>
        <v>0</v>
      </c>
      <c r="J1476" s="58">
        <f xml:space="preserve"> IF( ISNA( 'F_Input Override'!J1476 ), "", IF( ISBLANK( 'F_Input Override'!J1476 ), 'F_Inputs - BP'!J1476, 'F_Input Override'!J1476 ) )</f>
        <v>0</v>
      </c>
      <c r="K1476" s="64" t="str">
        <f xml:space="preserve"> INDEX(Lookup!C:C, MATCH('Inp - BP final'!B1476, Lookup!B:B, 0),)</f>
        <v>Plus capex WWN+</v>
      </c>
    </row>
    <row r="1477" spans="1:11">
      <c r="A1477" t="s">
        <v>354</v>
      </c>
      <c r="B1477" t="s">
        <v>246</v>
      </c>
      <c r="C1477" t="s">
        <v>247</v>
      </c>
      <c r="D1477" t="s">
        <v>47</v>
      </c>
      <c r="E1477" t="s">
        <v>41</v>
      </c>
      <c r="F1477" s="58">
        <f xml:space="preserve"> IF( ISNA( 'F_Input Override'!F1477 ), "", IF( ISBLANK( 'F_Input Override'!F1477 ), 'F_Inputs - BP'!F1477, 'F_Input Override'!F1477 ) )</f>
        <v>0</v>
      </c>
      <c r="G1477" s="58">
        <f xml:space="preserve"> IF( ISNA( 'F_Input Override'!G1477 ), "", IF( ISBLANK( 'F_Input Override'!G1477 ), 'F_Inputs - BP'!G1477, 'F_Input Override'!G1477 ) )</f>
        <v>0</v>
      </c>
      <c r="H1477" s="58">
        <f xml:space="preserve"> IF( ISNA( 'F_Input Override'!H1477 ), "", IF( ISBLANK( 'F_Input Override'!H1477 ), 'F_Inputs - BP'!H1477, 'F_Input Override'!H1477 ) )</f>
        <v>0</v>
      </c>
      <c r="I1477" s="58">
        <f xml:space="preserve"> IF( ISNA( 'F_Input Override'!I1477 ), "", IF( ISBLANK( 'F_Input Override'!I1477 ), 'F_Inputs - BP'!I1477, 'F_Input Override'!I1477 ) )</f>
        <v>0</v>
      </c>
      <c r="J1477" s="58">
        <f xml:space="preserve"> IF( ISNA( 'F_Input Override'!J1477 ), "", IF( ISBLANK( 'F_Input Override'!J1477 ), 'F_Inputs - BP'!J1477, 'F_Input Override'!J1477 ) )</f>
        <v>0</v>
      </c>
      <c r="K1477" s="64" t="str">
        <f xml:space="preserve"> INDEX(Lookup!C:C, MATCH('Inp - BP final'!B1477, Lookup!B:B, 0),)</f>
        <v>Plus capex WWN+</v>
      </c>
    </row>
    <row r="1478" spans="1:11">
      <c r="A1478" t="s">
        <v>354</v>
      </c>
      <c r="B1478" t="s">
        <v>248</v>
      </c>
      <c r="C1478" t="s">
        <v>249</v>
      </c>
      <c r="D1478" t="s">
        <v>47</v>
      </c>
      <c r="E1478" t="s">
        <v>41</v>
      </c>
      <c r="F1478" s="58">
        <f xml:space="preserve"> IF( ISNA( 'F_Input Override'!F1478 ), "", IF( ISBLANK( 'F_Input Override'!F1478 ), 'F_Inputs - BP'!F1478, 'F_Input Override'!F1478 ) )</f>
        <v>0</v>
      </c>
      <c r="G1478" s="58">
        <f xml:space="preserve"> IF( ISNA( 'F_Input Override'!G1478 ), "", IF( ISBLANK( 'F_Input Override'!G1478 ), 'F_Inputs - BP'!G1478, 'F_Input Override'!G1478 ) )</f>
        <v>0</v>
      </c>
      <c r="H1478" s="58">
        <f xml:space="preserve"> IF( ISNA( 'F_Input Override'!H1478 ), "", IF( ISBLANK( 'F_Input Override'!H1478 ), 'F_Inputs - BP'!H1478, 'F_Input Override'!H1478 ) )</f>
        <v>0</v>
      </c>
      <c r="I1478" s="58">
        <f xml:space="preserve"> IF( ISNA( 'F_Input Override'!I1478 ), "", IF( ISBLANK( 'F_Input Override'!I1478 ), 'F_Inputs - BP'!I1478, 'F_Input Override'!I1478 ) )</f>
        <v>0</v>
      </c>
      <c r="J1478" s="58">
        <f xml:space="preserve"> IF( ISNA( 'F_Input Override'!J1478 ), "", IF( ISBLANK( 'F_Input Override'!J1478 ), 'F_Inputs - BP'!J1478, 'F_Input Override'!J1478 ) )</f>
        <v>0</v>
      </c>
      <c r="K1478" s="64" t="str">
        <f xml:space="preserve"> INDEX(Lookup!C:C, MATCH('Inp - BP final'!B1478, Lookup!B:B, 0),)</f>
        <v>Plus capex WWN+</v>
      </c>
    </row>
    <row r="1479" spans="1:11">
      <c r="A1479" t="s">
        <v>354</v>
      </c>
      <c r="B1479" t="s">
        <v>250</v>
      </c>
      <c r="C1479" t="s">
        <v>251</v>
      </c>
      <c r="D1479" t="s">
        <v>47</v>
      </c>
      <c r="E1479" t="s">
        <v>41</v>
      </c>
      <c r="F1479" s="58">
        <f xml:space="preserve"> IF( ISNA( 'F_Input Override'!F1479 ), "", IF( ISBLANK( 'F_Input Override'!F1479 ), 'F_Inputs - BP'!F1479, 'F_Input Override'!F1479 ) )</f>
        <v>0</v>
      </c>
      <c r="G1479" s="58">
        <f xml:space="preserve"> IF( ISNA( 'F_Input Override'!G1479 ), "", IF( ISBLANK( 'F_Input Override'!G1479 ), 'F_Inputs - BP'!G1479, 'F_Input Override'!G1479 ) )</f>
        <v>0</v>
      </c>
      <c r="H1479" s="58">
        <f xml:space="preserve"> IF( ISNA( 'F_Input Override'!H1479 ), "", IF( ISBLANK( 'F_Input Override'!H1479 ), 'F_Inputs - BP'!H1479, 'F_Input Override'!H1479 ) )</f>
        <v>0</v>
      </c>
      <c r="I1479" s="58">
        <f xml:space="preserve"> IF( ISNA( 'F_Input Override'!I1479 ), "", IF( ISBLANK( 'F_Input Override'!I1479 ), 'F_Inputs - BP'!I1479, 'F_Input Override'!I1479 ) )</f>
        <v>0</v>
      </c>
      <c r="J1479" s="58">
        <f xml:space="preserve"> IF( ISNA( 'F_Input Override'!J1479 ), "", IF( ISBLANK( 'F_Input Override'!J1479 ), 'F_Inputs - BP'!J1479, 'F_Input Override'!J1479 ) )</f>
        <v>0</v>
      </c>
      <c r="K1479" s="64" t="str">
        <f xml:space="preserve"> INDEX(Lookup!C:C, MATCH('Inp - BP final'!B1479, Lookup!B:B, 0),)</f>
        <v>Plus capex WWN+</v>
      </c>
    </row>
    <row r="1480" spans="1:11">
      <c r="A1480" t="s">
        <v>354</v>
      </c>
      <c r="B1480" t="s">
        <v>252</v>
      </c>
      <c r="C1480" t="s">
        <v>253</v>
      </c>
      <c r="D1480" t="s">
        <v>47</v>
      </c>
      <c r="E1480" t="s">
        <v>41</v>
      </c>
      <c r="F1480" s="58">
        <f xml:space="preserve"> IF( ISNA( 'F_Input Override'!F1480 ), "", IF( ISBLANK( 'F_Input Override'!F1480 ), 'F_Inputs - BP'!F1480, 'F_Input Override'!F1480 ) )</f>
        <v>0</v>
      </c>
      <c r="G1480" s="58">
        <f xml:space="preserve"> IF( ISNA( 'F_Input Override'!G1480 ), "", IF( ISBLANK( 'F_Input Override'!G1480 ), 'F_Inputs - BP'!G1480, 'F_Input Override'!G1480 ) )</f>
        <v>0</v>
      </c>
      <c r="H1480" s="58">
        <f xml:space="preserve"> IF( ISNA( 'F_Input Override'!H1480 ), "", IF( ISBLANK( 'F_Input Override'!H1480 ), 'F_Inputs - BP'!H1480, 'F_Input Override'!H1480 ) )</f>
        <v>0</v>
      </c>
      <c r="I1480" s="58">
        <f xml:space="preserve"> IF( ISNA( 'F_Input Override'!I1480 ), "", IF( ISBLANK( 'F_Input Override'!I1480 ), 'F_Inputs - BP'!I1480, 'F_Input Override'!I1480 ) )</f>
        <v>0</v>
      </c>
      <c r="J1480" s="58">
        <f xml:space="preserve"> IF( ISNA( 'F_Input Override'!J1480 ), "", IF( ISBLANK( 'F_Input Override'!J1480 ), 'F_Inputs - BP'!J1480, 'F_Input Override'!J1480 ) )</f>
        <v>0</v>
      </c>
      <c r="K1480" s="64" t="str">
        <f xml:space="preserve"> INDEX(Lookup!C:C, MATCH('Inp - BP final'!B1480, Lookup!B:B, 0),)</f>
        <v>Plus capex WWN+</v>
      </c>
    </row>
    <row r="1481" spans="1:11">
      <c r="A1481" t="s">
        <v>354</v>
      </c>
      <c r="B1481" t="s">
        <v>254</v>
      </c>
      <c r="C1481" t="s">
        <v>255</v>
      </c>
      <c r="D1481" t="s">
        <v>47</v>
      </c>
      <c r="E1481" t="s">
        <v>41</v>
      </c>
      <c r="F1481" s="58">
        <f xml:space="preserve"> IF( ISNA( 'F_Input Override'!F1481 ), "", IF( ISBLANK( 'F_Input Override'!F1481 ), 'F_Inputs - BP'!F1481, 'F_Input Override'!F1481 ) )</f>
        <v>0</v>
      </c>
      <c r="G1481" s="58">
        <f xml:space="preserve"> IF( ISNA( 'F_Input Override'!G1481 ), "", IF( ISBLANK( 'F_Input Override'!G1481 ), 'F_Inputs - BP'!G1481, 'F_Input Override'!G1481 ) )</f>
        <v>0</v>
      </c>
      <c r="H1481" s="58">
        <f xml:space="preserve"> IF( ISNA( 'F_Input Override'!H1481 ), "", IF( ISBLANK( 'F_Input Override'!H1481 ), 'F_Inputs - BP'!H1481, 'F_Input Override'!H1481 ) )</f>
        <v>0</v>
      </c>
      <c r="I1481" s="58">
        <f xml:space="preserve"> IF( ISNA( 'F_Input Override'!I1481 ), "", IF( ISBLANK( 'F_Input Override'!I1481 ), 'F_Inputs - BP'!I1481, 'F_Input Override'!I1481 ) )</f>
        <v>0</v>
      </c>
      <c r="J1481" s="58">
        <f xml:space="preserve"> IF( ISNA( 'F_Input Override'!J1481 ), "", IF( ISBLANK( 'F_Input Override'!J1481 ), 'F_Inputs - BP'!J1481, 'F_Input Override'!J1481 ) )</f>
        <v>0</v>
      </c>
      <c r="K1481" s="64" t="str">
        <f xml:space="preserve"> INDEX(Lookup!C:C, MATCH('Inp - BP final'!B1481, Lookup!B:B, 0),)</f>
        <v>Plus capex BIO</v>
      </c>
    </row>
    <row r="1482" spans="1:11">
      <c r="A1482" t="s">
        <v>354</v>
      </c>
      <c r="B1482" t="s">
        <v>256</v>
      </c>
      <c r="C1482" t="s">
        <v>257</v>
      </c>
      <c r="D1482" t="s">
        <v>47</v>
      </c>
      <c r="E1482" t="s">
        <v>41</v>
      </c>
      <c r="F1482" s="58">
        <f xml:space="preserve"> IF( ISNA( 'F_Input Override'!F1482 ), "", IF( ISBLANK( 'F_Input Override'!F1482 ), 'F_Inputs - BP'!F1482, 'F_Input Override'!F1482 ) )</f>
        <v>4.7665201134743604</v>
      </c>
      <c r="G1482" s="58">
        <f xml:space="preserve"> IF( ISNA( 'F_Input Override'!G1482 ), "", IF( ISBLANK( 'F_Input Override'!G1482 ), 'F_Inputs - BP'!G1482, 'F_Input Override'!G1482 ) )</f>
        <v>5.5384886783484504</v>
      </c>
      <c r="H1482" s="58">
        <f xml:space="preserve"> IF( ISNA( 'F_Input Override'!H1482 ), "", IF( ISBLANK( 'F_Input Override'!H1482 ), 'F_Inputs - BP'!H1482, 'F_Input Override'!H1482 ) )</f>
        <v>0.41966103307946889</v>
      </c>
      <c r="I1482" s="58">
        <f xml:space="preserve"> IF( ISNA( 'F_Input Override'!I1482 ), "", IF( ISBLANK( 'F_Input Override'!I1482 ), 'F_Inputs - BP'!I1482, 'F_Input Override'!I1482 ) )</f>
        <v>0</v>
      </c>
      <c r="J1482" s="58">
        <f xml:space="preserve"> IF( ISNA( 'F_Input Override'!J1482 ), "", IF( ISBLANK( 'F_Input Override'!J1482 ), 'F_Inputs - BP'!J1482, 'F_Input Override'!J1482 ) )</f>
        <v>0</v>
      </c>
      <c r="K1482" s="64" t="str">
        <f xml:space="preserve"> INDEX(Lookup!C:C, MATCH('Inp - BP final'!B1482, Lookup!B:B, 0),)</f>
        <v>Plus capex BIO</v>
      </c>
    </row>
    <row r="1483" spans="1:11">
      <c r="A1483" t="s">
        <v>354</v>
      </c>
      <c r="B1483" t="s">
        <v>258</v>
      </c>
      <c r="C1483" t="s">
        <v>259</v>
      </c>
      <c r="D1483" t="s">
        <v>47</v>
      </c>
      <c r="E1483" t="s">
        <v>41</v>
      </c>
      <c r="F1483" s="58">
        <f xml:space="preserve"> IF( ISNA( 'F_Input Override'!F1483 ), "", IF( ISBLANK( 'F_Input Override'!F1483 ), 'F_Inputs - BP'!F1483, 'F_Input Override'!F1483 ) )</f>
        <v>0</v>
      </c>
      <c r="G1483" s="58">
        <f xml:space="preserve"> IF( ISNA( 'F_Input Override'!G1483 ), "", IF( ISBLANK( 'F_Input Override'!G1483 ), 'F_Inputs - BP'!G1483, 'F_Input Override'!G1483 ) )</f>
        <v>0</v>
      </c>
      <c r="H1483" s="58">
        <f xml:space="preserve"> IF( ISNA( 'F_Input Override'!H1483 ), "", IF( ISBLANK( 'F_Input Override'!H1483 ), 'F_Inputs - BP'!H1483, 'F_Input Override'!H1483 ) )</f>
        <v>0</v>
      </c>
      <c r="I1483" s="58">
        <f xml:space="preserve"> IF( ISNA( 'F_Input Override'!I1483 ), "", IF( ISBLANK( 'F_Input Override'!I1483 ), 'F_Inputs - BP'!I1483, 'F_Input Override'!I1483 ) )</f>
        <v>0</v>
      </c>
      <c r="J1483" s="58">
        <f xml:space="preserve"> IF( ISNA( 'F_Input Override'!J1483 ), "", IF( ISBLANK( 'F_Input Override'!J1483 ), 'F_Inputs - BP'!J1483, 'F_Input Override'!J1483 ) )</f>
        <v>0</v>
      </c>
      <c r="K1483" s="64" t="str">
        <f xml:space="preserve"> INDEX(Lookup!C:C, MATCH('Inp - BP final'!B1483, Lookup!B:B, 0),)</f>
        <v>Plus capex BIO</v>
      </c>
    </row>
    <row r="1484" spans="1:11">
      <c r="A1484" t="s">
        <v>354</v>
      </c>
      <c r="B1484" t="s">
        <v>260</v>
      </c>
      <c r="C1484" t="s">
        <v>261</v>
      </c>
      <c r="D1484" t="s">
        <v>47</v>
      </c>
      <c r="E1484" t="s">
        <v>41</v>
      </c>
      <c r="F1484" s="58">
        <f xml:space="preserve"> IF( ISNA( 'F_Input Override'!F1484 ), "", IF( ISBLANK( 'F_Input Override'!F1484 ), 'F_Inputs - BP'!F1484, 'F_Input Override'!F1484 ) )</f>
        <v>0</v>
      </c>
      <c r="G1484" s="58">
        <f xml:space="preserve"> IF( ISNA( 'F_Input Override'!G1484 ), "", IF( ISBLANK( 'F_Input Override'!G1484 ), 'F_Inputs - BP'!G1484, 'F_Input Override'!G1484 ) )</f>
        <v>0</v>
      </c>
      <c r="H1484" s="58">
        <f xml:space="preserve"> IF( ISNA( 'F_Input Override'!H1484 ), "", IF( ISBLANK( 'F_Input Override'!H1484 ), 'F_Inputs - BP'!H1484, 'F_Input Override'!H1484 ) )</f>
        <v>0</v>
      </c>
      <c r="I1484" s="58">
        <f xml:space="preserve"> IF( ISNA( 'F_Input Override'!I1484 ), "", IF( ISBLANK( 'F_Input Override'!I1484 ), 'F_Inputs - BP'!I1484, 'F_Input Override'!I1484 ) )</f>
        <v>0</v>
      </c>
      <c r="J1484" s="58">
        <f xml:space="preserve"> IF( ISNA( 'F_Input Override'!J1484 ), "", IF( ISBLANK( 'F_Input Override'!J1484 ), 'F_Inputs - BP'!J1484, 'F_Input Override'!J1484 ) )</f>
        <v>0</v>
      </c>
      <c r="K1484" s="64" t="str">
        <f xml:space="preserve"> INDEX(Lookup!C:C, MATCH('Inp - BP final'!B1484, Lookup!B:B, 0),)</f>
        <v>Plus capex ADDN1</v>
      </c>
    </row>
    <row r="1485" spans="1:11">
      <c r="A1485" t="s">
        <v>354</v>
      </c>
      <c r="B1485" t="s">
        <v>262</v>
      </c>
      <c r="C1485" t="s">
        <v>263</v>
      </c>
      <c r="D1485" t="s">
        <v>47</v>
      </c>
      <c r="E1485" t="s">
        <v>41</v>
      </c>
      <c r="F1485" s="58">
        <f xml:space="preserve"> IF( ISNA( 'F_Input Override'!F1485 ), "", IF( ISBLANK( 'F_Input Override'!F1485 ), 'F_Inputs - BP'!F1485, 'F_Input Override'!F1485 ) )</f>
        <v>0</v>
      </c>
      <c r="G1485" s="58">
        <f xml:space="preserve"> IF( ISNA( 'F_Input Override'!G1485 ), "", IF( ISBLANK( 'F_Input Override'!G1485 ), 'F_Inputs - BP'!G1485, 'F_Input Override'!G1485 ) )</f>
        <v>0</v>
      </c>
      <c r="H1485" s="58">
        <f xml:space="preserve"> IF( ISNA( 'F_Input Override'!H1485 ), "", IF( ISBLANK( 'F_Input Override'!H1485 ), 'F_Inputs - BP'!H1485, 'F_Input Override'!H1485 ) )</f>
        <v>0</v>
      </c>
      <c r="I1485" s="58">
        <f xml:space="preserve"> IF( ISNA( 'F_Input Override'!I1485 ), "", IF( ISBLANK( 'F_Input Override'!I1485 ), 'F_Inputs - BP'!I1485, 'F_Input Override'!I1485 ) )</f>
        <v>0</v>
      </c>
      <c r="J1485" s="58">
        <f xml:space="preserve"> IF( ISNA( 'F_Input Override'!J1485 ), "", IF( ISBLANK( 'F_Input Override'!J1485 ), 'F_Inputs - BP'!J1485, 'F_Input Override'!J1485 ) )</f>
        <v>0</v>
      </c>
      <c r="K1485" s="64" t="str">
        <f xml:space="preserve"> INDEX(Lookup!C:C, MATCH('Inp - BP final'!B1485, Lookup!B:B, 0),)</f>
        <v>Plus capex ADDN2</v>
      </c>
    </row>
    <row r="1486" spans="1:11">
      <c r="A1486" t="s">
        <v>354</v>
      </c>
      <c r="B1486" t="s">
        <v>264</v>
      </c>
      <c r="C1486" t="s">
        <v>265</v>
      </c>
      <c r="D1486" t="s">
        <v>47</v>
      </c>
      <c r="E1486" t="s">
        <v>41</v>
      </c>
      <c r="F1486" s="58">
        <f xml:space="preserve"> IF( ISNA( 'F_Input Override'!F1486 ), "", IF( ISBLANK( 'F_Input Override'!F1486 ), 'F_Inputs - BP'!F1486, 'F_Input Override'!F1486 ) )</f>
        <v>4.7665201134743604</v>
      </c>
      <c r="G1486" s="58">
        <f xml:space="preserve"> IF( ISNA( 'F_Input Override'!G1486 ), "", IF( ISBLANK( 'F_Input Override'!G1486 ), 'F_Inputs - BP'!G1486, 'F_Input Override'!G1486 ) )</f>
        <v>5.5384886783484504</v>
      </c>
      <c r="H1486" s="58">
        <f xml:space="preserve"> IF( ISNA( 'F_Input Override'!H1486 ), "", IF( ISBLANK( 'F_Input Override'!H1486 ), 'F_Inputs - BP'!H1486, 'F_Input Override'!H1486 ) )</f>
        <v>0.41966103307946889</v>
      </c>
      <c r="I1486" s="58">
        <f xml:space="preserve"> IF( ISNA( 'F_Input Override'!I1486 ), "", IF( ISBLANK( 'F_Input Override'!I1486 ), 'F_Inputs - BP'!I1486, 'F_Input Override'!I1486 ) )</f>
        <v>0</v>
      </c>
      <c r="J1486" s="58">
        <f xml:space="preserve"> IF( ISNA( 'F_Input Override'!J1486 ), "", IF( ISBLANK( 'F_Input Override'!J1486 ), 'F_Inputs - BP'!J1486, 'F_Input Override'!J1486 ) )</f>
        <v>0</v>
      </c>
      <c r="K1486" s="64" t="str">
        <f xml:space="preserve"> INDEX(Lookup!C:C, MATCH('Inp - BP final'!B1486, Lookup!B:B, 0),)</f>
        <v>Plus capex Total</v>
      </c>
    </row>
    <row r="1487" spans="1:11">
      <c r="A1487" t="s">
        <v>354</v>
      </c>
      <c r="B1487" t="s">
        <v>266</v>
      </c>
      <c r="C1487" t="s">
        <v>267</v>
      </c>
      <c r="D1487" t="s">
        <v>47</v>
      </c>
      <c r="E1487" t="s">
        <v>41</v>
      </c>
      <c r="F1487" s="58">
        <f xml:space="preserve"> IF( ISNA( 'F_Input Override'!F1487 ), "", IF( ISBLANK( 'F_Input Override'!F1487 ), 'F_Inputs - BP'!F1487, 'F_Input Override'!F1487 ) )</f>
        <v>0</v>
      </c>
      <c r="G1487" s="58">
        <f xml:space="preserve"> IF( ISNA( 'F_Input Override'!G1487 ), "", IF( ISBLANK( 'F_Input Override'!G1487 ), 'F_Inputs - BP'!G1487, 'F_Input Override'!G1487 ) )</f>
        <v>0</v>
      </c>
      <c r="H1487" s="58">
        <f xml:space="preserve"> IF( ISNA( 'F_Input Override'!H1487 ), "", IF( ISBLANK( 'F_Input Override'!H1487 ), 'F_Inputs - BP'!H1487, 'F_Input Override'!H1487 ) )</f>
        <v>0</v>
      </c>
      <c r="I1487" s="58">
        <f xml:space="preserve"> IF( ISNA( 'F_Input Override'!I1487 ), "", IF( ISBLANK( 'F_Input Override'!I1487 ), 'F_Inputs - BP'!I1487, 'F_Input Override'!I1487 ) )</f>
        <v>0</v>
      </c>
      <c r="J1487" s="58">
        <f xml:space="preserve"> IF( ISNA( 'F_Input Override'!J1487 ), "", IF( ISBLANK( 'F_Input Override'!J1487 ), 'F_Inputs - BP'!J1487, 'F_Input Override'!J1487 ) )</f>
        <v>0</v>
      </c>
      <c r="K1487" s="64" t="str">
        <f xml:space="preserve"> INDEX(Lookup!C:C, MATCH('Inp - BP final'!B1487, Lookup!B:B, 0),)</f>
        <v>Plus opex WWN+</v>
      </c>
    </row>
    <row r="1488" spans="1:11">
      <c r="A1488" t="s">
        <v>354</v>
      </c>
      <c r="B1488" t="s">
        <v>268</v>
      </c>
      <c r="C1488" t="s">
        <v>269</v>
      </c>
      <c r="D1488" t="s">
        <v>47</v>
      </c>
      <c r="E1488" t="s">
        <v>41</v>
      </c>
      <c r="F1488" s="58">
        <f xml:space="preserve"> IF( ISNA( 'F_Input Override'!F1488 ), "", IF( ISBLANK( 'F_Input Override'!F1488 ), 'F_Inputs - BP'!F1488, 'F_Input Override'!F1488 ) )</f>
        <v>0</v>
      </c>
      <c r="G1488" s="58">
        <f xml:space="preserve"> IF( ISNA( 'F_Input Override'!G1488 ), "", IF( ISBLANK( 'F_Input Override'!G1488 ), 'F_Inputs - BP'!G1488, 'F_Input Override'!G1488 ) )</f>
        <v>0</v>
      </c>
      <c r="H1488" s="58">
        <f xml:space="preserve"> IF( ISNA( 'F_Input Override'!H1488 ), "", IF( ISBLANK( 'F_Input Override'!H1488 ), 'F_Inputs - BP'!H1488, 'F_Input Override'!H1488 ) )</f>
        <v>0</v>
      </c>
      <c r="I1488" s="58">
        <f xml:space="preserve"> IF( ISNA( 'F_Input Override'!I1488 ), "", IF( ISBLANK( 'F_Input Override'!I1488 ), 'F_Inputs - BP'!I1488, 'F_Input Override'!I1488 ) )</f>
        <v>0</v>
      </c>
      <c r="J1488" s="58">
        <f xml:space="preserve"> IF( ISNA( 'F_Input Override'!J1488 ), "", IF( ISBLANK( 'F_Input Override'!J1488 ), 'F_Inputs - BP'!J1488, 'F_Input Override'!J1488 ) )</f>
        <v>0</v>
      </c>
      <c r="K1488" s="64" t="str">
        <f xml:space="preserve"> INDEX(Lookup!C:C, MATCH('Inp - BP final'!B1488, Lookup!B:B, 0),)</f>
        <v>Plus opex WWN+</v>
      </c>
    </row>
    <row r="1489" spans="1:11">
      <c r="A1489" t="s">
        <v>354</v>
      </c>
      <c r="B1489" t="s">
        <v>270</v>
      </c>
      <c r="C1489" t="s">
        <v>271</v>
      </c>
      <c r="D1489" t="s">
        <v>47</v>
      </c>
      <c r="E1489" t="s">
        <v>41</v>
      </c>
      <c r="F1489" s="58">
        <f xml:space="preserve"> IF( ISNA( 'F_Input Override'!F1489 ), "", IF( ISBLANK( 'F_Input Override'!F1489 ), 'F_Inputs - BP'!F1489, 'F_Input Override'!F1489 ) )</f>
        <v>0</v>
      </c>
      <c r="G1489" s="58">
        <f xml:space="preserve"> IF( ISNA( 'F_Input Override'!G1489 ), "", IF( ISBLANK( 'F_Input Override'!G1489 ), 'F_Inputs - BP'!G1489, 'F_Input Override'!G1489 ) )</f>
        <v>0</v>
      </c>
      <c r="H1489" s="58">
        <f xml:space="preserve"> IF( ISNA( 'F_Input Override'!H1489 ), "", IF( ISBLANK( 'F_Input Override'!H1489 ), 'F_Inputs - BP'!H1489, 'F_Input Override'!H1489 ) )</f>
        <v>0</v>
      </c>
      <c r="I1489" s="58">
        <f xml:space="preserve"> IF( ISNA( 'F_Input Override'!I1489 ), "", IF( ISBLANK( 'F_Input Override'!I1489 ), 'F_Inputs - BP'!I1489, 'F_Input Override'!I1489 ) )</f>
        <v>0</v>
      </c>
      <c r="J1489" s="58">
        <f xml:space="preserve"> IF( ISNA( 'F_Input Override'!J1489 ), "", IF( ISBLANK( 'F_Input Override'!J1489 ), 'F_Inputs - BP'!J1489, 'F_Input Override'!J1489 ) )</f>
        <v>0</v>
      </c>
      <c r="K1489" s="64" t="str">
        <f xml:space="preserve"> INDEX(Lookup!C:C, MATCH('Inp - BP final'!B1489, Lookup!B:B, 0),)</f>
        <v>Plus opex WWN+</v>
      </c>
    </row>
    <row r="1490" spans="1:11">
      <c r="A1490" t="s">
        <v>354</v>
      </c>
      <c r="B1490" t="s">
        <v>272</v>
      </c>
      <c r="C1490" t="s">
        <v>273</v>
      </c>
      <c r="D1490" t="s">
        <v>47</v>
      </c>
      <c r="E1490" t="s">
        <v>41</v>
      </c>
      <c r="F1490" s="58">
        <f xml:space="preserve"> IF( ISNA( 'F_Input Override'!F1490 ), "", IF( ISBLANK( 'F_Input Override'!F1490 ), 'F_Inputs - BP'!F1490, 'F_Input Override'!F1490 ) )</f>
        <v>0</v>
      </c>
      <c r="G1490" s="58">
        <f xml:space="preserve"> IF( ISNA( 'F_Input Override'!G1490 ), "", IF( ISBLANK( 'F_Input Override'!G1490 ), 'F_Inputs - BP'!G1490, 'F_Input Override'!G1490 ) )</f>
        <v>0</v>
      </c>
      <c r="H1490" s="58">
        <f xml:space="preserve"> IF( ISNA( 'F_Input Override'!H1490 ), "", IF( ISBLANK( 'F_Input Override'!H1490 ), 'F_Inputs - BP'!H1490, 'F_Input Override'!H1490 ) )</f>
        <v>0</v>
      </c>
      <c r="I1490" s="58">
        <f xml:space="preserve"> IF( ISNA( 'F_Input Override'!I1490 ), "", IF( ISBLANK( 'F_Input Override'!I1490 ), 'F_Inputs - BP'!I1490, 'F_Input Override'!I1490 ) )</f>
        <v>0</v>
      </c>
      <c r="J1490" s="58">
        <f xml:space="preserve"> IF( ISNA( 'F_Input Override'!J1490 ), "", IF( ISBLANK( 'F_Input Override'!J1490 ), 'F_Inputs - BP'!J1490, 'F_Input Override'!J1490 ) )</f>
        <v>0</v>
      </c>
      <c r="K1490" s="64" t="str">
        <f xml:space="preserve"> INDEX(Lookup!C:C, MATCH('Inp - BP final'!B1490, Lookup!B:B, 0),)</f>
        <v>Plus opex WWN+</v>
      </c>
    </row>
    <row r="1491" spans="1:11">
      <c r="A1491" t="s">
        <v>354</v>
      </c>
      <c r="B1491" t="s">
        <v>274</v>
      </c>
      <c r="C1491" t="s">
        <v>275</v>
      </c>
      <c r="D1491" t="s">
        <v>47</v>
      </c>
      <c r="E1491" t="s">
        <v>41</v>
      </c>
      <c r="F1491" s="58">
        <f xml:space="preserve"> IF( ISNA( 'F_Input Override'!F1491 ), "", IF( ISBLANK( 'F_Input Override'!F1491 ), 'F_Inputs - BP'!F1491, 'F_Input Override'!F1491 ) )</f>
        <v>0</v>
      </c>
      <c r="G1491" s="58">
        <f xml:space="preserve"> IF( ISNA( 'F_Input Override'!G1491 ), "", IF( ISBLANK( 'F_Input Override'!G1491 ), 'F_Inputs - BP'!G1491, 'F_Input Override'!G1491 ) )</f>
        <v>0</v>
      </c>
      <c r="H1491" s="58">
        <f xml:space="preserve"> IF( ISNA( 'F_Input Override'!H1491 ), "", IF( ISBLANK( 'F_Input Override'!H1491 ), 'F_Inputs - BP'!H1491, 'F_Input Override'!H1491 ) )</f>
        <v>0</v>
      </c>
      <c r="I1491" s="58">
        <f xml:space="preserve"> IF( ISNA( 'F_Input Override'!I1491 ), "", IF( ISBLANK( 'F_Input Override'!I1491 ), 'F_Inputs - BP'!I1491, 'F_Input Override'!I1491 ) )</f>
        <v>0</v>
      </c>
      <c r="J1491" s="58">
        <f xml:space="preserve"> IF( ISNA( 'F_Input Override'!J1491 ), "", IF( ISBLANK( 'F_Input Override'!J1491 ), 'F_Inputs - BP'!J1491, 'F_Input Override'!J1491 ) )</f>
        <v>0</v>
      </c>
      <c r="K1491" s="64" t="str">
        <f xml:space="preserve"> INDEX(Lookup!C:C, MATCH('Inp - BP final'!B1491, Lookup!B:B, 0),)</f>
        <v>Plus opex WWN+</v>
      </c>
    </row>
    <row r="1492" spans="1:11">
      <c r="A1492" t="s">
        <v>354</v>
      </c>
      <c r="B1492" t="s">
        <v>276</v>
      </c>
      <c r="C1492" t="s">
        <v>277</v>
      </c>
      <c r="D1492" t="s">
        <v>47</v>
      </c>
      <c r="E1492" t="s">
        <v>41</v>
      </c>
      <c r="F1492" s="58">
        <f xml:space="preserve"> IF( ISNA( 'F_Input Override'!F1492 ), "", IF( ISBLANK( 'F_Input Override'!F1492 ), 'F_Inputs - BP'!F1492, 'F_Input Override'!F1492 ) )</f>
        <v>0</v>
      </c>
      <c r="G1492" s="58">
        <f xml:space="preserve"> IF( ISNA( 'F_Input Override'!G1492 ), "", IF( ISBLANK( 'F_Input Override'!G1492 ), 'F_Inputs - BP'!G1492, 'F_Input Override'!G1492 ) )</f>
        <v>0</v>
      </c>
      <c r="H1492" s="58">
        <f xml:space="preserve"> IF( ISNA( 'F_Input Override'!H1492 ), "", IF( ISBLANK( 'F_Input Override'!H1492 ), 'F_Inputs - BP'!H1492, 'F_Input Override'!H1492 ) )</f>
        <v>0</v>
      </c>
      <c r="I1492" s="58">
        <f xml:space="preserve"> IF( ISNA( 'F_Input Override'!I1492 ), "", IF( ISBLANK( 'F_Input Override'!I1492 ), 'F_Inputs - BP'!I1492, 'F_Input Override'!I1492 ) )</f>
        <v>0</v>
      </c>
      <c r="J1492" s="58">
        <f xml:space="preserve"> IF( ISNA( 'F_Input Override'!J1492 ), "", IF( ISBLANK( 'F_Input Override'!J1492 ), 'F_Inputs - BP'!J1492, 'F_Input Override'!J1492 ) )</f>
        <v>0</v>
      </c>
      <c r="K1492" s="64" t="str">
        <f xml:space="preserve"> INDEX(Lookup!C:C, MATCH('Inp - BP final'!B1492, Lookup!B:B, 0),)</f>
        <v>Plus opex BIO</v>
      </c>
    </row>
    <row r="1493" spans="1:11">
      <c r="A1493" t="s">
        <v>354</v>
      </c>
      <c r="B1493" t="s">
        <v>278</v>
      </c>
      <c r="C1493" t="s">
        <v>279</v>
      </c>
      <c r="D1493" t="s">
        <v>47</v>
      </c>
      <c r="E1493" t="s">
        <v>41</v>
      </c>
      <c r="F1493" s="58">
        <f xml:space="preserve"> IF( ISNA( 'F_Input Override'!F1493 ), "", IF( ISBLANK( 'F_Input Override'!F1493 ), 'F_Inputs - BP'!F1493, 'F_Input Override'!F1493 ) )</f>
        <v>0</v>
      </c>
      <c r="G1493" s="58">
        <f xml:space="preserve"> IF( ISNA( 'F_Input Override'!G1493 ), "", IF( ISBLANK( 'F_Input Override'!G1493 ), 'F_Inputs - BP'!G1493, 'F_Input Override'!G1493 ) )</f>
        <v>0.64160042989578459</v>
      </c>
      <c r="H1493" s="58">
        <f xml:space="preserve"> IF( ISNA( 'F_Input Override'!H1493 ), "", IF( ISBLANK( 'F_Input Override'!H1493 ), 'F_Inputs - BP'!H1493, 'F_Input Override'!H1493 ) )</f>
        <v>1.431600298663571</v>
      </c>
      <c r="I1493" s="58">
        <f xml:space="preserve"> IF( ISNA( 'F_Input Override'!I1493 ), "", IF( ISBLANK( 'F_Input Override'!I1493 ), 'F_Inputs - BP'!I1493, 'F_Input Override'!I1493 ) )</f>
        <v>2.7466001298364899</v>
      </c>
      <c r="J1493" s="58">
        <f xml:space="preserve"> IF( ISNA( 'F_Input Override'!J1493 ), "", IF( ISBLANK( 'F_Input Override'!J1493 ), 'F_Inputs - BP'!J1493, 'F_Input Override'!J1493 ) )</f>
        <v>5.3785995995244562</v>
      </c>
      <c r="K1493" s="64" t="str">
        <f xml:space="preserve"> INDEX(Lookup!C:C, MATCH('Inp - BP final'!B1493, Lookup!B:B, 0),)</f>
        <v>Plus opex BIO</v>
      </c>
    </row>
    <row r="1494" spans="1:11">
      <c r="A1494" t="s">
        <v>354</v>
      </c>
      <c r="B1494" t="s">
        <v>280</v>
      </c>
      <c r="C1494" t="s">
        <v>281</v>
      </c>
      <c r="D1494" t="s">
        <v>47</v>
      </c>
      <c r="E1494" t="s">
        <v>41</v>
      </c>
      <c r="F1494" s="58">
        <f xml:space="preserve"> IF( ISNA( 'F_Input Override'!F1494 ), "", IF( ISBLANK( 'F_Input Override'!F1494 ), 'F_Inputs - BP'!F1494, 'F_Input Override'!F1494 ) )</f>
        <v>0</v>
      </c>
      <c r="G1494" s="58">
        <f xml:space="preserve"> IF( ISNA( 'F_Input Override'!G1494 ), "", IF( ISBLANK( 'F_Input Override'!G1494 ), 'F_Inputs - BP'!G1494, 'F_Input Override'!G1494 ) )</f>
        <v>0</v>
      </c>
      <c r="H1494" s="58">
        <f xml:space="preserve"> IF( ISNA( 'F_Input Override'!H1494 ), "", IF( ISBLANK( 'F_Input Override'!H1494 ), 'F_Inputs - BP'!H1494, 'F_Input Override'!H1494 ) )</f>
        <v>0</v>
      </c>
      <c r="I1494" s="58">
        <f xml:space="preserve"> IF( ISNA( 'F_Input Override'!I1494 ), "", IF( ISBLANK( 'F_Input Override'!I1494 ), 'F_Inputs - BP'!I1494, 'F_Input Override'!I1494 ) )</f>
        <v>0</v>
      </c>
      <c r="J1494" s="58">
        <f xml:space="preserve"> IF( ISNA( 'F_Input Override'!J1494 ), "", IF( ISBLANK( 'F_Input Override'!J1494 ), 'F_Inputs - BP'!J1494, 'F_Input Override'!J1494 ) )</f>
        <v>0</v>
      </c>
      <c r="K1494" s="64" t="str">
        <f xml:space="preserve"> INDEX(Lookup!C:C, MATCH('Inp - BP final'!B1494, Lookup!B:B, 0),)</f>
        <v>Plus opex BIO</v>
      </c>
    </row>
    <row r="1495" spans="1:11">
      <c r="A1495" t="s">
        <v>354</v>
      </c>
      <c r="B1495" t="s">
        <v>282</v>
      </c>
      <c r="C1495" t="s">
        <v>283</v>
      </c>
      <c r="D1495" t="s">
        <v>47</v>
      </c>
      <c r="E1495" t="s">
        <v>41</v>
      </c>
      <c r="F1495" s="58">
        <f xml:space="preserve"> IF( ISNA( 'F_Input Override'!F1495 ), "", IF( ISBLANK( 'F_Input Override'!F1495 ), 'F_Inputs - BP'!F1495, 'F_Input Override'!F1495 ) )</f>
        <v>0</v>
      </c>
      <c r="G1495" s="58">
        <f xml:space="preserve"> IF( ISNA( 'F_Input Override'!G1495 ), "", IF( ISBLANK( 'F_Input Override'!G1495 ), 'F_Inputs - BP'!G1495, 'F_Input Override'!G1495 ) )</f>
        <v>0</v>
      </c>
      <c r="H1495" s="58">
        <f xml:space="preserve"> IF( ISNA( 'F_Input Override'!H1495 ), "", IF( ISBLANK( 'F_Input Override'!H1495 ), 'F_Inputs - BP'!H1495, 'F_Input Override'!H1495 ) )</f>
        <v>0</v>
      </c>
      <c r="I1495" s="58">
        <f xml:space="preserve"> IF( ISNA( 'F_Input Override'!I1495 ), "", IF( ISBLANK( 'F_Input Override'!I1495 ), 'F_Inputs - BP'!I1495, 'F_Input Override'!I1495 ) )</f>
        <v>0</v>
      </c>
      <c r="J1495" s="58">
        <f xml:space="preserve"> IF( ISNA( 'F_Input Override'!J1495 ), "", IF( ISBLANK( 'F_Input Override'!J1495 ), 'F_Inputs - BP'!J1495, 'F_Input Override'!J1495 ) )</f>
        <v>0</v>
      </c>
      <c r="K1495" s="64" t="str">
        <f xml:space="preserve"> INDEX(Lookup!C:C, MATCH('Inp - BP final'!B1495, Lookup!B:B, 0),)</f>
        <v>Plus opex ADDN1</v>
      </c>
    </row>
    <row r="1496" spans="1:11">
      <c r="A1496" t="s">
        <v>354</v>
      </c>
      <c r="B1496" t="s">
        <v>284</v>
      </c>
      <c r="C1496" t="s">
        <v>285</v>
      </c>
      <c r="D1496" t="s">
        <v>47</v>
      </c>
      <c r="E1496" t="s">
        <v>41</v>
      </c>
      <c r="F1496" s="58">
        <f xml:space="preserve"> IF( ISNA( 'F_Input Override'!F1496 ), "", IF( ISBLANK( 'F_Input Override'!F1496 ), 'F_Inputs - BP'!F1496, 'F_Input Override'!F1496 ) )</f>
        <v>0</v>
      </c>
      <c r="G1496" s="58">
        <f xml:space="preserve"> IF( ISNA( 'F_Input Override'!G1496 ), "", IF( ISBLANK( 'F_Input Override'!G1496 ), 'F_Inputs - BP'!G1496, 'F_Input Override'!G1496 ) )</f>
        <v>0</v>
      </c>
      <c r="H1496" s="58">
        <f xml:space="preserve"> IF( ISNA( 'F_Input Override'!H1496 ), "", IF( ISBLANK( 'F_Input Override'!H1496 ), 'F_Inputs - BP'!H1496, 'F_Input Override'!H1496 ) )</f>
        <v>0</v>
      </c>
      <c r="I1496" s="58">
        <f xml:space="preserve"> IF( ISNA( 'F_Input Override'!I1496 ), "", IF( ISBLANK( 'F_Input Override'!I1496 ), 'F_Inputs - BP'!I1496, 'F_Input Override'!I1496 ) )</f>
        <v>0</v>
      </c>
      <c r="J1496" s="58">
        <f xml:space="preserve"> IF( ISNA( 'F_Input Override'!J1496 ), "", IF( ISBLANK( 'F_Input Override'!J1496 ), 'F_Inputs - BP'!J1496, 'F_Input Override'!J1496 ) )</f>
        <v>0</v>
      </c>
      <c r="K1496" s="64" t="str">
        <f xml:space="preserve"> INDEX(Lookup!C:C, MATCH('Inp - BP final'!B1496, Lookup!B:B, 0),)</f>
        <v>Plus opex ADDN2</v>
      </c>
    </row>
    <row r="1497" spans="1:11">
      <c r="A1497" t="s">
        <v>354</v>
      </c>
      <c r="B1497" t="s">
        <v>286</v>
      </c>
      <c r="C1497" t="s">
        <v>287</v>
      </c>
      <c r="D1497" t="s">
        <v>47</v>
      </c>
      <c r="E1497" t="s">
        <v>41</v>
      </c>
      <c r="F1497" s="58">
        <f xml:space="preserve"> IF( ISNA( 'F_Input Override'!F1497 ), "", IF( ISBLANK( 'F_Input Override'!F1497 ), 'F_Inputs - BP'!F1497, 'F_Input Override'!F1497 ) )</f>
        <v>0</v>
      </c>
      <c r="G1497" s="58">
        <f xml:space="preserve"> IF( ISNA( 'F_Input Override'!G1497 ), "", IF( ISBLANK( 'F_Input Override'!G1497 ), 'F_Inputs - BP'!G1497, 'F_Input Override'!G1497 ) )</f>
        <v>0.64160042989578459</v>
      </c>
      <c r="H1497" s="58">
        <f xml:space="preserve"> IF( ISNA( 'F_Input Override'!H1497 ), "", IF( ISBLANK( 'F_Input Override'!H1497 ), 'F_Inputs - BP'!H1497, 'F_Input Override'!H1497 ) )</f>
        <v>1.431600298663571</v>
      </c>
      <c r="I1497" s="58">
        <f xml:space="preserve"> IF( ISNA( 'F_Input Override'!I1497 ), "", IF( ISBLANK( 'F_Input Override'!I1497 ), 'F_Inputs - BP'!I1497, 'F_Input Override'!I1497 ) )</f>
        <v>2.7466001298364899</v>
      </c>
      <c r="J1497" s="58">
        <f xml:space="preserve"> IF( ISNA( 'F_Input Override'!J1497 ), "", IF( ISBLANK( 'F_Input Override'!J1497 ), 'F_Inputs - BP'!J1497, 'F_Input Override'!J1497 ) )</f>
        <v>5.3785995995244562</v>
      </c>
      <c r="K1497" s="64" t="str">
        <f xml:space="preserve"> INDEX(Lookup!C:C, MATCH('Inp - BP final'!B1497, Lookup!B:B, 0),)</f>
        <v>Plus opex Total</v>
      </c>
    </row>
    <row r="1498" spans="1:11">
      <c r="A1498" t="s">
        <v>354</v>
      </c>
      <c r="B1498" t="s">
        <v>288</v>
      </c>
      <c r="C1498" t="s">
        <v>289</v>
      </c>
      <c r="D1498" t="s">
        <v>47</v>
      </c>
      <c r="E1498" t="s">
        <v>41</v>
      </c>
      <c r="F1498" s="58">
        <f xml:space="preserve"> IF( ISNA( 'F_Input Override'!F1498 ), "", IF( ISBLANK( 'F_Input Override'!F1498 ), 'F_Inputs - BP'!F1498, 'F_Input Override'!F1498 ) )</f>
        <v>0</v>
      </c>
      <c r="G1498" s="58">
        <f xml:space="preserve"> IF( ISNA( 'F_Input Override'!G1498 ), "", IF( ISBLANK( 'F_Input Override'!G1498 ), 'F_Inputs - BP'!G1498, 'F_Input Override'!G1498 ) )</f>
        <v>0</v>
      </c>
      <c r="H1498" s="58">
        <f xml:space="preserve"> IF( ISNA( 'F_Input Override'!H1498 ), "", IF( ISBLANK( 'F_Input Override'!H1498 ), 'F_Inputs - BP'!H1498, 'F_Input Override'!H1498 ) )</f>
        <v>0</v>
      </c>
      <c r="I1498" s="58">
        <f xml:space="preserve"> IF( ISNA( 'F_Input Override'!I1498 ), "", IF( ISBLANK( 'F_Input Override'!I1498 ), 'F_Inputs - BP'!I1498, 'F_Input Override'!I1498 ) )</f>
        <v>0</v>
      </c>
      <c r="J1498" s="58">
        <f xml:space="preserve"> IF( ISNA( 'F_Input Override'!J1498 ), "", IF( ISBLANK( 'F_Input Override'!J1498 ), 'F_Inputs - BP'!J1498, 'F_Input Override'!J1498 ) )</f>
        <v>0</v>
      </c>
      <c r="K1498" s="64" t="str">
        <f xml:space="preserve"> INDEX(Lookup!C:C, MATCH('Inp - BP final'!B1498, Lookup!B:B, 0),)</f>
        <v>Plus totex WWN+</v>
      </c>
    </row>
    <row r="1499" spans="1:11">
      <c r="A1499" t="s">
        <v>354</v>
      </c>
      <c r="B1499" t="s">
        <v>290</v>
      </c>
      <c r="C1499" t="s">
        <v>291</v>
      </c>
      <c r="D1499" t="s">
        <v>47</v>
      </c>
      <c r="E1499" t="s">
        <v>41</v>
      </c>
      <c r="F1499" s="58">
        <f xml:space="preserve"> IF( ISNA( 'F_Input Override'!F1499 ), "", IF( ISBLANK( 'F_Input Override'!F1499 ), 'F_Inputs - BP'!F1499, 'F_Input Override'!F1499 ) )</f>
        <v>0</v>
      </c>
      <c r="G1499" s="58">
        <f xml:space="preserve"> IF( ISNA( 'F_Input Override'!G1499 ), "", IF( ISBLANK( 'F_Input Override'!G1499 ), 'F_Inputs - BP'!G1499, 'F_Input Override'!G1499 ) )</f>
        <v>0</v>
      </c>
      <c r="H1499" s="58">
        <f xml:space="preserve"> IF( ISNA( 'F_Input Override'!H1499 ), "", IF( ISBLANK( 'F_Input Override'!H1499 ), 'F_Inputs - BP'!H1499, 'F_Input Override'!H1499 ) )</f>
        <v>0</v>
      </c>
      <c r="I1499" s="58">
        <f xml:space="preserve"> IF( ISNA( 'F_Input Override'!I1499 ), "", IF( ISBLANK( 'F_Input Override'!I1499 ), 'F_Inputs - BP'!I1499, 'F_Input Override'!I1499 ) )</f>
        <v>0</v>
      </c>
      <c r="J1499" s="58">
        <f xml:space="preserve"> IF( ISNA( 'F_Input Override'!J1499 ), "", IF( ISBLANK( 'F_Input Override'!J1499 ), 'F_Inputs - BP'!J1499, 'F_Input Override'!J1499 ) )</f>
        <v>0</v>
      </c>
      <c r="K1499" s="64" t="str">
        <f xml:space="preserve"> INDEX(Lookup!C:C, MATCH('Inp - BP final'!B1499, Lookup!B:B, 0),)</f>
        <v>Plus totex WWN+</v>
      </c>
    </row>
    <row r="1500" spans="1:11">
      <c r="A1500" t="s">
        <v>354</v>
      </c>
      <c r="B1500" t="s">
        <v>292</v>
      </c>
      <c r="C1500" t="s">
        <v>293</v>
      </c>
      <c r="D1500" t="s">
        <v>47</v>
      </c>
      <c r="E1500" t="s">
        <v>41</v>
      </c>
      <c r="F1500" s="58">
        <f xml:space="preserve"> IF( ISNA( 'F_Input Override'!F1500 ), "", IF( ISBLANK( 'F_Input Override'!F1500 ), 'F_Inputs - BP'!F1500, 'F_Input Override'!F1500 ) )</f>
        <v>0</v>
      </c>
      <c r="G1500" s="58">
        <f xml:space="preserve"> IF( ISNA( 'F_Input Override'!G1500 ), "", IF( ISBLANK( 'F_Input Override'!G1500 ), 'F_Inputs - BP'!G1500, 'F_Input Override'!G1500 ) )</f>
        <v>0</v>
      </c>
      <c r="H1500" s="58">
        <f xml:space="preserve"> IF( ISNA( 'F_Input Override'!H1500 ), "", IF( ISBLANK( 'F_Input Override'!H1500 ), 'F_Inputs - BP'!H1500, 'F_Input Override'!H1500 ) )</f>
        <v>0</v>
      </c>
      <c r="I1500" s="58">
        <f xml:space="preserve"> IF( ISNA( 'F_Input Override'!I1500 ), "", IF( ISBLANK( 'F_Input Override'!I1500 ), 'F_Inputs - BP'!I1500, 'F_Input Override'!I1500 ) )</f>
        <v>0</v>
      </c>
      <c r="J1500" s="58">
        <f xml:space="preserve"> IF( ISNA( 'F_Input Override'!J1500 ), "", IF( ISBLANK( 'F_Input Override'!J1500 ), 'F_Inputs - BP'!J1500, 'F_Input Override'!J1500 ) )</f>
        <v>0</v>
      </c>
      <c r="K1500" s="64" t="str">
        <f xml:space="preserve"> INDEX(Lookup!C:C, MATCH('Inp - BP final'!B1500, Lookup!B:B, 0),)</f>
        <v>Plus totex WWN+</v>
      </c>
    </row>
    <row r="1501" spans="1:11">
      <c r="A1501" t="s">
        <v>354</v>
      </c>
      <c r="B1501" t="s">
        <v>294</v>
      </c>
      <c r="C1501" t="s">
        <v>295</v>
      </c>
      <c r="D1501" t="s">
        <v>47</v>
      </c>
      <c r="E1501" t="s">
        <v>41</v>
      </c>
      <c r="F1501" s="58">
        <f xml:space="preserve"> IF( ISNA( 'F_Input Override'!F1501 ), "", IF( ISBLANK( 'F_Input Override'!F1501 ), 'F_Inputs - BP'!F1501, 'F_Input Override'!F1501 ) )</f>
        <v>0</v>
      </c>
      <c r="G1501" s="58">
        <f xml:space="preserve"> IF( ISNA( 'F_Input Override'!G1501 ), "", IF( ISBLANK( 'F_Input Override'!G1501 ), 'F_Inputs - BP'!G1501, 'F_Input Override'!G1501 ) )</f>
        <v>0</v>
      </c>
      <c r="H1501" s="58">
        <f xml:space="preserve"> IF( ISNA( 'F_Input Override'!H1501 ), "", IF( ISBLANK( 'F_Input Override'!H1501 ), 'F_Inputs - BP'!H1501, 'F_Input Override'!H1501 ) )</f>
        <v>0</v>
      </c>
      <c r="I1501" s="58">
        <f xml:space="preserve"> IF( ISNA( 'F_Input Override'!I1501 ), "", IF( ISBLANK( 'F_Input Override'!I1501 ), 'F_Inputs - BP'!I1501, 'F_Input Override'!I1501 ) )</f>
        <v>0</v>
      </c>
      <c r="J1501" s="58">
        <f xml:space="preserve"> IF( ISNA( 'F_Input Override'!J1501 ), "", IF( ISBLANK( 'F_Input Override'!J1501 ), 'F_Inputs - BP'!J1501, 'F_Input Override'!J1501 ) )</f>
        <v>0</v>
      </c>
      <c r="K1501" s="64" t="str">
        <f xml:space="preserve"> INDEX(Lookup!C:C, MATCH('Inp - BP final'!B1501, Lookup!B:B, 0),)</f>
        <v>Plus totex WWN+</v>
      </c>
    </row>
    <row r="1502" spans="1:11">
      <c r="A1502" t="s">
        <v>354</v>
      </c>
      <c r="B1502" t="s">
        <v>296</v>
      </c>
      <c r="C1502" t="s">
        <v>297</v>
      </c>
      <c r="D1502" t="s">
        <v>47</v>
      </c>
      <c r="E1502" t="s">
        <v>41</v>
      </c>
      <c r="F1502" s="58">
        <f xml:space="preserve"> IF( ISNA( 'F_Input Override'!F1502 ), "", IF( ISBLANK( 'F_Input Override'!F1502 ), 'F_Inputs - BP'!F1502, 'F_Input Override'!F1502 ) )</f>
        <v>0</v>
      </c>
      <c r="G1502" s="58">
        <f xml:space="preserve"> IF( ISNA( 'F_Input Override'!G1502 ), "", IF( ISBLANK( 'F_Input Override'!G1502 ), 'F_Inputs - BP'!G1502, 'F_Input Override'!G1502 ) )</f>
        <v>0</v>
      </c>
      <c r="H1502" s="58">
        <f xml:space="preserve"> IF( ISNA( 'F_Input Override'!H1502 ), "", IF( ISBLANK( 'F_Input Override'!H1502 ), 'F_Inputs - BP'!H1502, 'F_Input Override'!H1502 ) )</f>
        <v>0</v>
      </c>
      <c r="I1502" s="58">
        <f xml:space="preserve"> IF( ISNA( 'F_Input Override'!I1502 ), "", IF( ISBLANK( 'F_Input Override'!I1502 ), 'F_Inputs - BP'!I1502, 'F_Input Override'!I1502 ) )</f>
        <v>0</v>
      </c>
      <c r="J1502" s="58">
        <f xml:space="preserve"> IF( ISNA( 'F_Input Override'!J1502 ), "", IF( ISBLANK( 'F_Input Override'!J1502 ), 'F_Inputs - BP'!J1502, 'F_Input Override'!J1502 ) )</f>
        <v>0</v>
      </c>
      <c r="K1502" s="64" t="str">
        <f xml:space="preserve"> INDEX(Lookup!C:C, MATCH('Inp - BP final'!B1502, Lookup!B:B, 0),)</f>
        <v>Plus totex WWN+</v>
      </c>
    </row>
    <row r="1503" spans="1:11">
      <c r="A1503" t="s">
        <v>354</v>
      </c>
      <c r="B1503" t="s">
        <v>298</v>
      </c>
      <c r="C1503" t="s">
        <v>299</v>
      </c>
      <c r="D1503" t="s">
        <v>47</v>
      </c>
      <c r="E1503" t="s">
        <v>41</v>
      </c>
      <c r="F1503" s="58">
        <f xml:space="preserve"> IF( ISNA( 'F_Input Override'!F1503 ), "", IF( ISBLANK( 'F_Input Override'!F1503 ), 'F_Inputs - BP'!F1503, 'F_Input Override'!F1503 ) )</f>
        <v>0</v>
      </c>
      <c r="G1503" s="58">
        <f xml:space="preserve"> IF( ISNA( 'F_Input Override'!G1503 ), "", IF( ISBLANK( 'F_Input Override'!G1503 ), 'F_Inputs - BP'!G1503, 'F_Input Override'!G1503 ) )</f>
        <v>0</v>
      </c>
      <c r="H1503" s="58">
        <f xml:space="preserve"> IF( ISNA( 'F_Input Override'!H1503 ), "", IF( ISBLANK( 'F_Input Override'!H1503 ), 'F_Inputs - BP'!H1503, 'F_Input Override'!H1503 ) )</f>
        <v>0</v>
      </c>
      <c r="I1503" s="58">
        <f xml:space="preserve"> IF( ISNA( 'F_Input Override'!I1503 ), "", IF( ISBLANK( 'F_Input Override'!I1503 ), 'F_Inputs - BP'!I1503, 'F_Input Override'!I1503 ) )</f>
        <v>0</v>
      </c>
      <c r="J1503" s="58">
        <f xml:space="preserve"> IF( ISNA( 'F_Input Override'!J1503 ), "", IF( ISBLANK( 'F_Input Override'!J1503 ), 'F_Inputs - BP'!J1503, 'F_Input Override'!J1503 ) )</f>
        <v>0</v>
      </c>
      <c r="K1503" s="64" t="str">
        <f xml:space="preserve"> INDEX(Lookup!C:C, MATCH('Inp - BP final'!B1503, Lookup!B:B, 0),)</f>
        <v>Plus totex BIO</v>
      </c>
    </row>
    <row r="1504" spans="1:11">
      <c r="A1504" t="s">
        <v>354</v>
      </c>
      <c r="B1504" t="s">
        <v>300</v>
      </c>
      <c r="C1504" t="s">
        <v>301</v>
      </c>
      <c r="D1504" t="s">
        <v>47</v>
      </c>
      <c r="E1504" t="s">
        <v>41</v>
      </c>
      <c r="F1504" s="58">
        <f xml:space="preserve"> IF( ISNA( 'F_Input Override'!F1504 ), "", IF( ISBLANK( 'F_Input Override'!F1504 ), 'F_Inputs - BP'!F1504, 'F_Input Override'!F1504 ) )</f>
        <v>4.7665201134743604</v>
      </c>
      <c r="G1504" s="58">
        <f xml:space="preserve"> IF( ISNA( 'F_Input Override'!G1504 ), "", IF( ISBLANK( 'F_Input Override'!G1504 ), 'F_Inputs - BP'!G1504, 'F_Input Override'!G1504 ) )</f>
        <v>6.1800891082442346</v>
      </c>
      <c r="H1504" s="58">
        <f xml:space="preserve"> IF( ISNA( 'F_Input Override'!H1504 ), "", IF( ISBLANK( 'F_Input Override'!H1504 ), 'F_Inputs - BP'!H1504, 'F_Input Override'!H1504 ) )</f>
        <v>1.85126133174304</v>
      </c>
      <c r="I1504" s="58">
        <f xml:space="preserve"> IF( ISNA( 'F_Input Override'!I1504 ), "", IF( ISBLANK( 'F_Input Override'!I1504 ), 'F_Inputs - BP'!I1504, 'F_Input Override'!I1504 ) )</f>
        <v>2.7466001298364899</v>
      </c>
      <c r="J1504" s="58">
        <f xml:space="preserve"> IF( ISNA( 'F_Input Override'!J1504 ), "", IF( ISBLANK( 'F_Input Override'!J1504 ), 'F_Inputs - BP'!J1504, 'F_Input Override'!J1504 ) )</f>
        <v>5.3785995995244562</v>
      </c>
      <c r="K1504" s="64" t="str">
        <f xml:space="preserve"> INDEX(Lookup!C:C, MATCH('Inp - BP final'!B1504, Lookup!B:B, 0),)</f>
        <v>Plus totex BIO</v>
      </c>
    </row>
    <row r="1505" spans="1:12">
      <c r="A1505" t="s">
        <v>354</v>
      </c>
      <c r="B1505" t="s">
        <v>302</v>
      </c>
      <c r="C1505" t="s">
        <v>303</v>
      </c>
      <c r="D1505" t="s">
        <v>47</v>
      </c>
      <c r="E1505" t="s">
        <v>41</v>
      </c>
      <c r="F1505" s="58">
        <f xml:space="preserve"> IF( ISNA( 'F_Input Override'!F1505 ), "", IF( ISBLANK( 'F_Input Override'!F1505 ), 'F_Inputs - BP'!F1505, 'F_Input Override'!F1505 ) )</f>
        <v>0</v>
      </c>
      <c r="G1505" s="58">
        <f xml:space="preserve"> IF( ISNA( 'F_Input Override'!G1505 ), "", IF( ISBLANK( 'F_Input Override'!G1505 ), 'F_Inputs - BP'!G1505, 'F_Input Override'!G1505 ) )</f>
        <v>0</v>
      </c>
      <c r="H1505" s="58">
        <f xml:space="preserve"> IF( ISNA( 'F_Input Override'!H1505 ), "", IF( ISBLANK( 'F_Input Override'!H1505 ), 'F_Inputs - BP'!H1505, 'F_Input Override'!H1505 ) )</f>
        <v>0</v>
      </c>
      <c r="I1505" s="58">
        <f xml:space="preserve"> IF( ISNA( 'F_Input Override'!I1505 ), "", IF( ISBLANK( 'F_Input Override'!I1505 ), 'F_Inputs - BP'!I1505, 'F_Input Override'!I1505 ) )</f>
        <v>0</v>
      </c>
      <c r="J1505" s="58">
        <f xml:space="preserve"> IF( ISNA( 'F_Input Override'!J1505 ), "", IF( ISBLANK( 'F_Input Override'!J1505 ), 'F_Inputs - BP'!J1505, 'F_Input Override'!J1505 ) )</f>
        <v>0</v>
      </c>
      <c r="K1505" s="64" t="str">
        <f xml:space="preserve"> INDEX(Lookup!C:C, MATCH('Inp - BP final'!B1505, Lookup!B:B, 0),)</f>
        <v>Plus totex BIO</v>
      </c>
    </row>
    <row r="1506" spans="1:12">
      <c r="A1506" t="s">
        <v>354</v>
      </c>
      <c r="B1506" t="s">
        <v>304</v>
      </c>
      <c r="C1506" t="s">
        <v>305</v>
      </c>
      <c r="D1506" t="s">
        <v>47</v>
      </c>
      <c r="E1506" t="s">
        <v>41</v>
      </c>
      <c r="F1506" s="58">
        <f xml:space="preserve"> IF( ISNA( 'F_Input Override'!F1506 ), "", IF( ISBLANK( 'F_Input Override'!F1506 ), 'F_Inputs - BP'!F1506, 'F_Input Override'!F1506 ) )</f>
        <v>0</v>
      </c>
      <c r="G1506" s="58">
        <f xml:space="preserve"> IF( ISNA( 'F_Input Override'!G1506 ), "", IF( ISBLANK( 'F_Input Override'!G1506 ), 'F_Inputs - BP'!G1506, 'F_Input Override'!G1506 ) )</f>
        <v>0</v>
      </c>
      <c r="H1506" s="58">
        <f xml:space="preserve"> IF( ISNA( 'F_Input Override'!H1506 ), "", IF( ISBLANK( 'F_Input Override'!H1506 ), 'F_Inputs - BP'!H1506, 'F_Input Override'!H1506 ) )</f>
        <v>0</v>
      </c>
      <c r="I1506" s="58">
        <f xml:space="preserve"> IF( ISNA( 'F_Input Override'!I1506 ), "", IF( ISBLANK( 'F_Input Override'!I1506 ), 'F_Inputs - BP'!I1506, 'F_Input Override'!I1506 ) )</f>
        <v>0</v>
      </c>
      <c r="J1506" s="58">
        <f xml:space="preserve"> IF( ISNA( 'F_Input Override'!J1506 ), "", IF( ISBLANK( 'F_Input Override'!J1506 ), 'F_Inputs - BP'!J1506, 'F_Input Override'!J1506 ) )</f>
        <v>0</v>
      </c>
      <c r="K1506" s="64" t="str">
        <f xml:space="preserve"> INDEX(Lookup!C:C, MATCH('Inp - BP final'!B1506, Lookup!B:B, 0),)</f>
        <v>Plus totex ADDN1</v>
      </c>
    </row>
    <row r="1507" spans="1:12">
      <c r="A1507" t="s">
        <v>354</v>
      </c>
      <c r="B1507" t="s">
        <v>306</v>
      </c>
      <c r="C1507" t="s">
        <v>307</v>
      </c>
      <c r="D1507" t="s">
        <v>47</v>
      </c>
      <c r="E1507" t="s">
        <v>41</v>
      </c>
      <c r="F1507" s="58">
        <f xml:space="preserve"> IF( ISNA( 'F_Input Override'!F1507 ), "", IF( ISBLANK( 'F_Input Override'!F1507 ), 'F_Inputs - BP'!F1507, 'F_Input Override'!F1507 ) )</f>
        <v>0</v>
      </c>
      <c r="G1507" s="58">
        <f xml:space="preserve"> IF( ISNA( 'F_Input Override'!G1507 ), "", IF( ISBLANK( 'F_Input Override'!G1507 ), 'F_Inputs - BP'!G1507, 'F_Input Override'!G1507 ) )</f>
        <v>0</v>
      </c>
      <c r="H1507" s="58">
        <f xml:space="preserve"> IF( ISNA( 'F_Input Override'!H1507 ), "", IF( ISBLANK( 'F_Input Override'!H1507 ), 'F_Inputs - BP'!H1507, 'F_Input Override'!H1507 ) )</f>
        <v>0</v>
      </c>
      <c r="I1507" s="58">
        <f xml:space="preserve"> IF( ISNA( 'F_Input Override'!I1507 ), "", IF( ISBLANK( 'F_Input Override'!I1507 ), 'F_Inputs - BP'!I1507, 'F_Input Override'!I1507 ) )</f>
        <v>0</v>
      </c>
      <c r="J1507" s="58">
        <f xml:space="preserve"> IF( ISNA( 'F_Input Override'!J1507 ), "", IF( ISBLANK( 'F_Input Override'!J1507 ), 'F_Inputs - BP'!J1507, 'F_Input Override'!J1507 ) )</f>
        <v>0</v>
      </c>
      <c r="K1507" s="64" t="str">
        <f xml:space="preserve"> INDEX(Lookup!C:C, MATCH('Inp - BP final'!B1507, Lookup!B:B, 0),)</f>
        <v>Plus totex ADDN2</v>
      </c>
    </row>
    <row r="1508" spans="1:12">
      <c r="A1508" t="s">
        <v>354</v>
      </c>
      <c r="B1508" t="s">
        <v>308</v>
      </c>
      <c r="C1508" t="s">
        <v>309</v>
      </c>
      <c r="D1508" t="s">
        <v>47</v>
      </c>
      <c r="E1508" t="s">
        <v>41</v>
      </c>
      <c r="F1508" s="58">
        <f xml:space="preserve"> IF( ISNA( 'F_Input Override'!F1508 ), "", IF( ISBLANK( 'F_Input Override'!F1508 ), 'F_Inputs - BP'!F1508, 'F_Input Override'!F1508 ) )</f>
        <v>4.7665201134743604</v>
      </c>
      <c r="G1508" s="58">
        <f xml:space="preserve"> IF( ISNA( 'F_Input Override'!G1508 ), "", IF( ISBLANK( 'F_Input Override'!G1508 ), 'F_Inputs - BP'!G1508, 'F_Input Override'!G1508 ) )</f>
        <v>6.1800891082442346</v>
      </c>
      <c r="H1508" s="58">
        <f xml:space="preserve"> IF( ISNA( 'F_Input Override'!H1508 ), "", IF( ISBLANK( 'F_Input Override'!H1508 ), 'F_Inputs - BP'!H1508, 'F_Input Override'!H1508 ) )</f>
        <v>1.85126133174304</v>
      </c>
      <c r="I1508" s="58">
        <f xml:space="preserve"> IF( ISNA( 'F_Input Override'!I1508 ), "", IF( ISBLANK( 'F_Input Override'!I1508 ), 'F_Inputs - BP'!I1508, 'F_Input Override'!I1508 ) )</f>
        <v>2.7466001298364899</v>
      </c>
      <c r="J1508" s="58">
        <f xml:space="preserve"> IF( ISNA( 'F_Input Override'!J1508 ), "", IF( ISBLANK( 'F_Input Override'!J1508 ), 'F_Inputs - BP'!J1508, 'F_Input Override'!J1508 ) )</f>
        <v>5.3785995995244562</v>
      </c>
      <c r="K1508" s="64" t="str">
        <f xml:space="preserve"> INDEX(Lookup!C:C, MATCH('Inp - BP final'!B1508, Lookup!B:B, 0),)</f>
        <v>Plus totex Total</v>
      </c>
    </row>
    <row r="1509" spans="1:12">
      <c r="A1509" t="s">
        <v>354</v>
      </c>
      <c r="B1509" t="s">
        <v>310</v>
      </c>
      <c r="C1509" t="s">
        <v>311</v>
      </c>
      <c r="D1509" t="s">
        <v>47</v>
      </c>
      <c r="E1509" t="s">
        <v>41</v>
      </c>
      <c r="F1509" s="58">
        <f xml:space="preserve"> IF( ISNA( 'F_Input Override'!F1509 ), "", IF( ISBLANK( 'F_Input Override'!F1509 ), 'F_Inputs - BP'!F1509, 'F_Input Override'!F1509 ) )</f>
        <v>1.0248018000000001</v>
      </c>
      <c r="G1509" s="58">
        <f xml:space="preserve"> IF( ISNA( 'F_Input Override'!G1509 ), "", IF( ISBLANK( 'F_Input Override'!G1509 ), 'F_Inputs - BP'!G1509, 'F_Input Override'!G1509 ) )</f>
        <v>1.0248018000000001</v>
      </c>
      <c r="H1509" s="58">
        <f xml:space="preserve"> IF( ISNA( 'F_Input Override'!H1509 ), "", IF( ISBLANK( 'F_Input Override'!H1509 ), 'F_Inputs - BP'!H1509, 'F_Input Override'!H1509 ) )</f>
        <v>1.27949976</v>
      </c>
      <c r="I1509" s="58">
        <f xml:space="preserve"> IF( ISNA( 'F_Input Override'!I1509 ), "", IF( ISBLANK( 'F_Input Override'!I1509 ), 'F_Inputs - BP'!I1509, 'F_Input Override'!I1509 ) )</f>
        <v>2.2949757599999998</v>
      </c>
      <c r="J1509" s="58">
        <f xml:space="preserve"> IF( ISNA( 'F_Input Override'!J1509 ), "", IF( ISBLANK( 'F_Input Override'!J1509 ), 'F_Inputs - BP'!J1509, 'F_Input Override'!J1509 ) )</f>
        <v>3.309622800000001</v>
      </c>
      <c r="K1509" s="64" t="str">
        <f xml:space="preserve"> INDEX(Lookup!C:C, MATCH('Inp - BP final'!B1509, Lookup!B:B, 0),)</f>
        <v>WN+ - DS capex</v>
      </c>
    </row>
    <row r="1510" spans="1:12">
      <c r="A1510" t="s">
        <v>354</v>
      </c>
      <c r="B1510" t="s">
        <v>312</v>
      </c>
      <c r="C1510" t="s">
        <v>313</v>
      </c>
      <c r="D1510" t="s">
        <v>47</v>
      </c>
      <c r="E1510" t="s">
        <v>41</v>
      </c>
      <c r="F1510" s="58">
        <f xml:space="preserve"> IF( ISNA( 'F_Input Override'!F1510 ), "", IF( ISBLANK( 'F_Input Override'!F1510 ), 'F_Inputs - BP'!F1510, 'F_Input Override'!F1510 ) )</f>
        <v>1.1213000000000001E-2</v>
      </c>
      <c r="G1510" s="58">
        <f xml:space="preserve"> IF( ISNA( 'F_Input Override'!G1510 ), "", IF( ISBLANK( 'F_Input Override'!G1510 ), 'F_Inputs - BP'!G1510, 'F_Input Override'!G1510 ) )</f>
        <v>2.2426000000000001E-2</v>
      </c>
      <c r="H1510" s="58">
        <f xml:space="preserve"> IF( ISNA( 'F_Input Override'!H1510 ), "", IF( ISBLANK( 'F_Input Override'!H1510 ), 'F_Inputs - BP'!H1510, 'F_Input Override'!H1510 ) )</f>
        <v>3.3639000000000002E-2</v>
      </c>
      <c r="I1510" s="58">
        <f xml:space="preserve"> IF( ISNA( 'F_Input Override'!I1510 ), "", IF( ISBLANK( 'F_Input Override'!I1510 ), 'F_Inputs - BP'!I1510, 'F_Input Override'!I1510 ) )</f>
        <v>4.4852000000000003E-2</v>
      </c>
      <c r="J1510" s="58">
        <f xml:space="preserve"> IF( ISNA( 'F_Input Override'!J1510 ), "", IF( ISBLANK( 'F_Input Override'!J1510 ), 'F_Inputs - BP'!J1510, 'F_Input Override'!J1510 ) )</f>
        <v>5.6065999999999998E-2</v>
      </c>
      <c r="K1510" s="64" t="str">
        <f xml:space="preserve"> INDEX(Lookup!C:C, MATCH('Inp - BP final'!B1510, Lookup!B:B, 0),)</f>
        <v>WN+ - DS opex</v>
      </c>
    </row>
    <row r="1511" spans="1:12">
      <c r="A1511" t="s">
        <v>354</v>
      </c>
      <c r="B1511" t="s">
        <v>314</v>
      </c>
      <c r="C1511" t="s">
        <v>315</v>
      </c>
      <c r="D1511" t="s">
        <v>47</v>
      </c>
      <c r="E1511" t="s">
        <v>41</v>
      </c>
      <c r="F1511" s="58">
        <f xml:space="preserve"> IF( ISNA( 'F_Input Override'!F1511 ), "", IF( ISBLANK( 'F_Input Override'!F1511 ), 'F_Inputs - BP'!F1511, 'F_Input Override'!F1511 ) )</f>
        <v>1.0360148</v>
      </c>
      <c r="G1511" s="58">
        <f xml:space="preserve"> IF( ISNA( 'F_Input Override'!G1511 ), "", IF( ISBLANK( 'F_Input Override'!G1511 ), 'F_Inputs - BP'!G1511, 'F_Input Override'!G1511 ) )</f>
        <v>1.0472277999999999</v>
      </c>
      <c r="H1511" s="58">
        <f xml:space="preserve"> IF( ISNA( 'F_Input Override'!H1511 ), "", IF( ISBLANK( 'F_Input Override'!H1511 ), 'F_Inputs - BP'!H1511, 'F_Input Override'!H1511 ) )</f>
        <v>1.31313876</v>
      </c>
      <c r="I1511" s="58">
        <f xml:space="preserve"> IF( ISNA( 'F_Input Override'!I1511 ), "", IF( ISBLANK( 'F_Input Override'!I1511 ), 'F_Inputs - BP'!I1511, 'F_Input Override'!I1511 ) )</f>
        <v>2.3398277599999999</v>
      </c>
      <c r="J1511" s="58">
        <f xml:space="preserve"> IF( ISNA( 'F_Input Override'!J1511 ), "", IF( ISBLANK( 'F_Input Override'!J1511 ), 'F_Inputs - BP'!J1511, 'F_Input Override'!J1511 ) )</f>
        <v>3.3656888</v>
      </c>
      <c r="K1511" s="64" t="str">
        <f xml:space="preserve"> INDEX(Lookup!C:C, MATCH('Inp - BP final'!B1511, Lookup!B:B, 0),)</f>
        <v>WN+ - DS totex</v>
      </c>
      <c r="L1511" t="s">
        <v>366</v>
      </c>
    </row>
    <row r="1512" spans="1:12">
      <c r="A1512" t="s">
        <v>354</v>
      </c>
      <c r="B1512" t="s">
        <v>316</v>
      </c>
      <c r="C1512" t="s">
        <v>317</v>
      </c>
      <c r="D1512" t="s">
        <v>47</v>
      </c>
      <c r="E1512" t="s">
        <v>41</v>
      </c>
      <c r="F1512" s="58" t="str">
        <f xml:space="preserve"> IF( ISNA( 'F_Input Override'!F1512 ), "", IF( ISBLANK( 'F_Input Override'!F1512 ), 'F_Inputs - BP'!F1512, 'F_Input Override'!F1512 ) )</f>
        <v/>
      </c>
      <c r="G1512" s="58" t="str">
        <f xml:space="preserve"> IF( ISNA( 'F_Input Override'!G1512 ), "", IF( ISBLANK( 'F_Input Override'!G1512 ), 'F_Inputs - BP'!G1512, 'F_Input Override'!G1512 ) )</f>
        <v/>
      </c>
      <c r="H1512" s="58" t="str">
        <f xml:space="preserve"> IF( ISNA( 'F_Input Override'!H1512 ), "", IF( ISBLANK( 'F_Input Override'!H1512 ), 'F_Inputs - BP'!H1512, 'F_Input Override'!H1512 ) )</f>
        <v/>
      </c>
      <c r="I1512" s="58" t="str">
        <f xml:space="preserve"> IF( ISNA( 'F_Input Override'!I1512 ), "", IF( ISBLANK( 'F_Input Override'!I1512 ), 'F_Inputs - BP'!I1512, 'F_Input Override'!I1512 ) )</f>
        <v/>
      </c>
      <c r="J1512" s="58" t="str">
        <f xml:space="preserve"> IF( ISNA( 'F_Input Override'!J1512 ), "", IF( ISBLANK( 'F_Input Override'!J1512 ), 'F_Inputs - BP'!J1512, 'F_Input Override'!J1512 ) )</f>
        <v/>
      </c>
      <c r="K1512" s="64" t="str">
        <f xml:space="preserve"> INDEX(Lookup!C:C, MATCH('Inp - BP final'!B1512, Lookup!B:B, 0),)</f>
        <v>WN+ - DS capex</v>
      </c>
    </row>
    <row r="1513" spans="1:12">
      <c r="A1513" t="s">
        <v>354</v>
      </c>
      <c r="B1513" t="s">
        <v>319</v>
      </c>
      <c r="C1513" t="s">
        <v>320</v>
      </c>
      <c r="D1513" t="s">
        <v>47</v>
      </c>
      <c r="E1513" t="s">
        <v>41</v>
      </c>
      <c r="F1513" s="58" t="str">
        <f xml:space="preserve"> IF( ISNA( 'F_Input Override'!F1513 ), "", IF( ISBLANK( 'F_Input Override'!F1513 ), 'F_Inputs - BP'!F1513, 'F_Input Override'!F1513 ) )</f>
        <v/>
      </c>
      <c r="G1513" s="58" t="str">
        <f xml:space="preserve"> IF( ISNA( 'F_Input Override'!G1513 ), "", IF( ISBLANK( 'F_Input Override'!G1513 ), 'F_Inputs - BP'!G1513, 'F_Input Override'!G1513 ) )</f>
        <v/>
      </c>
      <c r="H1513" s="58" t="str">
        <f xml:space="preserve"> IF( ISNA( 'F_Input Override'!H1513 ), "", IF( ISBLANK( 'F_Input Override'!H1513 ), 'F_Inputs - BP'!H1513, 'F_Input Override'!H1513 ) )</f>
        <v/>
      </c>
      <c r="I1513" s="58" t="str">
        <f xml:space="preserve"> IF( ISNA( 'F_Input Override'!I1513 ), "", IF( ISBLANK( 'F_Input Override'!I1513 ), 'F_Inputs - BP'!I1513, 'F_Input Override'!I1513 ) )</f>
        <v/>
      </c>
      <c r="J1513" s="58" t="str">
        <f xml:space="preserve"> IF( ISNA( 'F_Input Override'!J1513 ), "", IF( ISBLANK( 'F_Input Override'!J1513 ), 'F_Inputs - BP'!J1513, 'F_Input Override'!J1513 ) )</f>
        <v/>
      </c>
      <c r="K1513" s="64" t="str">
        <f xml:space="preserve"> INDEX(Lookup!C:C, MATCH('Inp - BP final'!B1513, Lookup!B:B, 0),)</f>
        <v>WN+ - DS opex</v>
      </c>
    </row>
    <row r="1514" spans="1:12">
      <c r="A1514" t="s">
        <v>354</v>
      </c>
      <c r="B1514" t="s">
        <v>321</v>
      </c>
      <c r="C1514" t="s">
        <v>322</v>
      </c>
      <c r="D1514" t="s">
        <v>47</v>
      </c>
      <c r="E1514" t="s">
        <v>41</v>
      </c>
      <c r="F1514" s="58">
        <f xml:space="preserve"> IF( ISNA( 'F_Input Override'!F1514 ), "", IF( ISBLANK( 'F_Input Override'!F1514 ), 'F_Inputs - BP'!F1514, 'F_Input Override'!F1514 ) )</f>
        <v>0</v>
      </c>
      <c r="G1514" s="58">
        <f xml:space="preserve"> IF( ISNA( 'F_Input Override'!G1514 ), "", IF( ISBLANK( 'F_Input Override'!G1514 ), 'F_Inputs - BP'!G1514, 'F_Input Override'!G1514 ) )</f>
        <v>0</v>
      </c>
      <c r="H1514" s="58">
        <f xml:space="preserve"> IF( ISNA( 'F_Input Override'!H1514 ), "", IF( ISBLANK( 'F_Input Override'!H1514 ), 'F_Inputs - BP'!H1514, 'F_Input Override'!H1514 ) )</f>
        <v>0</v>
      </c>
      <c r="I1514" s="58">
        <f xml:space="preserve"> IF( ISNA( 'F_Input Override'!I1514 ), "", IF( ISBLANK( 'F_Input Override'!I1514 ), 'F_Inputs - BP'!I1514, 'F_Input Override'!I1514 ) )</f>
        <v>0</v>
      </c>
      <c r="J1514" s="58">
        <f xml:space="preserve"> IF( ISNA( 'F_Input Override'!J1514 ), "", IF( ISBLANK( 'F_Input Override'!J1514 ), 'F_Inputs - BP'!J1514, 'F_Input Override'!J1514 ) )</f>
        <v>0</v>
      </c>
      <c r="K1514" s="64" t="str">
        <f xml:space="preserve"> INDEX(Lookup!C:C, MATCH('Inp - BP final'!B1514, Lookup!B:B, 0),)</f>
        <v>WN+ - DS totex</v>
      </c>
      <c r="L1514" t="s">
        <v>366</v>
      </c>
    </row>
    <row r="1515" spans="1:12">
      <c r="A1515" t="s">
        <v>354</v>
      </c>
      <c r="B1515" t="s">
        <v>323</v>
      </c>
      <c r="C1515" t="s">
        <v>324</v>
      </c>
      <c r="D1515" t="s">
        <v>47</v>
      </c>
      <c r="E1515" t="s">
        <v>41</v>
      </c>
      <c r="F1515" s="58">
        <f xml:space="preserve"> IF( ISNA( 'F_Input Override'!F1515 ), "", IF( ISBLANK( 'F_Input Override'!F1515 ), 'F_Inputs - BP'!F1515, 'F_Input Override'!F1515 ) )</f>
        <v>8.3780914800000001</v>
      </c>
      <c r="G1515" s="58">
        <f xml:space="preserve"> IF( ISNA( 'F_Input Override'!G1515 ), "", IF( ISBLANK( 'F_Input Override'!G1515 ), 'F_Inputs - BP'!G1515, 'F_Input Override'!G1515 ) )</f>
        <v>13.59090282</v>
      </c>
      <c r="H1515" s="58">
        <f xml:space="preserve"> IF( ISNA( 'F_Input Override'!H1515 ), "", IF( ISBLANK( 'F_Input Override'!H1515 ), 'F_Inputs - BP'!H1515, 'F_Input Override'!H1515 ) )</f>
        <v>3.4166622599999998</v>
      </c>
      <c r="I1515" s="58">
        <f xml:space="preserve"> IF( ISNA( 'F_Input Override'!I1515 ), "", IF( ISBLANK( 'F_Input Override'!I1515 ), 'F_Inputs - BP'!I1515, 'F_Input Override'!I1515 ) )</f>
        <v>2.2176752400000002</v>
      </c>
      <c r="J1515" s="58">
        <f xml:space="preserve"> IF( ISNA( 'F_Input Override'!J1515 ), "", IF( ISBLANK( 'F_Input Override'!J1515 ), 'F_Inputs - BP'!J1515, 'F_Input Override'!J1515 ) )</f>
        <v>0.84740436000000008</v>
      </c>
      <c r="K1515" s="64" t="str">
        <f xml:space="preserve"> INDEX(Lookup!C:C, MATCH('Inp - BP final'!B1515, Lookup!B:B, 0),)</f>
        <v>WWN+ - DS capex</v>
      </c>
    </row>
    <row r="1516" spans="1:12">
      <c r="A1516" t="s">
        <v>354</v>
      </c>
      <c r="B1516" t="s">
        <v>325</v>
      </c>
      <c r="C1516" t="s">
        <v>326</v>
      </c>
      <c r="D1516" t="s">
        <v>47</v>
      </c>
      <c r="E1516" t="s">
        <v>41</v>
      </c>
      <c r="F1516" s="58">
        <f xml:space="preserve"> IF( ISNA( 'F_Input Override'!F1516 ), "", IF( ISBLANK( 'F_Input Override'!F1516 ), 'F_Inputs - BP'!F1516, 'F_Input Override'!F1516 ) )</f>
        <v>0</v>
      </c>
      <c r="G1516" s="58">
        <f xml:space="preserve"> IF( ISNA( 'F_Input Override'!G1516 ), "", IF( ISBLANK( 'F_Input Override'!G1516 ), 'F_Inputs - BP'!G1516, 'F_Input Override'!G1516 ) )</f>
        <v>0</v>
      </c>
      <c r="H1516" s="58">
        <f xml:space="preserve"> IF( ISNA( 'F_Input Override'!H1516 ), "", IF( ISBLANK( 'F_Input Override'!H1516 ), 'F_Inputs - BP'!H1516, 'F_Input Override'!H1516 ) )</f>
        <v>0</v>
      </c>
      <c r="I1516" s="58">
        <f xml:space="preserve"> IF( ISNA( 'F_Input Override'!I1516 ), "", IF( ISBLANK( 'F_Input Override'!I1516 ), 'F_Inputs - BP'!I1516, 'F_Input Override'!I1516 ) )</f>
        <v>0</v>
      </c>
      <c r="J1516" s="58">
        <f xml:space="preserve"> IF( ISNA( 'F_Input Override'!J1516 ), "", IF( ISBLANK( 'F_Input Override'!J1516 ), 'F_Inputs - BP'!J1516, 'F_Input Override'!J1516 ) )</f>
        <v>0</v>
      </c>
      <c r="K1516" s="64" t="str">
        <f xml:space="preserve"> INDEX(Lookup!C:C, MATCH('Inp - BP final'!B1516, Lookup!B:B, 0),)</f>
        <v>WWN+ - DS capex</v>
      </c>
    </row>
    <row r="1517" spans="1:12">
      <c r="A1517" t="s">
        <v>354</v>
      </c>
      <c r="B1517" t="s">
        <v>327</v>
      </c>
      <c r="C1517" t="s">
        <v>328</v>
      </c>
      <c r="D1517" t="s">
        <v>47</v>
      </c>
      <c r="E1517" t="s">
        <v>41</v>
      </c>
      <c r="F1517" s="58">
        <f xml:space="preserve"> IF( ISNA( 'F_Input Override'!F1517 ), "", IF( ISBLANK( 'F_Input Override'!F1517 ), 'F_Inputs - BP'!F1517, 'F_Input Override'!F1517 ) )</f>
        <v>0</v>
      </c>
      <c r="G1517" s="58">
        <f xml:space="preserve"> IF( ISNA( 'F_Input Override'!G1517 ), "", IF( ISBLANK( 'F_Input Override'!G1517 ), 'F_Inputs - BP'!G1517, 'F_Input Override'!G1517 ) )</f>
        <v>0</v>
      </c>
      <c r="H1517" s="58">
        <f xml:space="preserve"> IF( ISNA( 'F_Input Override'!H1517 ), "", IF( ISBLANK( 'F_Input Override'!H1517 ), 'F_Inputs - BP'!H1517, 'F_Input Override'!H1517 ) )</f>
        <v>0</v>
      </c>
      <c r="I1517" s="58">
        <f xml:space="preserve"> IF( ISNA( 'F_Input Override'!I1517 ), "", IF( ISBLANK( 'F_Input Override'!I1517 ), 'F_Inputs - BP'!I1517, 'F_Input Override'!I1517 ) )</f>
        <v>0</v>
      </c>
      <c r="J1517" s="58">
        <f xml:space="preserve"> IF( ISNA( 'F_Input Override'!J1517 ), "", IF( ISBLANK( 'F_Input Override'!J1517 ), 'F_Inputs - BP'!J1517, 'F_Input Override'!J1517 ) )</f>
        <v>0</v>
      </c>
      <c r="K1517" s="64" t="str">
        <f xml:space="preserve"> INDEX(Lookup!C:C, MATCH('Inp - BP final'!B1517, Lookup!B:B, 0),)</f>
        <v>WWN+ - DS capex</v>
      </c>
    </row>
    <row r="1518" spans="1:12">
      <c r="A1518" t="s">
        <v>354</v>
      </c>
      <c r="B1518" t="s">
        <v>329</v>
      </c>
      <c r="C1518" t="s">
        <v>330</v>
      </c>
      <c r="D1518" t="s">
        <v>47</v>
      </c>
      <c r="E1518" t="s">
        <v>41</v>
      </c>
      <c r="F1518" s="58">
        <f xml:space="preserve"> IF( ISNA( 'F_Input Override'!F1518 ), "", IF( ISBLANK( 'F_Input Override'!F1518 ), 'F_Inputs - BP'!F1518, 'F_Input Override'!F1518 ) )</f>
        <v>0</v>
      </c>
      <c r="G1518" s="58">
        <f xml:space="preserve"> IF( ISNA( 'F_Input Override'!G1518 ), "", IF( ISBLANK( 'F_Input Override'!G1518 ), 'F_Inputs - BP'!G1518, 'F_Input Override'!G1518 ) )</f>
        <v>0</v>
      </c>
      <c r="H1518" s="58">
        <f xml:space="preserve"> IF( ISNA( 'F_Input Override'!H1518 ), "", IF( ISBLANK( 'F_Input Override'!H1518 ), 'F_Inputs - BP'!H1518, 'F_Input Override'!H1518 ) )</f>
        <v>0</v>
      </c>
      <c r="I1518" s="58">
        <f xml:space="preserve"> IF( ISNA( 'F_Input Override'!I1518 ), "", IF( ISBLANK( 'F_Input Override'!I1518 ), 'F_Inputs - BP'!I1518, 'F_Input Override'!I1518 ) )</f>
        <v>0</v>
      </c>
      <c r="J1518" s="58">
        <f xml:space="preserve"> IF( ISNA( 'F_Input Override'!J1518 ), "", IF( ISBLANK( 'F_Input Override'!J1518 ), 'F_Inputs - BP'!J1518, 'F_Input Override'!J1518 ) )</f>
        <v>0</v>
      </c>
      <c r="K1518" s="64" t="str">
        <f xml:space="preserve"> INDEX(Lookup!C:C, MATCH('Inp - BP final'!B1518, Lookup!B:B, 0),)</f>
        <v>WWN+ - DS capex</v>
      </c>
    </row>
    <row r="1519" spans="1:12">
      <c r="A1519" t="s">
        <v>354</v>
      </c>
      <c r="B1519" t="s">
        <v>331</v>
      </c>
      <c r="C1519" t="s">
        <v>332</v>
      </c>
      <c r="D1519" t="s">
        <v>47</v>
      </c>
      <c r="E1519" t="s">
        <v>41</v>
      </c>
      <c r="F1519" s="58">
        <f xml:space="preserve"> IF( ISNA( 'F_Input Override'!F1519 ), "", IF( ISBLANK( 'F_Input Override'!F1519 ), 'F_Inputs - BP'!F1519, 'F_Input Override'!F1519 ) )</f>
        <v>0</v>
      </c>
      <c r="G1519" s="58">
        <f xml:space="preserve"> IF( ISNA( 'F_Input Override'!G1519 ), "", IF( ISBLANK( 'F_Input Override'!G1519 ), 'F_Inputs - BP'!G1519, 'F_Input Override'!G1519 ) )</f>
        <v>0</v>
      </c>
      <c r="H1519" s="58">
        <f xml:space="preserve"> IF( ISNA( 'F_Input Override'!H1519 ), "", IF( ISBLANK( 'F_Input Override'!H1519 ), 'F_Inputs - BP'!H1519, 'F_Input Override'!H1519 ) )</f>
        <v>0</v>
      </c>
      <c r="I1519" s="58">
        <f xml:space="preserve"> IF( ISNA( 'F_Input Override'!I1519 ), "", IF( ISBLANK( 'F_Input Override'!I1519 ), 'F_Inputs - BP'!I1519, 'F_Input Override'!I1519 ) )</f>
        <v>0</v>
      </c>
      <c r="J1519" s="58">
        <f xml:space="preserve"> IF( ISNA( 'F_Input Override'!J1519 ), "", IF( ISBLANK( 'F_Input Override'!J1519 ), 'F_Inputs - BP'!J1519, 'F_Input Override'!J1519 ) )</f>
        <v>0</v>
      </c>
      <c r="K1519" s="64" t="str">
        <f xml:space="preserve"> INDEX(Lookup!C:C, MATCH('Inp - BP final'!B1519, Lookup!B:B, 0),)</f>
        <v>WWN+ - DS capex</v>
      </c>
    </row>
    <row r="1520" spans="1:12">
      <c r="A1520" t="s">
        <v>354</v>
      </c>
      <c r="B1520" t="s">
        <v>333</v>
      </c>
      <c r="C1520" t="s">
        <v>334</v>
      </c>
      <c r="D1520" t="s">
        <v>47</v>
      </c>
      <c r="E1520" t="s">
        <v>41</v>
      </c>
      <c r="F1520" s="58">
        <f xml:space="preserve"> IF( ISNA( 'F_Input Override'!F1520 ), "", IF( ISBLANK( 'F_Input Override'!F1520 ), 'F_Inputs - BP'!F1520, 'F_Input Override'!F1520 ) )</f>
        <v>8.3780914800000001</v>
      </c>
      <c r="G1520" s="58">
        <f xml:space="preserve"> IF( ISNA( 'F_Input Override'!G1520 ), "", IF( ISBLANK( 'F_Input Override'!G1520 ), 'F_Inputs - BP'!G1520, 'F_Input Override'!G1520 ) )</f>
        <v>13.59090282</v>
      </c>
      <c r="H1520" s="58">
        <f xml:space="preserve"> IF( ISNA( 'F_Input Override'!H1520 ), "", IF( ISBLANK( 'F_Input Override'!H1520 ), 'F_Inputs - BP'!H1520, 'F_Input Override'!H1520 ) )</f>
        <v>3.4166622599999998</v>
      </c>
      <c r="I1520" s="58">
        <f xml:space="preserve"> IF( ISNA( 'F_Input Override'!I1520 ), "", IF( ISBLANK( 'F_Input Override'!I1520 ), 'F_Inputs - BP'!I1520, 'F_Input Override'!I1520 ) )</f>
        <v>2.2176752400000002</v>
      </c>
      <c r="J1520" s="58">
        <f xml:space="preserve"> IF( ISNA( 'F_Input Override'!J1520 ), "", IF( ISBLANK( 'F_Input Override'!J1520 ), 'F_Inputs - BP'!J1520, 'F_Input Override'!J1520 ) )</f>
        <v>0.84740436000000008</v>
      </c>
      <c r="K1520" s="64" t="str">
        <f xml:space="preserve"> INDEX(Lookup!C:C, MATCH('Inp - BP final'!B1520, Lookup!B:B, 0),)</f>
        <v>WWN+ - Total DS capex</v>
      </c>
      <c r="L1520" t="s">
        <v>366</v>
      </c>
    </row>
    <row r="1521" spans="1:12">
      <c r="A1521" t="s">
        <v>354</v>
      </c>
      <c r="B1521" t="s">
        <v>335</v>
      </c>
      <c r="C1521" t="s">
        <v>336</v>
      </c>
      <c r="D1521" t="s">
        <v>47</v>
      </c>
      <c r="E1521" t="s">
        <v>41</v>
      </c>
      <c r="F1521" s="58">
        <f xml:space="preserve"> IF( ISNA( 'F_Input Override'!F1521 ), "", IF( ISBLANK( 'F_Input Override'!F1521 ), 'F_Inputs - BP'!F1521, 'F_Input Override'!F1521 ) )</f>
        <v>5.0000000000000001E-3</v>
      </c>
      <c r="G1521" s="58">
        <f xml:space="preserve"> IF( ISNA( 'F_Input Override'!G1521 ), "", IF( ISBLANK( 'F_Input Override'!G1521 ), 'F_Inputs - BP'!G1521, 'F_Input Override'!G1521 ) )</f>
        <v>0.01</v>
      </c>
      <c r="H1521" s="58">
        <f xml:space="preserve"> IF( ISNA( 'F_Input Override'!H1521 ), "", IF( ISBLANK( 'F_Input Override'!H1521 ), 'F_Inputs - BP'!H1521, 'F_Input Override'!H1521 ) )</f>
        <v>1.4999999999999999E-2</v>
      </c>
      <c r="I1521" s="58">
        <f xml:space="preserve"> IF( ISNA( 'F_Input Override'!I1521 ), "", IF( ISBLANK( 'F_Input Override'!I1521 ), 'F_Inputs - BP'!I1521, 'F_Input Override'!I1521 ) )</f>
        <v>0.02</v>
      </c>
      <c r="J1521" s="58">
        <f xml:space="preserve"> IF( ISNA( 'F_Input Override'!J1521 ), "", IF( ISBLANK( 'F_Input Override'!J1521 ), 'F_Inputs - BP'!J1521, 'F_Input Override'!J1521 ) )</f>
        <v>2.5000000000000001E-2</v>
      </c>
      <c r="K1521" s="64" t="str">
        <f xml:space="preserve"> INDEX(Lookup!C:C, MATCH('Inp - BP final'!B1521, Lookup!B:B, 0),)</f>
        <v>WWN+ - DS opex</v>
      </c>
    </row>
    <row r="1522" spans="1:12">
      <c r="A1522" t="s">
        <v>354</v>
      </c>
      <c r="B1522" t="s">
        <v>337</v>
      </c>
      <c r="C1522" t="s">
        <v>338</v>
      </c>
      <c r="D1522" t="s">
        <v>47</v>
      </c>
      <c r="E1522" t="s">
        <v>41</v>
      </c>
      <c r="F1522" s="58">
        <f xml:space="preserve"> IF( ISNA( 'F_Input Override'!F1522 ), "", IF( ISBLANK( 'F_Input Override'!F1522 ), 'F_Inputs - BP'!F1522, 'F_Input Override'!F1522 ) )</f>
        <v>0</v>
      </c>
      <c r="G1522" s="58">
        <f xml:space="preserve"> IF( ISNA( 'F_Input Override'!G1522 ), "", IF( ISBLANK( 'F_Input Override'!G1522 ), 'F_Inputs - BP'!G1522, 'F_Input Override'!G1522 ) )</f>
        <v>0</v>
      </c>
      <c r="H1522" s="58">
        <f xml:space="preserve"> IF( ISNA( 'F_Input Override'!H1522 ), "", IF( ISBLANK( 'F_Input Override'!H1522 ), 'F_Inputs - BP'!H1522, 'F_Input Override'!H1522 ) )</f>
        <v>0</v>
      </c>
      <c r="I1522" s="58">
        <f xml:space="preserve"> IF( ISNA( 'F_Input Override'!I1522 ), "", IF( ISBLANK( 'F_Input Override'!I1522 ), 'F_Inputs - BP'!I1522, 'F_Input Override'!I1522 ) )</f>
        <v>0</v>
      </c>
      <c r="J1522" s="58">
        <f xml:space="preserve"> IF( ISNA( 'F_Input Override'!J1522 ), "", IF( ISBLANK( 'F_Input Override'!J1522 ), 'F_Inputs - BP'!J1522, 'F_Input Override'!J1522 ) )</f>
        <v>0</v>
      </c>
      <c r="K1522" s="64" t="str">
        <f xml:space="preserve"> INDEX(Lookup!C:C, MATCH('Inp - BP final'!B1522, Lookup!B:B, 0),)</f>
        <v>WWN+ - DS opex</v>
      </c>
    </row>
    <row r="1523" spans="1:12">
      <c r="A1523" t="s">
        <v>354</v>
      </c>
      <c r="B1523" t="s">
        <v>339</v>
      </c>
      <c r="C1523" t="s">
        <v>340</v>
      </c>
      <c r="D1523" t="s">
        <v>47</v>
      </c>
      <c r="E1523" t="s">
        <v>41</v>
      </c>
      <c r="F1523" s="58">
        <f xml:space="preserve"> IF( ISNA( 'F_Input Override'!F1523 ), "", IF( ISBLANK( 'F_Input Override'!F1523 ), 'F_Inputs - BP'!F1523, 'F_Input Override'!F1523 ) )</f>
        <v>0</v>
      </c>
      <c r="G1523" s="58">
        <f xml:space="preserve"> IF( ISNA( 'F_Input Override'!G1523 ), "", IF( ISBLANK( 'F_Input Override'!G1523 ), 'F_Inputs - BP'!G1523, 'F_Input Override'!G1523 ) )</f>
        <v>0</v>
      </c>
      <c r="H1523" s="58">
        <f xml:space="preserve"> IF( ISNA( 'F_Input Override'!H1523 ), "", IF( ISBLANK( 'F_Input Override'!H1523 ), 'F_Inputs - BP'!H1523, 'F_Input Override'!H1523 ) )</f>
        <v>0</v>
      </c>
      <c r="I1523" s="58">
        <f xml:space="preserve"> IF( ISNA( 'F_Input Override'!I1523 ), "", IF( ISBLANK( 'F_Input Override'!I1523 ), 'F_Inputs - BP'!I1523, 'F_Input Override'!I1523 ) )</f>
        <v>0</v>
      </c>
      <c r="J1523" s="58">
        <f xml:space="preserve"> IF( ISNA( 'F_Input Override'!J1523 ), "", IF( ISBLANK( 'F_Input Override'!J1523 ), 'F_Inputs - BP'!J1523, 'F_Input Override'!J1523 ) )</f>
        <v>0</v>
      </c>
      <c r="K1523" s="64" t="str">
        <f xml:space="preserve"> INDEX(Lookup!C:C, MATCH('Inp - BP final'!B1523, Lookup!B:B, 0),)</f>
        <v>WWN+ - DS opex</v>
      </c>
    </row>
    <row r="1524" spans="1:12">
      <c r="A1524" t="s">
        <v>354</v>
      </c>
      <c r="B1524" t="s">
        <v>341</v>
      </c>
      <c r="C1524" t="s">
        <v>342</v>
      </c>
      <c r="D1524" t="s">
        <v>47</v>
      </c>
      <c r="E1524" t="s">
        <v>41</v>
      </c>
      <c r="F1524" s="58">
        <f xml:space="preserve"> IF( ISNA( 'F_Input Override'!F1524 ), "", IF( ISBLANK( 'F_Input Override'!F1524 ), 'F_Inputs - BP'!F1524, 'F_Input Override'!F1524 ) )</f>
        <v>0</v>
      </c>
      <c r="G1524" s="58">
        <f xml:space="preserve"> IF( ISNA( 'F_Input Override'!G1524 ), "", IF( ISBLANK( 'F_Input Override'!G1524 ), 'F_Inputs - BP'!G1524, 'F_Input Override'!G1524 ) )</f>
        <v>0</v>
      </c>
      <c r="H1524" s="58">
        <f xml:space="preserve"> IF( ISNA( 'F_Input Override'!H1524 ), "", IF( ISBLANK( 'F_Input Override'!H1524 ), 'F_Inputs - BP'!H1524, 'F_Input Override'!H1524 ) )</f>
        <v>0</v>
      </c>
      <c r="I1524" s="58">
        <f xml:space="preserve"> IF( ISNA( 'F_Input Override'!I1524 ), "", IF( ISBLANK( 'F_Input Override'!I1524 ), 'F_Inputs - BP'!I1524, 'F_Input Override'!I1524 ) )</f>
        <v>0</v>
      </c>
      <c r="J1524" s="58">
        <f xml:space="preserve"> IF( ISNA( 'F_Input Override'!J1524 ), "", IF( ISBLANK( 'F_Input Override'!J1524 ), 'F_Inputs - BP'!J1524, 'F_Input Override'!J1524 ) )</f>
        <v>0</v>
      </c>
      <c r="K1524" s="64" t="str">
        <f xml:space="preserve"> INDEX(Lookup!C:C, MATCH('Inp - BP final'!B1524, Lookup!B:B, 0),)</f>
        <v>WWN+ - DS opex</v>
      </c>
    </row>
    <row r="1525" spans="1:12">
      <c r="A1525" t="s">
        <v>354</v>
      </c>
      <c r="B1525" t="s">
        <v>343</v>
      </c>
      <c r="C1525" t="s">
        <v>344</v>
      </c>
      <c r="D1525" t="s">
        <v>47</v>
      </c>
      <c r="E1525" t="s">
        <v>41</v>
      </c>
      <c r="F1525" s="58">
        <f xml:space="preserve"> IF( ISNA( 'F_Input Override'!F1525 ), "", IF( ISBLANK( 'F_Input Override'!F1525 ), 'F_Inputs - BP'!F1525, 'F_Input Override'!F1525 ) )</f>
        <v>0</v>
      </c>
      <c r="G1525" s="58">
        <f xml:space="preserve"> IF( ISNA( 'F_Input Override'!G1525 ), "", IF( ISBLANK( 'F_Input Override'!G1525 ), 'F_Inputs - BP'!G1525, 'F_Input Override'!G1525 ) )</f>
        <v>0</v>
      </c>
      <c r="H1525" s="58">
        <f xml:space="preserve"> IF( ISNA( 'F_Input Override'!H1525 ), "", IF( ISBLANK( 'F_Input Override'!H1525 ), 'F_Inputs - BP'!H1525, 'F_Input Override'!H1525 ) )</f>
        <v>0</v>
      </c>
      <c r="I1525" s="58">
        <f xml:space="preserve"> IF( ISNA( 'F_Input Override'!I1525 ), "", IF( ISBLANK( 'F_Input Override'!I1525 ), 'F_Inputs - BP'!I1525, 'F_Input Override'!I1525 ) )</f>
        <v>0</v>
      </c>
      <c r="J1525" s="58">
        <f xml:space="preserve"> IF( ISNA( 'F_Input Override'!J1525 ), "", IF( ISBLANK( 'F_Input Override'!J1525 ), 'F_Inputs - BP'!J1525, 'F_Input Override'!J1525 ) )</f>
        <v>0</v>
      </c>
      <c r="K1525" s="64" t="str">
        <f xml:space="preserve"> INDEX(Lookup!C:C, MATCH('Inp - BP final'!B1525, Lookup!B:B, 0),)</f>
        <v>WWN+ - DS opex</v>
      </c>
    </row>
    <row r="1526" spans="1:12">
      <c r="A1526" t="s">
        <v>354</v>
      </c>
      <c r="B1526" t="s">
        <v>345</v>
      </c>
      <c r="C1526" t="s">
        <v>346</v>
      </c>
      <c r="D1526" t="s">
        <v>47</v>
      </c>
      <c r="E1526" t="s">
        <v>41</v>
      </c>
      <c r="F1526" s="58">
        <f xml:space="preserve"> IF( ISNA( 'F_Input Override'!F1526 ), "", IF( ISBLANK( 'F_Input Override'!F1526 ), 'F_Inputs - BP'!F1526, 'F_Input Override'!F1526 ) )</f>
        <v>5.0000000000000001E-3</v>
      </c>
      <c r="G1526" s="58">
        <f xml:space="preserve"> IF( ISNA( 'F_Input Override'!G1526 ), "", IF( ISBLANK( 'F_Input Override'!G1526 ), 'F_Inputs - BP'!G1526, 'F_Input Override'!G1526 ) )</f>
        <v>0.01</v>
      </c>
      <c r="H1526" s="58">
        <f xml:space="preserve"> IF( ISNA( 'F_Input Override'!H1526 ), "", IF( ISBLANK( 'F_Input Override'!H1526 ), 'F_Inputs - BP'!H1526, 'F_Input Override'!H1526 ) )</f>
        <v>1.4999999999999999E-2</v>
      </c>
      <c r="I1526" s="58">
        <f xml:space="preserve"> IF( ISNA( 'F_Input Override'!I1526 ), "", IF( ISBLANK( 'F_Input Override'!I1526 ), 'F_Inputs - BP'!I1526, 'F_Input Override'!I1526 ) )</f>
        <v>0.02</v>
      </c>
      <c r="J1526" s="58">
        <f xml:space="preserve"> IF( ISNA( 'F_Input Override'!J1526 ), "", IF( ISBLANK( 'F_Input Override'!J1526 ), 'F_Inputs - BP'!J1526, 'F_Input Override'!J1526 ) )</f>
        <v>2.5000000000000001E-2</v>
      </c>
      <c r="K1526" s="64" t="str">
        <f xml:space="preserve"> INDEX(Lookup!C:C, MATCH('Inp - BP final'!B1526, Lookup!B:B, 0),)</f>
        <v>WWN+ - Total DS opex</v>
      </c>
      <c r="L1526" t="s">
        <v>366</v>
      </c>
    </row>
    <row r="1527" spans="1:12">
      <c r="A1527" t="s">
        <v>355</v>
      </c>
      <c r="B1527" t="s">
        <v>45</v>
      </c>
      <c r="C1527" t="s">
        <v>46</v>
      </c>
      <c r="D1527" t="s">
        <v>47</v>
      </c>
      <c r="E1527" t="s">
        <v>41</v>
      </c>
      <c r="F1527" s="58">
        <f xml:space="preserve"> IF( ISNA( 'F_Input Override'!F1527 ), "", IF( ISBLANK( 'F_Input Override'!F1527 ), 'F_Inputs - BP'!F1527, 'F_Input Override'!F1527 ) )</f>
        <v>34.142000000000003</v>
      </c>
      <c r="G1527" s="58">
        <f xml:space="preserve"> IF( ISNA( 'F_Input Override'!G1527 ), "", IF( ISBLANK( 'F_Input Override'!G1527 ), 'F_Inputs - BP'!G1527, 'F_Input Override'!G1527 ) )</f>
        <v>33.953000000000003</v>
      </c>
      <c r="H1527" s="58">
        <f xml:space="preserve"> IF( ISNA( 'F_Input Override'!H1527 ), "", IF( ISBLANK( 'F_Input Override'!H1527 ), 'F_Inputs - BP'!H1527, 'F_Input Override'!H1527 ) )</f>
        <v>33.819000000000003</v>
      </c>
      <c r="I1527" s="58">
        <f xml:space="preserve"> IF( ISNA( 'F_Input Override'!I1527 ), "", IF( ISBLANK( 'F_Input Override'!I1527 ), 'F_Inputs - BP'!I1527, 'F_Input Override'!I1527 ) )</f>
        <v>33.445999999999998</v>
      </c>
      <c r="J1527" s="58">
        <f xml:space="preserve"> IF( ISNA( 'F_Input Override'!J1527 ), "", IF( ISBLANK( 'F_Input Override'!J1527 ), 'F_Inputs - BP'!J1527, 'F_Input Override'!J1527 ) )</f>
        <v>33.307000000000002</v>
      </c>
      <c r="K1527" s="64" t="str">
        <f xml:space="preserve"> INDEX(Lookup!C:C, MATCH('Inp - BP final'!B1527, Lookup!B:B, 0),)</f>
        <v>WR - Base opex</v>
      </c>
    </row>
    <row r="1528" spans="1:12">
      <c r="A1528" t="s">
        <v>355</v>
      </c>
      <c r="B1528" t="s">
        <v>48</v>
      </c>
      <c r="C1528" t="s">
        <v>49</v>
      </c>
      <c r="D1528" t="s">
        <v>47</v>
      </c>
      <c r="E1528" t="s">
        <v>41</v>
      </c>
      <c r="F1528" s="58">
        <f xml:space="preserve"> IF( ISNA( 'F_Input Override'!F1528 ), "", IF( ISBLANK( 'F_Input Override'!F1528 ), 'F_Inputs - BP'!F1528, 'F_Input Override'!F1528 ) )</f>
        <v>12.714</v>
      </c>
      <c r="G1528" s="58">
        <f xml:space="preserve"> IF( ISNA( 'F_Input Override'!G1528 ), "", IF( ISBLANK( 'F_Input Override'!G1528 ), 'F_Inputs - BP'!G1528, 'F_Input Override'!G1528 ) )</f>
        <v>12.622</v>
      </c>
      <c r="H1528" s="58">
        <f xml:space="preserve"> IF( ISNA( 'F_Input Override'!H1528 ), "", IF( ISBLANK( 'F_Input Override'!H1528 ), 'F_Inputs - BP'!H1528, 'F_Input Override'!H1528 ) )</f>
        <v>12.542</v>
      </c>
      <c r="I1528" s="58">
        <f xml:space="preserve"> IF( ISNA( 'F_Input Override'!I1528 ), "", IF( ISBLANK( 'F_Input Override'!I1528 ), 'F_Inputs - BP'!I1528, 'F_Input Override'!I1528 ) )</f>
        <v>12.413</v>
      </c>
      <c r="J1528" s="58">
        <f xml:space="preserve"> IF( ISNA( 'F_Input Override'!J1528 ), "", IF( ISBLANK( 'F_Input Override'!J1528 ), 'F_Inputs - BP'!J1528, 'F_Input Override'!J1528 ) )</f>
        <v>12.332000000000001</v>
      </c>
      <c r="K1528" s="64" t="str">
        <f xml:space="preserve"> INDEX(Lookup!C:C, MATCH('Inp - BP final'!B1528, Lookup!B:B, 0),)</f>
        <v>WN+ - Base opex</v>
      </c>
    </row>
    <row r="1529" spans="1:12">
      <c r="A1529" t="s">
        <v>355</v>
      </c>
      <c r="B1529" t="s">
        <v>50</v>
      </c>
      <c r="C1529" t="s">
        <v>51</v>
      </c>
      <c r="D1529" t="s">
        <v>47</v>
      </c>
      <c r="E1529" t="s">
        <v>41</v>
      </c>
      <c r="F1529" s="58">
        <f xml:space="preserve"> IF( ISNA( 'F_Input Override'!F1529 ), "", IF( ISBLANK( 'F_Input Override'!F1529 ), 'F_Inputs - BP'!F1529, 'F_Input Override'!F1529 ) )</f>
        <v>3.6269999999999998</v>
      </c>
      <c r="G1529" s="58">
        <f xml:space="preserve"> IF( ISNA( 'F_Input Override'!G1529 ), "", IF( ISBLANK( 'F_Input Override'!G1529 ), 'F_Inputs - BP'!G1529, 'F_Input Override'!G1529 ) )</f>
        <v>3.589</v>
      </c>
      <c r="H1529" s="58">
        <f xml:space="preserve"> IF( ISNA( 'F_Input Override'!H1529 ), "", IF( ISBLANK( 'F_Input Override'!H1529 ), 'F_Inputs - BP'!H1529, 'F_Input Override'!H1529 ) )</f>
        <v>3.5659999999999998</v>
      </c>
      <c r="I1529" s="58">
        <f xml:space="preserve"> IF( ISNA( 'F_Input Override'!I1529 ), "", IF( ISBLANK( 'F_Input Override'!I1529 ), 'F_Inputs - BP'!I1529, 'F_Input Override'!I1529 ) )</f>
        <v>3.476</v>
      </c>
      <c r="J1529" s="58">
        <f xml:space="preserve"> IF( ISNA( 'F_Input Override'!J1529 ), "", IF( ISBLANK( 'F_Input Override'!J1529 ), 'F_Inputs - BP'!J1529, 'F_Input Override'!J1529 ) )</f>
        <v>3.4510000000000001</v>
      </c>
      <c r="K1529" s="64" t="str">
        <f xml:space="preserve"> INDEX(Lookup!C:C, MATCH('Inp - BP final'!B1529, Lookup!B:B, 0),)</f>
        <v>WN+ - Base opex</v>
      </c>
    </row>
    <row r="1530" spans="1:12">
      <c r="A1530" t="s">
        <v>355</v>
      </c>
      <c r="B1530" t="s">
        <v>52</v>
      </c>
      <c r="C1530" t="s">
        <v>53</v>
      </c>
      <c r="D1530" t="s">
        <v>47</v>
      </c>
      <c r="E1530" t="s">
        <v>41</v>
      </c>
      <c r="F1530" s="58">
        <f xml:space="preserve"> IF( ISNA( 'F_Input Override'!F1530 ), "", IF( ISBLANK( 'F_Input Override'!F1530 ), 'F_Inputs - BP'!F1530, 'F_Input Override'!F1530 ) )</f>
        <v>97.361000000000004</v>
      </c>
      <c r="G1530" s="58">
        <f xml:space="preserve"> IF( ISNA( 'F_Input Override'!G1530 ), "", IF( ISBLANK( 'F_Input Override'!G1530 ), 'F_Inputs - BP'!G1530, 'F_Input Override'!G1530 ) )</f>
        <v>99.436000000000007</v>
      </c>
      <c r="H1530" s="58">
        <f xml:space="preserve"> IF( ISNA( 'F_Input Override'!H1530 ), "", IF( ISBLANK( 'F_Input Override'!H1530 ), 'F_Inputs - BP'!H1530, 'F_Input Override'!H1530 ) )</f>
        <v>92.135000000000005</v>
      </c>
      <c r="I1530" s="58">
        <f xml:space="preserve"> IF( ISNA( 'F_Input Override'!I1530 ), "", IF( ISBLANK( 'F_Input Override'!I1530 ), 'F_Inputs - BP'!I1530, 'F_Input Override'!I1530 ) )</f>
        <v>90.622</v>
      </c>
      <c r="J1530" s="58">
        <f xml:space="preserve"> IF( ISNA( 'F_Input Override'!J1530 ), "", IF( ISBLANK( 'F_Input Override'!J1530 ), 'F_Inputs - BP'!J1530, 'F_Input Override'!J1530 ) )</f>
        <v>89.974000000000004</v>
      </c>
      <c r="K1530" s="64" t="str">
        <f xml:space="preserve"> INDEX(Lookup!C:C, MATCH('Inp - BP final'!B1530, Lookup!B:B, 0),)</f>
        <v>WN+ - Base opex</v>
      </c>
    </row>
    <row r="1531" spans="1:12">
      <c r="A1531" t="s">
        <v>355</v>
      </c>
      <c r="B1531" t="s">
        <v>54</v>
      </c>
      <c r="C1531" t="s">
        <v>55</v>
      </c>
      <c r="D1531" t="s">
        <v>47</v>
      </c>
      <c r="E1531" t="s">
        <v>41</v>
      </c>
      <c r="F1531" s="58">
        <f xml:space="preserve"> IF( ISNA( 'F_Input Override'!F1531 ), "", IF( ISBLANK( 'F_Input Override'!F1531 ), 'F_Inputs - BP'!F1531, 'F_Input Override'!F1531 ) )</f>
        <v>144.435</v>
      </c>
      <c r="G1531" s="58">
        <f xml:space="preserve"> IF( ISNA( 'F_Input Override'!G1531 ), "", IF( ISBLANK( 'F_Input Override'!G1531 ), 'F_Inputs - BP'!G1531, 'F_Input Override'!G1531 ) )</f>
        <v>142.99100000000001</v>
      </c>
      <c r="H1531" s="58">
        <f xml:space="preserve"> IF( ISNA( 'F_Input Override'!H1531 ), "", IF( ISBLANK( 'F_Input Override'!H1531 ), 'F_Inputs - BP'!H1531, 'F_Input Override'!H1531 ) )</f>
        <v>142.19800000000001</v>
      </c>
      <c r="I1531" s="58">
        <f xml:space="preserve"> IF( ISNA( 'F_Input Override'!I1531 ), "", IF( ISBLANK( 'F_Input Override'!I1531 ), 'F_Inputs - BP'!I1531, 'F_Input Override'!I1531 ) )</f>
        <v>138.52199999999999</v>
      </c>
      <c r="J1531" s="58">
        <f xml:space="preserve"> IF( ISNA( 'F_Input Override'!J1531 ), "", IF( ISBLANK( 'F_Input Override'!J1531 ), 'F_Inputs - BP'!J1531, 'F_Input Override'!J1531 ) )</f>
        <v>137.59299999999999</v>
      </c>
      <c r="K1531" s="64" t="str">
        <f xml:space="preserve"> INDEX(Lookup!C:C, MATCH('Inp - BP final'!B1531, Lookup!B:B, 0),)</f>
        <v>WN+ - Base opex</v>
      </c>
    </row>
    <row r="1532" spans="1:12">
      <c r="A1532" t="s">
        <v>355</v>
      </c>
      <c r="B1532" t="s">
        <v>56</v>
      </c>
      <c r="C1532" t="s">
        <v>57</v>
      </c>
      <c r="D1532" t="s">
        <v>47</v>
      </c>
      <c r="E1532" t="s">
        <v>41</v>
      </c>
      <c r="F1532" s="58">
        <f xml:space="preserve"> IF( ISNA( 'F_Input Override'!F1532 ), "", IF( ISBLANK( 'F_Input Override'!F1532 ), 'F_Inputs - BP'!F1532, 'F_Input Override'!F1532 ) )</f>
        <v>292.279</v>
      </c>
      <c r="G1532" s="58">
        <f xml:space="preserve"> IF( ISNA( 'F_Input Override'!G1532 ), "", IF( ISBLANK( 'F_Input Override'!G1532 ), 'F_Inputs - BP'!G1532, 'F_Input Override'!G1532 ) )</f>
        <v>292.59100000000001</v>
      </c>
      <c r="H1532" s="58">
        <f xml:space="preserve"> IF( ISNA( 'F_Input Override'!H1532 ), "", IF( ISBLANK( 'F_Input Override'!H1532 ), 'F_Inputs - BP'!H1532, 'F_Input Override'!H1532 ) )</f>
        <v>284.26</v>
      </c>
      <c r="I1532" s="58">
        <f xml:space="preserve"> IF( ISNA( 'F_Input Override'!I1532 ), "", IF( ISBLANK( 'F_Input Override'!I1532 ), 'F_Inputs - BP'!I1532, 'F_Input Override'!I1532 ) )</f>
        <v>278.47899999999998</v>
      </c>
      <c r="J1532" s="58">
        <f xml:space="preserve"> IF( ISNA( 'F_Input Override'!J1532 ), "", IF( ISBLANK( 'F_Input Override'!J1532 ), 'F_Inputs - BP'!J1532, 'F_Input Override'!J1532 ) )</f>
        <v>276.65699999999998</v>
      </c>
      <c r="K1532" s="64" t="str">
        <f xml:space="preserve"> INDEX(Lookup!C:C, MATCH('Inp - BP final'!B1532, Lookup!B:B, 0),)</f>
        <v>Total - Base opex</v>
      </c>
      <c r="L1532" t="s">
        <v>366</v>
      </c>
    </row>
    <row r="1533" spans="1:12">
      <c r="A1533" t="s">
        <v>355</v>
      </c>
      <c r="B1533" t="s">
        <v>58</v>
      </c>
      <c r="C1533" t="s">
        <v>59</v>
      </c>
      <c r="D1533" t="s">
        <v>47</v>
      </c>
      <c r="E1533" t="s">
        <v>41</v>
      </c>
      <c r="F1533" s="58">
        <f xml:space="preserve"> IF( ISNA( 'F_Input Override'!F1533 ), "", IF( ISBLANK( 'F_Input Override'!F1533 ), 'F_Inputs - BP'!F1533, 'F_Input Override'!F1533 ) )</f>
        <v>10.808999999999999</v>
      </c>
      <c r="G1533" s="58">
        <f xml:space="preserve"> IF( ISNA( 'F_Input Override'!G1533 ), "", IF( ISBLANK( 'F_Input Override'!G1533 ), 'F_Inputs - BP'!G1533, 'F_Input Override'!G1533 ) )</f>
        <v>10.702999999999999</v>
      </c>
      <c r="H1533" s="58">
        <f xml:space="preserve"> IF( ISNA( 'F_Input Override'!H1533 ), "", IF( ISBLANK( 'F_Input Override'!H1533 ), 'F_Inputs - BP'!H1533, 'F_Input Override'!H1533 ) )</f>
        <v>8.6969999999999992</v>
      </c>
      <c r="I1533" s="58">
        <f xml:space="preserve"> IF( ISNA( 'F_Input Override'!I1533 ), "", IF( ISBLANK( 'F_Input Override'!I1533 ), 'F_Inputs - BP'!I1533, 'F_Input Override'!I1533 ) )</f>
        <v>7.2060000000000004</v>
      </c>
      <c r="J1533" s="58">
        <f xml:space="preserve"> IF( ISNA( 'F_Input Override'!J1533 ), "", IF( ISBLANK( 'F_Input Override'!J1533 ), 'F_Inputs - BP'!J1533, 'F_Input Override'!J1533 ) )</f>
        <v>7.6050000000000004</v>
      </c>
      <c r="K1533" s="64" t="str">
        <f xml:space="preserve"> INDEX(Lookup!C:C, MATCH('Inp - BP final'!B1533, Lookup!B:B, 0),)</f>
        <v>WR - Enh opex</v>
      </c>
    </row>
    <row r="1534" spans="1:12">
      <c r="A1534" t="s">
        <v>355</v>
      </c>
      <c r="B1534" t="s">
        <v>60</v>
      </c>
      <c r="C1534" t="s">
        <v>61</v>
      </c>
      <c r="D1534" t="s">
        <v>47</v>
      </c>
      <c r="E1534" t="s">
        <v>41</v>
      </c>
      <c r="F1534" s="58">
        <f xml:space="preserve"> IF( ISNA( 'F_Input Override'!F1534 ), "", IF( ISBLANK( 'F_Input Override'!F1534 ), 'F_Inputs - BP'!F1534, 'F_Input Override'!F1534 ) )</f>
        <v>0</v>
      </c>
      <c r="G1534" s="58">
        <f xml:space="preserve"> IF( ISNA( 'F_Input Override'!G1534 ), "", IF( ISBLANK( 'F_Input Override'!G1534 ), 'F_Inputs - BP'!G1534, 'F_Input Override'!G1534 ) )</f>
        <v>0</v>
      </c>
      <c r="H1534" s="58">
        <f xml:space="preserve"> IF( ISNA( 'F_Input Override'!H1534 ), "", IF( ISBLANK( 'F_Input Override'!H1534 ), 'F_Inputs - BP'!H1534, 'F_Input Override'!H1534 ) )</f>
        <v>0</v>
      </c>
      <c r="I1534" s="58">
        <f xml:space="preserve"> IF( ISNA( 'F_Input Override'!I1534 ), "", IF( ISBLANK( 'F_Input Override'!I1534 ), 'F_Inputs - BP'!I1534, 'F_Input Override'!I1534 ) )</f>
        <v>0</v>
      </c>
      <c r="J1534" s="58">
        <f xml:space="preserve"> IF( ISNA( 'F_Input Override'!J1534 ), "", IF( ISBLANK( 'F_Input Override'!J1534 ), 'F_Inputs - BP'!J1534, 'F_Input Override'!J1534 ) )</f>
        <v>0</v>
      </c>
      <c r="K1534" s="64" t="str">
        <f xml:space="preserve"> INDEX(Lookup!C:C, MATCH('Inp - BP final'!B1534, Lookup!B:B, 0),)</f>
        <v>WN+ - Enh opex</v>
      </c>
    </row>
    <row r="1535" spans="1:12">
      <c r="A1535" t="s">
        <v>355</v>
      </c>
      <c r="B1535" t="s">
        <v>62</v>
      </c>
      <c r="C1535" t="s">
        <v>63</v>
      </c>
      <c r="D1535" t="s">
        <v>47</v>
      </c>
      <c r="E1535" t="s">
        <v>41</v>
      </c>
      <c r="F1535" s="58">
        <f xml:space="preserve"> IF( ISNA( 'F_Input Override'!F1535 ), "", IF( ISBLANK( 'F_Input Override'!F1535 ), 'F_Inputs - BP'!F1535, 'F_Input Override'!F1535 ) )</f>
        <v>0.69199999999999995</v>
      </c>
      <c r="G1535" s="58">
        <f xml:space="preserve"> IF( ISNA( 'F_Input Override'!G1535 ), "", IF( ISBLANK( 'F_Input Override'!G1535 ), 'F_Inputs - BP'!G1535, 'F_Input Override'!G1535 ) )</f>
        <v>0.68700000000000006</v>
      </c>
      <c r="H1535" s="58">
        <f xml:space="preserve"> IF( ISNA( 'F_Input Override'!H1535 ), "", IF( ISBLANK( 'F_Input Override'!H1535 ), 'F_Inputs - BP'!H1535, 'F_Input Override'!H1535 ) )</f>
        <v>0.27400000000000002</v>
      </c>
      <c r="I1535" s="58">
        <f xml:space="preserve"> IF( ISNA( 'F_Input Override'!I1535 ), "", IF( ISBLANK( 'F_Input Override'!I1535 ), 'F_Inputs - BP'!I1535, 'F_Input Override'!I1535 ) )</f>
        <v>0.27200000000000002</v>
      </c>
      <c r="J1535" s="58">
        <f xml:space="preserve"> IF( ISNA( 'F_Input Override'!J1535 ), "", IF( ISBLANK( 'F_Input Override'!J1535 ), 'F_Inputs - BP'!J1535, 'F_Input Override'!J1535 ) )</f>
        <v>0.33100000000000002</v>
      </c>
      <c r="K1535" s="64" t="str">
        <f xml:space="preserve"> INDEX(Lookup!C:C, MATCH('Inp - BP final'!B1535, Lookup!B:B, 0),)</f>
        <v>WN+ - Enh opex</v>
      </c>
    </row>
    <row r="1536" spans="1:12">
      <c r="A1536" t="s">
        <v>355</v>
      </c>
      <c r="B1536" t="s">
        <v>64</v>
      </c>
      <c r="C1536" t="s">
        <v>65</v>
      </c>
      <c r="D1536" t="s">
        <v>47</v>
      </c>
      <c r="E1536" t="s">
        <v>41</v>
      </c>
      <c r="F1536" s="58">
        <f xml:space="preserve"> IF( ISNA( 'F_Input Override'!F1536 ), "", IF( ISBLANK( 'F_Input Override'!F1536 ), 'F_Inputs - BP'!F1536, 'F_Input Override'!F1536 ) )</f>
        <v>7.3449999999999998</v>
      </c>
      <c r="G1536" s="58">
        <f xml:space="preserve"> IF( ISNA( 'F_Input Override'!G1536 ), "", IF( ISBLANK( 'F_Input Override'!G1536 ), 'F_Inputs - BP'!G1536, 'F_Input Override'!G1536 ) )</f>
        <v>9.2420000000000009</v>
      </c>
      <c r="H1536" s="58">
        <f xml:space="preserve"> IF( ISNA( 'F_Input Override'!H1536 ), "", IF( ISBLANK( 'F_Input Override'!H1536 ), 'F_Inputs - BP'!H1536, 'F_Input Override'!H1536 ) )</f>
        <v>11.581</v>
      </c>
      <c r="I1536" s="58">
        <f xml:space="preserve"> IF( ISNA( 'F_Input Override'!I1536 ), "", IF( ISBLANK( 'F_Input Override'!I1536 ), 'F_Inputs - BP'!I1536, 'F_Input Override'!I1536 ) )</f>
        <v>15.428000000000001</v>
      </c>
      <c r="J1536" s="58">
        <f xml:space="preserve"> IF( ISNA( 'F_Input Override'!J1536 ), "", IF( ISBLANK( 'F_Input Override'!J1536 ), 'F_Inputs - BP'!J1536, 'F_Input Override'!J1536 ) )</f>
        <v>17.193999999999999</v>
      </c>
      <c r="K1536" s="64" t="str">
        <f xml:space="preserve"> INDEX(Lookup!C:C, MATCH('Inp - BP final'!B1536, Lookup!B:B, 0),)</f>
        <v>WN+ - Enh opex</v>
      </c>
    </row>
    <row r="1537" spans="1:12">
      <c r="A1537" t="s">
        <v>355</v>
      </c>
      <c r="B1537" t="s">
        <v>66</v>
      </c>
      <c r="C1537" t="s">
        <v>67</v>
      </c>
      <c r="D1537" t="s">
        <v>47</v>
      </c>
      <c r="E1537" t="s">
        <v>41</v>
      </c>
      <c r="F1537" s="58">
        <f xml:space="preserve"> IF( ISNA( 'F_Input Override'!F1537 ), "", IF( ISBLANK( 'F_Input Override'!F1537 ), 'F_Inputs - BP'!F1537, 'F_Input Override'!F1537 ) )</f>
        <v>6.1529999999999996</v>
      </c>
      <c r="G1537" s="58">
        <f xml:space="preserve"> IF( ISNA( 'F_Input Override'!G1537 ), "", IF( ISBLANK( 'F_Input Override'!G1537 ), 'F_Inputs - BP'!G1537, 'F_Input Override'!G1537 ) )</f>
        <v>7.29</v>
      </c>
      <c r="H1537" s="58">
        <f xml:space="preserve"> IF( ISNA( 'F_Input Override'!H1537 ), "", IF( ISBLANK( 'F_Input Override'!H1537 ), 'F_Inputs - BP'!H1537, 'F_Input Override'!H1537 ) )</f>
        <v>7.7409999999999997</v>
      </c>
      <c r="I1537" s="58">
        <f xml:space="preserve"> IF( ISNA( 'F_Input Override'!I1537 ), "", IF( ISBLANK( 'F_Input Override'!I1537 ), 'F_Inputs - BP'!I1537, 'F_Input Override'!I1537 ) )</f>
        <v>8.4480000000000004</v>
      </c>
      <c r="J1537" s="58">
        <f xml:space="preserve"> IF( ISNA( 'F_Input Override'!J1537 ), "", IF( ISBLANK( 'F_Input Override'!J1537 ), 'F_Inputs - BP'!J1537, 'F_Input Override'!J1537 ) )</f>
        <v>8.5739999999999998</v>
      </c>
      <c r="K1537" s="64" t="str">
        <f xml:space="preserve"> INDEX(Lookup!C:C, MATCH('Inp - BP final'!B1537, Lookup!B:B, 0),)</f>
        <v>WN+ - Enh opex</v>
      </c>
    </row>
    <row r="1538" spans="1:12">
      <c r="A1538" t="s">
        <v>355</v>
      </c>
      <c r="B1538" t="s">
        <v>68</v>
      </c>
      <c r="C1538" t="s">
        <v>69</v>
      </c>
      <c r="D1538" t="s">
        <v>47</v>
      </c>
      <c r="E1538" t="s">
        <v>41</v>
      </c>
      <c r="F1538" s="58">
        <f xml:space="preserve"> IF( ISNA( 'F_Input Override'!F1538 ), "", IF( ISBLANK( 'F_Input Override'!F1538 ), 'F_Inputs - BP'!F1538, 'F_Input Override'!F1538 ) )</f>
        <v>24.998999999999999</v>
      </c>
      <c r="G1538" s="58">
        <f xml:space="preserve"> IF( ISNA( 'F_Input Override'!G1538 ), "", IF( ISBLANK( 'F_Input Override'!G1538 ), 'F_Inputs - BP'!G1538, 'F_Input Override'!G1538 ) )</f>
        <v>27.922000000000001</v>
      </c>
      <c r="H1538" s="58">
        <f xml:space="preserve"> IF( ISNA( 'F_Input Override'!H1538 ), "", IF( ISBLANK( 'F_Input Override'!H1538 ), 'F_Inputs - BP'!H1538, 'F_Input Override'!H1538 ) )</f>
        <v>28.292999999999999</v>
      </c>
      <c r="I1538" s="58">
        <f xml:space="preserve"> IF( ISNA( 'F_Input Override'!I1538 ), "", IF( ISBLANK( 'F_Input Override'!I1538 ), 'F_Inputs - BP'!I1538, 'F_Input Override'!I1538 ) )</f>
        <v>31.353999999999999</v>
      </c>
      <c r="J1538" s="58">
        <f xml:space="preserve"> IF( ISNA( 'F_Input Override'!J1538 ), "", IF( ISBLANK( 'F_Input Override'!J1538 ), 'F_Inputs - BP'!J1538, 'F_Input Override'!J1538 ) )</f>
        <v>33.704000000000001</v>
      </c>
      <c r="K1538" s="64" t="str">
        <f xml:space="preserve"> INDEX(Lookup!C:C, MATCH('Inp - BP final'!B1538, Lookup!B:B, 0),)</f>
        <v>Total - Enh opex</v>
      </c>
      <c r="L1538" t="s">
        <v>366</v>
      </c>
    </row>
    <row r="1539" spans="1:12">
      <c r="A1539" t="s">
        <v>355</v>
      </c>
      <c r="B1539" t="s">
        <v>70</v>
      </c>
      <c r="C1539" t="s">
        <v>71</v>
      </c>
      <c r="D1539" t="s">
        <v>47</v>
      </c>
      <c r="E1539" t="s">
        <v>41</v>
      </c>
      <c r="F1539" s="58">
        <f xml:space="preserve"> IF( ISNA( 'F_Input Override'!F1539 ), "", IF( ISBLANK( 'F_Input Override'!F1539 ), 'F_Inputs - BP'!F1539, 'F_Input Override'!F1539 ) )</f>
        <v>11.036</v>
      </c>
      <c r="G1539" s="58">
        <f xml:space="preserve"> IF( ISNA( 'F_Input Override'!G1539 ), "", IF( ISBLANK( 'F_Input Override'!G1539 ), 'F_Inputs - BP'!G1539, 'F_Input Override'!G1539 ) )</f>
        <v>19.177</v>
      </c>
      <c r="H1539" s="58">
        <f xml:space="preserve"> IF( ISNA( 'F_Input Override'!H1539 ), "", IF( ISBLANK( 'F_Input Override'!H1539 ), 'F_Inputs - BP'!H1539, 'F_Input Override'!H1539 ) )</f>
        <v>15.461</v>
      </c>
      <c r="I1539" s="58">
        <f xml:space="preserve"> IF( ISNA( 'F_Input Override'!I1539 ), "", IF( ISBLANK( 'F_Input Override'!I1539 ), 'F_Inputs - BP'!I1539, 'F_Input Override'!I1539 ) )</f>
        <v>12.561999999999999</v>
      </c>
      <c r="J1539" s="58">
        <f xml:space="preserve"> IF( ISNA( 'F_Input Override'!J1539 ), "", IF( ISBLANK( 'F_Input Override'!J1539 ), 'F_Inputs - BP'!J1539, 'F_Input Override'!J1539 ) )</f>
        <v>12.97</v>
      </c>
      <c r="K1539" s="64" t="str">
        <f xml:space="preserve"> INDEX(Lookup!C:C, MATCH('Inp - BP final'!B1539, Lookup!B:B, 0),)</f>
        <v>WR - Base capex</v>
      </c>
    </row>
    <row r="1540" spans="1:12">
      <c r="A1540" t="s">
        <v>355</v>
      </c>
      <c r="B1540" t="s">
        <v>72</v>
      </c>
      <c r="C1540" t="s">
        <v>73</v>
      </c>
      <c r="D1540" t="s">
        <v>47</v>
      </c>
      <c r="E1540" t="s">
        <v>41</v>
      </c>
      <c r="F1540" s="58">
        <f xml:space="preserve"> IF( ISNA( 'F_Input Override'!F1540 ), "", IF( ISBLANK( 'F_Input Override'!F1540 ), 'F_Inputs - BP'!F1540, 'F_Input Override'!F1540 ) )</f>
        <v>0.81499999999999995</v>
      </c>
      <c r="G1540" s="58">
        <f xml:space="preserve"> IF( ISNA( 'F_Input Override'!G1540 ), "", IF( ISBLANK( 'F_Input Override'!G1540 ), 'F_Inputs - BP'!G1540, 'F_Input Override'!G1540 ) )</f>
        <v>0.98599999999999999</v>
      </c>
      <c r="H1540" s="58">
        <f xml:space="preserve"> IF( ISNA( 'F_Input Override'!H1540 ), "", IF( ISBLANK( 'F_Input Override'!H1540 ), 'F_Inputs - BP'!H1540, 'F_Input Override'!H1540 ) )</f>
        <v>1.0049999999999999</v>
      </c>
      <c r="I1540" s="58">
        <f xml:space="preserve"> IF( ISNA( 'F_Input Override'!I1540 ), "", IF( ISBLANK( 'F_Input Override'!I1540 ), 'F_Inputs - BP'!I1540, 'F_Input Override'!I1540 ) )</f>
        <v>0.88</v>
      </c>
      <c r="J1540" s="58">
        <f xml:space="preserve"> IF( ISNA( 'F_Input Override'!J1540 ), "", IF( ISBLANK( 'F_Input Override'!J1540 ), 'F_Inputs - BP'!J1540, 'F_Input Override'!J1540 ) )</f>
        <v>0.64200000000000002</v>
      </c>
      <c r="K1540" s="64" t="str">
        <f xml:space="preserve"> INDEX(Lookup!C:C, MATCH('Inp - BP final'!B1540, Lookup!B:B, 0),)</f>
        <v>WN+ - Base capex</v>
      </c>
    </row>
    <row r="1541" spans="1:12">
      <c r="A1541" t="s">
        <v>355</v>
      </c>
      <c r="B1541" t="s">
        <v>74</v>
      </c>
      <c r="C1541" t="s">
        <v>75</v>
      </c>
      <c r="D1541" t="s">
        <v>47</v>
      </c>
      <c r="E1541" t="s">
        <v>41</v>
      </c>
      <c r="F1541" s="58">
        <f xml:space="preserve"> IF( ISNA( 'F_Input Override'!F1541 ), "", IF( ISBLANK( 'F_Input Override'!F1541 ), 'F_Inputs - BP'!F1541, 'F_Input Override'!F1541 ) )</f>
        <v>0.72</v>
      </c>
      <c r="G1541" s="58">
        <f xml:space="preserve"> IF( ISNA( 'F_Input Override'!G1541 ), "", IF( ISBLANK( 'F_Input Override'!G1541 ), 'F_Inputs - BP'!G1541, 'F_Input Override'!G1541 ) )</f>
        <v>1.002</v>
      </c>
      <c r="H1541" s="58">
        <f xml:space="preserve"> IF( ISNA( 'F_Input Override'!H1541 ), "", IF( ISBLANK( 'F_Input Override'!H1541 ), 'F_Inputs - BP'!H1541, 'F_Input Override'!H1541 ) )</f>
        <v>0.84899999999999998</v>
      </c>
      <c r="I1541" s="58">
        <f xml:space="preserve"> IF( ISNA( 'F_Input Override'!I1541 ), "", IF( ISBLANK( 'F_Input Override'!I1541 ), 'F_Inputs - BP'!I1541, 'F_Input Override'!I1541 ) )</f>
        <v>0.86599999999999999</v>
      </c>
      <c r="J1541" s="58">
        <f xml:space="preserve"> IF( ISNA( 'F_Input Override'!J1541 ), "", IF( ISBLANK( 'F_Input Override'!J1541 ), 'F_Inputs - BP'!J1541, 'F_Input Override'!J1541 ) )</f>
        <v>0.88700000000000001</v>
      </c>
      <c r="K1541" s="64" t="str">
        <f xml:space="preserve"> INDEX(Lookup!C:C, MATCH('Inp - BP final'!B1541, Lookup!B:B, 0),)</f>
        <v>WN+ - Base capex</v>
      </c>
    </row>
    <row r="1542" spans="1:12">
      <c r="A1542" t="s">
        <v>355</v>
      </c>
      <c r="B1542" t="s">
        <v>76</v>
      </c>
      <c r="C1542" t="s">
        <v>77</v>
      </c>
      <c r="D1542" t="s">
        <v>47</v>
      </c>
      <c r="E1542" t="s">
        <v>41</v>
      </c>
      <c r="F1542" s="58">
        <f xml:space="preserve"> IF( ISNA( 'F_Input Override'!F1542 ), "", IF( ISBLANK( 'F_Input Override'!F1542 ), 'F_Inputs - BP'!F1542, 'F_Input Override'!F1542 ) )</f>
        <v>55.072000000000003</v>
      </c>
      <c r="G1542" s="58">
        <f xml:space="preserve"> IF( ISNA( 'F_Input Override'!G1542 ), "", IF( ISBLANK( 'F_Input Override'!G1542 ), 'F_Inputs - BP'!G1542, 'F_Input Override'!G1542 ) )</f>
        <v>60.462000000000003</v>
      </c>
      <c r="H1542" s="58">
        <f xml:space="preserve"> IF( ISNA( 'F_Input Override'!H1542 ), "", IF( ISBLANK( 'F_Input Override'!H1542 ), 'F_Inputs - BP'!H1542, 'F_Input Override'!H1542 ) )</f>
        <v>75.085999999999999</v>
      </c>
      <c r="I1542" s="58">
        <f xml:space="preserve"> IF( ISNA( 'F_Input Override'!I1542 ), "", IF( ISBLANK( 'F_Input Override'!I1542 ), 'F_Inputs - BP'!I1542, 'F_Input Override'!I1542 ) )</f>
        <v>55.817999999999998</v>
      </c>
      <c r="J1542" s="58">
        <f xml:space="preserve"> IF( ISNA( 'F_Input Override'!J1542 ), "", IF( ISBLANK( 'F_Input Override'!J1542 ), 'F_Inputs - BP'!J1542, 'F_Input Override'!J1542 ) )</f>
        <v>92.22</v>
      </c>
      <c r="K1542" s="64" t="str">
        <f xml:space="preserve"> INDEX(Lookup!C:C, MATCH('Inp - BP final'!B1542, Lookup!B:B, 0),)</f>
        <v>WN+ - Base capex</v>
      </c>
    </row>
    <row r="1543" spans="1:12">
      <c r="A1543" t="s">
        <v>355</v>
      </c>
      <c r="B1543" t="s">
        <v>78</v>
      </c>
      <c r="C1543" t="s">
        <v>79</v>
      </c>
      <c r="D1543" t="s">
        <v>47</v>
      </c>
      <c r="E1543" t="s">
        <v>41</v>
      </c>
      <c r="F1543" s="58">
        <f xml:space="preserve"> IF( ISNA( 'F_Input Override'!F1543 ), "", IF( ISBLANK( 'F_Input Override'!F1543 ), 'F_Inputs - BP'!F1543, 'F_Input Override'!F1543 ) )</f>
        <v>129.56399999999999</v>
      </c>
      <c r="G1543" s="58">
        <f xml:space="preserve"> IF( ISNA( 'F_Input Override'!G1543 ), "", IF( ISBLANK( 'F_Input Override'!G1543 ), 'F_Inputs - BP'!G1543, 'F_Input Override'!G1543 ) )</f>
        <v>142.11099999999999</v>
      </c>
      <c r="H1543" s="58">
        <f xml:space="preserve"> IF( ISNA( 'F_Input Override'!H1543 ), "", IF( ISBLANK( 'F_Input Override'!H1543 ), 'F_Inputs - BP'!H1543, 'F_Input Override'!H1543 ) )</f>
        <v>143.19200000000001</v>
      </c>
      <c r="I1543" s="58">
        <f xml:space="preserve"> IF( ISNA( 'F_Input Override'!I1543 ), "", IF( ISBLANK( 'F_Input Override'!I1543 ), 'F_Inputs - BP'!I1543, 'F_Input Override'!I1543 ) )</f>
        <v>137.04</v>
      </c>
      <c r="J1543" s="58">
        <f xml:space="preserve"> IF( ISNA( 'F_Input Override'!J1543 ), "", IF( ISBLANK( 'F_Input Override'!J1543 ), 'F_Inputs - BP'!J1543, 'F_Input Override'!J1543 ) )</f>
        <v>109.544</v>
      </c>
      <c r="K1543" s="64" t="str">
        <f xml:space="preserve"> INDEX(Lookup!C:C, MATCH('Inp - BP final'!B1543, Lookup!B:B, 0),)</f>
        <v>WN+ - Base capex</v>
      </c>
    </row>
    <row r="1544" spans="1:12">
      <c r="A1544" t="s">
        <v>355</v>
      </c>
      <c r="B1544" t="s">
        <v>80</v>
      </c>
      <c r="C1544" t="s">
        <v>81</v>
      </c>
      <c r="D1544" t="s">
        <v>47</v>
      </c>
      <c r="E1544" t="s">
        <v>41</v>
      </c>
      <c r="F1544" s="58">
        <f xml:space="preserve"> IF( ISNA( 'F_Input Override'!F1544 ), "", IF( ISBLANK( 'F_Input Override'!F1544 ), 'F_Inputs - BP'!F1544, 'F_Input Override'!F1544 ) )</f>
        <v>197.20699999999999</v>
      </c>
      <c r="G1544" s="58">
        <f xml:space="preserve"> IF( ISNA( 'F_Input Override'!G1544 ), "", IF( ISBLANK( 'F_Input Override'!G1544 ), 'F_Inputs - BP'!G1544, 'F_Input Override'!G1544 ) )</f>
        <v>223.738</v>
      </c>
      <c r="H1544" s="58">
        <f xml:space="preserve"> IF( ISNA( 'F_Input Override'!H1544 ), "", IF( ISBLANK( 'F_Input Override'!H1544 ), 'F_Inputs - BP'!H1544, 'F_Input Override'!H1544 ) )</f>
        <v>235.59299999999999</v>
      </c>
      <c r="I1544" s="58">
        <f xml:space="preserve"> IF( ISNA( 'F_Input Override'!I1544 ), "", IF( ISBLANK( 'F_Input Override'!I1544 ), 'F_Inputs - BP'!I1544, 'F_Input Override'!I1544 ) )</f>
        <v>207.166</v>
      </c>
      <c r="J1544" s="58">
        <f xml:space="preserve"> IF( ISNA( 'F_Input Override'!J1544 ), "", IF( ISBLANK( 'F_Input Override'!J1544 ), 'F_Inputs - BP'!J1544, 'F_Input Override'!J1544 ) )</f>
        <v>216.26300000000001</v>
      </c>
      <c r="K1544" s="64" t="str">
        <f xml:space="preserve"> INDEX(Lookup!C:C, MATCH('Inp - BP final'!B1544, Lookup!B:B, 0),)</f>
        <v>Total - Base capex</v>
      </c>
      <c r="L1544" t="s">
        <v>366</v>
      </c>
    </row>
    <row r="1545" spans="1:12">
      <c r="A1545" t="s">
        <v>355</v>
      </c>
      <c r="B1545" t="s">
        <v>82</v>
      </c>
      <c r="C1545" t="s">
        <v>83</v>
      </c>
      <c r="D1545" t="s">
        <v>47</v>
      </c>
      <c r="E1545" t="s">
        <v>41</v>
      </c>
      <c r="F1545" s="58">
        <f xml:space="preserve"> IF( ISNA( 'F_Input Override'!F1545 ), "", IF( ISBLANK( 'F_Input Override'!F1545 ), 'F_Inputs - BP'!F1545, 'F_Input Override'!F1545 ) )</f>
        <v>6.8040000000000003</v>
      </c>
      <c r="G1545" s="58">
        <f xml:space="preserve"> IF( ISNA( 'F_Input Override'!G1545 ), "", IF( ISBLANK( 'F_Input Override'!G1545 ), 'F_Inputs - BP'!G1545, 'F_Input Override'!G1545 ) )</f>
        <v>8.9369999999999994</v>
      </c>
      <c r="H1545" s="58">
        <f xml:space="preserve"> IF( ISNA( 'F_Input Override'!H1545 ), "", IF( ISBLANK( 'F_Input Override'!H1545 ), 'F_Inputs - BP'!H1545, 'F_Input Override'!H1545 ) )</f>
        <v>12.35</v>
      </c>
      <c r="I1545" s="58">
        <f xml:space="preserve"> IF( ISNA( 'F_Input Override'!I1545 ), "", IF( ISBLANK( 'F_Input Override'!I1545 ), 'F_Inputs - BP'!I1545, 'F_Input Override'!I1545 ) )</f>
        <v>11.391999999999999</v>
      </c>
      <c r="J1545" s="58">
        <f xml:space="preserve"> IF( ISNA( 'F_Input Override'!J1545 ), "", IF( ISBLANK( 'F_Input Override'!J1545 ), 'F_Inputs - BP'!J1545, 'F_Input Override'!J1545 ) )</f>
        <v>7.5510000000000002</v>
      </c>
      <c r="K1545" s="64" t="str">
        <f xml:space="preserve"> INDEX(Lookup!C:C, MATCH('Inp - BP final'!B1545, Lookup!B:B, 0),)</f>
        <v>WR - Enh capex</v>
      </c>
    </row>
    <row r="1546" spans="1:12">
      <c r="A1546" t="s">
        <v>355</v>
      </c>
      <c r="B1546" t="s">
        <v>84</v>
      </c>
      <c r="C1546" t="s">
        <v>85</v>
      </c>
      <c r="D1546" t="s">
        <v>47</v>
      </c>
      <c r="E1546" t="s">
        <v>41</v>
      </c>
      <c r="F1546" s="58">
        <f xml:space="preserve"> IF( ISNA( 'F_Input Override'!F1546 ), "", IF( ISBLANK( 'F_Input Override'!F1546 ), 'F_Inputs - BP'!F1546, 'F_Input Override'!F1546 ) )</f>
        <v>0</v>
      </c>
      <c r="G1546" s="58">
        <f xml:space="preserve"> IF( ISNA( 'F_Input Override'!G1546 ), "", IF( ISBLANK( 'F_Input Override'!G1546 ), 'F_Inputs - BP'!G1546, 'F_Input Override'!G1546 ) )</f>
        <v>0</v>
      </c>
      <c r="H1546" s="58">
        <f xml:space="preserve"> IF( ISNA( 'F_Input Override'!H1546 ), "", IF( ISBLANK( 'F_Input Override'!H1546 ), 'F_Inputs - BP'!H1546, 'F_Input Override'!H1546 ) )</f>
        <v>0</v>
      </c>
      <c r="I1546" s="58">
        <f xml:space="preserve"> IF( ISNA( 'F_Input Override'!I1546 ), "", IF( ISBLANK( 'F_Input Override'!I1546 ), 'F_Inputs - BP'!I1546, 'F_Input Override'!I1546 ) )</f>
        <v>0</v>
      </c>
      <c r="J1546" s="58">
        <f xml:space="preserve"> IF( ISNA( 'F_Input Override'!J1546 ), "", IF( ISBLANK( 'F_Input Override'!J1546 ), 'F_Inputs - BP'!J1546, 'F_Input Override'!J1546 ) )</f>
        <v>0</v>
      </c>
      <c r="K1546" s="64" t="str">
        <f xml:space="preserve"> INDEX(Lookup!C:C, MATCH('Inp - BP final'!B1546, Lookup!B:B, 0),)</f>
        <v>WN+ - Enh capex</v>
      </c>
    </row>
    <row r="1547" spans="1:12">
      <c r="A1547" t="s">
        <v>355</v>
      </c>
      <c r="B1547" t="s">
        <v>86</v>
      </c>
      <c r="C1547" t="s">
        <v>87</v>
      </c>
      <c r="D1547" t="s">
        <v>47</v>
      </c>
      <c r="E1547" t="s">
        <v>41</v>
      </c>
      <c r="F1547" s="58">
        <f xml:space="preserve"> IF( ISNA( 'F_Input Override'!F1547 ), "", IF( ISBLANK( 'F_Input Override'!F1547 ), 'F_Inputs - BP'!F1547, 'F_Input Override'!F1547 ) )</f>
        <v>0.16800000000000001</v>
      </c>
      <c r="G1547" s="58">
        <f xml:space="preserve"> IF( ISNA( 'F_Input Override'!G1547 ), "", IF( ISBLANK( 'F_Input Override'!G1547 ), 'F_Inputs - BP'!G1547, 'F_Input Override'!G1547 ) )</f>
        <v>0.253</v>
      </c>
      <c r="H1547" s="58">
        <f xml:space="preserve"> IF( ISNA( 'F_Input Override'!H1547 ), "", IF( ISBLANK( 'F_Input Override'!H1547 ), 'F_Inputs - BP'!H1547, 'F_Input Override'!H1547 ) )</f>
        <v>1.2789999999999999</v>
      </c>
      <c r="I1547" s="58">
        <f xml:space="preserve"> IF( ISNA( 'F_Input Override'!I1547 ), "", IF( ISBLANK( 'F_Input Override'!I1547 ), 'F_Inputs - BP'!I1547, 'F_Input Override'!I1547 ) )</f>
        <v>1.5669999999999999</v>
      </c>
      <c r="J1547" s="58">
        <f xml:space="preserve"> IF( ISNA( 'F_Input Override'!J1547 ), "", IF( ISBLANK( 'F_Input Override'!J1547 ), 'F_Inputs - BP'!J1547, 'F_Input Override'!J1547 ) )</f>
        <v>0.91200000000000003</v>
      </c>
      <c r="K1547" s="64" t="str">
        <f xml:space="preserve"> INDEX(Lookup!C:C, MATCH('Inp - BP final'!B1547, Lookup!B:B, 0),)</f>
        <v>WN+ - Enh capex</v>
      </c>
    </row>
    <row r="1548" spans="1:12">
      <c r="A1548" t="s">
        <v>355</v>
      </c>
      <c r="B1548" t="s">
        <v>88</v>
      </c>
      <c r="C1548" t="s">
        <v>89</v>
      </c>
      <c r="D1548" t="s">
        <v>47</v>
      </c>
      <c r="E1548" t="s">
        <v>41</v>
      </c>
      <c r="F1548" s="58">
        <f xml:space="preserve"> IF( ISNA( 'F_Input Override'!F1548 ), "", IF( ISBLANK( 'F_Input Override'!F1548 ), 'F_Inputs - BP'!F1548, 'F_Input Override'!F1548 ) )</f>
        <v>14.425000000000001</v>
      </c>
      <c r="G1548" s="58">
        <f xml:space="preserve"> IF( ISNA( 'F_Input Override'!G1548 ), "", IF( ISBLANK( 'F_Input Override'!G1548 ), 'F_Inputs - BP'!G1548, 'F_Input Override'!G1548 ) )</f>
        <v>39.371000000000002</v>
      </c>
      <c r="H1548" s="58">
        <f xml:space="preserve"> IF( ISNA( 'F_Input Override'!H1548 ), "", IF( ISBLANK( 'F_Input Override'!H1548 ), 'F_Inputs - BP'!H1548, 'F_Input Override'!H1548 ) )</f>
        <v>38.634</v>
      </c>
      <c r="I1548" s="58">
        <f xml:space="preserve"> IF( ISNA( 'F_Input Override'!I1548 ), "", IF( ISBLANK( 'F_Input Override'!I1548 ), 'F_Inputs - BP'!I1548, 'F_Input Override'!I1548 ) )</f>
        <v>18.652000000000001</v>
      </c>
      <c r="J1548" s="58">
        <f xml:space="preserve"> IF( ISNA( 'F_Input Override'!J1548 ), "", IF( ISBLANK( 'F_Input Override'!J1548 ), 'F_Inputs - BP'!J1548, 'F_Input Override'!J1548 ) )</f>
        <v>12.523</v>
      </c>
      <c r="K1548" s="64" t="str">
        <f xml:space="preserve"> INDEX(Lookup!C:C, MATCH('Inp - BP final'!B1548, Lookup!B:B, 0),)</f>
        <v>WN+ - Enh capex</v>
      </c>
    </row>
    <row r="1549" spans="1:12">
      <c r="A1549" t="s">
        <v>355</v>
      </c>
      <c r="B1549" t="s">
        <v>90</v>
      </c>
      <c r="C1549" t="s">
        <v>91</v>
      </c>
      <c r="D1549" t="s">
        <v>47</v>
      </c>
      <c r="E1549" t="s">
        <v>41</v>
      </c>
      <c r="F1549" s="58">
        <f xml:space="preserve"> IF( ISNA( 'F_Input Override'!F1549 ), "", IF( ISBLANK( 'F_Input Override'!F1549 ), 'F_Inputs - BP'!F1549, 'F_Input Override'!F1549 ) )</f>
        <v>45.417999999999999</v>
      </c>
      <c r="G1549" s="58">
        <f xml:space="preserve"> IF( ISNA( 'F_Input Override'!G1549 ), "", IF( ISBLANK( 'F_Input Override'!G1549 ), 'F_Inputs - BP'!G1549, 'F_Input Override'!G1549 ) )</f>
        <v>49.718000000000004</v>
      </c>
      <c r="H1549" s="58">
        <f xml:space="preserve"> IF( ISNA( 'F_Input Override'!H1549 ), "", IF( ISBLANK( 'F_Input Override'!H1549 ), 'F_Inputs - BP'!H1549, 'F_Input Override'!H1549 ) )</f>
        <v>48.241999999999997</v>
      </c>
      <c r="I1549" s="58">
        <f xml:space="preserve"> IF( ISNA( 'F_Input Override'!I1549 ), "", IF( ISBLANK( 'F_Input Override'!I1549 ), 'F_Inputs - BP'!I1549, 'F_Input Override'!I1549 ) )</f>
        <v>36.526000000000003</v>
      </c>
      <c r="J1549" s="58">
        <f xml:space="preserve"> IF( ISNA( 'F_Input Override'!J1549 ), "", IF( ISBLANK( 'F_Input Override'!J1549 ), 'F_Inputs - BP'!J1549, 'F_Input Override'!J1549 ) )</f>
        <v>23.922000000000001</v>
      </c>
      <c r="K1549" s="64" t="str">
        <f xml:space="preserve"> INDEX(Lookup!C:C, MATCH('Inp - BP final'!B1549, Lookup!B:B, 0),)</f>
        <v>WN+ - Enh capex</v>
      </c>
    </row>
    <row r="1550" spans="1:12">
      <c r="A1550" t="s">
        <v>355</v>
      </c>
      <c r="B1550" t="s">
        <v>92</v>
      </c>
      <c r="C1550" t="s">
        <v>93</v>
      </c>
      <c r="D1550" t="s">
        <v>47</v>
      </c>
      <c r="E1550" t="s">
        <v>41</v>
      </c>
      <c r="F1550" s="58">
        <f xml:space="preserve"> IF( ISNA( 'F_Input Override'!F1550 ), "", IF( ISBLANK( 'F_Input Override'!F1550 ), 'F_Inputs - BP'!F1550, 'F_Input Override'!F1550 ) )</f>
        <v>66.814999999999998</v>
      </c>
      <c r="G1550" s="58">
        <f xml:space="preserve"> IF( ISNA( 'F_Input Override'!G1550 ), "", IF( ISBLANK( 'F_Input Override'!G1550 ), 'F_Inputs - BP'!G1550, 'F_Input Override'!G1550 ) )</f>
        <v>98.278999999999996</v>
      </c>
      <c r="H1550" s="58">
        <f xml:space="preserve"> IF( ISNA( 'F_Input Override'!H1550 ), "", IF( ISBLANK( 'F_Input Override'!H1550 ), 'F_Inputs - BP'!H1550, 'F_Input Override'!H1550 ) )</f>
        <v>100.505</v>
      </c>
      <c r="I1550" s="58">
        <f xml:space="preserve"> IF( ISNA( 'F_Input Override'!I1550 ), "", IF( ISBLANK( 'F_Input Override'!I1550 ), 'F_Inputs - BP'!I1550, 'F_Input Override'!I1550 ) )</f>
        <v>68.137</v>
      </c>
      <c r="J1550" s="58">
        <f xml:space="preserve"> IF( ISNA( 'F_Input Override'!J1550 ), "", IF( ISBLANK( 'F_Input Override'!J1550 ), 'F_Inputs - BP'!J1550, 'F_Input Override'!J1550 ) )</f>
        <v>44.908000000000001</v>
      </c>
      <c r="K1550" s="64" t="str">
        <f xml:space="preserve"> INDEX(Lookup!C:C, MATCH('Inp - BP final'!B1550, Lookup!B:B, 0),)</f>
        <v>Total W - Enh capex</v>
      </c>
      <c r="L1550" t="s">
        <v>366</v>
      </c>
    </row>
    <row r="1551" spans="1:12">
      <c r="A1551" t="s">
        <v>355</v>
      </c>
      <c r="B1551" t="s">
        <v>94</v>
      </c>
      <c r="C1551" t="s">
        <v>95</v>
      </c>
      <c r="D1551" t="s">
        <v>47</v>
      </c>
      <c r="E1551" t="s">
        <v>41</v>
      </c>
      <c r="F1551" s="58">
        <f xml:space="preserve"> IF( ISNA( 'F_Input Override'!F1551 ), "", IF( ISBLANK( 'F_Input Override'!F1551 ), 'F_Inputs - BP'!F1551, 'F_Input Override'!F1551 ) )</f>
        <v>17.567</v>
      </c>
      <c r="G1551" s="58">
        <f xml:space="preserve"> IF( ISNA( 'F_Input Override'!G1551 ), "", IF( ISBLANK( 'F_Input Override'!G1551 ), 'F_Inputs - BP'!G1551, 'F_Input Override'!G1551 ) )</f>
        <v>21.370999999999999</v>
      </c>
      <c r="H1551" s="58">
        <f xml:space="preserve"> IF( ISNA( 'F_Input Override'!H1551 ), "", IF( ISBLANK( 'F_Input Override'!H1551 ), 'F_Inputs - BP'!H1551, 'F_Input Override'!H1551 ) )</f>
        <v>18.559999999999999</v>
      </c>
      <c r="I1551" s="58">
        <f xml:space="preserve"> IF( ISNA( 'F_Input Override'!I1551 ), "", IF( ISBLANK( 'F_Input Override'!I1551 ), 'F_Inputs - BP'!I1551, 'F_Input Override'!I1551 ) )</f>
        <v>27.975999999999999</v>
      </c>
      <c r="J1551" s="58">
        <f xml:space="preserve"> IF( ISNA( 'F_Input Override'!J1551 ), "", IF( ISBLANK( 'F_Input Override'!J1551 ), 'F_Inputs - BP'!J1551, 'F_Input Override'!J1551 ) )</f>
        <v>29.686</v>
      </c>
      <c r="K1551" s="64" t="str">
        <f xml:space="preserve"> INDEX(Lookup!C:C, MATCH('Inp - BP final'!B1551, Lookup!B:B, 0),)</f>
        <v>WWN+ - Base opex</v>
      </c>
    </row>
    <row r="1552" spans="1:12">
      <c r="A1552" t="s">
        <v>355</v>
      </c>
      <c r="B1552" t="s">
        <v>96</v>
      </c>
      <c r="C1552" t="s">
        <v>97</v>
      </c>
      <c r="D1552" t="s">
        <v>47</v>
      </c>
      <c r="E1552" t="s">
        <v>41</v>
      </c>
      <c r="F1552" s="58">
        <f xml:space="preserve"> IF( ISNA( 'F_Input Override'!F1552 ), "", IF( ISBLANK( 'F_Input Override'!F1552 ), 'F_Inputs - BP'!F1552, 'F_Input Override'!F1552 ) )</f>
        <v>25.911999999999999</v>
      </c>
      <c r="G1552" s="58">
        <f xml:space="preserve"> IF( ISNA( 'F_Input Override'!G1552 ), "", IF( ISBLANK( 'F_Input Override'!G1552 ), 'F_Inputs - BP'!G1552, 'F_Input Override'!G1552 ) )</f>
        <v>26.048999999999999</v>
      </c>
      <c r="H1552" s="58">
        <f xml:space="preserve"> IF( ISNA( 'F_Input Override'!H1552 ), "", IF( ISBLANK( 'F_Input Override'!H1552 ), 'F_Inputs - BP'!H1552, 'F_Input Override'!H1552 ) )</f>
        <v>24.693999999999999</v>
      </c>
      <c r="I1552" s="58">
        <f xml:space="preserve"> IF( ISNA( 'F_Input Override'!I1552 ), "", IF( ISBLANK( 'F_Input Override'!I1552 ), 'F_Inputs - BP'!I1552, 'F_Input Override'!I1552 ) )</f>
        <v>24.224</v>
      </c>
      <c r="J1552" s="58">
        <f xml:space="preserve"> IF( ISNA( 'F_Input Override'!J1552 ), "", IF( ISBLANK( 'F_Input Override'!J1552 ), 'F_Inputs - BP'!J1552, 'F_Input Override'!J1552 ) )</f>
        <v>24.498000000000001</v>
      </c>
      <c r="K1552" s="64" t="str">
        <f xml:space="preserve"> INDEX(Lookup!C:C, MATCH('Inp - BP final'!B1552, Lookup!B:B, 0),)</f>
        <v>WWN+ - Base opex</v>
      </c>
    </row>
    <row r="1553" spans="1:12">
      <c r="A1553" t="s">
        <v>355</v>
      </c>
      <c r="B1553" t="s">
        <v>98</v>
      </c>
      <c r="C1553" t="s">
        <v>99</v>
      </c>
      <c r="D1553" t="s">
        <v>47</v>
      </c>
      <c r="E1553" t="s">
        <v>41</v>
      </c>
      <c r="F1553" s="58">
        <f xml:space="preserve"> IF( ISNA( 'F_Input Override'!F1553 ), "", IF( ISBLANK( 'F_Input Override'!F1553 ), 'F_Inputs - BP'!F1553, 'F_Input Override'!F1553 ) )</f>
        <v>20.899000000000001</v>
      </c>
      <c r="G1553" s="58">
        <f xml:space="preserve"> IF( ISNA( 'F_Input Override'!G1553 ), "", IF( ISBLANK( 'F_Input Override'!G1553 ), 'F_Inputs - BP'!G1553, 'F_Input Override'!G1553 ) )</f>
        <v>21.469000000000001</v>
      </c>
      <c r="H1553" s="58">
        <f xml:space="preserve"> IF( ISNA( 'F_Input Override'!H1553 ), "", IF( ISBLANK( 'F_Input Override'!H1553 ), 'F_Inputs - BP'!H1553, 'F_Input Override'!H1553 ) )</f>
        <v>21.524000000000001</v>
      </c>
      <c r="I1553" s="58">
        <f xml:space="preserve"> IF( ISNA( 'F_Input Override'!I1553 ), "", IF( ISBLANK( 'F_Input Override'!I1553 ), 'F_Inputs - BP'!I1553, 'F_Input Override'!I1553 ) )</f>
        <v>20.806999999999999</v>
      </c>
      <c r="J1553" s="58">
        <f xml:space="preserve"> IF( ISNA( 'F_Input Override'!J1553 ), "", IF( ISBLANK( 'F_Input Override'!J1553 ), 'F_Inputs - BP'!J1553, 'F_Input Override'!J1553 ) )</f>
        <v>20.754000000000001</v>
      </c>
      <c r="K1553" s="64" t="str">
        <f xml:space="preserve"> INDEX(Lookup!C:C, MATCH('Inp - BP final'!B1553, Lookup!B:B, 0),)</f>
        <v>WWN+ - Base opex</v>
      </c>
    </row>
    <row r="1554" spans="1:12">
      <c r="A1554" t="s">
        <v>355</v>
      </c>
      <c r="B1554" t="s">
        <v>100</v>
      </c>
      <c r="C1554" t="s">
        <v>101</v>
      </c>
      <c r="D1554" t="s">
        <v>47</v>
      </c>
      <c r="E1554" t="s">
        <v>41</v>
      </c>
      <c r="F1554" s="58">
        <f xml:space="preserve"> IF( ISNA( 'F_Input Override'!F1554 ), "", IF( ISBLANK( 'F_Input Override'!F1554 ), 'F_Inputs - BP'!F1554, 'F_Input Override'!F1554 ) )</f>
        <v>155.595</v>
      </c>
      <c r="G1554" s="58">
        <f xml:space="preserve"> IF( ISNA( 'F_Input Override'!G1554 ), "", IF( ISBLANK( 'F_Input Override'!G1554 ), 'F_Inputs - BP'!G1554, 'F_Input Override'!G1554 ) )</f>
        <v>165.68600000000001</v>
      </c>
      <c r="H1554" s="58">
        <f xml:space="preserve"> IF( ISNA( 'F_Input Override'!H1554 ), "", IF( ISBLANK( 'F_Input Override'!H1554 ), 'F_Inputs - BP'!H1554, 'F_Input Override'!H1554 ) )</f>
        <v>166.239</v>
      </c>
      <c r="I1554" s="58">
        <f xml:space="preserve"> IF( ISNA( 'F_Input Override'!I1554 ), "", IF( ISBLANK( 'F_Input Override'!I1554 ), 'F_Inputs - BP'!I1554, 'F_Input Override'!I1554 ) )</f>
        <v>165.03100000000001</v>
      </c>
      <c r="J1554" s="58">
        <f xml:space="preserve"> IF( ISNA( 'F_Input Override'!J1554 ), "", IF( ISBLANK( 'F_Input Override'!J1554 ), 'F_Inputs - BP'!J1554, 'F_Input Override'!J1554 ) )</f>
        <v>167.63800000000001</v>
      </c>
      <c r="K1554" s="64" t="str">
        <f xml:space="preserve"> INDEX(Lookup!C:C, MATCH('Inp - BP final'!B1554, Lookup!B:B, 0),)</f>
        <v>WWN+ - Base opex</v>
      </c>
    </row>
    <row r="1555" spans="1:12">
      <c r="A1555" t="s">
        <v>355</v>
      </c>
      <c r="B1555" t="s">
        <v>102</v>
      </c>
      <c r="C1555" t="s">
        <v>103</v>
      </c>
      <c r="D1555" t="s">
        <v>47</v>
      </c>
      <c r="E1555" t="s">
        <v>41</v>
      </c>
      <c r="F1555" s="58">
        <f xml:space="preserve"> IF( ISNA( 'F_Input Override'!F1555 ), "", IF( ISBLANK( 'F_Input Override'!F1555 ), 'F_Inputs - BP'!F1555, 'F_Input Override'!F1555 ) )</f>
        <v>-6.1440000000000001</v>
      </c>
      <c r="G1555" s="58">
        <f xml:space="preserve"> IF( ISNA( 'F_Input Override'!G1555 ), "", IF( ISBLANK( 'F_Input Override'!G1555 ), 'F_Inputs - BP'!G1555, 'F_Input Override'!G1555 ) )</f>
        <v>-6.1079999999999997</v>
      </c>
      <c r="H1555" s="58">
        <f xml:space="preserve"> IF( ISNA( 'F_Input Override'!H1555 ), "", IF( ISBLANK( 'F_Input Override'!H1555 ), 'F_Inputs - BP'!H1555, 'F_Input Override'!H1555 ) )</f>
        <v>-6.0659999999999998</v>
      </c>
      <c r="I1555" s="58">
        <f xml:space="preserve"> IF( ISNA( 'F_Input Override'!I1555 ), "", IF( ISBLANK( 'F_Input Override'!I1555 ), 'F_Inputs - BP'!I1555, 'F_Input Override'!I1555 ) )</f>
        <v>-6.8170000000000002</v>
      </c>
      <c r="J1555" s="58">
        <f xml:space="preserve"> IF( ISNA( 'F_Input Override'!J1555 ), "", IF( ISBLANK( 'F_Input Override'!J1555 ), 'F_Inputs - BP'!J1555, 'F_Input Override'!J1555 ) )</f>
        <v>-6.7709999999999999</v>
      </c>
      <c r="K1555" s="64" t="str">
        <f xml:space="preserve"> INDEX(Lookup!C:C, MATCH('Inp - BP final'!B1555, Lookup!B:B, 0),)</f>
        <v>WWN+ - Base opex</v>
      </c>
    </row>
    <row r="1556" spans="1:12">
      <c r="A1556" t="s">
        <v>355</v>
      </c>
      <c r="B1556" t="s">
        <v>104</v>
      </c>
      <c r="C1556" t="s">
        <v>105</v>
      </c>
      <c r="D1556" t="s">
        <v>47</v>
      </c>
      <c r="E1556" t="s">
        <v>41</v>
      </c>
      <c r="F1556" s="58">
        <f xml:space="preserve"> IF( ISNA( 'F_Input Override'!F1556 ), "", IF( ISBLANK( 'F_Input Override'!F1556 ), 'F_Inputs - BP'!F1556, 'F_Input Override'!F1556 ) )</f>
        <v>10.595000000000001</v>
      </c>
      <c r="G1556" s="58">
        <f xml:space="preserve"> IF( ISNA( 'F_Input Override'!G1556 ), "", IF( ISBLANK( 'F_Input Override'!G1556 ), 'F_Inputs - BP'!G1556, 'F_Input Override'!G1556 ) )</f>
        <v>10.515000000000001</v>
      </c>
      <c r="H1556" s="58">
        <f xml:space="preserve"> IF( ISNA( 'F_Input Override'!H1556 ), "", IF( ISBLANK( 'F_Input Override'!H1556 ), 'F_Inputs - BP'!H1556, 'F_Input Override'!H1556 ) )</f>
        <v>10.442</v>
      </c>
      <c r="I1556" s="58">
        <f xml:space="preserve"> IF( ISNA( 'F_Input Override'!I1556 ), "", IF( ISBLANK( 'F_Input Override'!I1556 ), 'F_Inputs - BP'!I1556, 'F_Input Override'!I1556 ) )</f>
        <v>10.342000000000001</v>
      </c>
      <c r="J1556" s="58">
        <f xml:space="preserve"> IF( ISNA( 'F_Input Override'!J1556 ), "", IF( ISBLANK( 'F_Input Override'!J1556 ), 'F_Inputs - BP'!J1556, 'F_Input Override'!J1556 ) )</f>
        <v>10.268000000000001</v>
      </c>
      <c r="K1556" s="64" t="str">
        <f xml:space="preserve"> INDEX(Lookup!C:C, MATCH('Inp - BP final'!B1556, Lookup!B:B, 0),)</f>
        <v>BIO - Base opex</v>
      </c>
    </row>
    <row r="1557" spans="1:12">
      <c r="A1557" t="s">
        <v>355</v>
      </c>
      <c r="B1557" t="s">
        <v>106</v>
      </c>
      <c r="C1557" t="s">
        <v>107</v>
      </c>
      <c r="D1557" t="s">
        <v>47</v>
      </c>
      <c r="E1557" t="s">
        <v>41</v>
      </c>
      <c r="F1557" s="58">
        <f xml:space="preserve"> IF( ISNA( 'F_Input Override'!F1557 ), "", IF( ISBLANK( 'F_Input Override'!F1557 ), 'F_Inputs - BP'!F1557, 'F_Input Override'!F1557 ) )</f>
        <v>25.495000000000001</v>
      </c>
      <c r="G1557" s="58">
        <f xml:space="preserve"> IF( ISNA( 'F_Input Override'!G1557 ), "", IF( ISBLANK( 'F_Input Override'!G1557 ), 'F_Inputs - BP'!G1557, 'F_Input Override'!G1557 ) )</f>
        <v>25.213000000000001</v>
      </c>
      <c r="H1557" s="58">
        <f xml:space="preserve"> IF( ISNA( 'F_Input Override'!H1557 ), "", IF( ISBLANK( 'F_Input Override'!H1557 ), 'F_Inputs - BP'!H1557, 'F_Input Override'!H1557 ) )</f>
        <v>25.035</v>
      </c>
      <c r="I1557" s="58">
        <f xml:space="preserve"> IF( ISNA( 'F_Input Override'!I1557 ), "", IF( ISBLANK( 'F_Input Override'!I1557 ), 'F_Inputs - BP'!I1557, 'F_Input Override'!I1557 ) )</f>
        <v>24.917999999999999</v>
      </c>
      <c r="J1557" s="58">
        <f xml:space="preserve"> IF( ISNA( 'F_Input Override'!J1557 ), "", IF( ISBLANK( 'F_Input Override'!J1557 ), 'F_Inputs - BP'!J1557, 'F_Input Override'!J1557 ) )</f>
        <v>24.725000000000001</v>
      </c>
      <c r="K1557" s="64" t="str">
        <f xml:space="preserve"> INDEX(Lookup!C:C, MATCH('Inp - BP final'!B1557, Lookup!B:B, 0),)</f>
        <v>BIO - Base opex</v>
      </c>
    </row>
    <row r="1558" spans="1:12">
      <c r="A1558" t="s">
        <v>355</v>
      </c>
      <c r="B1558" t="s">
        <v>108</v>
      </c>
      <c r="C1558" t="s">
        <v>109</v>
      </c>
      <c r="D1558" t="s">
        <v>47</v>
      </c>
      <c r="E1558" t="s">
        <v>41</v>
      </c>
      <c r="F1558" s="58">
        <f xml:space="preserve"> IF( ISNA( 'F_Input Override'!F1558 ), "", IF( ISBLANK( 'F_Input Override'!F1558 ), 'F_Inputs - BP'!F1558, 'F_Input Override'!F1558 ) )</f>
        <v>9.1609999999999996</v>
      </c>
      <c r="G1558" s="58">
        <f xml:space="preserve"> IF( ISNA( 'F_Input Override'!G1558 ), "", IF( ISBLANK( 'F_Input Override'!G1558 ), 'F_Inputs - BP'!G1558, 'F_Input Override'!G1558 ) )</f>
        <v>9.0950000000000006</v>
      </c>
      <c r="H1558" s="58">
        <f xml:space="preserve"> IF( ISNA( 'F_Input Override'!H1558 ), "", IF( ISBLANK( 'F_Input Override'!H1558 ), 'F_Inputs - BP'!H1558, 'F_Input Override'!H1558 ) )</f>
        <v>9.0310000000000006</v>
      </c>
      <c r="I1558" s="58">
        <f xml:space="preserve"> IF( ISNA( 'F_Input Override'!I1558 ), "", IF( ISBLANK( 'F_Input Override'!I1558 ), 'F_Inputs - BP'!I1558, 'F_Input Override'!I1558 ) )</f>
        <v>8.9600000000000009</v>
      </c>
      <c r="J1558" s="58">
        <f xml:space="preserve"> IF( ISNA( 'F_Input Override'!J1558 ), "", IF( ISBLANK( 'F_Input Override'!J1558 ), 'F_Inputs - BP'!J1558, 'F_Input Override'!J1558 ) )</f>
        <v>8.8970000000000002</v>
      </c>
      <c r="K1558" s="64" t="str">
        <f xml:space="preserve"> INDEX(Lookup!C:C, MATCH('Inp - BP final'!B1558, Lookup!B:B, 0),)</f>
        <v>BIO - Base opex</v>
      </c>
    </row>
    <row r="1559" spans="1:12">
      <c r="A1559" t="s">
        <v>355</v>
      </c>
      <c r="B1559" t="s">
        <v>110</v>
      </c>
      <c r="C1559" t="s">
        <v>111</v>
      </c>
      <c r="D1559" t="s">
        <v>47</v>
      </c>
      <c r="E1559" t="s">
        <v>41</v>
      </c>
      <c r="F1559" s="58">
        <f xml:space="preserve"> IF( ISNA( 'F_Input Override'!F1559 ), "", IF( ISBLANK( 'F_Input Override'!F1559 ), 'F_Inputs - BP'!F1559, 'F_Input Override'!F1559 ) )</f>
        <v>0</v>
      </c>
      <c r="G1559" s="58">
        <f xml:space="preserve"> IF( ISNA( 'F_Input Override'!G1559 ), "", IF( ISBLANK( 'F_Input Override'!G1559 ), 'F_Inputs - BP'!G1559, 'F_Input Override'!G1559 ) )</f>
        <v>0</v>
      </c>
      <c r="H1559" s="58">
        <f xml:space="preserve"> IF( ISNA( 'F_Input Override'!H1559 ), "", IF( ISBLANK( 'F_Input Override'!H1559 ), 'F_Inputs - BP'!H1559, 'F_Input Override'!H1559 ) )</f>
        <v>0</v>
      </c>
      <c r="I1559" s="58">
        <f xml:space="preserve"> IF( ISNA( 'F_Input Override'!I1559 ), "", IF( ISBLANK( 'F_Input Override'!I1559 ), 'F_Inputs - BP'!I1559, 'F_Input Override'!I1559 ) )</f>
        <v>0</v>
      </c>
      <c r="J1559" s="58">
        <f xml:space="preserve"> IF( ISNA( 'F_Input Override'!J1559 ), "", IF( ISBLANK( 'F_Input Override'!J1559 ), 'F_Inputs - BP'!J1559, 'F_Input Override'!J1559 ) )</f>
        <v>0</v>
      </c>
      <c r="K1559" s="64" t="str">
        <f xml:space="preserve"> INDEX(Lookup!C:C, MATCH('Inp - BP final'!B1559, Lookup!B:B, 0),)</f>
        <v>ADDN1 - Base opex</v>
      </c>
    </row>
    <row r="1560" spans="1:12">
      <c r="A1560" t="s">
        <v>355</v>
      </c>
      <c r="B1560" t="s">
        <v>112</v>
      </c>
      <c r="C1560" t="s">
        <v>113</v>
      </c>
      <c r="D1560" t="s">
        <v>47</v>
      </c>
      <c r="E1560" t="s">
        <v>41</v>
      </c>
      <c r="F1560" s="58">
        <f xml:space="preserve"> IF( ISNA( 'F_Input Override'!F1560 ), "", IF( ISBLANK( 'F_Input Override'!F1560 ), 'F_Inputs - BP'!F1560, 'F_Input Override'!F1560 ) )</f>
        <v>0</v>
      </c>
      <c r="G1560" s="58">
        <f xml:space="preserve"> IF( ISNA( 'F_Input Override'!G1560 ), "", IF( ISBLANK( 'F_Input Override'!G1560 ), 'F_Inputs - BP'!G1560, 'F_Input Override'!G1560 ) )</f>
        <v>0</v>
      </c>
      <c r="H1560" s="58">
        <f xml:space="preserve"> IF( ISNA( 'F_Input Override'!H1560 ), "", IF( ISBLANK( 'F_Input Override'!H1560 ), 'F_Inputs - BP'!H1560, 'F_Input Override'!H1560 ) )</f>
        <v>0</v>
      </c>
      <c r="I1560" s="58">
        <f xml:space="preserve"> IF( ISNA( 'F_Input Override'!I1560 ), "", IF( ISBLANK( 'F_Input Override'!I1560 ), 'F_Inputs - BP'!I1560, 'F_Input Override'!I1560 ) )</f>
        <v>0</v>
      </c>
      <c r="J1560" s="58">
        <f xml:space="preserve"> IF( ISNA( 'F_Input Override'!J1560 ), "", IF( ISBLANK( 'F_Input Override'!J1560 ), 'F_Inputs - BP'!J1560, 'F_Input Override'!J1560 ) )</f>
        <v>0</v>
      </c>
      <c r="K1560" s="64" t="str">
        <f xml:space="preserve"> INDEX(Lookup!C:C, MATCH('Inp - BP final'!B1560, Lookup!B:B, 0),)</f>
        <v>ADDN2 - Base opex</v>
      </c>
    </row>
    <row r="1561" spans="1:12">
      <c r="A1561" t="s">
        <v>355</v>
      </c>
      <c r="B1561" t="s">
        <v>114</v>
      </c>
      <c r="C1561" t="s">
        <v>57</v>
      </c>
      <c r="D1561" t="s">
        <v>47</v>
      </c>
      <c r="E1561" t="s">
        <v>41</v>
      </c>
      <c r="F1561" s="58">
        <f xml:space="preserve"> IF( ISNA( 'F_Input Override'!F1561 ), "", IF( ISBLANK( 'F_Input Override'!F1561 ), 'F_Inputs - BP'!F1561, 'F_Input Override'!F1561 ) )</f>
        <v>259.08</v>
      </c>
      <c r="G1561" s="58">
        <f xml:space="preserve"> IF( ISNA( 'F_Input Override'!G1561 ), "", IF( ISBLANK( 'F_Input Override'!G1561 ), 'F_Inputs - BP'!G1561, 'F_Input Override'!G1561 ) )</f>
        <v>273.29000000000008</v>
      </c>
      <c r="H1561" s="58">
        <f xml:space="preserve"> IF( ISNA( 'F_Input Override'!H1561 ), "", IF( ISBLANK( 'F_Input Override'!H1561 ), 'F_Inputs - BP'!H1561, 'F_Input Override'!H1561 ) )</f>
        <v>269.459</v>
      </c>
      <c r="I1561" s="58">
        <f xml:space="preserve"> IF( ISNA( 'F_Input Override'!I1561 ), "", IF( ISBLANK( 'F_Input Override'!I1561 ), 'F_Inputs - BP'!I1561, 'F_Input Override'!I1561 ) )</f>
        <v>275.44099999999997</v>
      </c>
      <c r="J1561" s="58">
        <f xml:space="preserve"> IF( ISNA( 'F_Input Override'!J1561 ), "", IF( ISBLANK( 'F_Input Override'!J1561 ), 'F_Inputs - BP'!J1561, 'F_Input Override'!J1561 ) )</f>
        <v>279.69500000000011</v>
      </c>
      <c r="K1561" s="64" t="str">
        <f xml:space="preserve"> INDEX(Lookup!C:C, MATCH('Inp - BP final'!B1561, Lookup!B:B, 0),)</f>
        <v>Total WW - Base opex</v>
      </c>
      <c r="L1561" t="s">
        <v>366</v>
      </c>
    </row>
    <row r="1562" spans="1:12">
      <c r="A1562" t="s">
        <v>355</v>
      </c>
      <c r="B1562" t="s">
        <v>115</v>
      </c>
      <c r="C1562" t="s">
        <v>116</v>
      </c>
      <c r="D1562" t="s">
        <v>47</v>
      </c>
      <c r="E1562" t="s">
        <v>41</v>
      </c>
      <c r="F1562" s="58">
        <f xml:space="preserve"> IF( ISNA( 'F_Input Override'!F1562 ), "", IF( ISBLANK( 'F_Input Override'!F1562 ), 'F_Inputs - BP'!F1562, 'F_Input Override'!F1562 ) )</f>
        <v>2.23</v>
      </c>
      <c r="G1562" s="58">
        <f xml:space="preserve"> IF( ISNA( 'F_Input Override'!G1562 ), "", IF( ISBLANK( 'F_Input Override'!G1562 ), 'F_Inputs - BP'!G1562, 'F_Input Override'!G1562 ) )</f>
        <v>2.16</v>
      </c>
      <c r="H1562" s="58">
        <f xml:space="preserve"> IF( ISNA( 'F_Input Override'!H1562 ), "", IF( ISBLANK( 'F_Input Override'!H1562 ), 'F_Inputs - BP'!H1562, 'F_Input Override'!H1562 ) )</f>
        <v>1.034</v>
      </c>
      <c r="I1562" s="58">
        <f xml:space="preserve"> IF( ISNA( 'F_Input Override'!I1562 ), "", IF( ISBLANK( 'F_Input Override'!I1562 ), 'F_Inputs - BP'!I1562, 'F_Input Override'!I1562 ) )</f>
        <v>2.8679999999999999</v>
      </c>
      <c r="J1562" s="58">
        <f xml:space="preserve"> IF( ISNA( 'F_Input Override'!J1562 ), "", IF( ISBLANK( 'F_Input Override'!J1562 ), 'F_Inputs - BP'!J1562, 'F_Input Override'!J1562 ) )</f>
        <v>6.2009999999999996</v>
      </c>
      <c r="K1562" s="64" t="str">
        <f xml:space="preserve"> INDEX(Lookup!C:C, MATCH('Inp - BP final'!B1562, Lookup!B:B, 0),)</f>
        <v>WWN+ - Enh opex</v>
      </c>
    </row>
    <row r="1563" spans="1:12">
      <c r="A1563" t="s">
        <v>355</v>
      </c>
      <c r="B1563" t="s">
        <v>117</v>
      </c>
      <c r="C1563" t="s">
        <v>118</v>
      </c>
      <c r="D1563" t="s">
        <v>47</v>
      </c>
      <c r="E1563" t="s">
        <v>41</v>
      </c>
      <c r="F1563" s="58">
        <f xml:space="preserve"> IF( ISNA( 'F_Input Override'!F1563 ), "", IF( ISBLANK( 'F_Input Override'!F1563 ), 'F_Inputs - BP'!F1563, 'F_Input Override'!F1563 ) )</f>
        <v>1.07</v>
      </c>
      <c r="G1563" s="58">
        <f xml:space="preserve"> IF( ISNA( 'F_Input Override'!G1563 ), "", IF( ISBLANK( 'F_Input Override'!G1563 ), 'F_Inputs - BP'!G1563, 'F_Input Override'!G1563 ) )</f>
        <v>1.006</v>
      </c>
      <c r="H1563" s="58">
        <f xml:space="preserve"> IF( ISNA( 'F_Input Override'!H1563 ), "", IF( ISBLANK( 'F_Input Override'!H1563 ), 'F_Inputs - BP'!H1563, 'F_Input Override'!H1563 ) )</f>
        <v>0.72299999999999998</v>
      </c>
      <c r="I1563" s="58">
        <f xml:space="preserve"> IF( ISNA( 'F_Input Override'!I1563 ), "", IF( ISBLANK( 'F_Input Override'!I1563 ), 'F_Inputs - BP'!I1563, 'F_Input Override'!I1563 ) )</f>
        <v>2.0459999999999998</v>
      </c>
      <c r="J1563" s="58">
        <f xml:space="preserve"> IF( ISNA( 'F_Input Override'!J1563 ), "", IF( ISBLANK( 'F_Input Override'!J1563 ), 'F_Inputs - BP'!J1563, 'F_Input Override'!J1563 ) )</f>
        <v>4.4580000000000002</v>
      </c>
      <c r="K1563" s="64" t="str">
        <f xml:space="preserve"> INDEX(Lookup!C:C, MATCH('Inp - BP final'!B1563, Lookup!B:B, 0),)</f>
        <v>WWN+ - Enh opex</v>
      </c>
    </row>
    <row r="1564" spans="1:12">
      <c r="A1564" t="s">
        <v>355</v>
      </c>
      <c r="B1564" t="s">
        <v>119</v>
      </c>
      <c r="C1564" t="s">
        <v>120</v>
      </c>
      <c r="D1564" t="s">
        <v>47</v>
      </c>
      <c r="E1564" t="s">
        <v>41</v>
      </c>
      <c r="F1564" s="58">
        <f xml:space="preserve"> IF( ISNA( 'F_Input Override'!F1564 ), "", IF( ISBLANK( 'F_Input Override'!F1564 ), 'F_Inputs - BP'!F1564, 'F_Input Override'!F1564 ) )</f>
        <v>0.95</v>
      </c>
      <c r="G1564" s="58">
        <f xml:space="preserve"> IF( ISNA( 'F_Input Override'!G1564 ), "", IF( ISBLANK( 'F_Input Override'!G1564 ), 'F_Inputs - BP'!G1564, 'F_Input Override'!G1564 ) )</f>
        <v>0.89300000000000002</v>
      </c>
      <c r="H1564" s="58">
        <f xml:space="preserve"> IF( ISNA( 'F_Input Override'!H1564 ), "", IF( ISBLANK( 'F_Input Override'!H1564 ), 'F_Inputs - BP'!H1564, 'F_Input Override'!H1564 ) )</f>
        <v>0.64200000000000002</v>
      </c>
      <c r="I1564" s="58">
        <f xml:space="preserve"> IF( ISNA( 'F_Input Override'!I1564 ), "", IF( ISBLANK( 'F_Input Override'!I1564 ), 'F_Inputs - BP'!I1564, 'F_Input Override'!I1564 ) )</f>
        <v>1.8160000000000001</v>
      </c>
      <c r="J1564" s="58">
        <f xml:space="preserve"> IF( ISNA( 'F_Input Override'!J1564 ), "", IF( ISBLANK( 'F_Input Override'!J1564 ), 'F_Inputs - BP'!J1564, 'F_Input Override'!J1564 ) )</f>
        <v>3.96</v>
      </c>
      <c r="K1564" s="64" t="str">
        <f xml:space="preserve"> INDEX(Lookup!C:C, MATCH('Inp - BP final'!B1564, Lookup!B:B, 0),)</f>
        <v>WWN+ - Enh opex</v>
      </c>
    </row>
    <row r="1565" spans="1:12">
      <c r="A1565" t="s">
        <v>355</v>
      </c>
      <c r="B1565" t="s">
        <v>121</v>
      </c>
      <c r="C1565" t="s">
        <v>122</v>
      </c>
      <c r="D1565" t="s">
        <v>47</v>
      </c>
      <c r="E1565" t="s">
        <v>41</v>
      </c>
      <c r="F1565" s="58">
        <f xml:space="preserve"> IF( ISNA( 'F_Input Override'!F1565 ), "", IF( ISBLANK( 'F_Input Override'!F1565 ), 'F_Inputs - BP'!F1565, 'F_Input Override'!F1565 ) )</f>
        <v>2.15</v>
      </c>
      <c r="G1565" s="58">
        <f xml:space="preserve"> IF( ISNA( 'F_Input Override'!G1565 ), "", IF( ISBLANK( 'F_Input Override'!G1565 ), 'F_Inputs - BP'!G1565, 'F_Input Override'!G1565 ) )</f>
        <v>3.1829999999999998</v>
      </c>
      <c r="H1565" s="58">
        <f xml:space="preserve"> IF( ISNA( 'F_Input Override'!H1565 ), "", IF( ISBLANK( 'F_Input Override'!H1565 ), 'F_Inputs - BP'!H1565, 'F_Input Override'!H1565 ) )</f>
        <v>4.2949999999999999</v>
      </c>
      <c r="I1565" s="58">
        <f xml:space="preserve"> IF( ISNA( 'F_Input Override'!I1565 ), "", IF( ISBLANK( 'F_Input Override'!I1565 ), 'F_Inputs - BP'!I1565, 'F_Input Override'!I1565 ) )</f>
        <v>5.2539999999999996</v>
      </c>
      <c r="J1565" s="58">
        <f xml:space="preserve"> IF( ISNA( 'F_Input Override'!J1565 ), "", IF( ISBLANK( 'F_Input Override'!J1565 ), 'F_Inputs - BP'!J1565, 'F_Input Override'!J1565 ) )</f>
        <v>11.484</v>
      </c>
      <c r="K1565" s="64" t="str">
        <f xml:space="preserve"> INDEX(Lookup!C:C, MATCH('Inp - BP final'!B1565, Lookup!B:B, 0),)</f>
        <v>WWN+ - Enh opex</v>
      </c>
    </row>
    <row r="1566" spans="1:12">
      <c r="A1566" t="s">
        <v>355</v>
      </c>
      <c r="B1566" t="s">
        <v>123</v>
      </c>
      <c r="C1566" t="s">
        <v>124</v>
      </c>
      <c r="D1566" t="s">
        <v>47</v>
      </c>
      <c r="E1566" t="s">
        <v>41</v>
      </c>
      <c r="F1566" s="58">
        <f xml:space="preserve"> IF( ISNA( 'F_Input Override'!F1566 ), "", IF( ISBLANK( 'F_Input Override'!F1566 ), 'F_Inputs - BP'!F1566, 'F_Input Override'!F1566 ) )</f>
        <v>0</v>
      </c>
      <c r="G1566" s="58">
        <f xml:space="preserve"> IF( ISNA( 'F_Input Override'!G1566 ), "", IF( ISBLANK( 'F_Input Override'!G1566 ), 'F_Inputs - BP'!G1566, 'F_Input Override'!G1566 ) )</f>
        <v>0</v>
      </c>
      <c r="H1566" s="58">
        <f xml:space="preserve"> IF( ISNA( 'F_Input Override'!H1566 ), "", IF( ISBLANK( 'F_Input Override'!H1566 ), 'F_Inputs - BP'!H1566, 'F_Input Override'!H1566 ) )</f>
        <v>0</v>
      </c>
      <c r="I1566" s="58">
        <f xml:space="preserve"> IF( ISNA( 'F_Input Override'!I1566 ), "", IF( ISBLANK( 'F_Input Override'!I1566 ), 'F_Inputs - BP'!I1566, 'F_Input Override'!I1566 ) )</f>
        <v>0</v>
      </c>
      <c r="J1566" s="58">
        <f xml:space="preserve"> IF( ISNA( 'F_Input Override'!J1566 ), "", IF( ISBLANK( 'F_Input Override'!J1566 ), 'F_Inputs - BP'!J1566, 'F_Input Override'!J1566 ) )</f>
        <v>0</v>
      </c>
      <c r="K1566" s="64" t="str">
        <f xml:space="preserve"> INDEX(Lookup!C:C, MATCH('Inp - BP final'!B1566, Lookup!B:B, 0),)</f>
        <v>WWN+ - Enh opex</v>
      </c>
    </row>
    <row r="1567" spans="1:12">
      <c r="A1567" t="s">
        <v>355</v>
      </c>
      <c r="B1567" t="s">
        <v>125</v>
      </c>
      <c r="C1567" t="s">
        <v>126</v>
      </c>
      <c r="D1567" t="s">
        <v>47</v>
      </c>
      <c r="E1567" t="s">
        <v>41</v>
      </c>
      <c r="F1567" s="58">
        <f xml:space="preserve"> IF( ISNA( 'F_Input Override'!F1567 ), "", IF( ISBLANK( 'F_Input Override'!F1567 ), 'F_Inputs - BP'!F1567, 'F_Input Override'!F1567 ) )</f>
        <v>0</v>
      </c>
      <c r="G1567" s="58">
        <f xml:space="preserve"> IF( ISNA( 'F_Input Override'!G1567 ), "", IF( ISBLANK( 'F_Input Override'!G1567 ), 'F_Inputs - BP'!G1567, 'F_Input Override'!G1567 ) )</f>
        <v>0</v>
      </c>
      <c r="H1567" s="58">
        <f xml:space="preserve"> IF( ISNA( 'F_Input Override'!H1567 ), "", IF( ISBLANK( 'F_Input Override'!H1567 ), 'F_Inputs - BP'!H1567, 'F_Input Override'!H1567 ) )</f>
        <v>0</v>
      </c>
      <c r="I1567" s="58">
        <f xml:space="preserve"> IF( ISNA( 'F_Input Override'!I1567 ), "", IF( ISBLANK( 'F_Input Override'!I1567 ), 'F_Inputs - BP'!I1567, 'F_Input Override'!I1567 ) )</f>
        <v>0</v>
      </c>
      <c r="J1567" s="58">
        <f xml:space="preserve"> IF( ISNA( 'F_Input Override'!J1567 ), "", IF( ISBLANK( 'F_Input Override'!J1567 ), 'F_Inputs - BP'!J1567, 'F_Input Override'!J1567 ) )</f>
        <v>0</v>
      </c>
      <c r="K1567" s="64" t="str">
        <f xml:space="preserve"> INDEX(Lookup!C:C, MATCH('Inp - BP final'!B1567, Lookup!B:B, 0),)</f>
        <v>BIO - Enh opex</v>
      </c>
    </row>
    <row r="1568" spans="1:12">
      <c r="A1568" t="s">
        <v>355</v>
      </c>
      <c r="B1568" t="s">
        <v>127</v>
      </c>
      <c r="C1568" t="s">
        <v>128</v>
      </c>
      <c r="D1568" t="s">
        <v>47</v>
      </c>
      <c r="E1568" t="s">
        <v>41</v>
      </c>
      <c r="F1568" s="58">
        <f xml:space="preserve"> IF( ISNA( 'F_Input Override'!F1568 ), "", IF( ISBLANK( 'F_Input Override'!F1568 ), 'F_Inputs - BP'!F1568, 'F_Input Override'!F1568 ) )</f>
        <v>0</v>
      </c>
      <c r="G1568" s="58">
        <f xml:space="preserve"> IF( ISNA( 'F_Input Override'!G1568 ), "", IF( ISBLANK( 'F_Input Override'!G1568 ), 'F_Inputs - BP'!G1568, 'F_Input Override'!G1568 ) )</f>
        <v>0</v>
      </c>
      <c r="H1568" s="58">
        <f xml:space="preserve"> IF( ISNA( 'F_Input Override'!H1568 ), "", IF( ISBLANK( 'F_Input Override'!H1568 ), 'F_Inputs - BP'!H1568, 'F_Input Override'!H1568 ) )</f>
        <v>0</v>
      </c>
      <c r="I1568" s="58">
        <f xml:space="preserve"> IF( ISNA( 'F_Input Override'!I1568 ), "", IF( ISBLANK( 'F_Input Override'!I1568 ), 'F_Inputs - BP'!I1568, 'F_Input Override'!I1568 ) )</f>
        <v>0</v>
      </c>
      <c r="J1568" s="58">
        <f xml:space="preserve"> IF( ISNA( 'F_Input Override'!J1568 ), "", IF( ISBLANK( 'F_Input Override'!J1568 ), 'F_Inputs - BP'!J1568, 'F_Input Override'!J1568 ) )</f>
        <v>3.7999999999999999E-2</v>
      </c>
      <c r="K1568" s="64" t="str">
        <f xml:space="preserve"> INDEX(Lookup!C:C, MATCH('Inp - BP final'!B1568, Lookup!B:B, 0),)</f>
        <v>BIO - Enh opex</v>
      </c>
    </row>
    <row r="1569" spans="1:12">
      <c r="A1569" t="s">
        <v>355</v>
      </c>
      <c r="B1569" t="s">
        <v>129</v>
      </c>
      <c r="C1569" t="s">
        <v>130</v>
      </c>
      <c r="D1569" t="s">
        <v>47</v>
      </c>
      <c r="E1569" t="s">
        <v>41</v>
      </c>
      <c r="F1569" s="58">
        <f xml:space="preserve"> IF( ISNA( 'F_Input Override'!F1569 ), "", IF( ISBLANK( 'F_Input Override'!F1569 ), 'F_Inputs - BP'!F1569, 'F_Input Override'!F1569 ) )</f>
        <v>0.39700000000000002</v>
      </c>
      <c r="G1569" s="58">
        <f xml:space="preserve"> IF( ISNA( 'F_Input Override'!G1569 ), "", IF( ISBLANK( 'F_Input Override'!G1569 ), 'F_Inputs - BP'!G1569, 'F_Input Override'!G1569 ) )</f>
        <v>0.59199999999999997</v>
      </c>
      <c r="H1569" s="58">
        <f xml:space="preserve"> IF( ISNA( 'F_Input Override'!H1569 ), "", IF( ISBLANK( 'F_Input Override'!H1569 ), 'F_Inputs - BP'!H1569, 'F_Input Override'!H1569 ) )</f>
        <v>0.53900000000000003</v>
      </c>
      <c r="I1569" s="58">
        <f xml:space="preserve"> IF( ISNA( 'F_Input Override'!I1569 ), "", IF( ISBLANK( 'F_Input Override'!I1569 ), 'F_Inputs - BP'!I1569, 'F_Input Override'!I1569 ) )</f>
        <v>0.38900000000000001</v>
      </c>
      <c r="J1569" s="58">
        <f xml:space="preserve"> IF( ISNA( 'F_Input Override'!J1569 ), "", IF( ISBLANK( 'F_Input Override'!J1569 ), 'F_Inputs - BP'!J1569, 'F_Input Override'!J1569 ) )</f>
        <v>0.51100000000000001</v>
      </c>
      <c r="K1569" s="64" t="str">
        <f xml:space="preserve"> INDEX(Lookup!C:C, MATCH('Inp - BP final'!B1569, Lookup!B:B, 0),)</f>
        <v>BIO - Enh opex</v>
      </c>
    </row>
    <row r="1570" spans="1:12">
      <c r="A1570" t="s">
        <v>355</v>
      </c>
      <c r="B1570" t="s">
        <v>131</v>
      </c>
      <c r="C1570" t="s">
        <v>132</v>
      </c>
      <c r="D1570" t="s">
        <v>47</v>
      </c>
      <c r="E1570" t="s">
        <v>41</v>
      </c>
      <c r="F1570" s="58">
        <f xml:space="preserve"> IF( ISNA( 'F_Input Override'!F1570 ), "", IF( ISBLANK( 'F_Input Override'!F1570 ), 'F_Inputs - BP'!F1570, 'F_Input Override'!F1570 ) )</f>
        <v>0</v>
      </c>
      <c r="G1570" s="58">
        <f xml:space="preserve"> IF( ISNA( 'F_Input Override'!G1570 ), "", IF( ISBLANK( 'F_Input Override'!G1570 ), 'F_Inputs - BP'!G1570, 'F_Input Override'!G1570 ) )</f>
        <v>0</v>
      </c>
      <c r="H1570" s="58">
        <f xml:space="preserve"> IF( ISNA( 'F_Input Override'!H1570 ), "", IF( ISBLANK( 'F_Input Override'!H1570 ), 'F_Inputs - BP'!H1570, 'F_Input Override'!H1570 ) )</f>
        <v>0</v>
      </c>
      <c r="I1570" s="58">
        <f xml:space="preserve"> IF( ISNA( 'F_Input Override'!I1570 ), "", IF( ISBLANK( 'F_Input Override'!I1570 ), 'F_Inputs - BP'!I1570, 'F_Input Override'!I1570 ) )</f>
        <v>0</v>
      </c>
      <c r="J1570" s="58">
        <f xml:space="preserve"> IF( ISNA( 'F_Input Override'!J1570 ), "", IF( ISBLANK( 'F_Input Override'!J1570 ), 'F_Inputs - BP'!J1570, 'F_Input Override'!J1570 ) )</f>
        <v>0</v>
      </c>
      <c r="K1570" s="64" t="str">
        <f xml:space="preserve"> INDEX(Lookup!C:C, MATCH('Inp - BP final'!B1570, Lookup!B:B, 0),)</f>
        <v>ADDN1 - Enh opex</v>
      </c>
    </row>
    <row r="1571" spans="1:12">
      <c r="A1571" t="s">
        <v>355</v>
      </c>
      <c r="B1571" t="s">
        <v>133</v>
      </c>
      <c r="C1571" t="s">
        <v>134</v>
      </c>
      <c r="D1571" t="s">
        <v>47</v>
      </c>
      <c r="E1571" t="s">
        <v>41</v>
      </c>
      <c r="F1571" s="58">
        <f xml:space="preserve"> IF( ISNA( 'F_Input Override'!F1571 ), "", IF( ISBLANK( 'F_Input Override'!F1571 ), 'F_Inputs - BP'!F1571, 'F_Input Override'!F1571 ) )</f>
        <v>0</v>
      </c>
      <c r="G1571" s="58">
        <f xml:space="preserve"> IF( ISNA( 'F_Input Override'!G1571 ), "", IF( ISBLANK( 'F_Input Override'!G1571 ), 'F_Inputs - BP'!G1571, 'F_Input Override'!G1571 ) )</f>
        <v>0</v>
      </c>
      <c r="H1571" s="58">
        <f xml:space="preserve"> IF( ISNA( 'F_Input Override'!H1571 ), "", IF( ISBLANK( 'F_Input Override'!H1571 ), 'F_Inputs - BP'!H1571, 'F_Input Override'!H1571 ) )</f>
        <v>0</v>
      </c>
      <c r="I1571" s="58">
        <f xml:space="preserve"> IF( ISNA( 'F_Input Override'!I1571 ), "", IF( ISBLANK( 'F_Input Override'!I1571 ), 'F_Inputs - BP'!I1571, 'F_Input Override'!I1571 ) )</f>
        <v>0</v>
      </c>
      <c r="J1571" s="58">
        <f xml:space="preserve"> IF( ISNA( 'F_Input Override'!J1571 ), "", IF( ISBLANK( 'F_Input Override'!J1571 ), 'F_Inputs - BP'!J1571, 'F_Input Override'!J1571 ) )</f>
        <v>0</v>
      </c>
      <c r="K1571" s="64" t="str">
        <f xml:space="preserve"> INDEX(Lookup!C:C, MATCH('Inp - BP final'!B1571, Lookup!B:B, 0),)</f>
        <v>ADDN2 - Enh opex</v>
      </c>
    </row>
    <row r="1572" spans="1:12">
      <c r="A1572" t="s">
        <v>355</v>
      </c>
      <c r="B1572" t="s">
        <v>135</v>
      </c>
      <c r="C1572" t="s">
        <v>69</v>
      </c>
      <c r="D1572" t="s">
        <v>47</v>
      </c>
      <c r="E1572" t="s">
        <v>41</v>
      </c>
      <c r="F1572" s="58">
        <f xml:space="preserve"> IF( ISNA( 'F_Input Override'!F1572 ), "", IF( ISBLANK( 'F_Input Override'!F1572 ), 'F_Inputs - BP'!F1572, 'F_Input Override'!F1572 ) )</f>
        <v>6.7970000000000006</v>
      </c>
      <c r="G1572" s="58">
        <f xml:space="preserve"> IF( ISNA( 'F_Input Override'!G1572 ), "", IF( ISBLANK( 'F_Input Override'!G1572 ), 'F_Inputs - BP'!G1572, 'F_Input Override'!G1572 ) )</f>
        <v>7.8339999999999996</v>
      </c>
      <c r="H1572" s="58">
        <f xml:space="preserve"> IF( ISNA( 'F_Input Override'!H1572 ), "", IF( ISBLANK( 'F_Input Override'!H1572 ), 'F_Inputs - BP'!H1572, 'F_Input Override'!H1572 ) )</f>
        <v>7.2329999999999997</v>
      </c>
      <c r="I1572" s="58">
        <f xml:space="preserve"> IF( ISNA( 'F_Input Override'!I1572 ), "", IF( ISBLANK( 'F_Input Override'!I1572 ), 'F_Inputs - BP'!I1572, 'F_Input Override'!I1572 ) )</f>
        <v>12.372999999999999</v>
      </c>
      <c r="J1572" s="58">
        <f xml:space="preserve"> IF( ISNA( 'F_Input Override'!J1572 ), "", IF( ISBLANK( 'F_Input Override'!J1572 ), 'F_Inputs - BP'!J1572, 'F_Input Override'!J1572 ) )</f>
        <v>26.652000000000001</v>
      </c>
      <c r="K1572" s="64" t="str">
        <f xml:space="preserve"> INDEX(Lookup!C:C, MATCH('Inp - BP final'!B1572, Lookup!B:B, 0),)</f>
        <v>Total WW - Enh opex</v>
      </c>
      <c r="L1572" t="s">
        <v>366</v>
      </c>
    </row>
    <row r="1573" spans="1:12">
      <c r="A1573" t="s">
        <v>355</v>
      </c>
      <c r="B1573" t="s">
        <v>136</v>
      </c>
      <c r="C1573" t="s">
        <v>137</v>
      </c>
      <c r="D1573" t="s">
        <v>47</v>
      </c>
      <c r="E1573" t="s">
        <v>41</v>
      </c>
      <c r="F1573" s="58">
        <f xml:space="preserve"> IF( ISNA( 'F_Input Override'!F1573 ), "", IF( ISBLANK( 'F_Input Override'!F1573 ), 'F_Inputs - BP'!F1573, 'F_Input Override'!F1573 ) )</f>
        <v>40.85</v>
      </c>
      <c r="G1573" s="58">
        <f xml:space="preserve"> IF( ISNA( 'F_Input Override'!G1573 ), "", IF( ISBLANK( 'F_Input Override'!G1573 ), 'F_Inputs - BP'!G1573, 'F_Input Override'!G1573 ) )</f>
        <v>38.731000000000002</v>
      </c>
      <c r="H1573" s="58">
        <f xml:space="preserve"> IF( ISNA( 'F_Input Override'!H1573 ), "", IF( ISBLANK( 'F_Input Override'!H1573 ), 'F_Inputs - BP'!H1573, 'F_Input Override'!H1573 ) )</f>
        <v>41.826999999999998</v>
      </c>
      <c r="I1573" s="58">
        <f xml:space="preserve"> IF( ISNA( 'F_Input Override'!I1573 ), "", IF( ISBLANK( 'F_Input Override'!I1573 ), 'F_Inputs - BP'!I1573, 'F_Input Override'!I1573 ) )</f>
        <v>32.944000000000003</v>
      </c>
      <c r="J1573" s="58">
        <f xml:space="preserve"> IF( ISNA( 'F_Input Override'!J1573 ), "", IF( ISBLANK( 'F_Input Override'!J1573 ), 'F_Inputs - BP'!J1573, 'F_Input Override'!J1573 ) )</f>
        <v>49.57</v>
      </c>
      <c r="K1573" s="64" t="str">
        <f xml:space="preserve"> INDEX(Lookup!C:C, MATCH('Inp - BP final'!B1573, Lookup!B:B, 0),)</f>
        <v>WWN+ - Base capex</v>
      </c>
    </row>
    <row r="1574" spans="1:12">
      <c r="A1574" t="s">
        <v>355</v>
      </c>
      <c r="B1574" t="s">
        <v>138</v>
      </c>
      <c r="C1574" t="s">
        <v>139</v>
      </c>
      <c r="D1574" t="s">
        <v>47</v>
      </c>
      <c r="E1574" t="s">
        <v>41</v>
      </c>
      <c r="F1574" s="58">
        <f xml:space="preserve"> IF( ISNA( 'F_Input Override'!F1574 ), "", IF( ISBLANK( 'F_Input Override'!F1574 ), 'F_Inputs - BP'!F1574, 'F_Input Override'!F1574 ) )</f>
        <v>25.56</v>
      </c>
      <c r="G1574" s="58">
        <f xml:space="preserve"> IF( ISNA( 'F_Input Override'!G1574 ), "", IF( ISBLANK( 'F_Input Override'!G1574 ), 'F_Inputs - BP'!G1574, 'F_Input Override'!G1574 ) )</f>
        <v>24.422000000000001</v>
      </c>
      <c r="H1574" s="58">
        <f xml:space="preserve"> IF( ISNA( 'F_Input Override'!H1574 ), "", IF( ISBLANK( 'F_Input Override'!H1574 ), 'F_Inputs - BP'!H1574, 'F_Input Override'!H1574 ) )</f>
        <v>25.582999999999998</v>
      </c>
      <c r="I1574" s="58">
        <f xml:space="preserve"> IF( ISNA( 'F_Input Override'!I1574 ), "", IF( ISBLANK( 'F_Input Override'!I1574 ), 'F_Inputs - BP'!I1574, 'F_Input Override'!I1574 ) )</f>
        <v>17.381</v>
      </c>
      <c r="J1574" s="58">
        <f xml:space="preserve"> IF( ISNA( 'F_Input Override'!J1574 ), "", IF( ISBLANK( 'F_Input Override'!J1574 ), 'F_Inputs - BP'!J1574, 'F_Input Override'!J1574 ) )</f>
        <v>29.457000000000001</v>
      </c>
      <c r="K1574" s="64" t="str">
        <f xml:space="preserve"> INDEX(Lookup!C:C, MATCH('Inp - BP final'!B1574, Lookup!B:B, 0),)</f>
        <v>WWN+ - Base capex</v>
      </c>
    </row>
    <row r="1575" spans="1:12">
      <c r="A1575" t="s">
        <v>355</v>
      </c>
      <c r="B1575" t="s">
        <v>140</v>
      </c>
      <c r="C1575" t="s">
        <v>141</v>
      </c>
      <c r="D1575" t="s">
        <v>47</v>
      </c>
      <c r="E1575" t="s">
        <v>41</v>
      </c>
      <c r="F1575" s="58">
        <f xml:space="preserve"> IF( ISNA( 'F_Input Override'!F1575 ), "", IF( ISBLANK( 'F_Input Override'!F1575 ), 'F_Inputs - BP'!F1575, 'F_Input Override'!F1575 ) )</f>
        <v>20.411999999999999</v>
      </c>
      <c r="G1575" s="58">
        <f xml:space="preserve"> IF( ISNA( 'F_Input Override'!G1575 ), "", IF( ISBLANK( 'F_Input Override'!G1575 ), 'F_Inputs - BP'!G1575, 'F_Input Override'!G1575 ) )</f>
        <v>19.077999999999999</v>
      </c>
      <c r="H1575" s="58">
        <f xml:space="preserve"> IF( ISNA( 'F_Input Override'!H1575 ), "", IF( ISBLANK( 'F_Input Override'!H1575 ), 'F_Inputs - BP'!H1575, 'F_Input Override'!H1575 ) )</f>
        <v>21.123999999999999</v>
      </c>
      <c r="I1575" s="58">
        <f xml:space="preserve"> IF( ISNA( 'F_Input Override'!I1575 ), "", IF( ISBLANK( 'F_Input Override'!I1575 ), 'F_Inputs - BP'!I1575, 'F_Input Override'!I1575 ) )</f>
        <v>15.444000000000001</v>
      </c>
      <c r="J1575" s="58">
        <f xml:space="preserve"> IF( ISNA( 'F_Input Override'!J1575 ), "", IF( ISBLANK( 'F_Input Override'!J1575 ), 'F_Inputs - BP'!J1575, 'F_Input Override'!J1575 ) )</f>
        <v>26.172999999999998</v>
      </c>
      <c r="K1575" s="64" t="str">
        <f xml:space="preserve"> INDEX(Lookup!C:C, MATCH('Inp - BP final'!B1575, Lookup!B:B, 0),)</f>
        <v>WWN+ - Base capex</v>
      </c>
    </row>
    <row r="1576" spans="1:12">
      <c r="A1576" t="s">
        <v>355</v>
      </c>
      <c r="B1576" t="s">
        <v>142</v>
      </c>
      <c r="C1576" t="s">
        <v>143</v>
      </c>
      <c r="D1576" t="s">
        <v>47</v>
      </c>
      <c r="E1576" t="s">
        <v>41</v>
      </c>
      <c r="F1576" s="58">
        <f xml:space="preserve"> IF( ISNA( 'F_Input Override'!F1576 ), "", IF( ISBLANK( 'F_Input Override'!F1576 ), 'F_Inputs - BP'!F1576, 'F_Input Override'!F1576 ) )</f>
        <v>36.857999999999997</v>
      </c>
      <c r="G1576" s="58">
        <f xml:space="preserve"> IF( ISNA( 'F_Input Override'!G1576 ), "", IF( ISBLANK( 'F_Input Override'!G1576 ), 'F_Inputs - BP'!G1576, 'F_Input Override'!G1576 ) )</f>
        <v>45.884</v>
      </c>
      <c r="H1576" s="58">
        <f xml:space="preserve"> IF( ISNA( 'F_Input Override'!H1576 ), "", IF( ISBLANK( 'F_Input Override'!H1576 ), 'F_Inputs - BP'!H1576, 'F_Input Override'!H1576 ) )</f>
        <v>78.218000000000004</v>
      </c>
      <c r="I1576" s="58">
        <f xml:space="preserve"> IF( ISNA( 'F_Input Override'!I1576 ), "", IF( ISBLANK( 'F_Input Override'!I1576 ), 'F_Inputs - BP'!I1576, 'F_Input Override'!I1576 ) )</f>
        <v>39.366</v>
      </c>
      <c r="J1576" s="58">
        <f xml:space="preserve"> IF( ISNA( 'F_Input Override'!J1576 ), "", IF( ISBLANK( 'F_Input Override'!J1576 ), 'F_Inputs - BP'!J1576, 'F_Input Override'!J1576 ) )</f>
        <v>43.548999999999999</v>
      </c>
      <c r="K1576" s="64" t="str">
        <f xml:space="preserve"> INDEX(Lookup!C:C, MATCH('Inp - BP final'!B1576, Lookup!B:B, 0),)</f>
        <v>WWN+ - Base capex</v>
      </c>
    </row>
    <row r="1577" spans="1:12">
      <c r="A1577" t="s">
        <v>355</v>
      </c>
      <c r="B1577" t="s">
        <v>144</v>
      </c>
      <c r="C1577" t="s">
        <v>145</v>
      </c>
      <c r="D1577" t="s">
        <v>47</v>
      </c>
      <c r="E1577" t="s">
        <v>41</v>
      </c>
      <c r="F1577" s="58">
        <f xml:space="preserve"> IF( ISNA( 'F_Input Override'!F1577 ), "", IF( ISBLANK( 'F_Input Override'!F1577 ), 'F_Inputs - BP'!F1577, 'F_Input Override'!F1577 ) )</f>
        <v>0.14499999999999999</v>
      </c>
      <c r="G1577" s="58">
        <f xml:space="preserve"> IF( ISNA( 'F_Input Override'!G1577 ), "", IF( ISBLANK( 'F_Input Override'!G1577 ), 'F_Inputs - BP'!G1577, 'F_Input Override'!G1577 ) )</f>
        <v>0.14399999999999999</v>
      </c>
      <c r="H1577" s="58">
        <f xml:space="preserve"> IF( ISNA( 'F_Input Override'!H1577 ), "", IF( ISBLANK( 'F_Input Override'!H1577 ), 'F_Inputs - BP'!H1577, 'F_Input Override'!H1577 ) )</f>
        <v>0.14099999999999999</v>
      </c>
      <c r="I1577" s="58">
        <f xml:space="preserve"> IF( ISNA( 'F_Input Override'!I1577 ), "", IF( ISBLANK( 'F_Input Override'!I1577 ), 'F_Inputs - BP'!I1577, 'F_Input Override'!I1577 ) )</f>
        <v>0.13100000000000001</v>
      </c>
      <c r="J1577" s="58">
        <f xml:space="preserve"> IF( ISNA( 'F_Input Override'!J1577 ), "", IF( ISBLANK( 'F_Input Override'!J1577 ), 'F_Inputs - BP'!J1577, 'F_Input Override'!J1577 ) )</f>
        <v>0.13</v>
      </c>
      <c r="K1577" s="64" t="str">
        <f xml:space="preserve"> INDEX(Lookup!C:C, MATCH('Inp - BP final'!B1577, Lookup!B:B, 0),)</f>
        <v>WWN+ - Base capex</v>
      </c>
    </row>
    <row r="1578" spans="1:12">
      <c r="A1578" t="s">
        <v>355</v>
      </c>
      <c r="B1578" t="s">
        <v>146</v>
      </c>
      <c r="C1578" t="s">
        <v>147</v>
      </c>
      <c r="D1578" t="s">
        <v>47</v>
      </c>
      <c r="E1578" t="s">
        <v>41</v>
      </c>
      <c r="F1578" s="58">
        <f xml:space="preserve"> IF( ISNA( 'F_Input Override'!F1578 ), "", IF( ISBLANK( 'F_Input Override'!F1578 ), 'F_Inputs - BP'!F1578, 'F_Input Override'!F1578 ) )</f>
        <v>5.8999999999999997E-2</v>
      </c>
      <c r="G1578" s="58">
        <f xml:space="preserve"> IF( ISNA( 'F_Input Override'!G1578 ), "", IF( ISBLANK( 'F_Input Override'!G1578 ), 'F_Inputs - BP'!G1578, 'F_Input Override'!G1578 ) )</f>
        <v>5.8999999999999997E-2</v>
      </c>
      <c r="H1578" s="58">
        <f xml:space="preserve"> IF( ISNA( 'F_Input Override'!H1578 ), "", IF( ISBLANK( 'F_Input Override'!H1578 ), 'F_Inputs - BP'!H1578, 'F_Input Override'!H1578 ) )</f>
        <v>5.8000000000000003E-2</v>
      </c>
      <c r="I1578" s="58">
        <f xml:space="preserve"> IF( ISNA( 'F_Input Override'!I1578 ), "", IF( ISBLANK( 'F_Input Override'!I1578 ), 'F_Inputs - BP'!I1578, 'F_Input Override'!I1578 ) )</f>
        <v>5.8000000000000003E-2</v>
      </c>
      <c r="J1578" s="58">
        <f xml:space="preserve"> IF( ISNA( 'F_Input Override'!J1578 ), "", IF( ISBLANK( 'F_Input Override'!J1578 ), 'F_Inputs - BP'!J1578, 'F_Input Override'!J1578 ) )</f>
        <v>5.7000000000000002E-2</v>
      </c>
      <c r="K1578" s="64" t="str">
        <f xml:space="preserve"> INDEX(Lookup!C:C, MATCH('Inp - BP final'!B1578, Lookup!B:B, 0),)</f>
        <v>BIO - Base capex</v>
      </c>
    </row>
    <row r="1579" spans="1:12">
      <c r="A1579" t="s">
        <v>355</v>
      </c>
      <c r="B1579" t="s">
        <v>148</v>
      </c>
      <c r="C1579" t="s">
        <v>149</v>
      </c>
      <c r="D1579" t="s">
        <v>47</v>
      </c>
      <c r="E1579" t="s">
        <v>41</v>
      </c>
      <c r="F1579" s="58">
        <f xml:space="preserve"> IF( ISNA( 'F_Input Override'!F1579 ), "", IF( ISBLANK( 'F_Input Override'!F1579 ), 'F_Inputs - BP'!F1579, 'F_Input Override'!F1579 ) )</f>
        <v>19.643000000000001</v>
      </c>
      <c r="G1579" s="58">
        <f xml:space="preserve"> IF( ISNA( 'F_Input Override'!G1579 ), "", IF( ISBLANK( 'F_Input Override'!G1579 ), 'F_Inputs - BP'!G1579, 'F_Input Override'!G1579 ) )</f>
        <v>22.367999999999999</v>
      </c>
      <c r="H1579" s="58">
        <f xml:space="preserve"> IF( ISNA( 'F_Input Override'!H1579 ), "", IF( ISBLANK( 'F_Input Override'!H1579 ), 'F_Inputs - BP'!H1579, 'F_Input Override'!H1579 ) )</f>
        <v>22.056999999999999</v>
      </c>
      <c r="I1579" s="58">
        <f xml:space="preserve"> IF( ISNA( 'F_Input Override'!I1579 ), "", IF( ISBLANK( 'F_Input Override'!I1579 ), 'F_Inputs - BP'!I1579, 'F_Input Override'!I1579 ) )</f>
        <v>18.835000000000001</v>
      </c>
      <c r="J1579" s="58">
        <f xml:space="preserve"> IF( ISNA( 'F_Input Override'!J1579 ), "", IF( ISBLANK( 'F_Input Override'!J1579 ), 'F_Inputs - BP'!J1579, 'F_Input Override'!J1579 ) )</f>
        <v>12.863</v>
      </c>
      <c r="K1579" s="64" t="str">
        <f xml:space="preserve"> INDEX(Lookup!C:C, MATCH('Inp - BP final'!B1579, Lookup!B:B, 0),)</f>
        <v>BIO - Base capex</v>
      </c>
    </row>
    <row r="1580" spans="1:12">
      <c r="A1580" t="s">
        <v>355</v>
      </c>
      <c r="B1580" t="s">
        <v>150</v>
      </c>
      <c r="C1580" t="s">
        <v>151</v>
      </c>
      <c r="D1580" t="s">
        <v>47</v>
      </c>
      <c r="E1580" t="s">
        <v>41</v>
      </c>
      <c r="F1580" s="58">
        <f xml:space="preserve"> IF( ISNA( 'F_Input Override'!F1580 ), "", IF( ISBLANK( 'F_Input Override'!F1580 ), 'F_Inputs - BP'!F1580, 'F_Input Override'!F1580 ) )</f>
        <v>3.9980000000000002</v>
      </c>
      <c r="G1580" s="58">
        <f xml:space="preserve"> IF( ISNA( 'F_Input Override'!G1580 ), "", IF( ISBLANK( 'F_Input Override'!G1580 ), 'F_Inputs - BP'!G1580, 'F_Input Override'!G1580 ) )</f>
        <v>5.0270000000000001</v>
      </c>
      <c r="H1580" s="58">
        <f xml:space="preserve"> IF( ISNA( 'F_Input Override'!H1580 ), "", IF( ISBLANK( 'F_Input Override'!H1580 ), 'F_Inputs - BP'!H1580, 'F_Input Override'!H1580 ) )</f>
        <v>5.1509999999999998</v>
      </c>
      <c r="I1580" s="58">
        <f xml:space="preserve"> IF( ISNA( 'F_Input Override'!I1580 ), "", IF( ISBLANK( 'F_Input Override'!I1580 ), 'F_Inputs - BP'!I1580, 'F_Input Override'!I1580 ) )</f>
        <v>4.4059999999999997</v>
      </c>
      <c r="J1580" s="58">
        <f xml:space="preserve"> IF( ISNA( 'F_Input Override'!J1580 ), "", IF( ISBLANK( 'F_Input Override'!J1580 ), 'F_Inputs - BP'!J1580, 'F_Input Override'!J1580 ) )</f>
        <v>2.9889999999999999</v>
      </c>
      <c r="K1580" s="64" t="str">
        <f xml:space="preserve"> INDEX(Lookup!C:C, MATCH('Inp - BP final'!B1580, Lookup!B:B, 0),)</f>
        <v>BIO - Base capex</v>
      </c>
    </row>
    <row r="1581" spans="1:12">
      <c r="A1581" t="s">
        <v>355</v>
      </c>
      <c r="B1581" t="s">
        <v>152</v>
      </c>
      <c r="C1581" t="s">
        <v>153</v>
      </c>
      <c r="D1581" t="s">
        <v>47</v>
      </c>
      <c r="E1581" t="s">
        <v>41</v>
      </c>
      <c r="F1581" s="58">
        <f xml:space="preserve"> IF( ISNA( 'F_Input Override'!F1581 ), "", IF( ISBLANK( 'F_Input Override'!F1581 ), 'F_Inputs - BP'!F1581, 'F_Input Override'!F1581 ) )</f>
        <v>0</v>
      </c>
      <c r="G1581" s="58">
        <f xml:space="preserve"> IF( ISNA( 'F_Input Override'!G1581 ), "", IF( ISBLANK( 'F_Input Override'!G1581 ), 'F_Inputs - BP'!G1581, 'F_Input Override'!G1581 ) )</f>
        <v>0</v>
      </c>
      <c r="H1581" s="58">
        <f xml:space="preserve"> IF( ISNA( 'F_Input Override'!H1581 ), "", IF( ISBLANK( 'F_Input Override'!H1581 ), 'F_Inputs - BP'!H1581, 'F_Input Override'!H1581 ) )</f>
        <v>0</v>
      </c>
      <c r="I1581" s="58">
        <f xml:space="preserve"> IF( ISNA( 'F_Input Override'!I1581 ), "", IF( ISBLANK( 'F_Input Override'!I1581 ), 'F_Inputs - BP'!I1581, 'F_Input Override'!I1581 ) )</f>
        <v>0</v>
      </c>
      <c r="J1581" s="58">
        <f xml:space="preserve"> IF( ISNA( 'F_Input Override'!J1581 ), "", IF( ISBLANK( 'F_Input Override'!J1581 ), 'F_Inputs - BP'!J1581, 'F_Input Override'!J1581 ) )</f>
        <v>0</v>
      </c>
      <c r="K1581" s="64" t="str">
        <f xml:space="preserve"> INDEX(Lookup!C:C, MATCH('Inp - BP final'!B1581, Lookup!B:B, 0),)</f>
        <v>ADDN1 - Base capex</v>
      </c>
    </row>
    <row r="1582" spans="1:12">
      <c r="A1582" t="s">
        <v>355</v>
      </c>
      <c r="B1582" t="s">
        <v>154</v>
      </c>
      <c r="C1582" t="s">
        <v>155</v>
      </c>
      <c r="D1582" t="s">
        <v>47</v>
      </c>
      <c r="E1582" t="s">
        <v>41</v>
      </c>
      <c r="F1582" s="58">
        <f xml:space="preserve"> IF( ISNA( 'F_Input Override'!F1582 ), "", IF( ISBLANK( 'F_Input Override'!F1582 ), 'F_Inputs - BP'!F1582, 'F_Input Override'!F1582 ) )</f>
        <v>0</v>
      </c>
      <c r="G1582" s="58">
        <f xml:space="preserve"> IF( ISNA( 'F_Input Override'!G1582 ), "", IF( ISBLANK( 'F_Input Override'!G1582 ), 'F_Inputs - BP'!G1582, 'F_Input Override'!G1582 ) )</f>
        <v>0</v>
      </c>
      <c r="H1582" s="58">
        <f xml:space="preserve"> IF( ISNA( 'F_Input Override'!H1582 ), "", IF( ISBLANK( 'F_Input Override'!H1582 ), 'F_Inputs - BP'!H1582, 'F_Input Override'!H1582 ) )</f>
        <v>0</v>
      </c>
      <c r="I1582" s="58">
        <f xml:space="preserve"> IF( ISNA( 'F_Input Override'!I1582 ), "", IF( ISBLANK( 'F_Input Override'!I1582 ), 'F_Inputs - BP'!I1582, 'F_Input Override'!I1582 ) )</f>
        <v>0</v>
      </c>
      <c r="J1582" s="58">
        <f xml:space="preserve"> IF( ISNA( 'F_Input Override'!J1582 ), "", IF( ISBLANK( 'F_Input Override'!J1582 ), 'F_Inputs - BP'!J1582, 'F_Input Override'!J1582 ) )</f>
        <v>0</v>
      </c>
      <c r="K1582" s="64" t="str">
        <f xml:space="preserve"> INDEX(Lookup!C:C, MATCH('Inp - BP final'!B1582, Lookup!B:B, 0),)</f>
        <v>ADDN2 - Base capex</v>
      </c>
    </row>
    <row r="1583" spans="1:12">
      <c r="A1583" t="s">
        <v>355</v>
      </c>
      <c r="B1583" t="s">
        <v>156</v>
      </c>
      <c r="C1583" t="s">
        <v>81</v>
      </c>
      <c r="D1583" t="s">
        <v>47</v>
      </c>
      <c r="E1583" t="s">
        <v>41</v>
      </c>
      <c r="F1583" s="58">
        <f xml:space="preserve"> IF( ISNA( 'F_Input Override'!F1583 ), "", IF( ISBLANK( 'F_Input Override'!F1583 ), 'F_Inputs - BP'!F1583, 'F_Input Override'!F1583 ) )</f>
        <v>147.52500000000001</v>
      </c>
      <c r="G1583" s="58">
        <f xml:space="preserve"> IF( ISNA( 'F_Input Override'!G1583 ), "", IF( ISBLANK( 'F_Input Override'!G1583 ), 'F_Inputs - BP'!G1583, 'F_Input Override'!G1583 ) )</f>
        <v>155.71299999999999</v>
      </c>
      <c r="H1583" s="58">
        <f xml:space="preserve"> IF( ISNA( 'F_Input Override'!H1583 ), "", IF( ISBLANK( 'F_Input Override'!H1583 ), 'F_Inputs - BP'!H1583, 'F_Input Override'!H1583 ) )</f>
        <v>194.15899999999999</v>
      </c>
      <c r="I1583" s="58">
        <f xml:space="preserve"> IF( ISNA( 'F_Input Override'!I1583 ), "", IF( ISBLANK( 'F_Input Override'!I1583 ), 'F_Inputs - BP'!I1583, 'F_Input Override'!I1583 ) )</f>
        <v>128.565</v>
      </c>
      <c r="J1583" s="58">
        <f xml:space="preserve"> IF( ISNA( 'F_Input Override'!J1583 ), "", IF( ISBLANK( 'F_Input Override'!J1583 ), 'F_Inputs - BP'!J1583, 'F_Input Override'!J1583 ) )</f>
        <v>164.78800000000001</v>
      </c>
      <c r="K1583" s="64" t="str">
        <f xml:space="preserve"> INDEX(Lookup!C:C, MATCH('Inp - BP final'!B1583, Lookup!B:B, 0),)</f>
        <v>Total WW - Base capex</v>
      </c>
      <c r="L1583" t="s">
        <v>366</v>
      </c>
    </row>
    <row r="1584" spans="1:12">
      <c r="A1584" t="s">
        <v>355</v>
      </c>
      <c r="B1584" t="s">
        <v>157</v>
      </c>
      <c r="C1584" t="s">
        <v>158</v>
      </c>
      <c r="D1584" t="s">
        <v>47</v>
      </c>
      <c r="E1584" t="s">
        <v>41</v>
      </c>
      <c r="F1584" s="58">
        <f xml:space="preserve"> IF( ISNA( 'F_Input Override'!F1584 ), "", IF( ISBLANK( 'F_Input Override'!F1584 ), 'F_Inputs - BP'!F1584, 'F_Input Override'!F1584 ) )</f>
        <v>107.057</v>
      </c>
      <c r="G1584" s="58">
        <f xml:space="preserve"> IF( ISNA( 'F_Input Override'!G1584 ), "", IF( ISBLANK( 'F_Input Override'!G1584 ), 'F_Inputs - BP'!G1584, 'F_Input Override'!G1584 ) )</f>
        <v>166.79599999999999</v>
      </c>
      <c r="H1584" s="58">
        <f xml:space="preserve"> IF( ISNA( 'F_Input Override'!H1584 ), "", IF( ISBLANK( 'F_Input Override'!H1584 ), 'F_Inputs - BP'!H1584, 'F_Input Override'!H1584 ) )</f>
        <v>155.25700000000001</v>
      </c>
      <c r="I1584" s="58">
        <f xml:space="preserve"> IF( ISNA( 'F_Input Override'!I1584 ), "", IF( ISBLANK( 'F_Input Override'!I1584 ), 'F_Inputs - BP'!I1584, 'F_Input Override'!I1584 ) )</f>
        <v>134.81100000000001</v>
      </c>
      <c r="J1584" s="58">
        <f xml:space="preserve"> IF( ISNA( 'F_Input Override'!J1584 ), "", IF( ISBLANK( 'F_Input Override'!J1584 ), 'F_Inputs - BP'!J1584, 'F_Input Override'!J1584 ) )</f>
        <v>79.421000000000006</v>
      </c>
      <c r="K1584" s="64" t="str">
        <f xml:space="preserve"> INDEX(Lookup!C:C, MATCH('Inp - BP final'!B1584, Lookup!B:B, 0),)</f>
        <v>WWN+ - Enh capex</v>
      </c>
    </row>
    <row r="1585" spans="1:12">
      <c r="A1585" t="s">
        <v>355</v>
      </c>
      <c r="B1585" t="s">
        <v>159</v>
      </c>
      <c r="C1585" t="s">
        <v>160</v>
      </c>
      <c r="D1585" t="s">
        <v>47</v>
      </c>
      <c r="E1585" t="s">
        <v>41</v>
      </c>
      <c r="F1585" s="58">
        <f xml:space="preserve"> IF( ISNA( 'F_Input Override'!F1585 ), "", IF( ISBLANK( 'F_Input Override'!F1585 ), 'F_Inputs - BP'!F1585, 'F_Input Override'!F1585 ) )</f>
        <v>65.191999999999993</v>
      </c>
      <c r="G1585" s="58">
        <f xml:space="preserve"> IF( ISNA( 'F_Input Override'!G1585 ), "", IF( ISBLANK( 'F_Input Override'!G1585 ), 'F_Inputs - BP'!G1585, 'F_Input Override'!G1585 ) )</f>
        <v>119.833</v>
      </c>
      <c r="H1585" s="58">
        <f xml:space="preserve"> IF( ISNA( 'F_Input Override'!H1585 ), "", IF( ISBLANK( 'F_Input Override'!H1585 ), 'F_Inputs - BP'!H1585, 'F_Input Override'!H1585 ) )</f>
        <v>111.8</v>
      </c>
      <c r="I1585" s="58">
        <f xml:space="preserve"> IF( ISNA( 'F_Input Override'!I1585 ), "", IF( ISBLANK( 'F_Input Override'!I1585 ), 'F_Inputs - BP'!I1585, 'F_Input Override'!I1585 ) )</f>
        <v>97.721999999999994</v>
      </c>
      <c r="J1585" s="58">
        <f xml:space="preserve"> IF( ISNA( 'F_Input Override'!J1585 ), "", IF( ISBLANK( 'F_Input Override'!J1585 ), 'F_Inputs - BP'!J1585, 'F_Input Override'!J1585 ) )</f>
        <v>57.57</v>
      </c>
      <c r="K1585" s="64" t="str">
        <f xml:space="preserve"> INDEX(Lookup!C:C, MATCH('Inp - BP final'!B1585, Lookup!B:B, 0),)</f>
        <v>WWN+ - Enh capex</v>
      </c>
    </row>
    <row r="1586" spans="1:12">
      <c r="A1586" t="s">
        <v>355</v>
      </c>
      <c r="B1586" t="s">
        <v>161</v>
      </c>
      <c r="C1586" t="s">
        <v>162</v>
      </c>
      <c r="D1586" t="s">
        <v>47</v>
      </c>
      <c r="E1586" t="s">
        <v>41</v>
      </c>
      <c r="F1586" s="58">
        <f xml:space="preserve"> IF( ISNA( 'F_Input Override'!F1586 ), "", IF( ISBLANK( 'F_Input Override'!F1586 ), 'F_Inputs - BP'!F1586, 'F_Input Override'!F1586 ) )</f>
        <v>57.923000000000002</v>
      </c>
      <c r="G1586" s="58">
        <f xml:space="preserve"> IF( ISNA( 'F_Input Override'!G1586 ), "", IF( ISBLANK( 'F_Input Override'!G1586 ), 'F_Inputs - BP'!G1586, 'F_Input Override'!G1586 ) )</f>
        <v>106.473</v>
      </c>
      <c r="H1586" s="58">
        <f xml:space="preserve"> IF( ISNA( 'F_Input Override'!H1586 ), "", IF( ISBLANK( 'F_Input Override'!H1586 ), 'F_Inputs - BP'!H1586, 'F_Input Override'!H1586 ) )</f>
        <v>99.334999999999994</v>
      </c>
      <c r="I1586" s="58">
        <f xml:space="preserve"> IF( ISNA( 'F_Input Override'!I1586 ), "", IF( ISBLANK( 'F_Input Override'!I1586 ), 'F_Inputs - BP'!I1586, 'F_Input Override'!I1586 ) )</f>
        <v>86.825999999999993</v>
      </c>
      <c r="J1586" s="58">
        <f xml:space="preserve"> IF( ISNA( 'F_Input Override'!J1586 ), "", IF( ISBLANK( 'F_Input Override'!J1586 ), 'F_Inputs - BP'!J1586, 'F_Input Override'!J1586 ) )</f>
        <v>51.152000000000001</v>
      </c>
      <c r="K1586" s="64" t="str">
        <f xml:space="preserve"> INDEX(Lookup!C:C, MATCH('Inp - BP final'!B1586, Lookup!B:B, 0),)</f>
        <v>WWN+ - Enh capex</v>
      </c>
    </row>
    <row r="1587" spans="1:12">
      <c r="A1587" t="s">
        <v>355</v>
      </c>
      <c r="B1587" t="s">
        <v>163</v>
      </c>
      <c r="C1587" t="s">
        <v>164</v>
      </c>
      <c r="D1587" t="s">
        <v>47</v>
      </c>
      <c r="E1587" t="s">
        <v>41</v>
      </c>
      <c r="F1587" s="58">
        <f xml:space="preserve"> IF( ISNA( 'F_Input Override'!F1587 ), "", IF( ISBLANK( 'F_Input Override'!F1587 ), 'F_Inputs - BP'!F1587, 'F_Input Override'!F1587 ) )</f>
        <v>173.52600000000001</v>
      </c>
      <c r="G1587" s="58">
        <f xml:space="preserve"> IF( ISNA( 'F_Input Override'!G1587 ), "", IF( ISBLANK( 'F_Input Override'!G1587 ), 'F_Inputs - BP'!G1587, 'F_Input Override'!G1587 ) )</f>
        <v>157.95400000000001</v>
      </c>
      <c r="H1587" s="58">
        <f xml:space="preserve"> IF( ISNA( 'F_Input Override'!H1587 ), "", IF( ISBLANK( 'F_Input Override'!H1587 ), 'F_Inputs - BP'!H1587, 'F_Input Override'!H1587 ) )</f>
        <v>105.81</v>
      </c>
      <c r="I1587" s="58">
        <f xml:space="preserve"> IF( ISNA( 'F_Input Override'!I1587 ), "", IF( ISBLANK( 'F_Input Override'!I1587 ), 'F_Inputs - BP'!I1587, 'F_Input Override'!I1587 ) )</f>
        <v>116.214</v>
      </c>
      <c r="J1587" s="58">
        <f xml:space="preserve"> IF( ISNA( 'F_Input Override'!J1587 ), "", IF( ISBLANK( 'F_Input Override'!J1587 ), 'F_Inputs - BP'!J1587, 'F_Input Override'!J1587 ) )</f>
        <v>88.602999999999994</v>
      </c>
      <c r="K1587" s="64" t="str">
        <f xml:space="preserve"> INDEX(Lookup!C:C, MATCH('Inp - BP final'!B1587, Lookup!B:B, 0),)</f>
        <v>WWN+ - Enh capex</v>
      </c>
    </row>
    <row r="1588" spans="1:12">
      <c r="A1588" t="s">
        <v>355</v>
      </c>
      <c r="B1588" t="s">
        <v>165</v>
      </c>
      <c r="C1588" t="s">
        <v>166</v>
      </c>
      <c r="D1588" t="s">
        <v>47</v>
      </c>
      <c r="E1588" t="s">
        <v>41</v>
      </c>
      <c r="F1588" s="58">
        <f xml:space="preserve"> IF( ISNA( 'F_Input Override'!F1588 ), "", IF( ISBLANK( 'F_Input Override'!F1588 ), 'F_Inputs - BP'!F1588, 'F_Input Override'!F1588 ) )</f>
        <v>0</v>
      </c>
      <c r="G1588" s="58">
        <f xml:space="preserve"> IF( ISNA( 'F_Input Override'!G1588 ), "", IF( ISBLANK( 'F_Input Override'!G1588 ), 'F_Inputs - BP'!G1588, 'F_Input Override'!G1588 ) )</f>
        <v>0</v>
      </c>
      <c r="H1588" s="58">
        <f xml:space="preserve"> IF( ISNA( 'F_Input Override'!H1588 ), "", IF( ISBLANK( 'F_Input Override'!H1588 ), 'F_Inputs - BP'!H1588, 'F_Input Override'!H1588 ) )</f>
        <v>0</v>
      </c>
      <c r="I1588" s="58">
        <f xml:space="preserve"> IF( ISNA( 'F_Input Override'!I1588 ), "", IF( ISBLANK( 'F_Input Override'!I1588 ), 'F_Inputs - BP'!I1588, 'F_Input Override'!I1588 ) )</f>
        <v>0</v>
      </c>
      <c r="J1588" s="58">
        <f xml:space="preserve"> IF( ISNA( 'F_Input Override'!J1588 ), "", IF( ISBLANK( 'F_Input Override'!J1588 ), 'F_Inputs - BP'!J1588, 'F_Input Override'!J1588 ) )</f>
        <v>0</v>
      </c>
      <c r="K1588" s="64" t="str">
        <f xml:space="preserve"> INDEX(Lookup!C:C, MATCH('Inp - BP final'!B1588, Lookup!B:B, 0),)</f>
        <v>WWN+ - Enh capex</v>
      </c>
    </row>
    <row r="1589" spans="1:12">
      <c r="A1589" t="s">
        <v>355</v>
      </c>
      <c r="B1589" t="s">
        <v>167</v>
      </c>
      <c r="C1589" t="s">
        <v>168</v>
      </c>
      <c r="D1589" t="s">
        <v>47</v>
      </c>
      <c r="E1589" t="s">
        <v>41</v>
      </c>
      <c r="F1589" s="58">
        <f xml:space="preserve"> IF( ISNA( 'F_Input Override'!F1589 ), "", IF( ISBLANK( 'F_Input Override'!F1589 ), 'F_Inputs - BP'!F1589, 'F_Input Override'!F1589 ) )</f>
        <v>0</v>
      </c>
      <c r="G1589" s="58">
        <f xml:space="preserve"> IF( ISNA( 'F_Input Override'!G1589 ), "", IF( ISBLANK( 'F_Input Override'!G1589 ), 'F_Inputs - BP'!G1589, 'F_Input Override'!G1589 ) )</f>
        <v>0</v>
      </c>
      <c r="H1589" s="58">
        <f xml:space="preserve"> IF( ISNA( 'F_Input Override'!H1589 ), "", IF( ISBLANK( 'F_Input Override'!H1589 ), 'F_Inputs - BP'!H1589, 'F_Input Override'!H1589 ) )</f>
        <v>0</v>
      </c>
      <c r="I1589" s="58">
        <f xml:space="preserve"> IF( ISNA( 'F_Input Override'!I1589 ), "", IF( ISBLANK( 'F_Input Override'!I1589 ), 'F_Inputs - BP'!I1589, 'F_Input Override'!I1589 ) )</f>
        <v>0</v>
      </c>
      <c r="J1589" s="58">
        <f xml:space="preserve"> IF( ISNA( 'F_Input Override'!J1589 ), "", IF( ISBLANK( 'F_Input Override'!J1589 ), 'F_Inputs - BP'!J1589, 'F_Input Override'!J1589 ) )</f>
        <v>0</v>
      </c>
      <c r="K1589" s="64" t="str">
        <f xml:space="preserve"> INDEX(Lookup!C:C, MATCH('Inp - BP final'!B1589, Lookup!B:B, 0),)</f>
        <v>BIO - Enh capex</v>
      </c>
    </row>
    <row r="1590" spans="1:12">
      <c r="A1590" t="s">
        <v>355</v>
      </c>
      <c r="B1590" t="s">
        <v>169</v>
      </c>
      <c r="C1590" t="s">
        <v>170</v>
      </c>
      <c r="D1590" t="s">
        <v>47</v>
      </c>
      <c r="E1590" t="s">
        <v>41</v>
      </c>
      <c r="F1590" s="58">
        <f xml:space="preserve"> IF( ISNA( 'F_Input Override'!F1590 ), "", IF( ISBLANK( 'F_Input Override'!F1590 ), 'F_Inputs - BP'!F1590, 'F_Input Override'!F1590 ) )</f>
        <v>0</v>
      </c>
      <c r="G1590" s="58">
        <f xml:space="preserve"> IF( ISNA( 'F_Input Override'!G1590 ), "", IF( ISBLANK( 'F_Input Override'!G1590 ), 'F_Inputs - BP'!G1590, 'F_Input Override'!G1590 ) )</f>
        <v>0</v>
      </c>
      <c r="H1590" s="58">
        <f xml:space="preserve"> IF( ISNA( 'F_Input Override'!H1590 ), "", IF( ISBLANK( 'F_Input Override'!H1590 ), 'F_Inputs - BP'!H1590, 'F_Input Override'!H1590 ) )</f>
        <v>1.9610000000000001</v>
      </c>
      <c r="I1590" s="58">
        <f xml:space="preserve"> IF( ISNA( 'F_Input Override'!I1590 ), "", IF( ISBLANK( 'F_Input Override'!I1590 ), 'F_Inputs - BP'!I1590, 'F_Input Override'!I1590 ) )</f>
        <v>2.3130000000000002</v>
      </c>
      <c r="J1590" s="58">
        <f xml:space="preserve"> IF( ISNA( 'F_Input Override'!J1590 ), "", IF( ISBLANK( 'F_Input Override'!J1590 ), 'F_Inputs - BP'!J1590, 'F_Input Override'!J1590 ) )</f>
        <v>1.137</v>
      </c>
      <c r="K1590" s="64" t="str">
        <f xml:space="preserve"> INDEX(Lookup!C:C, MATCH('Inp - BP final'!B1590, Lookup!B:B, 0),)</f>
        <v>BIO - Enh capex</v>
      </c>
    </row>
    <row r="1591" spans="1:12">
      <c r="A1591" t="s">
        <v>355</v>
      </c>
      <c r="B1591" t="s">
        <v>171</v>
      </c>
      <c r="C1591" t="s">
        <v>172</v>
      </c>
      <c r="D1591" t="s">
        <v>47</v>
      </c>
      <c r="E1591" t="s">
        <v>41</v>
      </c>
      <c r="F1591" s="58">
        <f xml:space="preserve"> IF( ISNA( 'F_Input Override'!F1591 ), "", IF( ISBLANK( 'F_Input Override'!F1591 ), 'F_Inputs - BP'!F1591, 'F_Input Override'!F1591 ) )</f>
        <v>44.567</v>
      </c>
      <c r="G1591" s="58">
        <f xml:space="preserve"> IF( ISNA( 'F_Input Override'!G1591 ), "", IF( ISBLANK( 'F_Input Override'!G1591 ), 'F_Inputs - BP'!G1591, 'F_Input Override'!G1591 ) )</f>
        <v>28.509</v>
      </c>
      <c r="H1591" s="58">
        <f xml:space="preserve"> IF( ISNA( 'F_Input Override'!H1591 ), "", IF( ISBLANK( 'F_Input Override'!H1591 ), 'F_Inputs - BP'!H1591, 'F_Input Override'!H1591 ) )</f>
        <v>16.259</v>
      </c>
      <c r="I1591" s="58">
        <f xml:space="preserve"> IF( ISNA( 'F_Input Override'!I1591 ), "", IF( ISBLANK( 'F_Input Override'!I1591 ), 'F_Inputs - BP'!I1591, 'F_Input Override'!I1591 ) )</f>
        <v>14.545999999999999</v>
      </c>
      <c r="J1591" s="58">
        <f xml:space="preserve"> IF( ISNA( 'F_Input Override'!J1591 ), "", IF( ISBLANK( 'F_Input Override'!J1591 ), 'F_Inputs - BP'!J1591, 'F_Input Override'!J1591 ) )</f>
        <v>12.474</v>
      </c>
      <c r="K1591" s="64" t="str">
        <f xml:space="preserve"> INDEX(Lookup!C:C, MATCH('Inp - BP final'!B1591, Lookup!B:B, 0),)</f>
        <v>BIO - Enh capex</v>
      </c>
    </row>
    <row r="1592" spans="1:12">
      <c r="A1592" t="s">
        <v>355</v>
      </c>
      <c r="B1592" t="s">
        <v>173</v>
      </c>
      <c r="C1592" t="s">
        <v>174</v>
      </c>
      <c r="D1592" t="s">
        <v>47</v>
      </c>
      <c r="E1592" t="s">
        <v>41</v>
      </c>
      <c r="F1592" s="58">
        <f xml:space="preserve"> IF( ISNA( 'F_Input Override'!F1592 ), "", IF( ISBLANK( 'F_Input Override'!F1592 ), 'F_Inputs - BP'!F1592, 'F_Input Override'!F1592 ) )</f>
        <v>0</v>
      </c>
      <c r="G1592" s="58">
        <f xml:space="preserve"> IF( ISNA( 'F_Input Override'!G1592 ), "", IF( ISBLANK( 'F_Input Override'!G1592 ), 'F_Inputs - BP'!G1592, 'F_Input Override'!G1592 ) )</f>
        <v>0</v>
      </c>
      <c r="H1592" s="58">
        <f xml:space="preserve"> IF( ISNA( 'F_Input Override'!H1592 ), "", IF( ISBLANK( 'F_Input Override'!H1592 ), 'F_Inputs - BP'!H1592, 'F_Input Override'!H1592 ) )</f>
        <v>0</v>
      </c>
      <c r="I1592" s="58">
        <f xml:space="preserve"> IF( ISNA( 'F_Input Override'!I1592 ), "", IF( ISBLANK( 'F_Input Override'!I1592 ), 'F_Inputs - BP'!I1592, 'F_Input Override'!I1592 ) )</f>
        <v>0</v>
      </c>
      <c r="J1592" s="58">
        <f xml:space="preserve"> IF( ISNA( 'F_Input Override'!J1592 ), "", IF( ISBLANK( 'F_Input Override'!J1592 ), 'F_Inputs - BP'!J1592, 'F_Input Override'!J1592 ) )</f>
        <v>0</v>
      </c>
      <c r="K1592" s="64" t="str">
        <f xml:space="preserve"> INDEX(Lookup!C:C, MATCH('Inp - BP final'!B1592, Lookup!B:B, 0),)</f>
        <v>ADDN1 - Enh capex</v>
      </c>
    </row>
    <row r="1593" spans="1:12">
      <c r="A1593" t="s">
        <v>355</v>
      </c>
      <c r="B1593" t="s">
        <v>175</v>
      </c>
      <c r="C1593" t="s">
        <v>176</v>
      </c>
      <c r="D1593" t="s">
        <v>47</v>
      </c>
      <c r="E1593" t="s">
        <v>41</v>
      </c>
      <c r="F1593" s="58">
        <f xml:space="preserve"> IF( ISNA( 'F_Input Override'!F1593 ), "", IF( ISBLANK( 'F_Input Override'!F1593 ), 'F_Inputs - BP'!F1593, 'F_Input Override'!F1593 ) )</f>
        <v>0</v>
      </c>
      <c r="G1593" s="58">
        <f xml:space="preserve"> IF( ISNA( 'F_Input Override'!G1593 ), "", IF( ISBLANK( 'F_Input Override'!G1593 ), 'F_Inputs - BP'!G1593, 'F_Input Override'!G1593 ) )</f>
        <v>0</v>
      </c>
      <c r="H1593" s="58">
        <f xml:space="preserve"> IF( ISNA( 'F_Input Override'!H1593 ), "", IF( ISBLANK( 'F_Input Override'!H1593 ), 'F_Inputs - BP'!H1593, 'F_Input Override'!H1593 ) )</f>
        <v>0</v>
      </c>
      <c r="I1593" s="58">
        <f xml:space="preserve"> IF( ISNA( 'F_Input Override'!I1593 ), "", IF( ISBLANK( 'F_Input Override'!I1593 ), 'F_Inputs - BP'!I1593, 'F_Input Override'!I1593 ) )</f>
        <v>0</v>
      </c>
      <c r="J1593" s="58">
        <f xml:space="preserve"> IF( ISNA( 'F_Input Override'!J1593 ), "", IF( ISBLANK( 'F_Input Override'!J1593 ), 'F_Inputs - BP'!J1593, 'F_Input Override'!J1593 ) )</f>
        <v>0</v>
      </c>
      <c r="K1593" s="64" t="str">
        <f xml:space="preserve"> INDEX(Lookup!C:C, MATCH('Inp - BP final'!B1593, Lookup!B:B, 0),)</f>
        <v>ADDN2 - Enh capex</v>
      </c>
    </row>
    <row r="1594" spans="1:12">
      <c r="A1594" t="s">
        <v>355</v>
      </c>
      <c r="B1594" t="s">
        <v>177</v>
      </c>
      <c r="C1594" t="s">
        <v>93</v>
      </c>
      <c r="D1594" t="s">
        <v>47</v>
      </c>
      <c r="E1594" t="s">
        <v>41</v>
      </c>
      <c r="F1594" s="58">
        <f xml:space="preserve"> IF( ISNA( 'F_Input Override'!F1594 ), "", IF( ISBLANK( 'F_Input Override'!F1594 ), 'F_Inputs - BP'!F1594, 'F_Input Override'!F1594 ) )</f>
        <v>448.26499999999999</v>
      </c>
      <c r="G1594" s="58">
        <f xml:space="preserve"> IF( ISNA( 'F_Input Override'!G1594 ), "", IF( ISBLANK( 'F_Input Override'!G1594 ), 'F_Inputs - BP'!G1594, 'F_Input Override'!G1594 ) )</f>
        <v>579.56500000000005</v>
      </c>
      <c r="H1594" s="58">
        <f xml:space="preserve"> IF( ISNA( 'F_Input Override'!H1594 ), "", IF( ISBLANK( 'F_Input Override'!H1594 ), 'F_Inputs - BP'!H1594, 'F_Input Override'!H1594 ) )</f>
        <v>490.42200000000003</v>
      </c>
      <c r="I1594" s="58">
        <f xml:space="preserve"> IF( ISNA( 'F_Input Override'!I1594 ), "", IF( ISBLANK( 'F_Input Override'!I1594 ), 'F_Inputs - BP'!I1594, 'F_Input Override'!I1594 ) )</f>
        <v>452.43200000000002</v>
      </c>
      <c r="J1594" s="58">
        <f xml:space="preserve"> IF( ISNA( 'F_Input Override'!J1594 ), "", IF( ISBLANK( 'F_Input Override'!J1594 ), 'F_Inputs - BP'!J1594, 'F_Input Override'!J1594 ) )</f>
        <v>290.35700000000003</v>
      </c>
      <c r="K1594" s="64" t="str">
        <f xml:space="preserve"> INDEX(Lookup!C:C, MATCH('Inp - BP final'!B1594, Lookup!B:B, 0),)</f>
        <v>Total WW - Enh capex</v>
      </c>
      <c r="L1594" t="s">
        <v>366</v>
      </c>
    </row>
    <row r="1595" spans="1:12">
      <c r="A1595" t="s">
        <v>355</v>
      </c>
      <c r="B1595" t="s">
        <v>178</v>
      </c>
      <c r="C1595" t="s">
        <v>179</v>
      </c>
      <c r="D1595" t="s">
        <v>47</v>
      </c>
      <c r="E1595" t="s">
        <v>41</v>
      </c>
      <c r="F1595" s="58">
        <f xml:space="preserve"> IF( ISNA( 'F_Input Override'!F1595 ), "", IF( ISBLANK( 'F_Input Override'!F1595 ), 'F_Inputs - BP'!F1595, 'F_Input Override'!F1595 ) )</f>
        <v>0</v>
      </c>
      <c r="G1595" s="58">
        <f xml:space="preserve"> IF( ISNA( 'F_Input Override'!G1595 ), "", IF( ISBLANK( 'F_Input Override'!G1595 ), 'F_Inputs - BP'!G1595, 'F_Input Override'!G1595 ) )</f>
        <v>0</v>
      </c>
      <c r="H1595" s="58">
        <f xml:space="preserve"> IF( ISNA( 'F_Input Override'!H1595 ), "", IF( ISBLANK( 'F_Input Override'!H1595 ), 'F_Inputs - BP'!H1595, 'F_Input Override'!H1595 ) )</f>
        <v>0</v>
      </c>
      <c r="I1595" s="58">
        <f xml:space="preserve"> IF( ISNA( 'F_Input Override'!I1595 ), "", IF( ISBLANK( 'F_Input Override'!I1595 ), 'F_Inputs - BP'!I1595, 'F_Input Override'!I1595 ) )</f>
        <v>0</v>
      </c>
      <c r="J1595" s="58">
        <f xml:space="preserve"> IF( ISNA( 'F_Input Override'!J1595 ), "", IF( ISBLANK( 'F_Input Override'!J1595 ), 'F_Inputs - BP'!J1595, 'F_Input Override'!J1595 ) )</f>
        <v>0</v>
      </c>
      <c r="K1595" s="64" t="str">
        <f xml:space="preserve"> INDEX(Lookup!C:C, MATCH('Inp - BP final'!B1595, Lookup!B:B, 0),)</f>
        <v>Plus capex WWN+</v>
      </c>
    </row>
    <row r="1596" spans="1:12">
      <c r="A1596" t="s">
        <v>355</v>
      </c>
      <c r="B1596" t="s">
        <v>180</v>
      </c>
      <c r="C1596" t="s">
        <v>181</v>
      </c>
      <c r="D1596" t="s">
        <v>47</v>
      </c>
      <c r="E1596" t="s">
        <v>41</v>
      </c>
      <c r="F1596" s="58">
        <f xml:space="preserve"> IF( ISNA( 'F_Input Override'!F1596 ), "", IF( ISBLANK( 'F_Input Override'!F1596 ), 'F_Inputs - BP'!F1596, 'F_Input Override'!F1596 ) )</f>
        <v>0</v>
      </c>
      <c r="G1596" s="58">
        <f xml:space="preserve"> IF( ISNA( 'F_Input Override'!G1596 ), "", IF( ISBLANK( 'F_Input Override'!G1596 ), 'F_Inputs - BP'!G1596, 'F_Input Override'!G1596 ) )</f>
        <v>0</v>
      </c>
      <c r="H1596" s="58">
        <f xml:space="preserve"> IF( ISNA( 'F_Input Override'!H1596 ), "", IF( ISBLANK( 'F_Input Override'!H1596 ), 'F_Inputs - BP'!H1596, 'F_Input Override'!H1596 ) )</f>
        <v>0</v>
      </c>
      <c r="I1596" s="58">
        <f xml:space="preserve"> IF( ISNA( 'F_Input Override'!I1596 ), "", IF( ISBLANK( 'F_Input Override'!I1596 ), 'F_Inputs - BP'!I1596, 'F_Input Override'!I1596 ) )</f>
        <v>0</v>
      </c>
      <c r="J1596" s="58">
        <f xml:space="preserve"> IF( ISNA( 'F_Input Override'!J1596 ), "", IF( ISBLANK( 'F_Input Override'!J1596 ), 'F_Inputs - BP'!J1596, 'F_Input Override'!J1596 ) )</f>
        <v>0</v>
      </c>
      <c r="K1596" s="64" t="str">
        <f xml:space="preserve"> INDEX(Lookup!C:C, MATCH('Inp - BP final'!B1596, Lookup!B:B, 0),)</f>
        <v>Plus capex WWN+</v>
      </c>
    </row>
    <row r="1597" spans="1:12">
      <c r="A1597" t="s">
        <v>355</v>
      </c>
      <c r="B1597" t="s">
        <v>182</v>
      </c>
      <c r="C1597" t="s">
        <v>183</v>
      </c>
      <c r="D1597" t="s">
        <v>47</v>
      </c>
      <c r="E1597" t="s">
        <v>41</v>
      </c>
      <c r="F1597" s="58">
        <f xml:space="preserve"> IF( ISNA( 'F_Input Override'!F1597 ), "", IF( ISBLANK( 'F_Input Override'!F1597 ), 'F_Inputs - BP'!F1597, 'F_Input Override'!F1597 ) )</f>
        <v>0</v>
      </c>
      <c r="G1597" s="58">
        <f xml:space="preserve"> IF( ISNA( 'F_Input Override'!G1597 ), "", IF( ISBLANK( 'F_Input Override'!G1597 ), 'F_Inputs - BP'!G1597, 'F_Input Override'!G1597 ) )</f>
        <v>0</v>
      </c>
      <c r="H1597" s="58">
        <f xml:space="preserve"> IF( ISNA( 'F_Input Override'!H1597 ), "", IF( ISBLANK( 'F_Input Override'!H1597 ), 'F_Inputs - BP'!H1597, 'F_Input Override'!H1597 ) )</f>
        <v>0</v>
      </c>
      <c r="I1597" s="58">
        <f xml:space="preserve"> IF( ISNA( 'F_Input Override'!I1597 ), "", IF( ISBLANK( 'F_Input Override'!I1597 ), 'F_Inputs - BP'!I1597, 'F_Input Override'!I1597 ) )</f>
        <v>0</v>
      </c>
      <c r="J1597" s="58">
        <f xml:space="preserve"> IF( ISNA( 'F_Input Override'!J1597 ), "", IF( ISBLANK( 'F_Input Override'!J1597 ), 'F_Inputs - BP'!J1597, 'F_Input Override'!J1597 ) )</f>
        <v>0</v>
      </c>
      <c r="K1597" s="64" t="str">
        <f xml:space="preserve"> INDEX(Lookup!C:C, MATCH('Inp - BP final'!B1597, Lookup!B:B, 0),)</f>
        <v>Plus capex WWN+</v>
      </c>
    </row>
    <row r="1598" spans="1:12">
      <c r="A1598" t="s">
        <v>355</v>
      </c>
      <c r="B1598" t="s">
        <v>184</v>
      </c>
      <c r="C1598" t="s">
        <v>185</v>
      </c>
      <c r="D1598" t="s">
        <v>47</v>
      </c>
      <c r="E1598" t="s">
        <v>41</v>
      </c>
      <c r="F1598" s="58">
        <f xml:space="preserve"> IF( ISNA( 'F_Input Override'!F1598 ), "", IF( ISBLANK( 'F_Input Override'!F1598 ), 'F_Inputs - BP'!F1598, 'F_Input Override'!F1598 ) )</f>
        <v>0</v>
      </c>
      <c r="G1598" s="58">
        <f xml:space="preserve"> IF( ISNA( 'F_Input Override'!G1598 ), "", IF( ISBLANK( 'F_Input Override'!G1598 ), 'F_Inputs - BP'!G1598, 'F_Input Override'!G1598 ) )</f>
        <v>0</v>
      </c>
      <c r="H1598" s="58">
        <f xml:space="preserve"> IF( ISNA( 'F_Input Override'!H1598 ), "", IF( ISBLANK( 'F_Input Override'!H1598 ), 'F_Inputs - BP'!H1598, 'F_Input Override'!H1598 ) )</f>
        <v>0</v>
      </c>
      <c r="I1598" s="58">
        <f xml:space="preserve"> IF( ISNA( 'F_Input Override'!I1598 ), "", IF( ISBLANK( 'F_Input Override'!I1598 ), 'F_Inputs - BP'!I1598, 'F_Input Override'!I1598 ) )</f>
        <v>0</v>
      </c>
      <c r="J1598" s="58">
        <f xml:space="preserve"> IF( ISNA( 'F_Input Override'!J1598 ), "", IF( ISBLANK( 'F_Input Override'!J1598 ), 'F_Inputs - BP'!J1598, 'F_Input Override'!J1598 ) )</f>
        <v>0</v>
      </c>
      <c r="K1598" s="64" t="str">
        <f xml:space="preserve"> INDEX(Lookup!C:C, MATCH('Inp - BP final'!B1598, Lookup!B:B, 0),)</f>
        <v>Plus capex WWN+</v>
      </c>
    </row>
    <row r="1599" spans="1:12">
      <c r="A1599" t="s">
        <v>355</v>
      </c>
      <c r="B1599" t="s">
        <v>186</v>
      </c>
      <c r="C1599" t="s">
        <v>187</v>
      </c>
      <c r="D1599" t="s">
        <v>47</v>
      </c>
      <c r="E1599" t="s">
        <v>41</v>
      </c>
      <c r="F1599" s="58">
        <f xml:space="preserve"> IF( ISNA( 'F_Input Override'!F1599 ), "", IF( ISBLANK( 'F_Input Override'!F1599 ), 'F_Inputs - BP'!F1599, 'F_Input Override'!F1599 ) )</f>
        <v>0</v>
      </c>
      <c r="G1599" s="58">
        <f xml:space="preserve"> IF( ISNA( 'F_Input Override'!G1599 ), "", IF( ISBLANK( 'F_Input Override'!G1599 ), 'F_Inputs - BP'!G1599, 'F_Input Override'!G1599 ) )</f>
        <v>0</v>
      </c>
      <c r="H1599" s="58">
        <f xml:space="preserve"> IF( ISNA( 'F_Input Override'!H1599 ), "", IF( ISBLANK( 'F_Input Override'!H1599 ), 'F_Inputs - BP'!H1599, 'F_Input Override'!H1599 ) )</f>
        <v>0</v>
      </c>
      <c r="I1599" s="58">
        <f xml:space="preserve"> IF( ISNA( 'F_Input Override'!I1599 ), "", IF( ISBLANK( 'F_Input Override'!I1599 ), 'F_Inputs - BP'!I1599, 'F_Input Override'!I1599 ) )</f>
        <v>0</v>
      </c>
      <c r="J1599" s="58">
        <f xml:space="preserve"> IF( ISNA( 'F_Input Override'!J1599 ), "", IF( ISBLANK( 'F_Input Override'!J1599 ), 'F_Inputs - BP'!J1599, 'F_Input Override'!J1599 ) )</f>
        <v>0</v>
      </c>
      <c r="K1599" s="64" t="str">
        <f xml:space="preserve"> INDEX(Lookup!C:C, MATCH('Inp - BP final'!B1599, Lookup!B:B, 0),)</f>
        <v>Plus capex WWN+</v>
      </c>
    </row>
    <row r="1600" spans="1:12">
      <c r="A1600" t="s">
        <v>355</v>
      </c>
      <c r="B1600" t="s">
        <v>188</v>
      </c>
      <c r="C1600" t="s">
        <v>189</v>
      </c>
      <c r="D1600" t="s">
        <v>47</v>
      </c>
      <c r="E1600" t="s">
        <v>41</v>
      </c>
      <c r="F1600" s="58">
        <f xml:space="preserve"> IF( ISNA( 'F_Input Override'!F1600 ), "", IF( ISBLANK( 'F_Input Override'!F1600 ), 'F_Inputs - BP'!F1600, 'F_Input Override'!F1600 ) )</f>
        <v>0</v>
      </c>
      <c r="G1600" s="58">
        <f xml:space="preserve"> IF( ISNA( 'F_Input Override'!G1600 ), "", IF( ISBLANK( 'F_Input Override'!G1600 ), 'F_Inputs - BP'!G1600, 'F_Input Override'!G1600 ) )</f>
        <v>0</v>
      </c>
      <c r="H1600" s="58">
        <f xml:space="preserve"> IF( ISNA( 'F_Input Override'!H1600 ), "", IF( ISBLANK( 'F_Input Override'!H1600 ), 'F_Inputs - BP'!H1600, 'F_Input Override'!H1600 ) )</f>
        <v>0</v>
      </c>
      <c r="I1600" s="58">
        <f xml:space="preserve"> IF( ISNA( 'F_Input Override'!I1600 ), "", IF( ISBLANK( 'F_Input Override'!I1600 ), 'F_Inputs - BP'!I1600, 'F_Input Override'!I1600 ) )</f>
        <v>0</v>
      </c>
      <c r="J1600" s="58">
        <f xml:space="preserve"> IF( ISNA( 'F_Input Override'!J1600 ), "", IF( ISBLANK( 'F_Input Override'!J1600 ), 'F_Inputs - BP'!J1600, 'F_Input Override'!J1600 ) )</f>
        <v>0</v>
      </c>
      <c r="K1600" s="64" t="str">
        <f xml:space="preserve"> INDEX(Lookup!C:C, MATCH('Inp - BP final'!B1600, Lookup!B:B, 0),)</f>
        <v>Plus capex BIO</v>
      </c>
    </row>
    <row r="1601" spans="1:11">
      <c r="A1601" t="s">
        <v>355</v>
      </c>
      <c r="B1601" t="s">
        <v>190</v>
      </c>
      <c r="C1601" t="s">
        <v>191</v>
      </c>
      <c r="D1601" t="s">
        <v>47</v>
      </c>
      <c r="E1601" t="s">
        <v>41</v>
      </c>
      <c r="F1601" s="58">
        <f xml:space="preserve"> IF( ISNA( 'F_Input Override'!F1601 ), "", IF( ISBLANK( 'F_Input Override'!F1601 ), 'F_Inputs - BP'!F1601, 'F_Input Override'!F1601 ) )</f>
        <v>0</v>
      </c>
      <c r="G1601" s="58">
        <f xml:space="preserve"> IF( ISNA( 'F_Input Override'!G1601 ), "", IF( ISBLANK( 'F_Input Override'!G1601 ), 'F_Inputs - BP'!G1601, 'F_Input Override'!G1601 ) )</f>
        <v>0</v>
      </c>
      <c r="H1601" s="58">
        <f xml:space="preserve"> IF( ISNA( 'F_Input Override'!H1601 ), "", IF( ISBLANK( 'F_Input Override'!H1601 ), 'F_Inputs - BP'!H1601, 'F_Input Override'!H1601 ) )</f>
        <v>0</v>
      </c>
      <c r="I1601" s="58">
        <f xml:space="preserve"> IF( ISNA( 'F_Input Override'!I1601 ), "", IF( ISBLANK( 'F_Input Override'!I1601 ), 'F_Inputs - BP'!I1601, 'F_Input Override'!I1601 ) )</f>
        <v>0</v>
      </c>
      <c r="J1601" s="58">
        <f xml:space="preserve"> IF( ISNA( 'F_Input Override'!J1601 ), "", IF( ISBLANK( 'F_Input Override'!J1601 ), 'F_Inputs - BP'!J1601, 'F_Input Override'!J1601 ) )</f>
        <v>0</v>
      </c>
      <c r="K1601" s="64" t="str">
        <f xml:space="preserve"> INDEX(Lookup!C:C, MATCH('Inp - BP final'!B1601, Lookup!B:B, 0),)</f>
        <v>Plus capex BIO</v>
      </c>
    </row>
    <row r="1602" spans="1:11">
      <c r="A1602" t="s">
        <v>355</v>
      </c>
      <c r="B1602" t="s">
        <v>192</v>
      </c>
      <c r="C1602" t="s">
        <v>193</v>
      </c>
      <c r="D1602" t="s">
        <v>47</v>
      </c>
      <c r="E1602" t="s">
        <v>41</v>
      </c>
      <c r="F1602" s="58">
        <f xml:space="preserve"> IF( ISNA( 'F_Input Override'!F1602 ), "", IF( ISBLANK( 'F_Input Override'!F1602 ), 'F_Inputs - BP'!F1602, 'F_Input Override'!F1602 ) )</f>
        <v>0</v>
      </c>
      <c r="G1602" s="58">
        <f xml:space="preserve"> IF( ISNA( 'F_Input Override'!G1602 ), "", IF( ISBLANK( 'F_Input Override'!G1602 ), 'F_Inputs - BP'!G1602, 'F_Input Override'!G1602 ) )</f>
        <v>0</v>
      </c>
      <c r="H1602" s="58">
        <f xml:space="preserve"> IF( ISNA( 'F_Input Override'!H1602 ), "", IF( ISBLANK( 'F_Input Override'!H1602 ), 'F_Inputs - BP'!H1602, 'F_Input Override'!H1602 ) )</f>
        <v>0</v>
      </c>
      <c r="I1602" s="58">
        <f xml:space="preserve"> IF( ISNA( 'F_Input Override'!I1602 ), "", IF( ISBLANK( 'F_Input Override'!I1602 ), 'F_Inputs - BP'!I1602, 'F_Input Override'!I1602 ) )</f>
        <v>0</v>
      </c>
      <c r="J1602" s="58">
        <f xml:space="preserve"> IF( ISNA( 'F_Input Override'!J1602 ), "", IF( ISBLANK( 'F_Input Override'!J1602 ), 'F_Inputs - BP'!J1602, 'F_Input Override'!J1602 ) )</f>
        <v>0</v>
      </c>
      <c r="K1602" s="64" t="str">
        <f xml:space="preserve"> INDEX(Lookup!C:C, MATCH('Inp - BP final'!B1602, Lookup!B:B, 0),)</f>
        <v>Plus capex BIO</v>
      </c>
    </row>
    <row r="1603" spans="1:11">
      <c r="A1603" t="s">
        <v>355</v>
      </c>
      <c r="B1603" t="s">
        <v>194</v>
      </c>
      <c r="C1603" t="s">
        <v>195</v>
      </c>
      <c r="D1603" t="s">
        <v>47</v>
      </c>
      <c r="E1603" t="s">
        <v>41</v>
      </c>
      <c r="F1603" s="58" t="str">
        <f xml:space="preserve"> IF( ISNA( 'F_Input Override'!F1603 ), "", IF( ISBLANK( 'F_Input Override'!F1603 ), 'F_Inputs - BP'!F1603, 'F_Input Override'!F1603 ) )</f>
        <v/>
      </c>
      <c r="G1603" s="58" t="str">
        <f xml:space="preserve"> IF( ISNA( 'F_Input Override'!G1603 ), "", IF( ISBLANK( 'F_Input Override'!G1603 ), 'F_Inputs - BP'!G1603, 'F_Input Override'!G1603 ) )</f>
        <v/>
      </c>
      <c r="H1603" s="58" t="str">
        <f xml:space="preserve"> IF( ISNA( 'F_Input Override'!H1603 ), "", IF( ISBLANK( 'F_Input Override'!H1603 ), 'F_Inputs - BP'!H1603, 'F_Input Override'!H1603 ) )</f>
        <v/>
      </c>
      <c r="I1603" s="58" t="str">
        <f xml:space="preserve"> IF( ISNA( 'F_Input Override'!I1603 ), "", IF( ISBLANK( 'F_Input Override'!I1603 ), 'F_Inputs - BP'!I1603, 'F_Input Override'!I1603 ) )</f>
        <v/>
      </c>
      <c r="J1603" s="58" t="str">
        <f xml:space="preserve"> IF( ISNA( 'F_Input Override'!J1603 ), "", IF( ISBLANK( 'F_Input Override'!J1603 ), 'F_Inputs - BP'!J1603, 'F_Input Override'!J1603 ) )</f>
        <v/>
      </c>
      <c r="K1603" s="64" t="str">
        <f xml:space="preserve"> INDEX(Lookup!C:C, MATCH('Inp - BP final'!B1603, Lookup!B:B, 0),)</f>
        <v>Plus capex ADDN1</v>
      </c>
    </row>
    <row r="1604" spans="1:11">
      <c r="A1604" t="s">
        <v>355</v>
      </c>
      <c r="B1604" t="s">
        <v>196</v>
      </c>
      <c r="C1604" t="s">
        <v>197</v>
      </c>
      <c r="D1604" t="s">
        <v>47</v>
      </c>
      <c r="E1604" t="s">
        <v>41</v>
      </c>
      <c r="F1604" s="58" t="str">
        <f xml:space="preserve"> IF( ISNA( 'F_Input Override'!F1604 ), "", IF( ISBLANK( 'F_Input Override'!F1604 ), 'F_Inputs - BP'!F1604, 'F_Input Override'!F1604 ) )</f>
        <v/>
      </c>
      <c r="G1604" s="58" t="str">
        <f xml:space="preserve"> IF( ISNA( 'F_Input Override'!G1604 ), "", IF( ISBLANK( 'F_Input Override'!G1604 ), 'F_Inputs - BP'!G1604, 'F_Input Override'!G1604 ) )</f>
        <v/>
      </c>
      <c r="H1604" s="58" t="str">
        <f xml:space="preserve"> IF( ISNA( 'F_Input Override'!H1604 ), "", IF( ISBLANK( 'F_Input Override'!H1604 ), 'F_Inputs - BP'!H1604, 'F_Input Override'!H1604 ) )</f>
        <v/>
      </c>
      <c r="I1604" s="58" t="str">
        <f xml:space="preserve"> IF( ISNA( 'F_Input Override'!I1604 ), "", IF( ISBLANK( 'F_Input Override'!I1604 ), 'F_Inputs - BP'!I1604, 'F_Input Override'!I1604 ) )</f>
        <v/>
      </c>
      <c r="J1604" s="58" t="str">
        <f xml:space="preserve"> IF( ISNA( 'F_Input Override'!J1604 ), "", IF( ISBLANK( 'F_Input Override'!J1604 ), 'F_Inputs - BP'!J1604, 'F_Input Override'!J1604 ) )</f>
        <v/>
      </c>
      <c r="K1604" s="64" t="str">
        <f xml:space="preserve"> INDEX(Lookup!C:C, MATCH('Inp - BP final'!B1604, Lookup!B:B, 0),)</f>
        <v>Plus capex ADDN2</v>
      </c>
    </row>
    <row r="1605" spans="1:11">
      <c r="A1605" t="s">
        <v>355</v>
      </c>
      <c r="B1605" t="s">
        <v>198</v>
      </c>
      <c r="C1605" t="s">
        <v>199</v>
      </c>
      <c r="D1605" t="s">
        <v>47</v>
      </c>
      <c r="E1605" t="s">
        <v>41</v>
      </c>
      <c r="F1605" s="58">
        <f xml:space="preserve"> IF( ISNA( 'F_Input Override'!F1605 ), "", IF( ISBLANK( 'F_Input Override'!F1605 ), 'F_Inputs - BP'!F1605, 'F_Input Override'!F1605 ) )</f>
        <v>0</v>
      </c>
      <c r="G1605" s="58">
        <f xml:space="preserve"> IF( ISNA( 'F_Input Override'!G1605 ), "", IF( ISBLANK( 'F_Input Override'!G1605 ), 'F_Inputs - BP'!G1605, 'F_Input Override'!G1605 ) )</f>
        <v>0</v>
      </c>
      <c r="H1605" s="58">
        <f xml:space="preserve"> IF( ISNA( 'F_Input Override'!H1605 ), "", IF( ISBLANK( 'F_Input Override'!H1605 ), 'F_Inputs - BP'!H1605, 'F_Input Override'!H1605 ) )</f>
        <v>0</v>
      </c>
      <c r="I1605" s="58">
        <f xml:space="preserve"> IF( ISNA( 'F_Input Override'!I1605 ), "", IF( ISBLANK( 'F_Input Override'!I1605 ), 'F_Inputs - BP'!I1605, 'F_Input Override'!I1605 ) )</f>
        <v>0</v>
      </c>
      <c r="J1605" s="58">
        <f xml:space="preserve"> IF( ISNA( 'F_Input Override'!J1605 ), "", IF( ISBLANK( 'F_Input Override'!J1605 ), 'F_Inputs - BP'!J1605, 'F_Input Override'!J1605 ) )</f>
        <v>0</v>
      </c>
      <c r="K1605" s="64" t="str">
        <f xml:space="preserve"> INDEX(Lookup!C:C, MATCH('Inp - BP final'!B1605, Lookup!B:B, 0),)</f>
        <v>Plus capex Total</v>
      </c>
    </row>
    <row r="1606" spans="1:11">
      <c r="A1606" t="s">
        <v>355</v>
      </c>
      <c r="B1606" t="s">
        <v>200</v>
      </c>
      <c r="C1606" t="s">
        <v>201</v>
      </c>
      <c r="D1606" t="s">
        <v>47</v>
      </c>
      <c r="E1606" t="s">
        <v>41</v>
      </c>
      <c r="F1606" s="58">
        <f xml:space="preserve"> IF( ISNA( 'F_Input Override'!F1606 ), "", IF( ISBLANK( 'F_Input Override'!F1606 ), 'F_Inputs - BP'!F1606, 'F_Input Override'!F1606 ) )</f>
        <v>0</v>
      </c>
      <c r="G1606" s="58">
        <f xml:space="preserve"> IF( ISNA( 'F_Input Override'!G1606 ), "", IF( ISBLANK( 'F_Input Override'!G1606 ), 'F_Inputs - BP'!G1606, 'F_Input Override'!G1606 ) )</f>
        <v>0</v>
      </c>
      <c r="H1606" s="58">
        <f xml:space="preserve"> IF( ISNA( 'F_Input Override'!H1606 ), "", IF( ISBLANK( 'F_Input Override'!H1606 ), 'F_Inputs - BP'!H1606, 'F_Input Override'!H1606 ) )</f>
        <v>0</v>
      </c>
      <c r="I1606" s="58">
        <f xml:space="preserve"> IF( ISNA( 'F_Input Override'!I1606 ), "", IF( ISBLANK( 'F_Input Override'!I1606 ), 'F_Inputs - BP'!I1606, 'F_Input Override'!I1606 ) )</f>
        <v>0</v>
      </c>
      <c r="J1606" s="58">
        <f xml:space="preserve"> IF( ISNA( 'F_Input Override'!J1606 ), "", IF( ISBLANK( 'F_Input Override'!J1606 ), 'F_Inputs - BP'!J1606, 'F_Input Override'!J1606 ) )</f>
        <v>0</v>
      </c>
      <c r="K1606" s="64" t="str">
        <f xml:space="preserve"> INDEX(Lookup!C:C, MATCH('Inp - BP final'!B1606, Lookup!B:B, 0),)</f>
        <v>Plus opex WWN+</v>
      </c>
    </row>
    <row r="1607" spans="1:11">
      <c r="A1607" t="s">
        <v>355</v>
      </c>
      <c r="B1607" t="s">
        <v>202</v>
      </c>
      <c r="C1607" t="s">
        <v>203</v>
      </c>
      <c r="D1607" t="s">
        <v>47</v>
      </c>
      <c r="E1607" t="s">
        <v>41</v>
      </c>
      <c r="F1607" s="58">
        <f xml:space="preserve"> IF( ISNA( 'F_Input Override'!F1607 ), "", IF( ISBLANK( 'F_Input Override'!F1607 ), 'F_Inputs - BP'!F1607, 'F_Input Override'!F1607 ) )</f>
        <v>0</v>
      </c>
      <c r="G1607" s="58">
        <f xml:space="preserve"> IF( ISNA( 'F_Input Override'!G1607 ), "", IF( ISBLANK( 'F_Input Override'!G1607 ), 'F_Inputs - BP'!G1607, 'F_Input Override'!G1607 ) )</f>
        <v>0</v>
      </c>
      <c r="H1607" s="58">
        <f xml:space="preserve"> IF( ISNA( 'F_Input Override'!H1607 ), "", IF( ISBLANK( 'F_Input Override'!H1607 ), 'F_Inputs - BP'!H1607, 'F_Input Override'!H1607 ) )</f>
        <v>0</v>
      </c>
      <c r="I1607" s="58">
        <f xml:space="preserve"> IF( ISNA( 'F_Input Override'!I1607 ), "", IF( ISBLANK( 'F_Input Override'!I1607 ), 'F_Inputs - BP'!I1607, 'F_Input Override'!I1607 ) )</f>
        <v>0</v>
      </c>
      <c r="J1607" s="58">
        <f xml:space="preserve"> IF( ISNA( 'F_Input Override'!J1607 ), "", IF( ISBLANK( 'F_Input Override'!J1607 ), 'F_Inputs - BP'!J1607, 'F_Input Override'!J1607 ) )</f>
        <v>0</v>
      </c>
      <c r="K1607" s="64" t="str">
        <f xml:space="preserve"> INDEX(Lookup!C:C, MATCH('Inp - BP final'!B1607, Lookup!B:B, 0),)</f>
        <v>Plus opex WWN+</v>
      </c>
    </row>
    <row r="1608" spans="1:11">
      <c r="A1608" t="s">
        <v>355</v>
      </c>
      <c r="B1608" t="s">
        <v>204</v>
      </c>
      <c r="C1608" t="s">
        <v>205</v>
      </c>
      <c r="D1608" t="s">
        <v>47</v>
      </c>
      <c r="E1608" t="s">
        <v>41</v>
      </c>
      <c r="F1608" s="58">
        <f xml:space="preserve"> IF( ISNA( 'F_Input Override'!F1608 ), "", IF( ISBLANK( 'F_Input Override'!F1608 ), 'F_Inputs - BP'!F1608, 'F_Input Override'!F1608 ) )</f>
        <v>0</v>
      </c>
      <c r="G1608" s="58">
        <f xml:space="preserve"> IF( ISNA( 'F_Input Override'!G1608 ), "", IF( ISBLANK( 'F_Input Override'!G1608 ), 'F_Inputs - BP'!G1608, 'F_Input Override'!G1608 ) )</f>
        <v>0</v>
      </c>
      <c r="H1608" s="58">
        <f xml:space="preserve"> IF( ISNA( 'F_Input Override'!H1608 ), "", IF( ISBLANK( 'F_Input Override'!H1608 ), 'F_Inputs - BP'!H1608, 'F_Input Override'!H1608 ) )</f>
        <v>0</v>
      </c>
      <c r="I1608" s="58">
        <f xml:space="preserve"> IF( ISNA( 'F_Input Override'!I1608 ), "", IF( ISBLANK( 'F_Input Override'!I1608 ), 'F_Inputs - BP'!I1608, 'F_Input Override'!I1608 ) )</f>
        <v>0</v>
      </c>
      <c r="J1608" s="58">
        <f xml:space="preserve"> IF( ISNA( 'F_Input Override'!J1608 ), "", IF( ISBLANK( 'F_Input Override'!J1608 ), 'F_Inputs - BP'!J1608, 'F_Input Override'!J1608 ) )</f>
        <v>0</v>
      </c>
      <c r="K1608" s="64" t="str">
        <f xml:space="preserve"> INDEX(Lookup!C:C, MATCH('Inp - BP final'!B1608, Lookup!B:B, 0),)</f>
        <v>Plus opex WWN+</v>
      </c>
    </row>
    <row r="1609" spans="1:11">
      <c r="A1609" t="s">
        <v>355</v>
      </c>
      <c r="B1609" t="s">
        <v>206</v>
      </c>
      <c r="C1609" t="s">
        <v>207</v>
      </c>
      <c r="D1609" t="s">
        <v>47</v>
      </c>
      <c r="E1609" t="s">
        <v>41</v>
      </c>
      <c r="F1609" s="58">
        <f xml:space="preserve"> IF( ISNA( 'F_Input Override'!F1609 ), "", IF( ISBLANK( 'F_Input Override'!F1609 ), 'F_Inputs - BP'!F1609, 'F_Input Override'!F1609 ) )</f>
        <v>0</v>
      </c>
      <c r="G1609" s="58">
        <f xml:space="preserve"> IF( ISNA( 'F_Input Override'!G1609 ), "", IF( ISBLANK( 'F_Input Override'!G1609 ), 'F_Inputs - BP'!G1609, 'F_Input Override'!G1609 ) )</f>
        <v>0</v>
      </c>
      <c r="H1609" s="58">
        <f xml:space="preserve"> IF( ISNA( 'F_Input Override'!H1609 ), "", IF( ISBLANK( 'F_Input Override'!H1609 ), 'F_Inputs - BP'!H1609, 'F_Input Override'!H1609 ) )</f>
        <v>0</v>
      </c>
      <c r="I1609" s="58">
        <f xml:space="preserve"> IF( ISNA( 'F_Input Override'!I1609 ), "", IF( ISBLANK( 'F_Input Override'!I1609 ), 'F_Inputs - BP'!I1609, 'F_Input Override'!I1609 ) )</f>
        <v>0</v>
      </c>
      <c r="J1609" s="58">
        <f xml:space="preserve"> IF( ISNA( 'F_Input Override'!J1609 ), "", IF( ISBLANK( 'F_Input Override'!J1609 ), 'F_Inputs - BP'!J1609, 'F_Input Override'!J1609 ) )</f>
        <v>0</v>
      </c>
      <c r="K1609" s="64" t="str">
        <f xml:space="preserve"> INDEX(Lookup!C:C, MATCH('Inp - BP final'!B1609, Lookup!B:B, 0),)</f>
        <v>Plus opex WWN+</v>
      </c>
    </row>
    <row r="1610" spans="1:11">
      <c r="A1610" t="s">
        <v>355</v>
      </c>
      <c r="B1610" t="s">
        <v>208</v>
      </c>
      <c r="C1610" t="s">
        <v>209</v>
      </c>
      <c r="D1610" t="s">
        <v>47</v>
      </c>
      <c r="E1610" t="s">
        <v>41</v>
      </c>
      <c r="F1610" s="58">
        <f xml:space="preserve"> IF( ISNA( 'F_Input Override'!F1610 ), "", IF( ISBLANK( 'F_Input Override'!F1610 ), 'F_Inputs - BP'!F1610, 'F_Input Override'!F1610 ) )</f>
        <v>0</v>
      </c>
      <c r="G1610" s="58">
        <f xml:space="preserve"> IF( ISNA( 'F_Input Override'!G1610 ), "", IF( ISBLANK( 'F_Input Override'!G1610 ), 'F_Inputs - BP'!G1610, 'F_Input Override'!G1610 ) )</f>
        <v>0</v>
      </c>
      <c r="H1610" s="58">
        <f xml:space="preserve"> IF( ISNA( 'F_Input Override'!H1610 ), "", IF( ISBLANK( 'F_Input Override'!H1610 ), 'F_Inputs - BP'!H1610, 'F_Input Override'!H1610 ) )</f>
        <v>0</v>
      </c>
      <c r="I1610" s="58">
        <f xml:space="preserve"> IF( ISNA( 'F_Input Override'!I1610 ), "", IF( ISBLANK( 'F_Input Override'!I1610 ), 'F_Inputs - BP'!I1610, 'F_Input Override'!I1610 ) )</f>
        <v>0</v>
      </c>
      <c r="J1610" s="58">
        <f xml:space="preserve"> IF( ISNA( 'F_Input Override'!J1610 ), "", IF( ISBLANK( 'F_Input Override'!J1610 ), 'F_Inputs - BP'!J1610, 'F_Input Override'!J1610 ) )</f>
        <v>0</v>
      </c>
      <c r="K1610" s="64" t="str">
        <f xml:space="preserve"> INDEX(Lookup!C:C, MATCH('Inp - BP final'!B1610, Lookup!B:B, 0),)</f>
        <v>Plus opex WWN+</v>
      </c>
    </row>
    <row r="1611" spans="1:11">
      <c r="A1611" t="s">
        <v>355</v>
      </c>
      <c r="B1611" t="s">
        <v>210</v>
      </c>
      <c r="C1611" t="s">
        <v>211</v>
      </c>
      <c r="D1611" t="s">
        <v>47</v>
      </c>
      <c r="E1611" t="s">
        <v>41</v>
      </c>
      <c r="F1611" s="58">
        <f xml:space="preserve"> IF( ISNA( 'F_Input Override'!F1611 ), "", IF( ISBLANK( 'F_Input Override'!F1611 ), 'F_Inputs - BP'!F1611, 'F_Input Override'!F1611 ) )</f>
        <v>0</v>
      </c>
      <c r="G1611" s="58">
        <f xml:space="preserve"> IF( ISNA( 'F_Input Override'!G1611 ), "", IF( ISBLANK( 'F_Input Override'!G1611 ), 'F_Inputs - BP'!G1611, 'F_Input Override'!G1611 ) )</f>
        <v>0</v>
      </c>
      <c r="H1611" s="58">
        <f xml:space="preserve"> IF( ISNA( 'F_Input Override'!H1611 ), "", IF( ISBLANK( 'F_Input Override'!H1611 ), 'F_Inputs - BP'!H1611, 'F_Input Override'!H1611 ) )</f>
        <v>0</v>
      </c>
      <c r="I1611" s="58">
        <f xml:space="preserve"> IF( ISNA( 'F_Input Override'!I1611 ), "", IF( ISBLANK( 'F_Input Override'!I1611 ), 'F_Inputs - BP'!I1611, 'F_Input Override'!I1611 ) )</f>
        <v>0</v>
      </c>
      <c r="J1611" s="58">
        <f xml:space="preserve"> IF( ISNA( 'F_Input Override'!J1611 ), "", IF( ISBLANK( 'F_Input Override'!J1611 ), 'F_Inputs - BP'!J1611, 'F_Input Override'!J1611 ) )</f>
        <v>0</v>
      </c>
      <c r="K1611" s="64" t="str">
        <f xml:space="preserve"> INDEX(Lookup!C:C, MATCH('Inp - BP final'!B1611, Lookup!B:B, 0),)</f>
        <v>Plus opex BIO</v>
      </c>
    </row>
    <row r="1612" spans="1:11">
      <c r="A1612" t="s">
        <v>355</v>
      </c>
      <c r="B1612" t="s">
        <v>212</v>
      </c>
      <c r="C1612" t="s">
        <v>213</v>
      </c>
      <c r="D1612" t="s">
        <v>47</v>
      </c>
      <c r="E1612" t="s">
        <v>41</v>
      </c>
      <c r="F1612" s="58">
        <f xml:space="preserve"> IF( ISNA( 'F_Input Override'!F1612 ), "", IF( ISBLANK( 'F_Input Override'!F1612 ), 'F_Inputs - BP'!F1612, 'F_Input Override'!F1612 ) )</f>
        <v>0</v>
      </c>
      <c r="G1612" s="58">
        <f xml:space="preserve"> IF( ISNA( 'F_Input Override'!G1612 ), "", IF( ISBLANK( 'F_Input Override'!G1612 ), 'F_Inputs - BP'!G1612, 'F_Input Override'!G1612 ) )</f>
        <v>0</v>
      </c>
      <c r="H1612" s="58">
        <f xml:space="preserve"> IF( ISNA( 'F_Input Override'!H1612 ), "", IF( ISBLANK( 'F_Input Override'!H1612 ), 'F_Inputs - BP'!H1612, 'F_Input Override'!H1612 ) )</f>
        <v>0</v>
      </c>
      <c r="I1612" s="58">
        <f xml:space="preserve"> IF( ISNA( 'F_Input Override'!I1612 ), "", IF( ISBLANK( 'F_Input Override'!I1612 ), 'F_Inputs - BP'!I1612, 'F_Input Override'!I1612 ) )</f>
        <v>0</v>
      </c>
      <c r="J1612" s="58">
        <f xml:space="preserve"> IF( ISNA( 'F_Input Override'!J1612 ), "", IF( ISBLANK( 'F_Input Override'!J1612 ), 'F_Inputs - BP'!J1612, 'F_Input Override'!J1612 ) )</f>
        <v>0</v>
      </c>
      <c r="K1612" s="64" t="str">
        <f xml:space="preserve"> INDEX(Lookup!C:C, MATCH('Inp - BP final'!B1612, Lookup!B:B, 0),)</f>
        <v>Plus opex BIO</v>
      </c>
    </row>
    <row r="1613" spans="1:11">
      <c r="A1613" t="s">
        <v>355</v>
      </c>
      <c r="B1613" t="s">
        <v>214</v>
      </c>
      <c r="C1613" t="s">
        <v>215</v>
      </c>
      <c r="D1613" t="s">
        <v>47</v>
      </c>
      <c r="E1613" t="s">
        <v>41</v>
      </c>
      <c r="F1613" s="58">
        <f xml:space="preserve"> IF( ISNA( 'F_Input Override'!F1613 ), "", IF( ISBLANK( 'F_Input Override'!F1613 ), 'F_Inputs - BP'!F1613, 'F_Input Override'!F1613 ) )</f>
        <v>0</v>
      </c>
      <c r="G1613" s="58">
        <f xml:space="preserve"> IF( ISNA( 'F_Input Override'!G1613 ), "", IF( ISBLANK( 'F_Input Override'!G1613 ), 'F_Inputs - BP'!G1613, 'F_Input Override'!G1613 ) )</f>
        <v>0</v>
      </c>
      <c r="H1613" s="58">
        <f xml:space="preserve"> IF( ISNA( 'F_Input Override'!H1613 ), "", IF( ISBLANK( 'F_Input Override'!H1613 ), 'F_Inputs - BP'!H1613, 'F_Input Override'!H1613 ) )</f>
        <v>0</v>
      </c>
      <c r="I1613" s="58">
        <f xml:space="preserve"> IF( ISNA( 'F_Input Override'!I1613 ), "", IF( ISBLANK( 'F_Input Override'!I1613 ), 'F_Inputs - BP'!I1613, 'F_Input Override'!I1613 ) )</f>
        <v>0</v>
      </c>
      <c r="J1613" s="58">
        <f xml:space="preserve"> IF( ISNA( 'F_Input Override'!J1613 ), "", IF( ISBLANK( 'F_Input Override'!J1613 ), 'F_Inputs - BP'!J1613, 'F_Input Override'!J1613 ) )</f>
        <v>0</v>
      </c>
      <c r="K1613" s="64" t="str">
        <f xml:space="preserve"> INDEX(Lookup!C:C, MATCH('Inp - BP final'!B1613, Lookup!B:B, 0),)</f>
        <v>Plus opex BIO</v>
      </c>
    </row>
    <row r="1614" spans="1:11">
      <c r="A1614" t="s">
        <v>355</v>
      </c>
      <c r="B1614" t="s">
        <v>216</v>
      </c>
      <c r="C1614" t="s">
        <v>217</v>
      </c>
      <c r="D1614" t="s">
        <v>47</v>
      </c>
      <c r="E1614" t="s">
        <v>41</v>
      </c>
      <c r="F1614" s="58" t="str">
        <f xml:space="preserve"> IF( ISNA( 'F_Input Override'!F1614 ), "", IF( ISBLANK( 'F_Input Override'!F1614 ), 'F_Inputs - BP'!F1614, 'F_Input Override'!F1614 ) )</f>
        <v/>
      </c>
      <c r="G1614" s="58" t="str">
        <f xml:space="preserve"> IF( ISNA( 'F_Input Override'!G1614 ), "", IF( ISBLANK( 'F_Input Override'!G1614 ), 'F_Inputs - BP'!G1614, 'F_Input Override'!G1614 ) )</f>
        <v/>
      </c>
      <c r="H1614" s="58" t="str">
        <f xml:space="preserve"> IF( ISNA( 'F_Input Override'!H1614 ), "", IF( ISBLANK( 'F_Input Override'!H1614 ), 'F_Inputs - BP'!H1614, 'F_Input Override'!H1614 ) )</f>
        <v/>
      </c>
      <c r="I1614" s="58" t="str">
        <f xml:space="preserve"> IF( ISNA( 'F_Input Override'!I1614 ), "", IF( ISBLANK( 'F_Input Override'!I1614 ), 'F_Inputs - BP'!I1614, 'F_Input Override'!I1614 ) )</f>
        <v/>
      </c>
      <c r="J1614" s="58" t="str">
        <f xml:space="preserve"> IF( ISNA( 'F_Input Override'!J1614 ), "", IF( ISBLANK( 'F_Input Override'!J1614 ), 'F_Inputs - BP'!J1614, 'F_Input Override'!J1614 ) )</f>
        <v/>
      </c>
      <c r="K1614" s="64" t="str">
        <f xml:space="preserve"> INDEX(Lookup!C:C, MATCH('Inp - BP final'!B1614, Lookup!B:B, 0),)</f>
        <v>Plus opex ADDN1</v>
      </c>
    </row>
    <row r="1615" spans="1:11">
      <c r="A1615" t="s">
        <v>355</v>
      </c>
      <c r="B1615" t="s">
        <v>218</v>
      </c>
      <c r="C1615" t="s">
        <v>219</v>
      </c>
      <c r="D1615" t="s">
        <v>47</v>
      </c>
      <c r="E1615" t="s">
        <v>41</v>
      </c>
      <c r="F1615" s="58" t="str">
        <f xml:space="preserve"> IF( ISNA( 'F_Input Override'!F1615 ), "", IF( ISBLANK( 'F_Input Override'!F1615 ), 'F_Inputs - BP'!F1615, 'F_Input Override'!F1615 ) )</f>
        <v/>
      </c>
      <c r="G1615" s="58" t="str">
        <f xml:space="preserve"> IF( ISNA( 'F_Input Override'!G1615 ), "", IF( ISBLANK( 'F_Input Override'!G1615 ), 'F_Inputs - BP'!G1615, 'F_Input Override'!G1615 ) )</f>
        <v/>
      </c>
      <c r="H1615" s="58" t="str">
        <f xml:space="preserve"> IF( ISNA( 'F_Input Override'!H1615 ), "", IF( ISBLANK( 'F_Input Override'!H1615 ), 'F_Inputs - BP'!H1615, 'F_Input Override'!H1615 ) )</f>
        <v/>
      </c>
      <c r="I1615" s="58" t="str">
        <f xml:space="preserve"> IF( ISNA( 'F_Input Override'!I1615 ), "", IF( ISBLANK( 'F_Input Override'!I1615 ), 'F_Inputs - BP'!I1615, 'F_Input Override'!I1615 ) )</f>
        <v/>
      </c>
      <c r="J1615" s="58" t="str">
        <f xml:space="preserve"> IF( ISNA( 'F_Input Override'!J1615 ), "", IF( ISBLANK( 'F_Input Override'!J1615 ), 'F_Inputs - BP'!J1615, 'F_Input Override'!J1615 ) )</f>
        <v/>
      </c>
      <c r="K1615" s="64" t="str">
        <f xml:space="preserve"> INDEX(Lookup!C:C, MATCH('Inp - BP final'!B1615, Lookup!B:B, 0),)</f>
        <v>Plus opex ADDN2</v>
      </c>
    </row>
    <row r="1616" spans="1:11">
      <c r="A1616" t="s">
        <v>355</v>
      </c>
      <c r="B1616" t="s">
        <v>220</v>
      </c>
      <c r="C1616" t="s">
        <v>221</v>
      </c>
      <c r="D1616" t="s">
        <v>47</v>
      </c>
      <c r="E1616" t="s">
        <v>41</v>
      </c>
      <c r="F1616" s="58">
        <f xml:space="preserve"> IF( ISNA( 'F_Input Override'!F1616 ), "", IF( ISBLANK( 'F_Input Override'!F1616 ), 'F_Inputs - BP'!F1616, 'F_Input Override'!F1616 ) )</f>
        <v>0</v>
      </c>
      <c r="G1616" s="58">
        <f xml:space="preserve"> IF( ISNA( 'F_Input Override'!G1616 ), "", IF( ISBLANK( 'F_Input Override'!G1616 ), 'F_Inputs - BP'!G1616, 'F_Input Override'!G1616 ) )</f>
        <v>0</v>
      </c>
      <c r="H1616" s="58">
        <f xml:space="preserve"> IF( ISNA( 'F_Input Override'!H1616 ), "", IF( ISBLANK( 'F_Input Override'!H1616 ), 'F_Inputs - BP'!H1616, 'F_Input Override'!H1616 ) )</f>
        <v>0</v>
      </c>
      <c r="I1616" s="58">
        <f xml:space="preserve"> IF( ISNA( 'F_Input Override'!I1616 ), "", IF( ISBLANK( 'F_Input Override'!I1616 ), 'F_Inputs - BP'!I1616, 'F_Input Override'!I1616 ) )</f>
        <v>0</v>
      </c>
      <c r="J1616" s="58">
        <f xml:space="preserve"> IF( ISNA( 'F_Input Override'!J1616 ), "", IF( ISBLANK( 'F_Input Override'!J1616 ), 'F_Inputs - BP'!J1616, 'F_Input Override'!J1616 ) )</f>
        <v>0</v>
      </c>
      <c r="K1616" s="64" t="str">
        <f xml:space="preserve"> INDEX(Lookup!C:C, MATCH('Inp - BP final'!B1616, Lookup!B:B, 0),)</f>
        <v>Plus opex Total</v>
      </c>
    </row>
    <row r="1617" spans="1:11">
      <c r="A1617" t="s">
        <v>355</v>
      </c>
      <c r="B1617" t="s">
        <v>222</v>
      </c>
      <c r="C1617" t="s">
        <v>223</v>
      </c>
      <c r="D1617" t="s">
        <v>47</v>
      </c>
      <c r="E1617" t="s">
        <v>41</v>
      </c>
      <c r="F1617" s="58">
        <f xml:space="preserve"> IF( ISNA( 'F_Input Override'!F1617 ), "", IF( ISBLANK( 'F_Input Override'!F1617 ), 'F_Inputs - BP'!F1617, 'F_Input Override'!F1617 ) )</f>
        <v>0</v>
      </c>
      <c r="G1617" s="58">
        <f xml:space="preserve"> IF( ISNA( 'F_Input Override'!G1617 ), "", IF( ISBLANK( 'F_Input Override'!G1617 ), 'F_Inputs - BP'!G1617, 'F_Input Override'!G1617 ) )</f>
        <v>0</v>
      </c>
      <c r="H1617" s="58">
        <f xml:space="preserve"> IF( ISNA( 'F_Input Override'!H1617 ), "", IF( ISBLANK( 'F_Input Override'!H1617 ), 'F_Inputs - BP'!H1617, 'F_Input Override'!H1617 ) )</f>
        <v>0</v>
      </c>
      <c r="I1617" s="58">
        <f xml:space="preserve"> IF( ISNA( 'F_Input Override'!I1617 ), "", IF( ISBLANK( 'F_Input Override'!I1617 ), 'F_Inputs - BP'!I1617, 'F_Input Override'!I1617 ) )</f>
        <v>0</v>
      </c>
      <c r="J1617" s="58">
        <f xml:space="preserve"> IF( ISNA( 'F_Input Override'!J1617 ), "", IF( ISBLANK( 'F_Input Override'!J1617 ), 'F_Inputs - BP'!J1617, 'F_Input Override'!J1617 ) )</f>
        <v>0</v>
      </c>
      <c r="K1617" s="64" t="str">
        <f xml:space="preserve"> INDEX(Lookup!C:C, MATCH('Inp - BP final'!B1617, Lookup!B:B, 0),)</f>
        <v>Plus totex WWN+</v>
      </c>
    </row>
    <row r="1618" spans="1:11">
      <c r="A1618" t="s">
        <v>355</v>
      </c>
      <c r="B1618" t="s">
        <v>224</v>
      </c>
      <c r="C1618" t="s">
        <v>225</v>
      </c>
      <c r="D1618" t="s">
        <v>47</v>
      </c>
      <c r="E1618" t="s">
        <v>41</v>
      </c>
      <c r="F1618" s="58">
        <f xml:space="preserve"> IF( ISNA( 'F_Input Override'!F1618 ), "", IF( ISBLANK( 'F_Input Override'!F1618 ), 'F_Inputs - BP'!F1618, 'F_Input Override'!F1618 ) )</f>
        <v>0</v>
      </c>
      <c r="G1618" s="58">
        <f xml:space="preserve"> IF( ISNA( 'F_Input Override'!G1618 ), "", IF( ISBLANK( 'F_Input Override'!G1618 ), 'F_Inputs - BP'!G1618, 'F_Input Override'!G1618 ) )</f>
        <v>0</v>
      </c>
      <c r="H1618" s="58">
        <f xml:space="preserve"> IF( ISNA( 'F_Input Override'!H1618 ), "", IF( ISBLANK( 'F_Input Override'!H1618 ), 'F_Inputs - BP'!H1618, 'F_Input Override'!H1618 ) )</f>
        <v>0</v>
      </c>
      <c r="I1618" s="58">
        <f xml:space="preserve"> IF( ISNA( 'F_Input Override'!I1618 ), "", IF( ISBLANK( 'F_Input Override'!I1618 ), 'F_Inputs - BP'!I1618, 'F_Input Override'!I1618 ) )</f>
        <v>0</v>
      </c>
      <c r="J1618" s="58">
        <f xml:space="preserve"> IF( ISNA( 'F_Input Override'!J1618 ), "", IF( ISBLANK( 'F_Input Override'!J1618 ), 'F_Inputs - BP'!J1618, 'F_Input Override'!J1618 ) )</f>
        <v>0</v>
      </c>
      <c r="K1618" s="64" t="str">
        <f xml:space="preserve"> INDEX(Lookup!C:C, MATCH('Inp - BP final'!B1618, Lookup!B:B, 0),)</f>
        <v>Plus totex WWN+</v>
      </c>
    </row>
    <row r="1619" spans="1:11">
      <c r="A1619" t="s">
        <v>355</v>
      </c>
      <c r="B1619" t="s">
        <v>226</v>
      </c>
      <c r="C1619" t="s">
        <v>227</v>
      </c>
      <c r="D1619" t="s">
        <v>47</v>
      </c>
      <c r="E1619" t="s">
        <v>41</v>
      </c>
      <c r="F1619" s="58">
        <f xml:space="preserve"> IF( ISNA( 'F_Input Override'!F1619 ), "", IF( ISBLANK( 'F_Input Override'!F1619 ), 'F_Inputs - BP'!F1619, 'F_Input Override'!F1619 ) )</f>
        <v>0</v>
      </c>
      <c r="G1619" s="58">
        <f xml:space="preserve"> IF( ISNA( 'F_Input Override'!G1619 ), "", IF( ISBLANK( 'F_Input Override'!G1619 ), 'F_Inputs - BP'!G1619, 'F_Input Override'!G1619 ) )</f>
        <v>0</v>
      </c>
      <c r="H1619" s="58">
        <f xml:space="preserve"> IF( ISNA( 'F_Input Override'!H1619 ), "", IF( ISBLANK( 'F_Input Override'!H1619 ), 'F_Inputs - BP'!H1619, 'F_Input Override'!H1619 ) )</f>
        <v>0</v>
      </c>
      <c r="I1619" s="58">
        <f xml:space="preserve"> IF( ISNA( 'F_Input Override'!I1619 ), "", IF( ISBLANK( 'F_Input Override'!I1619 ), 'F_Inputs - BP'!I1619, 'F_Input Override'!I1619 ) )</f>
        <v>0</v>
      </c>
      <c r="J1619" s="58">
        <f xml:space="preserve"> IF( ISNA( 'F_Input Override'!J1619 ), "", IF( ISBLANK( 'F_Input Override'!J1619 ), 'F_Inputs - BP'!J1619, 'F_Input Override'!J1619 ) )</f>
        <v>0</v>
      </c>
      <c r="K1619" s="64" t="str">
        <f xml:space="preserve"> INDEX(Lookup!C:C, MATCH('Inp - BP final'!B1619, Lookup!B:B, 0),)</f>
        <v>Plus totex WWN+</v>
      </c>
    </row>
    <row r="1620" spans="1:11">
      <c r="A1620" t="s">
        <v>355</v>
      </c>
      <c r="B1620" t="s">
        <v>228</v>
      </c>
      <c r="C1620" t="s">
        <v>229</v>
      </c>
      <c r="D1620" t="s">
        <v>47</v>
      </c>
      <c r="E1620" t="s">
        <v>41</v>
      </c>
      <c r="F1620" s="58">
        <f xml:space="preserve"> IF( ISNA( 'F_Input Override'!F1620 ), "", IF( ISBLANK( 'F_Input Override'!F1620 ), 'F_Inputs - BP'!F1620, 'F_Input Override'!F1620 ) )</f>
        <v>0</v>
      </c>
      <c r="G1620" s="58">
        <f xml:space="preserve"> IF( ISNA( 'F_Input Override'!G1620 ), "", IF( ISBLANK( 'F_Input Override'!G1620 ), 'F_Inputs - BP'!G1620, 'F_Input Override'!G1620 ) )</f>
        <v>0</v>
      </c>
      <c r="H1620" s="58">
        <f xml:space="preserve"> IF( ISNA( 'F_Input Override'!H1620 ), "", IF( ISBLANK( 'F_Input Override'!H1620 ), 'F_Inputs - BP'!H1620, 'F_Input Override'!H1620 ) )</f>
        <v>0</v>
      </c>
      <c r="I1620" s="58">
        <f xml:space="preserve"> IF( ISNA( 'F_Input Override'!I1620 ), "", IF( ISBLANK( 'F_Input Override'!I1620 ), 'F_Inputs - BP'!I1620, 'F_Input Override'!I1620 ) )</f>
        <v>0</v>
      </c>
      <c r="J1620" s="58">
        <f xml:space="preserve"> IF( ISNA( 'F_Input Override'!J1620 ), "", IF( ISBLANK( 'F_Input Override'!J1620 ), 'F_Inputs - BP'!J1620, 'F_Input Override'!J1620 ) )</f>
        <v>0</v>
      </c>
      <c r="K1620" s="64" t="str">
        <f xml:space="preserve"> INDEX(Lookup!C:C, MATCH('Inp - BP final'!B1620, Lookup!B:B, 0),)</f>
        <v>Plus totex WWN+</v>
      </c>
    </row>
    <row r="1621" spans="1:11">
      <c r="A1621" t="s">
        <v>355</v>
      </c>
      <c r="B1621" t="s">
        <v>230</v>
      </c>
      <c r="C1621" t="s">
        <v>231</v>
      </c>
      <c r="D1621" t="s">
        <v>47</v>
      </c>
      <c r="E1621" t="s">
        <v>41</v>
      </c>
      <c r="F1621" s="58">
        <f xml:space="preserve"> IF( ISNA( 'F_Input Override'!F1621 ), "", IF( ISBLANK( 'F_Input Override'!F1621 ), 'F_Inputs - BP'!F1621, 'F_Input Override'!F1621 ) )</f>
        <v>0</v>
      </c>
      <c r="G1621" s="58">
        <f xml:space="preserve"> IF( ISNA( 'F_Input Override'!G1621 ), "", IF( ISBLANK( 'F_Input Override'!G1621 ), 'F_Inputs - BP'!G1621, 'F_Input Override'!G1621 ) )</f>
        <v>0</v>
      </c>
      <c r="H1621" s="58">
        <f xml:space="preserve"> IF( ISNA( 'F_Input Override'!H1621 ), "", IF( ISBLANK( 'F_Input Override'!H1621 ), 'F_Inputs - BP'!H1621, 'F_Input Override'!H1621 ) )</f>
        <v>0</v>
      </c>
      <c r="I1621" s="58">
        <f xml:space="preserve"> IF( ISNA( 'F_Input Override'!I1621 ), "", IF( ISBLANK( 'F_Input Override'!I1621 ), 'F_Inputs - BP'!I1621, 'F_Input Override'!I1621 ) )</f>
        <v>0</v>
      </c>
      <c r="J1621" s="58">
        <f xml:space="preserve"> IF( ISNA( 'F_Input Override'!J1621 ), "", IF( ISBLANK( 'F_Input Override'!J1621 ), 'F_Inputs - BP'!J1621, 'F_Input Override'!J1621 ) )</f>
        <v>0</v>
      </c>
      <c r="K1621" s="64" t="str">
        <f xml:space="preserve"> INDEX(Lookup!C:C, MATCH('Inp - BP final'!B1621, Lookup!B:B, 0),)</f>
        <v>Plus totex WWN+</v>
      </c>
    </row>
    <row r="1622" spans="1:11">
      <c r="A1622" t="s">
        <v>355</v>
      </c>
      <c r="B1622" t="s">
        <v>232</v>
      </c>
      <c r="C1622" t="s">
        <v>233</v>
      </c>
      <c r="D1622" t="s">
        <v>47</v>
      </c>
      <c r="E1622" t="s">
        <v>41</v>
      </c>
      <c r="F1622" s="58">
        <f xml:space="preserve"> IF( ISNA( 'F_Input Override'!F1622 ), "", IF( ISBLANK( 'F_Input Override'!F1622 ), 'F_Inputs - BP'!F1622, 'F_Input Override'!F1622 ) )</f>
        <v>0</v>
      </c>
      <c r="G1622" s="58">
        <f xml:space="preserve"> IF( ISNA( 'F_Input Override'!G1622 ), "", IF( ISBLANK( 'F_Input Override'!G1622 ), 'F_Inputs - BP'!G1622, 'F_Input Override'!G1622 ) )</f>
        <v>0</v>
      </c>
      <c r="H1622" s="58">
        <f xml:space="preserve"> IF( ISNA( 'F_Input Override'!H1622 ), "", IF( ISBLANK( 'F_Input Override'!H1622 ), 'F_Inputs - BP'!H1622, 'F_Input Override'!H1622 ) )</f>
        <v>0</v>
      </c>
      <c r="I1622" s="58">
        <f xml:space="preserve"> IF( ISNA( 'F_Input Override'!I1622 ), "", IF( ISBLANK( 'F_Input Override'!I1622 ), 'F_Inputs - BP'!I1622, 'F_Input Override'!I1622 ) )</f>
        <v>0</v>
      </c>
      <c r="J1622" s="58">
        <f xml:space="preserve"> IF( ISNA( 'F_Input Override'!J1622 ), "", IF( ISBLANK( 'F_Input Override'!J1622 ), 'F_Inputs - BP'!J1622, 'F_Input Override'!J1622 ) )</f>
        <v>0</v>
      </c>
      <c r="K1622" s="64" t="str">
        <f xml:space="preserve"> INDEX(Lookup!C:C, MATCH('Inp - BP final'!B1622, Lookup!B:B, 0),)</f>
        <v>Plus totex BIO</v>
      </c>
    </row>
    <row r="1623" spans="1:11">
      <c r="A1623" t="s">
        <v>355</v>
      </c>
      <c r="B1623" t="s">
        <v>234</v>
      </c>
      <c r="C1623" t="s">
        <v>235</v>
      </c>
      <c r="D1623" t="s">
        <v>47</v>
      </c>
      <c r="E1623" t="s">
        <v>41</v>
      </c>
      <c r="F1623" s="58">
        <f xml:space="preserve"> IF( ISNA( 'F_Input Override'!F1623 ), "", IF( ISBLANK( 'F_Input Override'!F1623 ), 'F_Inputs - BP'!F1623, 'F_Input Override'!F1623 ) )</f>
        <v>0</v>
      </c>
      <c r="G1623" s="58">
        <f xml:space="preserve"> IF( ISNA( 'F_Input Override'!G1623 ), "", IF( ISBLANK( 'F_Input Override'!G1623 ), 'F_Inputs - BP'!G1623, 'F_Input Override'!G1623 ) )</f>
        <v>0</v>
      </c>
      <c r="H1623" s="58">
        <f xml:space="preserve"> IF( ISNA( 'F_Input Override'!H1623 ), "", IF( ISBLANK( 'F_Input Override'!H1623 ), 'F_Inputs - BP'!H1623, 'F_Input Override'!H1623 ) )</f>
        <v>0</v>
      </c>
      <c r="I1623" s="58">
        <f xml:space="preserve"> IF( ISNA( 'F_Input Override'!I1623 ), "", IF( ISBLANK( 'F_Input Override'!I1623 ), 'F_Inputs - BP'!I1623, 'F_Input Override'!I1623 ) )</f>
        <v>0</v>
      </c>
      <c r="J1623" s="58">
        <f xml:space="preserve"> IF( ISNA( 'F_Input Override'!J1623 ), "", IF( ISBLANK( 'F_Input Override'!J1623 ), 'F_Inputs - BP'!J1623, 'F_Input Override'!J1623 ) )</f>
        <v>0</v>
      </c>
      <c r="K1623" s="64" t="str">
        <f xml:space="preserve"> INDEX(Lookup!C:C, MATCH('Inp - BP final'!B1623, Lookup!B:B, 0),)</f>
        <v>Plus totex BIO</v>
      </c>
    </row>
    <row r="1624" spans="1:11">
      <c r="A1624" t="s">
        <v>355</v>
      </c>
      <c r="B1624" t="s">
        <v>236</v>
      </c>
      <c r="C1624" t="s">
        <v>237</v>
      </c>
      <c r="D1624" t="s">
        <v>47</v>
      </c>
      <c r="E1624" t="s">
        <v>41</v>
      </c>
      <c r="F1624" s="58">
        <f xml:space="preserve"> IF( ISNA( 'F_Input Override'!F1624 ), "", IF( ISBLANK( 'F_Input Override'!F1624 ), 'F_Inputs - BP'!F1624, 'F_Input Override'!F1624 ) )</f>
        <v>0</v>
      </c>
      <c r="G1624" s="58">
        <f xml:space="preserve"> IF( ISNA( 'F_Input Override'!G1624 ), "", IF( ISBLANK( 'F_Input Override'!G1624 ), 'F_Inputs - BP'!G1624, 'F_Input Override'!G1624 ) )</f>
        <v>0</v>
      </c>
      <c r="H1624" s="58">
        <f xml:space="preserve"> IF( ISNA( 'F_Input Override'!H1624 ), "", IF( ISBLANK( 'F_Input Override'!H1624 ), 'F_Inputs - BP'!H1624, 'F_Input Override'!H1624 ) )</f>
        <v>0</v>
      </c>
      <c r="I1624" s="58">
        <f xml:space="preserve"> IF( ISNA( 'F_Input Override'!I1624 ), "", IF( ISBLANK( 'F_Input Override'!I1624 ), 'F_Inputs - BP'!I1624, 'F_Input Override'!I1624 ) )</f>
        <v>0</v>
      </c>
      <c r="J1624" s="58">
        <f xml:space="preserve"> IF( ISNA( 'F_Input Override'!J1624 ), "", IF( ISBLANK( 'F_Input Override'!J1624 ), 'F_Inputs - BP'!J1624, 'F_Input Override'!J1624 ) )</f>
        <v>0</v>
      </c>
      <c r="K1624" s="64" t="str">
        <f xml:space="preserve"> INDEX(Lookup!C:C, MATCH('Inp - BP final'!B1624, Lookup!B:B, 0),)</f>
        <v>Plus totex BIO</v>
      </c>
    </row>
    <row r="1625" spans="1:11">
      <c r="A1625" t="s">
        <v>355</v>
      </c>
      <c r="B1625" t="s">
        <v>238</v>
      </c>
      <c r="C1625" t="s">
        <v>239</v>
      </c>
      <c r="D1625" t="s">
        <v>47</v>
      </c>
      <c r="E1625" t="s">
        <v>41</v>
      </c>
      <c r="F1625" s="58">
        <f xml:space="preserve"> IF( ISNA( 'F_Input Override'!F1625 ), "", IF( ISBLANK( 'F_Input Override'!F1625 ), 'F_Inputs - BP'!F1625, 'F_Input Override'!F1625 ) )</f>
        <v>0</v>
      </c>
      <c r="G1625" s="58">
        <f xml:space="preserve"> IF( ISNA( 'F_Input Override'!G1625 ), "", IF( ISBLANK( 'F_Input Override'!G1625 ), 'F_Inputs - BP'!G1625, 'F_Input Override'!G1625 ) )</f>
        <v>0</v>
      </c>
      <c r="H1625" s="58">
        <f xml:space="preserve"> IF( ISNA( 'F_Input Override'!H1625 ), "", IF( ISBLANK( 'F_Input Override'!H1625 ), 'F_Inputs - BP'!H1625, 'F_Input Override'!H1625 ) )</f>
        <v>0</v>
      </c>
      <c r="I1625" s="58">
        <f xml:space="preserve"> IF( ISNA( 'F_Input Override'!I1625 ), "", IF( ISBLANK( 'F_Input Override'!I1625 ), 'F_Inputs - BP'!I1625, 'F_Input Override'!I1625 ) )</f>
        <v>0</v>
      </c>
      <c r="J1625" s="58">
        <f xml:space="preserve"> IF( ISNA( 'F_Input Override'!J1625 ), "", IF( ISBLANK( 'F_Input Override'!J1625 ), 'F_Inputs - BP'!J1625, 'F_Input Override'!J1625 ) )</f>
        <v>0</v>
      </c>
      <c r="K1625" s="64" t="str">
        <f xml:space="preserve"> INDEX(Lookup!C:C, MATCH('Inp - BP final'!B1625, Lookup!B:B, 0),)</f>
        <v>Plus totex ADDN1</v>
      </c>
    </row>
    <row r="1626" spans="1:11">
      <c r="A1626" t="s">
        <v>355</v>
      </c>
      <c r="B1626" t="s">
        <v>240</v>
      </c>
      <c r="C1626" t="s">
        <v>241</v>
      </c>
      <c r="D1626" t="s">
        <v>47</v>
      </c>
      <c r="E1626" t="s">
        <v>41</v>
      </c>
      <c r="F1626" s="58">
        <f xml:space="preserve"> IF( ISNA( 'F_Input Override'!F1626 ), "", IF( ISBLANK( 'F_Input Override'!F1626 ), 'F_Inputs - BP'!F1626, 'F_Input Override'!F1626 ) )</f>
        <v>0</v>
      </c>
      <c r="G1626" s="58">
        <f xml:space="preserve"> IF( ISNA( 'F_Input Override'!G1626 ), "", IF( ISBLANK( 'F_Input Override'!G1626 ), 'F_Inputs - BP'!G1626, 'F_Input Override'!G1626 ) )</f>
        <v>0</v>
      </c>
      <c r="H1626" s="58">
        <f xml:space="preserve"> IF( ISNA( 'F_Input Override'!H1626 ), "", IF( ISBLANK( 'F_Input Override'!H1626 ), 'F_Inputs - BP'!H1626, 'F_Input Override'!H1626 ) )</f>
        <v>0</v>
      </c>
      <c r="I1626" s="58">
        <f xml:space="preserve"> IF( ISNA( 'F_Input Override'!I1626 ), "", IF( ISBLANK( 'F_Input Override'!I1626 ), 'F_Inputs - BP'!I1626, 'F_Input Override'!I1626 ) )</f>
        <v>0</v>
      </c>
      <c r="J1626" s="58">
        <f xml:space="preserve"> IF( ISNA( 'F_Input Override'!J1626 ), "", IF( ISBLANK( 'F_Input Override'!J1626 ), 'F_Inputs - BP'!J1626, 'F_Input Override'!J1626 ) )</f>
        <v>0</v>
      </c>
      <c r="K1626" s="64" t="str">
        <f xml:space="preserve"> INDEX(Lookup!C:C, MATCH('Inp - BP final'!B1626, Lookup!B:B, 0),)</f>
        <v>Plus totex ADDN2</v>
      </c>
    </row>
    <row r="1627" spans="1:11">
      <c r="A1627" t="s">
        <v>355</v>
      </c>
      <c r="B1627" t="s">
        <v>242</v>
      </c>
      <c r="C1627" t="s">
        <v>243</v>
      </c>
      <c r="D1627" t="s">
        <v>47</v>
      </c>
      <c r="E1627" t="s">
        <v>41</v>
      </c>
      <c r="F1627" s="58">
        <f xml:space="preserve"> IF( ISNA( 'F_Input Override'!F1627 ), "", IF( ISBLANK( 'F_Input Override'!F1627 ), 'F_Inputs - BP'!F1627, 'F_Input Override'!F1627 ) )</f>
        <v>0</v>
      </c>
      <c r="G1627" s="58">
        <f xml:space="preserve"> IF( ISNA( 'F_Input Override'!G1627 ), "", IF( ISBLANK( 'F_Input Override'!G1627 ), 'F_Inputs - BP'!G1627, 'F_Input Override'!G1627 ) )</f>
        <v>0</v>
      </c>
      <c r="H1627" s="58">
        <f xml:space="preserve"> IF( ISNA( 'F_Input Override'!H1627 ), "", IF( ISBLANK( 'F_Input Override'!H1627 ), 'F_Inputs - BP'!H1627, 'F_Input Override'!H1627 ) )</f>
        <v>0</v>
      </c>
      <c r="I1627" s="58">
        <f xml:space="preserve"> IF( ISNA( 'F_Input Override'!I1627 ), "", IF( ISBLANK( 'F_Input Override'!I1627 ), 'F_Inputs - BP'!I1627, 'F_Input Override'!I1627 ) )</f>
        <v>0</v>
      </c>
      <c r="J1627" s="58">
        <f xml:space="preserve"> IF( ISNA( 'F_Input Override'!J1627 ), "", IF( ISBLANK( 'F_Input Override'!J1627 ), 'F_Inputs - BP'!J1627, 'F_Input Override'!J1627 ) )</f>
        <v>0</v>
      </c>
      <c r="K1627" s="64" t="str">
        <f xml:space="preserve"> INDEX(Lookup!C:C, MATCH('Inp - BP final'!B1627, Lookup!B:B, 0),)</f>
        <v>Plus totex Total</v>
      </c>
    </row>
    <row r="1628" spans="1:11">
      <c r="A1628" t="s">
        <v>355</v>
      </c>
      <c r="B1628" t="s">
        <v>244</v>
      </c>
      <c r="C1628" t="s">
        <v>245</v>
      </c>
      <c r="D1628" t="s">
        <v>47</v>
      </c>
      <c r="E1628" t="s">
        <v>41</v>
      </c>
      <c r="F1628" s="58">
        <f xml:space="preserve"> IF( ISNA( 'F_Input Override'!F1628 ), "", IF( ISBLANK( 'F_Input Override'!F1628 ), 'F_Inputs - BP'!F1628, 'F_Input Override'!F1628 ) )</f>
        <v>0</v>
      </c>
      <c r="G1628" s="58">
        <f xml:space="preserve"> IF( ISNA( 'F_Input Override'!G1628 ), "", IF( ISBLANK( 'F_Input Override'!G1628 ), 'F_Inputs - BP'!G1628, 'F_Input Override'!G1628 ) )</f>
        <v>0</v>
      </c>
      <c r="H1628" s="58">
        <f xml:space="preserve"> IF( ISNA( 'F_Input Override'!H1628 ), "", IF( ISBLANK( 'F_Input Override'!H1628 ), 'F_Inputs - BP'!H1628, 'F_Input Override'!H1628 ) )</f>
        <v>0</v>
      </c>
      <c r="I1628" s="58">
        <f xml:space="preserve"> IF( ISNA( 'F_Input Override'!I1628 ), "", IF( ISBLANK( 'F_Input Override'!I1628 ), 'F_Inputs - BP'!I1628, 'F_Input Override'!I1628 ) )</f>
        <v>0</v>
      </c>
      <c r="J1628" s="58">
        <f xml:space="preserve"> IF( ISNA( 'F_Input Override'!J1628 ), "", IF( ISBLANK( 'F_Input Override'!J1628 ), 'F_Inputs - BP'!J1628, 'F_Input Override'!J1628 ) )</f>
        <v>0</v>
      </c>
      <c r="K1628" s="64" t="str">
        <f xml:space="preserve"> INDEX(Lookup!C:C, MATCH('Inp - BP final'!B1628, Lookup!B:B, 0),)</f>
        <v>Plus capex WWN+</v>
      </c>
    </row>
    <row r="1629" spans="1:11">
      <c r="A1629" t="s">
        <v>355</v>
      </c>
      <c r="B1629" t="s">
        <v>246</v>
      </c>
      <c r="C1629" t="s">
        <v>247</v>
      </c>
      <c r="D1629" t="s">
        <v>47</v>
      </c>
      <c r="E1629" t="s">
        <v>41</v>
      </c>
      <c r="F1629" s="58">
        <f xml:space="preserve"> IF( ISNA( 'F_Input Override'!F1629 ), "", IF( ISBLANK( 'F_Input Override'!F1629 ), 'F_Inputs - BP'!F1629, 'F_Input Override'!F1629 ) )</f>
        <v>0</v>
      </c>
      <c r="G1629" s="58">
        <f xml:space="preserve"> IF( ISNA( 'F_Input Override'!G1629 ), "", IF( ISBLANK( 'F_Input Override'!G1629 ), 'F_Inputs - BP'!G1629, 'F_Input Override'!G1629 ) )</f>
        <v>0</v>
      </c>
      <c r="H1629" s="58">
        <f xml:space="preserve"> IF( ISNA( 'F_Input Override'!H1629 ), "", IF( ISBLANK( 'F_Input Override'!H1629 ), 'F_Inputs - BP'!H1629, 'F_Input Override'!H1629 ) )</f>
        <v>0</v>
      </c>
      <c r="I1629" s="58">
        <f xml:space="preserve"> IF( ISNA( 'F_Input Override'!I1629 ), "", IF( ISBLANK( 'F_Input Override'!I1629 ), 'F_Inputs - BP'!I1629, 'F_Input Override'!I1629 ) )</f>
        <v>0</v>
      </c>
      <c r="J1629" s="58">
        <f xml:space="preserve"> IF( ISNA( 'F_Input Override'!J1629 ), "", IF( ISBLANK( 'F_Input Override'!J1629 ), 'F_Inputs - BP'!J1629, 'F_Input Override'!J1629 ) )</f>
        <v>0</v>
      </c>
      <c r="K1629" s="64" t="str">
        <f xml:space="preserve"> INDEX(Lookup!C:C, MATCH('Inp - BP final'!B1629, Lookup!B:B, 0),)</f>
        <v>Plus capex WWN+</v>
      </c>
    </row>
    <row r="1630" spans="1:11">
      <c r="A1630" t="s">
        <v>355</v>
      </c>
      <c r="B1630" t="s">
        <v>248</v>
      </c>
      <c r="C1630" t="s">
        <v>249</v>
      </c>
      <c r="D1630" t="s">
        <v>47</v>
      </c>
      <c r="E1630" t="s">
        <v>41</v>
      </c>
      <c r="F1630" s="58">
        <f xml:space="preserve"> IF( ISNA( 'F_Input Override'!F1630 ), "", IF( ISBLANK( 'F_Input Override'!F1630 ), 'F_Inputs - BP'!F1630, 'F_Input Override'!F1630 ) )</f>
        <v>0</v>
      </c>
      <c r="G1630" s="58">
        <f xml:space="preserve"> IF( ISNA( 'F_Input Override'!G1630 ), "", IF( ISBLANK( 'F_Input Override'!G1630 ), 'F_Inputs - BP'!G1630, 'F_Input Override'!G1630 ) )</f>
        <v>0</v>
      </c>
      <c r="H1630" s="58">
        <f xml:space="preserve"> IF( ISNA( 'F_Input Override'!H1630 ), "", IF( ISBLANK( 'F_Input Override'!H1630 ), 'F_Inputs - BP'!H1630, 'F_Input Override'!H1630 ) )</f>
        <v>0</v>
      </c>
      <c r="I1630" s="58">
        <f xml:space="preserve"> IF( ISNA( 'F_Input Override'!I1630 ), "", IF( ISBLANK( 'F_Input Override'!I1630 ), 'F_Inputs - BP'!I1630, 'F_Input Override'!I1630 ) )</f>
        <v>0</v>
      </c>
      <c r="J1630" s="58">
        <f xml:space="preserve"> IF( ISNA( 'F_Input Override'!J1630 ), "", IF( ISBLANK( 'F_Input Override'!J1630 ), 'F_Inputs - BP'!J1630, 'F_Input Override'!J1630 ) )</f>
        <v>0</v>
      </c>
      <c r="K1630" s="64" t="str">
        <f xml:space="preserve"> INDEX(Lookup!C:C, MATCH('Inp - BP final'!B1630, Lookup!B:B, 0),)</f>
        <v>Plus capex WWN+</v>
      </c>
    </row>
    <row r="1631" spans="1:11">
      <c r="A1631" t="s">
        <v>355</v>
      </c>
      <c r="B1631" t="s">
        <v>250</v>
      </c>
      <c r="C1631" t="s">
        <v>251</v>
      </c>
      <c r="D1631" t="s">
        <v>47</v>
      </c>
      <c r="E1631" t="s">
        <v>41</v>
      </c>
      <c r="F1631" s="58">
        <f xml:space="preserve"> IF( ISNA( 'F_Input Override'!F1631 ), "", IF( ISBLANK( 'F_Input Override'!F1631 ), 'F_Inputs - BP'!F1631, 'F_Input Override'!F1631 ) )</f>
        <v>0</v>
      </c>
      <c r="G1631" s="58">
        <f xml:space="preserve"> IF( ISNA( 'F_Input Override'!G1631 ), "", IF( ISBLANK( 'F_Input Override'!G1631 ), 'F_Inputs - BP'!G1631, 'F_Input Override'!G1631 ) )</f>
        <v>0</v>
      </c>
      <c r="H1631" s="58">
        <f xml:space="preserve"> IF( ISNA( 'F_Input Override'!H1631 ), "", IF( ISBLANK( 'F_Input Override'!H1631 ), 'F_Inputs - BP'!H1631, 'F_Input Override'!H1631 ) )</f>
        <v>0</v>
      </c>
      <c r="I1631" s="58">
        <f xml:space="preserve"> IF( ISNA( 'F_Input Override'!I1631 ), "", IF( ISBLANK( 'F_Input Override'!I1631 ), 'F_Inputs - BP'!I1631, 'F_Input Override'!I1631 ) )</f>
        <v>0</v>
      </c>
      <c r="J1631" s="58">
        <f xml:space="preserve"> IF( ISNA( 'F_Input Override'!J1631 ), "", IF( ISBLANK( 'F_Input Override'!J1631 ), 'F_Inputs - BP'!J1631, 'F_Input Override'!J1631 ) )</f>
        <v>0</v>
      </c>
      <c r="K1631" s="64" t="str">
        <f xml:space="preserve"> INDEX(Lookup!C:C, MATCH('Inp - BP final'!B1631, Lookup!B:B, 0),)</f>
        <v>Plus capex WWN+</v>
      </c>
    </row>
    <row r="1632" spans="1:11">
      <c r="A1632" t="s">
        <v>355</v>
      </c>
      <c r="B1632" t="s">
        <v>252</v>
      </c>
      <c r="C1632" t="s">
        <v>253</v>
      </c>
      <c r="D1632" t="s">
        <v>47</v>
      </c>
      <c r="E1632" t="s">
        <v>41</v>
      </c>
      <c r="F1632" s="58">
        <f xml:space="preserve"> IF( ISNA( 'F_Input Override'!F1632 ), "", IF( ISBLANK( 'F_Input Override'!F1632 ), 'F_Inputs - BP'!F1632, 'F_Input Override'!F1632 ) )</f>
        <v>0</v>
      </c>
      <c r="G1632" s="58">
        <f xml:space="preserve"> IF( ISNA( 'F_Input Override'!G1632 ), "", IF( ISBLANK( 'F_Input Override'!G1632 ), 'F_Inputs - BP'!G1632, 'F_Input Override'!G1632 ) )</f>
        <v>0</v>
      </c>
      <c r="H1632" s="58">
        <f xml:space="preserve"> IF( ISNA( 'F_Input Override'!H1632 ), "", IF( ISBLANK( 'F_Input Override'!H1632 ), 'F_Inputs - BP'!H1632, 'F_Input Override'!H1632 ) )</f>
        <v>0</v>
      </c>
      <c r="I1632" s="58">
        <f xml:space="preserve"> IF( ISNA( 'F_Input Override'!I1632 ), "", IF( ISBLANK( 'F_Input Override'!I1632 ), 'F_Inputs - BP'!I1632, 'F_Input Override'!I1632 ) )</f>
        <v>0</v>
      </c>
      <c r="J1632" s="58">
        <f xml:space="preserve"> IF( ISNA( 'F_Input Override'!J1632 ), "", IF( ISBLANK( 'F_Input Override'!J1632 ), 'F_Inputs - BP'!J1632, 'F_Input Override'!J1632 ) )</f>
        <v>0</v>
      </c>
      <c r="K1632" s="64" t="str">
        <f xml:space="preserve"> INDEX(Lookup!C:C, MATCH('Inp - BP final'!B1632, Lookup!B:B, 0),)</f>
        <v>Plus capex WWN+</v>
      </c>
    </row>
    <row r="1633" spans="1:11">
      <c r="A1633" t="s">
        <v>355</v>
      </c>
      <c r="B1633" t="s">
        <v>254</v>
      </c>
      <c r="C1633" t="s">
        <v>255</v>
      </c>
      <c r="D1633" t="s">
        <v>47</v>
      </c>
      <c r="E1633" t="s">
        <v>41</v>
      </c>
      <c r="F1633" s="58">
        <f xml:space="preserve"> IF( ISNA( 'F_Input Override'!F1633 ), "", IF( ISBLANK( 'F_Input Override'!F1633 ), 'F_Inputs - BP'!F1633, 'F_Input Override'!F1633 ) )</f>
        <v>0</v>
      </c>
      <c r="G1633" s="58">
        <f xml:space="preserve"> IF( ISNA( 'F_Input Override'!G1633 ), "", IF( ISBLANK( 'F_Input Override'!G1633 ), 'F_Inputs - BP'!G1633, 'F_Input Override'!G1633 ) )</f>
        <v>0</v>
      </c>
      <c r="H1633" s="58">
        <f xml:space="preserve"> IF( ISNA( 'F_Input Override'!H1633 ), "", IF( ISBLANK( 'F_Input Override'!H1633 ), 'F_Inputs - BP'!H1633, 'F_Input Override'!H1633 ) )</f>
        <v>0</v>
      </c>
      <c r="I1633" s="58">
        <f xml:space="preserve"> IF( ISNA( 'F_Input Override'!I1633 ), "", IF( ISBLANK( 'F_Input Override'!I1633 ), 'F_Inputs - BP'!I1633, 'F_Input Override'!I1633 ) )</f>
        <v>0</v>
      </c>
      <c r="J1633" s="58">
        <f xml:space="preserve"> IF( ISNA( 'F_Input Override'!J1633 ), "", IF( ISBLANK( 'F_Input Override'!J1633 ), 'F_Inputs - BP'!J1633, 'F_Input Override'!J1633 ) )</f>
        <v>0</v>
      </c>
      <c r="K1633" s="64" t="str">
        <f xml:space="preserve"> INDEX(Lookup!C:C, MATCH('Inp - BP final'!B1633, Lookup!B:B, 0),)</f>
        <v>Plus capex BIO</v>
      </c>
    </row>
    <row r="1634" spans="1:11">
      <c r="A1634" t="s">
        <v>355</v>
      </c>
      <c r="B1634" t="s">
        <v>256</v>
      </c>
      <c r="C1634" t="s">
        <v>257</v>
      </c>
      <c r="D1634" t="s">
        <v>47</v>
      </c>
      <c r="E1634" t="s">
        <v>41</v>
      </c>
      <c r="F1634" s="58">
        <f xml:space="preserve"> IF( ISNA( 'F_Input Override'!F1634 ), "", IF( ISBLANK( 'F_Input Override'!F1634 ), 'F_Inputs - BP'!F1634, 'F_Input Override'!F1634 ) )</f>
        <v>0</v>
      </c>
      <c r="G1634" s="58">
        <f xml:space="preserve"> IF( ISNA( 'F_Input Override'!G1634 ), "", IF( ISBLANK( 'F_Input Override'!G1634 ), 'F_Inputs - BP'!G1634, 'F_Input Override'!G1634 ) )</f>
        <v>0</v>
      </c>
      <c r="H1634" s="58">
        <f xml:space="preserve"> IF( ISNA( 'F_Input Override'!H1634 ), "", IF( ISBLANK( 'F_Input Override'!H1634 ), 'F_Inputs - BP'!H1634, 'F_Input Override'!H1634 ) )</f>
        <v>0</v>
      </c>
      <c r="I1634" s="58">
        <f xml:space="preserve"> IF( ISNA( 'F_Input Override'!I1634 ), "", IF( ISBLANK( 'F_Input Override'!I1634 ), 'F_Inputs - BP'!I1634, 'F_Input Override'!I1634 ) )</f>
        <v>0</v>
      </c>
      <c r="J1634" s="58">
        <f xml:space="preserve"> IF( ISNA( 'F_Input Override'!J1634 ), "", IF( ISBLANK( 'F_Input Override'!J1634 ), 'F_Inputs - BP'!J1634, 'F_Input Override'!J1634 ) )</f>
        <v>0</v>
      </c>
      <c r="K1634" s="64" t="str">
        <f xml:space="preserve"> INDEX(Lookup!C:C, MATCH('Inp - BP final'!B1634, Lookup!B:B, 0),)</f>
        <v>Plus capex BIO</v>
      </c>
    </row>
    <row r="1635" spans="1:11">
      <c r="A1635" t="s">
        <v>355</v>
      </c>
      <c r="B1635" t="s">
        <v>258</v>
      </c>
      <c r="C1635" t="s">
        <v>259</v>
      </c>
      <c r="D1635" t="s">
        <v>47</v>
      </c>
      <c r="E1635" t="s">
        <v>41</v>
      </c>
      <c r="F1635" s="58">
        <f xml:space="preserve"> IF( ISNA( 'F_Input Override'!F1635 ), "", IF( ISBLANK( 'F_Input Override'!F1635 ), 'F_Inputs - BP'!F1635, 'F_Input Override'!F1635 ) )</f>
        <v>0</v>
      </c>
      <c r="G1635" s="58">
        <f xml:space="preserve"> IF( ISNA( 'F_Input Override'!G1635 ), "", IF( ISBLANK( 'F_Input Override'!G1635 ), 'F_Inputs - BP'!G1635, 'F_Input Override'!G1635 ) )</f>
        <v>0</v>
      </c>
      <c r="H1635" s="58">
        <f xml:space="preserve"> IF( ISNA( 'F_Input Override'!H1635 ), "", IF( ISBLANK( 'F_Input Override'!H1635 ), 'F_Inputs - BP'!H1635, 'F_Input Override'!H1635 ) )</f>
        <v>0</v>
      </c>
      <c r="I1635" s="58">
        <f xml:space="preserve"> IF( ISNA( 'F_Input Override'!I1635 ), "", IF( ISBLANK( 'F_Input Override'!I1635 ), 'F_Inputs - BP'!I1635, 'F_Input Override'!I1635 ) )</f>
        <v>0</v>
      </c>
      <c r="J1635" s="58">
        <f xml:space="preserve"> IF( ISNA( 'F_Input Override'!J1635 ), "", IF( ISBLANK( 'F_Input Override'!J1635 ), 'F_Inputs - BP'!J1635, 'F_Input Override'!J1635 ) )</f>
        <v>0</v>
      </c>
      <c r="K1635" s="64" t="str">
        <f xml:space="preserve"> INDEX(Lookup!C:C, MATCH('Inp - BP final'!B1635, Lookup!B:B, 0),)</f>
        <v>Plus capex BIO</v>
      </c>
    </row>
    <row r="1636" spans="1:11">
      <c r="A1636" t="s">
        <v>355</v>
      </c>
      <c r="B1636" t="s">
        <v>260</v>
      </c>
      <c r="C1636" t="s">
        <v>261</v>
      </c>
      <c r="D1636" t="s">
        <v>47</v>
      </c>
      <c r="E1636" t="s">
        <v>41</v>
      </c>
      <c r="F1636" s="58" t="str">
        <f xml:space="preserve"> IF( ISNA( 'F_Input Override'!F1636 ), "", IF( ISBLANK( 'F_Input Override'!F1636 ), 'F_Inputs - BP'!F1636, 'F_Input Override'!F1636 ) )</f>
        <v/>
      </c>
      <c r="G1636" s="58" t="str">
        <f xml:space="preserve"> IF( ISNA( 'F_Input Override'!G1636 ), "", IF( ISBLANK( 'F_Input Override'!G1636 ), 'F_Inputs - BP'!G1636, 'F_Input Override'!G1636 ) )</f>
        <v/>
      </c>
      <c r="H1636" s="58" t="str">
        <f xml:space="preserve"> IF( ISNA( 'F_Input Override'!H1636 ), "", IF( ISBLANK( 'F_Input Override'!H1636 ), 'F_Inputs - BP'!H1636, 'F_Input Override'!H1636 ) )</f>
        <v/>
      </c>
      <c r="I1636" s="58" t="str">
        <f xml:space="preserve"> IF( ISNA( 'F_Input Override'!I1636 ), "", IF( ISBLANK( 'F_Input Override'!I1636 ), 'F_Inputs - BP'!I1636, 'F_Input Override'!I1636 ) )</f>
        <v/>
      </c>
      <c r="J1636" s="58" t="str">
        <f xml:space="preserve"> IF( ISNA( 'F_Input Override'!J1636 ), "", IF( ISBLANK( 'F_Input Override'!J1636 ), 'F_Inputs - BP'!J1636, 'F_Input Override'!J1636 ) )</f>
        <v/>
      </c>
      <c r="K1636" s="64" t="str">
        <f xml:space="preserve"> INDEX(Lookup!C:C, MATCH('Inp - BP final'!B1636, Lookup!B:B, 0),)</f>
        <v>Plus capex ADDN1</v>
      </c>
    </row>
    <row r="1637" spans="1:11">
      <c r="A1637" t="s">
        <v>355</v>
      </c>
      <c r="B1637" t="s">
        <v>262</v>
      </c>
      <c r="C1637" t="s">
        <v>263</v>
      </c>
      <c r="D1637" t="s">
        <v>47</v>
      </c>
      <c r="E1637" t="s">
        <v>41</v>
      </c>
      <c r="F1637" s="58" t="str">
        <f xml:space="preserve"> IF( ISNA( 'F_Input Override'!F1637 ), "", IF( ISBLANK( 'F_Input Override'!F1637 ), 'F_Inputs - BP'!F1637, 'F_Input Override'!F1637 ) )</f>
        <v/>
      </c>
      <c r="G1637" s="58" t="str">
        <f xml:space="preserve"> IF( ISNA( 'F_Input Override'!G1637 ), "", IF( ISBLANK( 'F_Input Override'!G1637 ), 'F_Inputs - BP'!G1637, 'F_Input Override'!G1637 ) )</f>
        <v/>
      </c>
      <c r="H1637" s="58" t="str">
        <f xml:space="preserve"> IF( ISNA( 'F_Input Override'!H1637 ), "", IF( ISBLANK( 'F_Input Override'!H1637 ), 'F_Inputs - BP'!H1637, 'F_Input Override'!H1637 ) )</f>
        <v/>
      </c>
      <c r="I1637" s="58" t="str">
        <f xml:space="preserve"> IF( ISNA( 'F_Input Override'!I1637 ), "", IF( ISBLANK( 'F_Input Override'!I1637 ), 'F_Inputs - BP'!I1637, 'F_Input Override'!I1637 ) )</f>
        <v/>
      </c>
      <c r="J1637" s="58" t="str">
        <f xml:space="preserve"> IF( ISNA( 'F_Input Override'!J1637 ), "", IF( ISBLANK( 'F_Input Override'!J1637 ), 'F_Inputs - BP'!J1637, 'F_Input Override'!J1637 ) )</f>
        <v/>
      </c>
      <c r="K1637" s="64" t="str">
        <f xml:space="preserve"> INDEX(Lookup!C:C, MATCH('Inp - BP final'!B1637, Lookup!B:B, 0),)</f>
        <v>Plus capex ADDN2</v>
      </c>
    </row>
    <row r="1638" spans="1:11">
      <c r="A1638" t="s">
        <v>355</v>
      </c>
      <c r="B1638" t="s">
        <v>264</v>
      </c>
      <c r="C1638" t="s">
        <v>265</v>
      </c>
      <c r="D1638" t="s">
        <v>47</v>
      </c>
      <c r="E1638" t="s">
        <v>41</v>
      </c>
      <c r="F1638" s="58">
        <f xml:space="preserve"> IF( ISNA( 'F_Input Override'!F1638 ), "", IF( ISBLANK( 'F_Input Override'!F1638 ), 'F_Inputs - BP'!F1638, 'F_Input Override'!F1638 ) )</f>
        <v>0</v>
      </c>
      <c r="G1638" s="58">
        <f xml:space="preserve"> IF( ISNA( 'F_Input Override'!G1638 ), "", IF( ISBLANK( 'F_Input Override'!G1638 ), 'F_Inputs - BP'!G1638, 'F_Input Override'!G1638 ) )</f>
        <v>0</v>
      </c>
      <c r="H1638" s="58">
        <f xml:space="preserve"> IF( ISNA( 'F_Input Override'!H1638 ), "", IF( ISBLANK( 'F_Input Override'!H1638 ), 'F_Inputs - BP'!H1638, 'F_Input Override'!H1638 ) )</f>
        <v>0</v>
      </c>
      <c r="I1638" s="58">
        <f xml:space="preserve"> IF( ISNA( 'F_Input Override'!I1638 ), "", IF( ISBLANK( 'F_Input Override'!I1638 ), 'F_Inputs - BP'!I1638, 'F_Input Override'!I1638 ) )</f>
        <v>0</v>
      </c>
      <c r="J1638" s="58">
        <f xml:space="preserve"> IF( ISNA( 'F_Input Override'!J1638 ), "", IF( ISBLANK( 'F_Input Override'!J1638 ), 'F_Inputs - BP'!J1638, 'F_Input Override'!J1638 ) )</f>
        <v>0</v>
      </c>
      <c r="K1638" s="64" t="str">
        <f xml:space="preserve"> INDEX(Lookup!C:C, MATCH('Inp - BP final'!B1638, Lookup!B:B, 0),)</f>
        <v>Plus capex Total</v>
      </c>
    </row>
    <row r="1639" spans="1:11">
      <c r="A1639" t="s">
        <v>355</v>
      </c>
      <c r="B1639" t="s">
        <v>266</v>
      </c>
      <c r="C1639" t="s">
        <v>267</v>
      </c>
      <c r="D1639" t="s">
        <v>47</v>
      </c>
      <c r="E1639" t="s">
        <v>41</v>
      </c>
      <c r="F1639" s="58">
        <f xml:space="preserve"> IF( ISNA( 'F_Input Override'!F1639 ), "", IF( ISBLANK( 'F_Input Override'!F1639 ), 'F_Inputs - BP'!F1639, 'F_Input Override'!F1639 ) )</f>
        <v>0</v>
      </c>
      <c r="G1639" s="58">
        <f xml:space="preserve"> IF( ISNA( 'F_Input Override'!G1639 ), "", IF( ISBLANK( 'F_Input Override'!G1639 ), 'F_Inputs - BP'!G1639, 'F_Input Override'!G1639 ) )</f>
        <v>0</v>
      </c>
      <c r="H1639" s="58">
        <f xml:space="preserve"> IF( ISNA( 'F_Input Override'!H1639 ), "", IF( ISBLANK( 'F_Input Override'!H1639 ), 'F_Inputs - BP'!H1639, 'F_Input Override'!H1639 ) )</f>
        <v>0</v>
      </c>
      <c r="I1639" s="58">
        <f xml:space="preserve"> IF( ISNA( 'F_Input Override'!I1639 ), "", IF( ISBLANK( 'F_Input Override'!I1639 ), 'F_Inputs - BP'!I1639, 'F_Input Override'!I1639 ) )</f>
        <v>0</v>
      </c>
      <c r="J1639" s="58">
        <f xml:space="preserve"> IF( ISNA( 'F_Input Override'!J1639 ), "", IF( ISBLANK( 'F_Input Override'!J1639 ), 'F_Inputs - BP'!J1639, 'F_Input Override'!J1639 ) )</f>
        <v>0</v>
      </c>
      <c r="K1639" s="64" t="str">
        <f xml:space="preserve"> INDEX(Lookup!C:C, MATCH('Inp - BP final'!B1639, Lookup!B:B, 0),)</f>
        <v>Plus opex WWN+</v>
      </c>
    </row>
    <row r="1640" spans="1:11">
      <c r="A1640" t="s">
        <v>355</v>
      </c>
      <c r="B1640" t="s">
        <v>268</v>
      </c>
      <c r="C1640" t="s">
        <v>269</v>
      </c>
      <c r="D1640" t="s">
        <v>47</v>
      </c>
      <c r="E1640" t="s">
        <v>41</v>
      </c>
      <c r="F1640" s="58">
        <f xml:space="preserve"> IF( ISNA( 'F_Input Override'!F1640 ), "", IF( ISBLANK( 'F_Input Override'!F1640 ), 'F_Inputs - BP'!F1640, 'F_Input Override'!F1640 ) )</f>
        <v>0</v>
      </c>
      <c r="G1640" s="58">
        <f xml:space="preserve"> IF( ISNA( 'F_Input Override'!G1640 ), "", IF( ISBLANK( 'F_Input Override'!G1640 ), 'F_Inputs - BP'!G1640, 'F_Input Override'!G1640 ) )</f>
        <v>0</v>
      </c>
      <c r="H1640" s="58">
        <f xml:space="preserve"> IF( ISNA( 'F_Input Override'!H1640 ), "", IF( ISBLANK( 'F_Input Override'!H1640 ), 'F_Inputs - BP'!H1640, 'F_Input Override'!H1640 ) )</f>
        <v>0</v>
      </c>
      <c r="I1640" s="58">
        <f xml:space="preserve"> IF( ISNA( 'F_Input Override'!I1640 ), "", IF( ISBLANK( 'F_Input Override'!I1640 ), 'F_Inputs - BP'!I1640, 'F_Input Override'!I1640 ) )</f>
        <v>0</v>
      </c>
      <c r="J1640" s="58">
        <f xml:space="preserve"> IF( ISNA( 'F_Input Override'!J1640 ), "", IF( ISBLANK( 'F_Input Override'!J1640 ), 'F_Inputs - BP'!J1640, 'F_Input Override'!J1640 ) )</f>
        <v>0</v>
      </c>
      <c r="K1640" s="64" t="str">
        <f xml:space="preserve"> INDEX(Lookup!C:C, MATCH('Inp - BP final'!B1640, Lookup!B:B, 0),)</f>
        <v>Plus opex WWN+</v>
      </c>
    </row>
    <row r="1641" spans="1:11">
      <c r="A1641" t="s">
        <v>355</v>
      </c>
      <c r="B1641" t="s">
        <v>270</v>
      </c>
      <c r="C1641" t="s">
        <v>271</v>
      </c>
      <c r="D1641" t="s">
        <v>47</v>
      </c>
      <c r="E1641" t="s">
        <v>41</v>
      </c>
      <c r="F1641" s="58">
        <f xml:space="preserve"> IF( ISNA( 'F_Input Override'!F1641 ), "", IF( ISBLANK( 'F_Input Override'!F1641 ), 'F_Inputs - BP'!F1641, 'F_Input Override'!F1641 ) )</f>
        <v>0</v>
      </c>
      <c r="G1641" s="58">
        <f xml:space="preserve"> IF( ISNA( 'F_Input Override'!G1641 ), "", IF( ISBLANK( 'F_Input Override'!G1641 ), 'F_Inputs - BP'!G1641, 'F_Input Override'!G1641 ) )</f>
        <v>0</v>
      </c>
      <c r="H1641" s="58">
        <f xml:space="preserve"> IF( ISNA( 'F_Input Override'!H1641 ), "", IF( ISBLANK( 'F_Input Override'!H1641 ), 'F_Inputs - BP'!H1641, 'F_Input Override'!H1641 ) )</f>
        <v>0</v>
      </c>
      <c r="I1641" s="58">
        <f xml:space="preserve"> IF( ISNA( 'F_Input Override'!I1641 ), "", IF( ISBLANK( 'F_Input Override'!I1641 ), 'F_Inputs - BP'!I1641, 'F_Input Override'!I1641 ) )</f>
        <v>0</v>
      </c>
      <c r="J1641" s="58">
        <f xml:space="preserve"> IF( ISNA( 'F_Input Override'!J1641 ), "", IF( ISBLANK( 'F_Input Override'!J1641 ), 'F_Inputs - BP'!J1641, 'F_Input Override'!J1641 ) )</f>
        <v>0</v>
      </c>
      <c r="K1641" s="64" t="str">
        <f xml:space="preserve"> INDEX(Lookup!C:C, MATCH('Inp - BP final'!B1641, Lookup!B:B, 0),)</f>
        <v>Plus opex WWN+</v>
      </c>
    </row>
    <row r="1642" spans="1:11">
      <c r="A1642" t="s">
        <v>355</v>
      </c>
      <c r="B1642" t="s">
        <v>272</v>
      </c>
      <c r="C1642" t="s">
        <v>273</v>
      </c>
      <c r="D1642" t="s">
        <v>47</v>
      </c>
      <c r="E1642" t="s">
        <v>41</v>
      </c>
      <c r="F1642" s="58">
        <f xml:space="preserve"> IF( ISNA( 'F_Input Override'!F1642 ), "", IF( ISBLANK( 'F_Input Override'!F1642 ), 'F_Inputs - BP'!F1642, 'F_Input Override'!F1642 ) )</f>
        <v>0</v>
      </c>
      <c r="G1642" s="58">
        <f xml:space="preserve"> IF( ISNA( 'F_Input Override'!G1642 ), "", IF( ISBLANK( 'F_Input Override'!G1642 ), 'F_Inputs - BP'!G1642, 'F_Input Override'!G1642 ) )</f>
        <v>0</v>
      </c>
      <c r="H1642" s="58">
        <f xml:space="preserve"> IF( ISNA( 'F_Input Override'!H1642 ), "", IF( ISBLANK( 'F_Input Override'!H1642 ), 'F_Inputs - BP'!H1642, 'F_Input Override'!H1642 ) )</f>
        <v>0</v>
      </c>
      <c r="I1642" s="58">
        <f xml:space="preserve"> IF( ISNA( 'F_Input Override'!I1642 ), "", IF( ISBLANK( 'F_Input Override'!I1642 ), 'F_Inputs - BP'!I1642, 'F_Input Override'!I1642 ) )</f>
        <v>0</v>
      </c>
      <c r="J1642" s="58">
        <f xml:space="preserve"> IF( ISNA( 'F_Input Override'!J1642 ), "", IF( ISBLANK( 'F_Input Override'!J1642 ), 'F_Inputs - BP'!J1642, 'F_Input Override'!J1642 ) )</f>
        <v>0</v>
      </c>
      <c r="K1642" s="64" t="str">
        <f xml:space="preserve"> INDEX(Lookup!C:C, MATCH('Inp - BP final'!B1642, Lookup!B:B, 0),)</f>
        <v>Plus opex WWN+</v>
      </c>
    </row>
    <row r="1643" spans="1:11">
      <c r="A1643" t="s">
        <v>355</v>
      </c>
      <c r="B1643" t="s">
        <v>274</v>
      </c>
      <c r="C1643" t="s">
        <v>275</v>
      </c>
      <c r="D1643" t="s">
        <v>47</v>
      </c>
      <c r="E1643" t="s">
        <v>41</v>
      </c>
      <c r="F1643" s="58">
        <f xml:space="preserve"> IF( ISNA( 'F_Input Override'!F1643 ), "", IF( ISBLANK( 'F_Input Override'!F1643 ), 'F_Inputs - BP'!F1643, 'F_Input Override'!F1643 ) )</f>
        <v>0</v>
      </c>
      <c r="G1643" s="58">
        <f xml:space="preserve"> IF( ISNA( 'F_Input Override'!G1643 ), "", IF( ISBLANK( 'F_Input Override'!G1643 ), 'F_Inputs - BP'!G1643, 'F_Input Override'!G1643 ) )</f>
        <v>0</v>
      </c>
      <c r="H1643" s="58">
        <f xml:space="preserve"> IF( ISNA( 'F_Input Override'!H1643 ), "", IF( ISBLANK( 'F_Input Override'!H1643 ), 'F_Inputs - BP'!H1643, 'F_Input Override'!H1643 ) )</f>
        <v>0</v>
      </c>
      <c r="I1643" s="58">
        <f xml:space="preserve"> IF( ISNA( 'F_Input Override'!I1643 ), "", IF( ISBLANK( 'F_Input Override'!I1643 ), 'F_Inputs - BP'!I1643, 'F_Input Override'!I1643 ) )</f>
        <v>0</v>
      </c>
      <c r="J1643" s="58">
        <f xml:space="preserve"> IF( ISNA( 'F_Input Override'!J1643 ), "", IF( ISBLANK( 'F_Input Override'!J1643 ), 'F_Inputs - BP'!J1643, 'F_Input Override'!J1643 ) )</f>
        <v>0</v>
      </c>
      <c r="K1643" s="64" t="str">
        <f xml:space="preserve"> INDEX(Lookup!C:C, MATCH('Inp - BP final'!B1643, Lookup!B:B, 0),)</f>
        <v>Plus opex WWN+</v>
      </c>
    </row>
    <row r="1644" spans="1:11">
      <c r="A1644" t="s">
        <v>355</v>
      </c>
      <c r="B1644" t="s">
        <v>276</v>
      </c>
      <c r="C1644" t="s">
        <v>277</v>
      </c>
      <c r="D1644" t="s">
        <v>47</v>
      </c>
      <c r="E1644" t="s">
        <v>41</v>
      </c>
      <c r="F1644" s="58">
        <f xml:space="preserve"> IF( ISNA( 'F_Input Override'!F1644 ), "", IF( ISBLANK( 'F_Input Override'!F1644 ), 'F_Inputs - BP'!F1644, 'F_Input Override'!F1644 ) )</f>
        <v>0</v>
      </c>
      <c r="G1644" s="58">
        <f xml:space="preserve"> IF( ISNA( 'F_Input Override'!G1644 ), "", IF( ISBLANK( 'F_Input Override'!G1644 ), 'F_Inputs - BP'!G1644, 'F_Input Override'!G1644 ) )</f>
        <v>0</v>
      </c>
      <c r="H1644" s="58">
        <f xml:space="preserve"> IF( ISNA( 'F_Input Override'!H1644 ), "", IF( ISBLANK( 'F_Input Override'!H1644 ), 'F_Inputs - BP'!H1644, 'F_Input Override'!H1644 ) )</f>
        <v>0</v>
      </c>
      <c r="I1644" s="58">
        <f xml:space="preserve"> IF( ISNA( 'F_Input Override'!I1644 ), "", IF( ISBLANK( 'F_Input Override'!I1644 ), 'F_Inputs - BP'!I1644, 'F_Input Override'!I1644 ) )</f>
        <v>0</v>
      </c>
      <c r="J1644" s="58">
        <f xml:space="preserve"> IF( ISNA( 'F_Input Override'!J1644 ), "", IF( ISBLANK( 'F_Input Override'!J1644 ), 'F_Inputs - BP'!J1644, 'F_Input Override'!J1644 ) )</f>
        <v>0</v>
      </c>
      <c r="K1644" s="64" t="str">
        <f xml:space="preserve"> INDEX(Lookup!C:C, MATCH('Inp - BP final'!B1644, Lookup!B:B, 0),)</f>
        <v>Plus opex BIO</v>
      </c>
    </row>
    <row r="1645" spans="1:11">
      <c r="A1645" t="s">
        <v>355</v>
      </c>
      <c r="B1645" t="s">
        <v>278</v>
      </c>
      <c r="C1645" t="s">
        <v>279</v>
      </c>
      <c r="D1645" t="s">
        <v>47</v>
      </c>
      <c r="E1645" t="s">
        <v>41</v>
      </c>
      <c r="F1645" s="58">
        <f xml:space="preserve"> IF( ISNA( 'F_Input Override'!F1645 ), "", IF( ISBLANK( 'F_Input Override'!F1645 ), 'F_Inputs - BP'!F1645, 'F_Input Override'!F1645 ) )</f>
        <v>0</v>
      </c>
      <c r="G1645" s="58">
        <f xml:space="preserve"> IF( ISNA( 'F_Input Override'!G1645 ), "", IF( ISBLANK( 'F_Input Override'!G1645 ), 'F_Inputs - BP'!G1645, 'F_Input Override'!G1645 ) )</f>
        <v>0</v>
      </c>
      <c r="H1645" s="58">
        <f xml:space="preserve"> IF( ISNA( 'F_Input Override'!H1645 ), "", IF( ISBLANK( 'F_Input Override'!H1645 ), 'F_Inputs - BP'!H1645, 'F_Input Override'!H1645 ) )</f>
        <v>0</v>
      </c>
      <c r="I1645" s="58">
        <f xml:space="preserve"> IF( ISNA( 'F_Input Override'!I1645 ), "", IF( ISBLANK( 'F_Input Override'!I1645 ), 'F_Inputs - BP'!I1645, 'F_Input Override'!I1645 ) )</f>
        <v>0</v>
      </c>
      <c r="J1645" s="58">
        <f xml:space="preserve"> IF( ISNA( 'F_Input Override'!J1645 ), "", IF( ISBLANK( 'F_Input Override'!J1645 ), 'F_Inputs - BP'!J1645, 'F_Input Override'!J1645 ) )</f>
        <v>0</v>
      </c>
      <c r="K1645" s="64" t="str">
        <f xml:space="preserve"> INDEX(Lookup!C:C, MATCH('Inp - BP final'!B1645, Lookup!B:B, 0),)</f>
        <v>Plus opex BIO</v>
      </c>
    </row>
    <row r="1646" spans="1:11">
      <c r="A1646" t="s">
        <v>355</v>
      </c>
      <c r="B1646" t="s">
        <v>280</v>
      </c>
      <c r="C1646" t="s">
        <v>281</v>
      </c>
      <c r="D1646" t="s">
        <v>47</v>
      </c>
      <c r="E1646" t="s">
        <v>41</v>
      </c>
      <c r="F1646" s="58">
        <f xml:space="preserve"> IF( ISNA( 'F_Input Override'!F1646 ), "", IF( ISBLANK( 'F_Input Override'!F1646 ), 'F_Inputs - BP'!F1646, 'F_Input Override'!F1646 ) )</f>
        <v>0</v>
      </c>
      <c r="G1646" s="58">
        <f xml:space="preserve"> IF( ISNA( 'F_Input Override'!G1646 ), "", IF( ISBLANK( 'F_Input Override'!G1646 ), 'F_Inputs - BP'!G1646, 'F_Input Override'!G1646 ) )</f>
        <v>0</v>
      </c>
      <c r="H1646" s="58">
        <f xml:space="preserve"> IF( ISNA( 'F_Input Override'!H1646 ), "", IF( ISBLANK( 'F_Input Override'!H1646 ), 'F_Inputs - BP'!H1646, 'F_Input Override'!H1646 ) )</f>
        <v>0</v>
      </c>
      <c r="I1646" s="58">
        <f xml:space="preserve"> IF( ISNA( 'F_Input Override'!I1646 ), "", IF( ISBLANK( 'F_Input Override'!I1646 ), 'F_Inputs - BP'!I1646, 'F_Input Override'!I1646 ) )</f>
        <v>0</v>
      </c>
      <c r="J1646" s="58">
        <f xml:space="preserve"> IF( ISNA( 'F_Input Override'!J1646 ), "", IF( ISBLANK( 'F_Input Override'!J1646 ), 'F_Inputs - BP'!J1646, 'F_Input Override'!J1646 ) )</f>
        <v>0</v>
      </c>
      <c r="K1646" s="64" t="str">
        <f xml:space="preserve"> INDEX(Lookup!C:C, MATCH('Inp - BP final'!B1646, Lookup!B:B, 0),)</f>
        <v>Plus opex BIO</v>
      </c>
    </row>
    <row r="1647" spans="1:11">
      <c r="A1647" t="s">
        <v>355</v>
      </c>
      <c r="B1647" t="s">
        <v>282</v>
      </c>
      <c r="C1647" t="s">
        <v>283</v>
      </c>
      <c r="D1647" t="s">
        <v>47</v>
      </c>
      <c r="E1647" t="s">
        <v>41</v>
      </c>
      <c r="F1647" s="58" t="str">
        <f xml:space="preserve"> IF( ISNA( 'F_Input Override'!F1647 ), "", IF( ISBLANK( 'F_Input Override'!F1647 ), 'F_Inputs - BP'!F1647, 'F_Input Override'!F1647 ) )</f>
        <v/>
      </c>
      <c r="G1647" s="58" t="str">
        <f xml:space="preserve"> IF( ISNA( 'F_Input Override'!G1647 ), "", IF( ISBLANK( 'F_Input Override'!G1647 ), 'F_Inputs - BP'!G1647, 'F_Input Override'!G1647 ) )</f>
        <v/>
      </c>
      <c r="H1647" s="58" t="str">
        <f xml:space="preserve"> IF( ISNA( 'F_Input Override'!H1647 ), "", IF( ISBLANK( 'F_Input Override'!H1647 ), 'F_Inputs - BP'!H1647, 'F_Input Override'!H1647 ) )</f>
        <v/>
      </c>
      <c r="I1647" s="58" t="str">
        <f xml:space="preserve"> IF( ISNA( 'F_Input Override'!I1647 ), "", IF( ISBLANK( 'F_Input Override'!I1647 ), 'F_Inputs - BP'!I1647, 'F_Input Override'!I1647 ) )</f>
        <v/>
      </c>
      <c r="J1647" s="58" t="str">
        <f xml:space="preserve"> IF( ISNA( 'F_Input Override'!J1647 ), "", IF( ISBLANK( 'F_Input Override'!J1647 ), 'F_Inputs - BP'!J1647, 'F_Input Override'!J1647 ) )</f>
        <v/>
      </c>
      <c r="K1647" s="64" t="str">
        <f xml:space="preserve"> INDEX(Lookup!C:C, MATCH('Inp - BP final'!B1647, Lookup!B:B, 0),)</f>
        <v>Plus opex ADDN1</v>
      </c>
    </row>
    <row r="1648" spans="1:11">
      <c r="A1648" t="s">
        <v>355</v>
      </c>
      <c r="B1648" t="s">
        <v>284</v>
      </c>
      <c r="C1648" t="s">
        <v>285</v>
      </c>
      <c r="D1648" t="s">
        <v>47</v>
      </c>
      <c r="E1648" t="s">
        <v>41</v>
      </c>
      <c r="F1648" s="58" t="str">
        <f xml:space="preserve"> IF( ISNA( 'F_Input Override'!F1648 ), "", IF( ISBLANK( 'F_Input Override'!F1648 ), 'F_Inputs - BP'!F1648, 'F_Input Override'!F1648 ) )</f>
        <v/>
      </c>
      <c r="G1648" s="58" t="str">
        <f xml:space="preserve"> IF( ISNA( 'F_Input Override'!G1648 ), "", IF( ISBLANK( 'F_Input Override'!G1648 ), 'F_Inputs - BP'!G1648, 'F_Input Override'!G1648 ) )</f>
        <v/>
      </c>
      <c r="H1648" s="58" t="str">
        <f xml:space="preserve"> IF( ISNA( 'F_Input Override'!H1648 ), "", IF( ISBLANK( 'F_Input Override'!H1648 ), 'F_Inputs - BP'!H1648, 'F_Input Override'!H1648 ) )</f>
        <v/>
      </c>
      <c r="I1648" s="58" t="str">
        <f xml:space="preserve"> IF( ISNA( 'F_Input Override'!I1648 ), "", IF( ISBLANK( 'F_Input Override'!I1648 ), 'F_Inputs - BP'!I1648, 'F_Input Override'!I1648 ) )</f>
        <v/>
      </c>
      <c r="J1648" s="58" t="str">
        <f xml:space="preserve"> IF( ISNA( 'F_Input Override'!J1648 ), "", IF( ISBLANK( 'F_Input Override'!J1648 ), 'F_Inputs - BP'!J1648, 'F_Input Override'!J1648 ) )</f>
        <v/>
      </c>
      <c r="K1648" s="64" t="str">
        <f xml:space="preserve"> INDEX(Lookup!C:C, MATCH('Inp - BP final'!B1648, Lookup!B:B, 0),)</f>
        <v>Plus opex ADDN2</v>
      </c>
    </row>
    <row r="1649" spans="1:12">
      <c r="A1649" t="s">
        <v>355</v>
      </c>
      <c r="B1649" t="s">
        <v>286</v>
      </c>
      <c r="C1649" t="s">
        <v>287</v>
      </c>
      <c r="D1649" t="s">
        <v>47</v>
      </c>
      <c r="E1649" t="s">
        <v>41</v>
      </c>
      <c r="F1649" s="58">
        <f xml:space="preserve"> IF( ISNA( 'F_Input Override'!F1649 ), "", IF( ISBLANK( 'F_Input Override'!F1649 ), 'F_Inputs - BP'!F1649, 'F_Input Override'!F1649 ) )</f>
        <v>0</v>
      </c>
      <c r="G1649" s="58">
        <f xml:space="preserve"> IF( ISNA( 'F_Input Override'!G1649 ), "", IF( ISBLANK( 'F_Input Override'!G1649 ), 'F_Inputs - BP'!G1649, 'F_Input Override'!G1649 ) )</f>
        <v>0</v>
      </c>
      <c r="H1649" s="58">
        <f xml:space="preserve"> IF( ISNA( 'F_Input Override'!H1649 ), "", IF( ISBLANK( 'F_Input Override'!H1649 ), 'F_Inputs - BP'!H1649, 'F_Input Override'!H1649 ) )</f>
        <v>0</v>
      </c>
      <c r="I1649" s="58">
        <f xml:space="preserve"> IF( ISNA( 'F_Input Override'!I1649 ), "", IF( ISBLANK( 'F_Input Override'!I1649 ), 'F_Inputs - BP'!I1649, 'F_Input Override'!I1649 ) )</f>
        <v>0</v>
      </c>
      <c r="J1649" s="58">
        <f xml:space="preserve"> IF( ISNA( 'F_Input Override'!J1649 ), "", IF( ISBLANK( 'F_Input Override'!J1649 ), 'F_Inputs - BP'!J1649, 'F_Input Override'!J1649 ) )</f>
        <v>0</v>
      </c>
      <c r="K1649" s="64" t="str">
        <f xml:space="preserve"> INDEX(Lookup!C:C, MATCH('Inp - BP final'!B1649, Lookup!B:B, 0),)</f>
        <v>Plus opex Total</v>
      </c>
    </row>
    <row r="1650" spans="1:12">
      <c r="A1650" t="s">
        <v>355</v>
      </c>
      <c r="B1650" t="s">
        <v>288</v>
      </c>
      <c r="C1650" t="s">
        <v>289</v>
      </c>
      <c r="D1650" t="s">
        <v>47</v>
      </c>
      <c r="E1650" t="s">
        <v>41</v>
      </c>
      <c r="F1650" s="58">
        <f xml:space="preserve"> IF( ISNA( 'F_Input Override'!F1650 ), "", IF( ISBLANK( 'F_Input Override'!F1650 ), 'F_Inputs - BP'!F1650, 'F_Input Override'!F1650 ) )</f>
        <v>0</v>
      </c>
      <c r="G1650" s="58">
        <f xml:space="preserve"> IF( ISNA( 'F_Input Override'!G1650 ), "", IF( ISBLANK( 'F_Input Override'!G1650 ), 'F_Inputs - BP'!G1650, 'F_Input Override'!G1650 ) )</f>
        <v>0</v>
      </c>
      <c r="H1650" s="58">
        <f xml:space="preserve"> IF( ISNA( 'F_Input Override'!H1650 ), "", IF( ISBLANK( 'F_Input Override'!H1650 ), 'F_Inputs - BP'!H1650, 'F_Input Override'!H1650 ) )</f>
        <v>0</v>
      </c>
      <c r="I1650" s="58">
        <f xml:space="preserve"> IF( ISNA( 'F_Input Override'!I1650 ), "", IF( ISBLANK( 'F_Input Override'!I1650 ), 'F_Inputs - BP'!I1650, 'F_Input Override'!I1650 ) )</f>
        <v>0</v>
      </c>
      <c r="J1650" s="58">
        <f xml:space="preserve"> IF( ISNA( 'F_Input Override'!J1650 ), "", IF( ISBLANK( 'F_Input Override'!J1650 ), 'F_Inputs - BP'!J1650, 'F_Input Override'!J1650 ) )</f>
        <v>0</v>
      </c>
      <c r="K1650" s="64" t="str">
        <f xml:space="preserve"> INDEX(Lookup!C:C, MATCH('Inp - BP final'!B1650, Lookup!B:B, 0),)</f>
        <v>Plus totex WWN+</v>
      </c>
    </row>
    <row r="1651" spans="1:12">
      <c r="A1651" t="s">
        <v>355</v>
      </c>
      <c r="B1651" t="s">
        <v>290</v>
      </c>
      <c r="C1651" t="s">
        <v>291</v>
      </c>
      <c r="D1651" t="s">
        <v>47</v>
      </c>
      <c r="E1651" t="s">
        <v>41</v>
      </c>
      <c r="F1651" s="58">
        <f xml:space="preserve"> IF( ISNA( 'F_Input Override'!F1651 ), "", IF( ISBLANK( 'F_Input Override'!F1651 ), 'F_Inputs - BP'!F1651, 'F_Input Override'!F1651 ) )</f>
        <v>0</v>
      </c>
      <c r="G1651" s="58">
        <f xml:space="preserve"> IF( ISNA( 'F_Input Override'!G1651 ), "", IF( ISBLANK( 'F_Input Override'!G1651 ), 'F_Inputs - BP'!G1651, 'F_Input Override'!G1651 ) )</f>
        <v>0</v>
      </c>
      <c r="H1651" s="58">
        <f xml:space="preserve"> IF( ISNA( 'F_Input Override'!H1651 ), "", IF( ISBLANK( 'F_Input Override'!H1651 ), 'F_Inputs - BP'!H1651, 'F_Input Override'!H1651 ) )</f>
        <v>0</v>
      </c>
      <c r="I1651" s="58">
        <f xml:space="preserve"> IF( ISNA( 'F_Input Override'!I1651 ), "", IF( ISBLANK( 'F_Input Override'!I1651 ), 'F_Inputs - BP'!I1651, 'F_Input Override'!I1651 ) )</f>
        <v>0</v>
      </c>
      <c r="J1651" s="58">
        <f xml:space="preserve"> IF( ISNA( 'F_Input Override'!J1651 ), "", IF( ISBLANK( 'F_Input Override'!J1651 ), 'F_Inputs - BP'!J1651, 'F_Input Override'!J1651 ) )</f>
        <v>0</v>
      </c>
      <c r="K1651" s="64" t="str">
        <f xml:space="preserve"> INDEX(Lookup!C:C, MATCH('Inp - BP final'!B1651, Lookup!B:B, 0),)</f>
        <v>Plus totex WWN+</v>
      </c>
    </row>
    <row r="1652" spans="1:12">
      <c r="A1652" t="s">
        <v>355</v>
      </c>
      <c r="B1652" t="s">
        <v>292</v>
      </c>
      <c r="C1652" t="s">
        <v>293</v>
      </c>
      <c r="D1652" t="s">
        <v>47</v>
      </c>
      <c r="E1652" t="s">
        <v>41</v>
      </c>
      <c r="F1652" s="58">
        <f xml:space="preserve"> IF( ISNA( 'F_Input Override'!F1652 ), "", IF( ISBLANK( 'F_Input Override'!F1652 ), 'F_Inputs - BP'!F1652, 'F_Input Override'!F1652 ) )</f>
        <v>0</v>
      </c>
      <c r="G1652" s="58">
        <f xml:space="preserve"> IF( ISNA( 'F_Input Override'!G1652 ), "", IF( ISBLANK( 'F_Input Override'!G1652 ), 'F_Inputs - BP'!G1652, 'F_Input Override'!G1652 ) )</f>
        <v>0</v>
      </c>
      <c r="H1652" s="58">
        <f xml:space="preserve"> IF( ISNA( 'F_Input Override'!H1652 ), "", IF( ISBLANK( 'F_Input Override'!H1652 ), 'F_Inputs - BP'!H1652, 'F_Input Override'!H1652 ) )</f>
        <v>0</v>
      </c>
      <c r="I1652" s="58">
        <f xml:space="preserve"> IF( ISNA( 'F_Input Override'!I1652 ), "", IF( ISBLANK( 'F_Input Override'!I1652 ), 'F_Inputs - BP'!I1652, 'F_Input Override'!I1652 ) )</f>
        <v>0</v>
      </c>
      <c r="J1652" s="58">
        <f xml:space="preserve"> IF( ISNA( 'F_Input Override'!J1652 ), "", IF( ISBLANK( 'F_Input Override'!J1652 ), 'F_Inputs - BP'!J1652, 'F_Input Override'!J1652 ) )</f>
        <v>0</v>
      </c>
      <c r="K1652" s="64" t="str">
        <f xml:space="preserve"> INDEX(Lookup!C:C, MATCH('Inp - BP final'!B1652, Lookup!B:B, 0),)</f>
        <v>Plus totex WWN+</v>
      </c>
    </row>
    <row r="1653" spans="1:12">
      <c r="A1653" t="s">
        <v>355</v>
      </c>
      <c r="B1653" t="s">
        <v>294</v>
      </c>
      <c r="C1653" t="s">
        <v>295</v>
      </c>
      <c r="D1653" t="s">
        <v>47</v>
      </c>
      <c r="E1653" t="s">
        <v>41</v>
      </c>
      <c r="F1653" s="58">
        <f xml:space="preserve"> IF( ISNA( 'F_Input Override'!F1653 ), "", IF( ISBLANK( 'F_Input Override'!F1653 ), 'F_Inputs - BP'!F1653, 'F_Input Override'!F1653 ) )</f>
        <v>0</v>
      </c>
      <c r="G1653" s="58">
        <f xml:space="preserve"> IF( ISNA( 'F_Input Override'!G1653 ), "", IF( ISBLANK( 'F_Input Override'!G1653 ), 'F_Inputs - BP'!G1653, 'F_Input Override'!G1653 ) )</f>
        <v>0</v>
      </c>
      <c r="H1653" s="58">
        <f xml:space="preserve"> IF( ISNA( 'F_Input Override'!H1653 ), "", IF( ISBLANK( 'F_Input Override'!H1653 ), 'F_Inputs - BP'!H1653, 'F_Input Override'!H1653 ) )</f>
        <v>0</v>
      </c>
      <c r="I1653" s="58">
        <f xml:space="preserve"> IF( ISNA( 'F_Input Override'!I1653 ), "", IF( ISBLANK( 'F_Input Override'!I1653 ), 'F_Inputs - BP'!I1653, 'F_Input Override'!I1653 ) )</f>
        <v>0</v>
      </c>
      <c r="J1653" s="58">
        <f xml:space="preserve"> IF( ISNA( 'F_Input Override'!J1653 ), "", IF( ISBLANK( 'F_Input Override'!J1653 ), 'F_Inputs - BP'!J1653, 'F_Input Override'!J1653 ) )</f>
        <v>0</v>
      </c>
      <c r="K1653" s="64" t="str">
        <f xml:space="preserve"> INDEX(Lookup!C:C, MATCH('Inp - BP final'!B1653, Lookup!B:B, 0),)</f>
        <v>Plus totex WWN+</v>
      </c>
    </row>
    <row r="1654" spans="1:12">
      <c r="A1654" t="s">
        <v>355</v>
      </c>
      <c r="B1654" t="s">
        <v>296</v>
      </c>
      <c r="C1654" t="s">
        <v>297</v>
      </c>
      <c r="D1654" t="s">
        <v>47</v>
      </c>
      <c r="E1654" t="s">
        <v>41</v>
      </c>
      <c r="F1654" s="58">
        <f xml:space="preserve"> IF( ISNA( 'F_Input Override'!F1654 ), "", IF( ISBLANK( 'F_Input Override'!F1654 ), 'F_Inputs - BP'!F1654, 'F_Input Override'!F1654 ) )</f>
        <v>0</v>
      </c>
      <c r="G1654" s="58">
        <f xml:space="preserve"> IF( ISNA( 'F_Input Override'!G1654 ), "", IF( ISBLANK( 'F_Input Override'!G1654 ), 'F_Inputs - BP'!G1654, 'F_Input Override'!G1654 ) )</f>
        <v>0</v>
      </c>
      <c r="H1654" s="58">
        <f xml:space="preserve"> IF( ISNA( 'F_Input Override'!H1654 ), "", IF( ISBLANK( 'F_Input Override'!H1654 ), 'F_Inputs - BP'!H1654, 'F_Input Override'!H1654 ) )</f>
        <v>0</v>
      </c>
      <c r="I1654" s="58">
        <f xml:space="preserve"> IF( ISNA( 'F_Input Override'!I1654 ), "", IF( ISBLANK( 'F_Input Override'!I1654 ), 'F_Inputs - BP'!I1654, 'F_Input Override'!I1654 ) )</f>
        <v>0</v>
      </c>
      <c r="J1654" s="58">
        <f xml:space="preserve"> IF( ISNA( 'F_Input Override'!J1654 ), "", IF( ISBLANK( 'F_Input Override'!J1654 ), 'F_Inputs - BP'!J1654, 'F_Input Override'!J1654 ) )</f>
        <v>0</v>
      </c>
      <c r="K1654" s="64" t="str">
        <f xml:space="preserve"> INDEX(Lookup!C:C, MATCH('Inp - BP final'!B1654, Lookup!B:B, 0),)</f>
        <v>Plus totex WWN+</v>
      </c>
    </row>
    <row r="1655" spans="1:12">
      <c r="A1655" t="s">
        <v>355</v>
      </c>
      <c r="B1655" t="s">
        <v>298</v>
      </c>
      <c r="C1655" t="s">
        <v>299</v>
      </c>
      <c r="D1655" t="s">
        <v>47</v>
      </c>
      <c r="E1655" t="s">
        <v>41</v>
      </c>
      <c r="F1655" s="58">
        <f xml:space="preserve"> IF( ISNA( 'F_Input Override'!F1655 ), "", IF( ISBLANK( 'F_Input Override'!F1655 ), 'F_Inputs - BP'!F1655, 'F_Input Override'!F1655 ) )</f>
        <v>0</v>
      </c>
      <c r="G1655" s="58">
        <f xml:space="preserve"> IF( ISNA( 'F_Input Override'!G1655 ), "", IF( ISBLANK( 'F_Input Override'!G1655 ), 'F_Inputs - BP'!G1655, 'F_Input Override'!G1655 ) )</f>
        <v>0</v>
      </c>
      <c r="H1655" s="58">
        <f xml:space="preserve"> IF( ISNA( 'F_Input Override'!H1655 ), "", IF( ISBLANK( 'F_Input Override'!H1655 ), 'F_Inputs - BP'!H1655, 'F_Input Override'!H1655 ) )</f>
        <v>0</v>
      </c>
      <c r="I1655" s="58">
        <f xml:space="preserve"> IF( ISNA( 'F_Input Override'!I1655 ), "", IF( ISBLANK( 'F_Input Override'!I1655 ), 'F_Inputs - BP'!I1655, 'F_Input Override'!I1655 ) )</f>
        <v>0</v>
      </c>
      <c r="J1655" s="58">
        <f xml:space="preserve"> IF( ISNA( 'F_Input Override'!J1655 ), "", IF( ISBLANK( 'F_Input Override'!J1655 ), 'F_Inputs - BP'!J1655, 'F_Input Override'!J1655 ) )</f>
        <v>0</v>
      </c>
      <c r="K1655" s="64" t="str">
        <f xml:space="preserve"> INDEX(Lookup!C:C, MATCH('Inp - BP final'!B1655, Lookup!B:B, 0),)</f>
        <v>Plus totex BIO</v>
      </c>
    </row>
    <row r="1656" spans="1:12">
      <c r="A1656" t="s">
        <v>355</v>
      </c>
      <c r="B1656" t="s">
        <v>300</v>
      </c>
      <c r="C1656" t="s">
        <v>301</v>
      </c>
      <c r="D1656" t="s">
        <v>47</v>
      </c>
      <c r="E1656" t="s">
        <v>41</v>
      </c>
      <c r="F1656" s="58">
        <f xml:space="preserve"> IF( ISNA( 'F_Input Override'!F1656 ), "", IF( ISBLANK( 'F_Input Override'!F1656 ), 'F_Inputs - BP'!F1656, 'F_Input Override'!F1656 ) )</f>
        <v>0</v>
      </c>
      <c r="G1656" s="58">
        <f xml:space="preserve"> IF( ISNA( 'F_Input Override'!G1656 ), "", IF( ISBLANK( 'F_Input Override'!G1656 ), 'F_Inputs - BP'!G1656, 'F_Input Override'!G1656 ) )</f>
        <v>0</v>
      </c>
      <c r="H1656" s="58">
        <f xml:space="preserve"> IF( ISNA( 'F_Input Override'!H1656 ), "", IF( ISBLANK( 'F_Input Override'!H1656 ), 'F_Inputs - BP'!H1656, 'F_Input Override'!H1656 ) )</f>
        <v>0</v>
      </c>
      <c r="I1656" s="58">
        <f xml:space="preserve"> IF( ISNA( 'F_Input Override'!I1656 ), "", IF( ISBLANK( 'F_Input Override'!I1656 ), 'F_Inputs - BP'!I1656, 'F_Input Override'!I1656 ) )</f>
        <v>0</v>
      </c>
      <c r="J1656" s="58">
        <f xml:space="preserve"> IF( ISNA( 'F_Input Override'!J1656 ), "", IF( ISBLANK( 'F_Input Override'!J1656 ), 'F_Inputs - BP'!J1656, 'F_Input Override'!J1656 ) )</f>
        <v>0</v>
      </c>
      <c r="K1656" s="64" t="str">
        <f xml:space="preserve"> INDEX(Lookup!C:C, MATCH('Inp - BP final'!B1656, Lookup!B:B, 0),)</f>
        <v>Plus totex BIO</v>
      </c>
    </row>
    <row r="1657" spans="1:12">
      <c r="A1657" t="s">
        <v>355</v>
      </c>
      <c r="B1657" t="s">
        <v>302</v>
      </c>
      <c r="C1657" t="s">
        <v>303</v>
      </c>
      <c r="D1657" t="s">
        <v>47</v>
      </c>
      <c r="E1657" t="s">
        <v>41</v>
      </c>
      <c r="F1657" s="58">
        <f xml:space="preserve"> IF( ISNA( 'F_Input Override'!F1657 ), "", IF( ISBLANK( 'F_Input Override'!F1657 ), 'F_Inputs - BP'!F1657, 'F_Input Override'!F1657 ) )</f>
        <v>0</v>
      </c>
      <c r="G1657" s="58">
        <f xml:space="preserve"> IF( ISNA( 'F_Input Override'!G1657 ), "", IF( ISBLANK( 'F_Input Override'!G1657 ), 'F_Inputs - BP'!G1657, 'F_Input Override'!G1657 ) )</f>
        <v>0</v>
      </c>
      <c r="H1657" s="58">
        <f xml:space="preserve"> IF( ISNA( 'F_Input Override'!H1657 ), "", IF( ISBLANK( 'F_Input Override'!H1657 ), 'F_Inputs - BP'!H1657, 'F_Input Override'!H1657 ) )</f>
        <v>0</v>
      </c>
      <c r="I1657" s="58">
        <f xml:space="preserve"> IF( ISNA( 'F_Input Override'!I1657 ), "", IF( ISBLANK( 'F_Input Override'!I1657 ), 'F_Inputs - BP'!I1657, 'F_Input Override'!I1657 ) )</f>
        <v>0</v>
      </c>
      <c r="J1657" s="58">
        <f xml:space="preserve"> IF( ISNA( 'F_Input Override'!J1657 ), "", IF( ISBLANK( 'F_Input Override'!J1657 ), 'F_Inputs - BP'!J1657, 'F_Input Override'!J1657 ) )</f>
        <v>0</v>
      </c>
      <c r="K1657" s="64" t="str">
        <f xml:space="preserve"> INDEX(Lookup!C:C, MATCH('Inp - BP final'!B1657, Lookup!B:B, 0),)</f>
        <v>Plus totex BIO</v>
      </c>
    </row>
    <row r="1658" spans="1:12">
      <c r="A1658" t="s">
        <v>355</v>
      </c>
      <c r="B1658" t="s">
        <v>304</v>
      </c>
      <c r="C1658" t="s">
        <v>305</v>
      </c>
      <c r="D1658" t="s">
        <v>47</v>
      </c>
      <c r="E1658" t="s">
        <v>41</v>
      </c>
      <c r="F1658" s="58">
        <f xml:space="preserve"> IF( ISNA( 'F_Input Override'!F1658 ), "", IF( ISBLANK( 'F_Input Override'!F1658 ), 'F_Inputs - BP'!F1658, 'F_Input Override'!F1658 ) )</f>
        <v>0</v>
      </c>
      <c r="G1658" s="58">
        <f xml:space="preserve"> IF( ISNA( 'F_Input Override'!G1658 ), "", IF( ISBLANK( 'F_Input Override'!G1658 ), 'F_Inputs - BP'!G1658, 'F_Input Override'!G1658 ) )</f>
        <v>0</v>
      </c>
      <c r="H1658" s="58">
        <f xml:space="preserve"> IF( ISNA( 'F_Input Override'!H1658 ), "", IF( ISBLANK( 'F_Input Override'!H1658 ), 'F_Inputs - BP'!H1658, 'F_Input Override'!H1658 ) )</f>
        <v>0</v>
      </c>
      <c r="I1658" s="58">
        <f xml:space="preserve"> IF( ISNA( 'F_Input Override'!I1658 ), "", IF( ISBLANK( 'F_Input Override'!I1658 ), 'F_Inputs - BP'!I1658, 'F_Input Override'!I1658 ) )</f>
        <v>0</v>
      </c>
      <c r="J1658" s="58">
        <f xml:space="preserve"> IF( ISNA( 'F_Input Override'!J1658 ), "", IF( ISBLANK( 'F_Input Override'!J1658 ), 'F_Inputs - BP'!J1658, 'F_Input Override'!J1658 ) )</f>
        <v>0</v>
      </c>
      <c r="K1658" s="64" t="str">
        <f xml:space="preserve"> INDEX(Lookup!C:C, MATCH('Inp - BP final'!B1658, Lookup!B:B, 0),)</f>
        <v>Plus totex ADDN1</v>
      </c>
    </row>
    <row r="1659" spans="1:12">
      <c r="A1659" t="s">
        <v>355</v>
      </c>
      <c r="B1659" t="s">
        <v>306</v>
      </c>
      <c r="C1659" t="s">
        <v>307</v>
      </c>
      <c r="D1659" t="s">
        <v>47</v>
      </c>
      <c r="E1659" t="s">
        <v>41</v>
      </c>
      <c r="F1659" s="58">
        <f xml:space="preserve"> IF( ISNA( 'F_Input Override'!F1659 ), "", IF( ISBLANK( 'F_Input Override'!F1659 ), 'F_Inputs - BP'!F1659, 'F_Input Override'!F1659 ) )</f>
        <v>0</v>
      </c>
      <c r="G1659" s="58">
        <f xml:space="preserve"> IF( ISNA( 'F_Input Override'!G1659 ), "", IF( ISBLANK( 'F_Input Override'!G1659 ), 'F_Inputs - BP'!G1659, 'F_Input Override'!G1659 ) )</f>
        <v>0</v>
      </c>
      <c r="H1659" s="58">
        <f xml:space="preserve"> IF( ISNA( 'F_Input Override'!H1659 ), "", IF( ISBLANK( 'F_Input Override'!H1659 ), 'F_Inputs - BP'!H1659, 'F_Input Override'!H1659 ) )</f>
        <v>0</v>
      </c>
      <c r="I1659" s="58">
        <f xml:space="preserve"> IF( ISNA( 'F_Input Override'!I1659 ), "", IF( ISBLANK( 'F_Input Override'!I1659 ), 'F_Inputs - BP'!I1659, 'F_Input Override'!I1659 ) )</f>
        <v>0</v>
      </c>
      <c r="J1659" s="58">
        <f xml:space="preserve"> IF( ISNA( 'F_Input Override'!J1659 ), "", IF( ISBLANK( 'F_Input Override'!J1659 ), 'F_Inputs - BP'!J1659, 'F_Input Override'!J1659 ) )</f>
        <v>0</v>
      </c>
      <c r="K1659" s="64" t="str">
        <f xml:space="preserve"> INDEX(Lookup!C:C, MATCH('Inp - BP final'!B1659, Lookup!B:B, 0),)</f>
        <v>Plus totex ADDN2</v>
      </c>
    </row>
    <row r="1660" spans="1:12">
      <c r="A1660" t="s">
        <v>355</v>
      </c>
      <c r="B1660" t="s">
        <v>308</v>
      </c>
      <c r="C1660" t="s">
        <v>309</v>
      </c>
      <c r="D1660" t="s">
        <v>47</v>
      </c>
      <c r="E1660" t="s">
        <v>41</v>
      </c>
      <c r="F1660" s="58">
        <f xml:space="preserve"> IF( ISNA( 'F_Input Override'!F1660 ), "", IF( ISBLANK( 'F_Input Override'!F1660 ), 'F_Inputs - BP'!F1660, 'F_Input Override'!F1660 ) )</f>
        <v>0</v>
      </c>
      <c r="G1660" s="58">
        <f xml:space="preserve"> IF( ISNA( 'F_Input Override'!G1660 ), "", IF( ISBLANK( 'F_Input Override'!G1660 ), 'F_Inputs - BP'!G1660, 'F_Input Override'!G1660 ) )</f>
        <v>0</v>
      </c>
      <c r="H1660" s="58">
        <f xml:space="preserve"> IF( ISNA( 'F_Input Override'!H1660 ), "", IF( ISBLANK( 'F_Input Override'!H1660 ), 'F_Inputs - BP'!H1660, 'F_Input Override'!H1660 ) )</f>
        <v>0</v>
      </c>
      <c r="I1660" s="58">
        <f xml:space="preserve"> IF( ISNA( 'F_Input Override'!I1660 ), "", IF( ISBLANK( 'F_Input Override'!I1660 ), 'F_Inputs - BP'!I1660, 'F_Input Override'!I1660 ) )</f>
        <v>0</v>
      </c>
      <c r="J1660" s="58">
        <f xml:space="preserve"> IF( ISNA( 'F_Input Override'!J1660 ), "", IF( ISBLANK( 'F_Input Override'!J1660 ), 'F_Inputs - BP'!J1660, 'F_Input Override'!J1660 ) )</f>
        <v>0</v>
      </c>
      <c r="K1660" s="64" t="str">
        <f xml:space="preserve"> INDEX(Lookup!C:C, MATCH('Inp - BP final'!B1660, Lookup!B:B, 0),)</f>
        <v>Plus totex Total</v>
      </c>
    </row>
    <row r="1661" spans="1:12">
      <c r="A1661" t="s">
        <v>355</v>
      </c>
      <c r="B1661" t="s">
        <v>310</v>
      </c>
      <c r="C1661" t="s">
        <v>311</v>
      </c>
      <c r="D1661" t="s">
        <v>47</v>
      </c>
      <c r="E1661" t="s">
        <v>41</v>
      </c>
      <c r="F1661" s="58">
        <f xml:space="preserve"> IF( ISNA( 'F_Input Override'!F1661 ), "", IF( ISBLANK( 'F_Input Override'!F1661 ), 'F_Inputs - BP'!F1661, 'F_Input Override'!F1661 ) )</f>
        <v>7.4872199999999998</v>
      </c>
      <c r="G1661" s="58">
        <f xml:space="preserve"> IF( ISNA( 'F_Input Override'!G1661 ), "", IF( ISBLANK( 'F_Input Override'!G1661 ), 'F_Inputs - BP'!G1661, 'F_Input Override'!G1661 ) )</f>
        <v>7.4348094599999994</v>
      </c>
      <c r="H1661" s="58">
        <f xml:space="preserve"> IF( ISNA( 'F_Input Override'!H1661 ), "", IF( ISBLANK( 'F_Input Override'!H1661 ), 'F_Inputs - BP'!H1661, 'F_Input Override'!H1661 ) )</f>
        <v>7.3827657937799991</v>
      </c>
      <c r="I1661" s="58">
        <f xml:space="preserve"> IF( ISNA( 'F_Input Override'!I1661 ), "", IF( ISBLANK( 'F_Input Override'!I1661 ), 'F_Inputs - BP'!I1661, 'F_Input Override'!I1661 ) )</f>
        <v>7.3310864332235388</v>
      </c>
      <c r="J1661" s="58">
        <f xml:space="preserve"> IF( ISNA( 'F_Input Override'!J1661 ), "", IF( ISBLANK( 'F_Input Override'!J1661 ), 'F_Inputs - BP'!J1661, 'F_Input Override'!J1661 ) )</f>
        <v>7.2797688281909743</v>
      </c>
      <c r="K1661" s="64" t="str">
        <f xml:space="preserve"> INDEX(Lookup!C:C, MATCH('Inp - BP final'!B1661, Lookup!B:B, 0),)</f>
        <v>WN+ - DS capex</v>
      </c>
    </row>
    <row r="1662" spans="1:12">
      <c r="A1662" t="s">
        <v>355</v>
      </c>
      <c r="B1662" t="s">
        <v>312</v>
      </c>
      <c r="C1662" t="s">
        <v>313</v>
      </c>
      <c r="D1662" t="s">
        <v>47</v>
      </c>
      <c r="E1662" t="s">
        <v>41</v>
      </c>
      <c r="F1662" s="58">
        <f xml:space="preserve"> IF( ISNA( 'F_Input Override'!F1662 ), "", IF( ISBLANK( 'F_Input Override'!F1662 ), 'F_Inputs - BP'!F1662, 'F_Input Override'!F1662 ) )</f>
        <v>0</v>
      </c>
      <c r="G1662" s="58">
        <f xml:space="preserve"> IF( ISNA( 'F_Input Override'!G1662 ), "", IF( ISBLANK( 'F_Input Override'!G1662 ), 'F_Inputs - BP'!G1662, 'F_Input Override'!G1662 ) )</f>
        <v>0</v>
      </c>
      <c r="H1662" s="58">
        <f xml:space="preserve"> IF( ISNA( 'F_Input Override'!H1662 ), "", IF( ISBLANK( 'F_Input Override'!H1662 ), 'F_Inputs - BP'!H1662, 'F_Input Override'!H1662 ) )</f>
        <v>0</v>
      </c>
      <c r="I1662" s="58">
        <f xml:space="preserve"> IF( ISNA( 'F_Input Override'!I1662 ), "", IF( ISBLANK( 'F_Input Override'!I1662 ), 'F_Inputs - BP'!I1662, 'F_Input Override'!I1662 ) )</f>
        <v>0</v>
      </c>
      <c r="J1662" s="58">
        <f xml:space="preserve"> IF( ISNA( 'F_Input Override'!J1662 ), "", IF( ISBLANK( 'F_Input Override'!J1662 ), 'F_Inputs - BP'!J1662, 'F_Input Override'!J1662 ) )</f>
        <v>0</v>
      </c>
      <c r="K1662" s="64" t="str">
        <f xml:space="preserve"> INDEX(Lookup!C:C, MATCH('Inp - BP final'!B1662, Lookup!B:B, 0),)</f>
        <v>WN+ - DS opex</v>
      </c>
    </row>
    <row r="1663" spans="1:12">
      <c r="A1663" t="s">
        <v>355</v>
      </c>
      <c r="B1663" t="s">
        <v>314</v>
      </c>
      <c r="C1663" t="s">
        <v>315</v>
      </c>
      <c r="D1663" t="s">
        <v>47</v>
      </c>
      <c r="E1663" t="s">
        <v>41</v>
      </c>
      <c r="F1663" s="58">
        <f xml:space="preserve"> IF( ISNA( 'F_Input Override'!F1663 ), "", IF( ISBLANK( 'F_Input Override'!F1663 ), 'F_Inputs - BP'!F1663, 'F_Input Override'!F1663 ) )</f>
        <v>7.4872199999999998</v>
      </c>
      <c r="G1663" s="58">
        <f xml:space="preserve"> IF( ISNA( 'F_Input Override'!G1663 ), "", IF( ISBLANK( 'F_Input Override'!G1663 ), 'F_Inputs - BP'!G1663, 'F_Input Override'!G1663 ) )</f>
        <v>7.4348094599999994</v>
      </c>
      <c r="H1663" s="58">
        <f xml:space="preserve"> IF( ISNA( 'F_Input Override'!H1663 ), "", IF( ISBLANK( 'F_Input Override'!H1663 ), 'F_Inputs - BP'!H1663, 'F_Input Override'!H1663 ) )</f>
        <v>7.3827657937799991</v>
      </c>
      <c r="I1663" s="58">
        <f xml:space="preserve"> IF( ISNA( 'F_Input Override'!I1663 ), "", IF( ISBLANK( 'F_Input Override'!I1663 ), 'F_Inputs - BP'!I1663, 'F_Input Override'!I1663 ) )</f>
        <v>7.3310864332235388</v>
      </c>
      <c r="J1663" s="58">
        <f xml:space="preserve"> IF( ISNA( 'F_Input Override'!J1663 ), "", IF( ISBLANK( 'F_Input Override'!J1663 ), 'F_Inputs - BP'!J1663, 'F_Input Override'!J1663 ) )</f>
        <v>7.2797688281909743</v>
      </c>
      <c r="K1663" s="64" t="str">
        <f xml:space="preserve"> INDEX(Lookup!C:C, MATCH('Inp - BP final'!B1663, Lookup!B:B, 0),)</f>
        <v>WN+ - DS totex</v>
      </c>
      <c r="L1663" t="s">
        <v>366</v>
      </c>
    </row>
    <row r="1664" spans="1:12">
      <c r="A1664" t="s">
        <v>355</v>
      </c>
      <c r="B1664" t="s">
        <v>316</v>
      </c>
      <c r="C1664" t="s">
        <v>317</v>
      </c>
      <c r="D1664" t="s">
        <v>47</v>
      </c>
      <c r="E1664" t="s">
        <v>41</v>
      </c>
      <c r="F1664" s="58" t="str">
        <f xml:space="preserve"> IF( ISNA( 'F_Input Override'!F1664 ), "", IF( ISBLANK( 'F_Input Override'!F1664 ), 'F_Inputs - BP'!F1664, 'F_Input Override'!F1664 ) )</f>
        <v/>
      </c>
      <c r="G1664" s="58" t="str">
        <f xml:space="preserve"> IF( ISNA( 'F_Input Override'!G1664 ), "", IF( ISBLANK( 'F_Input Override'!G1664 ), 'F_Inputs - BP'!G1664, 'F_Input Override'!G1664 ) )</f>
        <v/>
      </c>
      <c r="H1664" s="58" t="str">
        <f xml:space="preserve"> IF( ISNA( 'F_Input Override'!H1664 ), "", IF( ISBLANK( 'F_Input Override'!H1664 ), 'F_Inputs - BP'!H1664, 'F_Input Override'!H1664 ) )</f>
        <v/>
      </c>
      <c r="I1664" s="58" t="str">
        <f xml:space="preserve"> IF( ISNA( 'F_Input Override'!I1664 ), "", IF( ISBLANK( 'F_Input Override'!I1664 ), 'F_Inputs - BP'!I1664, 'F_Input Override'!I1664 ) )</f>
        <v/>
      </c>
      <c r="J1664" s="58" t="str">
        <f xml:space="preserve"> IF( ISNA( 'F_Input Override'!J1664 ), "", IF( ISBLANK( 'F_Input Override'!J1664 ), 'F_Inputs - BP'!J1664, 'F_Input Override'!J1664 ) )</f>
        <v/>
      </c>
      <c r="K1664" s="64" t="str">
        <f xml:space="preserve"> INDEX(Lookup!C:C, MATCH('Inp - BP final'!B1664, Lookup!B:B, 0),)</f>
        <v>WN+ - DS capex</v>
      </c>
    </row>
    <row r="1665" spans="1:12">
      <c r="A1665" t="s">
        <v>355</v>
      </c>
      <c r="B1665" t="s">
        <v>319</v>
      </c>
      <c r="C1665" t="s">
        <v>320</v>
      </c>
      <c r="D1665" t="s">
        <v>47</v>
      </c>
      <c r="E1665" t="s">
        <v>41</v>
      </c>
      <c r="F1665" s="58" t="str">
        <f xml:space="preserve"> IF( ISNA( 'F_Input Override'!F1665 ), "", IF( ISBLANK( 'F_Input Override'!F1665 ), 'F_Inputs - BP'!F1665, 'F_Input Override'!F1665 ) )</f>
        <v/>
      </c>
      <c r="G1665" s="58" t="str">
        <f xml:space="preserve"> IF( ISNA( 'F_Input Override'!G1665 ), "", IF( ISBLANK( 'F_Input Override'!G1665 ), 'F_Inputs - BP'!G1665, 'F_Input Override'!G1665 ) )</f>
        <v/>
      </c>
      <c r="H1665" s="58" t="str">
        <f xml:space="preserve"> IF( ISNA( 'F_Input Override'!H1665 ), "", IF( ISBLANK( 'F_Input Override'!H1665 ), 'F_Inputs - BP'!H1665, 'F_Input Override'!H1665 ) )</f>
        <v/>
      </c>
      <c r="I1665" s="58" t="str">
        <f xml:space="preserve"> IF( ISNA( 'F_Input Override'!I1665 ), "", IF( ISBLANK( 'F_Input Override'!I1665 ), 'F_Inputs - BP'!I1665, 'F_Input Override'!I1665 ) )</f>
        <v/>
      </c>
      <c r="J1665" s="58" t="str">
        <f xml:space="preserve"> IF( ISNA( 'F_Input Override'!J1665 ), "", IF( ISBLANK( 'F_Input Override'!J1665 ), 'F_Inputs - BP'!J1665, 'F_Input Override'!J1665 ) )</f>
        <v/>
      </c>
      <c r="K1665" s="64" t="str">
        <f xml:space="preserve"> INDEX(Lookup!C:C, MATCH('Inp - BP final'!B1665, Lookup!B:B, 0),)</f>
        <v>WN+ - DS opex</v>
      </c>
    </row>
    <row r="1666" spans="1:12">
      <c r="A1666" t="s">
        <v>355</v>
      </c>
      <c r="B1666" t="s">
        <v>321</v>
      </c>
      <c r="C1666" t="s">
        <v>322</v>
      </c>
      <c r="D1666" t="s">
        <v>47</v>
      </c>
      <c r="E1666" t="s">
        <v>41</v>
      </c>
      <c r="F1666" s="58">
        <f xml:space="preserve"> IF( ISNA( 'F_Input Override'!F1666 ), "", IF( ISBLANK( 'F_Input Override'!F1666 ), 'F_Inputs - BP'!F1666, 'F_Input Override'!F1666 ) )</f>
        <v>0</v>
      </c>
      <c r="G1666" s="58">
        <f xml:space="preserve"> IF( ISNA( 'F_Input Override'!G1666 ), "", IF( ISBLANK( 'F_Input Override'!G1666 ), 'F_Inputs - BP'!G1666, 'F_Input Override'!G1666 ) )</f>
        <v>0</v>
      </c>
      <c r="H1666" s="58">
        <f xml:space="preserve"> IF( ISNA( 'F_Input Override'!H1666 ), "", IF( ISBLANK( 'F_Input Override'!H1666 ), 'F_Inputs - BP'!H1666, 'F_Input Override'!H1666 ) )</f>
        <v>0</v>
      </c>
      <c r="I1666" s="58">
        <f xml:space="preserve"> IF( ISNA( 'F_Input Override'!I1666 ), "", IF( ISBLANK( 'F_Input Override'!I1666 ), 'F_Inputs - BP'!I1666, 'F_Input Override'!I1666 ) )</f>
        <v>0</v>
      </c>
      <c r="J1666" s="58">
        <f xml:space="preserve"> IF( ISNA( 'F_Input Override'!J1666 ), "", IF( ISBLANK( 'F_Input Override'!J1666 ), 'F_Inputs - BP'!J1666, 'F_Input Override'!J1666 ) )</f>
        <v>0</v>
      </c>
      <c r="K1666" s="64" t="str">
        <f xml:space="preserve"> INDEX(Lookup!C:C, MATCH('Inp - BP final'!B1666, Lookup!B:B, 0),)</f>
        <v>WN+ - DS totex</v>
      </c>
      <c r="L1666" t="s">
        <v>366</v>
      </c>
    </row>
    <row r="1667" spans="1:12">
      <c r="A1667" t="s">
        <v>355</v>
      </c>
      <c r="B1667" t="s">
        <v>323</v>
      </c>
      <c r="C1667" t="s">
        <v>324</v>
      </c>
      <c r="D1667" t="s">
        <v>47</v>
      </c>
      <c r="E1667" t="s">
        <v>41</v>
      </c>
      <c r="F1667" s="58">
        <f xml:space="preserve"> IF( ISNA( 'F_Input Override'!F1667 ), "", IF( ISBLANK( 'F_Input Override'!F1667 ), 'F_Inputs - BP'!F1667, 'F_Input Override'!F1667 ) )</f>
        <v>2.774236607435042</v>
      </c>
      <c r="G1667" s="58">
        <f xml:space="preserve"> IF( ISNA( 'F_Input Override'!G1667 ), "", IF( ISBLANK( 'F_Input Override'!G1667 ), 'F_Inputs - BP'!G1667, 'F_Input Override'!G1667 ) )</f>
        <v>3.5255255377160228</v>
      </c>
      <c r="H1667" s="58">
        <f xml:space="preserve"> IF( ISNA( 'F_Input Override'!H1667 ), "", IF( ISBLANK( 'F_Input Override'!H1667 ), 'F_Inputs - BP'!H1667, 'F_Input Override'!H1667 ) )</f>
        <v>3.7079049130509052</v>
      </c>
      <c r="I1667" s="58">
        <f xml:space="preserve"> IF( ISNA( 'F_Input Override'!I1667 ), "", IF( ISBLANK( 'F_Input Override'!I1667 ), 'F_Inputs - BP'!I1667, 'F_Input Override'!I1667 ) )</f>
        <v>3.3473145129623401</v>
      </c>
      <c r="J1667" s="58">
        <f xml:space="preserve"> IF( ISNA( 'F_Input Override'!J1667 ), "", IF( ISBLANK( 'F_Input Override'!J1667 ), 'F_Inputs - BP'!J1667, 'F_Input Override'!J1667 ) )</f>
        <v>2.7033154223460651</v>
      </c>
      <c r="K1667" s="64" t="str">
        <f xml:space="preserve"> INDEX(Lookup!C:C, MATCH('Inp - BP final'!B1667, Lookup!B:B, 0),)</f>
        <v>WWN+ - DS capex</v>
      </c>
    </row>
    <row r="1668" spans="1:12">
      <c r="A1668" t="s">
        <v>355</v>
      </c>
      <c r="B1668" t="s">
        <v>325</v>
      </c>
      <c r="C1668" t="s">
        <v>326</v>
      </c>
      <c r="D1668" t="s">
        <v>47</v>
      </c>
      <c r="E1668" t="s">
        <v>41</v>
      </c>
      <c r="F1668" s="58">
        <f xml:space="preserve"> IF( ISNA( 'F_Input Override'!F1668 ), "", IF( ISBLANK( 'F_Input Override'!F1668 ), 'F_Inputs - BP'!F1668, 'F_Input Override'!F1668 ) )</f>
        <v>2.0110156902950882</v>
      </c>
      <c r="G1668" s="58">
        <f xml:space="preserve"> IF( ISNA( 'F_Input Override'!G1668 ), "", IF( ISBLANK( 'F_Input Override'!G1668 ), 'F_Inputs - BP'!G1668, 'F_Input Override'!G1668 ) )</f>
        <v>2.555617337714394</v>
      </c>
      <c r="H1668" s="58">
        <f xml:space="preserve"> IF( ISNA( 'F_Input Override'!H1668 ), "", IF( ISBLANK( 'F_Input Override'!H1668 ), 'F_Inputs - BP'!H1668, 'F_Input Override'!H1668 ) )</f>
        <v>2.6878222781299721</v>
      </c>
      <c r="I1668" s="58">
        <f xml:space="preserve"> IF( ISNA( 'F_Input Override'!I1668 ), "", IF( ISBLANK( 'F_Input Override'!I1668 ), 'F_Inputs - BP'!I1668, 'F_Input Override'!I1668 ) )</f>
        <v>2.4264339919237932</v>
      </c>
      <c r="J1668" s="58">
        <f xml:space="preserve"> IF( ISNA( 'F_Input Override'!J1668 ), "", IF( ISBLANK( 'F_Input Override'!J1668 ), 'F_Inputs - BP'!J1668, 'F_Input Override'!J1668 ) )</f>
        <v>1.959605649923615</v>
      </c>
      <c r="K1668" s="64" t="str">
        <f xml:space="preserve"> INDEX(Lookup!C:C, MATCH('Inp - BP final'!B1668, Lookup!B:B, 0),)</f>
        <v>WWN+ - DS capex</v>
      </c>
    </row>
    <row r="1669" spans="1:12">
      <c r="A1669" t="s">
        <v>355</v>
      </c>
      <c r="B1669" t="s">
        <v>327</v>
      </c>
      <c r="C1669" t="s">
        <v>328</v>
      </c>
      <c r="D1669" t="s">
        <v>47</v>
      </c>
      <c r="E1669" t="s">
        <v>41</v>
      </c>
      <c r="F1669" s="58">
        <f xml:space="preserve"> IF( ISNA( 'F_Input Override'!F1669 ), "", IF( ISBLANK( 'F_Input Override'!F1669 ), 'F_Inputs - BP'!F1669, 'F_Input Override'!F1669 ) )</f>
        <v>1.786815325966826</v>
      </c>
      <c r="G1669" s="58">
        <f xml:space="preserve"> IF( ISNA( 'F_Input Override'!G1669 ), "", IF( ISBLANK( 'F_Input Override'!G1669 ), 'F_Inputs - BP'!G1669, 'F_Input Override'!G1669 ) )</f>
        <v>2.2707014412525832</v>
      </c>
      <c r="H1669" s="58">
        <f xml:space="preserve"> IF( ISNA( 'F_Input Override'!H1669 ), "", IF( ISBLANK( 'F_Input Override'!H1669 ), 'F_Inputs - BP'!H1669, 'F_Input Override'!H1669 ) )</f>
        <v>2.388167363991565</v>
      </c>
      <c r="I1669" s="58">
        <f xml:space="preserve"> IF( ISNA( 'F_Input Override'!I1669 ), "", IF( ISBLANK( 'F_Input Override'!I1669 ), 'F_Inputs - BP'!I1669, 'F_Input Override'!I1669 ) )</f>
        <v>2.155920247235918</v>
      </c>
      <c r="J1669" s="58">
        <f xml:space="preserve"> IF( ISNA( 'F_Input Override'!J1669 ), "", IF( ISBLANK( 'F_Input Override'!J1669 ), 'F_Inputs - BP'!J1669, 'F_Input Override'!J1669 ) )</f>
        <v>1.741136792235026</v>
      </c>
      <c r="K1669" s="64" t="str">
        <f xml:space="preserve"> INDEX(Lookup!C:C, MATCH('Inp - BP final'!B1669, Lookup!B:B, 0),)</f>
        <v>WWN+ - DS capex</v>
      </c>
    </row>
    <row r="1670" spans="1:12">
      <c r="A1670" t="s">
        <v>355</v>
      </c>
      <c r="B1670" t="s">
        <v>329</v>
      </c>
      <c r="C1670" t="s">
        <v>330</v>
      </c>
      <c r="D1670" t="s">
        <v>47</v>
      </c>
      <c r="E1670" t="s">
        <v>41</v>
      </c>
      <c r="F1670" s="58">
        <f xml:space="preserve"> IF( ISNA( 'F_Input Override'!F1670 ), "", IF( ISBLANK( 'F_Input Override'!F1670 ), 'F_Inputs - BP'!F1670, 'F_Input Override'!F1670 ) )</f>
        <v>0</v>
      </c>
      <c r="G1670" s="58">
        <f xml:space="preserve"> IF( ISNA( 'F_Input Override'!G1670 ), "", IF( ISBLANK( 'F_Input Override'!G1670 ), 'F_Inputs - BP'!G1670, 'F_Input Override'!G1670 ) )</f>
        <v>0</v>
      </c>
      <c r="H1670" s="58">
        <f xml:space="preserve"> IF( ISNA( 'F_Input Override'!H1670 ), "", IF( ISBLANK( 'F_Input Override'!H1670 ), 'F_Inputs - BP'!H1670, 'F_Input Override'!H1670 ) )</f>
        <v>0</v>
      </c>
      <c r="I1670" s="58">
        <f xml:space="preserve"> IF( ISNA( 'F_Input Override'!I1670 ), "", IF( ISBLANK( 'F_Input Override'!I1670 ), 'F_Inputs - BP'!I1670, 'F_Input Override'!I1670 ) )</f>
        <v>0</v>
      </c>
      <c r="J1670" s="58">
        <f xml:space="preserve"> IF( ISNA( 'F_Input Override'!J1670 ), "", IF( ISBLANK( 'F_Input Override'!J1670 ), 'F_Inputs - BP'!J1670, 'F_Input Override'!J1670 ) )</f>
        <v>0</v>
      </c>
      <c r="K1670" s="64" t="str">
        <f xml:space="preserve"> INDEX(Lookup!C:C, MATCH('Inp - BP final'!B1670, Lookup!B:B, 0),)</f>
        <v>WWN+ - DS capex</v>
      </c>
    </row>
    <row r="1671" spans="1:12">
      <c r="A1671" t="s">
        <v>355</v>
      </c>
      <c r="B1671" t="s">
        <v>331</v>
      </c>
      <c r="C1671" t="s">
        <v>332</v>
      </c>
      <c r="D1671" t="s">
        <v>47</v>
      </c>
      <c r="E1671" t="s">
        <v>41</v>
      </c>
      <c r="F1671" s="58">
        <f xml:space="preserve"> IF( ISNA( 'F_Input Override'!F1671 ), "", IF( ISBLANK( 'F_Input Override'!F1671 ), 'F_Inputs - BP'!F1671, 'F_Input Override'!F1671 ) )</f>
        <v>0</v>
      </c>
      <c r="G1671" s="58">
        <f xml:space="preserve"> IF( ISNA( 'F_Input Override'!G1671 ), "", IF( ISBLANK( 'F_Input Override'!G1671 ), 'F_Inputs - BP'!G1671, 'F_Input Override'!G1671 ) )</f>
        <v>0</v>
      </c>
      <c r="H1671" s="58">
        <f xml:space="preserve"> IF( ISNA( 'F_Input Override'!H1671 ), "", IF( ISBLANK( 'F_Input Override'!H1671 ), 'F_Inputs - BP'!H1671, 'F_Input Override'!H1671 ) )</f>
        <v>0</v>
      </c>
      <c r="I1671" s="58">
        <f xml:space="preserve"> IF( ISNA( 'F_Input Override'!I1671 ), "", IF( ISBLANK( 'F_Input Override'!I1671 ), 'F_Inputs - BP'!I1671, 'F_Input Override'!I1671 ) )</f>
        <v>0</v>
      </c>
      <c r="J1671" s="58">
        <f xml:space="preserve"> IF( ISNA( 'F_Input Override'!J1671 ), "", IF( ISBLANK( 'F_Input Override'!J1671 ), 'F_Inputs - BP'!J1671, 'F_Input Override'!J1671 ) )</f>
        <v>0</v>
      </c>
      <c r="K1671" s="64" t="str">
        <f xml:space="preserve"> INDEX(Lookup!C:C, MATCH('Inp - BP final'!B1671, Lookup!B:B, 0),)</f>
        <v>WWN+ - DS capex</v>
      </c>
    </row>
    <row r="1672" spans="1:12">
      <c r="A1672" t="s">
        <v>355</v>
      </c>
      <c r="B1672" t="s">
        <v>333</v>
      </c>
      <c r="C1672" t="s">
        <v>334</v>
      </c>
      <c r="D1672" t="s">
        <v>47</v>
      </c>
      <c r="E1672" t="s">
        <v>41</v>
      </c>
      <c r="F1672" s="58">
        <f xml:space="preserve"> IF( ISNA( 'F_Input Override'!F1672 ), "", IF( ISBLANK( 'F_Input Override'!F1672 ), 'F_Inputs - BP'!F1672, 'F_Input Override'!F1672 ) )</f>
        <v>6.572067623696956</v>
      </c>
      <c r="G1672" s="58">
        <f xml:space="preserve"> IF( ISNA( 'F_Input Override'!G1672 ), "", IF( ISBLANK( 'F_Input Override'!G1672 ), 'F_Inputs - BP'!G1672, 'F_Input Override'!G1672 ) )</f>
        <v>8.3518443166829996</v>
      </c>
      <c r="H1672" s="58">
        <f xml:space="preserve"> IF( ISNA( 'F_Input Override'!H1672 ), "", IF( ISBLANK( 'F_Input Override'!H1672 ), 'F_Inputs - BP'!H1672, 'F_Input Override'!H1672 ) )</f>
        <v>8.7838945551724414</v>
      </c>
      <c r="I1672" s="58">
        <f xml:space="preserve"> IF( ISNA( 'F_Input Override'!I1672 ), "", IF( ISBLANK( 'F_Input Override'!I1672 ), 'F_Inputs - BP'!I1672, 'F_Input Override'!I1672 ) )</f>
        <v>7.9296687521220512</v>
      </c>
      <c r="J1672" s="58">
        <f xml:space="preserve"> IF( ISNA( 'F_Input Override'!J1672 ), "", IF( ISBLANK( 'F_Input Override'!J1672 ), 'F_Inputs - BP'!J1672, 'F_Input Override'!J1672 ) )</f>
        <v>6.4040578645047059</v>
      </c>
      <c r="K1672" s="64" t="str">
        <f xml:space="preserve"> INDEX(Lookup!C:C, MATCH('Inp - BP final'!B1672, Lookup!B:B, 0),)</f>
        <v>WWN+ - Total DS capex</v>
      </c>
      <c r="L1672" t="s">
        <v>366</v>
      </c>
    </row>
    <row r="1673" spans="1:12">
      <c r="A1673" t="s">
        <v>355</v>
      </c>
      <c r="B1673" t="s">
        <v>335</v>
      </c>
      <c r="C1673" t="s">
        <v>336</v>
      </c>
      <c r="D1673" t="s">
        <v>47</v>
      </c>
      <c r="E1673" t="s">
        <v>41</v>
      </c>
      <c r="F1673" s="58">
        <f xml:space="preserve"> IF( ISNA( 'F_Input Override'!F1673 ), "", IF( ISBLANK( 'F_Input Override'!F1673 ), 'F_Inputs - BP'!F1673, 'F_Input Override'!F1673 ) )</f>
        <v>0</v>
      </c>
      <c r="G1673" s="58">
        <f xml:space="preserve"> IF( ISNA( 'F_Input Override'!G1673 ), "", IF( ISBLANK( 'F_Input Override'!G1673 ), 'F_Inputs - BP'!G1673, 'F_Input Override'!G1673 ) )</f>
        <v>0</v>
      </c>
      <c r="H1673" s="58">
        <f xml:space="preserve"> IF( ISNA( 'F_Input Override'!H1673 ), "", IF( ISBLANK( 'F_Input Override'!H1673 ), 'F_Inputs - BP'!H1673, 'F_Input Override'!H1673 ) )</f>
        <v>0</v>
      </c>
      <c r="I1673" s="58">
        <f xml:space="preserve"> IF( ISNA( 'F_Input Override'!I1673 ), "", IF( ISBLANK( 'F_Input Override'!I1673 ), 'F_Inputs - BP'!I1673, 'F_Input Override'!I1673 ) )</f>
        <v>0</v>
      </c>
      <c r="J1673" s="58">
        <f xml:space="preserve"> IF( ISNA( 'F_Input Override'!J1673 ), "", IF( ISBLANK( 'F_Input Override'!J1673 ), 'F_Inputs - BP'!J1673, 'F_Input Override'!J1673 ) )</f>
        <v>0</v>
      </c>
      <c r="K1673" s="64" t="str">
        <f xml:space="preserve"> INDEX(Lookup!C:C, MATCH('Inp - BP final'!B1673, Lookup!B:B, 0),)</f>
        <v>WWN+ - DS opex</v>
      </c>
    </row>
    <row r="1674" spans="1:12">
      <c r="A1674" t="s">
        <v>355</v>
      </c>
      <c r="B1674" t="s">
        <v>337</v>
      </c>
      <c r="C1674" t="s">
        <v>338</v>
      </c>
      <c r="D1674" t="s">
        <v>47</v>
      </c>
      <c r="E1674" t="s">
        <v>41</v>
      </c>
      <c r="F1674" s="58">
        <f xml:space="preserve"> IF( ISNA( 'F_Input Override'!F1674 ), "", IF( ISBLANK( 'F_Input Override'!F1674 ), 'F_Inputs - BP'!F1674, 'F_Input Override'!F1674 ) )</f>
        <v>0</v>
      </c>
      <c r="G1674" s="58">
        <f xml:space="preserve"> IF( ISNA( 'F_Input Override'!G1674 ), "", IF( ISBLANK( 'F_Input Override'!G1674 ), 'F_Inputs - BP'!G1674, 'F_Input Override'!G1674 ) )</f>
        <v>0</v>
      </c>
      <c r="H1674" s="58">
        <f xml:space="preserve"> IF( ISNA( 'F_Input Override'!H1674 ), "", IF( ISBLANK( 'F_Input Override'!H1674 ), 'F_Inputs - BP'!H1674, 'F_Input Override'!H1674 ) )</f>
        <v>0</v>
      </c>
      <c r="I1674" s="58">
        <f xml:space="preserve"> IF( ISNA( 'F_Input Override'!I1674 ), "", IF( ISBLANK( 'F_Input Override'!I1674 ), 'F_Inputs - BP'!I1674, 'F_Input Override'!I1674 ) )</f>
        <v>0</v>
      </c>
      <c r="J1674" s="58">
        <f xml:space="preserve"> IF( ISNA( 'F_Input Override'!J1674 ), "", IF( ISBLANK( 'F_Input Override'!J1674 ), 'F_Inputs - BP'!J1674, 'F_Input Override'!J1674 ) )</f>
        <v>0</v>
      </c>
      <c r="K1674" s="64" t="str">
        <f xml:space="preserve"> INDEX(Lookup!C:C, MATCH('Inp - BP final'!B1674, Lookup!B:B, 0),)</f>
        <v>WWN+ - DS opex</v>
      </c>
    </row>
    <row r="1675" spans="1:12">
      <c r="A1675" t="s">
        <v>355</v>
      </c>
      <c r="B1675" t="s">
        <v>339</v>
      </c>
      <c r="C1675" t="s">
        <v>340</v>
      </c>
      <c r="D1675" t="s">
        <v>47</v>
      </c>
      <c r="E1675" t="s">
        <v>41</v>
      </c>
      <c r="F1675" s="58">
        <f xml:space="preserve"> IF( ISNA( 'F_Input Override'!F1675 ), "", IF( ISBLANK( 'F_Input Override'!F1675 ), 'F_Inputs - BP'!F1675, 'F_Input Override'!F1675 ) )</f>
        <v>0</v>
      </c>
      <c r="G1675" s="58">
        <f xml:space="preserve"> IF( ISNA( 'F_Input Override'!G1675 ), "", IF( ISBLANK( 'F_Input Override'!G1675 ), 'F_Inputs - BP'!G1675, 'F_Input Override'!G1675 ) )</f>
        <v>0</v>
      </c>
      <c r="H1675" s="58">
        <f xml:space="preserve"> IF( ISNA( 'F_Input Override'!H1675 ), "", IF( ISBLANK( 'F_Input Override'!H1675 ), 'F_Inputs - BP'!H1675, 'F_Input Override'!H1675 ) )</f>
        <v>0</v>
      </c>
      <c r="I1675" s="58">
        <f xml:space="preserve"> IF( ISNA( 'F_Input Override'!I1675 ), "", IF( ISBLANK( 'F_Input Override'!I1675 ), 'F_Inputs - BP'!I1675, 'F_Input Override'!I1675 ) )</f>
        <v>0</v>
      </c>
      <c r="J1675" s="58">
        <f xml:space="preserve"> IF( ISNA( 'F_Input Override'!J1675 ), "", IF( ISBLANK( 'F_Input Override'!J1675 ), 'F_Inputs - BP'!J1675, 'F_Input Override'!J1675 ) )</f>
        <v>0</v>
      </c>
      <c r="K1675" s="64" t="str">
        <f xml:space="preserve"> INDEX(Lookup!C:C, MATCH('Inp - BP final'!B1675, Lookup!B:B, 0),)</f>
        <v>WWN+ - DS opex</v>
      </c>
    </row>
    <row r="1676" spans="1:12">
      <c r="A1676" t="s">
        <v>355</v>
      </c>
      <c r="B1676" t="s">
        <v>341</v>
      </c>
      <c r="C1676" t="s">
        <v>342</v>
      </c>
      <c r="D1676" t="s">
        <v>47</v>
      </c>
      <c r="E1676" t="s">
        <v>41</v>
      </c>
      <c r="F1676" s="58">
        <f xml:space="preserve"> IF( ISNA( 'F_Input Override'!F1676 ), "", IF( ISBLANK( 'F_Input Override'!F1676 ), 'F_Inputs - BP'!F1676, 'F_Input Override'!F1676 ) )</f>
        <v>0</v>
      </c>
      <c r="G1676" s="58">
        <f xml:space="preserve"> IF( ISNA( 'F_Input Override'!G1676 ), "", IF( ISBLANK( 'F_Input Override'!G1676 ), 'F_Inputs - BP'!G1676, 'F_Input Override'!G1676 ) )</f>
        <v>0</v>
      </c>
      <c r="H1676" s="58">
        <f xml:space="preserve"> IF( ISNA( 'F_Input Override'!H1676 ), "", IF( ISBLANK( 'F_Input Override'!H1676 ), 'F_Inputs - BP'!H1676, 'F_Input Override'!H1676 ) )</f>
        <v>0</v>
      </c>
      <c r="I1676" s="58">
        <f xml:space="preserve"> IF( ISNA( 'F_Input Override'!I1676 ), "", IF( ISBLANK( 'F_Input Override'!I1676 ), 'F_Inputs - BP'!I1676, 'F_Input Override'!I1676 ) )</f>
        <v>0</v>
      </c>
      <c r="J1676" s="58">
        <f xml:space="preserve"> IF( ISNA( 'F_Input Override'!J1676 ), "", IF( ISBLANK( 'F_Input Override'!J1676 ), 'F_Inputs - BP'!J1676, 'F_Input Override'!J1676 ) )</f>
        <v>0</v>
      </c>
      <c r="K1676" s="64" t="str">
        <f xml:space="preserve"> INDEX(Lookup!C:C, MATCH('Inp - BP final'!B1676, Lookup!B:B, 0),)</f>
        <v>WWN+ - DS opex</v>
      </c>
    </row>
    <row r="1677" spans="1:12">
      <c r="A1677" t="s">
        <v>355</v>
      </c>
      <c r="B1677" t="s">
        <v>343</v>
      </c>
      <c r="C1677" t="s">
        <v>344</v>
      </c>
      <c r="D1677" t="s">
        <v>47</v>
      </c>
      <c r="E1677" t="s">
        <v>41</v>
      </c>
      <c r="F1677" s="58">
        <f xml:space="preserve"> IF( ISNA( 'F_Input Override'!F1677 ), "", IF( ISBLANK( 'F_Input Override'!F1677 ), 'F_Inputs - BP'!F1677, 'F_Input Override'!F1677 ) )</f>
        <v>0</v>
      </c>
      <c r="G1677" s="58">
        <f xml:space="preserve"> IF( ISNA( 'F_Input Override'!G1677 ), "", IF( ISBLANK( 'F_Input Override'!G1677 ), 'F_Inputs - BP'!G1677, 'F_Input Override'!G1677 ) )</f>
        <v>0</v>
      </c>
      <c r="H1677" s="58">
        <f xml:space="preserve"> IF( ISNA( 'F_Input Override'!H1677 ), "", IF( ISBLANK( 'F_Input Override'!H1677 ), 'F_Inputs - BP'!H1677, 'F_Input Override'!H1677 ) )</f>
        <v>0</v>
      </c>
      <c r="I1677" s="58">
        <f xml:space="preserve"> IF( ISNA( 'F_Input Override'!I1677 ), "", IF( ISBLANK( 'F_Input Override'!I1677 ), 'F_Inputs - BP'!I1677, 'F_Input Override'!I1677 ) )</f>
        <v>0</v>
      </c>
      <c r="J1677" s="58">
        <f xml:space="preserve"> IF( ISNA( 'F_Input Override'!J1677 ), "", IF( ISBLANK( 'F_Input Override'!J1677 ), 'F_Inputs - BP'!J1677, 'F_Input Override'!J1677 ) )</f>
        <v>0</v>
      </c>
      <c r="K1677" s="64" t="str">
        <f xml:space="preserve"> INDEX(Lookup!C:C, MATCH('Inp - BP final'!B1677, Lookup!B:B, 0),)</f>
        <v>WWN+ - DS opex</v>
      </c>
    </row>
    <row r="1678" spans="1:12">
      <c r="A1678" t="s">
        <v>355</v>
      </c>
      <c r="B1678" t="s">
        <v>345</v>
      </c>
      <c r="C1678" t="s">
        <v>346</v>
      </c>
      <c r="D1678" t="s">
        <v>47</v>
      </c>
      <c r="E1678" t="s">
        <v>41</v>
      </c>
      <c r="F1678" s="58">
        <f xml:space="preserve"> IF( ISNA( 'F_Input Override'!F1678 ), "", IF( ISBLANK( 'F_Input Override'!F1678 ), 'F_Inputs - BP'!F1678, 'F_Input Override'!F1678 ) )</f>
        <v>0</v>
      </c>
      <c r="G1678" s="58">
        <f xml:space="preserve"> IF( ISNA( 'F_Input Override'!G1678 ), "", IF( ISBLANK( 'F_Input Override'!G1678 ), 'F_Inputs - BP'!G1678, 'F_Input Override'!G1678 ) )</f>
        <v>0</v>
      </c>
      <c r="H1678" s="58">
        <f xml:space="preserve"> IF( ISNA( 'F_Input Override'!H1678 ), "", IF( ISBLANK( 'F_Input Override'!H1678 ), 'F_Inputs - BP'!H1678, 'F_Input Override'!H1678 ) )</f>
        <v>0</v>
      </c>
      <c r="I1678" s="58">
        <f xml:space="preserve"> IF( ISNA( 'F_Input Override'!I1678 ), "", IF( ISBLANK( 'F_Input Override'!I1678 ), 'F_Inputs - BP'!I1678, 'F_Input Override'!I1678 ) )</f>
        <v>0</v>
      </c>
      <c r="J1678" s="58">
        <f xml:space="preserve"> IF( ISNA( 'F_Input Override'!J1678 ), "", IF( ISBLANK( 'F_Input Override'!J1678 ), 'F_Inputs - BP'!J1678, 'F_Input Override'!J1678 ) )</f>
        <v>0</v>
      </c>
      <c r="K1678" s="64" t="str">
        <f xml:space="preserve"> INDEX(Lookup!C:C, MATCH('Inp - BP final'!B1678, Lookup!B:B, 0),)</f>
        <v>WWN+ - Total DS opex</v>
      </c>
      <c r="L1678" t="s">
        <v>366</v>
      </c>
    </row>
    <row r="1679" spans="1:12">
      <c r="A1679" t="s">
        <v>356</v>
      </c>
      <c r="B1679" t="s">
        <v>45</v>
      </c>
      <c r="C1679" t="s">
        <v>46</v>
      </c>
      <c r="D1679" t="s">
        <v>47</v>
      </c>
      <c r="E1679" t="s">
        <v>41</v>
      </c>
      <c r="F1679" s="58">
        <f xml:space="preserve"> IF( ISNA( 'F_Input Override'!F1679 ), "", IF( ISBLANK( 'F_Input Override'!F1679 ), 'F_Inputs - BP'!F1679, 'F_Input Override'!F1679 ) )</f>
        <v>21.321000000000002</v>
      </c>
      <c r="G1679" s="58">
        <f xml:space="preserve"> IF( ISNA( 'F_Input Override'!G1679 ), "", IF( ISBLANK( 'F_Input Override'!G1679 ), 'F_Inputs - BP'!G1679, 'F_Input Override'!G1679 ) )</f>
        <v>22.527999999999999</v>
      </c>
      <c r="H1679" s="58">
        <f xml:space="preserve"> IF( ISNA( 'F_Input Override'!H1679 ), "", IF( ISBLANK( 'F_Input Override'!H1679 ), 'F_Inputs - BP'!H1679, 'F_Input Override'!H1679 ) )</f>
        <v>22.323</v>
      </c>
      <c r="I1679" s="58">
        <f xml:space="preserve"> IF( ISNA( 'F_Input Override'!I1679 ), "", IF( ISBLANK( 'F_Input Override'!I1679 ), 'F_Inputs - BP'!I1679, 'F_Input Override'!I1679 ) )</f>
        <v>22.701000000000001</v>
      </c>
      <c r="J1679" s="58">
        <f xml:space="preserve"> IF( ISNA( 'F_Input Override'!J1679 ), "", IF( ISBLANK( 'F_Input Override'!J1679 ), 'F_Inputs - BP'!J1679, 'F_Input Override'!J1679 ) )</f>
        <v>23.265000000000001</v>
      </c>
      <c r="K1679" s="64" t="str">
        <f xml:space="preserve"> INDEX(Lookup!C:C, MATCH('Inp - BP final'!B1679, Lookup!B:B, 0),)</f>
        <v>WR - Base opex</v>
      </c>
    </row>
    <row r="1680" spans="1:12">
      <c r="A1680" t="s">
        <v>356</v>
      </c>
      <c r="B1680" t="s">
        <v>48</v>
      </c>
      <c r="C1680" t="s">
        <v>49</v>
      </c>
      <c r="D1680" t="s">
        <v>47</v>
      </c>
      <c r="E1680" t="s">
        <v>41</v>
      </c>
      <c r="F1680" s="58">
        <f xml:space="preserve"> IF( ISNA( 'F_Input Override'!F1680 ), "", IF( ISBLANK( 'F_Input Override'!F1680 ), 'F_Inputs - BP'!F1680, 'F_Input Override'!F1680 ) )</f>
        <v>8.6549999999999994</v>
      </c>
      <c r="G1680" s="58">
        <f xml:space="preserve"> IF( ISNA( 'F_Input Override'!G1680 ), "", IF( ISBLANK( 'F_Input Override'!G1680 ), 'F_Inputs - BP'!G1680, 'F_Input Override'!G1680 ) )</f>
        <v>8.8119999999999994</v>
      </c>
      <c r="H1680" s="58">
        <f xml:space="preserve"> IF( ISNA( 'F_Input Override'!H1680 ), "", IF( ISBLANK( 'F_Input Override'!H1680 ), 'F_Inputs - BP'!H1680, 'F_Input Override'!H1680 ) )</f>
        <v>8.6929999999999996</v>
      </c>
      <c r="I1680" s="58">
        <f xml:space="preserve"> IF( ISNA( 'F_Input Override'!I1680 ), "", IF( ISBLANK( 'F_Input Override'!I1680 ), 'F_Inputs - BP'!I1680, 'F_Input Override'!I1680 ) )</f>
        <v>8.9499999999999993</v>
      </c>
      <c r="J1680" s="58">
        <f xml:space="preserve"> IF( ISNA( 'F_Input Override'!J1680 ), "", IF( ISBLANK( 'F_Input Override'!J1680 ), 'F_Inputs - BP'!J1680, 'F_Input Override'!J1680 ) )</f>
        <v>9.3130000000000006</v>
      </c>
      <c r="K1680" s="64" t="str">
        <f xml:space="preserve"> INDEX(Lookup!C:C, MATCH('Inp - BP final'!B1680, Lookup!B:B, 0),)</f>
        <v>WN+ - Base opex</v>
      </c>
    </row>
    <row r="1681" spans="1:12">
      <c r="A1681" t="s">
        <v>356</v>
      </c>
      <c r="B1681" t="s">
        <v>50</v>
      </c>
      <c r="C1681" t="s">
        <v>51</v>
      </c>
      <c r="D1681" t="s">
        <v>47</v>
      </c>
      <c r="E1681" t="s">
        <v>41</v>
      </c>
      <c r="F1681" s="58">
        <f xml:space="preserve"> IF( ISNA( 'F_Input Override'!F1681 ), "", IF( ISBLANK( 'F_Input Override'!F1681 ), 'F_Inputs - BP'!F1681, 'F_Input Override'!F1681 ) )</f>
        <v>1.4770000000000001</v>
      </c>
      <c r="G1681" s="58">
        <f xml:space="preserve"> IF( ISNA( 'F_Input Override'!G1681 ), "", IF( ISBLANK( 'F_Input Override'!G1681 ), 'F_Inputs - BP'!G1681, 'F_Input Override'!G1681 ) )</f>
        <v>1.478</v>
      </c>
      <c r="H1681" s="58">
        <f xml:space="preserve"> IF( ISNA( 'F_Input Override'!H1681 ), "", IF( ISBLANK( 'F_Input Override'!H1681 ), 'F_Inputs - BP'!H1681, 'F_Input Override'!H1681 ) )</f>
        <v>1.4810000000000001</v>
      </c>
      <c r="I1681" s="58">
        <f xml:space="preserve"> IF( ISNA( 'F_Input Override'!I1681 ), "", IF( ISBLANK( 'F_Input Override'!I1681 ), 'F_Inputs - BP'!I1681, 'F_Input Override'!I1681 ) )</f>
        <v>1.4810000000000001</v>
      </c>
      <c r="J1681" s="58">
        <f xml:space="preserve"> IF( ISNA( 'F_Input Override'!J1681 ), "", IF( ISBLANK( 'F_Input Override'!J1681 ), 'F_Inputs - BP'!J1681, 'F_Input Override'!J1681 ) )</f>
        <v>1.4830000000000001</v>
      </c>
      <c r="K1681" s="64" t="str">
        <f xml:space="preserve"> INDEX(Lookup!C:C, MATCH('Inp - BP final'!B1681, Lookup!B:B, 0),)</f>
        <v>WN+ - Base opex</v>
      </c>
    </row>
    <row r="1682" spans="1:12">
      <c r="A1682" t="s">
        <v>356</v>
      </c>
      <c r="B1682" t="s">
        <v>52</v>
      </c>
      <c r="C1682" t="s">
        <v>53</v>
      </c>
      <c r="D1682" t="s">
        <v>47</v>
      </c>
      <c r="E1682" t="s">
        <v>41</v>
      </c>
      <c r="F1682" s="58">
        <f xml:space="preserve"> IF( ISNA( 'F_Input Override'!F1682 ), "", IF( ISBLANK( 'F_Input Override'!F1682 ), 'F_Inputs - BP'!F1682, 'F_Input Override'!F1682 ) )</f>
        <v>31.699000000000002</v>
      </c>
      <c r="G1682" s="58">
        <f xml:space="preserve"> IF( ISNA( 'F_Input Override'!G1682 ), "", IF( ISBLANK( 'F_Input Override'!G1682 ), 'F_Inputs - BP'!G1682, 'F_Input Override'!G1682 ) )</f>
        <v>32.479999999999997</v>
      </c>
      <c r="H1682" s="58">
        <f xml:space="preserve"> IF( ISNA( 'F_Input Override'!H1682 ), "", IF( ISBLANK( 'F_Input Override'!H1682 ), 'F_Inputs - BP'!H1682, 'F_Input Override'!H1682 ) )</f>
        <v>32.906999999999996</v>
      </c>
      <c r="I1682" s="58">
        <f xml:space="preserve"> IF( ISNA( 'F_Input Override'!I1682 ), "", IF( ISBLANK( 'F_Input Override'!I1682 ), 'F_Inputs - BP'!I1682, 'F_Input Override'!I1682 ) )</f>
        <v>33.152000000000001</v>
      </c>
      <c r="J1682" s="58">
        <f xml:space="preserve"> IF( ISNA( 'F_Input Override'!J1682 ), "", IF( ISBLANK( 'F_Input Override'!J1682 ), 'F_Inputs - BP'!J1682, 'F_Input Override'!J1682 ) )</f>
        <v>33.606000000000002</v>
      </c>
      <c r="K1682" s="64" t="str">
        <f xml:space="preserve"> INDEX(Lookup!C:C, MATCH('Inp - BP final'!B1682, Lookup!B:B, 0),)</f>
        <v>WN+ - Base opex</v>
      </c>
    </row>
    <row r="1683" spans="1:12">
      <c r="A1683" t="s">
        <v>356</v>
      </c>
      <c r="B1683" t="s">
        <v>54</v>
      </c>
      <c r="C1683" t="s">
        <v>55</v>
      </c>
      <c r="D1683" t="s">
        <v>47</v>
      </c>
      <c r="E1683" t="s">
        <v>41</v>
      </c>
      <c r="F1683" s="58">
        <f xml:space="preserve"> IF( ISNA( 'F_Input Override'!F1683 ), "", IF( ISBLANK( 'F_Input Override'!F1683 ), 'F_Inputs - BP'!F1683, 'F_Input Override'!F1683 ) )</f>
        <v>135.422</v>
      </c>
      <c r="G1683" s="58">
        <f xml:space="preserve"> IF( ISNA( 'F_Input Override'!G1683 ), "", IF( ISBLANK( 'F_Input Override'!G1683 ), 'F_Inputs - BP'!G1683, 'F_Input Override'!G1683 ) )</f>
        <v>141.35599999999999</v>
      </c>
      <c r="H1683" s="58">
        <f xml:space="preserve"> IF( ISNA( 'F_Input Override'!H1683 ), "", IF( ISBLANK( 'F_Input Override'!H1683 ), 'F_Inputs - BP'!H1683, 'F_Input Override'!H1683 ) )</f>
        <v>139.60400000000001</v>
      </c>
      <c r="I1683" s="58">
        <f xml:space="preserve"> IF( ISNA( 'F_Input Override'!I1683 ), "", IF( ISBLANK( 'F_Input Override'!I1683 ), 'F_Inputs - BP'!I1683, 'F_Input Override'!I1683 ) )</f>
        <v>140.922</v>
      </c>
      <c r="J1683" s="58">
        <f xml:space="preserve"> IF( ISNA( 'F_Input Override'!J1683 ), "", IF( ISBLANK( 'F_Input Override'!J1683 ), 'F_Inputs - BP'!J1683, 'F_Input Override'!J1683 ) )</f>
        <v>143.14400000000001</v>
      </c>
      <c r="K1683" s="64" t="str">
        <f xml:space="preserve"> INDEX(Lookup!C:C, MATCH('Inp - BP final'!B1683, Lookup!B:B, 0),)</f>
        <v>WN+ - Base opex</v>
      </c>
    </row>
    <row r="1684" spans="1:12">
      <c r="A1684" t="s">
        <v>356</v>
      </c>
      <c r="B1684" t="s">
        <v>56</v>
      </c>
      <c r="C1684" t="s">
        <v>57</v>
      </c>
      <c r="D1684" t="s">
        <v>47</v>
      </c>
      <c r="E1684" t="s">
        <v>41</v>
      </c>
      <c r="F1684" s="58">
        <f xml:space="preserve"> IF( ISNA( 'F_Input Override'!F1684 ), "", IF( ISBLANK( 'F_Input Override'!F1684 ), 'F_Inputs - BP'!F1684, 'F_Input Override'!F1684 ) )</f>
        <v>198.57400000000001</v>
      </c>
      <c r="G1684" s="58">
        <f xml:space="preserve"> IF( ISNA( 'F_Input Override'!G1684 ), "", IF( ISBLANK( 'F_Input Override'!G1684 ), 'F_Inputs - BP'!G1684, 'F_Input Override'!G1684 ) )</f>
        <v>206.654</v>
      </c>
      <c r="H1684" s="58">
        <f xml:space="preserve"> IF( ISNA( 'F_Input Override'!H1684 ), "", IF( ISBLANK( 'F_Input Override'!H1684 ), 'F_Inputs - BP'!H1684, 'F_Input Override'!H1684 ) )</f>
        <v>205.00800000000001</v>
      </c>
      <c r="I1684" s="58">
        <f xml:space="preserve"> IF( ISNA( 'F_Input Override'!I1684 ), "", IF( ISBLANK( 'F_Input Override'!I1684 ), 'F_Inputs - BP'!I1684, 'F_Input Override'!I1684 ) )</f>
        <v>207.20599999999999</v>
      </c>
      <c r="J1684" s="58">
        <f xml:space="preserve"> IF( ISNA( 'F_Input Override'!J1684 ), "", IF( ISBLANK( 'F_Input Override'!J1684 ), 'F_Inputs - BP'!J1684, 'F_Input Override'!J1684 ) )</f>
        <v>210.81100000000001</v>
      </c>
      <c r="K1684" s="64" t="str">
        <f xml:space="preserve"> INDEX(Lookup!C:C, MATCH('Inp - BP final'!B1684, Lookup!B:B, 0),)</f>
        <v>Total - Base opex</v>
      </c>
      <c r="L1684" t="s">
        <v>366</v>
      </c>
    </row>
    <row r="1685" spans="1:12">
      <c r="A1685" t="s">
        <v>356</v>
      </c>
      <c r="B1685" t="s">
        <v>58</v>
      </c>
      <c r="C1685" t="s">
        <v>59</v>
      </c>
      <c r="D1685" t="s">
        <v>47</v>
      </c>
      <c r="E1685" t="s">
        <v>41</v>
      </c>
      <c r="F1685" s="58">
        <f xml:space="preserve"> IF( ISNA( 'F_Input Override'!F1685 ), "", IF( ISBLANK( 'F_Input Override'!F1685 ), 'F_Inputs - BP'!F1685, 'F_Input Override'!F1685 ) )</f>
        <v>3.601</v>
      </c>
      <c r="G1685" s="58">
        <f xml:space="preserve"> IF( ISNA( 'F_Input Override'!G1685 ), "", IF( ISBLANK( 'F_Input Override'!G1685 ), 'F_Inputs - BP'!G1685, 'F_Input Override'!G1685 ) )</f>
        <v>5.3410000000000002</v>
      </c>
      <c r="H1685" s="58">
        <f xml:space="preserve"> IF( ISNA( 'F_Input Override'!H1685 ), "", IF( ISBLANK( 'F_Input Override'!H1685 ), 'F_Inputs - BP'!H1685, 'F_Input Override'!H1685 ) )</f>
        <v>6.5549999999999997</v>
      </c>
      <c r="I1685" s="58">
        <f xml:space="preserve"> IF( ISNA( 'F_Input Override'!I1685 ), "", IF( ISBLANK( 'F_Input Override'!I1685 ), 'F_Inputs - BP'!I1685, 'F_Input Override'!I1685 ) )</f>
        <v>6.5220000000000002</v>
      </c>
      <c r="J1685" s="58">
        <f xml:space="preserve"> IF( ISNA( 'F_Input Override'!J1685 ), "", IF( ISBLANK( 'F_Input Override'!J1685 ), 'F_Inputs - BP'!J1685, 'F_Input Override'!J1685 ) )</f>
        <v>6.8319999999999999</v>
      </c>
      <c r="K1685" s="64" t="str">
        <f xml:space="preserve"> INDEX(Lookup!C:C, MATCH('Inp - BP final'!B1685, Lookup!B:B, 0),)</f>
        <v>WR - Enh opex</v>
      </c>
    </row>
    <row r="1686" spans="1:12">
      <c r="A1686" t="s">
        <v>356</v>
      </c>
      <c r="B1686" t="s">
        <v>60</v>
      </c>
      <c r="C1686" t="s">
        <v>61</v>
      </c>
      <c r="D1686" t="s">
        <v>47</v>
      </c>
      <c r="E1686" t="s">
        <v>41</v>
      </c>
      <c r="F1686" s="58">
        <f xml:space="preserve"> IF( ISNA( 'F_Input Override'!F1686 ), "", IF( ISBLANK( 'F_Input Override'!F1686 ), 'F_Inputs - BP'!F1686, 'F_Input Override'!F1686 ) )</f>
        <v>1.0999999999999999E-2</v>
      </c>
      <c r="G1686" s="58">
        <f xml:space="preserve"> IF( ISNA( 'F_Input Override'!G1686 ), "", IF( ISBLANK( 'F_Input Override'!G1686 ), 'F_Inputs - BP'!G1686, 'F_Input Override'!G1686 ) )</f>
        <v>2.5999999999999999E-2</v>
      </c>
      <c r="H1686" s="58">
        <f xml:space="preserve"> IF( ISNA( 'F_Input Override'!H1686 ), "", IF( ISBLANK( 'F_Input Override'!H1686 ), 'F_Inputs - BP'!H1686, 'F_Input Override'!H1686 ) )</f>
        <v>6.3E-2</v>
      </c>
      <c r="I1686" s="58">
        <f xml:space="preserve"> IF( ISNA( 'F_Input Override'!I1686 ), "", IF( ISBLANK( 'F_Input Override'!I1686 ), 'F_Inputs - BP'!I1686, 'F_Input Override'!I1686 ) )</f>
        <v>6.4000000000000001E-2</v>
      </c>
      <c r="J1686" s="58">
        <f xml:space="preserve"> IF( ISNA( 'F_Input Override'!J1686 ), "", IF( ISBLANK( 'F_Input Override'!J1686 ), 'F_Inputs - BP'!J1686, 'F_Input Override'!J1686 ) )</f>
        <v>7.0999999999999994E-2</v>
      </c>
      <c r="K1686" s="64" t="str">
        <f xml:space="preserve"> INDEX(Lookup!C:C, MATCH('Inp - BP final'!B1686, Lookup!B:B, 0),)</f>
        <v>WN+ - Enh opex</v>
      </c>
    </row>
    <row r="1687" spans="1:12">
      <c r="A1687" t="s">
        <v>356</v>
      </c>
      <c r="B1687" t="s">
        <v>62</v>
      </c>
      <c r="C1687" t="s">
        <v>63</v>
      </c>
      <c r="D1687" t="s">
        <v>47</v>
      </c>
      <c r="E1687" t="s">
        <v>41</v>
      </c>
      <c r="F1687" s="58">
        <f xml:space="preserve"> IF( ISNA( 'F_Input Override'!F1687 ), "", IF( ISBLANK( 'F_Input Override'!F1687 ), 'F_Inputs - BP'!F1687, 'F_Input Override'!F1687 ) )</f>
        <v>3.2000000000000001E-2</v>
      </c>
      <c r="G1687" s="58">
        <f xml:space="preserve"> IF( ISNA( 'F_Input Override'!G1687 ), "", IF( ISBLANK( 'F_Input Override'!G1687 ), 'F_Inputs - BP'!G1687, 'F_Input Override'!G1687 ) )</f>
        <v>7.9000000000000001E-2</v>
      </c>
      <c r="H1687" s="58">
        <f xml:space="preserve"> IF( ISNA( 'F_Input Override'!H1687 ), "", IF( ISBLANK( 'F_Input Override'!H1687 ), 'F_Inputs - BP'!H1687, 'F_Input Override'!H1687 ) )</f>
        <v>0.189</v>
      </c>
      <c r="I1687" s="58">
        <f xml:space="preserve"> IF( ISNA( 'F_Input Override'!I1687 ), "", IF( ISBLANK( 'F_Input Override'!I1687 ), 'F_Inputs - BP'!I1687, 'F_Input Override'!I1687 ) )</f>
        <v>0.19</v>
      </c>
      <c r="J1687" s="58">
        <f xml:space="preserve"> IF( ISNA( 'F_Input Override'!J1687 ), "", IF( ISBLANK( 'F_Input Override'!J1687 ), 'F_Inputs - BP'!J1687, 'F_Input Override'!J1687 ) )</f>
        <v>0.21199999999999999</v>
      </c>
      <c r="K1687" s="64" t="str">
        <f xml:space="preserve"> INDEX(Lookup!C:C, MATCH('Inp - BP final'!B1687, Lookup!B:B, 0),)</f>
        <v>WN+ - Enh opex</v>
      </c>
    </row>
    <row r="1688" spans="1:12">
      <c r="A1688" t="s">
        <v>356</v>
      </c>
      <c r="B1688" t="s">
        <v>64</v>
      </c>
      <c r="C1688" t="s">
        <v>65</v>
      </c>
      <c r="D1688" t="s">
        <v>47</v>
      </c>
      <c r="E1688" t="s">
        <v>41</v>
      </c>
      <c r="F1688" s="58">
        <f xml:space="preserve"> IF( ISNA( 'F_Input Override'!F1688 ), "", IF( ISBLANK( 'F_Input Override'!F1688 ), 'F_Inputs - BP'!F1688, 'F_Input Override'!F1688 ) )</f>
        <v>0.73</v>
      </c>
      <c r="G1688" s="58">
        <f xml:space="preserve"> IF( ISNA( 'F_Input Override'!G1688 ), "", IF( ISBLANK( 'F_Input Override'!G1688 ), 'F_Inputs - BP'!G1688, 'F_Input Override'!G1688 ) )</f>
        <v>0.9</v>
      </c>
      <c r="H1688" s="58">
        <f xml:space="preserve"> IF( ISNA( 'F_Input Override'!H1688 ), "", IF( ISBLANK( 'F_Input Override'!H1688 ), 'F_Inputs - BP'!H1688, 'F_Input Override'!H1688 ) )</f>
        <v>1.5660000000000001</v>
      </c>
      <c r="I1688" s="58">
        <f xml:space="preserve"> IF( ISNA( 'F_Input Override'!I1688 ), "", IF( ISBLANK( 'F_Input Override'!I1688 ), 'F_Inputs - BP'!I1688, 'F_Input Override'!I1688 ) )</f>
        <v>2.1520000000000001</v>
      </c>
      <c r="J1688" s="58">
        <f xml:space="preserve"> IF( ISNA( 'F_Input Override'!J1688 ), "", IF( ISBLANK( 'F_Input Override'!J1688 ), 'F_Inputs - BP'!J1688, 'F_Input Override'!J1688 ) )</f>
        <v>3.8220000000000001</v>
      </c>
      <c r="K1688" s="64" t="str">
        <f xml:space="preserve"> INDEX(Lookup!C:C, MATCH('Inp - BP final'!B1688, Lookup!B:B, 0),)</f>
        <v>WN+ - Enh opex</v>
      </c>
    </row>
    <row r="1689" spans="1:12">
      <c r="A1689" t="s">
        <v>356</v>
      </c>
      <c r="B1689" t="s">
        <v>66</v>
      </c>
      <c r="C1689" t="s">
        <v>67</v>
      </c>
      <c r="D1689" t="s">
        <v>47</v>
      </c>
      <c r="E1689" t="s">
        <v>41</v>
      </c>
      <c r="F1689" s="58">
        <f xml:space="preserve"> IF( ISNA( 'F_Input Override'!F1689 ), "", IF( ISBLANK( 'F_Input Override'!F1689 ), 'F_Inputs - BP'!F1689, 'F_Input Override'!F1689 ) )</f>
        <v>7.8390000000000004</v>
      </c>
      <c r="G1689" s="58">
        <f xml:space="preserve"> IF( ISNA( 'F_Input Override'!G1689 ), "", IF( ISBLANK( 'F_Input Override'!G1689 ), 'F_Inputs - BP'!G1689, 'F_Input Override'!G1689 ) )</f>
        <v>6.7809999999999997</v>
      </c>
      <c r="H1689" s="58">
        <f xml:space="preserve"> IF( ISNA( 'F_Input Override'!H1689 ), "", IF( ISBLANK( 'F_Input Override'!H1689 ), 'F_Inputs - BP'!H1689, 'F_Input Override'!H1689 ) )</f>
        <v>5.8250000000000002</v>
      </c>
      <c r="I1689" s="58">
        <f xml:space="preserve"> IF( ISNA( 'F_Input Override'!I1689 ), "", IF( ISBLANK( 'F_Input Override'!I1689 ), 'F_Inputs - BP'!I1689, 'F_Input Override'!I1689 ) )</f>
        <v>4.84</v>
      </c>
      <c r="J1689" s="58">
        <f xml:space="preserve"> IF( ISNA( 'F_Input Override'!J1689 ), "", IF( ISBLANK( 'F_Input Override'!J1689 ), 'F_Inputs - BP'!J1689, 'F_Input Override'!J1689 ) )</f>
        <v>5.0439999999999996</v>
      </c>
      <c r="K1689" s="64" t="str">
        <f xml:space="preserve"> INDEX(Lookup!C:C, MATCH('Inp - BP final'!B1689, Lookup!B:B, 0),)</f>
        <v>WN+ - Enh opex</v>
      </c>
    </row>
    <row r="1690" spans="1:12">
      <c r="A1690" t="s">
        <v>356</v>
      </c>
      <c r="B1690" t="s">
        <v>68</v>
      </c>
      <c r="C1690" t="s">
        <v>69</v>
      </c>
      <c r="D1690" t="s">
        <v>47</v>
      </c>
      <c r="E1690" t="s">
        <v>41</v>
      </c>
      <c r="F1690" s="58">
        <f xml:space="preserve"> IF( ISNA( 'F_Input Override'!F1690 ), "", IF( ISBLANK( 'F_Input Override'!F1690 ), 'F_Inputs - BP'!F1690, 'F_Input Override'!F1690 ) )</f>
        <v>12.212999999999999</v>
      </c>
      <c r="G1690" s="58">
        <f xml:space="preserve"> IF( ISNA( 'F_Input Override'!G1690 ), "", IF( ISBLANK( 'F_Input Override'!G1690 ), 'F_Inputs - BP'!G1690, 'F_Input Override'!G1690 ) )</f>
        <v>13.127000000000001</v>
      </c>
      <c r="H1690" s="58">
        <f xml:space="preserve"> IF( ISNA( 'F_Input Override'!H1690 ), "", IF( ISBLANK( 'F_Input Override'!H1690 ), 'F_Inputs - BP'!H1690, 'F_Input Override'!H1690 ) )</f>
        <v>14.198</v>
      </c>
      <c r="I1690" s="58">
        <f xml:space="preserve"> IF( ISNA( 'F_Input Override'!I1690 ), "", IF( ISBLANK( 'F_Input Override'!I1690 ), 'F_Inputs - BP'!I1690, 'F_Input Override'!I1690 ) )</f>
        <v>13.768000000000001</v>
      </c>
      <c r="J1690" s="58">
        <f xml:space="preserve"> IF( ISNA( 'F_Input Override'!J1690 ), "", IF( ISBLANK( 'F_Input Override'!J1690 ), 'F_Inputs - BP'!J1690, 'F_Input Override'!J1690 ) )</f>
        <v>15.981</v>
      </c>
      <c r="K1690" s="64" t="str">
        <f xml:space="preserve"> INDEX(Lookup!C:C, MATCH('Inp - BP final'!B1690, Lookup!B:B, 0),)</f>
        <v>Total - Enh opex</v>
      </c>
      <c r="L1690" t="s">
        <v>366</v>
      </c>
    </row>
    <row r="1691" spans="1:12">
      <c r="A1691" t="s">
        <v>356</v>
      </c>
      <c r="B1691" t="s">
        <v>70</v>
      </c>
      <c r="C1691" t="s">
        <v>71</v>
      </c>
      <c r="D1691" t="s">
        <v>47</v>
      </c>
      <c r="E1691" t="s">
        <v>41</v>
      </c>
      <c r="F1691" s="58">
        <f xml:space="preserve"> IF( ISNA( 'F_Input Override'!F1691 ), "", IF( ISBLANK( 'F_Input Override'!F1691 ), 'F_Inputs - BP'!F1691, 'F_Input Override'!F1691 ) )</f>
        <v>4.5730000000000004</v>
      </c>
      <c r="G1691" s="58">
        <f xml:space="preserve"> IF( ISNA( 'F_Input Override'!G1691 ), "", IF( ISBLANK( 'F_Input Override'!G1691 ), 'F_Inputs - BP'!G1691, 'F_Input Override'!G1691 ) )</f>
        <v>4.7949999999999999</v>
      </c>
      <c r="H1691" s="58">
        <f xml:space="preserve"> IF( ISNA( 'F_Input Override'!H1691 ), "", IF( ISBLANK( 'F_Input Override'!H1691 ), 'F_Inputs - BP'!H1691, 'F_Input Override'!H1691 ) )</f>
        <v>4.9690000000000003</v>
      </c>
      <c r="I1691" s="58">
        <f xml:space="preserve"> IF( ISNA( 'F_Input Override'!I1691 ), "", IF( ISBLANK( 'F_Input Override'!I1691 ), 'F_Inputs - BP'!I1691, 'F_Input Override'!I1691 ) )</f>
        <v>4.6719999999999997</v>
      </c>
      <c r="J1691" s="58">
        <f xml:space="preserve"> IF( ISNA( 'F_Input Override'!J1691 ), "", IF( ISBLANK( 'F_Input Override'!J1691 ), 'F_Inputs - BP'!J1691, 'F_Input Override'!J1691 ) )</f>
        <v>4.3419999999999996</v>
      </c>
      <c r="K1691" s="64" t="str">
        <f xml:space="preserve"> INDEX(Lookup!C:C, MATCH('Inp - BP final'!B1691, Lookup!B:B, 0),)</f>
        <v>WR - Base capex</v>
      </c>
    </row>
    <row r="1692" spans="1:12">
      <c r="A1692" t="s">
        <v>356</v>
      </c>
      <c r="B1692" t="s">
        <v>72</v>
      </c>
      <c r="C1692" t="s">
        <v>73</v>
      </c>
      <c r="D1692" t="s">
        <v>47</v>
      </c>
      <c r="E1692" t="s">
        <v>41</v>
      </c>
      <c r="F1692" s="58">
        <f xml:space="preserve"> IF( ISNA( 'F_Input Override'!F1692 ), "", IF( ISBLANK( 'F_Input Override'!F1692 ), 'F_Inputs - BP'!F1692, 'F_Input Override'!F1692 ) )</f>
        <v>4.7789999999999999</v>
      </c>
      <c r="G1692" s="58">
        <f xml:space="preserve"> IF( ISNA( 'F_Input Override'!G1692 ), "", IF( ISBLANK( 'F_Input Override'!G1692 ), 'F_Inputs - BP'!G1692, 'F_Input Override'!G1692 ) )</f>
        <v>4.226</v>
      </c>
      <c r="H1692" s="58">
        <f xml:space="preserve"> IF( ISNA( 'F_Input Override'!H1692 ), "", IF( ISBLANK( 'F_Input Override'!H1692 ), 'F_Inputs - BP'!H1692, 'F_Input Override'!H1692 ) )</f>
        <v>4.3</v>
      </c>
      <c r="I1692" s="58">
        <f xml:space="preserve"> IF( ISNA( 'F_Input Override'!I1692 ), "", IF( ISBLANK( 'F_Input Override'!I1692 ), 'F_Inputs - BP'!I1692, 'F_Input Override'!I1692 ) )</f>
        <v>4.1020000000000003</v>
      </c>
      <c r="J1692" s="58">
        <f xml:space="preserve"> IF( ISNA( 'F_Input Override'!J1692 ), "", IF( ISBLANK( 'F_Input Override'!J1692 ), 'F_Inputs - BP'!J1692, 'F_Input Override'!J1692 ) )</f>
        <v>3.706</v>
      </c>
      <c r="K1692" s="64" t="str">
        <f xml:space="preserve"> INDEX(Lookup!C:C, MATCH('Inp - BP final'!B1692, Lookup!B:B, 0),)</f>
        <v>WN+ - Base capex</v>
      </c>
    </row>
    <row r="1693" spans="1:12">
      <c r="A1693" t="s">
        <v>356</v>
      </c>
      <c r="B1693" t="s">
        <v>74</v>
      </c>
      <c r="C1693" t="s">
        <v>75</v>
      </c>
      <c r="D1693" t="s">
        <v>47</v>
      </c>
      <c r="E1693" t="s">
        <v>41</v>
      </c>
      <c r="F1693" s="58">
        <f xml:space="preserve"> IF( ISNA( 'F_Input Override'!F1693 ), "", IF( ISBLANK( 'F_Input Override'!F1693 ), 'F_Inputs - BP'!F1693, 'F_Input Override'!F1693 ) )</f>
        <v>0.122</v>
      </c>
      <c r="G1693" s="58">
        <f xml:space="preserve"> IF( ISNA( 'F_Input Override'!G1693 ), "", IF( ISBLANK( 'F_Input Override'!G1693 ), 'F_Inputs - BP'!G1693, 'F_Input Override'!G1693 ) )</f>
        <v>0.125</v>
      </c>
      <c r="H1693" s="58">
        <f xml:space="preserve"> IF( ISNA( 'F_Input Override'!H1693 ), "", IF( ISBLANK( 'F_Input Override'!H1693 ), 'F_Inputs - BP'!H1693, 'F_Input Override'!H1693 ) )</f>
        <v>0.23300000000000001</v>
      </c>
      <c r="I1693" s="58">
        <f xml:space="preserve"> IF( ISNA( 'F_Input Override'!I1693 ), "", IF( ISBLANK( 'F_Input Override'!I1693 ), 'F_Inputs - BP'!I1693, 'F_Input Override'!I1693 ) )</f>
        <v>0.214</v>
      </c>
      <c r="J1693" s="58">
        <f xml:space="preserve"> IF( ISNA( 'F_Input Override'!J1693 ), "", IF( ISBLANK( 'F_Input Override'!J1693 ), 'F_Inputs - BP'!J1693, 'F_Input Override'!J1693 ) )</f>
        <v>0.23499999999999999</v>
      </c>
      <c r="K1693" s="64" t="str">
        <f xml:space="preserve"> INDEX(Lookup!C:C, MATCH('Inp - BP final'!B1693, Lookup!B:B, 0),)</f>
        <v>WN+ - Base capex</v>
      </c>
    </row>
    <row r="1694" spans="1:12">
      <c r="A1694" t="s">
        <v>356</v>
      </c>
      <c r="B1694" t="s">
        <v>76</v>
      </c>
      <c r="C1694" t="s">
        <v>77</v>
      </c>
      <c r="D1694" t="s">
        <v>47</v>
      </c>
      <c r="E1694" t="s">
        <v>41</v>
      </c>
      <c r="F1694" s="58">
        <f xml:space="preserve"> IF( ISNA( 'F_Input Override'!F1694 ), "", IF( ISBLANK( 'F_Input Override'!F1694 ), 'F_Inputs - BP'!F1694, 'F_Input Override'!F1694 ) )</f>
        <v>12.194000000000001</v>
      </c>
      <c r="G1694" s="58">
        <f xml:space="preserve"> IF( ISNA( 'F_Input Override'!G1694 ), "", IF( ISBLANK( 'F_Input Override'!G1694 ), 'F_Inputs - BP'!G1694, 'F_Input Override'!G1694 ) )</f>
        <v>16.271999999999998</v>
      </c>
      <c r="H1694" s="58">
        <f xml:space="preserve"> IF( ISNA( 'F_Input Override'!H1694 ), "", IF( ISBLANK( 'F_Input Override'!H1694 ), 'F_Inputs - BP'!H1694, 'F_Input Override'!H1694 ) )</f>
        <v>15.433999999999999</v>
      </c>
      <c r="I1694" s="58">
        <f xml:space="preserve"> IF( ISNA( 'F_Input Override'!I1694 ), "", IF( ISBLANK( 'F_Input Override'!I1694 ), 'F_Inputs - BP'!I1694, 'F_Input Override'!I1694 ) )</f>
        <v>16.109000000000002</v>
      </c>
      <c r="J1694" s="58">
        <f xml:space="preserve"> IF( ISNA( 'F_Input Override'!J1694 ), "", IF( ISBLANK( 'F_Input Override'!J1694 ), 'F_Inputs - BP'!J1694, 'F_Input Override'!J1694 ) )</f>
        <v>12.484999999999999</v>
      </c>
      <c r="K1694" s="64" t="str">
        <f xml:space="preserve"> INDEX(Lookup!C:C, MATCH('Inp - BP final'!B1694, Lookup!B:B, 0),)</f>
        <v>WN+ - Base capex</v>
      </c>
    </row>
    <row r="1695" spans="1:12">
      <c r="A1695" t="s">
        <v>356</v>
      </c>
      <c r="B1695" t="s">
        <v>78</v>
      </c>
      <c r="C1695" t="s">
        <v>79</v>
      </c>
      <c r="D1695" t="s">
        <v>47</v>
      </c>
      <c r="E1695" t="s">
        <v>41</v>
      </c>
      <c r="F1695" s="58">
        <f xml:space="preserve"> IF( ISNA( 'F_Input Override'!F1695 ), "", IF( ISBLANK( 'F_Input Override'!F1695 ), 'F_Inputs - BP'!F1695, 'F_Input Override'!F1695 ) )</f>
        <v>54.655999999999999</v>
      </c>
      <c r="G1695" s="58">
        <f xml:space="preserve"> IF( ISNA( 'F_Input Override'!G1695 ), "", IF( ISBLANK( 'F_Input Override'!G1695 ), 'F_Inputs - BP'!G1695, 'F_Input Override'!G1695 ) )</f>
        <v>58.75</v>
      </c>
      <c r="H1695" s="58">
        <f xml:space="preserve"> IF( ISNA( 'F_Input Override'!H1695 ), "", IF( ISBLANK( 'F_Input Override'!H1695 ), 'F_Inputs - BP'!H1695, 'F_Input Override'!H1695 ) )</f>
        <v>60.923999999999999</v>
      </c>
      <c r="I1695" s="58">
        <f xml:space="preserve"> IF( ISNA( 'F_Input Override'!I1695 ), "", IF( ISBLANK( 'F_Input Override'!I1695 ), 'F_Inputs - BP'!I1695, 'F_Input Override'!I1695 ) )</f>
        <v>55.146000000000001</v>
      </c>
      <c r="J1695" s="58">
        <f xml:space="preserve"> IF( ISNA( 'F_Input Override'!J1695 ), "", IF( ISBLANK( 'F_Input Override'!J1695 ), 'F_Inputs - BP'!J1695, 'F_Input Override'!J1695 ) )</f>
        <v>52.08</v>
      </c>
      <c r="K1695" s="64" t="str">
        <f xml:space="preserve"> INDEX(Lookup!C:C, MATCH('Inp - BP final'!B1695, Lookup!B:B, 0),)</f>
        <v>WN+ - Base capex</v>
      </c>
    </row>
    <row r="1696" spans="1:12">
      <c r="A1696" t="s">
        <v>356</v>
      </c>
      <c r="B1696" t="s">
        <v>80</v>
      </c>
      <c r="C1696" t="s">
        <v>81</v>
      </c>
      <c r="D1696" t="s">
        <v>47</v>
      </c>
      <c r="E1696" t="s">
        <v>41</v>
      </c>
      <c r="F1696" s="58">
        <f xml:space="preserve"> IF( ISNA( 'F_Input Override'!F1696 ), "", IF( ISBLANK( 'F_Input Override'!F1696 ), 'F_Inputs - BP'!F1696, 'F_Input Override'!F1696 ) )</f>
        <v>76.323999999999998</v>
      </c>
      <c r="G1696" s="58">
        <f xml:space="preserve"> IF( ISNA( 'F_Input Override'!G1696 ), "", IF( ISBLANK( 'F_Input Override'!G1696 ), 'F_Inputs - BP'!G1696, 'F_Input Override'!G1696 ) )</f>
        <v>84.168000000000006</v>
      </c>
      <c r="H1696" s="58">
        <f xml:space="preserve"> IF( ISNA( 'F_Input Override'!H1696 ), "", IF( ISBLANK( 'F_Input Override'!H1696 ), 'F_Inputs - BP'!H1696, 'F_Input Override'!H1696 ) )</f>
        <v>85.86</v>
      </c>
      <c r="I1696" s="58">
        <f xml:space="preserve"> IF( ISNA( 'F_Input Override'!I1696 ), "", IF( ISBLANK( 'F_Input Override'!I1696 ), 'F_Inputs - BP'!I1696, 'F_Input Override'!I1696 ) )</f>
        <v>80.242999999999995</v>
      </c>
      <c r="J1696" s="58">
        <f xml:space="preserve"> IF( ISNA( 'F_Input Override'!J1696 ), "", IF( ISBLANK( 'F_Input Override'!J1696 ), 'F_Inputs - BP'!J1696, 'F_Input Override'!J1696 ) )</f>
        <v>72.847999999999999</v>
      </c>
      <c r="K1696" s="64" t="str">
        <f xml:space="preserve"> INDEX(Lookup!C:C, MATCH('Inp - BP final'!B1696, Lookup!B:B, 0),)</f>
        <v>Total - Base capex</v>
      </c>
      <c r="L1696" t="s">
        <v>366</v>
      </c>
    </row>
    <row r="1697" spans="1:12">
      <c r="A1697" t="s">
        <v>356</v>
      </c>
      <c r="B1697" t="s">
        <v>82</v>
      </c>
      <c r="C1697" t="s">
        <v>83</v>
      </c>
      <c r="D1697" t="s">
        <v>47</v>
      </c>
      <c r="E1697" t="s">
        <v>41</v>
      </c>
      <c r="F1697" s="58">
        <f xml:space="preserve"> IF( ISNA( 'F_Input Override'!F1697 ), "", IF( ISBLANK( 'F_Input Override'!F1697 ), 'F_Inputs - BP'!F1697, 'F_Input Override'!F1697 ) )</f>
        <v>25.992999999999999</v>
      </c>
      <c r="G1697" s="58">
        <f xml:space="preserve"> IF( ISNA( 'F_Input Override'!G1697 ), "", IF( ISBLANK( 'F_Input Override'!G1697 ), 'F_Inputs - BP'!G1697, 'F_Input Override'!G1697 ) )</f>
        <v>23.437000000000001</v>
      </c>
      <c r="H1697" s="58">
        <f xml:space="preserve"> IF( ISNA( 'F_Input Override'!H1697 ), "", IF( ISBLANK( 'F_Input Override'!H1697 ), 'F_Inputs - BP'!H1697, 'F_Input Override'!H1697 ) )</f>
        <v>22.856999999999999</v>
      </c>
      <c r="I1697" s="58">
        <f xml:space="preserve"> IF( ISNA( 'F_Input Override'!I1697 ), "", IF( ISBLANK( 'F_Input Override'!I1697 ), 'F_Inputs - BP'!I1697, 'F_Input Override'!I1697 ) )</f>
        <v>12.226000000000001</v>
      </c>
      <c r="J1697" s="58">
        <f xml:space="preserve"> IF( ISNA( 'F_Input Override'!J1697 ), "", IF( ISBLANK( 'F_Input Override'!J1697 ), 'F_Inputs - BP'!J1697, 'F_Input Override'!J1697 ) )</f>
        <v>8.8510000000000009</v>
      </c>
      <c r="K1697" s="64" t="str">
        <f xml:space="preserve"> INDEX(Lookup!C:C, MATCH('Inp - BP final'!B1697, Lookup!B:B, 0),)</f>
        <v>WR - Enh capex</v>
      </c>
    </row>
    <row r="1698" spans="1:12">
      <c r="A1698" t="s">
        <v>356</v>
      </c>
      <c r="B1698" t="s">
        <v>84</v>
      </c>
      <c r="C1698" t="s">
        <v>85</v>
      </c>
      <c r="D1698" t="s">
        <v>47</v>
      </c>
      <c r="E1698" t="s">
        <v>41</v>
      </c>
      <c r="F1698" s="58">
        <f xml:space="preserve"> IF( ISNA( 'F_Input Override'!F1698 ), "", IF( ISBLANK( 'F_Input Override'!F1698 ), 'F_Inputs - BP'!F1698, 'F_Input Override'!F1698 ) )</f>
        <v>0.35699999999999998</v>
      </c>
      <c r="G1698" s="58">
        <f xml:space="preserve"> IF( ISNA( 'F_Input Override'!G1698 ), "", IF( ISBLANK( 'F_Input Override'!G1698 ), 'F_Inputs - BP'!G1698, 'F_Input Override'!G1698 ) )</f>
        <v>0.28799999999999998</v>
      </c>
      <c r="H1698" s="58">
        <f xml:space="preserve"> IF( ISNA( 'F_Input Override'!H1698 ), "", IF( ISBLANK( 'F_Input Override'!H1698 ), 'F_Inputs - BP'!H1698, 'F_Input Override'!H1698 ) )</f>
        <v>1.518</v>
      </c>
      <c r="I1698" s="58">
        <f xml:space="preserve"> IF( ISNA( 'F_Input Override'!I1698 ), "", IF( ISBLANK( 'F_Input Override'!I1698 ), 'F_Inputs - BP'!I1698, 'F_Input Override'!I1698 ) )</f>
        <v>2.726</v>
      </c>
      <c r="J1698" s="58">
        <f xml:space="preserve"> IF( ISNA( 'F_Input Override'!J1698 ), "", IF( ISBLANK( 'F_Input Override'!J1698 ), 'F_Inputs - BP'!J1698, 'F_Input Override'!J1698 ) )</f>
        <v>2.7290000000000001</v>
      </c>
      <c r="K1698" s="64" t="str">
        <f xml:space="preserve"> INDEX(Lookup!C:C, MATCH('Inp - BP final'!B1698, Lookup!B:B, 0),)</f>
        <v>WN+ - Enh capex</v>
      </c>
    </row>
    <row r="1699" spans="1:12">
      <c r="A1699" t="s">
        <v>356</v>
      </c>
      <c r="B1699" t="s">
        <v>86</v>
      </c>
      <c r="C1699" t="s">
        <v>87</v>
      </c>
      <c r="D1699" t="s">
        <v>47</v>
      </c>
      <c r="E1699" t="s">
        <v>41</v>
      </c>
      <c r="F1699" s="58">
        <f xml:space="preserve"> IF( ISNA( 'F_Input Override'!F1699 ), "", IF( ISBLANK( 'F_Input Override'!F1699 ), 'F_Inputs - BP'!F1699, 'F_Input Override'!F1699 ) )</f>
        <v>0.57399999999999995</v>
      </c>
      <c r="G1699" s="58">
        <f xml:space="preserve"> IF( ISNA( 'F_Input Override'!G1699 ), "", IF( ISBLANK( 'F_Input Override'!G1699 ), 'F_Inputs - BP'!G1699, 'F_Input Override'!G1699 ) )</f>
        <v>0.40200000000000002</v>
      </c>
      <c r="H1699" s="58">
        <f xml:space="preserve"> IF( ISNA( 'F_Input Override'!H1699 ), "", IF( ISBLANK( 'F_Input Override'!H1699 ), 'F_Inputs - BP'!H1699, 'F_Input Override'!H1699 ) )</f>
        <v>0.38100000000000001</v>
      </c>
      <c r="I1699" s="58">
        <f xml:space="preserve"> IF( ISNA( 'F_Input Override'!I1699 ), "", IF( ISBLANK( 'F_Input Override'!I1699 ), 'F_Inputs - BP'!I1699, 'F_Input Override'!I1699 ) )</f>
        <v>0.28499999999999998</v>
      </c>
      <c r="J1699" s="58">
        <f xml:space="preserve"> IF( ISNA( 'F_Input Override'!J1699 ), "", IF( ISBLANK( 'F_Input Override'!J1699 ), 'F_Inputs - BP'!J1699, 'F_Input Override'!J1699 ) )</f>
        <v>0.28599999999999998</v>
      </c>
      <c r="K1699" s="64" t="str">
        <f xml:space="preserve"> INDEX(Lookup!C:C, MATCH('Inp - BP final'!B1699, Lookup!B:B, 0),)</f>
        <v>WN+ - Enh capex</v>
      </c>
    </row>
    <row r="1700" spans="1:12">
      <c r="A1700" t="s">
        <v>356</v>
      </c>
      <c r="B1700" t="s">
        <v>88</v>
      </c>
      <c r="C1700" t="s">
        <v>89</v>
      </c>
      <c r="D1700" t="s">
        <v>47</v>
      </c>
      <c r="E1700" t="s">
        <v>41</v>
      </c>
      <c r="F1700" s="58">
        <f xml:space="preserve"> IF( ISNA( 'F_Input Override'!F1700 ), "", IF( ISBLANK( 'F_Input Override'!F1700 ), 'F_Inputs - BP'!F1700, 'F_Input Override'!F1700 ) )</f>
        <v>67.114000000000004</v>
      </c>
      <c r="G1700" s="58">
        <f xml:space="preserve"> IF( ISNA( 'F_Input Override'!G1700 ), "", IF( ISBLANK( 'F_Input Override'!G1700 ), 'F_Inputs - BP'!G1700, 'F_Input Override'!G1700 ) )</f>
        <v>81.2</v>
      </c>
      <c r="H1700" s="58">
        <f xml:space="preserve"> IF( ISNA( 'F_Input Override'!H1700 ), "", IF( ISBLANK( 'F_Input Override'!H1700 ), 'F_Inputs - BP'!H1700, 'F_Input Override'!H1700 ) )</f>
        <v>72.581999999999994</v>
      </c>
      <c r="I1700" s="58">
        <f xml:space="preserve"> IF( ISNA( 'F_Input Override'!I1700 ), "", IF( ISBLANK( 'F_Input Override'!I1700 ), 'F_Inputs - BP'!I1700, 'F_Input Override'!I1700 ) )</f>
        <v>59.573999999999998</v>
      </c>
      <c r="J1700" s="58">
        <f xml:space="preserve"> IF( ISNA( 'F_Input Override'!J1700 ), "", IF( ISBLANK( 'F_Input Override'!J1700 ), 'F_Inputs - BP'!J1700, 'F_Input Override'!J1700 ) )</f>
        <v>20.25</v>
      </c>
      <c r="K1700" s="64" t="str">
        <f xml:space="preserve"> INDEX(Lookup!C:C, MATCH('Inp - BP final'!B1700, Lookup!B:B, 0),)</f>
        <v>WN+ - Enh capex</v>
      </c>
    </row>
    <row r="1701" spans="1:12">
      <c r="A1701" t="s">
        <v>356</v>
      </c>
      <c r="B1701" t="s">
        <v>90</v>
      </c>
      <c r="C1701" t="s">
        <v>91</v>
      </c>
      <c r="D1701" t="s">
        <v>47</v>
      </c>
      <c r="E1701" t="s">
        <v>41</v>
      </c>
      <c r="F1701" s="58">
        <f xml:space="preserve"> IF( ISNA( 'F_Input Override'!F1701 ), "", IF( ISBLANK( 'F_Input Override'!F1701 ), 'F_Inputs - BP'!F1701, 'F_Input Override'!F1701 ) )</f>
        <v>37.816000000000003</v>
      </c>
      <c r="G1701" s="58">
        <f xml:space="preserve"> IF( ISNA( 'F_Input Override'!G1701 ), "", IF( ISBLANK( 'F_Input Override'!G1701 ), 'F_Inputs - BP'!G1701, 'F_Input Override'!G1701 ) )</f>
        <v>46.66</v>
      </c>
      <c r="H1701" s="58">
        <f xml:space="preserve"> IF( ISNA( 'F_Input Override'!H1701 ), "", IF( ISBLANK( 'F_Input Override'!H1701 ), 'F_Inputs - BP'!H1701, 'F_Input Override'!H1701 ) )</f>
        <v>55.662999999999997</v>
      </c>
      <c r="I1701" s="58">
        <f xml:space="preserve"> IF( ISNA( 'F_Input Override'!I1701 ), "", IF( ISBLANK( 'F_Input Override'!I1701 ), 'F_Inputs - BP'!I1701, 'F_Input Override'!I1701 ) )</f>
        <v>54.353999999999999</v>
      </c>
      <c r="J1701" s="58">
        <f xml:space="preserve"> IF( ISNA( 'F_Input Override'!J1701 ), "", IF( ISBLANK( 'F_Input Override'!J1701 ), 'F_Inputs - BP'!J1701, 'F_Input Override'!J1701 ) )</f>
        <v>31.756</v>
      </c>
      <c r="K1701" s="64" t="str">
        <f xml:space="preserve"> INDEX(Lookup!C:C, MATCH('Inp - BP final'!B1701, Lookup!B:B, 0),)</f>
        <v>WN+ - Enh capex</v>
      </c>
    </row>
    <row r="1702" spans="1:12">
      <c r="A1702" t="s">
        <v>356</v>
      </c>
      <c r="B1702" t="s">
        <v>92</v>
      </c>
      <c r="C1702" t="s">
        <v>93</v>
      </c>
      <c r="D1702" t="s">
        <v>47</v>
      </c>
      <c r="E1702" t="s">
        <v>41</v>
      </c>
      <c r="F1702" s="58">
        <f xml:space="preserve"> IF( ISNA( 'F_Input Override'!F1702 ), "", IF( ISBLANK( 'F_Input Override'!F1702 ), 'F_Inputs - BP'!F1702, 'F_Input Override'!F1702 ) )</f>
        <v>131.85400000000001</v>
      </c>
      <c r="G1702" s="58">
        <f xml:space="preserve"> IF( ISNA( 'F_Input Override'!G1702 ), "", IF( ISBLANK( 'F_Input Override'!G1702 ), 'F_Inputs - BP'!G1702, 'F_Input Override'!G1702 ) )</f>
        <v>151.98699999999999</v>
      </c>
      <c r="H1702" s="58">
        <f xml:space="preserve"> IF( ISNA( 'F_Input Override'!H1702 ), "", IF( ISBLANK( 'F_Input Override'!H1702 ), 'F_Inputs - BP'!H1702, 'F_Input Override'!H1702 ) )</f>
        <v>153.001</v>
      </c>
      <c r="I1702" s="58">
        <f xml:space="preserve"> IF( ISNA( 'F_Input Override'!I1702 ), "", IF( ISBLANK( 'F_Input Override'!I1702 ), 'F_Inputs - BP'!I1702, 'F_Input Override'!I1702 ) )</f>
        <v>129.16499999999999</v>
      </c>
      <c r="J1702" s="58">
        <f xml:space="preserve"> IF( ISNA( 'F_Input Override'!J1702 ), "", IF( ISBLANK( 'F_Input Override'!J1702 ), 'F_Inputs - BP'!J1702, 'F_Input Override'!J1702 ) )</f>
        <v>63.872</v>
      </c>
      <c r="K1702" s="64" t="str">
        <f xml:space="preserve"> INDEX(Lookup!C:C, MATCH('Inp - BP final'!B1702, Lookup!B:B, 0),)</f>
        <v>Total W - Enh capex</v>
      </c>
      <c r="L1702" t="s">
        <v>366</v>
      </c>
    </row>
    <row r="1703" spans="1:12">
      <c r="A1703" t="s">
        <v>356</v>
      </c>
      <c r="B1703" t="s">
        <v>94</v>
      </c>
      <c r="C1703" t="s">
        <v>95</v>
      </c>
      <c r="D1703" t="s">
        <v>47</v>
      </c>
      <c r="E1703" t="s">
        <v>41</v>
      </c>
      <c r="F1703" s="58" t="str">
        <f xml:space="preserve"> IF( ISNA( 'F_Input Override'!F1703 ), "", IF( ISBLANK( 'F_Input Override'!F1703 ), 'F_Inputs - BP'!F1703, 'F_Input Override'!F1703 ) )</f>
        <v/>
      </c>
      <c r="G1703" s="58" t="str">
        <f xml:space="preserve"> IF( ISNA( 'F_Input Override'!G1703 ), "", IF( ISBLANK( 'F_Input Override'!G1703 ), 'F_Inputs - BP'!G1703, 'F_Input Override'!G1703 ) )</f>
        <v/>
      </c>
      <c r="H1703" s="58" t="str">
        <f xml:space="preserve"> IF( ISNA( 'F_Input Override'!H1703 ), "", IF( ISBLANK( 'F_Input Override'!H1703 ), 'F_Inputs - BP'!H1703, 'F_Input Override'!H1703 ) )</f>
        <v/>
      </c>
      <c r="I1703" s="58" t="str">
        <f xml:space="preserve"> IF( ISNA( 'F_Input Override'!I1703 ), "", IF( ISBLANK( 'F_Input Override'!I1703 ), 'F_Inputs - BP'!I1703, 'F_Input Override'!I1703 ) )</f>
        <v/>
      </c>
      <c r="J1703" s="58" t="str">
        <f xml:space="preserve"> IF( ISNA( 'F_Input Override'!J1703 ), "", IF( ISBLANK( 'F_Input Override'!J1703 ), 'F_Inputs - BP'!J1703, 'F_Input Override'!J1703 ) )</f>
        <v/>
      </c>
      <c r="K1703" s="64" t="str">
        <f xml:space="preserve"> INDEX(Lookup!C:C, MATCH('Inp - BP final'!B1703, Lookup!B:B, 0),)</f>
        <v>WWN+ - Base opex</v>
      </c>
    </row>
    <row r="1704" spans="1:12">
      <c r="A1704" t="s">
        <v>356</v>
      </c>
      <c r="B1704" t="s">
        <v>96</v>
      </c>
      <c r="C1704" t="s">
        <v>97</v>
      </c>
      <c r="D1704" t="s">
        <v>47</v>
      </c>
      <c r="E1704" t="s">
        <v>41</v>
      </c>
      <c r="F1704" s="58" t="str">
        <f xml:space="preserve"> IF( ISNA( 'F_Input Override'!F1704 ), "", IF( ISBLANK( 'F_Input Override'!F1704 ), 'F_Inputs - BP'!F1704, 'F_Input Override'!F1704 ) )</f>
        <v/>
      </c>
      <c r="G1704" s="58" t="str">
        <f xml:space="preserve"> IF( ISNA( 'F_Input Override'!G1704 ), "", IF( ISBLANK( 'F_Input Override'!G1704 ), 'F_Inputs - BP'!G1704, 'F_Input Override'!G1704 ) )</f>
        <v/>
      </c>
      <c r="H1704" s="58" t="str">
        <f xml:space="preserve"> IF( ISNA( 'F_Input Override'!H1704 ), "", IF( ISBLANK( 'F_Input Override'!H1704 ), 'F_Inputs - BP'!H1704, 'F_Input Override'!H1704 ) )</f>
        <v/>
      </c>
      <c r="I1704" s="58" t="str">
        <f xml:space="preserve"> IF( ISNA( 'F_Input Override'!I1704 ), "", IF( ISBLANK( 'F_Input Override'!I1704 ), 'F_Inputs - BP'!I1704, 'F_Input Override'!I1704 ) )</f>
        <v/>
      </c>
      <c r="J1704" s="58" t="str">
        <f xml:space="preserve"> IF( ISNA( 'F_Input Override'!J1704 ), "", IF( ISBLANK( 'F_Input Override'!J1704 ), 'F_Inputs - BP'!J1704, 'F_Input Override'!J1704 ) )</f>
        <v/>
      </c>
      <c r="K1704" s="64" t="str">
        <f xml:space="preserve"> INDEX(Lookup!C:C, MATCH('Inp - BP final'!B1704, Lookup!B:B, 0),)</f>
        <v>WWN+ - Base opex</v>
      </c>
    </row>
    <row r="1705" spans="1:12">
      <c r="A1705" t="s">
        <v>356</v>
      </c>
      <c r="B1705" t="s">
        <v>98</v>
      </c>
      <c r="C1705" t="s">
        <v>99</v>
      </c>
      <c r="D1705" t="s">
        <v>47</v>
      </c>
      <c r="E1705" t="s">
        <v>41</v>
      </c>
      <c r="F1705" s="58" t="str">
        <f xml:space="preserve"> IF( ISNA( 'F_Input Override'!F1705 ), "", IF( ISBLANK( 'F_Input Override'!F1705 ), 'F_Inputs - BP'!F1705, 'F_Input Override'!F1705 ) )</f>
        <v/>
      </c>
      <c r="G1705" s="58" t="str">
        <f xml:space="preserve"> IF( ISNA( 'F_Input Override'!G1705 ), "", IF( ISBLANK( 'F_Input Override'!G1705 ), 'F_Inputs - BP'!G1705, 'F_Input Override'!G1705 ) )</f>
        <v/>
      </c>
      <c r="H1705" s="58" t="str">
        <f xml:space="preserve"> IF( ISNA( 'F_Input Override'!H1705 ), "", IF( ISBLANK( 'F_Input Override'!H1705 ), 'F_Inputs - BP'!H1705, 'F_Input Override'!H1705 ) )</f>
        <v/>
      </c>
      <c r="I1705" s="58" t="str">
        <f xml:space="preserve"> IF( ISNA( 'F_Input Override'!I1705 ), "", IF( ISBLANK( 'F_Input Override'!I1705 ), 'F_Inputs - BP'!I1705, 'F_Input Override'!I1705 ) )</f>
        <v/>
      </c>
      <c r="J1705" s="58" t="str">
        <f xml:space="preserve"> IF( ISNA( 'F_Input Override'!J1705 ), "", IF( ISBLANK( 'F_Input Override'!J1705 ), 'F_Inputs - BP'!J1705, 'F_Input Override'!J1705 ) )</f>
        <v/>
      </c>
      <c r="K1705" s="64" t="str">
        <f xml:space="preserve"> INDEX(Lookup!C:C, MATCH('Inp - BP final'!B1705, Lookup!B:B, 0),)</f>
        <v>WWN+ - Base opex</v>
      </c>
    </row>
    <row r="1706" spans="1:12">
      <c r="A1706" t="s">
        <v>356</v>
      </c>
      <c r="B1706" t="s">
        <v>100</v>
      </c>
      <c r="C1706" t="s">
        <v>101</v>
      </c>
      <c r="D1706" t="s">
        <v>47</v>
      </c>
      <c r="E1706" t="s">
        <v>41</v>
      </c>
      <c r="F1706" s="58" t="str">
        <f xml:space="preserve"> IF( ISNA( 'F_Input Override'!F1706 ), "", IF( ISBLANK( 'F_Input Override'!F1706 ), 'F_Inputs - BP'!F1706, 'F_Input Override'!F1706 ) )</f>
        <v/>
      </c>
      <c r="G1706" s="58" t="str">
        <f xml:space="preserve"> IF( ISNA( 'F_Input Override'!G1706 ), "", IF( ISBLANK( 'F_Input Override'!G1706 ), 'F_Inputs - BP'!G1706, 'F_Input Override'!G1706 ) )</f>
        <v/>
      </c>
      <c r="H1706" s="58" t="str">
        <f xml:space="preserve"> IF( ISNA( 'F_Input Override'!H1706 ), "", IF( ISBLANK( 'F_Input Override'!H1706 ), 'F_Inputs - BP'!H1706, 'F_Input Override'!H1706 ) )</f>
        <v/>
      </c>
      <c r="I1706" s="58" t="str">
        <f xml:space="preserve"> IF( ISNA( 'F_Input Override'!I1706 ), "", IF( ISBLANK( 'F_Input Override'!I1706 ), 'F_Inputs - BP'!I1706, 'F_Input Override'!I1706 ) )</f>
        <v/>
      </c>
      <c r="J1706" s="58" t="str">
        <f xml:space="preserve"> IF( ISNA( 'F_Input Override'!J1706 ), "", IF( ISBLANK( 'F_Input Override'!J1706 ), 'F_Inputs - BP'!J1706, 'F_Input Override'!J1706 ) )</f>
        <v/>
      </c>
      <c r="K1706" s="64" t="str">
        <f xml:space="preserve"> INDEX(Lookup!C:C, MATCH('Inp - BP final'!B1706, Lookup!B:B, 0),)</f>
        <v>WWN+ - Base opex</v>
      </c>
    </row>
    <row r="1707" spans="1:12">
      <c r="A1707" t="s">
        <v>356</v>
      </c>
      <c r="B1707" t="s">
        <v>102</v>
      </c>
      <c r="C1707" t="s">
        <v>103</v>
      </c>
      <c r="D1707" t="s">
        <v>47</v>
      </c>
      <c r="E1707" t="s">
        <v>41</v>
      </c>
      <c r="F1707" s="58" t="str">
        <f xml:space="preserve"> IF( ISNA( 'F_Input Override'!F1707 ), "", IF( ISBLANK( 'F_Input Override'!F1707 ), 'F_Inputs - BP'!F1707, 'F_Input Override'!F1707 ) )</f>
        <v/>
      </c>
      <c r="G1707" s="58" t="str">
        <f xml:space="preserve"> IF( ISNA( 'F_Input Override'!G1707 ), "", IF( ISBLANK( 'F_Input Override'!G1707 ), 'F_Inputs - BP'!G1707, 'F_Input Override'!G1707 ) )</f>
        <v/>
      </c>
      <c r="H1707" s="58" t="str">
        <f xml:space="preserve"> IF( ISNA( 'F_Input Override'!H1707 ), "", IF( ISBLANK( 'F_Input Override'!H1707 ), 'F_Inputs - BP'!H1707, 'F_Input Override'!H1707 ) )</f>
        <v/>
      </c>
      <c r="I1707" s="58" t="str">
        <f xml:space="preserve"> IF( ISNA( 'F_Input Override'!I1707 ), "", IF( ISBLANK( 'F_Input Override'!I1707 ), 'F_Inputs - BP'!I1707, 'F_Input Override'!I1707 ) )</f>
        <v/>
      </c>
      <c r="J1707" s="58" t="str">
        <f xml:space="preserve"> IF( ISNA( 'F_Input Override'!J1707 ), "", IF( ISBLANK( 'F_Input Override'!J1707 ), 'F_Inputs - BP'!J1707, 'F_Input Override'!J1707 ) )</f>
        <v/>
      </c>
      <c r="K1707" s="64" t="str">
        <f xml:space="preserve"> INDEX(Lookup!C:C, MATCH('Inp - BP final'!B1707, Lookup!B:B, 0),)</f>
        <v>WWN+ - Base opex</v>
      </c>
    </row>
    <row r="1708" spans="1:12">
      <c r="A1708" t="s">
        <v>356</v>
      </c>
      <c r="B1708" t="s">
        <v>104</v>
      </c>
      <c r="C1708" t="s">
        <v>105</v>
      </c>
      <c r="D1708" t="s">
        <v>47</v>
      </c>
      <c r="E1708" t="s">
        <v>41</v>
      </c>
      <c r="F1708" s="58" t="str">
        <f xml:space="preserve"> IF( ISNA( 'F_Input Override'!F1708 ), "", IF( ISBLANK( 'F_Input Override'!F1708 ), 'F_Inputs - BP'!F1708, 'F_Input Override'!F1708 ) )</f>
        <v/>
      </c>
      <c r="G1708" s="58" t="str">
        <f xml:space="preserve"> IF( ISNA( 'F_Input Override'!G1708 ), "", IF( ISBLANK( 'F_Input Override'!G1708 ), 'F_Inputs - BP'!G1708, 'F_Input Override'!G1708 ) )</f>
        <v/>
      </c>
      <c r="H1708" s="58" t="str">
        <f xml:space="preserve"> IF( ISNA( 'F_Input Override'!H1708 ), "", IF( ISBLANK( 'F_Input Override'!H1708 ), 'F_Inputs - BP'!H1708, 'F_Input Override'!H1708 ) )</f>
        <v/>
      </c>
      <c r="I1708" s="58" t="str">
        <f xml:space="preserve"> IF( ISNA( 'F_Input Override'!I1708 ), "", IF( ISBLANK( 'F_Input Override'!I1708 ), 'F_Inputs - BP'!I1708, 'F_Input Override'!I1708 ) )</f>
        <v/>
      </c>
      <c r="J1708" s="58" t="str">
        <f xml:space="preserve"> IF( ISNA( 'F_Input Override'!J1708 ), "", IF( ISBLANK( 'F_Input Override'!J1708 ), 'F_Inputs - BP'!J1708, 'F_Input Override'!J1708 ) )</f>
        <v/>
      </c>
      <c r="K1708" s="64" t="str">
        <f xml:space="preserve"> INDEX(Lookup!C:C, MATCH('Inp - BP final'!B1708, Lookup!B:B, 0),)</f>
        <v>BIO - Base opex</v>
      </c>
    </row>
    <row r="1709" spans="1:12">
      <c r="A1709" t="s">
        <v>356</v>
      </c>
      <c r="B1709" t="s">
        <v>106</v>
      </c>
      <c r="C1709" t="s">
        <v>107</v>
      </c>
      <c r="D1709" t="s">
        <v>47</v>
      </c>
      <c r="E1709" t="s">
        <v>41</v>
      </c>
      <c r="F1709" s="58" t="str">
        <f xml:space="preserve"> IF( ISNA( 'F_Input Override'!F1709 ), "", IF( ISBLANK( 'F_Input Override'!F1709 ), 'F_Inputs - BP'!F1709, 'F_Input Override'!F1709 ) )</f>
        <v/>
      </c>
      <c r="G1709" s="58" t="str">
        <f xml:space="preserve"> IF( ISNA( 'F_Input Override'!G1709 ), "", IF( ISBLANK( 'F_Input Override'!G1709 ), 'F_Inputs - BP'!G1709, 'F_Input Override'!G1709 ) )</f>
        <v/>
      </c>
      <c r="H1709" s="58" t="str">
        <f xml:space="preserve"> IF( ISNA( 'F_Input Override'!H1709 ), "", IF( ISBLANK( 'F_Input Override'!H1709 ), 'F_Inputs - BP'!H1709, 'F_Input Override'!H1709 ) )</f>
        <v/>
      </c>
      <c r="I1709" s="58" t="str">
        <f xml:space="preserve"> IF( ISNA( 'F_Input Override'!I1709 ), "", IF( ISBLANK( 'F_Input Override'!I1709 ), 'F_Inputs - BP'!I1709, 'F_Input Override'!I1709 ) )</f>
        <v/>
      </c>
      <c r="J1709" s="58" t="str">
        <f xml:space="preserve"> IF( ISNA( 'F_Input Override'!J1709 ), "", IF( ISBLANK( 'F_Input Override'!J1709 ), 'F_Inputs - BP'!J1709, 'F_Input Override'!J1709 ) )</f>
        <v/>
      </c>
      <c r="K1709" s="64" t="str">
        <f xml:space="preserve"> INDEX(Lookup!C:C, MATCH('Inp - BP final'!B1709, Lookup!B:B, 0),)</f>
        <v>BIO - Base opex</v>
      </c>
    </row>
    <row r="1710" spans="1:12">
      <c r="A1710" t="s">
        <v>356</v>
      </c>
      <c r="B1710" t="s">
        <v>108</v>
      </c>
      <c r="C1710" t="s">
        <v>109</v>
      </c>
      <c r="D1710" t="s">
        <v>47</v>
      </c>
      <c r="E1710" t="s">
        <v>41</v>
      </c>
      <c r="F1710" s="58" t="str">
        <f xml:space="preserve"> IF( ISNA( 'F_Input Override'!F1710 ), "", IF( ISBLANK( 'F_Input Override'!F1710 ), 'F_Inputs - BP'!F1710, 'F_Input Override'!F1710 ) )</f>
        <v/>
      </c>
      <c r="G1710" s="58" t="str">
        <f xml:space="preserve"> IF( ISNA( 'F_Input Override'!G1710 ), "", IF( ISBLANK( 'F_Input Override'!G1710 ), 'F_Inputs - BP'!G1710, 'F_Input Override'!G1710 ) )</f>
        <v/>
      </c>
      <c r="H1710" s="58" t="str">
        <f xml:space="preserve"> IF( ISNA( 'F_Input Override'!H1710 ), "", IF( ISBLANK( 'F_Input Override'!H1710 ), 'F_Inputs - BP'!H1710, 'F_Input Override'!H1710 ) )</f>
        <v/>
      </c>
      <c r="I1710" s="58" t="str">
        <f xml:space="preserve"> IF( ISNA( 'F_Input Override'!I1710 ), "", IF( ISBLANK( 'F_Input Override'!I1710 ), 'F_Inputs - BP'!I1710, 'F_Input Override'!I1710 ) )</f>
        <v/>
      </c>
      <c r="J1710" s="58" t="str">
        <f xml:space="preserve"> IF( ISNA( 'F_Input Override'!J1710 ), "", IF( ISBLANK( 'F_Input Override'!J1710 ), 'F_Inputs - BP'!J1710, 'F_Input Override'!J1710 ) )</f>
        <v/>
      </c>
      <c r="K1710" s="64" t="str">
        <f xml:space="preserve"> INDEX(Lookup!C:C, MATCH('Inp - BP final'!B1710, Lookup!B:B, 0),)</f>
        <v>BIO - Base opex</v>
      </c>
    </row>
    <row r="1711" spans="1:12">
      <c r="A1711" t="s">
        <v>356</v>
      </c>
      <c r="B1711" t="s">
        <v>110</v>
      </c>
      <c r="C1711" t="s">
        <v>111</v>
      </c>
      <c r="D1711" t="s">
        <v>47</v>
      </c>
      <c r="E1711" t="s">
        <v>41</v>
      </c>
      <c r="F1711" s="58" t="str">
        <f xml:space="preserve"> IF( ISNA( 'F_Input Override'!F1711 ), "", IF( ISBLANK( 'F_Input Override'!F1711 ), 'F_Inputs - BP'!F1711, 'F_Input Override'!F1711 ) )</f>
        <v/>
      </c>
      <c r="G1711" s="58" t="str">
        <f xml:space="preserve"> IF( ISNA( 'F_Input Override'!G1711 ), "", IF( ISBLANK( 'F_Input Override'!G1711 ), 'F_Inputs - BP'!G1711, 'F_Input Override'!G1711 ) )</f>
        <v/>
      </c>
      <c r="H1711" s="58" t="str">
        <f xml:space="preserve"> IF( ISNA( 'F_Input Override'!H1711 ), "", IF( ISBLANK( 'F_Input Override'!H1711 ), 'F_Inputs - BP'!H1711, 'F_Input Override'!H1711 ) )</f>
        <v/>
      </c>
      <c r="I1711" s="58" t="str">
        <f xml:space="preserve"> IF( ISNA( 'F_Input Override'!I1711 ), "", IF( ISBLANK( 'F_Input Override'!I1711 ), 'F_Inputs - BP'!I1711, 'F_Input Override'!I1711 ) )</f>
        <v/>
      </c>
      <c r="J1711" s="58" t="str">
        <f xml:space="preserve"> IF( ISNA( 'F_Input Override'!J1711 ), "", IF( ISBLANK( 'F_Input Override'!J1711 ), 'F_Inputs - BP'!J1711, 'F_Input Override'!J1711 ) )</f>
        <v/>
      </c>
      <c r="K1711" s="64" t="str">
        <f xml:space="preserve"> INDEX(Lookup!C:C, MATCH('Inp - BP final'!B1711, Lookup!B:B, 0),)</f>
        <v>ADDN1 - Base opex</v>
      </c>
    </row>
    <row r="1712" spans="1:12">
      <c r="A1712" t="s">
        <v>356</v>
      </c>
      <c r="B1712" t="s">
        <v>112</v>
      </c>
      <c r="C1712" t="s">
        <v>113</v>
      </c>
      <c r="D1712" t="s">
        <v>47</v>
      </c>
      <c r="E1712" t="s">
        <v>41</v>
      </c>
      <c r="F1712" s="58" t="str">
        <f xml:space="preserve"> IF( ISNA( 'F_Input Override'!F1712 ), "", IF( ISBLANK( 'F_Input Override'!F1712 ), 'F_Inputs - BP'!F1712, 'F_Input Override'!F1712 ) )</f>
        <v/>
      </c>
      <c r="G1712" s="58" t="str">
        <f xml:space="preserve"> IF( ISNA( 'F_Input Override'!G1712 ), "", IF( ISBLANK( 'F_Input Override'!G1712 ), 'F_Inputs - BP'!G1712, 'F_Input Override'!G1712 ) )</f>
        <v/>
      </c>
      <c r="H1712" s="58" t="str">
        <f xml:space="preserve"> IF( ISNA( 'F_Input Override'!H1712 ), "", IF( ISBLANK( 'F_Input Override'!H1712 ), 'F_Inputs - BP'!H1712, 'F_Input Override'!H1712 ) )</f>
        <v/>
      </c>
      <c r="I1712" s="58" t="str">
        <f xml:space="preserve"> IF( ISNA( 'F_Input Override'!I1712 ), "", IF( ISBLANK( 'F_Input Override'!I1712 ), 'F_Inputs - BP'!I1712, 'F_Input Override'!I1712 ) )</f>
        <v/>
      </c>
      <c r="J1712" s="58" t="str">
        <f xml:space="preserve"> IF( ISNA( 'F_Input Override'!J1712 ), "", IF( ISBLANK( 'F_Input Override'!J1712 ), 'F_Inputs - BP'!J1712, 'F_Input Override'!J1712 ) )</f>
        <v/>
      </c>
      <c r="K1712" s="64" t="str">
        <f xml:space="preserve"> INDEX(Lookup!C:C, MATCH('Inp - BP final'!B1712, Lookup!B:B, 0),)</f>
        <v>ADDN2 - Base opex</v>
      </c>
    </row>
    <row r="1713" spans="1:12">
      <c r="A1713" t="s">
        <v>356</v>
      </c>
      <c r="B1713" t="s">
        <v>114</v>
      </c>
      <c r="C1713" t="s">
        <v>57</v>
      </c>
      <c r="D1713" t="s">
        <v>47</v>
      </c>
      <c r="E1713" t="s">
        <v>41</v>
      </c>
      <c r="F1713" s="58">
        <f xml:space="preserve"> IF( ISNA( 'F_Input Override'!F1713 ), "", IF( ISBLANK( 'F_Input Override'!F1713 ), 'F_Inputs - BP'!F1713, 'F_Input Override'!F1713 ) )</f>
        <v>0</v>
      </c>
      <c r="G1713" s="58">
        <f xml:space="preserve"> IF( ISNA( 'F_Input Override'!G1713 ), "", IF( ISBLANK( 'F_Input Override'!G1713 ), 'F_Inputs - BP'!G1713, 'F_Input Override'!G1713 ) )</f>
        <v>0</v>
      </c>
      <c r="H1713" s="58">
        <f xml:space="preserve"> IF( ISNA( 'F_Input Override'!H1713 ), "", IF( ISBLANK( 'F_Input Override'!H1713 ), 'F_Inputs - BP'!H1713, 'F_Input Override'!H1713 ) )</f>
        <v>0</v>
      </c>
      <c r="I1713" s="58">
        <f xml:space="preserve"> IF( ISNA( 'F_Input Override'!I1713 ), "", IF( ISBLANK( 'F_Input Override'!I1713 ), 'F_Inputs - BP'!I1713, 'F_Input Override'!I1713 ) )</f>
        <v>0</v>
      </c>
      <c r="J1713" s="58">
        <f xml:space="preserve"> IF( ISNA( 'F_Input Override'!J1713 ), "", IF( ISBLANK( 'F_Input Override'!J1713 ), 'F_Inputs - BP'!J1713, 'F_Input Override'!J1713 ) )</f>
        <v>0</v>
      </c>
      <c r="K1713" s="64" t="str">
        <f xml:space="preserve"> INDEX(Lookup!C:C, MATCH('Inp - BP final'!B1713, Lookup!B:B, 0),)</f>
        <v>Total WW - Base opex</v>
      </c>
      <c r="L1713" t="s">
        <v>366</v>
      </c>
    </row>
    <row r="1714" spans="1:12">
      <c r="A1714" t="s">
        <v>356</v>
      </c>
      <c r="B1714" t="s">
        <v>115</v>
      </c>
      <c r="C1714" t="s">
        <v>116</v>
      </c>
      <c r="D1714" t="s">
        <v>47</v>
      </c>
      <c r="E1714" t="s">
        <v>41</v>
      </c>
      <c r="F1714" s="58" t="str">
        <f xml:space="preserve"> IF( ISNA( 'F_Input Override'!F1714 ), "", IF( ISBLANK( 'F_Input Override'!F1714 ), 'F_Inputs - BP'!F1714, 'F_Input Override'!F1714 ) )</f>
        <v/>
      </c>
      <c r="G1714" s="58" t="str">
        <f xml:space="preserve"> IF( ISNA( 'F_Input Override'!G1714 ), "", IF( ISBLANK( 'F_Input Override'!G1714 ), 'F_Inputs - BP'!G1714, 'F_Input Override'!G1714 ) )</f>
        <v/>
      </c>
      <c r="H1714" s="58" t="str">
        <f xml:space="preserve"> IF( ISNA( 'F_Input Override'!H1714 ), "", IF( ISBLANK( 'F_Input Override'!H1714 ), 'F_Inputs - BP'!H1714, 'F_Input Override'!H1714 ) )</f>
        <v/>
      </c>
      <c r="I1714" s="58" t="str">
        <f xml:space="preserve"> IF( ISNA( 'F_Input Override'!I1714 ), "", IF( ISBLANK( 'F_Input Override'!I1714 ), 'F_Inputs - BP'!I1714, 'F_Input Override'!I1714 ) )</f>
        <v/>
      </c>
      <c r="J1714" s="58" t="str">
        <f xml:space="preserve"> IF( ISNA( 'F_Input Override'!J1714 ), "", IF( ISBLANK( 'F_Input Override'!J1714 ), 'F_Inputs - BP'!J1714, 'F_Input Override'!J1714 ) )</f>
        <v/>
      </c>
      <c r="K1714" s="64" t="str">
        <f xml:space="preserve"> INDEX(Lookup!C:C, MATCH('Inp - BP final'!B1714, Lookup!B:B, 0),)</f>
        <v>WWN+ - Enh opex</v>
      </c>
    </row>
    <row r="1715" spans="1:12">
      <c r="A1715" t="s">
        <v>356</v>
      </c>
      <c r="B1715" t="s">
        <v>117</v>
      </c>
      <c r="C1715" t="s">
        <v>118</v>
      </c>
      <c r="D1715" t="s">
        <v>47</v>
      </c>
      <c r="E1715" t="s">
        <v>41</v>
      </c>
      <c r="F1715" s="58" t="str">
        <f xml:space="preserve"> IF( ISNA( 'F_Input Override'!F1715 ), "", IF( ISBLANK( 'F_Input Override'!F1715 ), 'F_Inputs - BP'!F1715, 'F_Input Override'!F1715 ) )</f>
        <v/>
      </c>
      <c r="G1715" s="58" t="str">
        <f xml:space="preserve"> IF( ISNA( 'F_Input Override'!G1715 ), "", IF( ISBLANK( 'F_Input Override'!G1715 ), 'F_Inputs - BP'!G1715, 'F_Input Override'!G1715 ) )</f>
        <v/>
      </c>
      <c r="H1715" s="58" t="str">
        <f xml:space="preserve"> IF( ISNA( 'F_Input Override'!H1715 ), "", IF( ISBLANK( 'F_Input Override'!H1715 ), 'F_Inputs - BP'!H1715, 'F_Input Override'!H1715 ) )</f>
        <v/>
      </c>
      <c r="I1715" s="58" t="str">
        <f xml:space="preserve"> IF( ISNA( 'F_Input Override'!I1715 ), "", IF( ISBLANK( 'F_Input Override'!I1715 ), 'F_Inputs - BP'!I1715, 'F_Input Override'!I1715 ) )</f>
        <v/>
      </c>
      <c r="J1715" s="58" t="str">
        <f xml:space="preserve"> IF( ISNA( 'F_Input Override'!J1715 ), "", IF( ISBLANK( 'F_Input Override'!J1715 ), 'F_Inputs - BP'!J1715, 'F_Input Override'!J1715 ) )</f>
        <v/>
      </c>
      <c r="K1715" s="64" t="str">
        <f xml:space="preserve"> INDEX(Lookup!C:C, MATCH('Inp - BP final'!B1715, Lookup!B:B, 0),)</f>
        <v>WWN+ - Enh opex</v>
      </c>
    </row>
    <row r="1716" spans="1:12">
      <c r="A1716" t="s">
        <v>356</v>
      </c>
      <c r="B1716" t="s">
        <v>119</v>
      </c>
      <c r="C1716" t="s">
        <v>120</v>
      </c>
      <c r="D1716" t="s">
        <v>47</v>
      </c>
      <c r="E1716" t="s">
        <v>41</v>
      </c>
      <c r="F1716" s="58" t="str">
        <f xml:space="preserve"> IF( ISNA( 'F_Input Override'!F1716 ), "", IF( ISBLANK( 'F_Input Override'!F1716 ), 'F_Inputs - BP'!F1716, 'F_Input Override'!F1716 ) )</f>
        <v/>
      </c>
      <c r="G1716" s="58" t="str">
        <f xml:space="preserve"> IF( ISNA( 'F_Input Override'!G1716 ), "", IF( ISBLANK( 'F_Input Override'!G1716 ), 'F_Inputs - BP'!G1716, 'F_Input Override'!G1716 ) )</f>
        <v/>
      </c>
      <c r="H1716" s="58" t="str">
        <f xml:space="preserve"> IF( ISNA( 'F_Input Override'!H1716 ), "", IF( ISBLANK( 'F_Input Override'!H1716 ), 'F_Inputs - BP'!H1716, 'F_Input Override'!H1716 ) )</f>
        <v/>
      </c>
      <c r="I1716" s="58" t="str">
        <f xml:space="preserve"> IF( ISNA( 'F_Input Override'!I1716 ), "", IF( ISBLANK( 'F_Input Override'!I1716 ), 'F_Inputs - BP'!I1716, 'F_Input Override'!I1716 ) )</f>
        <v/>
      </c>
      <c r="J1716" s="58" t="str">
        <f xml:space="preserve"> IF( ISNA( 'F_Input Override'!J1716 ), "", IF( ISBLANK( 'F_Input Override'!J1716 ), 'F_Inputs - BP'!J1716, 'F_Input Override'!J1716 ) )</f>
        <v/>
      </c>
      <c r="K1716" s="64" t="str">
        <f xml:space="preserve"> INDEX(Lookup!C:C, MATCH('Inp - BP final'!B1716, Lookup!B:B, 0),)</f>
        <v>WWN+ - Enh opex</v>
      </c>
    </row>
    <row r="1717" spans="1:12">
      <c r="A1717" t="s">
        <v>356</v>
      </c>
      <c r="B1717" t="s">
        <v>121</v>
      </c>
      <c r="C1717" t="s">
        <v>122</v>
      </c>
      <c r="D1717" t="s">
        <v>47</v>
      </c>
      <c r="E1717" t="s">
        <v>41</v>
      </c>
      <c r="F1717" s="58" t="str">
        <f xml:space="preserve"> IF( ISNA( 'F_Input Override'!F1717 ), "", IF( ISBLANK( 'F_Input Override'!F1717 ), 'F_Inputs - BP'!F1717, 'F_Input Override'!F1717 ) )</f>
        <v/>
      </c>
      <c r="G1717" s="58" t="str">
        <f xml:space="preserve"> IF( ISNA( 'F_Input Override'!G1717 ), "", IF( ISBLANK( 'F_Input Override'!G1717 ), 'F_Inputs - BP'!G1717, 'F_Input Override'!G1717 ) )</f>
        <v/>
      </c>
      <c r="H1717" s="58" t="str">
        <f xml:space="preserve"> IF( ISNA( 'F_Input Override'!H1717 ), "", IF( ISBLANK( 'F_Input Override'!H1717 ), 'F_Inputs - BP'!H1717, 'F_Input Override'!H1717 ) )</f>
        <v/>
      </c>
      <c r="I1717" s="58" t="str">
        <f xml:space="preserve"> IF( ISNA( 'F_Input Override'!I1717 ), "", IF( ISBLANK( 'F_Input Override'!I1717 ), 'F_Inputs - BP'!I1717, 'F_Input Override'!I1717 ) )</f>
        <v/>
      </c>
      <c r="J1717" s="58" t="str">
        <f xml:space="preserve"> IF( ISNA( 'F_Input Override'!J1717 ), "", IF( ISBLANK( 'F_Input Override'!J1717 ), 'F_Inputs - BP'!J1717, 'F_Input Override'!J1717 ) )</f>
        <v/>
      </c>
      <c r="K1717" s="64" t="str">
        <f xml:space="preserve"> INDEX(Lookup!C:C, MATCH('Inp - BP final'!B1717, Lookup!B:B, 0),)</f>
        <v>WWN+ - Enh opex</v>
      </c>
    </row>
    <row r="1718" spans="1:12">
      <c r="A1718" t="s">
        <v>356</v>
      </c>
      <c r="B1718" t="s">
        <v>123</v>
      </c>
      <c r="C1718" t="s">
        <v>124</v>
      </c>
      <c r="D1718" t="s">
        <v>47</v>
      </c>
      <c r="E1718" t="s">
        <v>41</v>
      </c>
      <c r="F1718" s="58" t="str">
        <f xml:space="preserve"> IF( ISNA( 'F_Input Override'!F1718 ), "", IF( ISBLANK( 'F_Input Override'!F1718 ), 'F_Inputs - BP'!F1718, 'F_Input Override'!F1718 ) )</f>
        <v/>
      </c>
      <c r="G1718" s="58" t="str">
        <f xml:space="preserve"> IF( ISNA( 'F_Input Override'!G1718 ), "", IF( ISBLANK( 'F_Input Override'!G1718 ), 'F_Inputs - BP'!G1718, 'F_Input Override'!G1718 ) )</f>
        <v/>
      </c>
      <c r="H1718" s="58" t="str">
        <f xml:space="preserve"> IF( ISNA( 'F_Input Override'!H1718 ), "", IF( ISBLANK( 'F_Input Override'!H1718 ), 'F_Inputs - BP'!H1718, 'F_Input Override'!H1718 ) )</f>
        <v/>
      </c>
      <c r="I1718" s="58" t="str">
        <f xml:space="preserve"> IF( ISNA( 'F_Input Override'!I1718 ), "", IF( ISBLANK( 'F_Input Override'!I1718 ), 'F_Inputs - BP'!I1718, 'F_Input Override'!I1718 ) )</f>
        <v/>
      </c>
      <c r="J1718" s="58" t="str">
        <f xml:space="preserve"> IF( ISNA( 'F_Input Override'!J1718 ), "", IF( ISBLANK( 'F_Input Override'!J1718 ), 'F_Inputs - BP'!J1718, 'F_Input Override'!J1718 ) )</f>
        <v/>
      </c>
      <c r="K1718" s="64" t="str">
        <f xml:space="preserve"> INDEX(Lookup!C:C, MATCH('Inp - BP final'!B1718, Lookup!B:B, 0),)</f>
        <v>WWN+ - Enh opex</v>
      </c>
    </row>
    <row r="1719" spans="1:12">
      <c r="A1719" t="s">
        <v>356</v>
      </c>
      <c r="B1719" t="s">
        <v>125</v>
      </c>
      <c r="C1719" t="s">
        <v>126</v>
      </c>
      <c r="D1719" t="s">
        <v>47</v>
      </c>
      <c r="E1719" t="s">
        <v>41</v>
      </c>
      <c r="F1719" s="58" t="str">
        <f xml:space="preserve"> IF( ISNA( 'F_Input Override'!F1719 ), "", IF( ISBLANK( 'F_Input Override'!F1719 ), 'F_Inputs - BP'!F1719, 'F_Input Override'!F1719 ) )</f>
        <v/>
      </c>
      <c r="G1719" s="58" t="str">
        <f xml:space="preserve"> IF( ISNA( 'F_Input Override'!G1719 ), "", IF( ISBLANK( 'F_Input Override'!G1719 ), 'F_Inputs - BP'!G1719, 'F_Input Override'!G1719 ) )</f>
        <v/>
      </c>
      <c r="H1719" s="58" t="str">
        <f xml:space="preserve"> IF( ISNA( 'F_Input Override'!H1719 ), "", IF( ISBLANK( 'F_Input Override'!H1719 ), 'F_Inputs - BP'!H1719, 'F_Input Override'!H1719 ) )</f>
        <v/>
      </c>
      <c r="I1719" s="58" t="str">
        <f xml:space="preserve"> IF( ISNA( 'F_Input Override'!I1719 ), "", IF( ISBLANK( 'F_Input Override'!I1719 ), 'F_Inputs - BP'!I1719, 'F_Input Override'!I1719 ) )</f>
        <v/>
      </c>
      <c r="J1719" s="58" t="str">
        <f xml:space="preserve"> IF( ISNA( 'F_Input Override'!J1719 ), "", IF( ISBLANK( 'F_Input Override'!J1719 ), 'F_Inputs - BP'!J1719, 'F_Input Override'!J1719 ) )</f>
        <v/>
      </c>
      <c r="K1719" s="64" t="str">
        <f xml:space="preserve"> INDEX(Lookup!C:C, MATCH('Inp - BP final'!B1719, Lookup!B:B, 0),)</f>
        <v>BIO - Enh opex</v>
      </c>
    </row>
    <row r="1720" spans="1:12">
      <c r="A1720" t="s">
        <v>356</v>
      </c>
      <c r="B1720" t="s">
        <v>127</v>
      </c>
      <c r="C1720" t="s">
        <v>128</v>
      </c>
      <c r="D1720" t="s">
        <v>47</v>
      </c>
      <c r="E1720" t="s">
        <v>41</v>
      </c>
      <c r="F1720" s="58" t="str">
        <f xml:space="preserve"> IF( ISNA( 'F_Input Override'!F1720 ), "", IF( ISBLANK( 'F_Input Override'!F1720 ), 'F_Inputs - BP'!F1720, 'F_Input Override'!F1720 ) )</f>
        <v/>
      </c>
      <c r="G1720" s="58" t="str">
        <f xml:space="preserve"> IF( ISNA( 'F_Input Override'!G1720 ), "", IF( ISBLANK( 'F_Input Override'!G1720 ), 'F_Inputs - BP'!G1720, 'F_Input Override'!G1720 ) )</f>
        <v/>
      </c>
      <c r="H1720" s="58" t="str">
        <f xml:space="preserve"> IF( ISNA( 'F_Input Override'!H1720 ), "", IF( ISBLANK( 'F_Input Override'!H1720 ), 'F_Inputs - BP'!H1720, 'F_Input Override'!H1720 ) )</f>
        <v/>
      </c>
      <c r="I1720" s="58" t="str">
        <f xml:space="preserve"> IF( ISNA( 'F_Input Override'!I1720 ), "", IF( ISBLANK( 'F_Input Override'!I1720 ), 'F_Inputs - BP'!I1720, 'F_Input Override'!I1720 ) )</f>
        <v/>
      </c>
      <c r="J1720" s="58" t="str">
        <f xml:space="preserve"> IF( ISNA( 'F_Input Override'!J1720 ), "", IF( ISBLANK( 'F_Input Override'!J1720 ), 'F_Inputs - BP'!J1720, 'F_Input Override'!J1720 ) )</f>
        <v/>
      </c>
      <c r="K1720" s="64" t="str">
        <f xml:space="preserve"> INDEX(Lookup!C:C, MATCH('Inp - BP final'!B1720, Lookup!B:B, 0),)</f>
        <v>BIO - Enh opex</v>
      </c>
    </row>
    <row r="1721" spans="1:12">
      <c r="A1721" t="s">
        <v>356</v>
      </c>
      <c r="B1721" t="s">
        <v>129</v>
      </c>
      <c r="C1721" t="s">
        <v>130</v>
      </c>
      <c r="D1721" t="s">
        <v>47</v>
      </c>
      <c r="E1721" t="s">
        <v>41</v>
      </c>
      <c r="F1721" s="58" t="str">
        <f xml:space="preserve"> IF( ISNA( 'F_Input Override'!F1721 ), "", IF( ISBLANK( 'F_Input Override'!F1721 ), 'F_Inputs - BP'!F1721, 'F_Input Override'!F1721 ) )</f>
        <v/>
      </c>
      <c r="G1721" s="58" t="str">
        <f xml:space="preserve"> IF( ISNA( 'F_Input Override'!G1721 ), "", IF( ISBLANK( 'F_Input Override'!G1721 ), 'F_Inputs - BP'!G1721, 'F_Input Override'!G1721 ) )</f>
        <v/>
      </c>
      <c r="H1721" s="58" t="str">
        <f xml:space="preserve"> IF( ISNA( 'F_Input Override'!H1721 ), "", IF( ISBLANK( 'F_Input Override'!H1721 ), 'F_Inputs - BP'!H1721, 'F_Input Override'!H1721 ) )</f>
        <v/>
      </c>
      <c r="I1721" s="58" t="str">
        <f xml:space="preserve"> IF( ISNA( 'F_Input Override'!I1721 ), "", IF( ISBLANK( 'F_Input Override'!I1721 ), 'F_Inputs - BP'!I1721, 'F_Input Override'!I1721 ) )</f>
        <v/>
      </c>
      <c r="J1721" s="58" t="str">
        <f xml:space="preserve"> IF( ISNA( 'F_Input Override'!J1721 ), "", IF( ISBLANK( 'F_Input Override'!J1721 ), 'F_Inputs - BP'!J1721, 'F_Input Override'!J1721 ) )</f>
        <v/>
      </c>
      <c r="K1721" s="64" t="str">
        <f xml:space="preserve"> INDEX(Lookup!C:C, MATCH('Inp - BP final'!B1721, Lookup!B:B, 0),)</f>
        <v>BIO - Enh opex</v>
      </c>
    </row>
    <row r="1722" spans="1:12">
      <c r="A1722" t="s">
        <v>356</v>
      </c>
      <c r="B1722" t="s">
        <v>131</v>
      </c>
      <c r="C1722" t="s">
        <v>132</v>
      </c>
      <c r="D1722" t="s">
        <v>47</v>
      </c>
      <c r="E1722" t="s">
        <v>41</v>
      </c>
      <c r="F1722" s="58" t="str">
        <f xml:space="preserve"> IF( ISNA( 'F_Input Override'!F1722 ), "", IF( ISBLANK( 'F_Input Override'!F1722 ), 'F_Inputs - BP'!F1722, 'F_Input Override'!F1722 ) )</f>
        <v/>
      </c>
      <c r="G1722" s="58" t="str">
        <f xml:space="preserve"> IF( ISNA( 'F_Input Override'!G1722 ), "", IF( ISBLANK( 'F_Input Override'!G1722 ), 'F_Inputs - BP'!G1722, 'F_Input Override'!G1722 ) )</f>
        <v/>
      </c>
      <c r="H1722" s="58" t="str">
        <f xml:space="preserve"> IF( ISNA( 'F_Input Override'!H1722 ), "", IF( ISBLANK( 'F_Input Override'!H1722 ), 'F_Inputs - BP'!H1722, 'F_Input Override'!H1722 ) )</f>
        <v/>
      </c>
      <c r="I1722" s="58" t="str">
        <f xml:space="preserve"> IF( ISNA( 'F_Input Override'!I1722 ), "", IF( ISBLANK( 'F_Input Override'!I1722 ), 'F_Inputs - BP'!I1722, 'F_Input Override'!I1722 ) )</f>
        <v/>
      </c>
      <c r="J1722" s="58" t="str">
        <f xml:space="preserve"> IF( ISNA( 'F_Input Override'!J1722 ), "", IF( ISBLANK( 'F_Input Override'!J1722 ), 'F_Inputs - BP'!J1722, 'F_Input Override'!J1722 ) )</f>
        <v/>
      </c>
      <c r="K1722" s="64" t="str">
        <f xml:space="preserve"> INDEX(Lookup!C:C, MATCH('Inp - BP final'!B1722, Lookup!B:B, 0),)</f>
        <v>ADDN1 - Enh opex</v>
      </c>
    </row>
    <row r="1723" spans="1:12">
      <c r="A1723" t="s">
        <v>356</v>
      </c>
      <c r="B1723" t="s">
        <v>133</v>
      </c>
      <c r="C1723" t="s">
        <v>134</v>
      </c>
      <c r="D1723" t="s">
        <v>47</v>
      </c>
      <c r="E1723" t="s">
        <v>41</v>
      </c>
      <c r="F1723" s="58" t="str">
        <f xml:space="preserve"> IF( ISNA( 'F_Input Override'!F1723 ), "", IF( ISBLANK( 'F_Input Override'!F1723 ), 'F_Inputs - BP'!F1723, 'F_Input Override'!F1723 ) )</f>
        <v/>
      </c>
      <c r="G1723" s="58" t="str">
        <f xml:space="preserve"> IF( ISNA( 'F_Input Override'!G1723 ), "", IF( ISBLANK( 'F_Input Override'!G1723 ), 'F_Inputs - BP'!G1723, 'F_Input Override'!G1723 ) )</f>
        <v/>
      </c>
      <c r="H1723" s="58" t="str">
        <f xml:space="preserve"> IF( ISNA( 'F_Input Override'!H1723 ), "", IF( ISBLANK( 'F_Input Override'!H1723 ), 'F_Inputs - BP'!H1723, 'F_Input Override'!H1723 ) )</f>
        <v/>
      </c>
      <c r="I1723" s="58" t="str">
        <f xml:space="preserve"> IF( ISNA( 'F_Input Override'!I1723 ), "", IF( ISBLANK( 'F_Input Override'!I1723 ), 'F_Inputs - BP'!I1723, 'F_Input Override'!I1723 ) )</f>
        <v/>
      </c>
      <c r="J1723" s="58" t="str">
        <f xml:space="preserve"> IF( ISNA( 'F_Input Override'!J1723 ), "", IF( ISBLANK( 'F_Input Override'!J1723 ), 'F_Inputs - BP'!J1723, 'F_Input Override'!J1723 ) )</f>
        <v/>
      </c>
      <c r="K1723" s="64" t="str">
        <f xml:space="preserve"> INDEX(Lookup!C:C, MATCH('Inp - BP final'!B1723, Lookup!B:B, 0),)</f>
        <v>ADDN2 - Enh opex</v>
      </c>
    </row>
    <row r="1724" spans="1:12">
      <c r="A1724" t="s">
        <v>356</v>
      </c>
      <c r="B1724" t="s">
        <v>135</v>
      </c>
      <c r="C1724" t="s">
        <v>69</v>
      </c>
      <c r="D1724" t="s">
        <v>47</v>
      </c>
      <c r="E1724" t="s">
        <v>41</v>
      </c>
      <c r="F1724" s="58">
        <f xml:space="preserve"> IF( ISNA( 'F_Input Override'!F1724 ), "", IF( ISBLANK( 'F_Input Override'!F1724 ), 'F_Inputs - BP'!F1724, 'F_Input Override'!F1724 ) )</f>
        <v>0</v>
      </c>
      <c r="G1724" s="58">
        <f xml:space="preserve"> IF( ISNA( 'F_Input Override'!G1724 ), "", IF( ISBLANK( 'F_Input Override'!G1724 ), 'F_Inputs - BP'!G1724, 'F_Input Override'!G1724 ) )</f>
        <v>0</v>
      </c>
      <c r="H1724" s="58">
        <f xml:space="preserve"> IF( ISNA( 'F_Input Override'!H1724 ), "", IF( ISBLANK( 'F_Input Override'!H1724 ), 'F_Inputs - BP'!H1724, 'F_Input Override'!H1724 ) )</f>
        <v>0</v>
      </c>
      <c r="I1724" s="58">
        <f xml:space="preserve"> IF( ISNA( 'F_Input Override'!I1724 ), "", IF( ISBLANK( 'F_Input Override'!I1724 ), 'F_Inputs - BP'!I1724, 'F_Input Override'!I1724 ) )</f>
        <v>0</v>
      </c>
      <c r="J1724" s="58">
        <f xml:space="preserve"> IF( ISNA( 'F_Input Override'!J1724 ), "", IF( ISBLANK( 'F_Input Override'!J1724 ), 'F_Inputs - BP'!J1724, 'F_Input Override'!J1724 ) )</f>
        <v>0</v>
      </c>
      <c r="K1724" s="64" t="str">
        <f xml:space="preserve"> INDEX(Lookup!C:C, MATCH('Inp - BP final'!B1724, Lookup!B:B, 0),)</f>
        <v>Total WW - Enh opex</v>
      </c>
      <c r="L1724" t="s">
        <v>366</v>
      </c>
    </row>
    <row r="1725" spans="1:12">
      <c r="A1725" t="s">
        <v>356</v>
      </c>
      <c r="B1725" t="s">
        <v>136</v>
      </c>
      <c r="C1725" t="s">
        <v>137</v>
      </c>
      <c r="D1725" t="s">
        <v>47</v>
      </c>
      <c r="E1725" t="s">
        <v>41</v>
      </c>
      <c r="F1725" s="58" t="str">
        <f xml:space="preserve"> IF( ISNA( 'F_Input Override'!F1725 ), "", IF( ISBLANK( 'F_Input Override'!F1725 ), 'F_Inputs - BP'!F1725, 'F_Input Override'!F1725 ) )</f>
        <v/>
      </c>
      <c r="G1725" s="58" t="str">
        <f xml:space="preserve"> IF( ISNA( 'F_Input Override'!G1725 ), "", IF( ISBLANK( 'F_Input Override'!G1725 ), 'F_Inputs - BP'!G1725, 'F_Input Override'!G1725 ) )</f>
        <v/>
      </c>
      <c r="H1725" s="58" t="str">
        <f xml:space="preserve"> IF( ISNA( 'F_Input Override'!H1725 ), "", IF( ISBLANK( 'F_Input Override'!H1725 ), 'F_Inputs - BP'!H1725, 'F_Input Override'!H1725 ) )</f>
        <v/>
      </c>
      <c r="I1725" s="58" t="str">
        <f xml:space="preserve"> IF( ISNA( 'F_Input Override'!I1725 ), "", IF( ISBLANK( 'F_Input Override'!I1725 ), 'F_Inputs - BP'!I1725, 'F_Input Override'!I1725 ) )</f>
        <v/>
      </c>
      <c r="J1725" s="58" t="str">
        <f xml:space="preserve"> IF( ISNA( 'F_Input Override'!J1725 ), "", IF( ISBLANK( 'F_Input Override'!J1725 ), 'F_Inputs - BP'!J1725, 'F_Input Override'!J1725 ) )</f>
        <v/>
      </c>
      <c r="K1725" s="64" t="str">
        <f xml:space="preserve"> INDEX(Lookup!C:C, MATCH('Inp - BP final'!B1725, Lookup!B:B, 0),)</f>
        <v>WWN+ - Base capex</v>
      </c>
    </row>
    <row r="1726" spans="1:12">
      <c r="A1726" t="s">
        <v>356</v>
      </c>
      <c r="B1726" t="s">
        <v>138</v>
      </c>
      <c r="C1726" t="s">
        <v>139</v>
      </c>
      <c r="D1726" t="s">
        <v>47</v>
      </c>
      <c r="E1726" t="s">
        <v>41</v>
      </c>
      <c r="F1726" s="58" t="str">
        <f xml:space="preserve"> IF( ISNA( 'F_Input Override'!F1726 ), "", IF( ISBLANK( 'F_Input Override'!F1726 ), 'F_Inputs - BP'!F1726, 'F_Input Override'!F1726 ) )</f>
        <v/>
      </c>
      <c r="G1726" s="58" t="str">
        <f xml:space="preserve"> IF( ISNA( 'F_Input Override'!G1726 ), "", IF( ISBLANK( 'F_Input Override'!G1726 ), 'F_Inputs - BP'!G1726, 'F_Input Override'!G1726 ) )</f>
        <v/>
      </c>
      <c r="H1726" s="58" t="str">
        <f xml:space="preserve"> IF( ISNA( 'F_Input Override'!H1726 ), "", IF( ISBLANK( 'F_Input Override'!H1726 ), 'F_Inputs - BP'!H1726, 'F_Input Override'!H1726 ) )</f>
        <v/>
      </c>
      <c r="I1726" s="58" t="str">
        <f xml:space="preserve"> IF( ISNA( 'F_Input Override'!I1726 ), "", IF( ISBLANK( 'F_Input Override'!I1726 ), 'F_Inputs - BP'!I1726, 'F_Input Override'!I1726 ) )</f>
        <v/>
      </c>
      <c r="J1726" s="58" t="str">
        <f xml:space="preserve"> IF( ISNA( 'F_Input Override'!J1726 ), "", IF( ISBLANK( 'F_Input Override'!J1726 ), 'F_Inputs - BP'!J1726, 'F_Input Override'!J1726 ) )</f>
        <v/>
      </c>
      <c r="K1726" s="64" t="str">
        <f xml:space="preserve"> INDEX(Lookup!C:C, MATCH('Inp - BP final'!B1726, Lookup!B:B, 0),)</f>
        <v>WWN+ - Base capex</v>
      </c>
    </row>
    <row r="1727" spans="1:12">
      <c r="A1727" t="s">
        <v>356</v>
      </c>
      <c r="B1727" t="s">
        <v>140</v>
      </c>
      <c r="C1727" t="s">
        <v>141</v>
      </c>
      <c r="D1727" t="s">
        <v>47</v>
      </c>
      <c r="E1727" t="s">
        <v>41</v>
      </c>
      <c r="F1727" s="58" t="str">
        <f xml:space="preserve"> IF( ISNA( 'F_Input Override'!F1727 ), "", IF( ISBLANK( 'F_Input Override'!F1727 ), 'F_Inputs - BP'!F1727, 'F_Input Override'!F1727 ) )</f>
        <v/>
      </c>
      <c r="G1727" s="58" t="str">
        <f xml:space="preserve"> IF( ISNA( 'F_Input Override'!G1727 ), "", IF( ISBLANK( 'F_Input Override'!G1727 ), 'F_Inputs - BP'!G1727, 'F_Input Override'!G1727 ) )</f>
        <v/>
      </c>
      <c r="H1727" s="58" t="str">
        <f xml:space="preserve"> IF( ISNA( 'F_Input Override'!H1727 ), "", IF( ISBLANK( 'F_Input Override'!H1727 ), 'F_Inputs - BP'!H1727, 'F_Input Override'!H1727 ) )</f>
        <v/>
      </c>
      <c r="I1727" s="58" t="str">
        <f xml:space="preserve"> IF( ISNA( 'F_Input Override'!I1727 ), "", IF( ISBLANK( 'F_Input Override'!I1727 ), 'F_Inputs - BP'!I1727, 'F_Input Override'!I1727 ) )</f>
        <v/>
      </c>
      <c r="J1727" s="58" t="str">
        <f xml:space="preserve"> IF( ISNA( 'F_Input Override'!J1727 ), "", IF( ISBLANK( 'F_Input Override'!J1727 ), 'F_Inputs - BP'!J1727, 'F_Input Override'!J1727 ) )</f>
        <v/>
      </c>
      <c r="K1727" s="64" t="str">
        <f xml:space="preserve"> INDEX(Lookup!C:C, MATCH('Inp - BP final'!B1727, Lookup!B:B, 0),)</f>
        <v>WWN+ - Base capex</v>
      </c>
    </row>
    <row r="1728" spans="1:12">
      <c r="A1728" t="s">
        <v>356</v>
      </c>
      <c r="B1728" t="s">
        <v>142</v>
      </c>
      <c r="C1728" t="s">
        <v>143</v>
      </c>
      <c r="D1728" t="s">
        <v>47</v>
      </c>
      <c r="E1728" t="s">
        <v>41</v>
      </c>
      <c r="F1728" s="58" t="str">
        <f xml:space="preserve"> IF( ISNA( 'F_Input Override'!F1728 ), "", IF( ISBLANK( 'F_Input Override'!F1728 ), 'F_Inputs - BP'!F1728, 'F_Input Override'!F1728 ) )</f>
        <v/>
      </c>
      <c r="G1728" s="58" t="str">
        <f xml:space="preserve"> IF( ISNA( 'F_Input Override'!G1728 ), "", IF( ISBLANK( 'F_Input Override'!G1728 ), 'F_Inputs - BP'!G1728, 'F_Input Override'!G1728 ) )</f>
        <v/>
      </c>
      <c r="H1728" s="58" t="str">
        <f xml:space="preserve"> IF( ISNA( 'F_Input Override'!H1728 ), "", IF( ISBLANK( 'F_Input Override'!H1728 ), 'F_Inputs - BP'!H1728, 'F_Input Override'!H1728 ) )</f>
        <v/>
      </c>
      <c r="I1728" s="58" t="str">
        <f xml:space="preserve"> IF( ISNA( 'F_Input Override'!I1728 ), "", IF( ISBLANK( 'F_Input Override'!I1728 ), 'F_Inputs - BP'!I1728, 'F_Input Override'!I1728 ) )</f>
        <v/>
      </c>
      <c r="J1728" s="58" t="str">
        <f xml:space="preserve"> IF( ISNA( 'F_Input Override'!J1728 ), "", IF( ISBLANK( 'F_Input Override'!J1728 ), 'F_Inputs - BP'!J1728, 'F_Input Override'!J1728 ) )</f>
        <v/>
      </c>
      <c r="K1728" s="64" t="str">
        <f xml:space="preserve"> INDEX(Lookup!C:C, MATCH('Inp - BP final'!B1728, Lookup!B:B, 0),)</f>
        <v>WWN+ - Base capex</v>
      </c>
    </row>
    <row r="1729" spans="1:12">
      <c r="A1729" t="s">
        <v>356</v>
      </c>
      <c r="B1729" t="s">
        <v>144</v>
      </c>
      <c r="C1729" t="s">
        <v>145</v>
      </c>
      <c r="D1729" t="s">
        <v>47</v>
      </c>
      <c r="E1729" t="s">
        <v>41</v>
      </c>
      <c r="F1729" s="58" t="str">
        <f xml:space="preserve"> IF( ISNA( 'F_Input Override'!F1729 ), "", IF( ISBLANK( 'F_Input Override'!F1729 ), 'F_Inputs - BP'!F1729, 'F_Input Override'!F1729 ) )</f>
        <v/>
      </c>
      <c r="G1729" s="58" t="str">
        <f xml:space="preserve"> IF( ISNA( 'F_Input Override'!G1729 ), "", IF( ISBLANK( 'F_Input Override'!G1729 ), 'F_Inputs - BP'!G1729, 'F_Input Override'!G1729 ) )</f>
        <v/>
      </c>
      <c r="H1729" s="58" t="str">
        <f xml:space="preserve"> IF( ISNA( 'F_Input Override'!H1729 ), "", IF( ISBLANK( 'F_Input Override'!H1729 ), 'F_Inputs - BP'!H1729, 'F_Input Override'!H1729 ) )</f>
        <v/>
      </c>
      <c r="I1729" s="58" t="str">
        <f xml:space="preserve"> IF( ISNA( 'F_Input Override'!I1729 ), "", IF( ISBLANK( 'F_Input Override'!I1729 ), 'F_Inputs - BP'!I1729, 'F_Input Override'!I1729 ) )</f>
        <v/>
      </c>
      <c r="J1729" s="58" t="str">
        <f xml:space="preserve"> IF( ISNA( 'F_Input Override'!J1729 ), "", IF( ISBLANK( 'F_Input Override'!J1729 ), 'F_Inputs - BP'!J1729, 'F_Input Override'!J1729 ) )</f>
        <v/>
      </c>
      <c r="K1729" s="64" t="str">
        <f xml:space="preserve"> INDEX(Lookup!C:C, MATCH('Inp - BP final'!B1729, Lookup!B:B, 0),)</f>
        <v>WWN+ - Base capex</v>
      </c>
    </row>
    <row r="1730" spans="1:12">
      <c r="A1730" t="s">
        <v>356</v>
      </c>
      <c r="B1730" t="s">
        <v>146</v>
      </c>
      <c r="C1730" t="s">
        <v>147</v>
      </c>
      <c r="D1730" t="s">
        <v>47</v>
      </c>
      <c r="E1730" t="s">
        <v>41</v>
      </c>
      <c r="F1730" s="58" t="str">
        <f xml:space="preserve"> IF( ISNA( 'F_Input Override'!F1730 ), "", IF( ISBLANK( 'F_Input Override'!F1730 ), 'F_Inputs - BP'!F1730, 'F_Input Override'!F1730 ) )</f>
        <v/>
      </c>
      <c r="G1730" s="58" t="str">
        <f xml:space="preserve"> IF( ISNA( 'F_Input Override'!G1730 ), "", IF( ISBLANK( 'F_Input Override'!G1730 ), 'F_Inputs - BP'!G1730, 'F_Input Override'!G1730 ) )</f>
        <v/>
      </c>
      <c r="H1730" s="58" t="str">
        <f xml:space="preserve"> IF( ISNA( 'F_Input Override'!H1730 ), "", IF( ISBLANK( 'F_Input Override'!H1730 ), 'F_Inputs - BP'!H1730, 'F_Input Override'!H1730 ) )</f>
        <v/>
      </c>
      <c r="I1730" s="58" t="str">
        <f xml:space="preserve"> IF( ISNA( 'F_Input Override'!I1730 ), "", IF( ISBLANK( 'F_Input Override'!I1730 ), 'F_Inputs - BP'!I1730, 'F_Input Override'!I1730 ) )</f>
        <v/>
      </c>
      <c r="J1730" s="58" t="str">
        <f xml:space="preserve"> IF( ISNA( 'F_Input Override'!J1730 ), "", IF( ISBLANK( 'F_Input Override'!J1730 ), 'F_Inputs - BP'!J1730, 'F_Input Override'!J1730 ) )</f>
        <v/>
      </c>
      <c r="K1730" s="64" t="str">
        <f xml:space="preserve"> INDEX(Lookup!C:C, MATCH('Inp - BP final'!B1730, Lookup!B:B, 0),)</f>
        <v>BIO - Base capex</v>
      </c>
    </row>
    <row r="1731" spans="1:12">
      <c r="A1731" t="s">
        <v>356</v>
      </c>
      <c r="B1731" t="s">
        <v>148</v>
      </c>
      <c r="C1731" t="s">
        <v>149</v>
      </c>
      <c r="D1731" t="s">
        <v>47</v>
      </c>
      <c r="E1731" t="s">
        <v>41</v>
      </c>
      <c r="F1731" s="58" t="str">
        <f xml:space="preserve"> IF( ISNA( 'F_Input Override'!F1731 ), "", IF( ISBLANK( 'F_Input Override'!F1731 ), 'F_Inputs - BP'!F1731, 'F_Input Override'!F1731 ) )</f>
        <v/>
      </c>
      <c r="G1731" s="58" t="str">
        <f xml:space="preserve"> IF( ISNA( 'F_Input Override'!G1731 ), "", IF( ISBLANK( 'F_Input Override'!G1731 ), 'F_Inputs - BP'!G1731, 'F_Input Override'!G1731 ) )</f>
        <v/>
      </c>
      <c r="H1731" s="58" t="str">
        <f xml:space="preserve"> IF( ISNA( 'F_Input Override'!H1731 ), "", IF( ISBLANK( 'F_Input Override'!H1731 ), 'F_Inputs - BP'!H1731, 'F_Input Override'!H1731 ) )</f>
        <v/>
      </c>
      <c r="I1731" s="58" t="str">
        <f xml:space="preserve"> IF( ISNA( 'F_Input Override'!I1731 ), "", IF( ISBLANK( 'F_Input Override'!I1731 ), 'F_Inputs - BP'!I1731, 'F_Input Override'!I1731 ) )</f>
        <v/>
      </c>
      <c r="J1731" s="58" t="str">
        <f xml:space="preserve"> IF( ISNA( 'F_Input Override'!J1731 ), "", IF( ISBLANK( 'F_Input Override'!J1731 ), 'F_Inputs - BP'!J1731, 'F_Input Override'!J1731 ) )</f>
        <v/>
      </c>
      <c r="K1731" s="64" t="str">
        <f xml:space="preserve"> INDEX(Lookup!C:C, MATCH('Inp - BP final'!B1731, Lookup!B:B, 0),)</f>
        <v>BIO - Base capex</v>
      </c>
    </row>
    <row r="1732" spans="1:12">
      <c r="A1732" t="s">
        <v>356</v>
      </c>
      <c r="B1732" t="s">
        <v>150</v>
      </c>
      <c r="C1732" t="s">
        <v>151</v>
      </c>
      <c r="D1732" t="s">
        <v>47</v>
      </c>
      <c r="E1732" t="s">
        <v>41</v>
      </c>
      <c r="F1732" s="58" t="str">
        <f xml:space="preserve"> IF( ISNA( 'F_Input Override'!F1732 ), "", IF( ISBLANK( 'F_Input Override'!F1732 ), 'F_Inputs - BP'!F1732, 'F_Input Override'!F1732 ) )</f>
        <v/>
      </c>
      <c r="G1732" s="58" t="str">
        <f xml:space="preserve"> IF( ISNA( 'F_Input Override'!G1732 ), "", IF( ISBLANK( 'F_Input Override'!G1732 ), 'F_Inputs - BP'!G1732, 'F_Input Override'!G1732 ) )</f>
        <v/>
      </c>
      <c r="H1732" s="58" t="str">
        <f xml:space="preserve"> IF( ISNA( 'F_Input Override'!H1732 ), "", IF( ISBLANK( 'F_Input Override'!H1732 ), 'F_Inputs - BP'!H1732, 'F_Input Override'!H1732 ) )</f>
        <v/>
      </c>
      <c r="I1732" s="58" t="str">
        <f xml:space="preserve"> IF( ISNA( 'F_Input Override'!I1732 ), "", IF( ISBLANK( 'F_Input Override'!I1732 ), 'F_Inputs - BP'!I1732, 'F_Input Override'!I1732 ) )</f>
        <v/>
      </c>
      <c r="J1732" s="58" t="str">
        <f xml:space="preserve"> IF( ISNA( 'F_Input Override'!J1732 ), "", IF( ISBLANK( 'F_Input Override'!J1732 ), 'F_Inputs - BP'!J1732, 'F_Input Override'!J1732 ) )</f>
        <v/>
      </c>
      <c r="K1732" s="64" t="str">
        <f xml:space="preserve"> INDEX(Lookup!C:C, MATCH('Inp - BP final'!B1732, Lookup!B:B, 0),)</f>
        <v>BIO - Base capex</v>
      </c>
    </row>
    <row r="1733" spans="1:12">
      <c r="A1733" t="s">
        <v>356</v>
      </c>
      <c r="B1733" t="s">
        <v>152</v>
      </c>
      <c r="C1733" t="s">
        <v>153</v>
      </c>
      <c r="D1733" t="s">
        <v>47</v>
      </c>
      <c r="E1733" t="s">
        <v>41</v>
      </c>
      <c r="F1733" s="58" t="str">
        <f xml:space="preserve"> IF( ISNA( 'F_Input Override'!F1733 ), "", IF( ISBLANK( 'F_Input Override'!F1733 ), 'F_Inputs - BP'!F1733, 'F_Input Override'!F1733 ) )</f>
        <v/>
      </c>
      <c r="G1733" s="58" t="str">
        <f xml:space="preserve"> IF( ISNA( 'F_Input Override'!G1733 ), "", IF( ISBLANK( 'F_Input Override'!G1733 ), 'F_Inputs - BP'!G1733, 'F_Input Override'!G1733 ) )</f>
        <v/>
      </c>
      <c r="H1733" s="58" t="str">
        <f xml:space="preserve"> IF( ISNA( 'F_Input Override'!H1733 ), "", IF( ISBLANK( 'F_Input Override'!H1733 ), 'F_Inputs - BP'!H1733, 'F_Input Override'!H1733 ) )</f>
        <v/>
      </c>
      <c r="I1733" s="58" t="str">
        <f xml:space="preserve"> IF( ISNA( 'F_Input Override'!I1733 ), "", IF( ISBLANK( 'F_Input Override'!I1733 ), 'F_Inputs - BP'!I1733, 'F_Input Override'!I1733 ) )</f>
        <v/>
      </c>
      <c r="J1733" s="58" t="str">
        <f xml:space="preserve"> IF( ISNA( 'F_Input Override'!J1733 ), "", IF( ISBLANK( 'F_Input Override'!J1733 ), 'F_Inputs - BP'!J1733, 'F_Input Override'!J1733 ) )</f>
        <v/>
      </c>
      <c r="K1733" s="64" t="str">
        <f xml:space="preserve"> INDEX(Lookup!C:C, MATCH('Inp - BP final'!B1733, Lookup!B:B, 0),)</f>
        <v>ADDN1 - Base capex</v>
      </c>
    </row>
    <row r="1734" spans="1:12">
      <c r="A1734" t="s">
        <v>356</v>
      </c>
      <c r="B1734" t="s">
        <v>154</v>
      </c>
      <c r="C1734" t="s">
        <v>155</v>
      </c>
      <c r="D1734" t="s">
        <v>47</v>
      </c>
      <c r="E1734" t="s">
        <v>41</v>
      </c>
      <c r="F1734" s="58" t="str">
        <f xml:space="preserve"> IF( ISNA( 'F_Input Override'!F1734 ), "", IF( ISBLANK( 'F_Input Override'!F1734 ), 'F_Inputs - BP'!F1734, 'F_Input Override'!F1734 ) )</f>
        <v/>
      </c>
      <c r="G1734" s="58" t="str">
        <f xml:space="preserve"> IF( ISNA( 'F_Input Override'!G1734 ), "", IF( ISBLANK( 'F_Input Override'!G1734 ), 'F_Inputs - BP'!G1734, 'F_Input Override'!G1734 ) )</f>
        <v/>
      </c>
      <c r="H1734" s="58" t="str">
        <f xml:space="preserve"> IF( ISNA( 'F_Input Override'!H1734 ), "", IF( ISBLANK( 'F_Input Override'!H1734 ), 'F_Inputs - BP'!H1734, 'F_Input Override'!H1734 ) )</f>
        <v/>
      </c>
      <c r="I1734" s="58" t="str">
        <f xml:space="preserve"> IF( ISNA( 'F_Input Override'!I1734 ), "", IF( ISBLANK( 'F_Input Override'!I1734 ), 'F_Inputs - BP'!I1734, 'F_Input Override'!I1734 ) )</f>
        <v/>
      </c>
      <c r="J1734" s="58" t="str">
        <f xml:space="preserve"> IF( ISNA( 'F_Input Override'!J1734 ), "", IF( ISBLANK( 'F_Input Override'!J1734 ), 'F_Inputs - BP'!J1734, 'F_Input Override'!J1734 ) )</f>
        <v/>
      </c>
      <c r="K1734" s="64" t="str">
        <f xml:space="preserve"> INDEX(Lookup!C:C, MATCH('Inp - BP final'!B1734, Lookup!B:B, 0),)</f>
        <v>ADDN2 - Base capex</v>
      </c>
    </row>
    <row r="1735" spans="1:12">
      <c r="A1735" t="s">
        <v>356</v>
      </c>
      <c r="B1735" t="s">
        <v>156</v>
      </c>
      <c r="C1735" t="s">
        <v>81</v>
      </c>
      <c r="D1735" t="s">
        <v>47</v>
      </c>
      <c r="E1735" t="s">
        <v>41</v>
      </c>
      <c r="F1735" s="58">
        <f xml:space="preserve"> IF( ISNA( 'F_Input Override'!F1735 ), "", IF( ISBLANK( 'F_Input Override'!F1735 ), 'F_Inputs - BP'!F1735, 'F_Input Override'!F1735 ) )</f>
        <v>0</v>
      </c>
      <c r="G1735" s="58">
        <f xml:space="preserve"> IF( ISNA( 'F_Input Override'!G1735 ), "", IF( ISBLANK( 'F_Input Override'!G1735 ), 'F_Inputs - BP'!G1735, 'F_Input Override'!G1735 ) )</f>
        <v>0</v>
      </c>
      <c r="H1735" s="58">
        <f xml:space="preserve"> IF( ISNA( 'F_Input Override'!H1735 ), "", IF( ISBLANK( 'F_Input Override'!H1735 ), 'F_Inputs - BP'!H1735, 'F_Input Override'!H1735 ) )</f>
        <v>0</v>
      </c>
      <c r="I1735" s="58">
        <f xml:space="preserve"> IF( ISNA( 'F_Input Override'!I1735 ), "", IF( ISBLANK( 'F_Input Override'!I1735 ), 'F_Inputs - BP'!I1735, 'F_Input Override'!I1735 ) )</f>
        <v>0</v>
      </c>
      <c r="J1735" s="58">
        <f xml:space="preserve"> IF( ISNA( 'F_Input Override'!J1735 ), "", IF( ISBLANK( 'F_Input Override'!J1735 ), 'F_Inputs - BP'!J1735, 'F_Input Override'!J1735 ) )</f>
        <v>0</v>
      </c>
      <c r="K1735" s="64" t="str">
        <f xml:space="preserve"> INDEX(Lookup!C:C, MATCH('Inp - BP final'!B1735, Lookup!B:B, 0),)</f>
        <v>Total WW - Base capex</v>
      </c>
      <c r="L1735" t="s">
        <v>366</v>
      </c>
    </row>
    <row r="1736" spans="1:12">
      <c r="A1736" t="s">
        <v>356</v>
      </c>
      <c r="B1736" t="s">
        <v>157</v>
      </c>
      <c r="C1736" t="s">
        <v>158</v>
      </c>
      <c r="D1736" t="s">
        <v>47</v>
      </c>
      <c r="E1736" t="s">
        <v>41</v>
      </c>
      <c r="F1736" s="58" t="str">
        <f xml:space="preserve"> IF( ISNA( 'F_Input Override'!F1736 ), "", IF( ISBLANK( 'F_Input Override'!F1736 ), 'F_Inputs - BP'!F1736, 'F_Input Override'!F1736 ) )</f>
        <v/>
      </c>
      <c r="G1736" s="58" t="str">
        <f xml:space="preserve"> IF( ISNA( 'F_Input Override'!G1736 ), "", IF( ISBLANK( 'F_Input Override'!G1736 ), 'F_Inputs - BP'!G1736, 'F_Input Override'!G1736 ) )</f>
        <v/>
      </c>
      <c r="H1736" s="58" t="str">
        <f xml:space="preserve"> IF( ISNA( 'F_Input Override'!H1736 ), "", IF( ISBLANK( 'F_Input Override'!H1736 ), 'F_Inputs - BP'!H1736, 'F_Input Override'!H1736 ) )</f>
        <v/>
      </c>
      <c r="I1736" s="58" t="str">
        <f xml:space="preserve"> IF( ISNA( 'F_Input Override'!I1736 ), "", IF( ISBLANK( 'F_Input Override'!I1736 ), 'F_Inputs - BP'!I1736, 'F_Input Override'!I1736 ) )</f>
        <v/>
      </c>
      <c r="J1736" s="58" t="str">
        <f xml:space="preserve"> IF( ISNA( 'F_Input Override'!J1736 ), "", IF( ISBLANK( 'F_Input Override'!J1736 ), 'F_Inputs - BP'!J1736, 'F_Input Override'!J1736 ) )</f>
        <v/>
      </c>
      <c r="K1736" s="64" t="str">
        <f xml:space="preserve"> INDEX(Lookup!C:C, MATCH('Inp - BP final'!B1736, Lookup!B:B, 0),)</f>
        <v>WWN+ - Enh capex</v>
      </c>
    </row>
    <row r="1737" spans="1:12">
      <c r="A1737" t="s">
        <v>356</v>
      </c>
      <c r="B1737" t="s">
        <v>159</v>
      </c>
      <c r="C1737" t="s">
        <v>160</v>
      </c>
      <c r="D1737" t="s">
        <v>47</v>
      </c>
      <c r="E1737" t="s">
        <v>41</v>
      </c>
      <c r="F1737" s="58" t="str">
        <f xml:space="preserve"> IF( ISNA( 'F_Input Override'!F1737 ), "", IF( ISBLANK( 'F_Input Override'!F1737 ), 'F_Inputs - BP'!F1737, 'F_Input Override'!F1737 ) )</f>
        <v/>
      </c>
      <c r="G1737" s="58" t="str">
        <f xml:space="preserve"> IF( ISNA( 'F_Input Override'!G1737 ), "", IF( ISBLANK( 'F_Input Override'!G1737 ), 'F_Inputs - BP'!G1737, 'F_Input Override'!G1737 ) )</f>
        <v/>
      </c>
      <c r="H1737" s="58" t="str">
        <f xml:space="preserve"> IF( ISNA( 'F_Input Override'!H1737 ), "", IF( ISBLANK( 'F_Input Override'!H1737 ), 'F_Inputs - BP'!H1737, 'F_Input Override'!H1737 ) )</f>
        <v/>
      </c>
      <c r="I1737" s="58" t="str">
        <f xml:space="preserve"> IF( ISNA( 'F_Input Override'!I1737 ), "", IF( ISBLANK( 'F_Input Override'!I1737 ), 'F_Inputs - BP'!I1737, 'F_Input Override'!I1737 ) )</f>
        <v/>
      </c>
      <c r="J1737" s="58" t="str">
        <f xml:space="preserve"> IF( ISNA( 'F_Input Override'!J1737 ), "", IF( ISBLANK( 'F_Input Override'!J1737 ), 'F_Inputs - BP'!J1737, 'F_Input Override'!J1737 ) )</f>
        <v/>
      </c>
      <c r="K1737" s="64" t="str">
        <f xml:space="preserve"> INDEX(Lookup!C:C, MATCH('Inp - BP final'!B1737, Lookup!B:B, 0),)</f>
        <v>WWN+ - Enh capex</v>
      </c>
    </row>
    <row r="1738" spans="1:12">
      <c r="A1738" t="s">
        <v>356</v>
      </c>
      <c r="B1738" t="s">
        <v>161</v>
      </c>
      <c r="C1738" t="s">
        <v>162</v>
      </c>
      <c r="D1738" t="s">
        <v>47</v>
      </c>
      <c r="E1738" t="s">
        <v>41</v>
      </c>
      <c r="F1738" s="58" t="str">
        <f xml:space="preserve"> IF( ISNA( 'F_Input Override'!F1738 ), "", IF( ISBLANK( 'F_Input Override'!F1738 ), 'F_Inputs - BP'!F1738, 'F_Input Override'!F1738 ) )</f>
        <v/>
      </c>
      <c r="G1738" s="58" t="str">
        <f xml:space="preserve"> IF( ISNA( 'F_Input Override'!G1738 ), "", IF( ISBLANK( 'F_Input Override'!G1738 ), 'F_Inputs - BP'!G1738, 'F_Input Override'!G1738 ) )</f>
        <v/>
      </c>
      <c r="H1738" s="58" t="str">
        <f xml:space="preserve"> IF( ISNA( 'F_Input Override'!H1738 ), "", IF( ISBLANK( 'F_Input Override'!H1738 ), 'F_Inputs - BP'!H1738, 'F_Input Override'!H1738 ) )</f>
        <v/>
      </c>
      <c r="I1738" s="58" t="str">
        <f xml:space="preserve"> IF( ISNA( 'F_Input Override'!I1738 ), "", IF( ISBLANK( 'F_Input Override'!I1738 ), 'F_Inputs - BP'!I1738, 'F_Input Override'!I1738 ) )</f>
        <v/>
      </c>
      <c r="J1738" s="58" t="str">
        <f xml:space="preserve"> IF( ISNA( 'F_Input Override'!J1738 ), "", IF( ISBLANK( 'F_Input Override'!J1738 ), 'F_Inputs - BP'!J1738, 'F_Input Override'!J1738 ) )</f>
        <v/>
      </c>
      <c r="K1738" s="64" t="str">
        <f xml:space="preserve"> INDEX(Lookup!C:C, MATCH('Inp - BP final'!B1738, Lookup!B:B, 0),)</f>
        <v>WWN+ - Enh capex</v>
      </c>
    </row>
    <row r="1739" spans="1:12">
      <c r="A1739" t="s">
        <v>356</v>
      </c>
      <c r="B1739" t="s">
        <v>163</v>
      </c>
      <c r="C1739" t="s">
        <v>164</v>
      </c>
      <c r="D1739" t="s">
        <v>47</v>
      </c>
      <c r="E1739" t="s">
        <v>41</v>
      </c>
      <c r="F1739" s="58" t="str">
        <f xml:space="preserve"> IF( ISNA( 'F_Input Override'!F1739 ), "", IF( ISBLANK( 'F_Input Override'!F1739 ), 'F_Inputs - BP'!F1739, 'F_Input Override'!F1739 ) )</f>
        <v/>
      </c>
      <c r="G1739" s="58" t="str">
        <f xml:space="preserve"> IF( ISNA( 'F_Input Override'!G1739 ), "", IF( ISBLANK( 'F_Input Override'!G1739 ), 'F_Inputs - BP'!G1739, 'F_Input Override'!G1739 ) )</f>
        <v/>
      </c>
      <c r="H1739" s="58" t="str">
        <f xml:space="preserve"> IF( ISNA( 'F_Input Override'!H1739 ), "", IF( ISBLANK( 'F_Input Override'!H1739 ), 'F_Inputs - BP'!H1739, 'F_Input Override'!H1739 ) )</f>
        <v/>
      </c>
      <c r="I1739" s="58" t="str">
        <f xml:space="preserve"> IF( ISNA( 'F_Input Override'!I1739 ), "", IF( ISBLANK( 'F_Input Override'!I1739 ), 'F_Inputs - BP'!I1739, 'F_Input Override'!I1739 ) )</f>
        <v/>
      </c>
      <c r="J1739" s="58" t="str">
        <f xml:space="preserve"> IF( ISNA( 'F_Input Override'!J1739 ), "", IF( ISBLANK( 'F_Input Override'!J1739 ), 'F_Inputs - BP'!J1739, 'F_Input Override'!J1739 ) )</f>
        <v/>
      </c>
      <c r="K1739" s="64" t="str">
        <f xml:space="preserve"> INDEX(Lookup!C:C, MATCH('Inp - BP final'!B1739, Lookup!B:B, 0),)</f>
        <v>WWN+ - Enh capex</v>
      </c>
    </row>
    <row r="1740" spans="1:12">
      <c r="A1740" t="s">
        <v>356</v>
      </c>
      <c r="B1740" t="s">
        <v>165</v>
      </c>
      <c r="C1740" t="s">
        <v>166</v>
      </c>
      <c r="D1740" t="s">
        <v>47</v>
      </c>
      <c r="E1740" t="s">
        <v>41</v>
      </c>
      <c r="F1740" s="58" t="str">
        <f xml:space="preserve"> IF( ISNA( 'F_Input Override'!F1740 ), "", IF( ISBLANK( 'F_Input Override'!F1740 ), 'F_Inputs - BP'!F1740, 'F_Input Override'!F1740 ) )</f>
        <v/>
      </c>
      <c r="G1740" s="58" t="str">
        <f xml:space="preserve"> IF( ISNA( 'F_Input Override'!G1740 ), "", IF( ISBLANK( 'F_Input Override'!G1740 ), 'F_Inputs - BP'!G1740, 'F_Input Override'!G1740 ) )</f>
        <v/>
      </c>
      <c r="H1740" s="58" t="str">
        <f xml:space="preserve"> IF( ISNA( 'F_Input Override'!H1740 ), "", IF( ISBLANK( 'F_Input Override'!H1740 ), 'F_Inputs - BP'!H1740, 'F_Input Override'!H1740 ) )</f>
        <v/>
      </c>
      <c r="I1740" s="58" t="str">
        <f xml:space="preserve"> IF( ISNA( 'F_Input Override'!I1740 ), "", IF( ISBLANK( 'F_Input Override'!I1740 ), 'F_Inputs - BP'!I1740, 'F_Input Override'!I1740 ) )</f>
        <v/>
      </c>
      <c r="J1740" s="58" t="str">
        <f xml:space="preserve"> IF( ISNA( 'F_Input Override'!J1740 ), "", IF( ISBLANK( 'F_Input Override'!J1740 ), 'F_Inputs - BP'!J1740, 'F_Input Override'!J1740 ) )</f>
        <v/>
      </c>
      <c r="K1740" s="64" t="str">
        <f xml:space="preserve"> INDEX(Lookup!C:C, MATCH('Inp - BP final'!B1740, Lookup!B:B, 0),)</f>
        <v>WWN+ - Enh capex</v>
      </c>
    </row>
    <row r="1741" spans="1:12">
      <c r="A1741" t="s">
        <v>356</v>
      </c>
      <c r="B1741" t="s">
        <v>167</v>
      </c>
      <c r="C1741" t="s">
        <v>168</v>
      </c>
      <c r="D1741" t="s">
        <v>47</v>
      </c>
      <c r="E1741" t="s">
        <v>41</v>
      </c>
      <c r="F1741" s="58" t="str">
        <f xml:space="preserve"> IF( ISNA( 'F_Input Override'!F1741 ), "", IF( ISBLANK( 'F_Input Override'!F1741 ), 'F_Inputs - BP'!F1741, 'F_Input Override'!F1741 ) )</f>
        <v/>
      </c>
      <c r="G1741" s="58" t="str">
        <f xml:space="preserve"> IF( ISNA( 'F_Input Override'!G1741 ), "", IF( ISBLANK( 'F_Input Override'!G1741 ), 'F_Inputs - BP'!G1741, 'F_Input Override'!G1741 ) )</f>
        <v/>
      </c>
      <c r="H1741" s="58" t="str">
        <f xml:space="preserve"> IF( ISNA( 'F_Input Override'!H1741 ), "", IF( ISBLANK( 'F_Input Override'!H1741 ), 'F_Inputs - BP'!H1741, 'F_Input Override'!H1741 ) )</f>
        <v/>
      </c>
      <c r="I1741" s="58" t="str">
        <f xml:space="preserve"> IF( ISNA( 'F_Input Override'!I1741 ), "", IF( ISBLANK( 'F_Input Override'!I1741 ), 'F_Inputs - BP'!I1741, 'F_Input Override'!I1741 ) )</f>
        <v/>
      </c>
      <c r="J1741" s="58" t="str">
        <f xml:space="preserve"> IF( ISNA( 'F_Input Override'!J1741 ), "", IF( ISBLANK( 'F_Input Override'!J1741 ), 'F_Inputs - BP'!J1741, 'F_Input Override'!J1741 ) )</f>
        <v/>
      </c>
      <c r="K1741" s="64" t="str">
        <f xml:space="preserve"> INDEX(Lookup!C:C, MATCH('Inp - BP final'!B1741, Lookup!B:B, 0),)</f>
        <v>BIO - Enh capex</v>
      </c>
    </row>
    <row r="1742" spans="1:12">
      <c r="A1742" t="s">
        <v>356</v>
      </c>
      <c r="B1742" t="s">
        <v>169</v>
      </c>
      <c r="C1742" t="s">
        <v>170</v>
      </c>
      <c r="D1742" t="s">
        <v>47</v>
      </c>
      <c r="E1742" t="s">
        <v>41</v>
      </c>
      <c r="F1742" s="58" t="str">
        <f xml:space="preserve"> IF( ISNA( 'F_Input Override'!F1742 ), "", IF( ISBLANK( 'F_Input Override'!F1742 ), 'F_Inputs - BP'!F1742, 'F_Input Override'!F1742 ) )</f>
        <v/>
      </c>
      <c r="G1742" s="58" t="str">
        <f xml:space="preserve"> IF( ISNA( 'F_Input Override'!G1742 ), "", IF( ISBLANK( 'F_Input Override'!G1742 ), 'F_Inputs - BP'!G1742, 'F_Input Override'!G1742 ) )</f>
        <v/>
      </c>
      <c r="H1742" s="58" t="str">
        <f xml:space="preserve"> IF( ISNA( 'F_Input Override'!H1742 ), "", IF( ISBLANK( 'F_Input Override'!H1742 ), 'F_Inputs - BP'!H1742, 'F_Input Override'!H1742 ) )</f>
        <v/>
      </c>
      <c r="I1742" s="58" t="str">
        <f xml:space="preserve"> IF( ISNA( 'F_Input Override'!I1742 ), "", IF( ISBLANK( 'F_Input Override'!I1742 ), 'F_Inputs - BP'!I1742, 'F_Input Override'!I1742 ) )</f>
        <v/>
      </c>
      <c r="J1742" s="58" t="str">
        <f xml:space="preserve"> IF( ISNA( 'F_Input Override'!J1742 ), "", IF( ISBLANK( 'F_Input Override'!J1742 ), 'F_Inputs - BP'!J1742, 'F_Input Override'!J1742 ) )</f>
        <v/>
      </c>
      <c r="K1742" s="64" t="str">
        <f xml:space="preserve"> INDEX(Lookup!C:C, MATCH('Inp - BP final'!B1742, Lookup!B:B, 0),)</f>
        <v>BIO - Enh capex</v>
      </c>
    </row>
    <row r="1743" spans="1:12">
      <c r="A1743" t="s">
        <v>356</v>
      </c>
      <c r="B1743" t="s">
        <v>171</v>
      </c>
      <c r="C1743" t="s">
        <v>172</v>
      </c>
      <c r="D1743" t="s">
        <v>47</v>
      </c>
      <c r="E1743" t="s">
        <v>41</v>
      </c>
      <c r="F1743" s="58" t="str">
        <f xml:space="preserve"> IF( ISNA( 'F_Input Override'!F1743 ), "", IF( ISBLANK( 'F_Input Override'!F1743 ), 'F_Inputs - BP'!F1743, 'F_Input Override'!F1743 ) )</f>
        <v/>
      </c>
      <c r="G1743" s="58" t="str">
        <f xml:space="preserve"> IF( ISNA( 'F_Input Override'!G1743 ), "", IF( ISBLANK( 'F_Input Override'!G1743 ), 'F_Inputs - BP'!G1743, 'F_Input Override'!G1743 ) )</f>
        <v/>
      </c>
      <c r="H1743" s="58" t="str">
        <f xml:space="preserve"> IF( ISNA( 'F_Input Override'!H1743 ), "", IF( ISBLANK( 'F_Input Override'!H1743 ), 'F_Inputs - BP'!H1743, 'F_Input Override'!H1743 ) )</f>
        <v/>
      </c>
      <c r="I1743" s="58" t="str">
        <f xml:space="preserve"> IF( ISNA( 'F_Input Override'!I1743 ), "", IF( ISBLANK( 'F_Input Override'!I1743 ), 'F_Inputs - BP'!I1743, 'F_Input Override'!I1743 ) )</f>
        <v/>
      </c>
      <c r="J1743" s="58" t="str">
        <f xml:space="preserve"> IF( ISNA( 'F_Input Override'!J1743 ), "", IF( ISBLANK( 'F_Input Override'!J1743 ), 'F_Inputs - BP'!J1743, 'F_Input Override'!J1743 ) )</f>
        <v/>
      </c>
      <c r="K1743" s="64" t="str">
        <f xml:space="preserve"> INDEX(Lookup!C:C, MATCH('Inp - BP final'!B1743, Lookup!B:B, 0),)</f>
        <v>BIO - Enh capex</v>
      </c>
    </row>
    <row r="1744" spans="1:12">
      <c r="A1744" t="s">
        <v>356</v>
      </c>
      <c r="B1744" t="s">
        <v>173</v>
      </c>
      <c r="C1744" t="s">
        <v>174</v>
      </c>
      <c r="D1744" t="s">
        <v>47</v>
      </c>
      <c r="E1744" t="s">
        <v>41</v>
      </c>
      <c r="F1744" s="58" t="str">
        <f xml:space="preserve"> IF( ISNA( 'F_Input Override'!F1744 ), "", IF( ISBLANK( 'F_Input Override'!F1744 ), 'F_Inputs - BP'!F1744, 'F_Input Override'!F1744 ) )</f>
        <v/>
      </c>
      <c r="G1744" s="58" t="str">
        <f xml:space="preserve"> IF( ISNA( 'F_Input Override'!G1744 ), "", IF( ISBLANK( 'F_Input Override'!G1744 ), 'F_Inputs - BP'!G1744, 'F_Input Override'!G1744 ) )</f>
        <v/>
      </c>
      <c r="H1744" s="58" t="str">
        <f xml:space="preserve"> IF( ISNA( 'F_Input Override'!H1744 ), "", IF( ISBLANK( 'F_Input Override'!H1744 ), 'F_Inputs - BP'!H1744, 'F_Input Override'!H1744 ) )</f>
        <v/>
      </c>
      <c r="I1744" s="58" t="str">
        <f xml:space="preserve"> IF( ISNA( 'F_Input Override'!I1744 ), "", IF( ISBLANK( 'F_Input Override'!I1744 ), 'F_Inputs - BP'!I1744, 'F_Input Override'!I1744 ) )</f>
        <v/>
      </c>
      <c r="J1744" s="58" t="str">
        <f xml:space="preserve"> IF( ISNA( 'F_Input Override'!J1744 ), "", IF( ISBLANK( 'F_Input Override'!J1744 ), 'F_Inputs - BP'!J1744, 'F_Input Override'!J1744 ) )</f>
        <v/>
      </c>
      <c r="K1744" s="64" t="str">
        <f xml:space="preserve"> INDEX(Lookup!C:C, MATCH('Inp - BP final'!B1744, Lookup!B:B, 0),)</f>
        <v>ADDN1 - Enh capex</v>
      </c>
    </row>
    <row r="1745" spans="1:12">
      <c r="A1745" t="s">
        <v>356</v>
      </c>
      <c r="B1745" t="s">
        <v>175</v>
      </c>
      <c r="C1745" t="s">
        <v>176</v>
      </c>
      <c r="D1745" t="s">
        <v>47</v>
      </c>
      <c r="E1745" t="s">
        <v>41</v>
      </c>
      <c r="F1745" s="58" t="str">
        <f xml:space="preserve"> IF( ISNA( 'F_Input Override'!F1745 ), "", IF( ISBLANK( 'F_Input Override'!F1745 ), 'F_Inputs - BP'!F1745, 'F_Input Override'!F1745 ) )</f>
        <v/>
      </c>
      <c r="G1745" s="58" t="str">
        <f xml:space="preserve"> IF( ISNA( 'F_Input Override'!G1745 ), "", IF( ISBLANK( 'F_Input Override'!G1745 ), 'F_Inputs - BP'!G1745, 'F_Input Override'!G1745 ) )</f>
        <v/>
      </c>
      <c r="H1745" s="58" t="str">
        <f xml:space="preserve"> IF( ISNA( 'F_Input Override'!H1745 ), "", IF( ISBLANK( 'F_Input Override'!H1745 ), 'F_Inputs - BP'!H1745, 'F_Input Override'!H1745 ) )</f>
        <v/>
      </c>
      <c r="I1745" s="58" t="str">
        <f xml:space="preserve"> IF( ISNA( 'F_Input Override'!I1745 ), "", IF( ISBLANK( 'F_Input Override'!I1745 ), 'F_Inputs - BP'!I1745, 'F_Input Override'!I1745 ) )</f>
        <v/>
      </c>
      <c r="J1745" s="58" t="str">
        <f xml:space="preserve"> IF( ISNA( 'F_Input Override'!J1745 ), "", IF( ISBLANK( 'F_Input Override'!J1745 ), 'F_Inputs - BP'!J1745, 'F_Input Override'!J1745 ) )</f>
        <v/>
      </c>
      <c r="K1745" s="64" t="str">
        <f xml:space="preserve"> INDEX(Lookup!C:C, MATCH('Inp - BP final'!B1745, Lookup!B:B, 0),)</f>
        <v>ADDN2 - Enh capex</v>
      </c>
    </row>
    <row r="1746" spans="1:12">
      <c r="A1746" t="s">
        <v>356</v>
      </c>
      <c r="B1746" t="s">
        <v>177</v>
      </c>
      <c r="C1746" t="s">
        <v>93</v>
      </c>
      <c r="D1746" t="s">
        <v>47</v>
      </c>
      <c r="E1746" t="s">
        <v>41</v>
      </c>
      <c r="F1746" s="58">
        <f xml:space="preserve"> IF( ISNA( 'F_Input Override'!F1746 ), "", IF( ISBLANK( 'F_Input Override'!F1746 ), 'F_Inputs - BP'!F1746, 'F_Input Override'!F1746 ) )</f>
        <v>0</v>
      </c>
      <c r="G1746" s="58">
        <f xml:space="preserve"> IF( ISNA( 'F_Input Override'!G1746 ), "", IF( ISBLANK( 'F_Input Override'!G1746 ), 'F_Inputs - BP'!G1746, 'F_Input Override'!G1746 ) )</f>
        <v>0</v>
      </c>
      <c r="H1746" s="58">
        <f xml:space="preserve"> IF( ISNA( 'F_Input Override'!H1746 ), "", IF( ISBLANK( 'F_Input Override'!H1746 ), 'F_Inputs - BP'!H1746, 'F_Input Override'!H1746 ) )</f>
        <v>0</v>
      </c>
      <c r="I1746" s="58">
        <f xml:space="preserve"> IF( ISNA( 'F_Input Override'!I1746 ), "", IF( ISBLANK( 'F_Input Override'!I1746 ), 'F_Inputs - BP'!I1746, 'F_Input Override'!I1746 ) )</f>
        <v>0</v>
      </c>
      <c r="J1746" s="58">
        <f xml:space="preserve"> IF( ISNA( 'F_Input Override'!J1746 ), "", IF( ISBLANK( 'F_Input Override'!J1746 ), 'F_Inputs - BP'!J1746, 'F_Input Override'!J1746 ) )</f>
        <v>0</v>
      </c>
      <c r="K1746" s="64" t="str">
        <f xml:space="preserve"> INDEX(Lookup!C:C, MATCH('Inp - BP final'!B1746, Lookup!B:B, 0),)</f>
        <v>Total WW - Enh capex</v>
      </c>
      <c r="L1746" t="s">
        <v>366</v>
      </c>
    </row>
    <row r="1747" spans="1:12">
      <c r="A1747" t="s">
        <v>356</v>
      </c>
      <c r="B1747" t="s">
        <v>178</v>
      </c>
      <c r="C1747" t="s">
        <v>179</v>
      </c>
      <c r="D1747" t="s">
        <v>47</v>
      </c>
      <c r="E1747" t="s">
        <v>41</v>
      </c>
      <c r="F1747" s="58" t="str">
        <f xml:space="preserve"> IF( ISNA( 'F_Input Override'!F1747 ), "", IF( ISBLANK( 'F_Input Override'!F1747 ), 'F_Inputs - BP'!F1747, 'F_Input Override'!F1747 ) )</f>
        <v/>
      </c>
      <c r="G1747" s="58" t="str">
        <f xml:space="preserve"> IF( ISNA( 'F_Input Override'!G1747 ), "", IF( ISBLANK( 'F_Input Override'!G1747 ), 'F_Inputs - BP'!G1747, 'F_Input Override'!G1747 ) )</f>
        <v/>
      </c>
      <c r="H1747" s="58" t="str">
        <f xml:space="preserve"> IF( ISNA( 'F_Input Override'!H1747 ), "", IF( ISBLANK( 'F_Input Override'!H1747 ), 'F_Inputs - BP'!H1747, 'F_Input Override'!H1747 ) )</f>
        <v/>
      </c>
      <c r="I1747" s="58" t="str">
        <f xml:space="preserve"> IF( ISNA( 'F_Input Override'!I1747 ), "", IF( ISBLANK( 'F_Input Override'!I1747 ), 'F_Inputs - BP'!I1747, 'F_Input Override'!I1747 ) )</f>
        <v/>
      </c>
      <c r="J1747" s="58" t="str">
        <f xml:space="preserve"> IF( ISNA( 'F_Input Override'!J1747 ), "", IF( ISBLANK( 'F_Input Override'!J1747 ), 'F_Inputs - BP'!J1747, 'F_Input Override'!J1747 ) )</f>
        <v/>
      </c>
      <c r="K1747" s="64" t="str">
        <f xml:space="preserve"> INDEX(Lookup!C:C, MATCH('Inp - BP final'!B1747, Lookup!B:B, 0),)</f>
        <v>Plus capex WWN+</v>
      </c>
    </row>
    <row r="1748" spans="1:12">
      <c r="A1748" t="s">
        <v>356</v>
      </c>
      <c r="B1748" t="s">
        <v>180</v>
      </c>
      <c r="C1748" t="s">
        <v>181</v>
      </c>
      <c r="D1748" t="s">
        <v>47</v>
      </c>
      <c r="E1748" t="s">
        <v>41</v>
      </c>
      <c r="F1748" s="58" t="str">
        <f xml:space="preserve"> IF( ISNA( 'F_Input Override'!F1748 ), "", IF( ISBLANK( 'F_Input Override'!F1748 ), 'F_Inputs - BP'!F1748, 'F_Input Override'!F1748 ) )</f>
        <v/>
      </c>
      <c r="G1748" s="58" t="str">
        <f xml:space="preserve"> IF( ISNA( 'F_Input Override'!G1748 ), "", IF( ISBLANK( 'F_Input Override'!G1748 ), 'F_Inputs - BP'!G1748, 'F_Input Override'!G1748 ) )</f>
        <v/>
      </c>
      <c r="H1748" s="58" t="str">
        <f xml:space="preserve"> IF( ISNA( 'F_Input Override'!H1748 ), "", IF( ISBLANK( 'F_Input Override'!H1748 ), 'F_Inputs - BP'!H1748, 'F_Input Override'!H1748 ) )</f>
        <v/>
      </c>
      <c r="I1748" s="58" t="str">
        <f xml:space="preserve"> IF( ISNA( 'F_Input Override'!I1748 ), "", IF( ISBLANK( 'F_Input Override'!I1748 ), 'F_Inputs - BP'!I1748, 'F_Input Override'!I1748 ) )</f>
        <v/>
      </c>
      <c r="J1748" s="58" t="str">
        <f xml:space="preserve"> IF( ISNA( 'F_Input Override'!J1748 ), "", IF( ISBLANK( 'F_Input Override'!J1748 ), 'F_Inputs - BP'!J1748, 'F_Input Override'!J1748 ) )</f>
        <v/>
      </c>
      <c r="K1748" s="64" t="str">
        <f xml:space="preserve"> INDEX(Lookup!C:C, MATCH('Inp - BP final'!B1748, Lookup!B:B, 0),)</f>
        <v>Plus capex WWN+</v>
      </c>
    </row>
    <row r="1749" spans="1:12">
      <c r="A1749" t="s">
        <v>356</v>
      </c>
      <c r="B1749" t="s">
        <v>182</v>
      </c>
      <c r="C1749" t="s">
        <v>183</v>
      </c>
      <c r="D1749" t="s">
        <v>47</v>
      </c>
      <c r="E1749" t="s">
        <v>41</v>
      </c>
      <c r="F1749" s="58" t="str">
        <f xml:space="preserve"> IF( ISNA( 'F_Input Override'!F1749 ), "", IF( ISBLANK( 'F_Input Override'!F1749 ), 'F_Inputs - BP'!F1749, 'F_Input Override'!F1749 ) )</f>
        <v/>
      </c>
      <c r="G1749" s="58" t="str">
        <f xml:space="preserve"> IF( ISNA( 'F_Input Override'!G1749 ), "", IF( ISBLANK( 'F_Input Override'!G1749 ), 'F_Inputs - BP'!G1749, 'F_Input Override'!G1749 ) )</f>
        <v/>
      </c>
      <c r="H1749" s="58" t="str">
        <f xml:space="preserve"> IF( ISNA( 'F_Input Override'!H1749 ), "", IF( ISBLANK( 'F_Input Override'!H1749 ), 'F_Inputs - BP'!H1749, 'F_Input Override'!H1749 ) )</f>
        <v/>
      </c>
      <c r="I1749" s="58" t="str">
        <f xml:space="preserve"> IF( ISNA( 'F_Input Override'!I1749 ), "", IF( ISBLANK( 'F_Input Override'!I1749 ), 'F_Inputs - BP'!I1749, 'F_Input Override'!I1749 ) )</f>
        <v/>
      </c>
      <c r="J1749" s="58" t="str">
        <f xml:space="preserve"> IF( ISNA( 'F_Input Override'!J1749 ), "", IF( ISBLANK( 'F_Input Override'!J1749 ), 'F_Inputs - BP'!J1749, 'F_Input Override'!J1749 ) )</f>
        <v/>
      </c>
      <c r="K1749" s="64" t="str">
        <f xml:space="preserve"> INDEX(Lookup!C:C, MATCH('Inp - BP final'!B1749, Lookup!B:B, 0),)</f>
        <v>Plus capex WWN+</v>
      </c>
    </row>
    <row r="1750" spans="1:12">
      <c r="A1750" t="s">
        <v>356</v>
      </c>
      <c r="B1750" t="s">
        <v>184</v>
      </c>
      <c r="C1750" t="s">
        <v>185</v>
      </c>
      <c r="D1750" t="s">
        <v>47</v>
      </c>
      <c r="E1750" t="s">
        <v>41</v>
      </c>
      <c r="F1750" s="58" t="str">
        <f xml:space="preserve"> IF( ISNA( 'F_Input Override'!F1750 ), "", IF( ISBLANK( 'F_Input Override'!F1750 ), 'F_Inputs - BP'!F1750, 'F_Input Override'!F1750 ) )</f>
        <v/>
      </c>
      <c r="G1750" s="58" t="str">
        <f xml:space="preserve"> IF( ISNA( 'F_Input Override'!G1750 ), "", IF( ISBLANK( 'F_Input Override'!G1750 ), 'F_Inputs - BP'!G1750, 'F_Input Override'!G1750 ) )</f>
        <v/>
      </c>
      <c r="H1750" s="58" t="str">
        <f xml:space="preserve"> IF( ISNA( 'F_Input Override'!H1750 ), "", IF( ISBLANK( 'F_Input Override'!H1750 ), 'F_Inputs - BP'!H1750, 'F_Input Override'!H1750 ) )</f>
        <v/>
      </c>
      <c r="I1750" s="58" t="str">
        <f xml:space="preserve"> IF( ISNA( 'F_Input Override'!I1750 ), "", IF( ISBLANK( 'F_Input Override'!I1750 ), 'F_Inputs - BP'!I1750, 'F_Input Override'!I1750 ) )</f>
        <v/>
      </c>
      <c r="J1750" s="58" t="str">
        <f xml:space="preserve"> IF( ISNA( 'F_Input Override'!J1750 ), "", IF( ISBLANK( 'F_Input Override'!J1750 ), 'F_Inputs - BP'!J1750, 'F_Input Override'!J1750 ) )</f>
        <v/>
      </c>
      <c r="K1750" s="64" t="str">
        <f xml:space="preserve"> INDEX(Lookup!C:C, MATCH('Inp - BP final'!B1750, Lookup!B:B, 0),)</f>
        <v>Plus capex WWN+</v>
      </c>
    </row>
    <row r="1751" spans="1:12">
      <c r="A1751" t="s">
        <v>356</v>
      </c>
      <c r="B1751" t="s">
        <v>186</v>
      </c>
      <c r="C1751" t="s">
        <v>187</v>
      </c>
      <c r="D1751" t="s">
        <v>47</v>
      </c>
      <c r="E1751" t="s">
        <v>41</v>
      </c>
      <c r="F1751" s="58" t="str">
        <f xml:space="preserve"> IF( ISNA( 'F_Input Override'!F1751 ), "", IF( ISBLANK( 'F_Input Override'!F1751 ), 'F_Inputs - BP'!F1751, 'F_Input Override'!F1751 ) )</f>
        <v/>
      </c>
      <c r="G1751" s="58" t="str">
        <f xml:space="preserve"> IF( ISNA( 'F_Input Override'!G1751 ), "", IF( ISBLANK( 'F_Input Override'!G1751 ), 'F_Inputs - BP'!G1751, 'F_Input Override'!G1751 ) )</f>
        <v/>
      </c>
      <c r="H1751" s="58" t="str">
        <f xml:space="preserve"> IF( ISNA( 'F_Input Override'!H1751 ), "", IF( ISBLANK( 'F_Input Override'!H1751 ), 'F_Inputs - BP'!H1751, 'F_Input Override'!H1751 ) )</f>
        <v/>
      </c>
      <c r="I1751" s="58" t="str">
        <f xml:space="preserve"> IF( ISNA( 'F_Input Override'!I1751 ), "", IF( ISBLANK( 'F_Input Override'!I1751 ), 'F_Inputs - BP'!I1751, 'F_Input Override'!I1751 ) )</f>
        <v/>
      </c>
      <c r="J1751" s="58" t="str">
        <f xml:space="preserve"> IF( ISNA( 'F_Input Override'!J1751 ), "", IF( ISBLANK( 'F_Input Override'!J1751 ), 'F_Inputs - BP'!J1751, 'F_Input Override'!J1751 ) )</f>
        <v/>
      </c>
      <c r="K1751" s="64" t="str">
        <f xml:space="preserve"> INDEX(Lookup!C:C, MATCH('Inp - BP final'!B1751, Lookup!B:B, 0),)</f>
        <v>Plus capex WWN+</v>
      </c>
    </row>
    <row r="1752" spans="1:12">
      <c r="A1752" t="s">
        <v>356</v>
      </c>
      <c r="B1752" t="s">
        <v>188</v>
      </c>
      <c r="C1752" t="s">
        <v>189</v>
      </c>
      <c r="D1752" t="s">
        <v>47</v>
      </c>
      <c r="E1752" t="s">
        <v>41</v>
      </c>
      <c r="F1752" s="58" t="str">
        <f xml:space="preserve"> IF( ISNA( 'F_Input Override'!F1752 ), "", IF( ISBLANK( 'F_Input Override'!F1752 ), 'F_Inputs - BP'!F1752, 'F_Input Override'!F1752 ) )</f>
        <v/>
      </c>
      <c r="G1752" s="58" t="str">
        <f xml:space="preserve"> IF( ISNA( 'F_Input Override'!G1752 ), "", IF( ISBLANK( 'F_Input Override'!G1752 ), 'F_Inputs - BP'!G1752, 'F_Input Override'!G1752 ) )</f>
        <v/>
      </c>
      <c r="H1752" s="58" t="str">
        <f xml:space="preserve"> IF( ISNA( 'F_Input Override'!H1752 ), "", IF( ISBLANK( 'F_Input Override'!H1752 ), 'F_Inputs - BP'!H1752, 'F_Input Override'!H1752 ) )</f>
        <v/>
      </c>
      <c r="I1752" s="58" t="str">
        <f xml:space="preserve"> IF( ISNA( 'F_Input Override'!I1752 ), "", IF( ISBLANK( 'F_Input Override'!I1752 ), 'F_Inputs - BP'!I1752, 'F_Input Override'!I1752 ) )</f>
        <v/>
      </c>
      <c r="J1752" s="58" t="str">
        <f xml:space="preserve"> IF( ISNA( 'F_Input Override'!J1752 ), "", IF( ISBLANK( 'F_Input Override'!J1752 ), 'F_Inputs - BP'!J1752, 'F_Input Override'!J1752 ) )</f>
        <v/>
      </c>
      <c r="K1752" s="64" t="str">
        <f xml:space="preserve"> INDEX(Lookup!C:C, MATCH('Inp - BP final'!B1752, Lookup!B:B, 0),)</f>
        <v>Plus capex BIO</v>
      </c>
    </row>
    <row r="1753" spans="1:12">
      <c r="A1753" t="s">
        <v>356</v>
      </c>
      <c r="B1753" t="s">
        <v>190</v>
      </c>
      <c r="C1753" t="s">
        <v>191</v>
      </c>
      <c r="D1753" t="s">
        <v>47</v>
      </c>
      <c r="E1753" t="s">
        <v>41</v>
      </c>
      <c r="F1753" s="58" t="str">
        <f xml:space="preserve"> IF( ISNA( 'F_Input Override'!F1753 ), "", IF( ISBLANK( 'F_Input Override'!F1753 ), 'F_Inputs - BP'!F1753, 'F_Input Override'!F1753 ) )</f>
        <v/>
      </c>
      <c r="G1753" s="58" t="str">
        <f xml:space="preserve"> IF( ISNA( 'F_Input Override'!G1753 ), "", IF( ISBLANK( 'F_Input Override'!G1753 ), 'F_Inputs - BP'!G1753, 'F_Input Override'!G1753 ) )</f>
        <v/>
      </c>
      <c r="H1753" s="58" t="str">
        <f xml:space="preserve"> IF( ISNA( 'F_Input Override'!H1753 ), "", IF( ISBLANK( 'F_Input Override'!H1753 ), 'F_Inputs - BP'!H1753, 'F_Input Override'!H1753 ) )</f>
        <v/>
      </c>
      <c r="I1753" s="58" t="str">
        <f xml:space="preserve"> IF( ISNA( 'F_Input Override'!I1753 ), "", IF( ISBLANK( 'F_Input Override'!I1753 ), 'F_Inputs - BP'!I1753, 'F_Input Override'!I1753 ) )</f>
        <v/>
      </c>
      <c r="J1753" s="58" t="str">
        <f xml:space="preserve"> IF( ISNA( 'F_Input Override'!J1753 ), "", IF( ISBLANK( 'F_Input Override'!J1753 ), 'F_Inputs - BP'!J1753, 'F_Input Override'!J1753 ) )</f>
        <v/>
      </c>
      <c r="K1753" s="64" t="str">
        <f xml:space="preserve"> INDEX(Lookup!C:C, MATCH('Inp - BP final'!B1753, Lookup!B:B, 0),)</f>
        <v>Plus capex BIO</v>
      </c>
    </row>
    <row r="1754" spans="1:12">
      <c r="A1754" t="s">
        <v>356</v>
      </c>
      <c r="B1754" t="s">
        <v>192</v>
      </c>
      <c r="C1754" t="s">
        <v>193</v>
      </c>
      <c r="D1754" t="s">
        <v>47</v>
      </c>
      <c r="E1754" t="s">
        <v>41</v>
      </c>
      <c r="F1754" s="58" t="str">
        <f xml:space="preserve"> IF( ISNA( 'F_Input Override'!F1754 ), "", IF( ISBLANK( 'F_Input Override'!F1754 ), 'F_Inputs - BP'!F1754, 'F_Input Override'!F1754 ) )</f>
        <v/>
      </c>
      <c r="G1754" s="58" t="str">
        <f xml:space="preserve"> IF( ISNA( 'F_Input Override'!G1754 ), "", IF( ISBLANK( 'F_Input Override'!G1754 ), 'F_Inputs - BP'!G1754, 'F_Input Override'!G1754 ) )</f>
        <v/>
      </c>
      <c r="H1754" s="58" t="str">
        <f xml:space="preserve"> IF( ISNA( 'F_Input Override'!H1754 ), "", IF( ISBLANK( 'F_Input Override'!H1754 ), 'F_Inputs - BP'!H1754, 'F_Input Override'!H1754 ) )</f>
        <v/>
      </c>
      <c r="I1754" s="58" t="str">
        <f xml:space="preserve"> IF( ISNA( 'F_Input Override'!I1754 ), "", IF( ISBLANK( 'F_Input Override'!I1754 ), 'F_Inputs - BP'!I1754, 'F_Input Override'!I1754 ) )</f>
        <v/>
      </c>
      <c r="J1754" s="58" t="str">
        <f xml:space="preserve"> IF( ISNA( 'F_Input Override'!J1754 ), "", IF( ISBLANK( 'F_Input Override'!J1754 ), 'F_Inputs - BP'!J1754, 'F_Input Override'!J1754 ) )</f>
        <v/>
      </c>
      <c r="K1754" s="64" t="str">
        <f xml:space="preserve"> INDEX(Lookup!C:C, MATCH('Inp - BP final'!B1754, Lookup!B:B, 0),)</f>
        <v>Plus capex BIO</v>
      </c>
    </row>
    <row r="1755" spans="1:12">
      <c r="A1755" t="s">
        <v>356</v>
      </c>
      <c r="B1755" t="s">
        <v>194</v>
      </c>
      <c r="C1755" t="s">
        <v>195</v>
      </c>
      <c r="D1755" t="s">
        <v>47</v>
      </c>
      <c r="E1755" t="s">
        <v>41</v>
      </c>
      <c r="F1755" s="58" t="str">
        <f xml:space="preserve"> IF( ISNA( 'F_Input Override'!F1755 ), "", IF( ISBLANK( 'F_Input Override'!F1755 ), 'F_Inputs - BP'!F1755, 'F_Input Override'!F1755 ) )</f>
        <v/>
      </c>
      <c r="G1755" s="58" t="str">
        <f xml:space="preserve"> IF( ISNA( 'F_Input Override'!G1755 ), "", IF( ISBLANK( 'F_Input Override'!G1755 ), 'F_Inputs - BP'!G1755, 'F_Input Override'!G1755 ) )</f>
        <v/>
      </c>
      <c r="H1755" s="58" t="str">
        <f xml:space="preserve"> IF( ISNA( 'F_Input Override'!H1755 ), "", IF( ISBLANK( 'F_Input Override'!H1755 ), 'F_Inputs - BP'!H1755, 'F_Input Override'!H1755 ) )</f>
        <v/>
      </c>
      <c r="I1755" s="58" t="str">
        <f xml:space="preserve"> IF( ISNA( 'F_Input Override'!I1755 ), "", IF( ISBLANK( 'F_Input Override'!I1755 ), 'F_Inputs - BP'!I1755, 'F_Input Override'!I1755 ) )</f>
        <v/>
      </c>
      <c r="J1755" s="58" t="str">
        <f xml:space="preserve"> IF( ISNA( 'F_Input Override'!J1755 ), "", IF( ISBLANK( 'F_Input Override'!J1755 ), 'F_Inputs - BP'!J1755, 'F_Input Override'!J1755 ) )</f>
        <v/>
      </c>
      <c r="K1755" s="64" t="str">
        <f xml:space="preserve"> INDEX(Lookup!C:C, MATCH('Inp - BP final'!B1755, Lookup!B:B, 0),)</f>
        <v>Plus capex ADDN1</v>
      </c>
    </row>
    <row r="1756" spans="1:12">
      <c r="A1756" t="s">
        <v>356</v>
      </c>
      <c r="B1756" t="s">
        <v>196</v>
      </c>
      <c r="C1756" t="s">
        <v>197</v>
      </c>
      <c r="D1756" t="s">
        <v>47</v>
      </c>
      <c r="E1756" t="s">
        <v>41</v>
      </c>
      <c r="F1756" s="58" t="str">
        <f xml:space="preserve"> IF( ISNA( 'F_Input Override'!F1756 ), "", IF( ISBLANK( 'F_Input Override'!F1756 ), 'F_Inputs - BP'!F1756, 'F_Input Override'!F1756 ) )</f>
        <v/>
      </c>
      <c r="G1756" s="58" t="str">
        <f xml:space="preserve"> IF( ISNA( 'F_Input Override'!G1756 ), "", IF( ISBLANK( 'F_Input Override'!G1756 ), 'F_Inputs - BP'!G1756, 'F_Input Override'!G1756 ) )</f>
        <v/>
      </c>
      <c r="H1756" s="58" t="str">
        <f xml:space="preserve"> IF( ISNA( 'F_Input Override'!H1756 ), "", IF( ISBLANK( 'F_Input Override'!H1756 ), 'F_Inputs - BP'!H1756, 'F_Input Override'!H1756 ) )</f>
        <v/>
      </c>
      <c r="I1756" s="58" t="str">
        <f xml:space="preserve"> IF( ISNA( 'F_Input Override'!I1756 ), "", IF( ISBLANK( 'F_Input Override'!I1756 ), 'F_Inputs - BP'!I1756, 'F_Input Override'!I1756 ) )</f>
        <v/>
      </c>
      <c r="J1756" s="58" t="str">
        <f xml:space="preserve"> IF( ISNA( 'F_Input Override'!J1756 ), "", IF( ISBLANK( 'F_Input Override'!J1756 ), 'F_Inputs - BP'!J1756, 'F_Input Override'!J1756 ) )</f>
        <v/>
      </c>
      <c r="K1756" s="64" t="str">
        <f xml:space="preserve"> INDEX(Lookup!C:C, MATCH('Inp - BP final'!B1756, Lookup!B:B, 0),)</f>
        <v>Plus capex ADDN2</v>
      </c>
    </row>
    <row r="1757" spans="1:12">
      <c r="A1757" t="s">
        <v>356</v>
      </c>
      <c r="B1757" t="s">
        <v>198</v>
      </c>
      <c r="C1757" t="s">
        <v>199</v>
      </c>
      <c r="D1757" t="s">
        <v>47</v>
      </c>
      <c r="E1757" t="s">
        <v>41</v>
      </c>
      <c r="F1757" s="58">
        <f xml:space="preserve"> IF( ISNA( 'F_Input Override'!F1757 ), "", IF( ISBLANK( 'F_Input Override'!F1757 ), 'F_Inputs - BP'!F1757, 'F_Input Override'!F1757 ) )</f>
        <v>0</v>
      </c>
      <c r="G1757" s="58">
        <f xml:space="preserve"> IF( ISNA( 'F_Input Override'!G1757 ), "", IF( ISBLANK( 'F_Input Override'!G1757 ), 'F_Inputs - BP'!G1757, 'F_Input Override'!G1757 ) )</f>
        <v>0</v>
      </c>
      <c r="H1757" s="58">
        <f xml:space="preserve"> IF( ISNA( 'F_Input Override'!H1757 ), "", IF( ISBLANK( 'F_Input Override'!H1757 ), 'F_Inputs - BP'!H1757, 'F_Input Override'!H1757 ) )</f>
        <v>0</v>
      </c>
      <c r="I1757" s="58">
        <f xml:space="preserve"> IF( ISNA( 'F_Input Override'!I1757 ), "", IF( ISBLANK( 'F_Input Override'!I1757 ), 'F_Inputs - BP'!I1757, 'F_Input Override'!I1757 ) )</f>
        <v>0</v>
      </c>
      <c r="J1757" s="58">
        <f xml:space="preserve"> IF( ISNA( 'F_Input Override'!J1757 ), "", IF( ISBLANK( 'F_Input Override'!J1757 ), 'F_Inputs - BP'!J1757, 'F_Input Override'!J1757 ) )</f>
        <v>0</v>
      </c>
      <c r="K1757" s="64" t="str">
        <f xml:space="preserve"> INDEX(Lookup!C:C, MATCH('Inp - BP final'!B1757, Lookup!B:B, 0),)</f>
        <v>Plus capex Total</v>
      </c>
    </row>
    <row r="1758" spans="1:12">
      <c r="A1758" t="s">
        <v>356</v>
      </c>
      <c r="B1758" t="s">
        <v>200</v>
      </c>
      <c r="C1758" t="s">
        <v>201</v>
      </c>
      <c r="D1758" t="s">
        <v>47</v>
      </c>
      <c r="E1758" t="s">
        <v>41</v>
      </c>
      <c r="F1758" s="58" t="str">
        <f xml:space="preserve"> IF( ISNA( 'F_Input Override'!F1758 ), "", IF( ISBLANK( 'F_Input Override'!F1758 ), 'F_Inputs - BP'!F1758, 'F_Input Override'!F1758 ) )</f>
        <v/>
      </c>
      <c r="G1758" s="58" t="str">
        <f xml:space="preserve"> IF( ISNA( 'F_Input Override'!G1758 ), "", IF( ISBLANK( 'F_Input Override'!G1758 ), 'F_Inputs - BP'!G1758, 'F_Input Override'!G1758 ) )</f>
        <v/>
      </c>
      <c r="H1758" s="58" t="str">
        <f xml:space="preserve"> IF( ISNA( 'F_Input Override'!H1758 ), "", IF( ISBLANK( 'F_Input Override'!H1758 ), 'F_Inputs - BP'!H1758, 'F_Input Override'!H1758 ) )</f>
        <v/>
      </c>
      <c r="I1758" s="58" t="str">
        <f xml:space="preserve"> IF( ISNA( 'F_Input Override'!I1758 ), "", IF( ISBLANK( 'F_Input Override'!I1758 ), 'F_Inputs - BP'!I1758, 'F_Input Override'!I1758 ) )</f>
        <v/>
      </c>
      <c r="J1758" s="58" t="str">
        <f xml:space="preserve"> IF( ISNA( 'F_Input Override'!J1758 ), "", IF( ISBLANK( 'F_Input Override'!J1758 ), 'F_Inputs - BP'!J1758, 'F_Input Override'!J1758 ) )</f>
        <v/>
      </c>
      <c r="K1758" s="64" t="str">
        <f xml:space="preserve"> INDEX(Lookup!C:C, MATCH('Inp - BP final'!B1758, Lookup!B:B, 0),)</f>
        <v>Plus opex WWN+</v>
      </c>
    </row>
    <row r="1759" spans="1:12">
      <c r="A1759" t="s">
        <v>356</v>
      </c>
      <c r="B1759" t="s">
        <v>202</v>
      </c>
      <c r="C1759" t="s">
        <v>203</v>
      </c>
      <c r="D1759" t="s">
        <v>47</v>
      </c>
      <c r="E1759" t="s">
        <v>41</v>
      </c>
      <c r="F1759" s="58" t="str">
        <f xml:space="preserve"> IF( ISNA( 'F_Input Override'!F1759 ), "", IF( ISBLANK( 'F_Input Override'!F1759 ), 'F_Inputs - BP'!F1759, 'F_Input Override'!F1759 ) )</f>
        <v/>
      </c>
      <c r="G1759" s="58" t="str">
        <f xml:space="preserve"> IF( ISNA( 'F_Input Override'!G1759 ), "", IF( ISBLANK( 'F_Input Override'!G1759 ), 'F_Inputs - BP'!G1759, 'F_Input Override'!G1759 ) )</f>
        <v/>
      </c>
      <c r="H1759" s="58" t="str">
        <f xml:space="preserve"> IF( ISNA( 'F_Input Override'!H1759 ), "", IF( ISBLANK( 'F_Input Override'!H1759 ), 'F_Inputs - BP'!H1759, 'F_Input Override'!H1759 ) )</f>
        <v/>
      </c>
      <c r="I1759" s="58" t="str">
        <f xml:space="preserve"> IF( ISNA( 'F_Input Override'!I1759 ), "", IF( ISBLANK( 'F_Input Override'!I1759 ), 'F_Inputs - BP'!I1759, 'F_Input Override'!I1759 ) )</f>
        <v/>
      </c>
      <c r="J1759" s="58" t="str">
        <f xml:space="preserve"> IF( ISNA( 'F_Input Override'!J1759 ), "", IF( ISBLANK( 'F_Input Override'!J1759 ), 'F_Inputs - BP'!J1759, 'F_Input Override'!J1759 ) )</f>
        <v/>
      </c>
      <c r="K1759" s="64" t="str">
        <f xml:space="preserve"> INDEX(Lookup!C:C, MATCH('Inp - BP final'!B1759, Lookup!B:B, 0),)</f>
        <v>Plus opex WWN+</v>
      </c>
    </row>
    <row r="1760" spans="1:12">
      <c r="A1760" t="s">
        <v>356</v>
      </c>
      <c r="B1760" t="s">
        <v>204</v>
      </c>
      <c r="C1760" t="s">
        <v>205</v>
      </c>
      <c r="D1760" t="s">
        <v>47</v>
      </c>
      <c r="E1760" t="s">
        <v>41</v>
      </c>
      <c r="F1760" s="58" t="str">
        <f xml:space="preserve"> IF( ISNA( 'F_Input Override'!F1760 ), "", IF( ISBLANK( 'F_Input Override'!F1760 ), 'F_Inputs - BP'!F1760, 'F_Input Override'!F1760 ) )</f>
        <v/>
      </c>
      <c r="G1760" s="58" t="str">
        <f xml:space="preserve"> IF( ISNA( 'F_Input Override'!G1760 ), "", IF( ISBLANK( 'F_Input Override'!G1760 ), 'F_Inputs - BP'!G1760, 'F_Input Override'!G1760 ) )</f>
        <v/>
      </c>
      <c r="H1760" s="58" t="str">
        <f xml:space="preserve"> IF( ISNA( 'F_Input Override'!H1760 ), "", IF( ISBLANK( 'F_Input Override'!H1760 ), 'F_Inputs - BP'!H1760, 'F_Input Override'!H1760 ) )</f>
        <v/>
      </c>
      <c r="I1760" s="58" t="str">
        <f xml:space="preserve"> IF( ISNA( 'F_Input Override'!I1760 ), "", IF( ISBLANK( 'F_Input Override'!I1760 ), 'F_Inputs - BP'!I1760, 'F_Input Override'!I1760 ) )</f>
        <v/>
      </c>
      <c r="J1760" s="58" t="str">
        <f xml:space="preserve"> IF( ISNA( 'F_Input Override'!J1760 ), "", IF( ISBLANK( 'F_Input Override'!J1760 ), 'F_Inputs - BP'!J1760, 'F_Input Override'!J1760 ) )</f>
        <v/>
      </c>
      <c r="K1760" s="64" t="str">
        <f xml:space="preserve"> INDEX(Lookup!C:C, MATCH('Inp - BP final'!B1760, Lookup!B:B, 0),)</f>
        <v>Plus opex WWN+</v>
      </c>
    </row>
    <row r="1761" spans="1:11">
      <c r="A1761" t="s">
        <v>356</v>
      </c>
      <c r="B1761" t="s">
        <v>206</v>
      </c>
      <c r="C1761" t="s">
        <v>207</v>
      </c>
      <c r="D1761" t="s">
        <v>47</v>
      </c>
      <c r="E1761" t="s">
        <v>41</v>
      </c>
      <c r="F1761" s="58" t="str">
        <f xml:space="preserve"> IF( ISNA( 'F_Input Override'!F1761 ), "", IF( ISBLANK( 'F_Input Override'!F1761 ), 'F_Inputs - BP'!F1761, 'F_Input Override'!F1761 ) )</f>
        <v/>
      </c>
      <c r="G1761" s="58" t="str">
        <f xml:space="preserve"> IF( ISNA( 'F_Input Override'!G1761 ), "", IF( ISBLANK( 'F_Input Override'!G1761 ), 'F_Inputs - BP'!G1761, 'F_Input Override'!G1761 ) )</f>
        <v/>
      </c>
      <c r="H1761" s="58" t="str">
        <f xml:space="preserve"> IF( ISNA( 'F_Input Override'!H1761 ), "", IF( ISBLANK( 'F_Input Override'!H1761 ), 'F_Inputs - BP'!H1761, 'F_Input Override'!H1761 ) )</f>
        <v/>
      </c>
      <c r="I1761" s="58" t="str">
        <f xml:space="preserve"> IF( ISNA( 'F_Input Override'!I1761 ), "", IF( ISBLANK( 'F_Input Override'!I1761 ), 'F_Inputs - BP'!I1761, 'F_Input Override'!I1761 ) )</f>
        <v/>
      </c>
      <c r="J1761" s="58" t="str">
        <f xml:space="preserve"> IF( ISNA( 'F_Input Override'!J1761 ), "", IF( ISBLANK( 'F_Input Override'!J1761 ), 'F_Inputs - BP'!J1761, 'F_Input Override'!J1761 ) )</f>
        <v/>
      </c>
      <c r="K1761" s="64" t="str">
        <f xml:space="preserve"> INDEX(Lookup!C:C, MATCH('Inp - BP final'!B1761, Lookup!B:B, 0),)</f>
        <v>Plus opex WWN+</v>
      </c>
    </row>
    <row r="1762" spans="1:11">
      <c r="A1762" t="s">
        <v>356</v>
      </c>
      <c r="B1762" t="s">
        <v>208</v>
      </c>
      <c r="C1762" t="s">
        <v>209</v>
      </c>
      <c r="D1762" t="s">
        <v>47</v>
      </c>
      <c r="E1762" t="s">
        <v>41</v>
      </c>
      <c r="F1762" s="58" t="str">
        <f xml:space="preserve"> IF( ISNA( 'F_Input Override'!F1762 ), "", IF( ISBLANK( 'F_Input Override'!F1762 ), 'F_Inputs - BP'!F1762, 'F_Input Override'!F1762 ) )</f>
        <v/>
      </c>
      <c r="G1762" s="58" t="str">
        <f xml:space="preserve"> IF( ISNA( 'F_Input Override'!G1762 ), "", IF( ISBLANK( 'F_Input Override'!G1762 ), 'F_Inputs - BP'!G1762, 'F_Input Override'!G1762 ) )</f>
        <v/>
      </c>
      <c r="H1762" s="58" t="str">
        <f xml:space="preserve"> IF( ISNA( 'F_Input Override'!H1762 ), "", IF( ISBLANK( 'F_Input Override'!H1762 ), 'F_Inputs - BP'!H1762, 'F_Input Override'!H1762 ) )</f>
        <v/>
      </c>
      <c r="I1762" s="58" t="str">
        <f xml:space="preserve"> IF( ISNA( 'F_Input Override'!I1762 ), "", IF( ISBLANK( 'F_Input Override'!I1762 ), 'F_Inputs - BP'!I1762, 'F_Input Override'!I1762 ) )</f>
        <v/>
      </c>
      <c r="J1762" s="58" t="str">
        <f xml:space="preserve"> IF( ISNA( 'F_Input Override'!J1762 ), "", IF( ISBLANK( 'F_Input Override'!J1762 ), 'F_Inputs - BP'!J1762, 'F_Input Override'!J1762 ) )</f>
        <v/>
      </c>
      <c r="K1762" s="64" t="str">
        <f xml:space="preserve"> INDEX(Lookup!C:C, MATCH('Inp - BP final'!B1762, Lookup!B:B, 0),)</f>
        <v>Plus opex WWN+</v>
      </c>
    </row>
    <row r="1763" spans="1:11">
      <c r="A1763" t="s">
        <v>356</v>
      </c>
      <c r="B1763" t="s">
        <v>210</v>
      </c>
      <c r="C1763" t="s">
        <v>211</v>
      </c>
      <c r="D1763" t="s">
        <v>47</v>
      </c>
      <c r="E1763" t="s">
        <v>41</v>
      </c>
      <c r="F1763" s="58" t="str">
        <f xml:space="preserve"> IF( ISNA( 'F_Input Override'!F1763 ), "", IF( ISBLANK( 'F_Input Override'!F1763 ), 'F_Inputs - BP'!F1763, 'F_Input Override'!F1763 ) )</f>
        <v/>
      </c>
      <c r="G1763" s="58" t="str">
        <f xml:space="preserve"> IF( ISNA( 'F_Input Override'!G1763 ), "", IF( ISBLANK( 'F_Input Override'!G1763 ), 'F_Inputs - BP'!G1763, 'F_Input Override'!G1763 ) )</f>
        <v/>
      </c>
      <c r="H1763" s="58" t="str">
        <f xml:space="preserve"> IF( ISNA( 'F_Input Override'!H1763 ), "", IF( ISBLANK( 'F_Input Override'!H1763 ), 'F_Inputs - BP'!H1763, 'F_Input Override'!H1763 ) )</f>
        <v/>
      </c>
      <c r="I1763" s="58" t="str">
        <f xml:space="preserve"> IF( ISNA( 'F_Input Override'!I1763 ), "", IF( ISBLANK( 'F_Input Override'!I1763 ), 'F_Inputs - BP'!I1763, 'F_Input Override'!I1763 ) )</f>
        <v/>
      </c>
      <c r="J1763" s="58" t="str">
        <f xml:space="preserve"> IF( ISNA( 'F_Input Override'!J1763 ), "", IF( ISBLANK( 'F_Input Override'!J1763 ), 'F_Inputs - BP'!J1763, 'F_Input Override'!J1763 ) )</f>
        <v/>
      </c>
      <c r="K1763" s="64" t="str">
        <f xml:space="preserve"> INDEX(Lookup!C:C, MATCH('Inp - BP final'!B1763, Lookup!B:B, 0),)</f>
        <v>Plus opex BIO</v>
      </c>
    </row>
    <row r="1764" spans="1:11">
      <c r="A1764" t="s">
        <v>356</v>
      </c>
      <c r="B1764" t="s">
        <v>212</v>
      </c>
      <c r="C1764" t="s">
        <v>213</v>
      </c>
      <c r="D1764" t="s">
        <v>47</v>
      </c>
      <c r="E1764" t="s">
        <v>41</v>
      </c>
      <c r="F1764" s="58" t="str">
        <f xml:space="preserve"> IF( ISNA( 'F_Input Override'!F1764 ), "", IF( ISBLANK( 'F_Input Override'!F1764 ), 'F_Inputs - BP'!F1764, 'F_Input Override'!F1764 ) )</f>
        <v/>
      </c>
      <c r="G1764" s="58" t="str">
        <f xml:space="preserve"> IF( ISNA( 'F_Input Override'!G1764 ), "", IF( ISBLANK( 'F_Input Override'!G1764 ), 'F_Inputs - BP'!G1764, 'F_Input Override'!G1764 ) )</f>
        <v/>
      </c>
      <c r="H1764" s="58" t="str">
        <f xml:space="preserve"> IF( ISNA( 'F_Input Override'!H1764 ), "", IF( ISBLANK( 'F_Input Override'!H1764 ), 'F_Inputs - BP'!H1764, 'F_Input Override'!H1764 ) )</f>
        <v/>
      </c>
      <c r="I1764" s="58" t="str">
        <f xml:space="preserve"> IF( ISNA( 'F_Input Override'!I1764 ), "", IF( ISBLANK( 'F_Input Override'!I1764 ), 'F_Inputs - BP'!I1764, 'F_Input Override'!I1764 ) )</f>
        <v/>
      </c>
      <c r="J1764" s="58" t="str">
        <f xml:space="preserve"> IF( ISNA( 'F_Input Override'!J1764 ), "", IF( ISBLANK( 'F_Input Override'!J1764 ), 'F_Inputs - BP'!J1764, 'F_Input Override'!J1764 ) )</f>
        <v/>
      </c>
      <c r="K1764" s="64" t="str">
        <f xml:space="preserve"> INDEX(Lookup!C:C, MATCH('Inp - BP final'!B1764, Lookup!B:B, 0),)</f>
        <v>Plus opex BIO</v>
      </c>
    </row>
    <row r="1765" spans="1:11">
      <c r="A1765" t="s">
        <v>356</v>
      </c>
      <c r="B1765" t="s">
        <v>214</v>
      </c>
      <c r="C1765" t="s">
        <v>215</v>
      </c>
      <c r="D1765" t="s">
        <v>47</v>
      </c>
      <c r="E1765" t="s">
        <v>41</v>
      </c>
      <c r="F1765" s="58" t="str">
        <f xml:space="preserve"> IF( ISNA( 'F_Input Override'!F1765 ), "", IF( ISBLANK( 'F_Input Override'!F1765 ), 'F_Inputs - BP'!F1765, 'F_Input Override'!F1765 ) )</f>
        <v/>
      </c>
      <c r="G1765" s="58" t="str">
        <f xml:space="preserve"> IF( ISNA( 'F_Input Override'!G1765 ), "", IF( ISBLANK( 'F_Input Override'!G1765 ), 'F_Inputs - BP'!G1765, 'F_Input Override'!G1765 ) )</f>
        <v/>
      </c>
      <c r="H1765" s="58" t="str">
        <f xml:space="preserve"> IF( ISNA( 'F_Input Override'!H1765 ), "", IF( ISBLANK( 'F_Input Override'!H1765 ), 'F_Inputs - BP'!H1765, 'F_Input Override'!H1765 ) )</f>
        <v/>
      </c>
      <c r="I1765" s="58" t="str">
        <f xml:space="preserve"> IF( ISNA( 'F_Input Override'!I1765 ), "", IF( ISBLANK( 'F_Input Override'!I1765 ), 'F_Inputs - BP'!I1765, 'F_Input Override'!I1765 ) )</f>
        <v/>
      </c>
      <c r="J1765" s="58" t="str">
        <f xml:space="preserve"> IF( ISNA( 'F_Input Override'!J1765 ), "", IF( ISBLANK( 'F_Input Override'!J1765 ), 'F_Inputs - BP'!J1765, 'F_Input Override'!J1765 ) )</f>
        <v/>
      </c>
      <c r="K1765" s="64" t="str">
        <f xml:space="preserve"> INDEX(Lookup!C:C, MATCH('Inp - BP final'!B1765, Lookup!B:B, 0),)</f>
        <v>Plus opex BIO</v>
      </c>
    </row>
    <row r="1766" spans="1:11">
      <c r="A1766" t="s">
        <v>356</v>
      </c>
      <c r="B1766" t="s">
        <v>216</v>
      </c>
      <c r="C1766" t="s">
        <v>217</v>
      </c>
      <c r="D1766" t="s">
        <v>47</v>
      </c>
      <c r="E1766" t="s">
        <v>41</v>
      </c>
      <c r="F1766" s="58" t="str">
        <f xml:space="preserve"> IF( ISNA( 'F_Input Override'!F1766 ), "", IF( ISBLANK( 'F_Input Override'!F1766 ), 'F_Inputs - BP'!F1766, 'F_Input Override'!F1766 ) )</f>
        <v/>
      </c>
      <c r="G1766" s="58" t="str">
        <f xml:space="preserve"> IF( ISNA( 'F_Input Override'!G1766 ), "", IF( ISBLANK( 'F_Input Override'!G1766 ), 'F_Inputs - BP'!G1766, 'F_Input Override'!G1766 ) )</f>
        <v/>
      </c>
      <c r="H1766" s="58" t="str">
        <f xml:space="preserve"> IF( ISNA( 'F_Input Override'!H1766 ), "", IF( ISBLANK( 'F_Input Override'!H1766 ), 'F_Inputs - BP'!H1766, 'F_Input Override'!H1766 ) )</f>
        <v/>
      </c>
      <c r="I1766" s="58" t="str">
        <f xml:space="preserve"> IF( ISNA( 'F_Input Override'!I1766 ), "", IF( ISBLANK( 'F_Input Override'!I1766 ), 'F_Inputs - BP'!I1766, 'F_Input Override'!I1766 ) )</f>
        <v/>
      </c>
      <c r="J1766" s="58" t="str">
        <f xml:space="preserve"> IF( ISNA( 'F_Input Override'!J1766 ), "", IF( ISBLANK( 'F_Input Override'!J1766 ), 'F_Inputs - BP'!J1766, 'F_Input Override'!J1766 ) )</f>
        <v/>
      </c>
      <c r="K1766" s="64" t="str">
        <f xml:space="preserve"> INDEX(Lookup!C:C, MATCH('Inp - BP final'!B1766, Lookup!B:B, 0),)</f>
        <v>Plus opex ADDN1</v>
      </c>
    </row>
    <row r="1767" spans="1:11">
      <c r="A1767" t="s">
        <v>356</v>
      </c>
      <c r="B1767" t="s">
        <v>218</v>
      </c>
      <c r="C1767" t="s">
        <v>219</v>
      </c>
      <c r="D1767" t="s">
        <v>47</v>
      </c>
      <c r="E1767" t="s">
        <v>41</v>
      </c>
      <c r="F1767" s="58" t="str">
        <f xml:space="preserve"> IF( ISNA( 'F_Input Override'!F1767 ), "", IF( ISBLANK( 'F_Input Override'!F1767 ), 'F_Inputs - BP'!F1767, 'F_Input Override'!F1767 ) )</f>
        <v/>
      </c>
      <c r="G1767" s="58" t="str">
        <f xml:space="preserve"> IF( ISNA( 'F_Input Override'!G1767 ), "", IF( ISBLANK( 'F_Input Override'!G1767 ), 'F_Inputs - BP'!G1767, 'F_Input Override'!G1767 ) )</f>
        <v/>
      </c>
      <c r="H1767" s="58" t="str">
        <f xml:space="preserve"> IF( ISNA( 'F_Input Override'!H1767 ), "", IF( ISBLANK( 'F_Input Override'!H1767 ), 'F_Inputs - BP'!H1767, 'F_Input Override'!H1767 ) )</f>
        <v/>
      </c>
      <c r="I1767" s="58" t="str">
        <f xml:space="preserve"> IF( ISNA( 'F_Input Override'!I1767 ), "", IF( ISBLANK( 'F_Input Override'!I1767 ), 'F_Inputs - BP'!I1767, 'F_Input Override'!I1767 ) )</f>
        <v/>
      </c>
      <c r="J1767" s="58" t="str">
        <f xml:space="preserve"> IF( ISNA( 'F_Input Override'!J1767 ), "", IF( ISBLANK( 'F_Input Override'!J1767 ), 'F_Inputs - BP'!J1767, 'F_Input Override'!J1767 ) )</f>
        <v/>
      </c>
      <c r="K1767" s="64" t="str">
        <f xml:space="preserve"> INDEX(Lookup!C:C, MATCH('Inp - BP final'!B1767, Lookup!B:B, 0),)</f>
        <v>Plus opex ADDN2</v>
      </c>
    </row>
    <row r="1768" spans="1:11">
      <c r="A1768" t="s">
        <v>356</v>
      </c>
      <c r="B1768" t="s">
        <v>220</v>
      </c>
      <c r="C1768" t="s">
        <v>221</v>
      </c>
      <c r="D1768" t="s">
        <v>47</v>
      </c>
      <c r="E1768" t="s">
        <v>41</v>
      </c>
      <c r="F1768" s="58">
        <f xml:space="preserve"> IF( ISNA( 'F_Input Override'!F1768 ), "", IF( ISBLANK( 'F_Input Override'!F1768 ), 'F_Inputs - BP'!F1768, 'F_Input Override'!F1768 ) )</f>
        <v>0</v>
      </c>
      <c r="G1768" s="58">
        <f xml:space="preserve"> IF( ISNA( 'F_Input Override'!G1768 ), "", IF( ISBLANK( 'F_Input Override'!G1768 ), 'F_Inputs - BP'!G1768, 'F_Input Override'!G1768 ) )</f>
        <v>0</v>
      </c>
      <c r="H1768" s="58">
        <f xml:space="preserve"> IF( ISNA( 'F_Input Override'!H1768 ), "", IF( ISBLANK( 'F_Input Override'!H1768 ), 'F_Inputs - BP'!H1768, 'F_Input Override'!H1768 ) )</f>
        <v>0</v>
      </c>
      <c r="I1768" s="58">
        <f xml:space="preserve"> IF( ISNA( 'F_Input Override'!I1768 ), "", IF( ISBLANK( 'F_Input Override'!I1768 ), 'F_Inputs - BP'!I1768, 'F_Input Override'!I1768 ) )</f>
        <v>0</v>
      </c>
      <c r="J1768" s="58">
        <f xml:space="preserve"> IF( ISNA( 'F_Input Override'!J1768 ), "", IF( ISBLANK( 'F_Input Override'!J1768 ), 'F_Inputs - BP'!J1768, 'F_Input Override'!J1768 ) )</f>
        <v>0</v>
      </c>
      <c r="K1768" s="64" t="str">
        <f xml:space="preserve"> INDEX(Lookup!C:C, MATCH('Inp - BP final'!B1768, Lookup!B:B, 0),)</f>
        <v>Plus opex Total</v>
      </c>
    </row>
    <row r="1769" spans="1:11">
      <c r="A1769" t="s">
        <v>356</v>
      </c>
      <c r="B1769" t="s">
        <v>222</v>
      </c>
      <c r="C1769" t="s">
        <v>223</v>
      </c>
      <c r="D1769" t="s">
        <v>47</v>
      </c>
      <c r="E1769" t="s">
        <v>41</v>
      </c>
      <c r="F1769" s="58">
        <f xml:space="preserve"> IF( ISNA( 'F_Input Override'!F1769 ), "", IF( ISBLANK( 'F_Input Override'!F1769 ), 'F_Inputs - BP'!F1769, 'F_Input Override'!F1769 ) )</f>
        <v>0</v>
      </c>
      <c r="G1769" s="58">
        <f xml:space="preserve"> IF( ISNA( 'F_Input Override'!G1769 ), "", IF( ISBLANK( 'F_Input Override'!G1769 ), 'F_Inputs - BP'!G1769, 'F_Input Override'!G1769 ) )</f>
        <v>0</v>
      </c>
      <c r="H1769" s="58">
        <f xml:space="preserve"> IF( ISNA( 'F_Input Override'!H1769 ), "", IF( ISBLANK( 'F_Input Override'!H1769 ), 'F_Inputs - BP'!H1769, 'F_Input Override'!H1769 ) )</f>
        <v>0</v>
      </c>
      <c r="I1769" s="58">
        <f xml:space="preserve"> IF( ISNA( 'F_Input Override'!I1769 ), "", IF( ISBLANK( 'F_Input Override'!I1769 ), 'F_Inputs - BP'!I1769, 'F_Input Override'!I1769 ) )</f>
        <v>0</v>
      </c>
      <c r="J1769" s="58">
        <f xml:space="preserve"> IF( ISNA( 'F_Input Override'!J1769 ), "", IF( ISBLANK( 'F_Input Override'!J1769 ), 'F_Inputs - BP'!J1769, 'F_Input Override'!J1769 ) )</f>
        <v>0</v>
      </c>
      <c r="K1769" s="64" t="str">
        <f xml:space="preserve"> INDEX(Lookup!C:C, MATCH('Inp - BP final'!B1769, Lookup!B:B, 0),)</f>
        <v>Plus totex WWN+</v>
      </c>
    </row>
    <row r="1770" spans="1:11">
      <c r="A1770" t="s">
        <v>356</v>
      </c>
      <c r="B1770" t="s">
        <v>224</v>
      </c>
      <c r="C1770" t="s">
        <v>225</v>
      </c>
      <c r="D1770" t="s">
        <v>47</v>
      </c>
      <c r="E1770" t="s">
        <v>41</v>
      </c>
      <c r="F1770" s="58">
        <f xml:space="preserve"> IF( ISNA( 'F_Input Override'!F1770 ), "", IF( ISBLANK( 'F_Input Override'!F1770 ), 'F_Inputs - BP'!F1770, 'F_Input Override'!F1770 ) )</f>
        <v>0</v>
      </c>
      <c r="G1770" s="58">
        <f xml:space="preserve"> IF( ISNA( 'F_Input Override'!G1770 ), "", IF( ISBLANK( 'F_Input Override'!G1770 ), 'F_Inputs - BP'!G1770, 'F_Input Override'!G1770 ) )</f>
        <v>0</v>
      </c>
      <c r="H1770" s="58">
        <f xml:space="preserve"> IF( ISNA( 'F_Input Override'!H1770 ), "", IF( ISBLANK( 'F_Input Override'!H1770 ), 'F_Inputs - BP'!H1770, 'F_Input Override'!H1770 ) )</f>
        <v>0</v>
      </c>
      <c r="I1770" s="58">
        <f xml:space="preserve"> IF( ISNA( 'F_Input Override'!I1770 ), "", IF( ISBLANK( 'F_Input Override'!I1770 ), 'F_Inputs - BP'!I1770, 'F_Input Override'!I1770 ) )</f>
        <v>0</v>
      </c>
      <c r="J1770" s="58">
        <f xml:space="preserve"> IF( ISNA( 'F_Input Override'!J1770 ), "", IF( ISBLANK( 'F_Input Override'!J1770 ), 'F_Inputs - BP'!J1770, 'F_Input Override'!J1770 ) )</f>
        <v>0</v>
      </c>
      <c r="K1770" s="64" t="str">
        <f xml:space="preserve"> INDEX(Lookup!C:C, MATCH('Inp - BP final'!B1770, Lookup!B:B, 0),)</f>
        <v>Plus totex WWN+</v>
      </c>
    </row>
    <row r="1771" spans="1:11">
      <c r="A1771" t="s">
        <v>356</v>
      </c>
      <c r="B1771" t="s">
        <v>226</v>
      </c>
      <c r="C1771" t="s">
        <v>227</v>
      </c>
      <c r="D1771" t="s">
        <v>47</v>
      </c>
      <c r="E1771" t="s">
        <v>41</v>
      </c>
      <c r="F1771" s="58">
        <f xml:space="preserve"> IF( ISNA( 'F_Input Override'!F1771 ), "", IF( ISBLANK( 'F_Input Override'!F1771 ), 'F_Inputs - BP'!F1771, 'F_Input Override'!F1771 ) )</f>
        <v>0</v>
      </c>
      <c r="G1771" s="58">
        <f xml:space="preserve"> IF( ISNA( 'F_Input Override'!G1771 ), "", IF( ISBLANK( 'F_Input Override'!G1771 ), 'F_Inputs - BP'!G1771, 'F_Input Override'!G1771 ) )</f>
        <v>0</v>
      </c>
      <c r="H1771" s="58">
        <f xml:space="preserve"> IF( ISNA( 'F_Input Override'!H1771 ), "", IF( ISBLANK( 'F_Input Override'!H1771 ), 'F_Inputs - BP'!H1771, 'F_Input Override'!H1771 ) )</f>
        <v>0</v>
      </c>
      <c r="I1771" s="58">
        <f xml:space="preserve"> IF( ISNA( 'F_Input Override'!I1771 ), "", IF( ISBLANK( 'F_Input Override'!I1771 ), 'F_Inputs - BP'!I1771, 'F_Input Override'!I1771 ) )</f>
        <v>0</v>
      </c>
      <c r="J1771" s="58">
        <f xml:space="preserve"> IF( ISNA( 'F_Input Override'!J1771 ), "", IF( ISBLANK( 'F_Input Override'!J1771 ), 'F_Inputs - BP'!J1771, 'F_Input Override'!J1771 ) )</f>
        <v>0</v>
      </c>
      <c r="K1771" s="64" t="str">
        <f xml:space="preserve"> INDEX(Lookup!C:C, MATCH('Inp - BP final'!B1771, Lookup!B:B, 0),)</f>
        <v>Plus totex WWN+</v>
      </c>
    </row>
    <row r="1772" spans="1:11">
      <c r="A1772" t="s">
        <v>356</v>
      </c>
      <c r="B1772" t="s">
        <v>228</v>
      </c>
      <c r="C1772" t="s">
        <v>229</v>
      </c>
      <c r="D1772" t="s">
        <v>47</v>
      </c>
      <c r="E1772" t="s">
        <v>41</v>
      </c>
      <c r="F1772" s="58">
        <f xml:space="preserve"> IF( ISNA( 'F_Input Override'!F1772 ), "", IF( ISBLANK( 'F_Input Override'!F1772 ), 'F_Inputs - BP'!F1772, 'F_Input Override'!F1772 ) )</f>
        <v>0</v>
      </c>
      <c r="G1772" s="58">
        <f xml:space="preserve"> IF( ISNA( 'F_Input Override'!G1772 ), "", IF( ISBLANK( 'F_Input Override'!G1772 ), 'F_Inputs - BP'!G1772, 'F_Input Override'!G1772 ) )</f>
        <v>0</v>
      </c>
      <c r="H1772" s="58">
        <f xml:space="preserve"> IF( ISNA( 'F_Input Override'!H1772 ), "", IF( ISBLANK( 'F_Input Override'!H1772 ), 'F_Inputs - BP'!H1772, 'F_Input Override'!H1772 ) )</f>
        <v>0</v>
      </c>
      <c r="I1772" s="58">
        <f xml:space="preserve"> IF( ISNA( 'F_Input Override'!I1772 ), "", IF( ISBLANK( 'F_Input Override'!I1772 ), 'F_Inputs - BP'!I1772, 'F_Input Override'!I1772 ) )</f>
        <v>0</v>
      </c>
      <c r="J1772" s="58">
        <f xml:space="preserve"> IF( ISNA( 'F_Input Override'!J1772 ), "", IF( ISBLANK( 'F_Input Override'!J1772 ), 'F_Inputs - BP'!J1772, 'F_Input Override'!J1772 ) )</f>
        <v>0</v>
      </c>
      <c r="K1772" s="64" t="str">
        <f xml:space="preserve"> INDEX(Lookup!C:C, MATCH('Inp - BP final'!B1772, Lookup!B:B, 0),)</f>
        <v>Plus totex WWN+</v>
      </c>
    </row>
    <row r="1773" spans="1:11">
      <c r="A1773" t="s">
        <v>356</v>
      </c>
      <c r="B1773" t="s">
        <v>230</v>
      </c>
      <c r="C1773" t="s">
        <v>231</v>
      </c>
      <c r="D1773" t="s">
        <v>47</v>
      </c>
      <c r="E1773" t="s">
        <v>41</v>
      </c>
      <c r="F1773" s="58">
        <f xml:space="preserve"> IF( ISNA( 'F_Input Override'!F1773 ), "", IF( ISBLANK( 'F_Input Override'!F1773 ), 'F_Inputs - BP'!F1773, 'F_Input Override'!F1773 ) )</f>
        <v>0</v>
      </c>
      <c r="G1773" s="58">
        <f xml:space="preserve"> IF( ISNA( 'F_Input Override'!G1773 ), "", IF( ISBLANK( 'F_Input Override'!G1773 ), 'F_Inputs - BP'!G1773, 'F_Input Override'!G1773 ) )</f>
        <v>0</v>
      </c>
      <c r="H1773" s="58">
        <f xml:space="preserve"> IF( ISNA( 'F_Input Override'!H1773 ), "", IF( ISBLANK( 'F_Input Override'!H1773 ), 'F_Inputs - BP'!H1773, 'F_Input Override'!H1773 ) )</f>
        <v>0</v>
      </c>
      <c r="I1773" s="58">
        <f xml:space="preserve"> IF( ISNA( 'F_Input Override'!I1773 ), "", IF( ISBLANK( 'F_Input Override'!I1773 ), 'F_Inputs - BP'!I1773, 'F_Input Override'!I1773 ) )</f>
        <v>0</v>
      </c>
      <c r="J1773" s="58">
        <f xml:space="preserve"> IF( ISNA( 'F_Input Override'!J1773 ), "", IF( ISBLANK( 'F_Input Override'!J1773 ), 'F_Inputs - BP'!J1773, 'F_Input Override'!J1773 ) )</f>
        <v>0</v>
      </c>
      <c r="K1773" s="64" t="str">
        <f xml:space="preserve"> INDEX(Lookup!C:C, MATCH('Inp - BP final'!B1773, Lookup!B:B, 0),)</f>
        <v>Plus totex WWN+</v>
      </c>
    </row>
    <row r="1774" spans="1:11">
      <c r="A1774" t="s">
        <v>356</v>
      </c>
      <c r="B1774" t="s">
        <v>232</v>
      </c>
      <c r="C1774" t="s">
        <v>233</v>
      </c>
      <c r="D1774" t="s">
        <v>47</v>
      </c>
      <c r="E1774" t="s">
        <v>41</v>
      </c>
      <c r="F1774" s="58">
        <f xml:space="preserve"> IF( ISNA( 'F_Input Override'!F1774 ), "", IF( ISBLANK( 'F_Input Override'!F1774 ), 'F_Inputs - BP'!F1774, 'F_Input Override'!F1774 ) )</f>
        <v>0</v>
      </c>
      <c r="G1774" s="58">
        <f xml:space="preserve"> IF( ISNA( 'F_Input Override'!G1774 ), "", IF( ISBLANK( 'F_Input Override'!G1774 ), 'F_Inputs - BP'!G1774, 'F_Input Override'!G1774 ) )</f>
        <v>0</v>
      </c>
      <c r="H1774" s="58">
        <f xml:space="preserve"> IF( ISNA( 'F_Input Override'!H1774 ), "", IF( ISBLANK( 'F_Input Override'!H1774 ), 'F_Inputs - BP'!H1774, 'F_Input Override'!H1774 ) )</f>
        <v>0</v>
      </c>
      <c r="I1774" s="58">
        <f xml:space="preserve"> IF( ISNA( 'F_Input Override'!I1774 ), "", IF( ISBLANK( 'F_Input Override'!I1774 ), 'F_Inputs - BP'!I1774, 'F_Input Override'!I1774 ) )</f>
        <v>0</v>
      </c>
      <c r="J1774" s="58">
        <f xml:space="preserve"> IF( ISNA( 'F_Input Override'!J1774 ), "", IF( ISBLANK( 'F_Input Override'!J1774 ), 'F_Inputs - BP'!J1774, 'F_Input Override'!J1774 ) )</f>
        <v>0</v>
      </c>
      <c r="K1774" s="64" t="str">
        <f xml:space="preserve"> INDEX(Lookup!C:C, MATCH('Inp - BP final'!B1774, Lookup!B:B, 0),)</f>
        <v>Plus totex BIO</v>
      </c>
    </row>
    <row r="1775" spans="1:11">
      <c r="A1775" t="s">
        <v>356</v>
      </c>
      <c r="B1775" t="s">
        <v>234</v>
      </c>
      <c r="C1775" t="s">
        <v>235</v>
      </c>
      <c r="D1775" t="s">
        <v>47</v>
      </c>
      <c r="E1775" t="s">
        <v>41</v>
      </c>
      <c r="F1775" s="58">
        <f xml:space="preserve"> IF( ISNA( 'F_Input Override'!F1775 ), "", IF( ISBLANK( 'F_Input Override'!F1775 ), 'F_Inputs - BP'!F1775, 'F_Input Override'!F1775 ) )</f>
        <v>0</v>
      </c>
      <c r="G1775" s="58">
        <f xml:space="preserve"> IF( ISNA( 'F_Input Override'!G1775 ), "", IF( ISBLANK( 'F_Input Override'!G1775 ), 'F_Inputs - BP'!G1775, 'F_Input Override'!G1775 ) )</f>
        <v>0</v>
      </c>
      <c r="H1775" s="58">
        <f xml:space="preserve"> IF( ISNA( 'F_Input Override'!H1775 ), "", IF( ISBLANK( 'F_Input Override'!H1775 ), 'F_Inputs - BP'!H1775, 'F_Input Override'!H1775 ) )</f>
        <v>0</v>
      </c>
      <c r="I1775" s="58">
        <f xml:space="preserve"> IF( ISNA( 'F_Input Override'!I1775 ), "", IF( ISBLANK( 'F_Input Override'!I1775 ), 'F_Inputs - BP'!I1775, 'F_Input Override'!I1775 ) )</f>
        <v>0</v>
      </c>
      <c r="J1775" s="58">
        <f xml:space="preserve"> IF( ISNA( 'F_Input Override'!J1775 ), "", IF( ISBLANK( 'F_Input Override'!J1775 ), 'F_Inputs - BP'!J1775, 'F_Input Override'!J1775 ) )</f>
        <v>0</v>
      </c>
      <c r="K1775" s="64" t="str">
        <f xml:space="preserve"> INDEX(Lookup!C:C, MATCH('Inp - BP final'!B1775, Lookup!B:B, 0),)</f>
        <v>Plus totex BIO</v>
      </c>
    </row>
    <row r="1776" spans="1:11">
      <c r="A1776" t="s">
        <v>356</v>
      </c>
      <c r="B1776" t="s">
        <v>236</v>
      </c>
      <c r="C1776" t="s">
        <v>237</v>
      </c>
      <c r="D1776" t="s">
        <v>47</v>
      </c>
      <c r="E1776" t="s">
        <v>41</v>
      </c>
      <c r="F1776" s="58">
        <f xml:space="preserve"> IF( ISNA( 'F_Input Override'!F1776 ), "", IF( ISBLANK( 'F_Input Override'!F1776 ), 'F_Inputs - BP'!F1776, 'F_Input Override'!F1776 ) )</f>
        <v>0</v>
      </c>
      <c r="G1776" s="58">
        <f xml:space="preserve"> IF( ISNA( 'F_Input Override'!G1776 ), "", IF( ISBLANK( 'F_Input Override'!G1776 ), 'F_Inputs - BP'!G1776, 'F_Input Override'!G1776 ) )</f>
        <v>0</v>
      </c>
      <c r="H1776" s="58">
        <f xml:space="preserve"> IF( ISNA( 'F_Input Override'!H1776 ), "", IF( ISBLANK( 'F_Input Override'!H1776 ), 'F_Inputs - BP'!H1776, 'F_Input Override'!H1776 ) )</f>
        <v>0</v>
      </c>
      <c r="I1776" s="58">
        <f xml:space="preserve"> IF( ISNA( 'F_Input Override'!I1776 ), "", IF( ISBLANK( 'F_Input Override'!I1776 ), 'F_Inputs - BP'!I1776, 'F_Input Override'!I1776 ) )</f>
        <v>0</v>
      </c>
      <c r="J1776" s="58">
        <f xml:space="preserve"> IF( ISNA( 'F_Input Override'!J1776 ), "", IF( ISBLANK( 'F_Input Override'!J1776 ), 'F_Inputs - BP'!J1776, 'F_Input Override'!J1776 ) )</f>
        <v>0</v>
      </c>
      <c r="K1776" s="64" t="str">
        <f xml:space="preserve"> INDEX(Lookup!C:C, MATCH('Inp - BP final'!B1776, Lookup!B:B, 0),)</f>
        <v>Plus totex BIO</v>
      </c>
    </row>
    <row r="1777" spans="1:11">
      <c r="A1777" t="s">
        <v>356</v>
      </c>
      <c r="B1777" t="s">
        <v>238</v>
      </c>
      <c r="C1777" t="s">
        <v>239</v>
      </c>
      <c r="D1777" t="s">
        <v>47</v>
      </c>
      <c r="E1777" t="s">
        <v>41</v>
      </c>
      <c r="F1777" s="58">
        <f xml:space="preserve"> IF( ISNA( 'F_Input Override'!F1777 ), "", IF( ISBLANK( 'F_Input Override'!F1777 ), 'F_Inputs - BP'!F1777, 'F_Input Override'!F1777 ) )</f>
        <v>0</v>
      </c>
      <c r="G1777" s="58">
        <f xml:space="preserve"> IF( ISNA( 'F_Input Override'!G1777 ), "", IF( ISBLANK( 'F_Input Override'!G1777 ), 'F_Inputs - BP'!G1777, 'F_Input Override'!G1777 ) )</f>
        <v>0</v>
      </c>
      <c r="H1777" s="58">
        <f xml:space="preserve"> IF( ISNA( 'F_Input Override'!H1777 ), "", IF( ISBLANK( 'F_Input Override'!H1777 ), 'F_Inputs - BP'!H1777, 'F_Input Override'!H1777 ) )</f>
        <v>0</v>
      </c>
      <c r="I1777" s="58">
        <f xml:space="preserve"> IF( ISNA( 'F_Input Override'!I1777 ), "", IF( ISBLANK( 'F_Input Override'!I1777 ), 'F_Inputs - BP'!I1777, 'F_Input Override'!I1777 ) )</f>
        <v>0</v>
      </c>
      <c r="J1777" s="58">
        <f xml:space="preserve"> IF( ISNA( 'F_Input Override'!J1777 ), "", IF( ISBLANK( 'F_Input Override'!J1777 ), 'F_Inputs - BP'!J1777, 'F_Input Override'!J1777 ) )</f>
        <v>0</v>
      </c>
      <c r="K1777" s="64" t="str">
        <f xml:space="preserve"> INDEX(Lookup!C:C, MATCH('Inp - BP final'!B1777, Lookup!B:B, 0),)</f>
        <v>Plus totex ADDN1</v>
      </c>
    </row>
    <row r="1778" spans="1:11">
      <c r="A1778" t="s">
        <v>356</v>
      </c>
      <c r="B1778" t="s">
        <v>240</v>
      </c>
      <c r="C1778" t="s">
        <v>241</v>
      </c>
      <c r="D1778" t="s">
        <v>47</v>
      </c>
      <c r="E1778" t="s">
        <v>41</v>
      </c>
      <c r="F1778" s="58">
        <f xml:space="preserve"> IF( ISNA( 'F_Input Override'!F1778 ), "", IF( ISBLANK( 'F_Input Override'!F1778 ), 'F_Inputs - BP'!F1778, 'F_Input Override'!F1778 ) )</f>
        <v>0</v>
      </c>
      <c r="G1778" s="58">
        <f xml:space="preserve"> IF( ISNA( 'F_Input Override'!G1778 ), "", IF( ISBLANK( 'F_Input Override'!G1778 ), 'F_Inputs - BP'!G1778, 'F_Input Override'!G1778 ) )</f>
        <v>0</v>
      </c>
      <c r="H1778" s="58">
        <f xml:space="preserve"> IF( ISNA( 'F_Input Override'!H1778 ), "", IF( ISBLANK( 'F_Input Override'!H1778 ), 'F_Inputs - BP'!H1778, 'F_Input Override'!H1778 ) )</f>
        <v>0</v>
      </c>
      <c r="I1778" s="58">
        <f xml:space="preserve"> IF( ISNA( 'F_Input Override'!I1778 ), "", IF( ISBLANK( 'F_Input Override'!I1778 ), 'F_Inputs - BP'!I1778, 'F_Input Override'!I1778 ) )</f>
        <v>0</v>
      </c>
      <c r="J1778" s="58">
        <f xml:space="preserve"> IF( ISNA( 'F_Input Override'!J1778 ), "", IF( ISBLANK( 'F_Input Override'!J1778 ), 'F_Inputs - BP'!J1778, 'F_Input Override'!J1778 ) )</f>
        <v>0</v>
      </c>
      <c r="K1778" s="64" t="str">
        <f xml:space="preserve"> INDEX(Lookup!C:C, MATCH('Inp - BP final'!B1778, Lookup!B:B, 0),)</f>
        <v>Plus totex ADDN2</v>
      </c>
    </row>
    <row r="1779" spans="1:11">
      <c r="A1779" t="s">
        <v>356</v>
      </c>
      <c r="B1779" t="s">
        <v>242</v>
      </c>
      <c r="C1779" t="s">
        <v>243</v>
      </c>
      <c r="D1779" t="s">
        <v>47</v>
      </c>
      <c r="E1779" t="s">
        <v>41</v>
      </c>
      <c r="F1779" s="58">
        <f xml:space="preserve"> IF( ISNA( 'F_Input Override'!F1779 ), "", IF( ISBLANK( 'F_Input Override'!F1779 ), 'F_Inputs - BP'!F1779, 'F_Input Override'!F1779 ) )</f>
        <v>0</v>
      </c>
      <c r="G1779" s="58">
        <f xml:space="preserve"> IF( ISNA( 'F_Input Override'!G1779 ), "", IF( ISBLANK( 'F_Input Override'!G1779 ), 'F_Inputs - BP'!G1779, 'F_Input Override'!G1779 ) )</f>
        <v>0</v>
      </c>
      <c r="H1779" s="58">
        <f xml:space="preserve"> IF( ISNA( 'F_Input Override'!H1779 ), "", IF( ISBLANK( 'F_Input Override'!H1779 ), 'F_Inputs - BP'!H1779, 'F_Input Override'!H1779 ) )</f>
        <v>0</v>
      </c>
      <c r="I1779" s="58">
        <f xml:space="preserve"> IF( ISNA( 'F_Input Override'!I1779 ), "", IF( ISBLANK( 'F_Input Override'!I1779 ), 'F_Inputs - BP'!I1779, 'F_Input Override'!I1779 ) )</f>
        <v>0</v>
      </c>
      <c r="J1779" s="58">
        <f xml:space="preserve"> IF( ISNA( 'F_Input Override'!J1779 ), "", IF( ISBLANK( 'F_Input Override'!J1779 ), 'F_Inputs - BP'!J1779, 'F_Input Override'!J1779 ) )</f>
        <v>0</v>
      </c>
      <c r="K1779" s="64" t="str">
        <f xml:space="preserve"> INDEX(Lookup!C:C, MATCH('Inp - BP final'!B1779, Lookup!B:B, 0),)</f>
        <v>Plus totex Total</v>
      </c>
    </row>
    <row r="1780" spans="1:11">
      <c r="A1780" t="s">
        <v>356</v>
      </c>
      <c r="B1780" t="s">
        <v>244</v>
      </c>
      <c r="C1780" t="s">
        <v>245</v>
      </c>
      <c r="D1780" t="s">
        <v>47</v>
      </c>
      <c r="E1780" t="s">
        <v>41</v>
      </c>
      <c r="F1780" s="58" t="str">
        <f xml:space="preserve"> IF( ISNA( 'F_Input Override'!F1780 ), "", IF( ISBLANK( 'F_Input Override'!F1780 ), 'F_Inputs - BP'!F1780, 'F_Input Override'!F1780 ) )</f>
        <v/>
      </c>
      <c r="G1780" s="58" t="str">
        <f xml:space="preserve"> IF( ISNA( 'F_Input Override'!G1780 ), "", IF( ISBLANK( 'F_Input Override'!G1780 ), 'F_Inputs - BP'!G1780, 'F_Input Override'!G1780 ) )</f>
        <v/>
      </c>
      <c r="H1780" s="58" t="str">
        <f xml:space="preserve"> IF( ISNA( 'F_Input Override'!H1780 ), "", IF( ISBLANK( 'F_Input Override'!H1780 ), 'F_Inputs - BP'!H1780, 'F_Input Override'!H1780 ) )</f>
        <v/>
      </c>
      <c r="I1780" s="58" t="str">
        <f xml:space="preserve"> IF( ISNA( 'F_Input Override'!I1780 ), "", IF( ISBLANK( 'F_Input Override'!I1780 ), 'F_Inputs - BP'!I1780, 'F_Input Override'!I1780 ) )</f>
        <v/>
      </c>
      <c r="J1780" s="58" t="str">
        <f xml:space="preserve"> IF( ISNA( 'F_Input Override'!J1780 ), "", IF( ISBLANK( 'F_Input Override'!J1780 ), 'F_Inputs - BP'!J1780, 'F_Input Override'!J1780 ) )</f>
        <v/>
      </c>
      <c r="K1780" s="64" t="str">
        <f xml:space="preserve"> INDEX(Lookup!C:C, MATCH('Inp - BP final'!B1780, Lookup!B:B, 0),)</f>
        <v>Plus capex WWN+</v>
      </c>
    </row>
    <row r="1781" spans="1:11">
      <c r="A1781" t="s">
        <v>356</v>
      </c>
      <c r="B1781" t="s">
        <v>246</v>
      </c>
      <c r="C1781" t="s">
        <v>247</v>
      </c>
      <c r="D1781" t="s">
        <v>47</v>
      </c>
      <c r="E1781" t="s">
        <v>41</v>
      </c>
      <c r="F1781" s="58" t="str">
        <f xml:space="preserve"> IF( ISNA( 'F_Input Override'!F1781 ), "", IF( ISBLANK( 'F_Input Override'!F1781 ), 'F_Inputs - BP'!F1781, 'F_Input Override'!F1781 ) )</f>
        <v/>
      </c>
      <c r="G1781" s="58" t="str">
        <f xml:space="preserve"> IF( ISNA( 'F_Input Override'!G1781 ), "", IF( ISBLANK( 'F_Input Override'!G1781 ), 'F_Inputs - BP'!G1781, 'F_Input Override'!G1781 ) )</f>
        <v/>
      </c>
      <c r="H1781" s="58" t="str">
        <f xml:space="preserve"> IF( ISNA( 'F_Input Override'!H1781 ), "", IF( ISBLANK( 'F_Input Override'!H1781 ), 'F_Inputs - BP'!H1781, 'F_Input Override'!H1781 ) )</f>
        <v/>
      </c>
      <c r="I1781" s="58" t="str">
        <f xml:space="preserve"> IF( ISNA( 'F_Input Override'!I1781 ), "", IF( ISBLANK( 'F_Input Override'!I1781 ), 'F_Inputs - BP'!I1781, 'F_Input Override'!I1781 ) )</f>
        <v/>
      </c>
      <c r="J1781" s="58" t="str">
        <f xml:space="preserve"> IF( ISNA( 'F_Input Override'!J1781 ), "", IF( ISBLANK( 'F_Input Override'!J1781 ), 'F_Inputs - BP'!J1781, 'F_Input Override'!J1781 ) )</f>
        <v/>
      </c>
      <c r="K1781" s="64" t="str">
        <f xml:space="preserve"> INDEX(Lookup!C:C, MATCH('Inp - BP final'!B1781, Lookup!B:B, 0),)</f>
        <v>Plus capex WWN+</v>
      </c>
    </row>
    <row r="1782" spans="1:11">
      <c r="A1782" t="s">
        <v>356</v>
      </c>
      <c r="B1782" t="s">
        <v>248</v>
      </c>
      <c r="C1782" t="s">
        <v>249</v>
      </c>
      <c r="D1782" t="s">
        <v>47</v>
      </c>
      <c r="E1782" t="s">
        <v>41</v>
      </c>
      <c r="F1782" s="58" t="str">
        <f xml:space="preserve"> IF( ISNA( 'F_Input Override'!F1782 ), "", IF( ISBLANK( 'F_Input Override'!F1782 ), 'F_Inputs - BP'!F1782, 'F_Input Override'!F1782 ) )</f>
        <v/>
      </c>
      <c r="G1782" s="58" t="str">
        <f xml:space="preserve"> IF( ISNA( 'F_Input Override'!G1782 ), "", IF( ISBLANK( 'F_Input Override'!G1782 ), 'F_Inputs - BP'!G1782, 'F_Input Override'!G1782 ) )</f>
        <v/>
      </c>
      <c r="H1782" s="58" t="str">
        <f xml:space="preserve"> IF( ISNA( 'F_Input Override'!H1782 ), "", IF( ISBLANK( 'F_Input Override'!H1782 ), 'F_Inputs - BP'!H1782, 'F_Input Override'!H1782 ) )</f>
        <v/>
      </c>
      <c r="I1782" s="58" t="str">
        <f xml:space="preserve"> IF( ISNA( 'F_Input Override'!I1782 ), "", IF( ISBLANK( 'F_Input Override'!I1782 ), 'F_Inputs - BP'!I1782, 'F_Input Override'!I1782 ) )</f>
        <v/>
      </c>
      <c r="J1782" s="58" t="str">
        <f xml:space="preserve"> IF( ISNA( 'F_Input Override'!J1782 ), "", IF( ISBLANK( 'F_Input Override'!J1782 ), 'F_Inputs - BP'!J1782, 'F_Input Override'!J1782 ) )</f>
        <v/>
      </c>
      <c r="K1782" s="64" t="str">
        <f xml:space="preserve"> INDEX(Lookup!C:C, MATCH('Inp - BP final'!B1782, Lookup!B:B, 0),)</f>
        <v>Plus capex WWN+</v>
      </c>
    </row>
    <row r="1783" spans="1:11">
      <c r="A1783" t="s">
        <v>356</v>
      </c>
      <c r="B1783" t="s">
        <v>250</v>
      </c>
      <c r="C1783" t="s">
        <v>251</v>
      </c>
      <c r="D1783" t="s">
        <v>47</v>
      </c>
      <c r="E1783" t="s">
        <v>41</v>
      </c>
      <c r="F1783" s="58" t="str">
        <f xml:space="preserve"> IF( ISNA( 'F_Input Override'!F1783 ), "", IF( ISBLANK( 'F_Input Override'!F1783 ), 'F_Inputs - BP'!F1783, 'F_Input Override'!F1783 ) )</f>
        <v/>
      </c>
      <c r="G1783" s="58" t="str">
        <f xml:space="preserve"> IF( ISNA( 'F_Input Override'!G1783 ), "", IF( ISBLANK( 'F_Input Override'!G1783 ), 'F_Inputs - BP'!G1783, 'F_Input Override'!G1783 ) )</f>
        <v/>
      </c>
      <c r="H1783" s="58" t="str">
        <f xml:space="preserve"> IF( ISNA( 'F_Input Override'!H1783 ), "", IF( ISBLANK( 'F_Input Override'!H1783 ), 'F_Inputs - BP'!H1783, 'F_Input Override'!H1783 ) )</f>
        <v/>
      </c>
      <c r="I1783" s="58" t="str">
        <f xml:space="preserve"> IF( ISNA( 'F_Input Override'!I1783 ), "", IF( ISBLANK( 'F_Input Override'!I1783 ), 'F_Inputs - BP'!I1783, 'F_Input Override'!I1783 ) )</f>
        <v/>
      </c>
      <c r="J1783" s="58" t="str">
        <f xml:space="preserve"> IF( ISNA( 'F_Input Override'!J1783 ), "", IF( ISBLANK( 'F_Input Override'!J1783 ), 'F_Inputs - BP'!J1783, 'F_Input Override'!J1783 ) )</f>
        <v/>
      </c>
      <c r="K1783" s="64" t="str">
        <f xml:space="preserve"> INDEX(Lookup!C:C, MATCH('Inp - BP final'!B1783, Lookup!B:B, 0),)</f>
        <v>Plus capex WWN+</v>
      </c>
    </row>
    <row r="1784" spans="1:11">
      <c r="A1784" t="s">
        <v>356</v>
      </c>
      <c r="B1784" t="s">
        <v>252</v>
      </c>
      <c r="C1784" t="s">
        <v>253</v>
      </c>
      <c r="D1784" t="s">
        <v>47</v>
      </c>
      <c r="E1784" t="s">
        <v>41</v>
      </c>
      <c r="F1784" s="58" t="str">
        <f xml:space="preserve"> IF( ISNA( 'F_Input Override'!F1784 ), "", IF( ISBLANK( 'F_Input Override'!F1784 ), 'F_Inputs - BP'!F1784, 'F_Input Override'!F1784 ) )</f>
        <v/>
      </c>
      <c r="G1784" s="58" t="str">
        <f xml:space="preserve"> IF( ISNA( 'F_Input Override'!G1784 ), "", IF( ISBLANK( 'F_Input Override'!G1784 ), 'F_Inputs - BP'!G1784, 'F_Input Override'!G1784 ) )</f>
        <v/>
      </c>
      <c r="H1784" s="58" t="str">
        <f xml:space="preserve"> IF( ISNA( 'F_Input Override'!H1784 ), "", IF( ISBLANK( 'F_Input Override'!H1784 ), 'F_Inputs - BP'!H1784, 'F_Input Override'!H1784 ) )</f>
        <v/>
      </c>
      <c r="I1784" s="58" t="str">
        <f xml:space="preserve"> IF( ISNA( 'F_Input Override'!I1784 ), "", IF( ISBLANK( 'F_Input Override'!I1784 ), 'F_Inputs - BP'!I1784, 'F_Input Override'!I1784 ) )</f>
        <v/>
      </c>
      <c r="J1784" s="58" t="str">
        <f xml:space="preserve"> IF( ISNA( 'F_Input Override'!J1784 ), "", IF( ISBLANK( 'F_Input Override'!J1784 ), 'F_Inputs - BP'!J1784, 'F_Input Override'!J1784 ) )</f>
        <v/>
      </c>
      <c r="K1784" s="64" t="str">
        <f xml:space="preserve"> INDEX(Lookup!C:C, MATCH('Inp - BP final'!B1784, Lookup!B:B, 0),)</f>
        <v>Plus capex WWN+</v>
      </c>
    </row>
    <row r="1785" spans="1:11">
      <c r="A1785" t="s">
        <v>356</v>
      </c>
      <c r="B1785" t="s">
        <v>254</v>
      </c>
      <c r="C1785" t="s">
        <v>255</v>
      </c>
      <c r="D1785" t="s">
        <v>47</v>
      </c>
      <c r="E1785" t="s">
        <v>41</v>
      </c>
      <c r="F1785" s="58" t="str">
        <f xml:space="preserve"> IF( ISNA( 'F_Input Override'!F1785 ), "", IF( ISBLANK( 'F_Input Override'!F1785 ), 'F_Inputs - BP'!F1785, 'F_Input Override'!F1785 ) )</f>
        <v/>
      </c>
      <c r="G1785" s="58" t="str">
        <f xml:space="preserve"> IF( ISNA( 'F_Input Override'!G1785 ), "", IF( ISBLANK( 'F_Input Override'!G1785 ), 'F_Inputs - BP'!G1785, 'F_Input Override'!G1785 ) )</f>
        <v/>
      </c>
      <c r="H1785" s="58" t="str">
        <f xml:space="preserve"> IF( ISNA( 'F_Input Override'!H1785 ), "", IF( ISBLANK( 'F_Input Override'!H1785 ), 'F_Inputs - BP'!H1785, 'F_Input Override'!H1785 ) )</f>
        <v/>
      </c>
      <c r="I1785" s="58" t="str">
        <f xml:space="preserve"> IF( ISNA( 'F_Input Override'!I1785 ), "", IF( ISBLANK( 'F_Input Override'!I1785 ), 'F_Inputs - BP'!I1785, 'F_Input Override'!I1785 ) )</f>
        <v/>
      </c>
      <c r="J1785" s="58" t="str">
        <f xml:space="preserve"> IF( ISNA( 'F_Input Override'!J1785 ), "", IF( ISBLANK( 'F_Input Override'!J1785 ), 'F_Inputs - BP'!J1785, 'F_Input Override'!J1785 ) )</f>
        <v/>
      </c>
      <c r="K1785" s="64" t="str">
        <f xml:space="preserve"> INDEX(Lookup!C:C, MATCH('Inp - BP final'!B1785, Lookup!B:B, 0),)</f>
        <v>Plus capex BIO</v>
      </c>
    </row>
    <row r="1786" spans="1:11">
      <c r="A1786" t="s">
        <v>356</v>
      </c>
      <c r="B1786" t="s">
        <v>256</v>
      </c>
      <c r="C1786" t="s">
        <v>257</v>
      </c>
      <c r="D1786" t="s">
        <v>47</v>
      </c>
      <c r="E1786" t="s">
        <v>41</v>
      </c>
      <c r="F1786" s="58" t="str">
        <f xml:space="preserve"> IF( ISNA( 'F_Input Override'!F1786 ), "", IF( ISBLANK( 'F_Input Override'!F1786 ), 'F_Inputs - BP'!F1786, 'F_Input Override'!F1786 ) )</f>
        <v/>
      </c>
      <c r="G1786" s="58" t="str">
        <f xml:space="preserve"> IF( ISNA( 'F_Input Override'!G1786 ), "", IF( ISBLANK( 'F_Input Override'!G1786 ), 'F_Inputs - BP'!G1786, 'F_Input Override'!G1786 ) )</f>
        <v/>
      </c>
      <c r="H1786" s="58" t="str">
        <f xml:space="preserve"> IF( ISNA( 'F_Input Override'!H1786 ), "", IF( ISBLANK( 'F_Input Override'!H1786 ), 'F_Inputs - BP'!H1786, 'F_Input Override'!H1786 ) )</f>
        <v/>
      </c>
      <c r="I1786" s="58" t="str">
        <f xml:space="preserve"> IF( ISNA( 'F_Input Override'!I1786 ), "", IF( ISBLANK( 'F_Input Override'!I1786 ), 'F_Inputs - BP'!I1786, 'F_Input Override'!I1786 ) )</f>
        <v/>
      </c>
      <c r="J1786" s="58" t="str">
        <f xml:space="preserve"> IF( ISNA( 'F_Input Override'!J1786 ), "", IF( ISBLANK( 'F_Input Override'!J1786 ), 'F_Inputs - BP'!J1786, 'F_Input Override'!J1786 ) )</f>
        <v/>
      </c>
      <c r="K1786" s="64" t="str">
        <f xml:space="preserve"> INDEX(Lookup!C:C, MATCH('Inp - BP final'!B1786, Lookup!B:B, 0),)</f>
        <v>Plus capex BIO</v>
      </c>
    </row>
    <row r="1787" spans="1:11">
      <c r="A1787" t="s">
        <v>356</v>
      </c>
      <c r="B1787" t="s">
        <v>258</v>
      </c>
      <c r="C1787" t="s">
        <v>259</v>
      </c>
      <c r="D1787" t="s">
        <v>47</v>
      </c>
      <c r="E1787" t="s">
        <v>41</v>
      </c>
      <c r="F1787" s="58" t="str">
        <f xml:space="preserve"> IF( ISNA( 'F_Input Override'!F1787 ), "", IF( ISBLANK( 'F_Input Override'!F1787 ), 'F_Inputs - BP'!F1787, 'F_Input Override'!F1787 ) )</f>
        <v/>
      </c>
      <c r="G1787" s="58" t="str">
        <f xml:space="preserve"> IF( ISNA( 'F_Input Override'!G1787 ), "", IF( ISBLANK( 'F_Input Override'!G1787 ), 'F_Inputs - BP'!G1787, 'F_Input Override'!G1787 ) )</f>
        <v/>
      </c>
      <c r="H1787" s="58" t="str">
        <f xml:space="preserve"> IF( ISNA( 'F_Input Override'!H1787 ), "", IF( ISBLANK( 'F_Input Override'!H1787 ), 'F_Inputs - BP'!H1787, 'F_Input Override'!H1787 ) )</f>
        <v/>
      </c>
      <c r="I1787" s="58" t="str">
        <f xml:space="preserve"> IF( ISNA( 'F_Input Override'!I1787 ), "", IF( ISBLANK( 'F_Input Override'!I1787 ), 'F_Inputs - BP'!I1787, 'F_Input Override'!I1787 ) )</f>
        <v/>
      </c>
      <c r="J1787" s="58" t="str">
        <f xml:space="preserve"> IF( ISNA( 'F_Input Override'!J1787 ), "", IF( ISBLANK( 'F_Input Override'!J1787 ), 'F_Inputs - BP'!J1787, 'F_Input Override'!J1787 ) )</f>
        <v/>
      </c>
      <c r="K1787" s="64" t="str">
        <f xml:space="preserve"> INDEX(Lookup!C:C, MATCH('Inp - BP final'!B1787, Lookup!B:B, 0),)</f>
        <v>Plus capex BIO</v>
      </c>
    </row>
    <row r="1788" spans="1:11">
      <c r="A1788" t="s">
        <v>356</v>
      </c>
      <c r="B1788" t="s">
        <v>260</v>
      </c>
      <c r="C1788" t="s">
        <v>261</v>
      </c>
      <c r="D1788" t="s">
        <v>47</v>
      </c>
      <c r="E1788" t="s">
        <v>41</v>
      </c>
      <c r="F1788" s="58" t="str">
        <f xml:space="preserve"> IF( ISNA( 'F_Input Override'!F1788 ), "", IF( ISBLANK( 'F_Input Override'!F1788 ), 'F_Inputs - BP'!F1788, 'F_Input Override'!F1788 ) )</f>
        <v/>
      </c>
      <c r="G1788" s="58" t="str">
        <f xml:space="preserve"> IF( ISNA( 'F_Input Override'!G1788 ), "", IF( ISBLANK( 'F_Input Override'!G1788 ), 'F_Inputs - BP'!G1788, 'F_Input Override'!G1788 ) )</f>
        <v/>
      </c>
      <c r="H1788" s="58" t="str">
        <f xml:space="preserve"> IF( ISNA( 'F_Input Override'!H1788 ), "", IF( ISBLANK( 'F_Input Override'!H1788 ), 'F_Inputs - BP'!H1788, 'F_Input Override'!H1788 ) )</f>
        <v/>
      </c>
      <c r="I1788" s="58" t="str">
        <f xml:space="preserve"> IF( ISNA( 'F_Input Override'!I1788 ), "", IF( ISBLANK( 'F_Input Override'!I1788 ), 'F_Inputs - BP'!I1788, 'F_Input Override'!I1788 ) )</f>
        <v/>
      </c>
      <c r="J1788" s="58" t="str">
        <f xml:space="preserve"> IF( ISNA( 'F_Input Override'!J1788 ), "", IF( ISBLANK( 'F_Input Override'!J1788 ), 'F_Inputs - BP'!J1788, 'F_Input Override'!J1788 ) )</f>
        <v/>
      </c>
      <c r="K1788" s="64" t="str">
        <f xml:space="preserve"> INDEX(Lookup!C:C, MATCH('Inp - BP final'!B1788, Lookup!B:B, 0),)</f>
        <v>Plus capex ADDN1</v>
      </c>
    </row>
    <row r="1789" spans="1:11">
      <c r="A1789" t="s">
        <v>356</v>
      </c>
      <c r="B1789" t="s">
        <v>262</v>
      </c>
      <c r="C1789" t="s">
        <v>263</v>
      </c>
      <c r="D1789" t="s">
        <v>47</v>
      </c>
      <c r="E1789" t="s">
        <v>41</v>
      </c>
      <c r="F1789" s="58" t="str">
        <f xml:space="preserve"> IF( ISNA( 'F_Input Override'!F1789 ), "", IF( ISBLANK( 'F_Input Override'!F1789 ), 'F_Inputs - BP'!F1789, 'F_Input Override'!F1789 ) )</f>
        <v/>
      </c>
      <c r="G1789" s="58" t="str">
        <f xml:space="preserve"> IF( ISNA( 'F_Input Override'!G1789 ), "", IF( ISBLANK( 'F_Input Override'!G1789 ), 'F_Inputs - BP'!G1789, 'F_Input Override'!G1789 ) )</f>
        <v/>
      </c>
      <c r="H1789" s="58" t="str">
        <f xml:space="preserve"> IF( ISNA( 'F_Input Override'!H1789 ), "", IF( ISBLANK( 'F_Input Override'!H1789 ), 'F_Inputs - BP'!H1789, 'F_Input Override'!H1789 ) )</f>
        <v/>
      </c>
      <c r="I1789" s="58" t="str">
        <f xml:space="preserve"> IF( ISNA( 'F_Input Override'!I1789 ), "", IF( ISBLANK( 'F_Input Override'!I1789 ), 'F_Inputs - BP'!I1789, 'F_Input Override'!I1789 ) )</f>
        <v/>
      </c>
      <c r="J1789" s="58" t="str">
        <f xml:space="preserve"> IF( ISNA( 'F_Input Override'!J1789 ), "", IF( ISBLANK( 'F_Input Override'!J1789 ), 'F_Inputs - BP'!J1789, 'F_Input Override'!J1789 ) )</f>
        <v/>
      </c>
      <c r="K1789" s="64" t="str">
        <f xml:space="preserve"> INDEX(Lookup!C:C, MATCH('Inp - BP final'!B1789, Lookup!B:B, 0),)</f>
        <v>Plus capex ADDN2</v>
      </c>
    </row>
    <row r="1790" spans="1:11">
      <c r="A1790" t="s">
        <v>356</v>
      </c>
      <c r="B1790" t="s">
        <v>264</v>
      </c>
      <c r="C1790" t="s">
        <v>265</v>
      </c>
      <c r="D1790" t="s">
        <v>47</v>
      </c>
      <c r="E1790" t="s">
        <v>41</v>
      </c>
      <c r="F1790" s="58">
        <f xml:space="preserve"> IF( ISNA( 'F_Input Override'!F1790 ), "", IF( ISBLANK( 'F_Input Override'!F1790 ), 'F_Inputs - BP'!F1790, 'F_Input Override'!F1790 ) )</f>
        <v>0</v>
      </c>
      <c r="G1790" s="58">
        <f xml:space="preserve"> IF( ISNA( 'F_Input Override'!G1790 ), "", IF( ISBLANK( 'F_Input Override'!G1790 ), 'F_Inputs - BP'!G1790, 'F_Input Override'!G1790 ) )</f>
        <v>0</v>
      </c>
      <c r="H1790" s="58">
        <f xml:space="preserve"> IF( ISNA( 'F_Input Override'!H1790 ), "", IF( ISBLANK( 'F_Input Override'!H1790 ), 'F_Inputs - BP'!H1790, 'F_Input Override'!H1790 ) )</f>
        <v>0</v>
      </c>
      <c r="I1790" s="58">
        <f xml:space="preserve"> IF( ISNA( 'F_Input Override'!I1790 ), "", IF( ISBLANK( 'F_Input Override'!I1790 ), 'F_Inputs - BP'!I1790, 'F_Input Override'!I1790 ) )</f>
        <v>0</v>
      </c>
      <c r="J1790" s="58">
        <f xml:space="preserve"> IF( ISNA( 'F_Input Override'!J1790 ), "", IF( ISBLANK( 'F_Input Override'!J1790 ), 'F_Inputs - BP'!J1790, 'F_Input Override'!J1790 ) )</f>
        <v>0</v>
      </c>
      <c r="K1790" s="64" t="str">
        <f xml:space="preserve"> INDEX(Lookup!C:C, MATCH('Inp - BP final'!B1790, Lookup!B:B, 0),)</f>
        <v>Plus capex Total</v>
      </c>
    </row>
    <row r="1791" spans="1:11">
      <c r="A1791" t="s">
        <v>356</v>
      </c>
      <c r="B1791" t="s">
        <v>266</v>
      </c>
      <c r="C1791" t="s">
        <v>267</v>
      </c>
      <c r="D1791" t="s">
        <v>47</v>
      </c>
      <c r="E1791" t="s">
        <v>41</v>
      </c>
      <c r="F1791" s="58" t="str">
        <f xml:space="preserve"> IF( ISNA( 'F_Input Override'!F1791 ), "", IF( ISBLANK( 'F_Input Override'!F1791 ), 'F_Inputs - BP'!F1791, 'F_Input Override'!F1791 ) )</f>
        <v/>
      </c>
      <c r="G1791" s="58" t="str">
        <f xml:space="preserve"> IF( ISNA( 'F_Input Override'!G1791 ), "", IF( ISBLANK( 'F_Input Override'!G1791 ), 'F_Inputs - BP'!G1791, 'F_Input Override'!G1791 ) )</f>
        <v/>
      </c>
      <c r="H1791" s="58" t="str">
        <f xml:space="preserve"> IF( ISNA( 'F_Input Override'!H1791 ), "", IF( ISBLANK( 'F_Input Override'!H1791 ), 'F_Inputs - BP'!H1791, 'F_Input Override'!H1791 ) )</f>
        <v/>
      </c>
      <c r="I1791" s="58" t="str">
        <f xml:space="preserve"> IF( ISNA( 'F_Input Override'!I1791 ), "", IF( ISBLANK( 'F_Input Override'!I1791 ), 'F_Inputs - BP'!I1791, 'F_Input Override'!I1791 ) )</f>
        <v/>
      </c>
      <c r="J1791" s="58" t="str">
        <f xml:space="preserve"> IF( ISNA( 'F_Input Override'!J1791 ), "", IF( ISBLANK( 'F_Input Override'!J1791 ), 'F_Inputs - BP'!J1791, 'F_Input Override'!J1791 ) )</f>
        <v/>
      </c>
      <c r="K1791" s="64" t="str">
        <f xml:space="preserve"> INDEX(Lookup!C:C, MATCH('Inp - BP final'!B1791, Lookup!B:B, 0),)</f>
        <v>Plus opex WWN+</v>
      </c>
    </row>
    <row r="1792" spans="1:11">
      <c r="A1792" t="s">
        <v>356</v>
      </c>
      <c r="B1792" t="s">
        <v>268</v>
      </c>
      <c r="C1792" t="s">
        <v>269</v>
      </c>
      <c r="D1792" t="s">
        <v>47</v>
      </c>
      <c r="E1792" t="s">
        <v>41</v>
      </c>
      <c r="F1792" s="58" t="str">
        <f xml:space="preserve"> IF( ISNA( 'F_Input Override'!F1792 ), "", IF( ISBLANK( 'F_Input Override'!F1792 ), 'F_Inputs - BP'!F1792, 'F_Input Override'!F1792 ) )</f>
        <v/>
      </c>
      <c r="G1792" s="58" t="str">
        <f xml:space="preserve"> IF( ISNA( 'F_Input Override'!G1792 ), "", IF( ISBLANK( 'F_Input Override'!G1792 ), 'F_Inputs - BP'!G1792, 'F_Input Override'!G1792 ) )</f>
        <v/>
      </c>
      <c r="H1792" s="58" t="str">
        <f xml:space="preserve"> IF( ISNA( 'F_Input Override'!H1792 ), "", IF( ISBLANK( 'F_Input Override'!H1792 ), 'F_Inputs - BP'!H1792, 'F_Input Override'!H1792 ) )</f>
        <v/>
      </c>
      <c r="I1792" s="58" t="str">
        <f xml:space="preserve"> IF( ISNA( 'F_Input Override'!I1792 ), "", IF( ISBLANK( 'F_Input Override'!I1792 ), 'F_Inputs - BP'!I1792, 'F_Input Override'!I1792 ) )</f>
        <v/>
      </c>
      <c r="J1792" s="58" t="str">
        <f xml:space="preserve"> IF( ISNA( 'F_Input Override'!J1792 ), "", IF( ISBLANK( 'F_Input Override'!J1792 ), 'F_Inputs - BP'!J1792, 'F_Input Override'!J1792 ) )</f>
        <v/>
      </c>
      <c r="K1792" s="64" t="str">
        <f xml:space="preserve"> INDEX(Lookup!C:C, MATCH('Inp - BP final'!B1792, Lookup!B:B, 0),)</f>
        <v>Plus opex WWN+</v>
      </c>
    </row>
    <row r="1793" spans="1:11">
      <c r="A1793" t="s">
        <v>356</v>
      </c>
      <c r="B1793" t="s">
        <v>270</v>
      </c>
      <c r="C1793" t="s">
        <v>271</v>
      </c>
      <c r="D1793" t="s">
        <v>47</v>
      </c>
      <c r="E1793" t="s">
        <v>41</v>
      </c>
      <c r="F1793" s="58" t="str">
        <f xml:space="preserve"> IF( ISNA( 'F_Input Override'!F1793 ), "", IF( ISBLANK( 'F_Input Override'!F1793 ), 'F_Inputs - BP'!F1793, 'F_Input Override'!F1793 ) )</f>
        <v/>
      </c>
      <c r="G1793" s="58" t="str">
        <f xml:space="preserve"> IF( ISNA( 'F_Input Override'!G1793 ), "", IF( ISBLANK( 'F_Input Override'!G1793 ), 'F_Inputs - BP'!G1793, 'F_Input Override'!G1793 ) )</f>
        <v/>
      </c>
      <c r="H1793" s="58" t="str">
        <f xml:space="preserve"> IF( ISNA( 'F_Input Override'!H1793 ), "", IF( ISBLANK( 'F_Input Override'!H1793 ), 'F_Inputs - BP'!H1793, 'F_Input Override'!H1793 ) )</f>
        <v/>
      </c>
      <c r="I1793" s="58" t="str">
        <f xml:space="preserve"> IF( ISNA( 'F_Input Override'!I1793 ), "", IF( ISBLANK( 'F_Input Override'!I1793 ), 'F_Inputs - BP'!I1793, 'F_Input Override'!I1793 ) )</f>
        <v/>
      </c>
      <c r="J1793" s="58" t="str">
        <f xml:space="preserve"> IF( ISNA( 'F_Input Override'!J1793 ), "", IF( ISBLANK( 'F_Input Override'!J1793 ), 'F_Inputs - BP'!J1793, 'F_Input Override'!J1793 ) )</f>
        <v/>
      </c>
      <c r="K1793" s="64" t="str">
        <f xml:space="preserve"> INDEX(Lookup!C:C, MATCH('Inp - BP final'!B1793, Lookup!B:B, 0),)</f>
        <v>Plus opex WWN+</v>
      </c>
    </row>
    <row r="1794" spans="1:11">
      <c r="A1794" t="s">
        <v>356</v>
      </c>
      <c r="B1794" t="s">
        <v>272</v>
      </c>
      <c r="C1794" t="s">
        <v>273</v>
      </c>
      <c r="D1794" t="s">
        <v>47</v>
      </c>
      <c r="E1794" t="s">
        <v>41</v>
      </c>
      <c r="F1794" s="58" t="str">
        <f xml:space="preserve"> IF( ISNA( 'F_Input Override'!F1794 ), "", IF( ISBLANK( 'F_Input Override'!F1794 ), 'F_Inputs - BP'!F1794, 'F_Input Override'!F1794 ) )</f>
        <v/>
      </c>
      <c r="G1794" s="58" t="str">
        <f xml:space="preserve"> IF( ISNA( 'F_Input Override'!G1794 ), "", IF( ISBLANK( 'F_Input Override'!G1794 ), 'F_Inputs - BP'!G1794, 'F_Input Override'!G1794 ) )</f>
        <v/>
      </c>
      <c r="H1794" s="58" t="str">
        <f xml:space="preserve"> IF( ISNA( 'F_Input Override'!H1794 ), "", IF( ISBLANK( 'F_Input Override'!H1794 ), 'F_Inputs - BP'!H1794, 'F_Input Override'!H1794 ) )</f>
        <v/>
      </c>
      <c r="I1794" s="58" t="str">
        <f xml:space="preserve"> IF( ISNA( 'F_Input Override'!I1794 ), "", IF( ISBLANK( 'F_Input Override'!I1794 ), 'F_Inputs - BP'!I1794, 'F_Input Override'!I1794 ) )</f>
        <v/>
      </c>
      <c r="J1794" s="58" t="str">
        <f xml:space="preserve"> IF( ISNA( 'F_Input Override'!J1794 ), "", IF( ISBLANK( 'F_Input Override'!J1794 ), 'F_Inputs - BP'!J1794, 'F_Input Override'!J1794 ) )</f>
        <v/>
      </c>
      <c r="K1794" s="64" t="str">
        <f xml:space="preserve"> INDEX(Lookup!C:C, MATCH('Inp - BP final'!B1794, Lookup!B:B, 0),)</f>
        <v>Plus opex WWN+</v>
      </c>
    </row>
    <row r="1795" spans="1:11">
      <c r="A1795" t="s">
        <v>356</v>
      </c>
      <c r="B1795" t="s">
        <v>274</v>
      </c>
      <c r="C1795" t="s">
        <v>275</v>
      </c>
      <c r="D1795" t="s">
        <v>47</v>
      </c>
      <c r="E1795" t="s">
        <v>41</v>
      </c>
      <c r="F1795" s="58" t="str">
        <f xml:space="preserve"> IF( ISNA( 'F_Input Override'!F1795 ), "", IF( ISBLANK( 'F_Input Override'!F1795 ), 'F_Inputs - BP'!F1795, 'F_Input Override'!F1795 ) )</f>
        <v/>
      </c>
      <c r="G1795" s="58" t="str">
        <f xml:space="preserve"> IF( ISNA( 'F_Input Override'!G1795 ), "", IF( ISBLANK( 'F_Input Override'!G1795 ), 'F_Inputs - BP'!G1795, 'F_Input Override'!G1795 ) )</f>
        <v/>
      </c>
      <c r="H1795" s="58" t="str">
        <f xml:space="preserve"> IF( ISNA( 'F_Input Override'!H1795 ), "", IF( ISBLANK( 'F_Input Override'!H1795 ), 'F_Inputs - BP'!H1795, 'F_Input Override'!H1795 ) )</f>
        <v/>
      </c>
      <c r="I1795" s="58" t="str">
        <f xml:space="preserve"> IF( ISNA( 'F_Input Override'!I1795 ), "", IF( ISBLANK( 'F_Input Override'!I1795 ), 'F_Inputs - BP'!I1795, 'F_Input Override'!I1795 ) )</f>
        <v/>
      </c>
      <c r="J1795" s="58" t="str">
        <f xml:space="preserve"> IF( ISNA( 'F_Input Override'!J1795 ), "", IF( ISBLANK( 'F_Input Override'!J1795 ), 'F_Inputs - BP'!J1795, 'F_Input Override'!J1795 ) )</f>
        <v/>
      </c>
      <c r="K1795" s="64" t="str">
        <f xml:space="preserve"> INDEX(Lookup!C:C, MATCH('Inp - BP final'!B1795, Lookup!B:B, 0),)</f>
        <v>Plus opex WWN+</v>
      </c>
    </row>
    <row r="1796" spans="1:11">
      <c r="A1796" t="s">
        <v>356</v>
      </c>
      <c r="B1796" t="s">
        <v>276</v>
      </c>
      <c r="C1796" t="s">
        <v>277</v>
      </c>
      <c r="D1796" t="s">
        <v>47</v>
      </c>
      <c r="E1796" t="s">
        <v>41</v>
      </c>
      <c r="F1796" s="58" t="str">
        <f xml:space="preserve"> IF( ISNA( 'F_Input Override'!F1796 ), "", IF( ISBLANK( 'F_Input Override'!F1796 ), 'F_Inputs - BP'!F1796, 'F_Input Override'!F1796 ) )</f>
        <v/>
      </c>
      <c r="G1796" s="58" t="str">
        <f xml:space="preserve"> IF( ISNA( 'F_Input Override'!G1796 ), "", IF( ISBLANK( 'F_Input Override'!G1796 ), 'F_Inputs - BP'!G1796, 'F_Input Override'!G1796 ) )</f>
        <v/>
      </c>
      <c r="H1796" s="58" t="str">
        <f xml:space="preserve"> IF( ISNA( 'F_Input Override'!H1796 ), "", IF( ISBLANK( 'F_Input Override'!H1796 ), 'F_Inputs - BP'!H1796, 'F_Input Override'!H1796 ) )</f>
        <v/>
      </c>
      <c r="I1796" s="58" t="str">
        <f xml:space="preserve"> IF( ISNA( 'F_Input Override'!I1796 ), "", IF( ISBLANK( 'F_Input Override'!I1796 ), 'F_Inputs - BP'!I1796, 'F_Input Override'!I1796 ) )</f>
        <v/>
      </c>
      <c r="J1796" s="58" t="str">
        <f xml:space="preserve"> IF( ISNA( 'F_Input Override'!J1796 ), "", IF( ISBLANK( 'F_Input Override'!J1796 ), 'F_Inputs - BP'!J1796, 'F_Input Override'!J1796 ) )</f>
        <v/>
      </c>
      <c r="K1796" s="64" t="str">
        <f xml:space="preserve"> INDEX(Lookup!C:C, MATCH('Inp - BP final'!B1796, Lookup!B:B, 0),)</f>
        <v>Plus opex BIO</v>
      </c>
    </row>
    <row r="1797" spans="1:11">
      <c r="A1797" t="s">
        <v>356</v>
      </c>
      <c r="B1797" t="s">
        <v>278</v>
      </c>
      <c r="C1797" t="s">
        <v>279</v>
      </c>
      <c r="D1797" t="s">
        <v>47</v>
      </c>
      <c r="E1797" t="s">
        <v>41</v>
      </c>
      <c r="F1797" s="58" t="str">
        <f xml:space="preserve"> IF( ISNA( 'F_Input Override'!F1797 ), "", IF( ISBLANK( 'F_Input Override'!F1797 ), 'F_Inputs - BP'!F1797, 'F_Input Override'!F1797 ) )</f>
        <v/>
      </c>
      <c r="G1797" s="58" t="str">
        <f xml:space="preserve"> IF( ISNA( 'F_Input Override'!G1797 ), "", IF( ISBLANK( 'F_Input Override'!G1797 ), 'F_Inputs - BP'!G1797, 'F_Input Override'!G1797 ) )</f>
        <v/>
      </c>
      <c r="H1797" s="58" t="str">
        <f xml:space="preserve"> IF( ISNA( 'F_Input Override'!H1797 ), "", IF( ISBLANK( 'F_Input Override'!H1797 ), 'F_Inputs - BP'!H1797, 'F_Input Override'!H1797 ) )</f>
        <v/>
      </c>
      <c r="I1797" s="58" t="str">
        <f xml:space="preserve"> IF( ISNA( 'F_Input Override'!I1797 ), "", IF( ISBLANK( 'F_Input Override'!I1797 ), 'F_Inputs - BP'!I1797, 'F_Input Override'!I1797 ) )</f>
        <v/>
      </c>
      <c r="J1797" s="58" t="str">
        <f xml:space="preserve"> IF( ISNA( 'F_Input Override'!J1797 ), "", IF( ISBLANK( 'F_Input Override'!J1797 ), 'F_Inputs - BP'!J1797, 'F_Input Override'!J1797 ) )</f>
        <v/>
      </c>
      <c r="K1797" s="64" t="str">
        <f xml:space="preserve"> INDEX(Lookup!C:C, MATCH('Inp - BP final'!B1797, Lookup!B:B, 0),)</f>
        <v>Plus opex BIO</v>
      </c>
    </row>
    <row r="1798" spans="1:11">
      <c r="A1798" t="s">
        <v>356</v>
      </c>
      <c r="B1798" t="s">
        <v>280</v>
      </c>
      <c r="C1798" t="s">
        <v>281</v>
      </c>
      <c r="D1798" t="s">
        <v>47</v>
      </c>
      <c r="E1798" t="s">
        <v>41</v>
      </c>
      <c r="F1798" s="58" t="str">
        <f xml:space="preserve"> IF( ISNA( 'F_Input Override'!F1798 ), "", IF( ISBLANK( 'F_Input Override'!F1798 ), 'F_Inputs - BP'!F1798, 'F_Input Override'!F1798 ) )</f>
        <v/>
      </c>
      <c r="G1798" s="58" t="str">
        <f xml:space="preserve"> IF( ISNA( 'F_Input Override'!G1798 ), "", IF( ISBLANK( 'F_Input Override'!G1798 ), 'F_Inputs - BP'!G1798, 'F_Input Override'!G1798 ) )</f>
        <v/>
      </c>
      <c r="H1798" s="58" t="str">
        <f xml:space="preserve"> IF( ISNA( 'F_Input Override'!H1798 ), "", IF( ISBLANK( 'F_Input Override'!H1798 ), 'F_Inputs - BP'!H1798, 'F_Input Override'!H1798 ) )</f>
        <v/>
      </c>
      <c r="I1798" s="58" t="str">
        <f xml:space="preserve"> IF( ISNA( 'F_Input Override'!I1798 ), "", IF( ISBLANK( 'F_Input Override'!I1798 ), 'F_Inputs - BP'!I1798, 'F_Input Override'!I1798 ) )</f>
        <v/>
      </c>
      <c r="J1798" s="58" t="str">
        <f xml:space="preserve"> IF( ISNA( 'F_Input Override'!J1798 ), "", IF( ISBLANK( 'F_Input Override'!J1798 ), 'F_Inputs - BP'!J1798, 'F_Input Override'!J1798 ) )</f>
        <v/>
      </c>
      <c r="K1798" s="64" t="str">
        <f xml:space="preserve"> INDEX(Lookup!C:C, MATCH('Inp - BP final'!B1798, Lookup!B:B, 0),)</f>
        <v>Plus opex BIO</v>
      </c>
    </row>
    <row r="1799" spans="1:11">
      <c r="A1799" t="s">
        <v>356</v>
      </c>
      <c r="B1799" t="s">
        <v>282</v>
      </c>
      <c r="C1799" t="s">
        <v>283</v>
      </c>
      <c r="D1799" t="s">
        <v>47</v>
      </c>
      <c r="E1799" t="s">
        <v>41</v>
      </c>
      <c r="F1799" s="58" t="str">
        <f xml:space="preserve"> IF( ISNA( 'F_Input Override'!F1799 ), "", IF( ISBLANK( 'F_Input Override'!F1799 ), 'F_Inputs - BP'!F1799, 'F_Input Override'!F1799 ) )</f>
        <v/>
      </c>
      <c r="G1799" s="58" t="str">
        <f xml:space="preserve"> IF( ISNA( 'F_Input Override'!G1799 ), "", IF( ISBLANK( 'F_Input Override'!G1799 ), 'F_Inputs - BP'!G1799, 'F_Input Override'!G1799 ) )</f>
        <v/>
      </c>
      <c r="H1799" s="58" t="str">
        <f xml:space="preserve"> IF( ISNA( 'F_Input Override'!H1799 ), "", IF( ISBLANK( 'F_Input Override'!H1799 ), 'F_Inputs - BP'!H1799, 'F_Input Override'!H1799 ) )</f>
        <v/>
      </c>
      <c r="I1799" s="58" t="str">
        <f xml:space="preserve"> IF( ISNA( 'F_Input Override'!I1799 ), "", IF( ISBLANK( 'F_Input Override'!I1799 ), 'F_Inputs - BP'!I1799, 'F_Input Override'!I1799 ) )</f>
        <v/>
      </c>
      <c r="J1799" s="58" t="str">
        <f xml:space="preserve"> IF( ISNA( 'F_Input Override'!J1799 ), "", IF( ISBLANK( 'F_Input Override'!J1799 ), 'F_Inputs - BP'!J1799, 'F_Input Override'!J1799 ) )</f>
        <v/>
      </c>
      <c r="K1799" s="64" t="str">
        <f xml:space="preserve"> INDEX(Lookup!C:C, MATCH('Inp - BP final'!B1799, Lookup!B:B, 0),)</f>
        <v>Plus opex ADDN1</v>
      </c>
    </row>
    <row r="1800" spans="1:11">
      <c r="A1800" t="s">
        <v>356</v>
      </c>
      <c r="B1800" t="s">
        <v>284</v>
      </c>
      <c r="C1800" t="s">
        <v>285</v>
      </c>
      <c r="D1800" t="s">
        <v>47</v>
      </c>
      <c r="E1800" t="s">
        <v>41</v>
      </c>
      <c r="F1800" s="58" t="str">
        <f xml:space="preserve"> IF( ISNA( 'F_Input Override'!F1800 ), "", IF( ISBLANK( 'F_Input Override'!F1800 ), 'F_Inputs - BP'!F1800, 'F_Input Override'!F1800 ) )</f>
        <v/>
      </c>
      <c r="G1800" s="58" t="str">
        <f xml:space="preserve"> IF( ISNA( 'F_Input Override'!G1800 ), "", IF( ISBLANK( 'F_Input Override'!G1800 ), 'F_Inputs - BP'!G1800, 'F_Input Override'!G1800 ) )</f>
        <v/>
      </c>
      <c r="H1800" s="58" t="str">
        <f xml:space="preserve"> IF( ISNA( 'F_Input Override'!H1800 ), "", IF( ISBLANK( 'F_Input Override'!H1800 ), 'F_Inputs - BP'!H1800, 'F_Input Override'!H1800 ) )</f>
        <v/>
      </c>
      <c r="I1800" s="58" t="str">
        <f xml:space="preserve"> IF( ISNA( 'F_Input Override'!I1800 ), "", IF( ISBLANK( 'F_Input Override'!I1800 ), 'F_Inputs - BP'!I1800, 'F_Input Override'!I1800 ) )</f>
        <v/>
      </c>
      <c r="J1800" s="58" t="str">
        <f xml:space="preserve"> IF( ISNA( 'F_Input Override'!J1800 ), "", IF( ISBLANK( 'F_Input Override'!J1800 ), 'F_Inputs - BP'!J1800, 'F_Input Override'!J1800 ) )</f>
        <v/>
      </c>
      <c r="K1800" s="64" t="str">
        <f xml:space="preserve"> INDEX(Lookup!C:C, MATCH('Inp - BP final'!B1800, Lookup!B:B, 0),)</f>
        <v>Plus opex ADDN2</v>
      </c>
    </row>
    <row r="1801" spans="1:11">
      <c r="A1801" t="s">
        <v>356</v>
      </c>
      <c r="B1801" t="s">
        <v>286</v>
      </c>
      <c r="C1801" t="s">
        <v>287</v>
      </c>
      <c r="D1801" t="s">
        <v>47</v>
      </c>
      <c r="E1801" t="s">
        <v>41</v>
      </c>
      <c r="F1801" s="58">
        <f xml:space="preserve"> IF( ISNA( 'F_Input Override'!F1801 ), "", IF( ISBLANK( 'F_Input Override'!F1801 ), 'F_Inputs - BP'!F1801, 'F_Input Override'!F1801 ) )</f>
        <v>0</v>
      </c>
      <c r="G1801" s="58">
        <f xml:space="preserve"> IF( ISNA( 'F_Input Override'!G1801 ), "", IF( ISBLANK( 'F_Input Override'!G1801 ), 'F_Inputs - BP'!G1801, 'F_Input Override'!G1801 ) )</f>
        <v>0</v>
      </c>
      <c r="H1801" s="58">
        <f xml:space="preserve"> IF( ISNA( 'F_Input Override'!H1801 ), "", IF( ISBLANK( 'F_Input Override'!H1801 ), 'F_Inputs - BP'!H1801, 'F_Input Override'!H1801 ) )</f>
        <v>0</v>
      </c>
      <c r="I1801" s="58">
        <f xml:space="preserve"> IF( ISNA( 'F_Input Override'!I1801 ), "", IF( ISBLANK( 'F_Input Override'!I1801 ), 'F_Inputs - BP'!I1801, 'F_Input Override'!I1801 ) )</f>
        <v>0</v>
      </c>
      <c r="J1801" s="58">
        <f xml:space="preserve"> IF( ISNA( 'F_Input Override'!J1801 ), "", IF( ISBLANK( 'F_Input Override'!J1801 ), 'F_Inputs - BP'!J1801, 'F_Input Override'!J1801 ) )</f>
        <v>0</v>
      </c>
      <c r="K1801" s="64" t="str">
        <f xml:space="preserve"> INDEX(Lookup!C:C, MATCH('Inp - BP final'!B1801, Lookup!B:B, 0),)</f>
        <v>Plus opex Total</v>
      </c>
    </row>
    <row r="1802" spans="1:11">
      <c r="A1802" t="s">
        <v>356</v>
      </c>
      <c r="B1802" t="s">
        <v>288</v>
      </c>
      <c r="C1802" t="s">
        <v>289</v>
      </c>
      <c r="D1802" t="s">
        <v>47</v>
      </c>
      <c r="E1802" t="s">
        <v>41</v>
      </c>
      <c r="F1802" s="58">
        <f xml:space="preserve"> IF( ISNA( 'F_Input Override'!F1802 ), "", IF( ISBLANK( 'F_Input Override'!F1802 ), 'F_Inputs - BP'!F1802, 'F_Input Override'!F1802 ) )</f>
        <v>0</v>
      </c>
      <c r="G1802" s="58">
        <f xml:space="preserve"> IF( ISNA( 'F_Input Override'!G1802 ), "", IF( ISBLANK( 'F_Input Override'!G1802 ), 'F_Inputs - BP'!G1802, 'F_Input Override'!G1802 ) )</f>
        <v>0</v>
      </c>
      <c r="H1802" s="58">
        <f xml:space="preserve"> IF( ISNA( 'F_Input Override'!H1802 ), "", IF( ISBLANK( 'F_Input Override'!H1802 ), 'F_Inputs - BP'!H1802, 'F_Input Override'!H1802 ) )</f>
        <v>0</v>
      </c>
      <c r="I1802" s="58">
        <f xml:space="preserve"> IF( ISNA( 'F_Input Override'!I1802 ), "", IF( ISBLANK( 'F_Input Override'!I1802 ), 'F_Inputs - BP'!I1802, 'F_Input Override'!I1802 ) )</f>
        <v>0</v>
      </c>
      <c r="J1802" s="58">
        <f xml:space="preserve"> IF( ISNA( 'F_Input Override'!J1802 ), "", IF( ISBLANK( 'F_Input Override'!J1802 ), 'F_Inputs - BP'!J1802, 'F_Input Override'!J1802 ) )</f>
        <v>0</v>
      </c>
      <c r="K1802" s="64" t="str">
        <f xml:space="preserve"> INDEX(Lookup!C:C, MATCH('Inp - BP final'!B1802, Lookup!B:B, 0),)</f>
        <v>Plus totex WWN+</v>
      </c>
    </row>
    <row r="1803" spans="1:11">
      <c r="A1803" t="s">
        <v>356</v>
      </c>
      <c r="B1803" t="s">
        <v>290</v>
      </c>
      <c r="C1803" t="s">
        <v>291</v>
      </c>
      <c r="D1803" t="s">
        <v>47</v>
      </c>
      <c r="E1803" t="s">
        <v>41</v>
      </c>
      <c r="F1803" s="58">
        <f xml:space="preserve"> IF( ISNA( 'F_Input Override'!F1803 ), "", IF( ISBLANK( 'F_Input Override'!F1803 ), 'F_Inputs - BP'!F1803, 'F_Input Override'!F1803 ) )</f>
        <v>0</v>
      </c>
      <c r="G1803" s="58">
        <f xml:space="preserve"> IF( ISNA( 'F_Input Override'!G1803 ), "", IF( ISBLANK( 'F_Input Override'!G1803 ), 'F_Inputs - BP'!G1803, 'F_Input Override'!G1803 ) )</f>
        <v>0</v>
      </c>
      <c r="H1803" s="58">
        <f xml:space="preserve"> IF( ISNA( 'F_Input Override'!H1803 ), "", IF( ISBLANK( 'F_Input Override'!H1803 ), 'F_Inputs - BP'!H1803, 'F_Input Override'!H1803 ) )</f>
        <v>0</v>
      </c>
      <c r="I1803" s="58">
        <f xml:space="preserve"> IF( ISNA( 'F_Input Override'!I1803 ), "", IF( ISBLANK( 'F_Input Override'!I1803 ), 'F_Inputs - BP'!I1803, 'F_Input Override'!I1803 ) )</f>
        <v>0</v>
      </c>
      <c r="J1803" s="58">
        <f xml:space="preserve"> IF( ISNA( 'F_Input Override'!J1803 ), "", IF( ISBLANK( 'F_Input Override'!J1803 ), 'F_Inputs - BP'!J1803, 'F_Input Override'!J1803 ) )</f>
        <v>0</v>
      </c>
      <c r="K1803" s="64" t="str">
        <f xml:space="preserve"> INDEX(Lookup!C:C, MATCH('Inp - BP final'!B1803, Lookup!B:B, 0),)</f>
        <v>Plus totex WWN+</v>
      </c>
    </row>
    <row r="1804" spans="1:11">
      <c r="A1804" t="s">
        <v>356</v>
      </c>
      <c r="B1804" t="s">
        <v>292</v>
      </c>
      <c r="C1804" t="s">
        <v>293</v>
      </c>
      <c r="D1804" t="s">
        <v>47</v>
      </c>
      <c r="E1804" t="s">
        <v>41</v>
      </c>
      <c r="F1804" s="58">
        <f xml:space="preserve"> IF( ISNA( 'F_Input Override'!F1804 ), "", IF( ISBLANK( 'F_Input Override'!F1804 ), 'F_Inputs - BP'!F1804, 'F_Input Override'!F1804 ) )</f>
        <v>0</v>
      </c>
      <c r="G1804" s="58">
        <f xml:space="preserve"> IF( ISNA( 'F_Input Override'!G1804 ), "", IF( ISBLANK( 'F_Input Override'!G1804 ), 'F_Inputs - BP'!G1804, 'F_Input Override'!G1804 ) )</f>
        <v>0</v>
      </c>
      <c r="H1804" s="58">
        <f xml:space="preserve"> IF( ISNA( 'F_Input Override'!H1804 ), "", IF( ISBLANK( 'F_Input Override'!H1804 ), 'F_Inputs - BP'!H1804, 'F_Input Override'!H1804 ) )</f>
        <v>0</v>
      </c>
      <c r="I1804" s="58">
        <f xml:space="preserve"> IF( ISNA( 'F_Input Override'!I1804 ), "", IF( ISBLANK( 'F_Input Override'!I1804 ), 'F_Inputs - BP'!I1804, 'F_Input Override'!I1804 ) )</f>
        <v>0</v>
      </c>
      <c r="J1804" s="58">
        <f xml:space="preserve"> IF( ISNA( 'F_Input Override'!J1804 ), "", IF( ISBLANK( 'F_Input Override'!J1804 ), 'F_Inputs - BP'!J1804, 'F_Input Override'!J1804 ) )</f>
        <v>0</v>
      </c>
      <c r="K1804" s="64" t="str">
        <f xml:space="preserve"> INDEX(Lookup!C:C, MATCH('Inp - BP final'!B1804, Lookup!B:B, 0),)</f>
        <v>Plus totex WWN+</v>
      </c>
    </row>
    <row r="1805" spans="1:11">
      <c r="A1805" t="s">
        <v>356</v>
      </c>
      <c r="B1805" t="s">
        <v>294</v>
      </c>
      <c r="C1805" t="s">
        <v>295</v>
      </c>
      <c r="D1805" t="s">
        <v>47</v>
      </c>
      <c r="E1805" t="s">
        <v>41</v>
      </c>
      <c r="F1805" s="58">
        <f xml:space="preserve"> IF( ISNA( 'F_Input Override'!F1805 ), "", IF( ISBLANK( 'F_Input Override'!F1805 ), 'F_Inputs - BP'!F1805, 'F_Input Override'!F1805 ) )</f>
        <v>0</v>
      </c>
      <c r="G1805" s="58">
        <f xml:space="preserve"> IF( ISNA( 'F_Input Override'!G1805 ), "", IF( ISBLANK( 'F_Input Override'!G1805 ), 'F_Inputs - BP'!G1805, 'F_Input Override'!G1805 ) )</f>
        <v>0</v>
      </c>
      <c r="H1805" s="58">
        <f xml:space="preserve"> IF( ISNA( 'F_Input Override'!H1805 ), "", IF( ISBLANK( 'F_Input Override'!H1805 ), 'F_Inputs - BP'!H1805, 'F_Input Override'!H1805 ) )</f>
        <v>0</v>
      </c>
      <c r="I1805" s="58">
        <f xml:space="preserve"> IF( ISNA( 'F_Input Override'!I1805 ), "", IF( ISBLANK( 'F_Input Override'!I1805 ), 'F_Inputs - BP'!I1805, 'F_Input Override'!I1805 ) )</f>
        <v>0</v>
      </c>
      <c r="J1805" s="58">
        <f xml:space="preserve"> IF( ISNA( 'F_Input Override'!J1805 ), "", IF( ISBLANK( 'F_Input Override'!J1805 ), 'F_Inputs - BP'!J1805, 'F_Input Override'!J1805 ) )</f>
        <v>0</v>
      </c>
      <c r="K1805" s="64" t="str">
        <f xml:space="preserve"> INDEX(Lookup!C:C, MATCH('Inp - BP final'!B1805, Lookup!B:B, 0),)</f>
        <v>Plus totex WWN+</v>
      </c>
    </row>
    <row r="1806" spans="1:11">
      <c r="A1806" t="s">
        <v>356</v>
      </c>
      <c r="B1806" t="s">
        <v>296</v>
      </c>
      <c r="C1806" t="s">
        <v>297</v>
      </c>
      <c r="D1806" t="s">
        <v>47</v>
      </c>
      <c r="E1806" t="s">
        <v>41</v>
      </c>
      <c r="F1806" s="58">
        <f xml:space="preserve"> IF( ISNA( 'F_Input Override'!F1806 ), "", IF( ISBLANK( 'F_Input Override'!F1806 ), 'F_Inputs - BP'!F1806, 'F_Input Override'!F1806 ) )</f>
        <v>0</v>
      </c>
      <c r="G1806" s="58">
        <f xml:space="preserve"> IF( ISNA( 'F_Input Override'!G1806 ), "", IF( ISBLANK( 'F_Input Override'!G1806 ), 'F_Inputs - BP'!G1806, 'F_Input Override'!G1806 ) )</f>
        <v>0</v>
      </c>
      <c r="H1806" s="58">
        <f xml:space="preserve"> IF( ISNA( 'F_Input Override'!H1806 ), "", IF( ISBLANK( 'F_Input Override'!H1806 ), 'F_Inputs - BP'!H1806, 'F_Input Override'!H1806 ) )</f>
        <v>0</v>
      </c>
      <c r="I1806" s="58">
        <f xml:space="preserve"> IF( ISNA( 'F_Input Override'!I1806 ), "", IF( ISBLANK( 'F_Input Override'!I1806 ), 'F_Inputs - BP'!I1806, 'F_Input Override'!I1806 ) )</f>
        <v>0</v>
      </c>
      <c r="J1806" s="58">
        <f xml:space="preserve"> IF( ISNA( 'F_Input Override'!J1806 ), "", IF( ISBLANK( 'F_Input Override'!J1806 ), 'F_Inputs - BP'!J1806, 'F_Input Override'!J1806 ) )</f>
        <v>0</v>
      </c>
      <c r="K1806" s="64" t="str">
        <f xml:space="preserve"> INDEX(Lookup!C:C, MATCH('Inp - BP final'!B1806, Lookup!B:B, 0),)</f>
        <v>Plus totex WWN+</v>
      </c>
    </row>
    <row r="1807" spans="1:11">
      <c r="A1807" t="s">
        <v>356</v>
      </c>
      <c r="B1807" t="s">
        <v>298</v>
      </c>
      <c r="C1807" t="s">
        <v>299</v>
      </c>
      <c r="D1807" t="s">
        <v>47</v>
      </c>
      <c r="E1807" t="s">
        <v>41</v>
      </c>
      <c r="F1807" s="58">
        <f xml:space="preserve"> IF( ISNA( 'F_Input Override'!F1807 ), "", IF( ISBLANK( 'F_Input Override'!F1807 ), 'F_Inputs - BP'!F1807, 'F_Input Override'!F1807 ) )</f>
        <v>0</v>
      </c>
      <c r="G1807" s="58">
        <f xml:space="preserve"> IF( ISNA( 'F_Input Override'!G1807 ), "", IF( ISBLANK( 'F_Input Override'!G1807 ), 'F_Inputs - BP'!G1807, 'F_Input Override'!G1807 ) )</f>
        <v>0</v>
      </c>
      <c r="H1807" s="58">
        <f xml:space="preserve"> IF( ISNA( 'F_Input Override'!H1807 ), "", IF( ISBLANK( 'F_Input Override'!H1807 ), 'F_Inputs - BP'!H1807, 'F_Input Override'!H1807 ) )</f>
        <v>0</v>
      </c>
      <c r="I1807" s="58">
        <f xml:space="preserve"> IF( ISNA( 'F_Input Override'!I1807 ), "", IF( ISBLANK( 'F_Input Override'!I1807 ), 'F_Inputs - BP'!I1807, 'F_Input Override'!I1807 ) )</f>
        <v>0</v>
      </c>
      <c r="J1807" s="58">
        <f xml:space="preserve"> IF( ISNA( 'F_Input Override'!J1807 ), "", IF( ISBLANK( 'F_Input Override'!J1807 ), 'F_Inputs - BP'!J1807, 'F_Input Override'!J1807 ) )</f>
        <v>0</v>
      </c>
      <c r="K1807" s="64" t="str">
        <f xml:space="preserve"> INDEX(Lookup!C:C, MATCH('Inp - BP final'!B1807, Lookup!B:B, 0),)</f>
        <v>Plus totex BIO</v>
      </c>
    </row>
    <row r="1808" spans="1:11">
      <c r="A1808" t="s">
        <v>356</v>
      </c>
      <c r="B1808" t="s">
        <v>300</v>
      </c>
      <c r="C1808" t="s">
        <v>301</v>
      </c>
      <c r="D1808" t="s">
        <v>47</v>
      </c>
      <c r="E1808" t="s">
        <v>41</v>
      </c>
      <c r="F1808" s="58">
        <f xml:space="preserve"> IF( ISNA( 'F_Input Override'!F1808 ), "", IF( ISBLANK( 'F_Input Override'!F1808 ), 'F_Inputs - BP'!F1808, 'F_Input Override'!F1808 ) )</f>
        <v>0</v>
      </c>
      <c r="G1808" s="58">
        <f xml:space="preserve"> IF( ISNA( 'F_Input Override'!G1808 ), "", IF( ISBLANK( 'F_Input Override'!G1808 ), 'F_Inputs - BP'!G1808, 'F_Input Override'!G1808 ) )</f>
        <v>0</v>
      </c>
      <c r="H1808" s="58">
        <f xml:space="preserve"> IF( ISNA( 'F_Input Override'!H1808 ), "", IF( ISBLANK( 'F_Input Override'!H1808 ), 'F_Inputs - BP'!H1808, 'F_Input Override'!H1808 ) )</f>
        <v>0</v>
      </c>
      <c r="I1808" s="58">
        <f xml:space="preserve"> IF( ISNA( 'F_Input Override'!I1808 ), "", IF( ISBLANK( 'F_Input Override'!I1808 ), 'F_Inputs - BP'!I1808, 'F_Input Override'!I1808 ) )</f>
        <v>0</v>
      </c>
      <c r="J1808" s="58">
        <f xml:space="preserve"> IF( ISNA( 'F_Input Override'!J1808 ), "", IF( ISBLANK( 'F_Input Override'!J1808 ), 'F_Inputs - BP'!J1808, 'F_Input Override'!J1808 ) )</f>
        <v>0</v>
      </c>
      <c r="K1808" s="64" t="str">
        <f xml:space="preserve"> INDEX(Lookup!C:C, MATCH('Inp - BP final'!B1808, Lookup!B:B, 0),)</f>
        <v>Plus totex BIO</v>
      </c>
    </row>
    <row r="1809" spans="1:12">
      <c r="A1809" t="s">
        <v>356</v>
      </c>
      <c r="B1809" t="s">
        <v>302</v>
      </c>
      <c r="C1809" t="s">
        <v>303</v>
      </c>
      <c r="D1809" t="s">
        <v>47</v>
      </c>
      <c r="E1809" t="s">
        <v>41</v>
      </c>
      <c r="F1809" s="58">
        <f xml:space="preserve"> IF( ISNA( 'F_Input Override'!F1809 ), "", IF( ISBLANK( 'F_Input Override'!F1809 ), 'F_Inputs - BP'!F1809, 'F_Input Override'!F1809 ) )</f>
        <v>0</v>
      </c>
      <c r="G1809" s="58">
        <f xml:space="preserve"> IF( ISNA( 'F_Input Override'!G1809 ), "", IF( ISBLANK( 'F_Input Override'!G1809 ), 'F_Inputs - BP'!G1809, 'F_Input Override'!G1809 ) )</f>
        <v>0</v>
      </c>
      <c r="H1809" s="58">
        <f xml:space="preserve"> IF( ISNA( 'F_Input Override'!H1809 ), "", IF( ISBLANK( 'F_Input Override'!H1809 ), 'F_Inputs - BP'!H1809, 'F_Input Override'!H1809 ) )</f>
        <v>0</v>
      </c>
      <c r="I1809" s="58">
        <f xml:space="preserve"> IF( ISNA( 'F_Input Override'!I1809 ), "", IF( ISBLANK( 'F_Input Override'!I1809 ), 'F_Inputs - BP'!I1809, 'F_Input Override'!I1809 ) )</f>
        <v>0</v>
      </c>
      <c r="J1809" s="58">
        <f xml:space="preserve"> IF( ISNA( 'F_Input Override'!J1809 ), "", IF( ISBLANK( 'F_Input Override'!J1809 ), 'F_Inputs - BP'!J1809, 'F_Input Override'!J1809 ) )</f>
        <v>0</v>
      </c>
      <c r="K1809" s="64" t="str">
        <f xml:space="preserve"> INDEX(Lookup!C:C, MATCH('Inp - BP final'!B1809, Lookup!B:B, 0),)</f>
        <v>Plus totex BIO</v>
      </c>
    </row>
    <row r="1810" spans="1:12">
      <c r="A1810" t="s">
        <v>356</v>
      </c>
      <c r="B1810" t="s">
        <v>304</v>
      </c>
      <c r="C1810" t="s">
        <v>305</v>
      </c>
      <c r="D1810" t="s">
        <v>47</v>
      </c>
      <c r="E1810" t="s">
        <v>41</v>
      </c>
      <c r="F1810" s="58">
        <f xml:space="preserve"> IF( ISNA( 'F_Input Override'!F1810 ), "", IF( ISBLANK( 'F_Input Override'!F1810 ), 'F_Inputs - BP'!F1810, 'F_Input Override'!F1810 ) )</f>
        <v>0</v>
      </c>
      <c r="G1810" s="58">
        <f xml:space="preserve"> IF( ISNA( 'F_Input Override'!G1810 ), "", IF( ISBLANK( 'F_Input Override'!G1810 ), 'F_Inputs - BP'!G1810, 'F_Input Override'!G1810 ) )</f>
        <v>0</v>
      </c>
      <c r="H1810" s="58">
        <f xml:space="preserve"> IF( ISNA( 'F_Input Override'!H1810 ), "", IF( ISBLANK( 'F_Input Override'!H1810 ), 'F_Inputs - BP'!H1810, 'F_Input Override'!H1810 ) )</f>
        <v>0</v>
      </c>
      <c r="I1810" s="58">
        <f xml:space="preserve"> IF( ISNA( 'F_Input Override'!I1810 ), "", IF( ISBLANK( 'F_Input Override'!I1810 ), 'F_Inputs - BP'!I1810, 'F_Input Override'!I1810 ) )</f>
        <v>0</v>
      </c>
      <c r="J1810" s="58">
        <f xml:space="preserve"> IF( ISNA( 'F_Input Override'!J1810 ), "", IF( ISBLANK( 'F_Input Override'!J1810 ), 'F_Inputs - BP'!J1810, 'F_Input Override'!J1810 ) )</f>
        <v>0</v>
      </c>
      <c r="K1810" s="64" t="str">
        <f xml:space="preserve"> INDEX(Lookup!C:C, MATCH('Inp - BP final'!B1810, Lookup!B:B, 0),)</f>
        <v>Plus totex ADDN1</v>
      </c>
    </row>
    <row r="1811" spans="1:12">
      <c r="A1811" t="s">
        <v>356</v>
      </c>
      <c r="B1811" t="s">
        <v>306</v>
      </c>
      <c r="C1811" t="s">
        <v>307</v>
      </c>
      <c r="D1811" t="s">
        <v>47</v>
      </c>
      <c r="E1811" t="s">
        <v>41</v>
      </c>
      <c r="F1811" s="58">
        <f xml:space="preserve"> IF( ISNA( 'F_Input Override'!F1811 ), "", IF( ISBLANK( 'F_Input Override'!F1811 ), 'F_Inputs - BP'!F1811, 'F_Input Override'!F1811 ) )</f>
        <v>0</v>
      </c>
      <c r="G1811" s="58">
        <f xml:space="preserve"> IF( ISNA( 'F_Input Override'!G1811 ), "", IF( ISBLANK( 'F_Input Override'!G1811 ), 'F_Inputs - BP'!G1811, 'F_Input Override'!G1811 ) )</f>
        <v>0</v>
      </c>
      <c r="H1811" s="58">
        <f xml:space="preserve"> IF( ISNA( 'F_Input Override'!H1811 ), "", IF( ISBLANK( 'F_Input Override'!H1811 ), 'F_Inputs - BP'!H1811, 'F_Input Override'!H1811 ) )</f>
        <v>0</v>
      </c>
      <c r="I1811" s="58">
        <f xml:space="preserve"> IF( ISNA( 'F_Input Override'!I1811 ), "", IF( ISBLANK( 'F_Input Override'!I1811 ), 'F_Inputs - BP'!I1811, 'F_Input Override'!I1811 ) )</f>
        <v>0</v>
      </c>
      <c r="J1811" s="58">
        <f xml:space="preserve"> IF( ISNA( 'F_Input Override'!J1811 ), "", IF( ISBLANK( 'F_Input Override'!J1811 ), 'F_Inputs - BP'!J1811, 'F_Input Override'!J1811 ) )</f>
        <v>0</v>
      </c>
      <c r="K1811" s="64" t="str">
        <f xml:space="preserve"> INDEX(Lookup!C:C, MATCH('Inp - BP final'!B1811, Lookup!B:B, 0),)</f>
        <v>Plus totex ADDN2</v>
      </c>
    </row>
    <row r="1812" spans="1:12">
      <c r="A1812" t="s">
        <v>356</v>
      </c>
      <c r="B1812" t="s">
        <v>308</v>
      </c>
      <c r="C1812" t="s">
        <v>309</v>
      </c>
      <c r="D1812" t="s">
        <v>47</v>
      </c>
      <c r="E1812" t="s">
        <v>41</v>
      </c>
      <c r="F1812" s="58">
        <f xml:space="preserve"> IF( ISNA( 'F_Input Override'!F1812 ), "", IF( ISBLANK( 'F_Input Override'!F1812 ), 'F_Inputs - BP'!F1812, 'F_Input Override'!F1812 ) )</f>
        <v>0</v>
      </c>
      <c r="G1812" s="58">
        <f xml:space="preserve"> IF( ISNA( 'F_Input Override'!G1812 ), "", IF( ISBLANK( 'F_Input Override'!G1812 ), 'F_Inputs - BP'!G1812, 'F_Input Override'!G1812 ) )</f>
        <v>0</v>
      </c>
      <c r="H1812" s="58">
        <f xml:space="preserve"> IF( ISNA( 'F_Input Override'!H1812 ), "", IF( ISBLANK( 'F_Input Override'!H1812 ), 'F_Inputs - BP'!H1812, 'F_Input Override'!H1812 ) )</f>
        <v>0</v>
      </c>
      <c r="I1812" s="58">
        <f xml:space="preserve"> IF( ISNA( 'F_Input Override'!I1812 ), "", IF( ISBLANK( 'F_Input Override'!I1812 ), 'F_Inputs - BP'!I1812, 'F_Input Override'!I1812 ) )</f>
        <v>0</v>
      </c>
      <c r="J1812" s="58">
        <f xml:space="preserve"> IF( ISNA( 'F_Input Override'!J1812 ), "", IF( ISBLANK( 'F_Input Override'!J1812 ), 'F_Inputs - BP'!J1812, 'F_Input Override'!J1812 ) )</f>
        <v>0</v>
      </c>
      <c r="K1812" s="64" t="str">
        <f xml:space="preserve"> INDEX(Lookup!C:C, MATCH('Inp - BP final'!B1812, Lookup!B:B, 0),)</f>
        <v>Plus totex Total</v>
      </c>
    </row>
    <row r="1813" spans="1:12">
      <c r="A1813" t="s">
        <v>356</v>
      </c>
      <c r="B1813" t="s">
        <v>310</v>
      </c>
      <c r="C1813" t="s">
        <v>311</v>
      </c>
      <c r="D1813" t="s">
        <v>47</v>
      </c>
      <c r="E1813" t="s">
        <v>41</v>
      </c>
      <c r="F1813" s="58">
        <f xml:space="preserve"> IF( ISNA( 'F_Input Override'!F1813 ), "", IF( ISBLANK( 'F_Input Override'!F1813 ), 'F_Inputs - BP'!F1813, 'F_Input Override'!F1813 ) )</f>
        <v>5.1050000000000004</v>
      </c>
      <c r="G1813" s="58">
        <f xml:space="preserve"> IF( ISNA( 'F_Input Override'!G1813 ), "", IF( ISBLANK( 'F_Input Override'!G1813 ), 'F_Inputs - BP'!G1813, 'F_Input Override'!G1813 ) )</f>
        <v>5.109</v>
      </c>
      <c r="H1813" s="58">
        <f xml:space="preserve"> IF( ISNA( 'F_Input Override'!H1813 ), "", IF( ISBLANK( 'F_Input Override'!H1813 ), 'F_Inputs - BP'!H1813, 'F_Input Override'!H1813 ) )</f>
        <v>5.5949999999999998</v>
      </c>
      <c r="I1813" s="58">
        <f xml:space="preserve"> IF( ISNA( 'F_Input Override'!I1813 ), "", IF( ISBLANK( 'F_Input Override'!I1813 ), 'F_Inputs - BP'!I1813, 'F_Input Override'!I1813 ) )</f>
        <v>6.0739999999999998</v>
      </c>
      <c r="J1813" s="58">
        <f xml:space="preserve"> IF( ISNA( 'F_Input Override'!J1813 ), "", IF( ISBLANK( 'F_Input Override'!J1813 ), 'F_Inputs - BP'!J1813, 'F_Input Override'!J1813 ) )</f>
        <v>6.7480000000000002</v>
      </c>
      <c r="K1813" s="64" t="str">
        <f xml:space="preserve"> INDEX(Lookup!C:C, MATCH('Inp - BP final'!B1813, Lookup!B:B, 0),)</f>
        <v>WN+ - DS capex</v>
      </c>
    </row>
    <row r="1814" spans="1:12">
      <c r="A1814" t="s">
        <v>356</v>
      </c>
      <c r="B1814" t="s">
        <v>312</v>
      </c>
      <c r="C1814" t="s">
        <v>313</v>
      </c>
      <c r="D1814" t="s">
        <v>47</v>
      </c>
      <c r="E1814" t="s">
        <v>41</v>
      </c>
      <c r="F1814" s="58">
        <f xml:space="preserve"> IF( ISNA( 'F_Input Override'!F1814 ), "", IF( ISBLANK( 'F_Input Override'!F1814 ), 'F_Inputs - BP'!F1814, 'F_Input Override'!F1814 ) )</f>
        <v>0</v>
      </c>
      <c r="G1814" s="58">
        <f xml:space="preserve"> IF( ISNA( 'F_Input Override'!G1814 ), "", IF( ISBLANK( 'F_Input Override'!G1814 ), 'F_Inputs - BP'!G1814, 'F_Input Override'!G1814 ) )</f>
        <v>0</v>
      </c>
      <c r="H1814" s="58">
        <f xml:space="preserve"> IF( ISNA( 'F_Input Override'!H1814 ), "", IF( ISBLANK( 'F_Input Override'!H1814 ), 'F_Inputs - BP'!H1814, 'F_Input Override'!H1814 ) )</f>
        <v>0</v>
      </c>
      <c r="I1814" s="58">
        <f xml:space="preserve"> IF( ISNA( 'F_Input Override'!I1814 ), "", IF( ISBLANK( 'F_Input Override'!I1814 ), 'F_Inputs - BP'!I1814, 'F_Input Override'!I1814 ) )</f>
        <v>0</v>
      </c>
      <c r="J1814" s="58">
        <f xml:space="preserve"> IF( ISNA( 'F_Input Override'!J1814 ), "", IF( ISBLANK( 'F_Input Override'!J1814 ), 'F_Inputs - BP'!J1814, 'F_Input Override'!J1814 ) )</f>
        <v>0</v>
      </c>
      <c r="K1814" s="64" t="str">
        <f xml:space="preserve"> INDEX(Lookup!C:C, MATCH('Inp - BP final'!B1814, Lookup!B:B, 0),)</f>
        <v>WN+ - DS opex</v>
      </c>
    </row>
    <row r="1815" spans="1:12">
      <c r="A1815" t="s">
        <v>356</v>
      </c>
      <c r="B1815" t="s">
        <v>314</v>
      </c>
      <c r="C1815" t="s">
        <v>315</v>
      </c>
      <c r="D1815" t="s">
        <v>47</v>
      </c>
      <c r="E1815" t="s">
        <v>41</v>
      </c>
      <c r="F1815" s="58">
        <f xml:space="preserve"> IF( ISNA( 'F_Input Override'!F1815 ), "", IF( ISBLANK( 'F_Input Override'!F1815 ), 'F_Inputs - BP'!F1815, 'F_Input Override'!F1815 ) )</f>
        <v>5.1050000000000004</v>
      </c>
      <c r="G1815" s="58">
        <f xml:space="preserve"> IF( ISNA( 'F_Input Override'!G1815 ), "", IF( ISBLANK( 'F_Input Override'!G1815 ), 'F_Inputs - BP'!G1815, 'F_Input Override'!G1815 ) )</f>
        <v>5.109</v>
      </c>
      <c r="H1815" s="58">
        <f xml:space="preserve"> IF( ISNA( 'F_Input Override'!H1815 ), "", IF( ISBLANK( 'F_Input Override'!H1815 ), 'F_Inputs - BP'!H1815, 'F_Input Override'!H1815 ) )</f>
        <v>5.5949999999999998</v>
      </c>
      <c r="I1815" s="58">
        <f xml:space="preserve"> IF( ISNA( 'F_Input Override'!I1815 ), "", IF( ISBLANK( 'F_Input Override'!I1815 ), 'F_Inputs - BP'!I1815, 'F_Input Override'!I1815 ) )</f>
        <v>6.0739999999999998</v>
      </c>
      <c r="J1815" s="58">
        <f xml:space="preserve"> IF( ISNA( 'F_Input Override'!J1815 ), "", IF( ISBLANK( 'F_Input Override'!J1815 ), 'F_Inputs - BP'!J1815, 'F_Input Override'!J1815 ) )</f>
        <v>6.7480000000000002</v>
      </c>
      <c r="K1815" s="64" t="str">
        <f xml:space="preserve"> INDEX(Lookup!C:C, MATCH('Inp - BP final'!B1815, Lookup!B:B, 0),)</f>
        <v>WN+ - DS totex</v>
      </c>
      <c r="L1815" t="s">
        <v>366</v>
      </c>
    </row>
    <row r="1816" spans="1:12">
      <c r="A1816" t="s">
        <v>356</v>
      </c>
      <c r="B1816" t="s">
        <v>316</v>
      </c>
      <c r="C1816" t="s">
        <v>317</v>
      </c>
      <c r="D1816" t="s">
        <v>47</v>
      </c>
      <c r="E1816" t="s">
        <v>41</v>
      </c>
      <c r="F1816" s="58" t="str">
        <f xml:space="preserve"> IF( ISNA( 'F_Input Override'!F1816 ), "", IF( ISBLANK( 'F_Input Override'!F1816 ), 'F_Inputs - BP'!F1816, 'F_Input Override'!F1816 ) )</f>
        <v/>
      </c>
      <c r="G1816" s="58" t="str">
        <f xml:space="preserve"> IF( ISNA( 'F_Input Override'!G1816 ), "", IF( ISBLANK( 'F_Input Override'!G1816 ), 'F_Inputs - BP'!G1816, 'F_Input Override'!G1816 ) )</f>
        <v/>
      </c>
      <c r="H1816" s="58" t="str">
        <f xml:space="preserve"> IF( ISNA( 'F_Input Override'!H1816 ), "", IF( ISBLANK( 'F_Input Override'!H1816 ), 'F_Inputs - BP'!H1816, 'F_Input Override'!H1816 ) )</f>
        <v/>
      </c>
      <c r="I1816" s="58" t="str">
        <f xml:space="preserve"> IF( ISNA( 'F_Input Override'!I1816 ), "", IF( ISBLANK( 'F_Input Override'!I1816 ), 'F_Inputs - BP'!I1816, 'F_Input Override'!I1816 ) )</f>
        <v/>
      </c>
      <c r="J1816" s="58" t="str">
        <f xml:space="preserve"> IF( ISNA( 'F_Input Override'!J1816 ), "", IF( ISBLANK( 'F_Input Override'!J1816 ), 'F_Inputs - BP'!J1816, 'F_Input Override'!J1816 ) )</f>
        <v/>
      </c>
      <c r="K1816" s="64" t="str">
        <f xml:space="preserve"> INDEX(Lookup!C:C, MATCH('Inp - BP final'!B1816, Lookup!B:B, 0),)</f>
        <v>WN+ - DS capex</v>
      </c>
    </row>
    <row r="1817" spans="1:12">
      <c r="A1817" t="s">
        <v>356</v>
      </c>
      <c r="B1817" t="s">
        <v>319</v>
      </c>
      <c r="C1817" t="s">
        <v>320</v>
      </c>
      <c r="D1817" t="s">
        <v>47</v>
      </c>
      <c r="E1817" t="s">
        <v>41</v>
      </c>
      <c r="F1817" s="58" t="str">
        <f xml:space="preserve"> IF( ISNA( 'F_Input Override'!F1817 ), "", IF( ISBLANK( 'F_Input Override'!F1817 ), 'F_Inputs - BP'!F1817, 'F_Input Override'!F1817 ) )</f>
        <v/>
      </c>
      <c r="G1817" s="58" t="str">
        <f xml:space="preserve"> IF( ISNA( 'F_Input Override'!G1817 ), "", IF( ISBLANK( 'F_Input Override'!G1817 ), 'F_Inputs - BP'!G1817, 'F_Input Override'!G1817 ) )</f>
        <v/>
      </c>
      <c r="H1817" s="58" t="str">
        <f xml:space="preserve"> IF( ISNA( 'F_Input Override'!H1817 ), "", IF( ISBLANK( 'F_Input Override'!H1817 ), 'F_Inputs - BP'!H1817, 'F_Input Override'!H1817 ) )</f>
        <v/>
      </c>
      <c r="I1817" s="58" t="str">
        <f xml:space="preserve"> IF( ISNA( 'F_Input Override'!I1817 ), "", IF( ISBLANK( 'F_Input Override'!I1817 ), 'F_Inputs - BP'!I1817, 'F_Input Override'!I1817 ) )</f>
        <v/>
      </c>
      <c r="J1817" s="58" t="str">
        <f xml:space="preserve"> IF( ISNA( 'F_Input Override'!J1817 ), "", IF( ISBLANK( 'F_Input Override'!J1817 ), 'F_Inputs - BP'!J1817, 'F_Input Override'!J1817 ) )</f>
        <v/>
      </c>
      <c r="K1817" s="64" t="str">
        <f xml:space="preserve"> INDEX(Lookup!C:C, MATCH('Inp - BP final'!B1817, Lookup!B:B, 0),)</f>
        <v>WN+ - DS opex</v>
      </c>
    </row>
    <row r="1818" spans="1:12">
      <c r="A1818" t="s">
        <v>356</v>
      </c>
      <c r="B1818" t="s">
        <v>321</v>
      </c>
      <c r="C1818" t="s">
        <v>322</v>
      </c>
      <c r="D1818" t="s">
        <v>47</v>
      </c>
      <c r="E1818" t="s">
        <v>41</v>
      </c>
      <c r="F1818" s="58">
        <f xml:space="preserve"> IF( ISNA( 'F_Input Override'!F1818 ), "", IF( ISBLANK( 'F_Input Override'!F1818 ), 'F_Inputs - BP'!F1818, 'F_Input Override'!F1818 ) )</f>
        <v>0</v>
      </c>
      <c r="G1818" s="58">
        <f xml:space="preserve"> IF( ISNA( 'F_Input Override'!G1818 ), "", IF( ISBLANK( 'F_Input Override'!G1818 ), 'F_Inputs - BP'!G1818, 'F_Input Override'!G1818 ) )</f>
        <v>0</v>
      </c>
      <c r="H1818" s="58">
        <f xml:space="preserve"> IF( ISNA( 'F_Input Override'!H1818 ), "", IF( ISBLANK( 'F_Input Override'!H1818 ), 'F_Inputs - BP'!H1818, 'F_Input Override'!H1818 ) )</f>
        <v>0</v>
      </c>
      <c r="I1818" s="58">
        <f xml:space="preserve"> IF( ISNA( 'F_Input Override'!I1818 ), "", IF( ISBLANK( 'F_Input Override'!I1818 ), 'F_Inputs - BP'!I1818, 'F_Input Override'!I1818 ) )</f>
        <v>0</v>
      </c>
      <c r="J1818" s="58">
        <f xml:space="preserve"> IF( ISNA( 'F_Input Override'!J1818 ), "", IF( ISBLANK( 'F_Input Override'!J1818 ), 'F_Inputs - BP'!J1818, 'F_Input Override'!J1818 ) )</f>
        <v>0</v>
      </c>
      <c r="K1818" s="64" t="str">
        <f xml:space="preserve"> INDEX(Lookup!C:C, MATCH('Inp - BP final'!B1818, Lookup!B:B, 0),)</f>
        <v>WN+ - DS totex</v>
      </c>
      <c r="L1818" t="s">
        <v>366</v>
      </c>
    </row>
    <row r="1819" spans="1:12">
      <c r="A1819" t="s">
        <v>356</v>
      </c>
      <c r="B1819" t="s">
        <v>323</v>
      </c>
      <c r="C1819" t="s">
        <v>324</v>
      </c>
      <c r="D1819" t="s">
        <v>47</v>
      </c>
      <c r="E1819" t="s">
        <v>41</v>
      </c>
      <c r="F1819" s="58" t="str">
        <f xml:space="preserve"> IF( ISNA( 'F_Input Override'!F1819 ), "", IF( ISBLANK( 'F_Input Override'!F1819 ), 'F_Inputs - BP'!F1819, 'F_Input Override'!F1819 ) )</f>
        <v/>
      </c>
      <c r="G1819" s="58" t="str">
        <f xml:space="preserve"> IF( ISNA( 'F_Input Override'!G1819 ), "", IF( ISBLANK( 'F_Input Override'!G1819 ), 'F_Inputs - BP'!G1819, 'F_Input Override'!G1819 ) )</f>
        <v/>
      </c>
      <c r="H1819" s="58" t="str">
        <f xml:space="preserve"> IF( ISNA( 'F_Input Override'!H1819 ), "", IF( ISBLANK( 'F_Input Override'!H1819 ), 'F_Inputs - BP'!H1819, 'F_Input Override'!H1819 ) )</f>
        <v/>
      </c>
      <c r="I1819" s="58" t="str">
        <f xml:space="preserve"> IF( ISNA( 'F_Input Override'!I1819 ), "", IF( ISBLANK( 'F_Input Override'!I1819 ), 'F_Inputs - BP'!I1819, 'F_Input Override'!I1819 ) )</f>
        <v/>
      </c>
      <c r="J1819" s="58" t="str">
        <f xml:space="preserve"> IF( ISNA( 'F_Input Override'!J1819 ), "", IF( ISBLANK( 'F_Input Override'!J1819 ), 'F_Inputs - BP'!J1819, 'F_Input Override'!J1819 ) )</f>
        <v/>
      </c>
      <c r="K1819" s="64" t="str">
        <f xml:space="preserve"> INDEX(Lookup!C:C, MATCH('Inp - BP final'!B1819, Lookup!B:B, 0),)</f>
        <v>WWN+ - DS capex</v>
      </c>
    </row>
    <row r="1820" spans="1:12">
      <c r="A1820" t="s">
        <v>356</v>
      </c>
      <c r="B1820" t="s">
        <v>325</v>
      </c>
      <c r="C1820" t="s">
        <v>326</v>
      </c>
      <c r="D1820" t="s">
        <v>47</v>
      </c>
      <c r="E1820" t="s">
        <v>41</v>
      </c>
      <c r="F1820" s="58" t="str">
        <f xml:space="preserve"> IF( ISNA( 'F_Input Override'!F1820 ), "", IF( ISBLANK( 'F_Input Override'!F1820 ), 'F_Inputs - BP'!F1820, 'F_Input Override'!F1820 ) )</f>
        <v/>
      </c>
      <c r="G1820" s="58" t="str">
        <f xml:space="preserve"> IF( ISNA( 'F_Input Override'!G1820 ), "", IF( ISBLANK( 'F_Input Override'!G1820 ), 'F_Inputs - BP'!G1820, 'F_Input Override'!G1820 ) )</f>
        <v/>
      </c>
      <c r="H1820" s="58" t="str">
        <f xml:space="preserve"> IF( ISNA( 'F_Input Override'!H1820 ), "", IF( ISBLANK( 'F_Input Override'!H1820 ), 'F_Inputs - BP'!H1820, 'F_Input Override'!H1820 ) )</f>
        <v/>
      </c>
      <c r="I1820" s="58" t="str">
        <f xml:space="preserve"> IF( ISNA( 'F_Input Override'!I1820 ), "", IF( ISBLANK( 'F_Input Override'!I1820 ), 'F_Inputs - BP'!I1820, 'F_Input Override'!I1820 ) )</f>
        <v/>
      </c>
      <c r="J1820" s="58" t="str">
        <f xml:space="preserve"> IF( ISNA( 'F_Input Override'!J1820 ), "", IF( ISBLANK( 'F_Input Override'!J1820 ), 'F_Inputs - BP'!J1820, 'F_Input Override'!J1820 ) )</f>
        <v/>
      </c>
      <c r="K1820" s="64" t="str">
        <f xml:space="preserve"> INDEX(Lookup!C:C, MATCH('Inp - BP final'!B1820, Lookup!B:B, 0),)</f>
        <v>WWN+ - DS capex</v>
      </c>
    </row>
    <row r="1821" spans="1:12">
      <c r="A1821" t="s">
        <v>356</v>
      </c>
      <c r="B1821" t="s">
        <v>327</v>
      </c>
      <c r="C1821" t="s">
        <v>328</v>
      </c>
      <c r="D1821" t="s">
        <v>47</v>
      </c>
      <c r="E1821" t="s">
        <v>41</v>
      </c>
      <c r="F1821" s="58" t="str">
        <f xml:space="preserve"> IF( ISNA( 'F_Input Override'!F1821 ), "", IF( ISBLANK( 'F_Input Override'!F1821 ), 'F_Inputs - BP'!F1821, 'F_Input Override'!F1821 ) )</f>
        <v/>
      </c>
      <c r="G1821" s="58" t="str">
        <f xml:space="preserve"> IF( ISNA( 'F_Input Override'!G1821 ), "", IF( ISBLANK( 'F_Input Override'!G1821 ), 'F_Inputs - BP'!G1821, 'F_Input Override'!G1821 ) )</f>
        <v/>
      </c>
      <c r="H1821" s="58" t="str">
        <f xml:space="preserve"> IF( ISNA( 'F_Input Override'!H1821 ), "", IF( ISBLANK( 'F_Input Override'!H1821 ), 'F_Inputs - BP'!H1821, 'F_Input Override'!H1821 ) )</f>
        <v/>
      </c>
      <c r="I1821" s="58" t="str">
        <f xml:space="preserve"> IF( ISNA( 'F_Input Override'!I1821 ), "", IF( ISBLANK( 'F_Input Override'!I1821 ), 'F_Inputs - BP'!I1821, 'F_Input Override'!I1821 ) )</f>
        <v/>
      </c>
      <c r="J1821" s="58" t="str">
        <f xml:space="preserve"> IF( ISNA( 'F_Input Override'!J1821 ), "", IF( ISBLANK( 'F_Input Override'!J1821 ), 'F_Inputs - BP'!J1821, 'F_Input Override'!J1821 ) )</f>
        <v/>
      </c>
      <c r="K1821" s="64" t="str">
        <f xml:space="preserve"> INDEX(Lookup!C:C, MATCH('Inp - BP final'!B1821, Lookup!B:B, 0),)</f>
        <v>WWN+ - DS capex</v>
      </c>
    </row>
    <row r="1822" spans="1:12">
      <c r="A1822" t="s">
        <v>356</v>
      </c>
      <c r="B1822" t="s">
        <v>329</v>
      </c>
      <c r="C1822" t="s">
        <v>330</v>
      </c>
      <c r="D1822" t="s">
        <v>47</v>
      </c>
      <c r="E1822" t="s">
        <v>41</v>
      </c>
      <c r="F1822" s="58" t="str">
        <f xml:space="preserve"> IF( ISNA( 'F_Input Override'!F1822 ), "", IF( ISBLANK( 'F_Input Override'!F1822 ), 'F_Inputs - BP'!F1822, 'F_Input Override'!F1822 ) )</f>
        <v/>
      </c>
      <c r="G1822" s="58" t="str">
        <f xml:space="preserve"> IF( ISNA( 'F_Input Override'!G1822 ), "", IF( ISBLANK( 'F_Input Override'!G1822 ), 'F_Inputs - BP'!G1822, 'F_Input Override'!G1822 ) )</f>
        <v/>
      </c>
      <c r="H1822" s="58" t="str">
        <f xml:space="preserve"> IF( ISNA( 'F_Input Override'!H1822 ), "", IF( ISBLANK( 'F_Input Override'!H1822 ), 'F_Inputs - BP'!H1822, 'F_Input Override'!H1822 ) )</f>
        <v/>
      </c>
      <c r="I1822" s="58" t="str">
        <f xml:space="preserve"> IF( ISNA( 'F_Input Override'!I1822 ), "", IF( ISBLANK( 'F_Input Override'!I1822 ), 'F_Inputs - BP'!I1822, 'F_Input Override'!I1822 ) )</f>
        <v/>
      </c>
      <c r="J1822" s="58" t="str">
        <f xml:space="preserve"> IF( ISNA( 'F_Input Override'!J1822 ), "", IF( ISBLANK( 'F_Input Override'!J1822 ), 'F_Inputs - BP'!J1822, 'F_Input Override'!J1822 ) )</f>
        <v/>
      </c>
      <c r="K1822" s="64" t="str">
        <f xml:space="preserve"> INDEX(Lookup!C:C, MATCH('Inp - BP final'!B1822, Lookup!B:B, 0),)</f>
        <v>WWN+ - DS capex</v>
      </c>
    </row>
    <row r="1823" spans="1:12">
      <c r="A1823" t="s">
        <v>356</v>
      </c>
      <c r="B1823" t="s">
        <v>331</v>
      </c>
      <c r="C1823" t="s">
        <v>332</v>
      </c>
      <c r="D1823" t="s">
        <v>47</v>
      </c>
      <c r="E1823" t="s">
        <v>41</v>
      </c>
      <c r="F1823" s="58" t="str">
        <f xml:space="preserve"> IF( ISNA( 'F_Input Override'!F1823 ), "", IF( ISBLANK( 'F_Input Override'!F1823 ), 'F_Inputs - BP'!F1823, 'F_Input Override'!F1823 ) )</f>
        <v/>
      </c>
      <c r="G1823" s="58" t="str">
        <f xml:space="preserve"> IF( ISNA( 'F_Input Override'!G1823 ), "", IF( ISBLANK( 'F_Input Override'!G1823 ), 'F_Inputs - BP'!G1823, 'F_Input Override'!G1823 ) )</f>
        <v/>
      </c>
      <c r="H1823" s="58" t="str">
        <f xml:space="preserve"> IF( ISNA( 'F_Input Override'!H1823 ), "", IF( ISBLANK( 'F_Input Override'!H1823 ), 'F_Inputs - BP'!H1823, 'F_Input Override'!H1823 ) )</f>
        <v/>
      </c>
      <c r="I1823" s="58" t="str">
        <f xml:space="preserve"> IF( ISNA( 'F_Input Override'!I1823 ), "", IF( ISBLANK( 'F_Input Override'!I1823 ), 'F_Inputs - BP'!I1823, 'F_Input Override'!I1823 ) )</f>
        <v/>
      </c>
      <c r="J1823" s="58" t="str">
        <f xml:space="preserve"> IF( ISNA( 'F_Input Override'!J1823 ), "", IF( ISBLANK( 'F_Input Override'!J1823 ), 'F_Inputs - BP'!J1823, 'F_Input Override'!J1823 ) )</f>
        <v/>
      </c>
      <c r="K1823" s="64" t="str">
        <f xml:space="preserve"> INDEX(Lookup!C:C, MATCH('Inp - BP final'!B1823, Lookup!B:B, 0),)</f>
        <v>WWN+ - DS capex</v>
      </c>
    </row>
    <row r="1824" spans="1:12">
      <c r="A1824" t="s">
        <v>356</v>
      </c>
      <c r="B1824" t="s">
        <v>333</v>
      </c>
      <c r="C1824" t="s">
        <v>334</v>
      </c>
      <c r="D1824" t="s">
        <v>47</v>
      </c>
      <c r="E1824" t="s">
        <v>41</v>
      </c>
      <c r="F1824" s="58">
        <f xml:space="preserve"> IF( ISNA( 'F_Input Override'!F1824 ), "", IF( ISBLANK( 'F_Input Override'!F1824 ), 'F_Inputs - BP'!F1824, 'F_Input Override'!F1824 ) )</f>
        <v>0</v>
      </c>
      <c r="G1824" s="58">
        <f xml:space="preserve"> IF( ISNA( 'F_Input Override'!G1824 ), "", IF( ISBLANK( 'F_Input Override'!G1824 ), 'F_Inputs - BP'!G1824, 'F_Input Override'!G1824 ) )</f>
        <v>0</v>
      </c>
      <c r="H1824" s="58">
        <f xml:space="preserve"> IF( ISNA( 'F_Input Override'!H1824 ), "", IF( ISBLANK( 'F_Input Override'!H1824 ), 'F_Inputs - BP'!H1824, 'F_Input Override'!H1824 ) )</f>
        <v>0</v>
      </c>
      <c r="I1824" s="58">
        <f xml:space="preserve"> IF( ISNA( 'F_Input Override'!I1824 ), "", IF( ISBLANK( 'F_Input Override'!I1824 ), 'F_Inputs - BP'!I1824, 'F_Input Override'!I1824 ) )</f>
        <v>0</v>
      </c>
      <c r="J1824" s="58">
        <f xml:space="preserve"> IF( ISNA( 'F_Input Override'!J1824 ), "", IF( ISBLANK( 'F_Input Override'!J1824 ), 'F_Inputs - BP'!J1824, 'F_Input Override'!J1824 ) )</f>
        <v>0</v>
      </c>
      <c r="K1824" s="64" t="str">
        <f xml:space="preserve"> INDEX(Lookup!C:C, MATCH('Inp - BP final'!B1824, Lookup!B:B, 0),)</f>
        <v>WWN+ - Total DS capex</v>
      </c>
      <c r="L1824" t="s">
        <v>366</v>
      </c>
    </row>
    <row r="1825" spans="1:12">
      <c r="A1825" t="s">
        <v>356</v>
      </c>
      <c r="B1825" t="s">
        <v>335</v>
      </c>
      <c r="C1825" t="s">
        <v>336</v>
      </c>
      <c r="D1825" t="s">
        <v>47</v>
      </c>
      <c r="E1825" t="s">
        <v>41</v>
      </c>
      <c r="F1825" s="58" t="str">
        <f xml:space="preserve"> IF( ISNA( 'F_Input Override'!F1825 ), "", IF( ISBLANK( 'F_Input Override'!F1825 ), 'F_Inputs - BP'!F1825, 'F_Input Override'!F1825 ) )</f>
        <v/>
      </c>
      <c r="G1825" s="58" t="str">
        <f xml:space="preserve"> IF( ISNA( 'F_Input Override'!G1825 ), "", IF( ISBLANK( 'F_Input Override'!G1825 ), 'F_Inputs - BP'!G1825, 'F_Input Override'!G1825 ) )</f>
        <v/>
      </c>
      <c r="H1825" s="58" t="str">
        <f xml:space="preserve"> IF( ISNA( 'F_Input Override'!H1825 ), "", IF( ISBLANK( 'F_Input Override'!H1825 ), 'F_Inputs - BP'!H1825, 'F_Input Override'!H1825 ) )</f>
        <v/>
      </c>
      <c r="I1825" s="58" t="str">
        <f xml:space="preserve"> IF( ISNA( 'F_Input Override'!I1825 ), "", IF( ISBLANK( 'F_Input Override'!I1825 ), 'F_Inputs - BP'!I1825, 'F_Input Override'!I1825 ) )</f>
        <v/>
      </c>
      <c r="J1825" s="58" t="str">
        <f xml:space="preserve"> IF( ISNA( 'F_Input Override'!J1825 ), "", IF( ISBLANK( 'F_Input Override'!J1825 ), 'F_Inputs - BP'!J1825, 'F_Input Override'!J1825 ) )</f>
        <v/>
      </c>
      <c r="K1825" s="64" t="str">
        <f xml:space="preserve"> INDEX(Lookup!C:C, MATCH('Inp - BP final'!B1825, Lookup!B:B, 0),)</f>
        <v>WWN+ - DS opex</v>
      </c>
    </row>
    <row r="1826" spans="1:12">
      <c r="A1826" t="s">
        <v>356</v>
      </c>
      <c r="B1826" t="s">
        <v>337</v>
      </c>
      <c r="C1826" t="s">
        <v>338</v>
      </c>
      <c r="D1826" t="s">
        <v>47</v>
      </c>
      <c r="E1826" t="s">
        <v>41</v>
      </c>
      <c r="F1826" s="58" t="str">
        <f xml:space="preserve"> IF( ISNA( 'F_Input Override'!F1826 ), "", IF( ISBLANK( 'F_Input Override'!F1826 ), 'F_Inputs - BP'!F1826, 'F_Input Override'!F1826 ) )</f>
        <v/>
      </c>
      <c r="G1826" s="58" t="str">
        <f xml:space="preserve"> IF( ISNA( 'F_Input Override'!G1826 ), "", IF( ISBLANK( 'F_Input Override'!G1826 ), 'F_Inputs - BP'!G1826, 'F_Input Override'!G1826 ) )</f>
        <v/>
      </c>
      <c r="H1826" s="58" t="str">
        <f xml:space="preserve"> IF( ISNA( 'F_Input Override'!H1826 ), "", IF( ISBLANK( 'F_Input Override'!H1826 ), 'F_Inputs - BP'!H1826, 'F_Input Override'!H1826 ) )</f>
        <v/>
      </c>
      <c r="I1826" s="58" t="str">
        <f xml:space="preserve"> IF( ISNA( 'F_Input Override'!I1826 ), "", IF( ISBLANK( 'F_Input Override'!I1826 ), 'F_Inputs - BP'!I1826, 'F_Input Override'!I1826 ) )</f>
        <v/>
      </c>
      <c r="J1826" s="58" t="str">
        <f xml:space="preserve"> IF( ISNA( 'F_Input Override'!J1826 ), "", IF( ISBLANK( 'F_Input Override'!J1826 ), 'F_Inputs - BP'!J1826, 'F_Input Override'!J1826 ) )</f>
        <v/>
      </c>
      <c r="K1826" s="64" t="str">
        <f xml:space="preserve"> INDEX(Lookup!C:C, MATCH('Inp - BP final'!B1826, Lookup!B:B, 0),)</f>
        <v>WWN+ - DS opex</v>
      </c>
    </row>
    <row r="1827" spans="1:12">
      <c r="A1827" t="s">
        <v>356</v>
      </c>
      <c r="B1827" t="s">
        <v>339</v>
      </c>
      <c r="C1827" t="s">
        <v>340</v>
      </c>
      <c r="D1827" t="s">
        <v>47</v>
      </c>
      <c r="E1827" t="s">
        <v>41</v>
      </c>
      <c r="F1827" s="58" t="str">
        <f xml:space="preserve"> IF( ISNA( 'F_Input Override'!F1827 ), "", IF( ISBLANK( 'F_Input Override'!F1827 ), 'F_Inputs - BP'!F1827, 'F_Input Override'!F1827 ) )</f>
        <v/>
      </c>
      <c r="G1827" s="58" t="str">
        <f xml:space="preserve"> IF( ISNA( 'F_Input Override'!G1827 ), "", IF( ISBLANK( 'F_Input Override'!G1827 ), 'F_Inputs - BP'!G1827, 'F_Input Override'!G1827 ) )</f>
        <v/>
      </c>
      <c r="H1827" s="58" t="str">
        <f xml:space="preserve"> IF( ISNA( 'F_Input Override'!H1827 ), "", IF( ISBLANK( 'F_Input Override'!H1827 ), 'F_Inputs - BP'!H1827, 'F_Input Override'!H1827 ) )</f>
        <v/>
      </c>
      <c r="I1827" s="58" t="str">
        <f xml:space="preserve"> IF( ISNA( 'F_Input Override'!I1827 ), "", IF( ISBLANK( 'F_Input Override'!I1827 ), 'F_Inputs - BP'!I1827, 'F_Input Override'!I1827 ) )</f>
        <v/>
      </c>
      <c r="J1827" s="58" t="str">
        <f xml:space="preserve"> IF( ISNA( 'F_Input Override'!J1827 ), "", IF( ISBLANK( 'F_Input Override'!J1827 ), 'F_Inputs - BP'!J1827, 'F_Input Override'!J1827 ) )</f>
        <v/>
      </c>
      <c r="K1827" s="64" t="str">
        <f xml:space="preserve"> INDEX(Lookup!C:C, MATCH('Inp - BP final'!B1827, Lookup!B:B, 0),)</f>
        <v>WWN+ - DS opex</v>
      </c>
    </row>
    <row r="1828" spans="1:12">
      <c r="A1828" t="s">
        <v>356</v>
      </c>
      <c r="B1828" t="s">
        <v>341</v>
      </c>
      <c r="C1828" t="s">
        <v>342</v>
      </c>
      <c r="D1828" t="s">
        <v>47</v>
      </c>
      <c r="E1828" t="s">
        <v>41</v>
      </c>
      <c r="F1828" s="58" t="str">
        <f xml:space="preserve"> IF( ISNA( 'F_Input Override'!F1828 ), "", IF( ISBLANK( 'F_Input Override'!F1828 ), 'F_Inputs - BP'!F1828, 'F_Input Override'!F1828 ) )</f>
        <v/>
      </c>
      <c r="G1828" s="58" t="str">
        <f xml:space="preserve"> IF( ISNA( 'F_Input Override'!G1828 ), "", IF( ISBLANK( 'F_Input Override'!G1828 ), 'F_Inputs - BP'!G1828, 'F_Input Override'!G1828 ) )</f>
        <v/>
      </c>
      <c r="H1828" s="58" t="str">
        <f xml:space="preserve"> IF( ISNA( 'F_Input Override'!H1828 ), "", IF( ISBLANK( 'F_Input Override'!H1828 ), 'F_Inputs - BP'!H1828, 'F_Input Override'!H1828 ) )</f>
        <v/>
      </c>
      <c r="I1828" s="58" t="str">
        <f xml:space="preserve"> IF( ISNA( 'F_Input Override'!I1828 ), "", IF( ISBLANK( 'F_Input Override'!I1828 ), 'F_Inputs - BP'!I1828, 'F_Input Override'!I1828 ) )</f>
        <v/>
      </c>
      <c r="J1828" s="58" t="str">
        <f xml:space="preserve"> IF( ISNA( 'F_Input Override'!J1828 ), "", IF( ISBLANK( 'F_Input Override'!J1828 ), 'F_Inputs - BP'!J1828, 'F_Input Override'!J1828 ) )</f>
        <v/>
      </c>
      <c r="K1828" s="64" t="str">
        <f xml:space="preserve"> INDEX(Lookup!C:C, MATCH('Inp - BP final'!B1828, Lookup!B:B, 0),)</f>
        <v>WWN+ - DS opex</v>
      </c>
    </row>
    <row r="1829" spans="1:12">
      <c r="A1829" t="s">
        <v>356</v>
      </c>
      <c r="B1829" t="s">
        <v>343</v>
      </c>
      <c r="C1829" t="s">
        <v>344</v>
      </c>
      <c r="D1829" t="s">
        <v>47</v>
      </c>
      <c r="E1829" t="s">
        <v>41</v>
      </c>
      <c r="F1829" s="58" t="str">
        <f xml:space="preserve"> IF( ISNA( 'F_Input Override'!F1829 ), "", IF( ISBLANK( 'F_Input Override'!F1829 ), 'F_Inputs - BP'!F1829, 'F_Input Override'!F1829 ) )</f>
        <v/>
      </c>
      <c r="G1829" s="58" t="str">
        <f xml:space="preserve"> IF( ISNA( 'F_Input Override'!G1829 ), "", IF( ISBLANK( 'F_Input Override'!G1829 ), 'F_Inputs - BP'!G1829, 'F_Input Override'!G1829 ) )</f>
        <v/>
      </c>
      <c r="H1829" s="58" t="str">
        <f xml:space="preserve"> IF( ISNA( 'F_Input Override'!H1829 ), "", IF( ISBLANK( 'F_Input Override'!H1829 ), 'F_Inputs - BP'!H1829, 'F_Input Override'!H1829 ) )</f>
        <v/>
      </c>
      <c r="I1829" s="58" t="str">
        <f xml:space="preserve"> IF( ISNA( 'F_Input Override'!I1829 ), "", IF( ISBLANK( 'F_Input Override'!I1829 ), 'F_Inputs - BP'!I1829, 'F_Input Override'!I1829 ) )</f>
        <v/>
      </c>
      <c r="J1829" s="58" t="str">
        <f xml:space="preserve"> IF( ISNA( 'F_Input Override'!J1829 ), "", IF( ISBLANK( 'F_Input Override'!J1829 ), 'F_Inputs - BP'!J1829, 'F_Input Override'!J1829 ) )</f>
        <v/>
      </c>
      <c r="K1829" s="64" t="str">
        <f xml:space="preserve"> INDEX(Lookup!C:C, MATCH('Inp - BP final'!B1829, Lookup!B:B, 0),)</f>
        <v>WWN+ - DS opex</v>
      </c>
    </row>
    <row r="1830" spans="1:12">
      <c r="A1830" t="s">
        <v>356</v>
      </c>
      <c r="B1830" t="s">
        <v>345</v>
      </c>
      <c r="C1830" t="s">
        <v>346</v>
      </c>
      <c r="D1830" t="s">
        <v>47</v>
      </c>
      <c r="E1830" t="s">
        <v>41</v>
      </c>
      <c r="F1830" s="58">
        <f xml:space="preserve"> IF( ISNA( 'F_Input Override'!F1830 ), "", IF( ISBLANK( 'F_Input Override'!F1830 ), 'F_Inputs - BP'!F1830, 'F_Input Override'!F1830 ) )</f>
        <v>0</v>
      </c>
      <c r="G1830" s="58">
        <f xml:space="preserve"> IF( ISNA( 'F_Input Override'!G1830 ), "", IF( ISBLANK( 'F_Input Override'!G1830 ), 'F_Inputs - BP'!G1830, 'F_Input Override'!G1830 ) )</f>
        <v>0</v>
      </c>
      <c r="H1830" s="58">
        <f xml:space="preserve"> IF( ISNA( 'F_Input Override'!H1830 ), "", IF( ISBLANK( 'F_Input Override'!H1830 ), 'F_Inputs - BP'!H1830, 'F_Input Override'!H1830 ) )</f>
        <v>0</v>
      </c>
      <c r="I1830" s="58">
        <f xml:space="preserve"> IF( ISNA( 'F_Input Override'!I1830 ), "", IF( ISBLANK( 'F_Input Override'!I1830 ), 'F_Inputs - BP'!I1830, 'F_Input Override'!I1830 ) )</f>
        <v>0</v>
      </c>
      <c r="J1830" s="58">
        <f xml:space="preserve"> IF( ISNA( 'F_Input Override'!J1830 ), "", IF( ISBLANK( 'F_Input Override'!J1830 ), 'F_Inputs - BP'!J1830, 'F_Input Override'!J1830 ) )</f>
        <v>0</v>
      </c>
      <c r="K1830" s="64" t="str">
        <f xml:space="preserve"> INDEX(Lookup!C:C, MATCH('Inp - BP final'!B1830, Lookup!B:B, 0),)</f>
        <v>WWN+ - Total DS opex</v>
      </c>
      <c r="L1830" t="s">
        <v>366</v>
      </c>
    </row>
    <row r="1831" spans="1:12">
      <c r="A1831" t="s">
        <v>357</v>
      </c>
      <c r="B1831" t="s">
        <v>45</v>
      </c>
      <c r="C1831" t="s">
        <v>46</v>
      </c>
      <c r="D1831" t="s">
        <v>47</v>
      </c>
      <c r="E1831" t="s">
        <v>41</v>
      </c>
      <c r="F1831" s="58">
        <f xml:space="preserve"> IF( ISNA( 'F_Input Override'!F1831 ), "", IF( ISBLANK( 'F_Input Override'!F1831 ), 'F_Inputs - BP'!F1831, 'F_Input Override'!F1831 ) )</f>
        <v>12.43450747278828</v>
      </c>
      <c r="G1831" s="58">
        <f xml:space="preserve"> IF( ISNA( 'F_Input Override'!G1831 ), "", IF( ISBLANK( 'F_Input Override'!G1831 ), 'F_Inputs - BP'!G1831, 'F_Input Override'!G1831 ) )</f>
        <v>13.430288672764931</v>
      </c>
      <c r="H1831" s="58">
        <f xml:space="preserve"> IF( ISNA( 'F_Input Override'!H1831 ), "", IF( ISBLANK( 'F_Input Override'!H1831 ), 'F_Inputs - BP'!H1831, 'F_Input Override'!H1831 ) )</f>
        <v>14.26199161138207</v>
      </c>
      <c r="I1831" s="58">
        <f xml:space="preserve"> IF( ISNA( 'F_Input Override'!I1831 ), "", IF( ISBLANK( 'F_Input Override'!I1831 ), 'F_Inputs - BP'!I1831, 'F_Input Override'!I1831 ) )</f>
        <v>15.149671859939531</v>
      </c>
      <c r="J1831" s="58">
        <f xml:space="preserve"> IF( ISNA( 'F_Input Override'!J1831 ), "", IF( ISBLANK( 'F_Input Override'!J1831 ), 'F_Inputs - BP'!J1831, 'F_Input Override'!J1831 ) )</f>
        <v>15.51500850659597</v>
      </c>
      <c r="K1831" s="64" t="str">
        <f xml:space="preserve"> INDEX(Lookup!C:C, MATCH('Inp - BP final'!B1831, Lookup!B:B, 0),)</f>
        <v>WR - Base opex</v>
      </c>
    </row>
    <row r="1832" spans="1:12">
      <c r="A1832" t="s">
        <v>357</v>
      </c>
      <c r="B1832" t="s">
        <v>48</v>
      </c>
      <c r="C1832" t="s">
        <v>49</v>
      </c>
      <c r="D1832" t="s">
        <v>47</v>
      </c>
      <c r="E1832" t="s">
        <v>41</v>
      </c>
      <c r="F1832" s="58">
        <f xml:space="preserve"> IF( ISNA( 'F_Input Override'!F1832 ), "", IF( ISBLANK( 'F_Input Override'!F1832 ), 'F_Inputs - BP'!F1832, 'F_Input Override'!F1832 ) )</f>
        <v>0.77731893474470304</v>
      </c>
      <c r="G1832" s="58">
        <f xml:space="preserve"> IF( ISNA( 'F_Input Override'!G1832 ), "", IF( ISBLANK( 'F_Input Override'!G1832 ), 'F_Inputs - BP'!G1832, 'F_Input Override'!G1832 ) )</f>
        <v>0.89736586880309122</v>
      </c>
      <c r="H1832" s="58">
        <f xml:space="preserve"> IF( ISNA( 'F_Input Override'!H1832 ), "", IF( ISBLANK( 'F_Input Override'!H1832 ), 'F_Inputs - BP'!H1832, 'F_Input Override'!H1832 ) )</f>
        <v>1.009645462748336</v>
      </c>
      <c r="I1832" s="58">
        <f xml:space="preserve"> IF( ISNA( 'F_Input Override'!I1832 ), "", IF( ISBLANK( 'F_Input Override'!I1832 ), 'F_Inputs - BP'!I1832, 'F_Input Override'!I1832 ) )</f>
        <v>1.1284846272110161</v>
      </c>
      <c r="J1832" s="58">
        <f xml:space="preserve"> IF( ISNA( 'F_Input Override'!J1832 ), "", IF( ISBLANK( 'F_Input Override'!J1832 ), 'F_Inputs - BP'!J1832, 'F_Input Override'!J1832 ) )</f>
        <v>1.174065766587997</v>
      </c>
      <c r="K1832" s="64" t="str">
        <f xml:space="preserve"> INDEX(Lookup!C:C, MATCH('Inp - BP final'!B1832, Lookup!B:B, 0),)</f>
        <v>WN+ - Base opex</v>
      </c>
    </row>
    <row r="1833" spans="1:12">
      <c r="A1833" t="s">
        <v>357</v>
      </c>
      <c r="B1833" t="s">
        <v>50</v>
      </c>
      <c r="C1833" t="s">
        <v>51</v>
      </c>
      <c r="D1833" t="s">
        <v>47</v>
      </c>
      <c r="E1833" t="s">
        <v>41</v>
      </c>
      <c r="F1833" s="58">
        <f xml:space="preserve"> IF( ISNA( 'F_Input Override'!F1833 ), "", IF( ISBLANK( 'F_Input Override'!F1833 ), 'F_Inputs - BP'!F1833, 'F_Input Override'!F1833 ) )</f>
        <v>4.55000000000002E-2</v>
      </c>
      <c r="G1833" s="58">
        <f xml:space="preserve"> IF( ISNA( 'F_Input Override'!G1833 ), "", IF( ISBLANK( 'F_Input Override'!G1833 ), 'F_Inputs - BP'!G1833, 'F_Input Override'!G1833 ) )</f>
        <v>4.2999999999999997E-2</v>
      </c>
      <c r="H1833" s="58">
        <f xml:space="preserve"> IF( ISNA( 'F_Input Override'!H1833 ), "", IF( ISBLANK( 'F_Input Override'!H1833 ), 'F_Inputs - BP'!H1833, 'F_Input Override'!H1833 ) )</f>
        <v>4.1500000000000002E-2</v>
      </c>
      <c r="I1833" s="58">
        <f xml:space="preserve"> IF( ISNA( 'F_Input Override'!I1833 ), "", IF( ISBLANK( 'F_Input Override'!I1833 ), 'F_Inputs - BP'!I1833, 'F_Input Override'!I1833 ) )</f>
        <v>3.95E-2</v>
      </c>
      <c r="J1833" s="58">
        <f xml:space="preserve"> IF( ISNA( 'F_Input Override'!J1833 ), "", IF( ISBLANK( 'F_Input Override'!J1833 ), 'F_Inputs - BP'!J1833, 'F_Input Override'!J1833 ) )</f>
        <v>3.7999999999999999E-2</v>
      </c>
      <c r="K1833" s="64" t="str">
        <f xml:space="preserve"> INDEX(Lookup!C:C, MATCH('Inp - BP final'!B1833, Lookup!B:B, 0),)</f>
        <v>WN+ - Base opex</v>
      </c>
    </row>
    <row r="1834" spans="1:12">
      <c r="A1834" t="s">
        <v>357</v>
      </c>
      <c r="B1834" t="s">
        <v>52</v>
      </c>
      <c r="C1834" t="s">
        <v>53</v>
      </c>
      <c r="D1834" t="s">
        <v>47</v>
      </c>
      <c r="E1834" t="s">
        <v>41</v>
      </c>
      <c r="F1834" s="58">
        <f xml:space="preserve"> IF( ISNA( 'F_Input Override'!F1834 ), "", IF( ISBLANK( 'F_Input Override'!F1834 ), 'F_Inputs - BP'!F1834, 'F_Input Override'!F1834 ) )</f>
        <v>15.91380790556909</v>
      </c>
      <c r="G1834" s="58">
        <f xml:space="preserve"> IF( ISNA( 'F_Input Override'!G1834 ), "", IF( ISBLANK( 'F_Input Override'!G1834 ), 'F_Inputs - BP'!G1834, 'F_Input Override'!G1834 ) )</f>
        <v>15.703072061264329</v>
      </c>
      <c r="H1834" s="58">
        <f xml:space="preserve"> IF( ISNA( 'F_Input Override'!H1834 ), "", IF( ISBLANK( 'F_Input Override'!H1834 ), 'F_Inputs - BP'!H1834, 'F_Input Override'!H1834 ) )</f>
        <v>15.56674323176863</v>
      </c>
      <c r="I1834" s="58">
        <f xml:space="preserve"> IF( ISNA( 'F_Input Override'!I1834 ), "", IF( ISBLANK( 'F_Input Override'!I1834 ), 'F_Inputs - BP'!I1834, 'F_Input Override'!I1834 ) )</f>
        <v>15.49224248225787</v>
      </c>
      <c r="J1834" s="58">
        <f xml:space="preserve"> IF( ISNA( 'F_Input Override'!J1834 ), "", IF( ISBLANK( 'F_Input Override'!J1834 ), 'F_Inputs - BP'!J1834, 'F_Input Override'!J1834 ) )</f>
        <v>15.58257780515676</v>
      </c>
      <c r="K1834" s="64" t="str">
        <f xml:space="preserve"> INDEX(Lookup!C:C, MATCH('Inp - BP final'!B1834, Lookup!B:B, 0),)</f>
        <v>WN+ - Base opex</v>
      </c>
    </row>
    <row r="1835" spans="1:12">
      <c r="A1835" t="s">
        <v>357</v>
      </c>
      <c r="B1835" t="s">
        <v>54</v>
      </c>
      <c r="C1835" t="s">
        <v>55</v>
      </c>
      <c r="D1835" t="s">
        <v>47</v>
      </c>
      <c r="E1835" t="s">
        <v>41</v>
      </c>
      <c r="F1835" s="58">
        <f xml:space="preserve"> IF( ISNA( 'F_Input Override'!F1835 ), "", IF( ISBLANK( 'F_Input Override'!F1835 ), 'F_Inputs - BP'!F1835, 'F_Input Override'!F1835 ) )</f>
        <v>24.999606331697571</v>
      </c>
      <c r="G1835" s="58">
        <f xml:space="preserve"> IF( ISNA( 'F_Input Override'!G1835 ), "", IF( ISBLANK( 'F_Input Override'!G1835 ), 'F_Inputs - BP'!G1835, 'F_Input Override'!G1835 ) )</f>
        <v>27.085196426195331</v>
      </c>
      <c r="H1835" s="58">
        <f xml:space="preserve"> IF( ISNA( 'F_Input Override'!H1835 ), "", IF( ISBLANK( 'F_Input Override'!H1835 ), 'F_Inputs - BP'!H1835, 'F_Input Override'!H1835 ) )</f>
        <v>29.085634414821751</v>
      </c>
      <c r="I1835" s="58">
        <f xml:space="preserve"> IF( ISNA( 'F_Input Override'!I1835 ), "", IF( ISBLANK( 'F_Input Override'!I1835 ), 'F_Inputs - BP'!I1835, 'F_Input Override'!I1835 ) )</f>
        <v>31.25692400679397</v>
      </c>
      <c r="J1835" s="58">
        <f xml:space="preserve"> IF( ISNA( 'F_Input Override'!J1835 ), "", IF( ISBLANK( 'F_Input Override'!J1835 ), 'F_Inputs - BP'!J1835, 'F_Input Override'!J1835 ) )</f>
        <v>31.78922888478904</v>
      </c>
      <c r="K1835" s="64" t="str">
        <f xml:space="preserve"> INDEX(Lookup!C:C, MATCH('Inp - BP final'!B1835, Lookup!B:B, 0),)</f>
        <v>WN+ - Base opex</v>
      </c>
    </row>
    <row r="1836" spans="1:12">
      <c r="A1836" t="s">
        <v>357</v>
      </c>
      <c r="B1836" t="s">
        <v>56</v>
      </c>
      <c r="C1836" t="s">
        <v>57</v>
      </c>
      <c r="D1836" t="s">
        <v>47</v>
      </c>
      <c r="E1836" t="s">
        <v>41</v>
      </c>
      <c r="F1836" s="58">
        <f xml:space="preserve"> IF( ISNA( 'F_Input Override'!F1836 ), "", IF( ISBLANK( 'F_Input Override'!F1836 ), 'F_Inputs - BP'!F1836, 'F_Input Override'!F1836 ) )</f>
        <v>54.170740644799643</v>
      </c>
      <c r="G1836" s="58">
        <f xml:space="preserve"> IF( ISNA( 'F_Input Override'!G1836 ), "", IF( ISBLANK( 'F_Input Override'!G1836 ), 'F_Inputs - BP'!G1836, 'F_Input Override'!G1836 ) )</f>
        <v>57.158923029027683</v>
      </c>
      <c r="H1836" s="58">
        <f xml:space="preserve"> IF( ISNA( 'F_Input Override'!H1836 ), "", IF( ISBLANK( 'F_Input Override'!H1836 ), 'F_Inputs - BP'!H1836, 'F_Input Override'!H1836 ) )</f>
        <v>59.96551472072079</v>
      </c>
      <c r="I1836" s="58">
        <f xml:space="preserve"> IF( ISNA( 'F_Input Override'!I1836 ), "", IF( ISBLANK( 'F_Input Override'!I1836 ), 'F_Inputs - BP'!I1836, 'F_Input Override'!I1836 ) )</f>
        <v>63.066822976202388</v>
      </c>
      <c r="J1836" s="58">
        <f xml:space="preserve"> IF( ISNA( 'F_Input Override'!J1836 ), "", IF( ISBLANK( 'F_Input Override'!J1836 ), 'F_Inputs - BP'!J1836, 'F_Input Override'!J1836 ) )</f>
        <v>64.098880963129773</v>
      </c>
      <c r="K1836" s="64" t="str">
        <f xml:space="preserve"> INDEX(Lookup!C:C, MATCH('Inp - BP final'!B1836, Lookup!B:B, 0),)</f>
        <v>Total - Base opex</v>
      </c>
      <c r="L1836" t="s">
        <v>366</v>
      </c>
    </row>
    <row r="1837" spans="1:12">
      <c r="A1837" t="s">
        <v>357</v>
      </c>
      <c r="B1837" t="s">
        <v>58</v>
      </c>
      <c r="C1837" t="s">
        <v>59</v>
      </c>
      <c r="D1837" t="s">
        <v>47</v>
      </c>
      <c r="E1837" t="s">
        <v>41</v>
      </c>
      <c r="F1837" s="58">
        <f xml:space="preserve"> IF( ISNA( 'F_Input Override'!F1837 ), "", IF( ISBLANK( 'F_Input Override'!F1837 ), 'F_Inputs - BP'!F1837, 'F_Input Override'!F1837 ) )</f>
        <v>0</v>
      </c>
      <c r="G1837" s="58">
        <f xml:space="preserve"> IF( ISNA( 'F_Input Override'!G1837 ), "", IF( ISBLANK( 'F_Input Override'!G1837 ), 'F_Inputs - BP'!G1837, 'F_Input Override'!G1837 ) )</f>
        <v>0</v>
      </c>
      <c r="H1837" s="58">
        <f xml:space="preserve"> IF( ISNA( 'F_Input Override'!H1837 ), "", IF( ISBLANK( 'F_Input Override'!H1837 ), 'F_Inputs - BP'!H1837, 'F_Input Override'!H1837 ) )</f>
        <v>0</v>
      </c>
      <c r="I1837" s="58">
        <f xml:space="preserve"> IF( ISNA( 'F_Input Override'!I1837 ), "", IF( ISBLANK( 'F_Input Override'!I1837 ), 'F_Inputs - BP'!I1837, 'F_Input Override'!I1837 ) )</f>
        <v>0</v>
      </c>
      <c r="J1837" s="58">
        <f xml:space="preserve"> IF( ISNA( 'F_Input Override'!J1837 ), "", IF( ISBLANK( 'F_Input Override'!J1837 ), 'F_Inputs - BP'!J1837, 'F_Input Override'!J1837 ) )</f>
        <v>0</v>
      </c>
      <c r="K1837" s="64" t="str">
        <f xml:space="preserve"> INDEX(Lookup!C:C, MATCH('Inp - BP final'!B1837, Lookup!B:B, 0),)</f>
        <v>WR - Enh opex</v>
      </c>
    </row>
    <row r="1838" spans="1:12">
      <c r="A1838" t="s">
        <v>357</v>
      </c>
      <c r="B1838" t="s">
        <v>60</v>
      </c>
      <c r="C1838" t="s">
        <v>61</v>
      </c>
      <c r="D1838" t="s">
        <v>47</v>
      </c>
      <c r="E1838" t="s">
        <v>41</v>
      </c>
      <c r="F1838" s="58">
        <f xml:space="preserve"> IF( ISNA( 'F_Input Override'!F1838 ), "", IF( ISBLANK( 'F_Input Override'!F1838 ), 'F_Inputs - BP'!F1838, 'F_Input Override'!F1838 ) )</f>
        <v>0</v>
      </c>
      <c r="G1838" s="58">
        <f xml:space="preserve"> IF( ISNA( 'F_Input Override'!G1838 ), "", IF( ISBLANK( 'F_Input Override'!G1838 ), 'F_Inputs - BP'!G1838, 'F_Input Override'!G1838 ) )</f>
        <v>0</v>
      </c>
      <c r="H1838" s="58">
        <f xml:space="preserve"> IF( ISNA( 'F_Input Override'!H1838 ), "", IF( ISBLANK( 'F_Input Override'!H1838 ), 'F_Inputs - BP'!H1838, 'F_Input Override'!H1838 ) )</f>
        <v>0</v>
      </c>
      <c r="I1838" s="58">
        <f xml:space="preserve"> IF( ISNA( 'F_Input Override'!I1838 ), "", IF( ISBLANK( 'F_Input Override'!I1838 ), 'F_Inputs - BP'!I1838, 'F_Input Override'!I1838 ) )</f>
        <v>0</v>
      </c>
      <c r="J1838" s="58">
        <f xml:space="preserve"> IF( ISNA( 'F_Input Override'!J1838 ), "", IF( ISBLANK( 'F_Input Override'!J1838 ), 'F_Inputs - BP'!J1838, 'F_Input Override'!J1838 ) )</f>
        <v>0</v>
      </c>
      <c r="K1838" s="64" t="str">
        <f xml:space="preserve"> INDEX(Lookup!C:C, MATCH('Inp - BP final'!B1838, Lookup!B:B, 0),)</f>
        <v>WN+ - Enh opex</v>
      </c>
    </row>
    <row r="1839" spans="1:12">
      <c r="A1839" t="s">
        <v>357</v>
      </c>
      <c r="B1839" t="s">
        <v>62</v>
      </c>
      <c r="C1839" t="s">
        <v>63</v>
      </c>
      <c r="D1839" t="s">
        <v>47</v>
      </c>
      <c r="E1839" t="s">
        <v>41</v>
      </c>
      <c r="F1839" s="58">
        <f xml:space="preserve"> IF( ISNA( 'F_Input Override'!F1839 ), "", IF( ISBLANK( 'F_Input Override'!F1839 ), 'F_Inputs - BP'!F1839, 'F_Input Override'!F1839 ) )</f>
        <v>0</v>
      </c>
      <c r="G1839" s="58">
        <f xml:space="preserve"> IF( ISNA( 'F_Input Override'!G1839 ), "", IF( ISBLANK( 'F_Input Override'!G1839 ), 'F_Inputs - BP'!G1839, 'F_Input Override'!G1839 ) )</f>
        <v>0</v>
      </c>
      <c r="H1839" s="58">
        <f xml:space="preserve"> IF( ISNA( 'F_Input Override'!H1839 ), "", IF( ISBLANK( 'F_Input Override'!H1839 ), 'F_Inputs - BP'!H1839, 'F_Input Override'!H1839 ) )</f>
        <v>2.093905242E-2</v>
      </c>
      <c r="I1839" s="58">
        <f xml:space="preserve"> IF( ISNA( 'F_Input Override'!I1839 ), "", IF( ISBLANK( 'F_Input Override'!I1839 ), 'F_Inputs - BP'!I1839, 'F_Input Override'!I1839 ) )</f>
        <v>4.0662029103300003E-2</v>
      </c>
      <c r="J1839" s="58">
        <f xml:space="preserve"> IF( ISNA( 'F_Input Override'!J1839 ), "", IF( ISBLANK( 'F_Input Override'!J1839 ), 'F_Inputs - BP'!J1839, 'F_Input Override'!J1839 ) )</f>
        <v>4.0255408812267003E-2</v>
      </c>
      <c r="K1839" s="64" t="str">
        <f xml:space="preserve"> INDEX(Lookup!C:C, MATCH('Inp - BP final'!B1839, Lookup!B:B, 0),)</f>
        <v>WN+ - Enh opex</v>
      </c>
    </row>
    <row r="1840" spans="1:12">
      <c r="A1840" t="s">
        <v>357</v>
      </c>
      <c r="B1840" t="s">
        <v>64</v>
      </c>
      <c r="C1840" t="s">
        <v>65</v>
      </c>
      <c r="D1840" t="s">
        <v>47</v>
      </c>
      <c r="E1840" t="s">
        <v>41</v>
      </c>
      <c r="F1840" s="58">
        <f xml:space="preserve"> IF( ISNA( 'F_Input Override'!F1840 ), "", IF( ISBLANK( 'F_Input Override'!F1840 ), 'F_Inputs - BP'!F1840, 'F_Input Override'!F1840 ) )</f>
        <v>0.13089780000000001</v>
      </c>
      <c r="G1840" s="58">
        <f xml:space="preserve"> IF( ISNA( 'F_Input Override'!G1840 ), "", IF( ISBLANK( 'F_Input Override'!G1840 ), 'F_Inputs - BP'!G1840, 'F_Input Override'!G1840 ) )</f>
        <v>0.233714646</v>
      </c>
      <c r="H1840" s="58">
        <f xml:space="preserve"> IF( ISNA( 'F_Input Override'!H1840 ), "", IF( ISBLANK( 'F_Input Override'!H1840 ), 'F_Inputs - BP'!H1840, 'F_Input Override'!H1840 ) )</f>
        <v>0.38842039268999989</v>
      </c>
      <c r="I1840" s="58">
        <f xml:space="preserve"> IF( ISNA( 'F_Input Override'!I1840 ), "", IF( ISBLANK( 'F_Input Override'!I1840 ), 'F_Inputs - BP'!I1840, 'F_Input Override'!I1840 ) )</f>
        <v>0.53402894281934998</v>
      </c>
      <c r="J1840" s="58">
        <f xml:space="preserve"> IF( ISNA( 'F_Input Override'!J1840 ), "", IF( ISBLANK( 'F_Input Override'!J1840 ), 'F_Inputs - BP'!J1840, 'F_Input Override'!J1840 ) )</f>
        <v>0.52868865339115645</v>
      </c>
      <c r="K1840" s="64" t="str">
        <f xml:space="preserve"> INDEX(Lookup!C:C, MATCH('Inp - BP final'!B1840, Lookup!B:B, 0),)</f>
        <v>WN+ - Enh opex</v>
      </c>
    </row>
    <row r="1841" spans="1:12">
      <c r="A1841" t="s">
        <v>357</v>
      </c>
      <c r="B1841" t="s">
        <v>66</v>
      </c>
      <c r="C1841" t="s">
        <v>67</v>
      </c>
      <c r="D1841" t="s">
        <v>47</v>
      </c>
      <c r="E1841" t="s">
        <v>41</v>
      </c>
      <c r="F1841" s="58">
        <f xml:space="preserve"> IF( ISNA( 'F_Input Override'!F1841 ), "", IF( ISBLANK( 'F_Input Override'!F1841 ), 'F_Inputs - BP'!F1841, 'F_Input Override'!F1841 ) )</f>
        <v>0.98830908000000006</v>
      </c>
      <c r="G1841" s="58">
        <f xml:space="preserve"> IF( ISNA( 'F_Input Override'!G1841 ), "", IF( ISBLANK( 'F_Input Override'!G1841 ), 'F_Inputs - BP'!G1841, 'F_Input Override'!G1841 ) )</f>
        <v>0.97842598920000001</v>
      </c>
      <c r="H1841" s="58">
        <f xml:space="preserve"> IF( ISNA( 'F_Input Override'!H1841 ), "", IF( ISBLANK( 'F_Input Override'!H1841 ), 'F_Inputs - BP'!H1841, 'F_Input Override'!H1841 ) )</f>
        <v>1.0000503079380001</v>
      </c>
      <c r="I1841" s="58">
        <f xml:space="preserve"> IF( ISNA( 'F_Input Override'!I1841 ), "", IF( ISBLANK( 'F_Input Override'!I1841 ), 'F_Inputs - BP'!I1841, 'F_Input Override'!I1841 ) )</f>
        <v>1.0199483556698701</v>
      </c>
      <c r="J1841" s="58">
        <f xml:space="preserve"> IF( ISNA( 'F_Input Override'!J1841 ), "", IF( ISBLANK( 'F_Input Override'!J1841 ), 'F_Inputs - BP'!J1841, 'F_Input Override'!J1841 ) )</f>
        <v>1.0097488721131711</v>
      </c>
      <c r="K1841" s="64" t="str">
        <f xml:space="preserve"> INDEX(Lookup!C:C, MATCH('Inp - BP final'!B1841, Lookup!B:B, 0),)</f>
        <v>WN+ - Enh opex</v>
      </c>
    </row>
    <row r="1842" spans="1:12">
      <c r="A1842" t="s">
        <v>357</v>
      </c>
      <c r="B1842" t="s">
        <v>68</v>
      </c>
      <c r="C1842" t="s">
        <v>69</v>
      </c>
      <c r="D1842" t="s">
        <v>47</v>
      </c>
      <c r="E1842" t="s">
        <v>41</v>
      </c>
      <c r="F1842" s="58">
        <f xml:space="preserve"> IF( ISNA( 'F_Input Override'!F1842 ), "", IF( ISBLANK( 'F_Input Override'!F1842 ), 'F_Inputs - BP'!F1842, 'F_Input Override'!F1842 ) )</f>
        <v>1.1192068799999999</v>
      </c>
      <c r="G1842" s="58">
        <f xml:space="preserve"> IF( ISNA( 'F_Input Override'!G1842 ), "", IF( ISBLANK( 'F_Input Override'!G1842 ), 'F_Inputs - BP'!G1842, 'F_Input Override'!G1842 ) )</f>
        <v>1.2121406351999999</v>
      </c>
      <c r="H1842" s="58">
        <f xml:space="preserve"> IF( ISNA( 'F_Input Override'!H1842 ), "", IF( ISBLANK( 'F_Input Override'!H1842 ), 'F_Inputs - BP'!H1842, 'F_Input Override'!H1842 ) )</f>
        <v>1.4094097530480001</v>
      </c>
      <c r="I1842" s="58">
        <f xml:space="preserve"> IF( ISNA( 'F_Input Override'!I1842 ), "", IF( ISBLANK( 'F_Input Override'!I1842 ), 'F_Inputs - BP'!I1842, 'F_Input Override'!I1842 ) )</f>
        <v>1.5946393275925199</v>
      </c>
      <c r="J1842" s="58">
        <f xml:space="preserve"> IF( ISNA( 'F_Input Override'!J1842 ), "", IF( ISBLANK( 'F_Input Override'!J1842 ), 'F_Inputs - BP'!J1842, 'F_Input Override'!J1842 ) )</f>
        <v>1.578692934316595</v>
      </c>
      <c r="K1842" s="64" t="str">
        <f xml:space="preserve"> INDEX(Lookup!C:C, MATCH('Inp - BP final'!B1842, Lookup!B:B, 0),)</f>
        <v>Total - Enh opex</v>
      </c>
      <c r="L1842" t="s">
        <v>366</v>
      </c>
    </row>
    <row r="1843" spans="1:12">
      <c r="A1843" t="s">
        <v>357</v>
      </c>
      <c r="B1843" t="s">
        <v>70</v>
      </c>
      <c r="C1843" t="s">
        <v>71</v>
      </c>
      <c r="D1843" t="s">
        <v>47</v>
      </c>
      <c r="E1843" t="s">
        <v>41</v>
      </c>
      <c r="F1843" s="58">
        <f xml:space="preserve"> IF( ISNA( 'F_Input Override'!F1843 ), "", IF( ISBLANK( 'F_Input Override'!F1843 ), 'F_Inputs - BP'!F1843, 'F_Input Override'!F1843 ) )</f>
        <v>3.1892309063400091</v>
      </c>
      <c r="G1843" s="58">
        <f xml:space="preserve"> IF( ISNA( 'F_Input Override'!G1843 ), "", IF( ISBLANK( 'F_Input Override'!G1843 ), 'F_Inputs - BP'!G1843, 'F_Input Override'!G1843 ) )</f>
        <v>2.6998514336018991</v>
      </c>
      <c r="H1843" s="58">
        <f xml:space="preserve"> IF( ISNA( 'F_Input Override'!H1843 ), "", IF( ISBLANK( 'F_Input Override'!H1843 ), 'F_Inputs - BP'!H1843, 'F_Input Override'!H1843 ) )</f>
        <v>2.3321720174087179</v>
      </c>
      <c r="I1843" s="58">
        <f xml:space="preserve"> IF( ISNA( 'F_Input Override'!I1843 ), "", IF( ISBLANK( 'F_Input Override'!I1843 ), 'F_Inputs - BP'!I1843, 'F_Input Override'!I1843 ) )</f>
        <v>1.954740954914769</v>
      </c>
      <c r="J1843" s="58">
        <f xml:space="preserve"> IF( ISNA( 'F_Input Override'!J1843 ), "", IF( ISBLANK( 'F_Input Override'!J1843 ), 'F_Inputs - BP'!J1843, 'F_Input Override'!J1843 ) )</f>
        <v>1.7683354197954191</v>
      </c>
      <c r="K1843" s="64" t="str">
        <f xml:space="preserve"> INDEX(Lookup!C:C, MATCH('Inp - BP final'!B1843, Lookup!B:B, 0),)</f>
        <v>WR - Base capex</v>
      </c>
    </row>
    <row r="1844" spans="1:12">
      <c r="A1844" t="s">
        <v>357</v>
      </c>
      <c r="B1844" t="s">
        <v>72</v>
      </c>
      <c r="C1844" t="s">
        <v>73</v>
      </c>
      <c r="D1844" t="s">
        <v>47</v>
      </c>
      <c r="E1844" t="s">
        <v>41</v>
      </c>
      <c r="F1844" s="58">
        <f xml:space="preserve"> IF( ISNA( 'F_Input Override'!F1844 ), "", IF( ISBLANK( 'F_Input Override'!F1844 ), 'F_Inputs - BP'!F1844, 'F_Input Override'!F1844 ) )</f>
        <v>0.42739066893743088</v>
      </c>
      <c r="G1844" s="58">
        <f xml:space="preserve"> IF( ISNA( 'F_Input Override'!G1844 ), "", IF( ISBLANK( 'F_Input Override'!G1844 ), 'F_Inputs - BP'!G1844, 'F_Input Override'!G1844 ) )</f>
        <v>0.35556200707679542</v>
      </c>
      <c r="H1844" s="58">
        <f xml:space="preserve"> IF( ISNA( 'F_Input Override'!H1844 ), "", IF( ISBLANK( 'F_Input Override'!H1844 ), 'F_Inputs - BP'!H1844, 'F_Input Override'!H1844 ) )</f>
        <v>0.32934874346092619</v>
      </c>
      <c r="I1844" s="58">
        <f xml:space="preserve"> IF( ISNA( 'F_Input Override'!I1844 ), "", IF( ISBLANK( 'F_Input Override'!I1844 ), 'F_Inputs - BP'!I1844, 'F_Input Override'!I1844 ) )</f>
        <v>0.41001960455214531</v>
      </c>
      <c r="J1844" s="58">
        <f xml:space="preserve"> IF( ISNA( 'F_Input Override'!J1844 ), "", IF( ISBLANK( 'F_Input Override'!J1844 ), 'F_Inputs - BP'!J1844, 'F_Input Override'!J1844 ) )</f>
        <v>0.40417790508442392</v>
      </c>
      <c r="K1844" s="64" t="str">
        <f xml:space="preserve"> INDEX(Lookup!C:C, MATCH('Inp - BP final'!B1844, Lookup!B:B, 0),)</f>
        <v>WN+ - Base capex</v>
      </c>
    </row>
    <row r="1845" spans="1:12">
      <c r="A1845" t="s">
        <v>357</v>
      </c>
      <c r="B1845" t="s">
        <v>74</v>
      </c>
      <c r="C1845" t="s">
        <v>75</v>
      </c>
      <c r="D1845" t="s">
        <v>47</v>
      </c>
      <c r="E1845" t="s">
        <v>41</v>
      </c>
      <c r="F1845" s="58">
        <f xml:space="preserve"> IF( ISNA( 'F_Input Override'!F1845 ), "", IF( ISBLANK( 'F_Input Override'!F1845 ), 'F_Inputs - BP'!F1845, 'F_Input Override'!F1845 ) )</f>
        <v>0.60451113787332356</v>
      </c>
      <c r="G1845" s="58">
        <f xml:space="preserve"> IF( ISNA( 'F_Input Override'!G1845 ), "", IF( ISBLANK( 'F_Input Override'!G1845 ), 'F_Inputs - BP'!G1845, 'F_Input Override'!G1845 ) )</f>
        <v>0.95862054512777761</v>
      </c>
      <c r="H1845" s="58">
        <f xml:space="preserve"> IF( ISNA( 'F_Input Override'!H1845 ), "", IF( ISBLANK( 'F_Input Override'!H1845 ), 'F_Inputs - BP'!H1845, 'F_Input Override'!H1845 ) )</f>
        <v>1.0331829876609191</v>
      </c>
      <c r="I1845" s="58">
        <f xml:space="preserve"> IF( ISNA( 'F_Input Override'!I1845 ), "", IF( ISBLANK( 'F_Input Override'!I1845 ), 'F_Inputs - BP'!I1845, 'F_Input Override'!I1845 ) )</f>
        <v>0.41604171295717418</v>
      </c>
      <c r="J1845" s="58">
        <f xml:space="preserve"> IF( ISNA( 'F_Input Override'!J1845 ), "", IF( ISBLANK( 'F_Input Override'!J1845 ), 'F_Inputs - BP'!J1845, 'F_Input Override'!J1845 ) )</f>
        <v>0.41009141647629621</v>
      </c>
      <c r="K1845" s="64" t="str">
        <f xml:space="preserve"> INDEX(Lookup!C:C, MATCH('Inp - BP final'!B1845, Lookup!B:B, 0),)</f>
        <v>WN+ - Base capex</v>
      </c>
    </row>
    <row r="1846" spans="1:12">
      <c r="A1846" t="s">
        <v>357</v>
      </c>
      <c r="B1846" t="s">
        <v>76</v>
      </c>
      <c r="C1846" t="s">
        <v>77</v>
      </c>
      <c r="D1846" t="s">
        <v>47</v>
      </c>
      <c r="E1846" t="s">
        <v>41</v>
      </c>
      <c r="F1846" s="58">
        <f xml:space="preserve"> IF( ISNA( 'F_Input Override'!F1846 ), "", IF( ISBLANK( 'F_Input Override'!F1846 ), 'F_Inputs - BP'!F1846, 'F_Input Override'!F1846 ) )</f>
        <v>11.508619186683379</v>
      </c>
      <c r="G1846" s="58">
        <f xml:space="preserve"> IF( ISNA( 'F_Input Override'!G1846 ), "", IF( ISBLANK( 'F_Input Override'!G1846 ), 'F_Inputs - BP'!G1846, 'F_Input Override'!G1846 ) )</f>
        <v>12.99263132674924</v>
      </c>
      <c r="H1846" s="58">
        <f xml:space="preserve"> IF( ISNA( 'F_Input Override'!H1846 ), "", IF( ISBLANK( 'F_Input Override'!H1846 ), 'F_Inputs - BP'!H1846, 'F_Input Override'!H1846 ) )</f>
        <v>13.123807760624519</v>
      </c>
      <c r="I1846" s="58">
        <f xml:space="preserve"> IF( ISNA( 'F_Input Override'!I1846 ), "", IF( ISBLANK( 'F_Input Override'!I1846 ), 'F_Inputs - BP'!I1846, 'F_Input Override'!I1846 ) )</f>
        <v>9.8087812145741236</v>
      </c>
      <c r="J1846" s="58">
        <f xml:space="preserve"> IF( ISNA( 'F_Input Override'!J1846 ), "", IF( ISBLANK( 'F_Input Override'!J1846 ), 'F_Inputs - BP'!J1846, 'F_Input Override'!J1846 ) )</f>
        <v>9.6684944247521862</v>
      </c>
      <c r="K1846" s="64" t="str">
        <f xml:space="preserve"> INDEX(Lookup!C:C, MATCH('Inp - BP final'!B1846, Lookup!B:B, 0),)</f>
        <v>WN+ - Base capex</v>
      </c>
    </row>
    <row r="1847" spans="1:12">
      <c r="A1847" t="s">
        <v>357</v>
      </c>
      <c r="B1847" t="s">
        <v>78</v>
      </c>
      <c r="C1847" t="s">
        <v>79</v>
      </c>
      <c r="D1847" t="s">
        <v>47</v>
      </c>
      <c r="E1847" t="s">
        <v>41</v>
      </c>
      <c r="F1847" s="58">
        <f xml:space="preserve"> IF( ISNA( 'F_Input Override'!F1847 ), "", IF( ISBLANK( 'F_Input Override'!F1847 ), 'F_Inputs - BP'!F1847, 'F_Input Override'!F1847 ) )</f>
        <v>21.029247520773321</v>
      </c>
      <c r="G1847" s="58">
        <f xml:space="preserve"> IF( ISNA( 'F_Input Override'!G1847 ), "", IF( ISBLANK( 'F_Input Override'!G1847 ), 'F_Inputs - BP'!G1847, 'F_Input Override'!G1847 ) )</f>
        <v>18.069972910032629</v>
      </c>
      <c r="H1847" s="58">
        <f xml:space="preserve"> IF( ISNA( 'F_Input Override'!H1847 ), "", IF( ISBLANK( 'F_Input Override'!H1847 ), 'F_Inputs - BP'!H1847, 'F_Input Override'!H1847 ) )</f>
        <v>16.89326495883175</v>
      </c>
      <c r="I1847" s="58">
        <f xml:space="preserve"> IF( ISNA( 'F_Input Override'!I1847 ), "", IF( ISBLANK( 'F_Input Override'!I1847 ), 'F_Inputs - BP'!I1847, 'F_Input Override'!I1847 ) )</f>
        <v>19.842502997893501</v>
      </c>
      <c r="J1847" s="58">
        <f xml:space="preserve"> IF( ISNA( 'F_Input Override'!J1847 ), "", IF( ISBLANK( 'F_Input Override'!J1847 ), 'F_Inputs - BP'!J1847, 'F_Input Override'!J1847 ) )</f>
        <v>19.532758502269171</v>
      </c>
      <c r="K1847" s="64" t="str">
        <f xml:space="preserve"> INDEX(Lookup!C:C, MATCH('Inp - BP final'!B1847, Lookup!B:B, 0),)</f>
        <v>WN+ - Base capex</v>
      </c>
    </row>
    <row r="1848" spans="1:12">
      <c r="A1848" t="s">
        <v>357</v>
      </c>
      <c r="B1848" t="s">
        <v>80</v>
      </c>
      <c r="C1848" t="s">
        <v>81</v>
      </c>
      <c r="D1848" t="s">
        <v>47</v>
      </c>
      <c r="E1848" t="s">
        <v>41</v>
      </c>
      <c r="F1848" s="58">
        <f xml:space="preserve"> IF( ISNA( 'F_Input Override'!F1848 ), "", IF( ISBLANK( 'F_Input Override'!F1848 ), 'F_Inputs - BP'!F1848, 'F_Input Override'!F1848 ) )</f>
        <v>36.758999420607473</v>
      </c>
      <c r="G1848" s="58">
        <f xml:space="preserve"> IF( ISNA( 'F_Input Override'!G1848 ), "", IF( ISBLANK( 'F_Input Override'!G1848 ), 'F_Inputs - BP'!G1848, 'F_Input Override'!G1848 ) )</f>
        <v>35.076638222588343</v>
      </c>
      <c r="H1848" s="58">
        <f xml:space="preserve"> IF( ISNA( 'F_Input Override'!H1848 ), "", IF( ISBLANK( 'F_Input Override'!H1848 ), 'F_Inputs - BP'!H1848, 'F_Input Override'!H1848 ) )</f>
        <v>33.711776467986837</v>
      </c>
      <c r="I1848" s="58">
        <f xml:space="preserve"> IF( ISNA( 'F_Input Override'!I1848 ), "", IF( ISBLANK( 'F_Input Override'!I1848 ), 'F_Inputs - BP'!I1848, 'F_Input Override'!I1848 ) )</f>
        <v>32.432086484891713</v>
      </c>
      <c r="J1848" s="58">
        <f xml:space="preserve"> IF( ISNA( 'F_Input Override'!J1848 ), "", IF( ISBLANK( 'F_Input Override'!J1848 ), 'F_Inputs - BP'!J1848, 'F_Input Override'!J1848 ) )</f>
        <v>31.7838576683775</v>
      </c>
      <c r="K1848" s="64" t="str">
        <f xml:space="preserve"> INDEX(Lookup!C:C, MATCH('Inp - BP final'!B1848, Lookup!B:B, 0),)</f>
        <v>Total - Base capex</v>
      </c>
      <c r="L1848" t="s">
        <v>366</v>
      </c>
    </row>
    <row r="1849" spans="1:12">
      <c r="A1849" t="s">
        <v>357</v>
      </c>
      <c r="B1849" t="s">
        <v>82</v>
      </c>
      <c r="C1849" t="s">
        <v>83</v>
      </c>
      <c r="D1849" t="s">
        <v>47</v>
      </c>
      <c r="E1849" t="s">
        <v>41</v>
      </c>
      <c r="F1849" s="58">
        <f xml:space="preserve"> IF( ISNA( 'F_Input Override'!F1849 ), "", IF( ISBLANK( 'F_Input Override'!F1849 ), 'F_Inputs - BP'!F1849, 'F_Input Override'!F1849 ) )</f>
        <v>2.7152206092000002</v>
      </c>
      <c r="G1849" s="58">
        <f xml:space="preserve"> IF( ISNA( 'F_Input Override'!G1849 ), "", IF( ISBLANK( 'F_Input Override'!G1849 ), 'F_Inputs - BP'!G1849, 'F_Input Override'!G1849 ) )</f>
        <v>2.6880684031080002</v>
      </c>
      <c r="H1849" s="58">
        <f xml:space="preserve"> IF( ISNA( 'F_Input Override'!H1849 ), "", IF( ISBLANK( 'F_Input Override'!H1849 ), 'F_Inputs - BP'!H1849, 'F_Input Override'!H1849 ) )</f>
        <v>0.74002337200440005</v>
      </c>
      <c r="I1849" s="58">
        <f xml:space="preserve"> IF( ISNA( 'F_Input Override'!I1849 ), "", IF( ISBLANK( 'F_Input Override'!I1849 ), 'F_Inputs - BP'!I1849, 'F_Input Override'!I1849 ) )</f>
        <v>0.73262313828435599</v>
      </c>
      <c r="J1849" s="58">
        <f xml:space="preserve"> IF( ISNA( 'F_Input Override'!J1849 ), "", IF( ISBLANK( 'F_Input Override'!J1849 ), 'F_Inputs - BP'!J1849, 'F_Input Override'!J1849 ) )</f>
        <v>0.72529690690151249</v>
      </c>
      <c r="K1849" s="64" t="str">
        <f xml:space="preserve"> INDEX(Lookup!C:C, MATCH('Inp - BP final'!B1849, Lookup!B:B, 0),)</f>
        <v>WR - Enh capex</v>
      </c>
    </row>
    <row r="1850" spans="1:12">
      <c r="A1850" t="s">
        <v>357</v>
      </c>
      <c r="B1850" t="s">
        <v>84</v>
      </c>
      <c r="C1850" t="s">
        <v>85</v>
      </c>
      <c r="D1850" t="s">
        <v>47</v>
      </c>
      <c r="E1850" t="s">
        <v>41</v>
      </c>
      <c r="F1850" s="58">
        <f xml:space="preserve"> IF( ISNA( 'F_Input Override'!F1850 ), "", IF( ISBLANK( 'F_Input Override'!F1850 ), 'F_Inputs - BP'!F1850, 'F_Input Override'!F1850 ) )</f>
        <v>0.35139155039999997</v>
      </c>
      <c r="G1850" s="58">
        <f xml:space="preserve"> IF( ISNA( 'F_Input Override'!G1850 ), "", IF( ISBLANK( 'F_Input Override'!G1850 ), 'F_Inputs - BP'!G1850, 'F_Input Override'!G1850 ) )</f>
        <v>0.34787763489599999</v>
      </c>
      <c r="H1850" s="58">
        <f xml:space="preserve"> IF( ISNA( 'F_Input Override'!H1850 ), "", IF( ISBLANK( 'F_Input Override'!H1850 ), 'F_Inputs - BP'!H1850, 'F_Input Override'!H1850 ) )</f>
        <v>0.1214879358033</v>
      </c>
      <c r="I1850" s="58">
        <f xml:space="preserve"> IF( ISNA( 'F_Input Override'!I1850 ), "", IF( ISBLANK( 'F_Input Override'!I1850 ), 'F_Inputs - BP'!I1850, 'F_Input Override'!I1850 ) )</f>
        <v>0.12027305644526699</v>
      </c>
      <c r="J1850" s="58">
        <f xml:space="preserve"> IF( ISNA( 'F_Input Override'!J1850 ), "", IF( ISBLANK( 'F_Input Override'!J1850 ), 'F_Inputs - BP'!J1850, 'F_Input Override'!J1850 ) )</f>
        <v>0.1190703258808143</v>
      </c>
      <c r="K1850" s="64" t="str">
        <f xml:space="preserve"> INDEX(Lookup!C:C, MATCH('Inp - BP final'!B1850, Lookup!B:B, 0),)</f>
        <v>WN+ - Enh capex</v>
      </c>
    </row>
    <row r="1851" spans="1:12">
      <c r="A1851" t="s">
        <v>357</v>
      </c>
      <c r="B1851" t="s">
        <v>86</v>
      </c>
      <c r="C1851" t="s">
        <v>87</v>
      </c>
      <c r="D1851" t="s">
        <v>47</v>
      </c>
      <c r="E1851" t="s">
        <v>41</v>
      </c>
      <c r="F1851" s="58">
        <f xml:space="preserve"> IF( ISNA( 'F_Input Override'!F1851 ), "", IF( ISBLANK( 'F_Input Override'!F1851 ), 'F_Inputs - BP'!F1851, 'F_Input Override'!F1851 ) )</f>
        <v>0.8552835324000001</v>
      </c>
      <c r="G1851" s="58">
        <f xml:space="preserve"> IF( ISNA( 'F_Input Override'!G1851 ), "", IF( ISBLANK( 'F_Input Override'!G1851 ), 'F_Inputs - BP'!G1851, 'F_Input Override'!G1851 ) )</f>
        <v>1.3455838572659999</v>
      </c>
      <c r="H1851" s="58">
        <f xml:space="preserve"> IF( ISNA( 'F_Input Override'!H1851 ), "", IF( ISBLANK( 'F_Input Override'!H1851 ), 'F_Inputs - BP'!H1851, 'F_Input Override'!H1851 ) )</f>
        <v>2.0049820931151001</v>
      </c>
      <c r="I1851" s="58">
        <f xml:space="preserve"> IF( ISNA( 'F_Input Override'!I1851 ), "", IF( ISBLANK( 'F_Input Override'!I1851 ), 'F_Inputs - BP'!I1851, 'F_Input Override'!I1851 ) )</f>
        <v>2.0889553101664502</v>
      </c>
      <c r="J1851" s="58">
        <f xml:space="preserve"> IF( ISNA( 'F_Input Override'!J1851 ), "", IF( ISBLANK( 'F_Input Override'!J1851 ), 'F_Inputs - BP'!J1851, 'F_Input Override'!J1851 ) )</f>
        <v>2.0680657570647858</v>
      </c>
      <c r="K1851" s="64" t="str">
        <f xml:space="preserve"> INDEX(Lookup!C:C, MATCH('Inp - BP final'!B1851, Lookup!B:B, 0),)</f>
        <v>WN+ - Enh capex</v>
      </c>
    </row>
    <row r="1852" spans="1:12">
      <c r="A1852" t="s">
        <v>357</v>
      </c>
      <c r="B1852" t="s">
        <v>88</v>
      </c>
      <c r="C1852" t="s">
        <v>89</v>
      </c>
      <c r="D1852" t="s">
        <v>47</v>
      </c>
      <c r="E1852" t="s">
        <v>41</v>
      </c>
      <c r="F1852" s="58">
        <f xml:space="preserve"> IF( ISNA( 'F_Input Override'!F1852 ), "", IF( ISBLANK( 'F_Input Override'!F1852 ), 'F_Inputs - BP'!F1852, 'F_Input Override'!F1852 ) )</f>
        <v>10.298987325000001</v>
      </c>
      <c r="G1852" s="58">
        <f xml:space="preserve"> IF( ISNA( 'F_Input Override'!G1852 ), "", IF( ISBLANK( 'F_Input Override'!G1852 ), 'F_Inputs - BP'!G1852, 'F_Input Override'!G1852 ) )</f>
        <v>15.525338001525</v>
      </c>
      <c r="H1852" s="58">
        <f xml:space="preserve"> IF( ISNA( 'F_Input Override'!H1852 ), "", IF( ISBLANK( 'F_Input Override'!H1852 ), 'F_Inputs - BP'!H1852, 'F_Input Override'!H1852 ) )</f>
        <v>18.5538678815754</v>
      </c>
      <c r="I1852" s="58">
        <f xml:space="preserve"> IF( ISNA( 'F_Input Override'!I1852 ), "", IF( ISBLANK( 'F_Input Override'!I1852 ), 'F_Inputs - BP'!I1852, 'F_Input Override'!I1852 ) )</f>
        <v>15.95561898409464</v>
      </c>
      <c r="J1852" s="58">
        <f xml:space="preserve"> IF( ISNA( 'F_Input Override'!J1852 ), "", IF( ISBLANK( 'F_Input Override'!J1852 ), 'F_Inputs - BP'!J1852, 'F_Input Override'!J1852 ) )</f>
        <v>15.600637191969399</v>
      </c>
      <c r="K1852" s="64" t="str">
        <f xml:space="preserve"> INDEX(Lookup!C:C, MATCH('Inp - BP final'!B1852, Lookup!B:B, 0),)</f>
        <v>WN+ - Enh capex</v>
      </c>
    </row>
    <row r="1853" spans="1:12">
      <c r="A1853" t="s">
        <v>357</v>
      </c>
      <c r="B1853" t="s">
        <v>90</v>
      </c>
      <c r="C1853" t="s">
        <v>91</v>
      </c>
      <c r="D1853" t="s">
        <v>47</v>
      </c>
      <c r="E1853" t="s">
        <v>41</v>
      </c>
      <c r="F1853" s="58">
        <f xml:space="preserve"> IF( ISNA( 'F_Input Override'!F1853 ), "", IF( ISBLANK( 'F_Input Override'!F1853 ), 'F_Inputs - BP'!F1853, 'F_Input Override'!F1853 ) )</f>
        <v>16.374375962999999</v>
      </c>
      <c r="G1853" s="58">
        <f xml:space="preserve"> IF( ISNA( 'F_Input Override'!G1853 ), "", IF( ISBLANK( 'F_Input Override'!G1853 ), 'F_Inputs - BP'!G1853, 'F_Input Override'!G1853 ) )</f>
        <v>18.058746350204999</v>
      </c>
      <c r="H1853" s="58">
        <f xml:space="preserve"> IF( ISNA( 'F_Input Override'!H1853 ), "", IF( ISBLANK( 'F_Input Override'!H1853 ), 'F_Inputs - BP'!H1853, 'F_Input Override'!H1853 ) )</f>
        <v>18.822995445889799</v>
      </c>
      <c r="I1853" s="58">
        <f xml:space="preserve"> IF( ISNA( 'F_Input Override'!I1853 ), "", IF( ISBLANK( 'F_Input Override'!I1853 ), 'F_Inputs - BP'!I1853, 'F_Input Override'!I1853 ) )</f>
        <v>19.132221037974119</v>
      </c>
      <c r="J1853" s="58">
        <f xml:space="preserve"> IF( ISNA( 'F_Input Override'!J1853 ), "", IF( ISBLANK( 'F_Input Override'!J1853 ), 'F_Inputs - BP'!J1853, 'F_Input Override'!J1853 ) )</f>
        <v>21.885494015632091</v>
      </c>
      <c r="K1853" s="64" t="str">
        <f xml:space="preserve"> INDEX(Lookup!C:C, MATCH('Inp - BP final'!B1853, Lookup!B:B, 0),)</f>
        <v>WN+ - Enh capex</v>
      </c>
    </row>
    <row r="1854" spans="1:12">
      <c r="A1854" t="s">
        <v>357</v>
      </c>
      <c r="B1854" t="s">
        <v>92</v>
      </c>
      <c r="C1854" t="s">
        <v>93</v>
      </c>
      <c r="D1854" t="s">
        <v>47</v>
      </c>
      <c r="E1854" t="s">
        <v>41</v>
      </c>
      <c r="F1854" s="58">
        <f xml:space="preserve"> IF( ISNA( 'F_Input Override'!F1854 ), "", IF( ISBLANK( 'F_Input Override'!F1854 ), 'F_Inputs - BP'!F1854, 'F_Input Override'!F1854 ) )</f>
        <v>30.595258980000001</v>
      </c>
      <c r="G1854" s="58">
        <f xml:space="preserve"> IF( ISNA( 'F_Input Override'!G1854 ), "", IF( ISBLANK( 'F_Input Override'!G1854 ), 'F_Inputs - BP'!G1854, 'F_Input Override'!G1854 ) )</f>
        <v>37.965614246999998</v>
      </c>
      <c r="H1854" s="58">
        <f xml:space="preserve"> IF( ISNA( 'F_Input Override'!H1854 ), "", IF( ISBLANK( 'F_Input Override'!H1854 ), 'F_Inputs - BP'!H1854, 'F_Input Override'!H1854 ) )</f>
        <v>40.243356728387987</v>
      </c>
      <c r="I1854" s="58">
        <f xml:space="preserve"> IF( ISNA( 'F_Input Override'!I1854 ), "", IF( ISBLANK( 'F_Input Override'!I1854 ), 'F_Inputs - BP'!I1854, 'F_Input Override'!I1854 ) )</f>
        <v>38.029691526964832</v>
      </c>
      <c r="J1854" s="58">
        <f xml:space="preserve"> IF( ISNA( 'F_Input Override'!J1854 ), "", IF( ISBLANK( 'F_Input Override'!J1854 ), 'F_Inputs - BP'!J1854, 'F_Input Override'!J1854 ) )</f>
        <v>40.398564197448607</v>
      </c>
      <c r="K1854" s="64" t="str">
        <f xml:space="preserve"> INDEX(Lookup!C:C, MATCH('Inp - BP final'!B1854, Lookup!B:B, 0),)</f>
        <v>Total W - Enh capex</v>
      </c>
      <c r="L1854" t="s">
        <v>366</v>
      </c>
    </row>
    <row r="1855" spans="1:12">
      <c r="A1855" t="s">
        <v>357</v>
      </c>
      <c r="B1855" t="s">
        <v>94</v>
      </c>
      <c r="C1855" t="s">
        <v>95</v>
      </c>
      <c r="D1855" t="s">
        <v>47</v>
      </c>
      <c r="E1855" t="s">
        <v>41</v>
      </c>
      <c r="F1855" s="58" t="str">
        <f xml:space="preserve"> IF( ISNA( 'F_Input Override'!F1855 ), "", IF( ISBLANK( 'F_Input Override'!F1855 ), 'F_Inputs - BP'!F1855, 'F_Input Override'!F1855 ) )</f>
        <v/>
      </c>
      <c r="G1855" s="58" t="str">
        <f xml:space="preserve"> IF( ISNA( 'F_Input Override'!G1855 ), "", IF( ISBLANK( 'F_Input Override'!G1855 ), 'F_Inputs - BP'!G1855, 'F_Input Override'!G1855 ) )</f>
        <v/>
      </c>
      <c r="H1855" s="58" t="str">
        <f xml:space="preserve"> IF( ISNA( 'F_Input Override'!H1855 ), "", IF( ISBLANK( 'F_Input Override'!H1855 ), 'F_Inputs - BP'!H1855, 'F_Input Override'!H1855 ) )</f>
        <v/>
      </c>
      <c r="I1855" s="58" t="str">
        <f xml:space="preserve"> IF( ISNA( 'F_Input Override'!I1855 ), "", IF( ISBLANK( 'F_Input Override'!I1855 ), 'F_Inputs - BP'!I1855, 'F_Input Override'!I1855 ) )</f>
        <v/>
      </c>
      <c r="J1855" s="58" t="str">
        <f xml:space="preserve"> IF( ISNA( 'F_Input Override'!J1855 ), "", IF( ISBLANK( 'F_Input Override'!J1855 ), 'F_Inputs - BP'!J1855, 'F_Input Override'!J1855 ) )</f>
        <v/>
      </c>
      <c r="K1855" s="64" t="str">
        <f xml:space="preserve"> INDEX(Lookup!C:C, MATCH('Inp - BP final'!B1855, Lookup!B:B, 0),)</f>
        <v>WWN+ - Base opex</v>
      </c>
    </row>
    <row r="1856" spans="1:12">
      <c r="A1856" t="s">
        <v>357</v>
      </c>
      <c r="B1856" t="s">
        <v>96</v>
      </c>
      <c r="C1856" t="s">
        <v>97</v>
      </c>
      <c r="D1856" t="s">
        <v>47</v>
      </c>
      <c r="E1856" t="s">
        <v>41</v>
      </c>
      <c r="F1856" s="58" t="str">
        <f xml:space="preserve"> IF( ISNA( 'F_Input Override'!F1856 ), "", IF( ISBLANK( 'F_Input Override'!F1856 ), 'F_Inputs - BP'!F1856, 'F_Input Override'!F1856 ) )</f>
        <v/>
      </c>
      <c r="G1856" s="58" t="str">
        <f xml:space="preserve"> IF( ISNA( 'F_Input Override'!G1856 ), "", IF( ISBLANK( 'F_Input Override'!G1856 ), 'F_Inputs - BP'!G1856, 'F_Input Override'!G1856 ) )</f>
        <v/>
      </c>
      <c r="H1856" s="58" t="str">
        <f xml:space="preserve"> IF( ISNA( 'F_Input Override'!H1856 ), "", IF( ISBLANK( 'F_Input Override'!H1856 ), 'F_Inputs - BP'!H1856, 'F_Input Override'!H1856 ) )</f>
        <v/>
      </c>
      <c r="I1856" s="58" t="str">
        <f xml:space="preserve"> IF( ISNA( 'F_Input Override'!I1856 ), "", IF( ISBLANK( 'F_Input Override'!I1856 ), 'F_Inputs - BP'!I1856, 'F_Input Override'!I1856 ) )</f>
        <v/>
      </c>
      <c r="J1856" s="58" t="str">
        <f xml:space="preserve"> IF( ISNA( 'F_Input Override'!J1856 ), "", IF( ISBLANK( 'F_Input Override'!J1856 ), 'F_Inputs - BP'!J1856, 'F_Input Override'!J1856 ) )</f>
        <v/>
      </c>
      <c r="K1856" s="64" t="str">
        <f xml:space="preserve"> INDEX(Lookup!C:C, MATCH('Inp - BP final'!B1856, Lookup!B:B, 0),)</f>
        <v>WWN+ - Base opex</v>
      </c>
    </row>
    <row r="1857" spans="1:12">
      <c r="A1857" t="s">
        <v>357</v>
      </c>
      <c r="B1857" t="s">
        <v>98</v>
      </c>
      <c r="C1857" t="s">
        <v>99</v>
      </c>
      <c r="D1857" t="s">
        <v>47</v>
      </c>
      <c r="E1857" t="s">
        <v>41</v>
      </c>
      <c r="F1857" s="58" t="str">
        <f xml:space="preserve"> IF( ISNA( 'F_Input Override'!F1857 ), "", IF( ISBLANK( 'F_Input Override'!F1857 ), 'F_Inputs - BP'!F1857, 'F_Input Override'!F1857 ) )</f>
        <v/>
      </c>
      <c r="G1857" s="58" t="str">
        <f xml:space="preserve"> IF( ISNA( 'F_Input Override'!G1857 ), "", IF( ISBLANK( 'F_Input Override'!G1857 ), 'F_Inputs - BP'!G1857, 'F_Input Override'!G1857 ) )</f>
        <v/>
      </c>
      <c r="H1857" s="58" t="str">
        <f xml:space="preserve"> IF( ISNA( 'F_Input Override'!H1857 ), "", IF( ISBLANK( 'F_Input Override'!H1857 ), 'F_Inputs - BP'!H1857, 'F_Input Override'!H1857 ) )</f>
        <v/>
      </c>
      <c r="I1857" s="58" t="str">
        <f xml:space="preserve"> IF( ISNA( 'F_Input Override'!I1857 ), "", IF( ISBLANK( 'F_Input Override'!I1857 ), 'F_Inputs - BP'!I1857, 'F_Input Override'!I1857 ) )</f>
        <v/>
      </c>
      <c r="J1857" s="58" t="str">
        <f xml:space="preserve"> IF( ISNA( 'F_Input Override'!J1857 ), "", IF( ISBLANK( 'F_Input Override'!J1857 ), 'F_Inputs - BP'!J1857, 'F_Input Override'!J1857 ) )</f>
        <v/>
      </c>
      <c r="K1857" s="64" t="str">
        <f xml:space="preserve"> INDEX(Lookup!C:C, MATCH('Inp - BP final'!B1857, Lookup!B:B, 0),)</f>
        <v>WWN+ - Base opex</v>
      </c>
    </row>
    <row r="1858" spans="1:12">
      <c r="A1858" t="s">
        <v>357</v>
      </c>
      <c r="B1858" t="s">
        <v>100</v>
      </c>
      <c r="C1858" t="s">
        <v>101</v>
      </c>
      <c r="D1858" t="s">
        <v>47</v>
      </c>
      <c r="E1858" t="s">
        <v>41</v>
      </c>
      <c r="F1858" s="58" t="str">
        <f xml:space="preserve"> IF( ISNA( 'F_Input Override'!F1858 ), "", IF( ISBLANK( 'F_Input Override'!F1858 ), 'F_Inputs - BP'!F1858, 'F_Input Override'!F1858 ) )</f>
        <v/>
      </c>
      <c r="G1858" s="58" t="str">
        <f xml:space="preserve"> IF( ISNA( 'F_Input Override'!G1858 ), "", IF( ISBLANK( 'F_Input Override'!G1858 ), 'F_Inputs - BP'!G1858, 'F_Input Override'!G1858 ) )</f>
        <v/>
      </c>
      <c r="H1858" s="58" t="str">
        <f xml:space="preserve"> IF( ISNA( 'F_Input Override'!H1858 ), "", IF( ISBLANK( 'F_Input Override'!H1858 ), 'F_Inputs - BP'!H1858, 'F_Input Override'!H1858 ) )</f>
        <v/>
      </c>
      <c r="I1858" s="58" t="str">
        <f xml:space="preserve"> IF( ISNA( 'F_Input Override'!I1858 ), "", IF( ISBLANK( 'F_Input Override'!I1858 ), 'F_Inputs - BP'!I1858, 'F_Input Override'!I1858 ) )</f>
        <v/>
      </c>
      <c r="J1858" s="58" t="str">
        <f xml:space="preserve"> IF( ISNA( 'F_Input Override'!J1858 ), "", IF( ISBLANK( 'F_Input Override'!J1858 ), 'F_Inputs - BP'!J1858, 'F_Input Override'!J1858 ) )</f>
        <v/>
      </c>
      <c r="K1858" s="64" t="str">
        <f xml:space="preserve"> INDEX(Lookup!C:C, MATCH('Inp - BP final'!B1858, Lookup!B:B, 0),)</f>
        <v>WWN+ - Base opex</v>
      </c>
    </row>
    <row r="1859" spans="1:12">
      <c r="A1859" t="s">
        <v>357</v>
      </c>
      <c r="B1859" t="s">
        <v>102</v>
      </c>
      <c r="C1859" t="s">
        <v>103</v>
      </c>
      <c r="D1859" t="s">
        <v>47</v>
      </c>
      <c r="E1859" t="s">
        <v>41</v>
      </c>
      <c r="F1859" s="58" t="str">
        <f xml:space="preserve"> IF( ISNA( 'F_Input Override'!F1859 ), "", IF( ISBLANK( 'F_Input Override'!F1859 ), 'F_Inputs - BP'!F1859, 'F_Input Override'!F1859 ) )</f>
        <v/>
      </c>
      <c r="G1859" s="58" t="str">
        <f xml:space="preserve"> IF( ISNA( 'F_Input Override'!G1859 ), "", IF( ISBLANK( 'F_Input Override'!G1859 ), 'F_Inputs - BP'!G1859, 'F_Input Override'!G1859 ) )</f>
        <v/>
      </c>
      <c r="H1859" s="58" t="str">
        <f xml:space="preserve"> IF( ISNA( 'F_Input Override'!H1859 ), "", IF( ISBLANK( 'F_Input Override'!H1859 ), 'F_Inputs - BP'!H1859, 'F_Input Override'!H1859 ) )</f>
        <v/>
      </c>
      <c r="I1859" s="58" t="str">
        <f xml:space="preserve"> IF( ISNA( 'F_Input Override'!I1859 ), "", IF( ISBLANK( 'F_Input Override'!I1859 ), 'F_Inputs - BP'!I1859, 'F_Input Override'!I1859 ) )</f>
        <v/>
      </c>
      <c r="J1859" s="58" t="str">
        <f xml:space="preserve"> IF( ISNA( 'F_Input Override'!J1859 ), "", IF( ISBLANK( 'F_Input Override'!J1859 ), 'F_Inputs - BP'!J1859, 'F_Input Override'!J1859 ) )</f>
        <v/>
      </c>
      <c r="K1859" s="64" t="str">
        <f xml:space="preserve"> INDEX(Lookup!C:C, MATCH('Inp - BP final'!B1859, Lookup!B:B, 0),)</f>
        <v>WWN+ - Base opex</v>
      </c>
    </row>
    <row r="1860" spans="1:12">
      <c r="A1860" t="s">
        <v>357</v>
      </c>
      <c r="B1860" t="s">
        <v>104</v>
      </c>
      <c r="C1860" t="s">
        <v>105</v>
      </c>
      <c r="D1860" t="s">
        <v>47</v>
      </c>
      <c r="E1860" t="s">
        <v>41</v>
      </c>
      <c r="F1860" s="58" t="str">
        <f xml:space="preserve"> IF( ISNA( 'F_Input Override'!F1860 ), "", IF( ISBLANK( 'F_Input Override'!F1860 ), 'F_Inputs - BP'!F1860, 'F_Input Override'!F1860 ) )</f>
        <v/>
      </c>
      <c r="G1860" s="58" t="str">
        <f xml:space="preserve"> IF( ISNA( 'F_Input Override'!G1860 ), "", IF( ISBLANK( 'F_Input Override'!G1860 ), 'F_Inputs - BP'!G1860, 'F_Input Override'!G1860 ) )</f>
        <v/>
      </c>
      <c r="H1860" s="58" t="str">
        <f xml:space="preserve"> IF( ISNA( 'F_Input Override'!H1860 ), "", IF( ISBLANK( 'F_Input Override'!H1860 ), 'F_Inputs - BP'!H1860, 'F_Input Override'!H1860 ) )</f>
        <v/>
      </c>
      <c r="I1860" s="58" t="str">
        <f xml:space="preserve"> IF( ISNA( 'F_Input Override'!I1860 ), "", IF( ISBLANK( 'F_Input Override'!I1860 ), 'F_Inputs - BP'!I1860, 'F_Input Override'!I1860 ) )</f>
        <v/>
      </c>
      <c r="J1860" s="58" t="str">
        <f xml:space="preserve"> IF( ISNA( 'F_Input Override'!J1860 ), "", IF( ISBLANK( 'F_Input Override'!J1860 ), 'F_Inputs - BP'!J1860, 'F_Input Override'!J1860 ) )</f>
        <v/>
      </c>
      <c r="K1860" s="64" t="str">
        <f xml:space="preserve"> INDEX(Lookup!C:C, MATCH('Inp - BP final'!B1860, Lookup!B:B, 0),)</f>
        <v>BIO - Base opex</v>
      </c>
    </row>
    <row r="1861" spans="1:12">
      <c r="A1861" t="s">
        <v>357</v>
      </c>
      <c r="B1861" t="s">
        <v>106</v>
      </c>
      <c r="C1861" t="s">
        <v>107</v>
      </c>
      <c r="D1861" t="s">
        <v>47</v>
      </c>
      <c r="E1861" t="s">
        <v>41</v>
      </c>
      <c r="F1861" s="58" t="str">
        <f xml:space="preserve"> IF( ISNA( 'F_Input Override'!F1861 ), "", IF( ISBLANK( 'F_Input Override'!F1861 ), 'F_Inputs - BP'!F1861, 'F_Input Override'!F1861 ) )</f>
        <v/>
      </c>
      <c r="G1861" s="58" t="str">
        <f xml:space="preserve"> IF( ISNA( 'F_Input Override'!G1861 ), "", IF( ISBLANK( 'F_Input Override'!G1861 ), 'F_Inputs - BP'!G1861, 'F_Input Override'!G1861 ) )</f>
        <v/>
      </c>
      <c r="H1861" s="58" t="str">
        <f xml:space="preserve"> IF( ISNA( 'F_Input Override'!H1861 ), "", IF( ISBLANK( 'F_Input Override'!H1861 ), 'F_Inputs - BP'!H1861, 'F_Input Override'!H1861 ) )</f>
        <v/>
      </c>
      <c r="I1861" s="58" t="str">
        <f xml:space="preserve"> IF( ISNA( 'F_Input Override'!I1861 ), "", IF( ISBLANK( 'F_Input Override'!I1861 ), 'F_Inputs - BP'!I1861, 'F_Input Override'!I1861 ) )</f>
        <v/>
      </c>
      <c r="J1861" s="58" t="str">
        <f xml:space="preserve"> IF( ISNA( 'F_Input Override'!J1861 ), "", IF( ISBLANK( 'F_Input Override'!J1861 ), 'F_Inputs - BP'!J1861, 'F_Input Override'!J1861 ) )</f>
        <v/>
      </c>
      <c r="K1861" s="64" t="str">
        <f xml:space="preserve"> INDEX(Lookup!C:C, MATCH('Inp - BP final'!B1861, Lookup!B:B, 0),)</f>
        <v>BIO - Base opex</v>
      </c>
    </row>
    <row r="1862" spans="1:12">
      <c r="A1862" t="s">
        <v>357</v>
      </c>
      <c r="B1862" t="s">
        <v>108</v>
      </c>
      <c r="C1862" t="s">
        <v>109</v>
      </c>
      <c r="D1862" t="s">
        <v>47</v>
      </c>
      <c r="E1862" t="s">
        <v>41</v>
      </c>
      <c r="F1862" s="58" t="str">
        <f xml:space="preserve"> IF( ISNA( 'F_Input Override'!F1862 ), "", IF( ISBLANK( 'F_Input Override'!F1862 ), 'F_Inputs - BP'!F1862, 'F_Input Override'!F1862 ) )</f>
        <v/>
      </c>
      <c r="G1862" s="58" t="str">
        <f xml:space="preserve"> IF( ISNA( 'F_Input Override'!G1862 ), "", IF( ISBLANK( 'F_Input Override'!G1862 ), 'F_Inputs - BP'!G1862, 'F_Input Override'!G1862 ) )</f>
        <v/>
      </c>
      <c r="H1862" s="58" t="str">
        <f xml:space="preserve"> IF( ISNA( 'F_Input Override'!H1862 ), "", IF( ISBLANK( 'F_Input Override'!H1862 ), 'F_Inputs - BP'!H1862, 'F_Input Override'!H1862 ) )</f>
        <v/>
      </c>
      <c r="I1862" s="58" t="str">
        <f xml:space="preserve"> IF( ISNA( 'F_Input Override'!I1862 ), "", IF( ISBLANK( 'F_Input Override'!I1862 ), 'F_Inputs - BP'!I1862, 'F_Input Override'!I1862 ) )</f>
        <v/>
      </c>
      <c r="J1862" s="58" t="str">
        <f xml:space="preserve"> IF( ISNA( 'F_Input Override'!J1862 ), "", IF( ISBLANK( 'F_Input Override'!J1862 ), 'F_Inputs - BP'!J1862, 'F_Input Override'!J1862 ) )</f>
        <v/>
      </c>
      <c r="K1862" s="64" t="str">
        <f xml:space="preserve"> INDEX(Lookup!C:C, MATCH('Inp - BP final'!B1862, Lookup!B:B, 0),)</f>
        <v>BIO - Base opex</v>
      </c>
    </row>
    <row r="1863" spans="1:12">
      <c r="A1863" t="s">
        <v>357</v>
      </c>
      <c r="B1863" t="s">
        <v>110</v>
      </c>
      <c r="C1863" t="s">
        <v>111</v>
      </c>
      <c r="D1863" t="s">
        <v>47</v>
      </c>
      <c r="E1863" t="s">
        <v>41</v>
      </c>
      <c r="F1863" s="58" t="str">
        <f xml:space="preserve"> IF( ISNA( 'F_Input Override'!F1863 ), "", IF( ISBLANK( 'F_Input Override'!F1863 ), 'F_Inputs - BP'!F1863, 'F_Input Override'!F1863 ) )</f>
        <v/>
      </c>
      <c r="G1863" s="58" t="str">
        <f xml:space="preserve"> IF( ISNA( 'F_Input Override'!G1863 ), "", IF( ISBLANK( 'F_Input Override'!G1863 ), 'F_Inputs - BP'!G1863, 'F_Input Override'!G1863 ) )</f>
        <v/>
      </c>
      <c r="H1863" s="58" t="str">
        <f xml:space="preserve"> IF( ISNA( 'F_Input Override'!H1863 ), "", IF( ISBLANK( 'F_Input Override'!H1863 ), 'F_Inputs - BP'!H1863, 'F_Input Override'!H1863 ) )</f>
        <v/>
      </c>
      <c r="I1863" s="58" t="str">
        <f xml:space="preserve"> IF( ISNA( 'F_Input Override'!I1863 ), "", IF( ISBLANK( 'F_Input Override'!I1863 ), 'F_Inputs - BP'!I1863, 'F_Input Override'!I1863 ) )</f>
        <v/>
      </c>
      <c r="J1863" s="58" t="str">
        <f xml:space="preserve"> IF( ISNA( 'F_Input Override'!J1863 ), "", IF( ISBLANK( 'F_Input Override'!J1863 ), 'F_Inputs - BP'!J1863, 'F_Input Override'!J1863 ) )</f>
        <v/>
      </c>
      <c r="K1863" s="64" t="str">
        <f xml:space="preserve"> INDEX(Lookup!C:C, MATCH('Inp - BP final'!B1863, Lookup!B:B, 0),)</f>
        <v>ADDN1 - Base opex</v>
      </c>
    </row>
    <row r="1864" spans="1:12">
      <c r="A1864" t="s">
        <v>357</v>
      </c>
      <c r="B1864" t="s">
        <v>112</v>
      </c>
      <c r="C1864" t="s">
        <v>113</v>
      </c>
      <c r="D1864" t="s">
        <v>47</v>
      </c>
      <c r="E1864" t="s">
        <v>41</v>
      </c>
      <c r="F1864" s="58" t="str">
        <f xml:space="preserve"> IF( ISNA( 'F_Input Override'!F1864 ), "", IF( ISBLANK( 'F_Input Override'!F1864 ), 'F_Inputs - BP'!F1864, 'F_Input Override'!F1864 ) )</f>
        <v/>
      </c>
      <c r="G1864" s="58" t="str">
        <f xml:space="preserve"> IF( ISNA( 'F_Input Override'!G1864 ), "", IF( ISBLANK( 'F_Input Override'!G1864 ), 'F_Inputs - BP'!G1864, 'F_Input Override'!G1864 ) )</f>
        <v/>
      </c>
      <c r="H1864" s="58" t="str">
        <f xml:space="preserve"> IF( ISNA( 'F_Input Override'!H1864 ), "", IF( ISBLANK( 'F_Input Override'!H1864 ), 'F_Inputs - BP'!H1864, 'F_Input Override'!H1864 ) )</f>
        <v/>
      </c>
      <c r="I1864" s="58" t="str">
        <f xml:space="preserve"> IF( ISNA( 'F_Input Override'!I1864 ), "", IF( ISBLANK( 'F_Input Override'!I1864 ), 'F_Inputs - BP'!I1864, 'F_Input Override'!I1864 ) )</f>
        <v/>
      </c>
      <c r="J1864" s="58" t="str">
        <f xml:space="preserve"> IF( ISNA( 'F_Input Override'!J1864 ), "", IF( ISBLANK( 'F_Input Override'!J1864 ), 'F_Inputs - BP'!J1864, 'F_Input Override'!J1864 ) )</f>
        <v/>
      </c>
      <c r="K1864" s="64" t="str">
        <f xml:space="preserve"> INDEX(Lookup!C:C, MATCH('Inp - BP final'!B1864, Lookup!B:B, 0),)</f>
        <v>ADDN2 - Base opex</v>
      </c>
    </row>
    <row r="1865" spans="1:12">
      <c r="A1865" t="s">
        <v>357</v>
      </c>
      <c r="B1865" t="s">
        <v>114</v>
      </c>
      <c r="C1865" t="s">
        <v>57</v>
      </c>
      <c r="D1865" t="s">
        <v>47</v>
      </c>
      <c r="E1865" t="s">
        <v>41</v>
      </c>
      <c r="F1865" s="58">
        <f xml:space="preserve"> IF( ISNA( 'F_Input Override'!F1865 ), "", IF( ISBLANK( 'F_Input Override'!F1865 ), 'F_Inputs - BP'!F1865, 'F_Input Override'!F1865 ) )</f>
        <v>0</v>
      </c>
      <c r="G1865" s="58">
        <f xml:space="preserve"> IF( ISNA( 'F_Input Override'!G1865 ), "", IF( ISBLANK( 'F_Input Override'!G1865 ), 'F_Inputs - BP'!G1865, 'F_Input Override'!G1865 ) )</f>
        <v>0</v>
      </c>
      <c r="H1865" s="58">
        <f xml:space="preserve"> IF( ISNA( 'F_Input Override'!H1865 ), "", IF( ISBLANK( 'F_Input Override'!H1865 ), 'F_Inputs - BP'!H1865, 'F_Input Override'!H1865 ) )</f>
        <v>0</v>
      </c>
      <c r="I1865" s="58">
        <f xml:space="preserve"> IF( ISNA( 'F_Input Override'!I1865 ), "", IF( ISBLANK( 'F_Input Override'!I1865 ), 'F_Inputs - BP'!I1865, 'F_Input Override'!I1865 ) )</f>
        <v>0</v>
      </c>
      <c r="J1865" s="58">
        <f xml:space="preserve"> IF( ISNA( 'F_Input Override'!J1865 ), "", IF( ISBLANK( 'F_Input Override'!J1865 ), 'F_Inputs - BP'!J1865, 'F_Input Override'!J1865 ) )</f>
        <v>0</v>
      </c>
      <c r="K1865" s="64" t="str">
        <f xml:space="preserve"> INDEX(Lookup!C:C, MATCH('Inp - BP final'!B1865, Lookup!B:B, 0),)</f>
        <v>Total WW - Base opex</v>
      </c>
      <c r="L1865" t="s">
        <v>366</v>
      </c>
    </row>
    <row r="1866" spans="1:12">
      <c r="A1866" t="s">
        <v>357</v>
      </c>
      <c r="B1866" t="s">
        <v>115</v>
      </c>
      <c r="C1866" t="s">
        <v>116</v>
      </c>
      <c r="D1866" t="s">
        <v>47</v>
      </c>
      <c r="E1866" t="s">
        <v>41</v>
      </c>
      <c r="F1866" s="58" t="str">
        <f xml:space="preserve"> IF( ISNA( 'F_Input Override'!F1866 ), "", IF( ISBLANK( 'F_Input Override'!F1866 ), 'F_Inputs - BP'!F1866, 'F_Input Override'!F1866 ) )</f>
        <v/>
      </c>
      <c r="G1866" s="58" t="str">
        <f xml:space="preserve"> IF( ISNA( 'F_Input Override'!G1866 ), "", IF( ISBLANK( 'F_Input Override'!G1866 ), 'F_Inputs - BP'!G1866, 'F_Input Override'!G1866 ) )</f>
        <v/>
      </c>
      <c r="H1866" s="58" t="str">
        <f xml:space="preserve"> IF( ISNA( 'F_Input Override'!H1866 ), "", IF( ISBLANK( 'F_Input Override'!H1866 ), 'F_Inputs - BP'!H1866, 'F_Input Override'!H1866 ) )</f>
        <v/>
      </c>
      <c r="I1866" s="58" t="str">
        <f xml:space="preserve"> IF( ISNA( 'F_Input Override'!I1866 ), "", IF( ISBLANK( 'F_Input Override'!I1866 ), 'F_Inputs - BP'!I1866, 'F_Input Override'!I1866 ) )</f>
        <v/>
      </c>
      <c r="J1866" s="58" t="str">
        <f xml:space="preserve"> IF( ISNA( 'F_Input Override'!J1866 ), "", IF( ISBLANK( 'F_Input Override'!J1866 ), 'F_Inputs - BP'!J1866, 'F_Input Override'!J1866 ) )</f>
        <v/>
      </c>
      <c r="K1866" s="64" t="str">
        <f xml:space="preserve"> INDEX(Lookup!C:C, MATCH('Inp - BP final'!B1866, Lookup!B:B, 0),)</f>
        <v>WWN+ - Enh opex</v>
      </c>
    </row>
    <row r="1867" spans="1:12">
      <c r="A1867" t="s">
        <v>357</v>
      </c>
      <c r="B1867" t="s">
        <v>117</v>
      </c>
      <c r="C1867" t="s">
        <v>118</v>
      </c>
      <c r="D1867" t="s">
        <v>47</v>
      </c>
      <c r="E1867" t="s">
        <v>41</v>
      </c>
      <c r="F1867" s="58" t="str">
        <f xml:space="preserve"> IF( ISNA( 'F_Input Override'!F1867 ), "", IF( ISBLANK( 'F_Input Override'!F1867 ), 'F_Inputs - BP'!F1867, 'F_Input Override'!F1867 ) )</f>
        <v/>
      </c>
      <c r="G1867" s="58" t="str">
        <f xml:space="preserve"> IF( ISNA( 'F_Input Override'!G1867 ), "", IF( ISBLANK( 'F_Input Override'!G1867 ), 'F_Inputs - BP'!G1867, 'F_Input Override'!G1867 ) )</f>
        <v/>
      </c>
      <c r="H1867" s="58" t="str">
        <f xml:space="preserve"> IF( ISNA( 'F_Input Override'!H1867 ), "", IF( ISBLANK( 'F_Input Override'!H1867 ), 'F_Inputs - BP'!H1867, 'F_Input Override'!H1867 ) )</f>
        <v/>
      </c>
      <c r="I1867" s="58" t="str">
        <f xml:space="preserve"> IF( ISNA( 'F_Input Override'!I1867 ), "", IF( ISBLANK( 'F_Input Override'!I1867 ), 'F_Inputs - BP'!I1867, 'F_Input Override'!I1867 ) )</f>
        <v/>
      </c>
      <c r="J1867" s="58" t="str">
        <f xml:space="preserve"> IF( ISNA( 'F_Input Override'!J1867 ), "", IF( ISBLANK( 'F_Input Override'!J1867 ), 'F_Inputs - BP'!J1867, 'F_Input Override'!J1867 ) )</f>
        <v/>
      </c>
      <c r="K1867" s="64" t="str">
        <f xml:space="preserve"> INDEX(Lookup!C:C, MATCH('Inp - BP final'!B1867, Lookup!B:B, 0),)</f>
        <v>WWN+ - Enh opex</v>
      </c>
    </row>
    <row r="1868" spans="1:12">
      <c r="A1868" t="s">
        <v>357</v>
      </c>
      <c r="B1868" t="s">
        <v>119</v>
      </c>
      <c r="C1868" t="s">
        <v>120</v>
      </c>
      <c r="D1868" t="s">
        <v>47</v>
      </c>
      <c r="E1868" t="s">
        <v>41</v>
      </c>
      <c r="F1868" s="58" t="str">
        <f xml:space="preserve"> IF( ISNA( 'F_Input Override'!F1868 ), "", IF( ISBLANK( 'F_Input Override'!F1868 ), 'F_Inputs - BP'!F1868, 'F_Input Override'!F1868 ) )</f>
        <v/>
      </c>
      <c r="G1868" s="58" t="str">
        <f xml:space="preserve"> IF( ISNA( 'F_Input Override'!G1868 ), "", IF( ISBLANK( 'F_Input Override'!G1868 ), 'F_Inputs - BP'!G1868, 'F_Input Override'!G1868 ) )</f>
        <v/>
      </c>
      <c r="H1868" s="58" t="str">
        <f xml:space="preserve"> IF( ISNA( 'F_Input Override'!H1868 ), "", IF( ISBLANK( 'F_Input Override'!H1868 ), 'F_Inputs - BP'!H1868, 'F_Input Override'!H1868 ) )</f>
        <v/>
      </c>
      <c r="I1868" s="58" t="str">
        <f xml:space="preserve"> IF( ISNA( 'F_Input Override'!I1868 ), "", IF( ISBLANK( 'F_Input Override'!I1868 ), 'F_Inputs - BP'!I1868, 'F_Input Override'!I1868 ) )</f>
        <v/>
      </c>
      <c r="J1868" s="58" t="str">
        <f xml:space="preserve"> IF( ISNA( 'F_Input Override'!J1868 ), "", IF( ISBLANK( 'F_Input Override'!J1868 ), 'F_Inputs - BP'!J1868, 'F_Input Override'!J1868 ) )</f>
        <v/>
      </c>
      <c r="K1868" s="64" t="str">
        <f xml:space="preserve"> INDEX(Lookup!C:C, MATCH('Inp - BP final'!B1868, Lookup!B:B, 0),)</f>
        <v>WWN+ - Enh opex</v>
      </c>
    </row>
    <row r="1869" spans="1:12">
      <c r="A1869" t="s">
        <v>357</v>
      </c>
      <c r="B1869" t="s">
        <v>121</v>
      </c>
      <c r="C1869" t="s">
        <v>122</v>
      </c>
      <c r="D1869" t="s">
        <v>47</v>
      </c>
      <c r="E1869" t="s">
        <v>41</v>
      </c>
      <c r="F1869" s="58" t="str">
        <f xml:space="preserve"> IF( ISNA( 'F_Input Override'!F1869 ), "", IF( ISBLANK( 'F_Input Override'!F1869 ), 'F_Inputs - BP'!F1869, 'F_Input Override'!F1869 ) )</f>
        <v/>
      </c>
      <c r="G1869" s="58" t="str">
        <f xml:space="preserve"> IF( ISNA( 'F_Input Override'!G1869 ), "", IF( ISBLANK( 'F_Input Override'!G1869 ), 'F_Inputs - BP'!G1869, 'F_Input Override'!G1869 ) )</f>
        <v/>
      </c>
      <c r="H1869" s="58" t="str">
        <f xml:space="preserve"> IF( ISNA( 'F_Input Override'!H1869 ), "", IF( ISBLANK( 'F_Input Override'!H1869 ), 'F_Inputs - BP'!H1869, 'F_Input Override'!H1869 ) )</f>
        <v/>
      </c>
      <c r="I1869" s="58" t="str">
        <f xml:space="preserve"> IF( ISNA( 'F_Input Override'!I1869 ), "", IF( ISBLANK( 'F_Input Override'!I1869 ), 'F_Inputs - BP'!I1869, 'F_Input Override'!I1869 ) )</f>
        <v/>
      </c>
      <c r="J1869" s="58" t="str">
        <f xml:space="preserve"> IF( ISNA( 'F_Input Override'!J1869 ), "", IF( ISBLANK( 'F_Input Override'!J1869 ), 'F_Inputs - BP'!J1869, 'F_Input Override'!J1869 ) )</f>
        <v/>
      </c>
      <c r="K1869" s="64" t="str">
        <f xml:space="preserve"> INDEX(Lookup!C:C, MATCH('Inp - BP final'!B1869, Lookup!B:B, 0),)</f>
        <v>WWN+ - Enh opex</v>
      </c>
    </row>
    <row r="1870" spans="1:12">
      <c r="A1870" t="s">
        <v>357</v>
      </c>
      <c r="B1870" t="s">
        <v>123</v>
      </c>
      <c r="C1870" t="s">
        <v>124</v>
      </c>
      <c r="D1870" t="s">
        <v>47</v>
      </c>
      <c r="E1870" t="s">
        <v>41</v>
      </c>
      <c r="F1870" s="58" t="str">
        <f xml:space="preserve"> IF( ISNA( 'F_Input Override'!F1870 ), "", IF( ISBLANK( 'F_Input Override'!F1870 ), 'F_Inputs - BP'!F1870, 'F_Input Override'!F1870 ) )</f>
        <v/>
      </c>
      <c r="G1870" s="58" t="str">
        <f xml:space="preserve"> IF( ISNA( 'F_Input Override'!G1870 ), "", IF( ISBLANK( 'F_Input Override'!G1870 ), 'F_Inputs - BP'!G1870, 'F_Input Override'!G1870 ) )</f>
        <v/>
      </c>
      <c r="H1870" s="58" t="str">
        <f xml:space="preserve"> IF( ISNA( 'F_Input Override'!H1870 ), "", IF( ISBLANK( 'F_Input Override'!H1870 ), 'F_Inputs - BP'!H1870, 'F_Input Override'!H1870 ) )</f>
        <v/>
      </c>
      <c r="I1870" s="58" t="str">
        <f xml:space="preserve"> IF( ISNA( 'F_Input Override'!I1870 ), "", IF( ISBLANK( 'F_Input Override'!I1870 ), 'F_Inputs - BP'!I1870, 'F_Input Override'!I1870 ) )</f>
        <v/>
      </c>
      <c r="J1870" s="58" t="str">
        <f xml:space="preserve"> IF( ISNA( 'F_Input Override'!J1870 ), "", IF( ISBLANK( 'F_Input Override'!J1870 ), 'F_Inputs - BP'!J1870, 'F_Input Override'!J1870 ) )</f>
        <v/>
      </c>
      <c r="K1870" s="64" t="str">
        <f xml:space="preserve"> INDEX(Lookup!C:C, MATCH('Inp - BP final'!B1870, Lookup!B:B, 0),)</f>
        <v>WWN+ - Enh opex</v>
      </c>
    </row>
    <row r="1871" spans="1:12">
      <c r="A1871" t="s">
        <v>357</v>
      </c>
      <c r="B1871" t="s">
        <v>125</v>
      </c>
      <c r="C1871" t="s">
        <v>126</v>
      </c>
      <c r="D1871" t="s">
        <v>47</v>
      </c>
      <c r="E1871" t="s">
        <v>41</v>
      </c>
      <c r="F1871" s="58" t="str">
        <f xml:space="preserve"> IF( ISNA( 'F_Input Override'!F1871 ), "", IF( ISBLANK( 'F_Input Override'!F1871 ), 'F_Inputs - BP'!F1871, 'F_Input Override'!F1871 ) )</f>
        <v/>
      </c>
      <c r="G1871" s="58" t="str">
        <f xml:space="preserve"> IF( ISNA( 'F_Input Override'!G1871 ), "", IF( ISBLANK( 'F_Input Override'!G1871 ), 'F_Inputs - BP'!G1871, 'F_Input Override'!G1871 ) )</f>
        <v/>
      </c>
      <c r="H1871" s="58" t="str">
        <f xml:space="preserve"> IF( ISNA( 'F_Input Override'!H1871 ), "", IF( ISBLANK( 'F_Input Override'!H1871 ), 'F_Inputs - BP'!H1871, 'F_Input Override'!H1871 ) )</f>
        <v/>
      </c>
      <c r="I1871" s="58" t="str">
        <f xml:space="preserve"> IF( ISNA( 'F_Input Override'!I1871 ), "", IF( ISBLANK( 'F_Input Override'!I1871 ), 'F_Inputs - BP'!I1871, 'F_Input Override'!I1871 ) )</f>
        <v/>
      </c>
      <c r="J1871" s="58" t="str">
        <f xml:space="preserve"> IF( ISNA( 'F_Input Override'!J1871 ), "", IF( ISBLANK( 'F_Input Override'!J1871 ), 'F_Inputs - BP'!J1871, 'F_Input Override'!J1871 ) )</f>
        <v/>
      </c>
      <c r="K1871" s="64" t="str">
        <f xml:space="preserve"> INDEX(Lookup!C:C, MATCH('Inp - BP final'!B1871, Lookup!B:B, 0),)</f>
        <v>BIO - Enh opex</v>
      </c>
    </row>
    <row r="1872" spans="1:12">
      <c r="A1872" t="s">
        <v>357</v>
      </c>
      <c r="B1872" t="s">
        <v>127</v>
      </c>
      <c r="C1872" t="s">
        <v>128</v>
      </c>
      <c r="D1872" t="s">
        <v>47</v>
      </c>
      <c r="E1872" t="s">
        <v>41</v>
      </c>
      <c r="F1872" s="58" t="str">
        <f xml:space="preserve"> IF( ISNA( 'F_Input Override'!F1872 ), "", IF( ISBLANK( 'F_Input Override'!F1872 ), 'F_Inputs - BP'!F1872, 'F_Input Override'!F1872 ) )</f>
        <v/>
      </c>
      <c r="G1872" s="58" t="str">
        <f xml:space="preserve"> IF( ISNA( 'F_Input Override'!G1872 ), "", IF( ISBLANK( 'F_Input Override'!G1872 ), 'F_Inputs - BP'!G1872, 'F_Input Override'!G1872 ) )</f>
        <v/>
      </c>
      <c r="H1872" s="58" t="str">
        <f xml:space="preserve"> IF( ISNA( 'F_Input Override'!H1872 ), "", IF( ISBLANK( 'F_Input Override'!H1872 ), 'F_Inputs - BP'!H1872, 'F_Input Override'!H1872 ) )</f>
        <v/>
      </c>
      <c r="I1872" s="58" t="str">
        <f xml:space="preserve"> IF( ISNA( 'F_Input Override'!I1872 ), "", IF( ISBLANK( 'F_Input Override'!I1872 ), 'F_Inputs - BP'!I1872, 'F_Input Override'!I1872 ) )</f>
        <v/>
      </c>
      <c r="J1872" s="58" t="str">
        <f xml:space="preserve"> IF( ISNA( 'F_Input Override'!J1872 ), "", IF( ISBLANK( 'F_Input Override'!J1872 ), 'F_Inputs - BP'!J1872, 'F_Input Override'!J1872 ) )</f>
        <v/>
      </c>
      <c r="K1872" s="64" t="str">
        <f xml:space="preserve"> INDEX(Lookup!C:C, MATCH('Inp - BP final'!B1872, Lookup!B:B, 0),)</f>
        <v>BIO - Enh opex</v>
      </c>
    </row>
    <row r="1873" spans="1:12">
      <c r="A1873" t="s">
        <v>357</v>
      </c>
      <c r="B1873" t="s">
        <v>129</v>
      </c>
      <c r="C1873" t="s">
        <v>130</v>
      </c>
      <c r="D1873" t="s">
        <v>47</v>
      </c>
      <c r="E1873" t="s">
        <v>41</v>
      </c>
      <c r="F1873" s="58" t="str">
        <f xml:space="preserve"> IF( ISNA( 'F_Input Override'!F1873 ), "", IF( ISBLANK( 'F_Input Override'!F1873 ), 'F_Inputs - BP'!F1873, 'F_Input Override'!F1873 ) )</f>
        <v/>
      </c>
      <c r="G1873" s="58" t="str">
        <f xml:space="preserve"> IF( ISNA( 'F_Input Override'!G1873 ), "", IF( ISBLANK( 'F_Input Override'!G1873 ), 'F_Inputs - BP'!G1873, 'F_Input Override'!G1873 ) )</f>
        <v/>
      </c>
      <c r="H1873" s="58" t="str">
        <f xml:space="preserve"> IF( ISNA( 'F_Input Override'!H1873 ), "", IF( ISBLANK( 'F_Input Override'!H1873 ), 'F_Inputs - BP'!H1873, 'F_Input Override'!H1873 ) )</f>
        <v/>
      </c>
      <c r="I1873" s="58" t="str">
        <f xml:space="preserve"> IF( ISNA( 'F_Input Override'!I1873 ), "", IF( ISBLANK( 'F_Input Override'!I1873 ), 'F_Inputs - BP'!I1873, 'F_Input Override'!I1873 ) )</f>
        <v/>
      </c>
      <c r="J1873" s="58" t="str">
        <f xml:space="preserve"> IF( ISNA( 'F_Input Override'!J1873 ), "", IF( ISBLANK( 'F_Input Override'!J1873 ), 'F_Inputs - BP'!J1873, 'F_Input Override'!J1873 ) )</f>
        <v/>
      </c>
      <c r="K1873" s="64" t="str">
        <f xml:space="preserve"> INDEX(Lookup!C:C, MATCH('Inp - BP final'!B1873, Lookup!B:B, 0),)</f>
        <v>BIO - Enh opex</v>
      </c>
    </row>
    <row r="1874" spans="1:12">
      <c r="A1874" t="s">
        <v>357</v>
      </c>
      <c r="B1874" t="s">
        <v>131</v>
      </c>
      <c r="C1874" t="s">
        <v>132</v>
      </c>
      <c r="D1874" t="s">
        <v>47</v>
      </c>
      <c r="E1874" t="s">
        <v>41</v>
      </c>
      <c r="F1874" s="58" t="str">
        <f xml:space="preserve"> IF( ISNA( 'F_Input Override'!F1874 ), "", IF( ISBLANK( 'F_Input Override'!F1874 ), 'F_Inputs - BP'!F1874, 'F_Input Override'!F1874 ) )</f>
        <v/>
      </c>
      <c r="G1874" s="58" t="str">
        <f xml:space="preserve"> IF( ISNA( 'F_Input Override'!G1874 ), "", IF( ISBLANK( 'F_Input Override'!G1874 ), 'F_Inputs - BP'!G1874, 'F_Input Override'!G1874 ) )</f>
        <v/>
      </c>
      <c r="H1874" s="58" t="str">
        <f xml:space="preserve"> IF( ISNA( 'F_Input Override'!H1874 ), "", IF( ISBLANK( 'F_Input Override'!H1874 ), 'F_Inputs - BP'!H1874, 'F_Input Override'!H1874 ) )</f>
        <v/>
      </c>
      <c r="I1874" s="58" t="str">
        <f xml:space="preserve"> IF( ISNA( 'F_Input Override'!I1874 ), "", IF( ISBLANK( 'F_Input Override'!I1874 ), 'F_Inputs - BP'!I1874, 'F_Input Override'!I1874 ) )</f>
        <v/>
      </c>
      <c r="J1874" s="58" t="str">
        <f xml:space="preserve"> IF( ISNA( 'F_Input Override'!J1874 ), "", IF( ISBLANK( 'F_Input Override'!J1874 ), 'F_Inputs - BP'!J1874, 'F_Input Override'!J1874 ) )</f>
        <v/>
      </c>
      <c r="K1874" s="64" t="str">
        <f xml:space="preserve"> INDEX(Lookup!C:C, MATCH('Inp - BP final'!B1874, Lookup!B:B, 0),)</f>
        <v>ADDN1 - Enh opex</v>
      </c>
    </row>
    <row r="1875" spans="1:12">
      <c r="A1875" t="s">
        <v>357</v>
      </c>
      <c r="B1875" t="s">
        <v>133</v>
      </c>
      <c r="C1875" t="s">
        <v>134</v>
      </c>
      <c r="D1875" t="s">
        <v>47</v>
      </c>
      <c r="E1875" t="s">
        <v>41</v>
      </c>
      <c r="F1875" s="58" t="str">
        <f xml:space="preserve"> IF( ISNA( 'F_Input Override'!F1875 ), "", IF( ISBLANK( 'F_Input Override'!F1875 ), 'F_Inputs - BP'!F1875, 'F_Input Override'!F1875 ) )</f>
        <v/>
      </c>
      <c r="G1875" s="58" t="str">
        <f xml:space="preserve"> IF( ISNA( 'F_Input Override'!G1875 ), "", IF( ISBLANK( 'F_Input Override'!G1875 ), 'F_Inputs - BP'!G1875, 'F_Input Override'!G1875 ) )</f>
        <v/>
      </c>
      <c r="H1875" s="58" t="str">
        <f xml:space="preserve"> IF( ISNA( 'F_Input Override'!H1875 ), "", IF( ISBLANK( 'F_Input Override'!H1875 ), 'F_Inputs - BP'!H1875, 'F_Input Override'!H1875 ) )</f>
        <v/>
      </c>
      <c r="I1875" s="58" t="str">
        <f xml:space="preserve"> IF( ISNA( 'F_Input Override'!I1875 ), "", IF( ISBLANK( 'F_Input Override'!I1875 ), 'F_Inputs - BP'!I1875, 'F_Input Override'!I1875 ) )</f>
        <v/>
      </c>
      <c r="J1875" s="58" t="str">
        <f xml:space="preserve"> IF( ISNA( 'F_Input Override'!J1875 ), "", IF( ISBLANK( 'F_Input Override'!J1875 ), 'F_Inputs - BP'!J1875, 'F_Input Override'!J1875 ) )</f>
        <v/>
      </c>
      <c r="K1875" s="64" t="str">
        <f xml:space="preserve"> INDEX(Lookup!C:C, MATCH('Inp - BP final'!B1875, Lookup!B:B, 0),)</f>
        <v>ADDN2 - Enh opex</v>
      </c>
    </row>
    <row r="1876" spans="1:12">
      <c r="A1876" t="s">
        <v>357</v>
      </c>
      <c r="B1876" t="s">
        <v>135</v>
      </c>
      <c r="C1876" t="s">
        <v>69</v>
      </c>
      <c r="D1876" t="s">
        <v>47</v>
      </c>
      <c r="E1876" t="s">
        <v>41</v>
      </c>
      <c r="F1876" s="58">
        <f xml:space="preserve"> IF( ISNA( 'F_Input Override'!F1876 ), "", IF( ISBLANK( 'F_Input Override'!F1876 ), 'F_Inputs - BP'!F1876, 'F_Input Override'!F1876 ) )</f>
        <v>0</v>
      </c>
      <c r="G1876" s="58">
        <f xml:space="preserve"> IF( ISNA( 'F_Input Override'!G1876 ), "", IF( ISBLANK( 'F_Input Override'!G1876 ), 'F_Inputs - BP'!G1876, 'F_Input Override'!G1876 ) )</f>
        <v>0</v>
      </c>
      <c r="H1876" s="58">
        <f xml:space="preserve"> IF( ISNA( 'F_Input Override'!H1876 ), "", IF( ISBLANK( 'F_Input Override'!H1876 ), 'F_Inputs - BP'!H1876, 'F_Input Override'!H1876 ) )</f>
        <v>0</v>
      </c>
      <c r="I1876" s="58">
        <f xml:space="preserve"> IF( ISNA( 'F_Input Override'!I1876 ), "", IF( ISBLANK( 'F_Input Override'!I1876 ), 'F_Inputs - BP'!I1876, 'F_Input Override'!I1876 ) )</f>
        <v>0</v>
      </c>
      <c r="J1876" s="58">
        <f xml:space="preserve"> IF( ISNA( 'F_Input Override'!J1876 ), "", IF( ISBLANK( 'F_Input Override'!J1876 ), 'F_Inputs - BP'!J1876, 'F_Input Override'!J1876 ) )</f>
        <v>0</v>
      </c>
      <c r="K1876" s="64" t="str">
        <f xml:space="preserve"> INDEX(Lookup!C:C, MATCH('Inp - BP final'!B1876, Lookup!B:B, 0),)</f>
        <v>Total WW - Enh opex</v>
      </c>
      <c r="L1876" t="s">
        <v>366</v>
      </c>
    </row>
    <row r="1877" spans="1:12">
      <c r="A1877" t="s">
        <v>357</v>
      </c>
      <c r="B1877" t="s">
        <v>136</v>
      </c>
      <c r="C1877" t="s">
        <v>137</v>
      </c>
      <c r="D1877" t="s">
        <v>47</v>
      </c>
      <c r="E1877" t="s">
        <v>41</v>
      </c>
      <c r="F1877" s="58" t="str">
        <f xml:space="preserve"> IF( ISNA( 'F_Input Override'!F1877 ), "", IF( ISBLANK( 'F_Input Override'!F1877 ), 'F_Inputs - BP'!F1877, 'F_Input Override'!F1877 ) )</f>
        <v/>
      </c>
      <c r="G1877" s="58" t="str">
        <f xml:space="preserve"> IF( ISNA( 'F_Input Override'!G1877 ), "", IF( ISBLANK( 'F_Input Override'!G1877 ), 'F_Inputs - BP'!G1877, 'F_Input Override'!G1877 ) )</f>
        <v/>
      </c>
      <c r="H1877" s="58" t="str">
        <f xml:space="preserve"> IF( ISNA( 'F_Input Override'!H1877 ), "", IF( ISBLANK( 'F_Input Override'!H1877 ), 'F_Inputs - BP'!H1877, 'F_Input Override'!H1877 ) )</f>
        <v/>
      </c>
      <c r="I1877" s="58" t="str">
        <f xml:space="preserve"> IF( ISNA( 'F_Input Override'!I1877 ), "", IF( ISBLANK( 'F_Input Override'!I1877 ), 'F_Inputs - BP'!I1877, 'F_Input Override'!I1877 ) )</f>
        <v/>
      </c>
      <c r="J1877" s="58" t="str">
        <f xml:space="preserve"> IF( ISNA( 'F_Input Override'!J1877 ), "", IF( ISBLANK( 'F_Input Override'!J1877 ), 'F_Inputs - BP'!J1877, 'F_Input Override'!J1877 ) )</f>
        <v/>
      </c>
      <c r="K1877" s="64" t="str">
        <f xml:space="preserve"> INDEX(Lookup!C:C, MATCH('Inp - BP final'!B1877, Lookup!B:B, 0),)</f>
        <v>WWN+ - Base capex</v>
      </c>
    </row>
    <row r="1878" spans="1:12">
      <c r="A1878" t="s">
        <v>357</v>
      </c>
      <c r="B1878" t="s">
        <v>138</v>
      </c>
      <c r="C1878" t="s">
        <v>139</v>
      </c>
      <c r="D1878" t="s">
        <v>47</v>
      </c>
      <c r="E1878" t="s">
        <v>41</v>
      </c>
      <c r="F1878" s="58" t="str">
        <f xml:space="preserve"> IF( ISNA( 'F_Input Override'!F1878 ), "", IF( ISBLANK( 'F_Input Override'!F1878 ), 'F_Inputs - BP'!F1878, 'F_Input Override'!F1878 ) )</f>
        <v/>
      </c>
      <c r="G1878" s="58" t="str">
        <f xml:space="preserve"> IF( ISNA( 'F_Input Override'!G1878 ), "", IF( ISBLANK( 'F_Input Override'!G1878 ), 'F_Inputs - BP'!G1878, 'F_Input Override'!G1878 ) )</f>
        <v/>
      </c>
      <c r="H1878" s="58" t="str">
        <f xml:space="preserve"> IF( ISNA( 'F_Input Override'!H1878 ), "", IF( ISBLANK( 'F_Input Override'!H1878 ), 'F_Inputs - BP'!H1878, 'F_Input Override'!H1878 ) )</f>
        <v/>
      </c>
      <c r="I1878" s="58" t="str">
        <f xml:space="preserve"> IF( ISNA( 'F_Input Override'!I1878 ), "", IF( ISBLANK( 'F_Input Override'!I1878 ), 'F_Inputs - BP'!I1878, 'F_Input Override'!I1878 ) )</f>
        <v/>
      </c>
      <c r="J1878" s="58" t="str">
        <f xml:space="preserve"> IF( ISNA( 'F_Input Override'!J1878 ), "", IF( ISBLANK( 'F_Input Override'!J1878 ), 'F_Inputs - BP'!J1878, 'F_Input Override'!J1878 ) )</f>
        <v/>
      </c>
      <c r="K1878" s="64" t="str">
        <f xml:space="preserve"> INDEX(Lookup!C:C, MATCH('Inp - BP final'!B1878, Lookup!B:B, 0),)</f>
        <v>WWN+ - Base capex</v>
      </c>
    </row>
    <row r="1879" spans="1:12">
      <c r="A1879" t="s">
        <v>357</v>
      </c>
      <c r="B1879" t="s">
        <v>140</v>
      </c>
      <c r="C1879" t="s">
        <v>141</v>
      </c>
      <c r="D1879" t="s">
        <v>47</v>
      </c>
      <c r="E1879" t="s">
        <v>41</v>
      </c>
      <c r="F1879" s="58" t="str">
        <f xml:space="preserve"> IF( ISNA( 'F_Input Override'!F1879 ), "", IF( ISBLANK( 'F_Input Override'!F1879 ), 'F_Inputs - BP'!F1879, 'F_Input Override'!F1879 ) )</f>
        <v/>
      </c>
      <c r="G1879" s="58" t="str">
        <f xml:space="preserve"> IF( ISNA( 'F_Input Override'!G1879 ), "", IF( ISBLANK( 'F_Input Override'!G1879 ), 'F_Inputs - BP'!G1879, 'F_Input Override'!G1879 ) )</f>
        <v/>
      </c>
      <c r="H1879" s="58" t="str">
        <f xml:space="preserve"> IF( ISNA( 'F_Input Override'!H1879 ), "", IF( ISBLANK( 'F_Input Override'!H1879 ), 'F_Inputs - BP'!H1879, 'F_Input Override'!H1879 ) )</f>
        <v/>
      </c>
      <c r="I1879" s="58" t="str">
        <f xml:space="preserve"> IF( ISNA( 'F_Input Override'!I1879 ), "", IF( ISBLANK( 'F_Input Override'!I1879 ), 'F_Inputs - BP'!I1879, 'F_Input Override'!I1879 ) )</f>
        <v/>
      </c>
      <c r="J1879" s="58" t="str">
        <f xml:space="preserve"> IF( ISNA( 'F_Input Override'!J1879 ), "", IF( ISBLANK( 'F_Input Override'!J1879 ), 'F_Inputs - BP'!J1879, 'F_Input Override'!J1879 ) )</f>
        <v/>
      </c>
      <c r="K1879" s="64" t="str">
        <f xml:space="preserve"> INDEX(Lookup!C:C, MATCH('Inp - BP final'!B1879, Lookup!B:B, 0),)</f>
        <v>WWN+ - Base capex</v>
      </c>
    </row>
    <row r="1880" spans="1:12">
      <c r="A1880" t="s">
        <v>357</v>
      </c>
      <c r="B1880" t="s">
        <v>142</v>
      </c>
      <c r="C1880" t="s">
        <v>143</v>
      </c>
      <c r="D1880" t="s">
        <v>47</v>
      </c>
      <c r="E1880" t="s">
        <v>41</v>
      </c>
      <c r="F1880" s="58" t="str">
        <f xml:space="preserve"> IF( ISNA( 'F_Input Override'!F1880 ), "", IF( ISBLANK( 'F_Input Override'!F1880 ), 'F_Inputs - BP'!F1880, 'F_Input Override'!F1880 ) )</f>
        <v/>
      </c>
      <c r="G1880" s="58" t="str">
        <f xml:space="preserve"> IF( ISNA( 'F_Input Override'!G1880 ), "", IF( ISBLANK( 'F_Input Override'!G1880 ), 'F_Inputs - BP'!G1880, 'F_Input Override'!G1880 ) )</f>
        <v/>
      </c>
      <c r="H1880" s="58" t="str">
        <f xml:space="preserve"> IF( ISNA( 'F_Input Override'!H1880 ), "", IF( ISBLANK( 'F_Input Override'!H1880 ), 'F_Inputs - BP'!H1880, 'F_Input Override'!H1880 ) )</f>
        <v/>
      </c>
      <c r="I1880" s="58" t="str">
        <f xml:space="preserve"> IF( ISNA( 'F_Input Override'!I1880 ), "", IF( ISBLANK( 'F_Input Override'!I1880 ), 'F_Inputs - BP'!I1880, 'F_Input Override'!I1880 ) )</f>
        <v/>
      </c>
      <c r="J1880" s="58" t="str">
        <f xml:space="preserve"> IF( ISNA( 'F_Input Override'!J1880 ), "", IF( ISBLANK( 'F_Input Override'!J1880 ), 'F_Inputs - BP'!J1880, 'F_Input Override'!J1880 ) )</f>
        <v/>
      </c>
      <c r="K1880" s="64" t="str">
        <f xml:space="preserve"> INDEX(Lookup!C:C, MATCH('Inp - BP final'!B1880, Lookup!B:B, 0),)</f>
        <v>WWN+ - Base capex</v>
      </c>
    </row>
    <row r="1881" spans="1:12">
      <c r="A1881" t="s">
        <v>357</v>
      </c>
      <c r="B1881" t="s">
        <v>144</v>
      </c>
      <c r="C1881" t="s">
        <v>145</v>
      </c>
      <c r="D1881" t="s">
        <v>47</v>
      </c>
      <c r="E1881" t="s">
        <v>41</v>
      </c>
      <c r="F1881" s="58" t="str">
        <f xml:space="preserve"> IF( ISNA( 'F_Input Override'!F1881 ), "", IF( ISBLANK( 'F_Input Override'!F1881 ), 'F_Inputs - BP'!F1881, 'F_Input Override'!F1881 ) )</f>
        <v/>
      </c>
      <c r="G1881" s="58" t="str">
        <f xml:space="preserve"> IF( ISNA( 'F_Input Override'!G1881 ), "", IF( ISBLANK( 'F_Input Override'!G1881 ), 'F_Inputs - BP'!G1881, 'F_Input Override'!G1881 ) )</f>
        <v/>
      </c>
      <c r="H1881" s="58" t="str">
        <f xml:space="preserve"> IF( ISNA( 'F_Input Override'!H1881 ), "", IF( ISBLANK( 'F_Input Override'!H1881 ), 'F_Inputs - BP'!H1881, 'F_Input Override'!H1881 ) )</f>
        <v/>
      </c>
      <c r="I1881" s="58" t="str">
        <f xml:space="preserve"> IF( ISNA( 'F_Input Override'!I1881 ), "", IF( ISBLANK( 'F_Input Override'!I1881 ), 'F_Inputs - BP'!I1881, 'F_Input Override'!I1881 ) )</f>
        <v/>
      </c>
      <c r="J1881" s="58" t="str">
        <f xml:space="preserve"> IF( ISNA( 'F_Input Override'!J1881 ), "", IF( ISBLANK( 'F_Input Override'!J1881 ), 'F_Inputs - BP'!J1881, 'F_Input Override'!J1881 ) )</f>
        <v/>
      </c>
      <c r="K1881" s="64" t="str">
        <f xml:space="preserve"> INDEX(Lookup!C:C, MATCH('Inp - BP final'!B1881, Lookup!B:B, 0),)</f>
        <v>WWN+ - Base capex</v>
      </c>
    </row>
    <row r="1882" spans="1:12">
      <c r="A1882" t="s">
        <v>357</v>
      </c>
      <c r="B1882" t="s">
        <v>146</v>
      </c>
      <c r="C1882" t="s">
        <v>147</v>
      </c>
      <c r="D1882" t="s">
        <v>47</v>
      </c>
      <c r="E1882" t="s">
        <v>41</v>
      </c>
      <c r="F1882" s="58" t="str">
        <f xml:space="preserve"> IF( ISNA( 'F_Input Override'!F1882 ), "", IF( ISBLANK( 'F_Input Override'!F1882 ), 'F_Inputs - BP'!F1882, 'F_Input Override'!F1882 ) )</f>
        <v/>
      </c>
      <c r="G1882" s="58" t="str">
        <f xml:space="preserve"> IF( ISNA( 'F_Input Override'!G1882 ), "", IF( ISBLANK( 'F_Input Override'!G1882 ), 'F_Inputs - BP'!G1882, 'F_Input Override'!G1882 ) )</f>
        <v/>
      </c>
      <c r="H1882" s="58" t="str">
        <f xml:space="preserve"> IF( ISNA( 'F_Input Override'!H1882 ), "", IF( ISBLANK( 'F_Input Override'!H1882 ), 'F_Inputs - BP'!H1882, 'F_Input Override'!H1882 ) )</f>
        <v/>
      </c>
      <c r="I1882" s="58" t="str">
        <f xml:space="preserve"> IF( ISNA( 'F_Input Override'!I1882 ), "", IF( ISBLANK( 'F_Input Override'!I1882 ), 'F_Inputs - BP'!I1882, 'F_Input Override'!I1882 ) )</f>
        <v/>
      </c>
      <c r="J1882" s="58" t="str">
        <f xml:space="preserve"> IF( ISNA( 'F_Input Override'!J1882 ), "", IF( ISBLANK( 'F_Input Override'!J1882 ), 'F_Inputs - BP'!J1882, 'F_Input Override'!J1882 ) )</f>
        <v/>
      </c>
      <c r="K1882" s="64" t="str">
        <f xml:space="preserve"> INDEX(Lookup!C:C, MATCH('Inp - BP final'!B1882, Lookup!B:B, 0),)</f>
        <v>BIO - Base capex</v>
      </c>
    </row>
    <row r="1883" spans="1:12">
      <c r="A1883" t="s">
        <v>357</v>
      </c>
      <c r="B1883" t="s">
        <v>148</v>
      </c>
      <c r="C1883" t="s">
        <v>149</v>
      </c>
      <c r="D1883" t="s">
        <v>47</v>
      </c>
      <c r="E1883" t="s">
        <v>41</v>
      </c>
      <c r="F1883" s="58" t="str">
        <f xml:space="preserve"> IF( ISNA( 'F_Input Override'!F1883 ), "", IF( ISBLANK( 'F_Input Override'!F1883 ), 'F_Inputs - BP'!F1883, 'F_Input Override'!F1883 ) )</f>
        <v/>
      </c>
      <c r="G1883" s="58" t="str">
        <f xml:space="preserve"> IF( ISNA( 'F_Input Override'!G1883 ), "", IF( ISBLANK( 'F_Input Override'!G1883 ), 'F_Inputs - BP'!G1883, 'F_Input Override'!G1883 ) )</f>
        <v/>
      </c>
      <c r="H1883" s="58" t="str">
        <f xml:space="preserve"> IF( ISNA( 'F_Input Override'!H1883 ), "", IF( ISBLANK( 'F_Input Override'!H1883 ), 'F_Inputs - BP'!H1883, 'F_Input Override'!H1883 ) )</f>
        <v/>
      </c>
      <c r="I1883" s="58" t="str">
        <f xml:space="preserve"> IF( ISNA( 'F_Input Override'!I1883 ), "", IF( ISBLANK( 'F_Input Override'!I1883 ), 'F_Inputs - BP'!I1883, 'F_Input Override'!I1883 ) )</f>
        <v/>
      </c>
      <c r="J1883" s="58" t="str">
        <f xml:space="preserve"> IF( ISNA( 'F_Input Override'!J1883 ), "", IF( ISBLANK( 'F_Input Override'!J1883 ), 'F_Inputs - BP'!J1883, 'F_Input Override'!J1883 ) )</f>
        <v/>
      </c>
      <c r="K1883" s="64" t="str">
        <f xml:space="preserve"> INDEX(Lookup!C:C, MATCH('Inp - BP final'!B1883, Lookup!B:B, 0),)</f>
        <v>BIO - Base capex</v>
      </c>
    </row>
    <row r="1884" spans="1:12">
      <c r="A1884" t="s">
        <v>357</v>
      </c>
      <c r="B1884" t="s">
        <v>150</v>
      </c>
      <c r="C1884" t="s">
        <v>151</v>
      </c>
      <c r="D1884" t="s">
        <v>47</v>
      </c>
      <c r="E1884" t="s">
        <v>41</v>
      </c>
      <c r="F1884" s="58" t="str">
        <f xml:space="preserve"> IF( ISNA( 'F_Input Override'!F1884 ), "", IF( ISBLANK( 'F_Input Override'!F1884 ), 'F_Inputs - BP'!F1884, 'F_Input Override'!F1884 ) )</f>
        <v/>
      </c>
      <c r="G1884" s="58" t="str">
        <f xml:space="preserve"> IF( ISNA( 'F_Input Override'!G1884 ), "", IF( ISBLANK( 'F_Input Override'!G1884 ), 'F_Inputs - BP'!G1884, 'F_Input Override'!G1884 ) )</f>
        <v/>
      </c>
      <c r="H1884" s="58" t="str">
        <f xml:space="preserve"> IF( ISNA( 'F_Input Override'!H1884 ), "", IF( ISBLANK( 'F_Input Override'!H1884 ), 'F_Inputs - BP'!H1884, 'F_Input Override'!H1884 ) )</f>
        <v/>
      </c>
      <c r="I1884" s="58" t="str">
        <f xml:space="preserve"> IF( ISNA( 'F_Input Override'!I1884 ), "", IF( ISBLANK( 'F_Input Override'!I1884 ), 'F_Inputs - BP'!I1884, 'F_Input Override'!I1884 ) )</f>
        <v/>
      </c>
      <c r="J1884" s="58" t="str">
        <f xml:space="preserve"> IF( ISNA( 'F_Input Override'!J1884 ), "", IF( ISBLANK( 'F_Input Override'!J1884 ), 'F_Inputs - BP'!J1884, 'F_Input Override'!J1884 ) )</f>
        <v/>
      </c>
      <c r="K1884" s="64" t="str">
        <f xml:space="preserve"> INDEX(Lookup!C:C, MATCH('Inp - BP final'!B1884, Lookup!B:B, 0),)</f>
        <v>BIO - Base capex</v>
      </c>
    </row>
    <row r="1885" spans="1:12">
      <c r="A1885" t="s">
        <v>357</v>
      </c>
      <c r="B1885" t="s">
        <v>152</v>
      </c>
      <c r="C1885" t="s">
        <v>153</v>
      </c>
      <c r="D1885" t="s">
        <v>47</v>
      </c>
      <c r="E1885" t="s">
        <v>41</v>
      </c>
      <c r="F1885" s="58" t="str">
        <f xml:space="preserve"> IF( ISNA( 'F_Input Override'!F1885 ), "", IF( ISBLANK( 'F_Input Override'!F1885 ), 'F_Inputs - BP'!F1885, 'F_Input Override'!F1885 ) )</f>
        <v/>
      </c>
      <c r="G1885" s="58" t="str">
        <f xml:space="preserve"> IF( ISNA( 'F_Input Override'!G1885 ), "", IF( ISBLANK( 'F_Input Override'!G1885 ), 'F_Inputs - BP'!G1885, 'F_Input Override'!G1885 ) )</f>
        <v/>
      </c>
      <c r="H1885" s="58" t="str">
        <f xml:space="preserve"> IF( ISNA( 'F_Input Override'!H1885 ), "", IF( ISBLANK( 'F_Input Override'!H1885 ), 'F_Inputs - BP'!H1885, 'F_Input Override'!H1885 ) )</f>
        <v/>
      </c>
      <c r="I1885" s="58" t="str">
        <f xml:space="preserve"> IF( ISNA( 'F_Input Override'!I1885 ), "", IF( ISBLANK( 'F_Input Override'!I1885 ), 'F_Inputs - BP'!I1885, 'F_Input Override'!I1885 ) )</f>
        <v/>
      </c>
      <c r="J1885" s="58" t="str">
        <f xml:space="preserve"> IF( ISNA( 'F_Input Override'!J1885 ), "", IF( ISBLANK( 'F_Input Override'!J1885 ), 'F_Inputs - BP'!J1885, 'F_Input Override'!J1885 ) )</f>
        <v/>
      </c>
      <c r="K1885" s="64" t="str">
        <f xml:space="preserve"> INDEX(Lookup!C:C, MATCH('Inp - BP final'!B1885, Lookup!B:B, 0),)</f>
        <v>ADDN1 - Base capex</v>
      </c>
    </row>
    <row r="1886" spans="1:12">
      <c r="A1886" t="s">
        <v>357</v>
      </c>
      <c r="B1886" t="s">
        <v>154</v>
      </c>
      <c r="C1886" t="s">
        <v>155</v>
      </c>
      <c r="D1886" t="s">
        <v>47</v>
      </c>
      <c r="E1886" t="s">
        <v>41</v>
      </c>
      <c r="F1886" s="58" t="str">
        <f xml:space="preserve"> IF( ISNA( 'F_Input Override'!F1886 ), "", IF( ISBLANK( 'F_Input Override'!F1886 ), 'F_Inputs - BP'!F1886, 'F_Input Override'!F1886 ) )</f>
        <v/>
      </c>
      <c r="G1886" s="58" t="str">
        <f xml:space="preserve"> IF( ISNA( 'F_Input Override'!G1886 ), "", IF( ISBLANK( 'F_Input Override'!G1886 ), 'F_Inputs - BP'!G1886, 'F_Input Override'!G1886 ) )</f>
        <v/>
      </c>
      <c r="H1886" s="58" t="str">
        <f xml:space="preserve"> IF( ISNA( 'F_Input Override'!H1886 ), "", IF( ISBLANK( 'F_Input Override'!H1886 ), 'F_Inputs - BP'!H1886, 'F_Input Override'!H1886 ) )</f>
        <v/>
      </c>
      <c r="I1886" s="58" t="str">
        <f xml:space="preserve"> IF( ISNA( 'F_Input Override'!I1886 ), "", IF( ISBLANK( 'F_Input Override'!I1886 ), 'F_Inputs - BP'!I1886, 'F_Input Override'!I1886 ) )</f>
        <v/>
      </c>
      <c r="J1886" s="58" t="str">
        <f xml:space="preserve"> IF( ISNA( 'F_Input Override'!J1886 ), "", IF( ISBLANK( 'F_Input Override'!J1886 ), 'F_Inputs - BP'!J1886, 'F_Input Override'!J1886 ) )</f>
        <v/>
      </c>
      <c r="K1886" s="64" t="str">
        <f xml:space="preserve"> INDEX(Lookup!C:C, MATCH('Inp - BP final'!B1886, Lookup!B:B, 0),)</f>
        <v>ADDN2 - Base capex</v>
      </c>
    </row>
    <row r="1887" spans="1:12">
      <c r="A1887" t="s">
        <v>357</v>
      </c>
      <c r="B1887" t="s">
        <v>156</v>
      </c>
      <c r="C1887" t="s">
        <v>81</v>
      </c>
      <c r="D1887" t="s">
        <v>47</v>
      </c>
      <c r="E1887" t="s">
        <v>41</v>
      </c>
      <c r="F1887" s="58">
        <f xml:space="preserve"> IF( ISNA( 'F_Input Override'!F1887 ), "", IF( ISBLANK( 'F_Input Override'!F1887 ), 'F_Inputs - BP'!F1887, 'F_Input Override'!F1887 ) )</f>
        <v>0</v>
      </c>
      <c r="G1887" s="58">
        <f xml:space="preserve"> IF( ISNA( 'F_Input Override'!G1887 ), "", IF( ISBLANK( 'F_Input Override'!G1887 ), 'F_Inputs - BP'!G1887, 'F_Input Override'!G1887 ) )</f>
        <v>0</v>
      </c>
      <c r="H1887" s="58">
        <f xml:space="preserve"> IF( ISNA( 'F_Input Override'!H1887 ), "", IF( ISBLANK( 'F_Input Override'!H1887 ), 'F_Inputs - BP'!H1887, 'F_Input Override'!H1887 ) )</f>
        <v>0</v>
      </c>
      <c r="I1887" s="58">
        <f xml:space="preserve"> IF( ISNA( 'F_Input Override'!I1887 ), "", IF( ISBLANK( 'F_Input Override'!I1887 ), 'F_Inputs - BP'!I1887, 'F_Input Override'!I1887 ) )</f>
        <v>0</v>
      </c>
      <c r="J1887" s="58">
        <f xml:space="preserve"> IF( ISNA( 'F_Input Override'!J1887 ), "", IF( ISBLANK( 'F_Input Override'!J1887 ), 'F_Inputs - BP'!J1887, 'F_Input Override'!J1887 ) )</f>
        <v>0</v>
      </c>
      <c r="K1887" s="64" t="str">
        <f xml:space="preserve"> INDEX(Lookup!C:C, MATCH('Inp - BP final'!B1887, Lookup!B:B, 0),)</f>
        <v>Total WW - Base capex</v>
      </c>
      <c r="L1887" t="s">
        <v>366</v>
      </c>
    </row>
    <row r="1888" spans="1:12">
      <c r="A1888" t="s">
        <v>357</v>
      </c>
      <c r="B1888" t="s">
        <v>157</v>
      </c>
      <c r="C1888" t="s">
        <v>158</v>
      </c>
      <c r="D1888" t="s">
        <v>47</v>
      </c>
      <c r="E1888" t="s">
        <v>41</v>
      </c>
      <c r="F1888" s="58" t="str">
        <f xml:space="preserve"> IF( ISNA( 'F_Input Override'!F1888 ), "", IF( ISBLANK( 'F_Input Override'!F1888 ), 'F_Inputs - BP'!F1888, 'F_Input Override'!F1888 ) )</f>
        <v/>
      </c>
      <c r="G1888" s="58" t="str">
        <f xml:space="preserve"> IF( ISNA( 'F_Input Override'!G1888 ), "", IF( ISBLANK( 'F_Input Override'!G1888 ), 'F_Inputs - BP'!G1888, 'F_Input Override'!G1888 ) )</f>
        <v/>
      </c>
      <c r="H1888" s="58" t="str">
        <f xml:space="preserve"> IF( ISNA( 'F_Input Override'!H1888 ), "", IF( ISBLANK( 'F_Input Override'!H1888 ), 'F_Inputs - BP'!H1888, 'F_Input Override'!H1888 ) )</f>
        <v/>
      </c>
      <c r="I1888" s="58" t="str">
        <f xml:space="preserve"> IF( ISNA( 'F_Input Override'!I1888 ), "", IF( ISBLANK( 'F_Input Override'!I1888 ), 'F_Inputs - BP'!I1888, 'F_Input Override'!I1888 ) )</f>
        <v/>
      </c>
      <c r="J1888" s="58" t="str">
        <f xml:space="preserve"> IF( ISNA( 'F_Input Override'!J1888 ), "", IF( ISBLANK( 'F_Input Override'!J1888 ), 'F_Inputs - BP'!J1888, 'F_Input Override'!J1888 ) )</f>
        <v/>
      </c>
      <c r="K1888" s="64" t="str">
        <f xml:space="preserve"> INDEX(Lookup!C:C, MATCH('Inp - BP final'!B1888, Lookup!B:B, 0),)</f>
        <v>WWN+ - Enh capex</v>
      </c>
    </row>
    <row r="1889" spans="1:12">
      <c r="A1889" t="s">
        <v>357</v>
      </c>
      <c r="B1889" t="s">
        <v>159</v>
      </c>
      <c r="C1889" t="s">
        <v>160</v>
      </c>
      <c r="D1889" t="s">
        <v>47</v>
      </c>
      <c r="E1889" t="s">
        <v>41</v>
      </c>
      <c r="F1889" s="58" t="str">
        <f xml:space="preserve"> IF( ISNA( 'F_Input Override'!F1889 ), "", IF( ISBLANK( 'F_Input Override'!F1889 ), 'F_Inputs - BP'!F1889, 'F_Input Override'!F1889 ) )</f>
        <v/>
      </c>
      <c r="G1889" s="58" t="str">
        <f xml:space="preserve"> IF( ISNA( 'F_Input Override'!G1889 ), "", IF( ISBLANK( 'F_Input Override'!G1889 ), 'F_Inputs - BP'!G1889, 'F_Input Override'!G1889 ) )</f>
        <v/>
      </c>
      <c r="H1889" s="58" t="str">
        <f xml:space="preserve"> IF( ISNA( 'F_Input Override'!H1889 ), "", IF( ISBLANK( 'F_Input Override'!H1889 ), 'F_Inputs - BP'!H1889, 'F_Input Override'!H1889 ) )</f>
        <v/>
      </c>
      <c r="I1889" s="58" t="str">
        <f xml:space="preserve"> IF( ISNA( 'F_Input Override'!I1889 ), "", IF( ISBLANK( 'F_Input Override'!I1889 ), 'F_Inputs - BP'!I1889, 'F_Input Override'!I1889 ) )</f>
        <v/>
      </c>
      <c r="J1889" s="58" t="str">
        <f xml:space="preserve"> IF( ISNA( 'F_Input Override'!J1889 ), "", IF( ISBLANK( 'F_Input Override'!J1889 ), 'F_Inputs - BP'!J1889, 'F_Input Override'!J1889 ) )</f>
        <v/>
      </c>
      <c r="K1889" s="64" t="str">
        <f xml:space="preserve"> INDEX(Lookup!C:C, MATCH('Inp - BP final'!B1889, Lookup!B:B, 0),)</f>
        <v>WWN+ - Enh capex</v>
      </c>
    </row>
    <row r="1890" spans="1:12">
      <c r="A1890" t="s">
        <v>357</v>
      </c>
      <c r="B1890" t="s">
        <v>161</v>
      </c>
      <c r="C1890" t="s">
        <v>162</v>
      </c>
      <c r="D1890" t="s">
        <v>47</v>
      </c>
      <c r="E1890" t="s">
        <v>41</v>
      </c>
      <c r="F1890" s="58" t="str">
        <f xml:space="preserve"> IF( ISNA( 'F_Input Override'!F1890 ), "", IF( ISBLANK( 'F_Input Override'!F1890 ), 'F_Inputs - BP'!F1890, 'F_Input Override'!F1890 ) )</f>
        <v/>
      </c>
      <c r="G1890" s="58" t="str">
        <f xml:space="preserve"> IF( ISNA( 'F_Input Override'!G1890 ), "", IF( ISBLANK( 'F_Input Override'!G1890 ), 'F_Inputs - BP'!G1890, 'F_Input Override'!G1890 ) )</f>
        <v/>
      </c>
      <c r="H1890" s="58" t="str">
        <f xml:space="preserve"> IF( ISNA( 'F_Input Override'!H1890 ), "", IF( ISBLANK( 'F_Input Override'!H1890 ), 'F_Inputs - BP'!H1890, 'F_Input Override'!H1890 ) )</f>
        <v/>
      </c>
      <c r="I1890" s="58" t="str">
        <f xml:space="preserve"> IF( ISNA( 'F_Input Override'!I1890 ), "", IF( ISBLANK( 'F_Input Override'!I1890 ), 'F_Inputs - BP'!I1890, 'F_Input Override'!I1890 ) )</f>
        <v/>
      </c>
      <c r="J1890" s="58" t="str">
        <f xml:space="preserve"> IF( ISNA( 'F_Input Override'!J1890 ), "", IF( ISBLANK( 'F_Input Override'!J1890 ), 'F_Inputs - BP'!J1890, 'F_Input Override'!J1890 ) )</f>
        <v/>
      </c>
      <c r="K1890" s="64" t="str">
        <f xml:space="preserve"> INDEX(Lookup!C:C, MATCH('Inp - BP final'!B1890, Lookup!B:B, 0),)</f>
        <v>WWN+ - Enh capex</v>
      </c>
    </row>
    <row r="1891" spans="1:12">
      <c r="A1891" t="s">
        <v>357</v>
      </c>
      <c r="B1891" t="s">
        <v>163</v>
      </c>
      <c r="C1891" t="s">
        <v>164</v>
      </c>
      <c r="D1891" t="s">
        <v>47</v>
      </c>
      <c r="E1891" t="s">
        <v>41</v>
      </c>
      <c r="F1891" s="58" t="str">
        <f xml:space="preserve"> IF( ISNA( 'F_Input Override'!F1891 ), "", IF( ISBLANK( 'F_Input Override'!F1891 ), 'F_Inputs - BP'!F1891, 'F_Input Override'!F1891 ) )</f>
        <v/>
      </c>
      <c r="G1891" s="58" t="str">
        <f xml:space="preserve"> IF( ISNA( 'F_Input Override'!G1891 ), "", IF( ISBLANK( 'F_Input Override'!G1891 ), 'F_Inputs - BP'!G1891, 'F_Input Override'!G1891 ) )</f>
        <v/>
      </c>
      <c r="H1891" s="58" t="str">
        <f xml:space="preserve"> IF( ISNA( 'F_Input Override'!H1891 ), "", IF( ISBLANK( 'F_Input Override'!H1891 ), 'F_Inputs - BP'!H1891, 'F_Input Override'!H1891 ) )</f>
        <v/>
      </c>
      <c r="I1891" s="58" t="str">
        <f xml:space="preserve"> IF( ISNA( 'F_Input Override'!I1891 ), "", IF( ISBLANK( 'F_Input Override'!I1891 ), 'F_Inputs - BP'!I1891, 'F_Input Override'!I1891 ) )</f>
        <v/>
      </c>
      <c r="J1891" s="58" t="str">
        <f xml:space="preserve"> IF( ISNA( 'F_Input Override'!J1891 ), "", IF( ISBLANK( 'F_Input Override'!J1891 ), 'F_Inputs - BP'!J1891, 'F_Input Override'!J1891 ) )</f>
        <v/>
      </c>
      <c r="K1891" s="64" t="str">
        <f xml:space="preserve"> INDEX(Lookup!C:C, MATCH('Inp - BP final'!B1891, Lookup!B:B, 0),)</f>
        <v>WWN+ - Enh capex</v>
      </c>
    </row>
    <row r="1892" spans="1:12">
      <c r="A1892" t="s">
        <v>357</v>
      </c>
      <c r="B1892" t="s">
        <v>165</v>
      </c>
      <c r="C1892" t="s">
        <v>166</v>
      </c>
      <c r="D1892" t="s">
        <v>47</v>
      </c>
      <c r="E1892" t="s">
        <v>41</v>
      </c>
      <c r="F1892" s="58" t="str">
        <f xml:space="preserve"> IF( ISNA( 'F_Input Override'!F1892 ), "", IF( ISBLANK( 'F_Input Override'!F1892 ), 'F_Inputs - BP'!F1892, 'F_Input Override'!F1892 ) )</f>
        <v/>
      </c>
      <c r="G1892" s="58" t="str">
        <f xml:space="preserve"> IF( ISNA( 'F_Input Override'!G1892 ), "", IF( ISBLANK( 'F_Input Override'!G1892 ), 'F_Inputs - BP'!G1892, 'F_Input Override'!G1892 ) )</f>
        <v/>
      </c>
      <c r="H1892" s="58" t="str">
        <f xml:space="preserve"> IF( ISNA( 'F_Input Override'!H1892 ), "", IF( ISBLANK( 'F_Input Override'!H1892 ), 'F_Inputs - BP'!H1892, 'F_Input Override'!H1892 ) )</f>
        <v/>
      </c>
      <c r="I1892" s="58" t="str">
        <f xml:space="preserve"> IF( ISNA( 'F_Input Override'!I1892 ), "", IF( ISBLANK( 'F_Input Override'!I1892 ), 'F_Inputs - BP'!I1892, 'F_Input Override'!I1892 ) )</f>
        <v/>
      </c>
      <c r="J1892" s="58" t="str">
        <f xml:space="preserve"> IF( ISNA( 'F_Input Override'!J1892 ), "", IF( ISBLANK( 'F_Input Override'!J1892 ), 'F_Inputs - BP'!J1892, 'F_Input Override'!J1892 ) )</f>
        <v/>
      </c>
      <c r="K1892" s="64" t="str">
        <f xml:space="preserve"> INDEX(Lookup!C:C, MATCH('Inp - BP final'!B1892, Lookup!B:B, 0),)</f>
        <v>WWN+ - Enh capex</v>
      </c>
    </row>
    <row r="1893" spans="1:12">
      <c r="A1893" t="s">
        <v>357</v>
      </c>
      <c r="B1893" t="s">
        <v>167</v>
      </c>
      <c r="C1893" t="s">
        <v>168</v>
      </c>
      <c r="D1893" t="s">
        <v>47</v>
      </c>
      <c r="E1893" t="s">
        <v>41</v>
      </c>
      <c r="F1893" s="58" t="str">
        <f xml:space="preserve"> IF( ISNA( 'F_Input Override'!F1893 ), "", IF( ISBLANK( 'F_Input Override'!F1893 ), 'F_Inputs - BP'!F1893, 'F_Input Override'!F1893 ) )</f>
        <v/>
      </c>
      <c r="G1893" s="58" t="str">
        <f xml:space="preserve"> IF( ISNA( 'F_Input Override'!G1893 ), "", IF( ISBLANK( 'F_Input Override'!G1893 ), 'F_Inputs - BP'!G1893, 'F_Input Override'!G1893 ) )</f>
        <v/>
      </c>
      <c r="H1893" s="58" t="str">
        <f xml:space="preserve"> IF( ISNA( 'F_Input Override'!H1893 ), "", IF( ISBLANK( 'F_Input Override'!H1893 ), 'F_Inputs - BP'!H1893, 'F_Input Override'!H1893 ) )</f>
        <v/>
      </c>
      <c r="I1893" s="58" t="str">
        <f xml:space="preserve"> IF( ISNA( 'F_Input Override'!I1893 ), "", IF( ISBLANK( 'F_Input Override'!I1893 ), 'F_Inputs - BP'!I1893, 'F_Input Override'!I1893 ) )</f>
        <v/>
      </c>
      <c r="J1893" s="58" t="str">
        <f xml:space="preserve"> IF( ISNA( 'F_Input Override'!J1893 ), "", IF( ISBLANK( 'F_Input Override'!J1893 ), 'F_Inputs - BP'!J1893, 'F_Input Override'!J1893 ) )</f>
        <v/>
      </c>
      <c r="K1893" s="64" t="str">
        <f xml:space="preserve"> INDEX(Lookup!C:C, MATCH('Inp - BP final'!B1893, Lookup!B:B, 0),)</f>
        <v>BIO - Enh capex</v>
      </c>
    </row>
    <row r="1894" spans="1:12">
      <c r="A1894" t="s">
        <v>357</v>
      </c>
      <c r="B1894" t="s">
        <v>169</v>
      </c>
      <c r="C1894" t="s">
        <v>170</v>
      </c>
      <c r="D1894" t="s">
        <v>47</v>
      </c>
      <c r="E1894" t="s">
        <v>41</v>
      </c>
      <c r="F1894" s="58" t="str">
        <f xml:space="preserve"> IF( ISNA( 'F_Input Override'!F1894 ), "", IF( ISBLANK( 'F_Input Override'!F1894 ), 'F_Inputs - BP'!F1894, 'F_Input Override'!F1894 ) )</f>
        <v/>
      </c>
      <c r="G1894" s="58" t="str">
        <f xml:space="preserve"> IF( ISNA( 'F_Input Override'!G1894 ), "", IF( ISBLANK( 'F_Input Override'!G1894 ), 'F_Inputs - BP'!G1894, 'F_Input Override'!G1894 ) )</f>
        <v/>
      </c>
      <c r="H1894" s="58" t="str">
        <f xml:space="preserve"> IF( ISNA( 'F_Input Override'!H1894 ), "", IF( ISBLANK( 'F_Input Override'!H1894 ), 'F_Inputs - BP'!H1894, 'F_Input Override'!H1894 ) )</f>
        <v/>
      </c>
      <c r="I1894" s="58" t="str">
        <f xml:space="preserve"> IF( ISNA( 'F_Input Override'!I1894 ), "", IF( ISBLANK( 'F_Input Override'!I1894 ), 'F_Inputs - BP'!I1894, 'F_Input Override'!I1894 ) )</f>
        <v/>
      </c>
      <c r="J1894" s="58" t="str">
        <f xml:space="preserve"> IF( ISNA( 'F_Input Override'!J1894 ), "", IF( ISBLANK( 'F_Input Override'!J1894 ), 'F_Inputs - BP'!J1894, 'F_Input Override'!J1894 ) )</f>
        <v/>
      </c>
      <c r="K1894" s="64" t="str">
        <f xml:space="preserve"> INDEX(Lookup!C:C, MATCH('Inp - BP final'!B1894, Lookup!B:B, 0),)</f>
        <v>BIO - Enh capex</v>
      </c>
    </row>
    <row r="1895" spans="1:12">
      <c r="A1895" t="s">
        <v>357</v>
      </c>
      <c r="B1895" t="s">
        <v>171</v>
      </c>
      <c r="C1895" t="s">
        <v>172</v>
      </c>
      <c r="D1895" t="s">
        <v>47</v>
      </c>
      <c r="E1895" t="s">
        <v>41</v>
      </c>
      <c r="F1895" s="58" t="str">
        <f xml:space="preserve"> IF( ISNA( 'F_Input Override'!F1895 ), "", IF( ISBLANK( 'F_Input Override'!F1895 ), 'F_Inputs - BP'!F1895, 'F_Input Override'!F1895 ) )</f>
        <v/>
      </c>
      <c r="G1895" s="58" t="str">
        <f xml:space="preserve"> IF( ISNA( 'F_Input Override'!G1895 ), "", IF( ISBLANK( 'F_Input Override'!G1895 ), 'F_Inputs - BP'!G1895, 'F_Input Override'!G1895 ) )</f>
        <v/>
      </c>
      <c r="H1895" s="58" t="str">
        <f xml:space="preserve"> IF( ISNA( 'F_Input Override'!H1895 ), "", IF( ISBLANK( 'F_Input Override'!H1895 ), 'F_Inputs - BP'!H1895, 'F_Input Override'!H1895 ) )</f>
        <v/>
      </c>
      <c r="I1895" s="58" t="str">
        <f xml:space="preserve"> IF( ISNA( 'F_Input Override'!I1895 ), "", IF( ISBLANK( 'F_Input Override'!I1895 ), 'F_Inputs - BP'!I1895, 'F_Input Override'!I1895 ) )</f>
        <v/>
      </c>
      <c r="J1895" s="58" t="str">
        <f xml:space="preserve"> IF( ISNA( 'F_Input Override'!J1895 ), "", IF( ISBLANK( 'F_Input Override'!J1895 ), 'F_Inputs - BP'!J1895, 'F_Input Override'!J1895 ) )</f>
        <v/>
      </c>
      <c r="K1895" s="64" t="str">
        <f xml:space="preserve"> INDEX(Lookup!C:C, MATCH('Inp - BP final'!B1895, Lookup!B:B, 0),)</f>
        <v>BIO - Enh capex</v>
      </c>
    </row>
    <row r="1896" spans="1:12">
      <c r="A1896" t="s">
        <v>357</v>
      </c>
      <c r="B1896" t="s">
        <v>173</v>
      </c>
      <c r="C1896" t="s">
        <v>174</v>
      </c>
      <c r="D1896" t="s">
        <v>47</v>
      </c>
      <c r="E1896" t="s">
        <v>41</v>
      </c>
      <c r="F1896" s="58" t="str">
        <f xml:space="preserve"> IF( ISNA( 'F_Input Override'!F1896 ), "", IF( ISBLANK( 'F_Input Override'!F1896 ), 'F_Inputs - BP'!F1896, 'F_Input Override'!F1896 ) )</f>
        <v/>
      </c>
      <c r="G1896" s="58" t="str">
        <f xml:space="preserve"> IF( ISNA( 'F_Input Override'!G1896 ), "", IF( ISBLANK( 'F_Input Override'!G1896 ), 'F_Inputs - BP'!G1896, 'F_Input Override'!G1896 ) )</f>
        <v/>
      </c>
      <c r="H1896" s="58" t="str">
        <f xml:space="preserve"> IF( ISNA( 'F_Input Override'!H1896 ), "", IF( ISBLANK( 'F_Input Override'!H1896 ), 'F_Inputs - BP'!H1896, 'F_Input Override'!H1896 ) )</f>
        <v/>
      </c>
      <c r="I1896" s="58" t="str">
        <f xml:space="preserve"> IF( ISNA( 'F_Input Override'!I1896 ), "", IF( ISBLANK( 'F_Input Override'!I1896 ), 'F_Inputs - BP'!I1896, 'F_Input Override'!I1896 ) )</f>
        <v/>
      </c>
      <c r="J1896" s="58" t="str">
        <f xml:space="preserve"> IF( ISNA( 'F_Input Override'!J1896 ), "", IF( ISBLANK( 'F_Input Override'!J1896 ), 'F_Inputs - BP'!J1896, 'F_Input Override'!J1896 ) )</f>
        <v/>
      </c>
      <c r="K1896" s="64" t="str">
        <f xml:space="preserve"> INDEX(Lookup!C:C, MATCH('Inp - BP final'!B1896, Lookup!B:B, 0),)</f>
        <v>ADDN1 - Enh capex</v>
      </c>
    </row>
    <row r="1897" spans="1:12">
      <c r="A1897" t="s">
        <v>357</v>
      </c>
      <c r="B1897" t="s">
        <v>175</v>
      </c>
      <c r="C1897" t="s">
        <v>176</v>
      </c>
      <c r="D1897" t="s">
        <v>47</v>
      </c>
      <c r="E1897" t="s">
        <v>41</v>
      </c>
      <c r="F1897" s="58" t="str">
        <f xml:space="preserve"> IF( ISNA( 'F_Input Override'!F1897 ), "", IF( ISBLANK( 'F_Input Override'!F1897 ), 'F_Inputs - BP'!F1897, 'F_Input Override'!F1897 ) )</f>
        <v/>
      </c>
      <c r="G1897" s="58" t="str">
        <f xml:space="preserve"> IF( ISNA( 'F_Input Override'!G1897 ), "", IF( ISBLANK( 'F_Input Override'!G1897 ), 'F_Inputs - BP'!G1897, 'F_Input Override'!G1897 ) )</f>
        <v/>
      </c>
      <c r="H1897" s="58" t="str">
        <f xml:space="preserve"> IF( ISNA( 'F_Input Override'!H1897 ), "", IF( ISBLANK( 'F_Input Override'!H1897 ), 'F_Inputs - BP'!H1897, 'F_Input Override'!H1897 ) )</f>
        <v/>
      </c>
      <c r="I1897" s="58" t="str">
        <f xml:space="preserve"> IF( ISNA( 'F_Input Override'!I1897 ), "", IF( ISBLANK( 'F_Input Override'!I1897 ), 'F_Inputs - BP'!I1897, 'F_Input Override'!I1897 ) )</f>
        <v/>
      </c>
      <c r="J1897" s="58" t="str">
        <f xml:space="preserve"> IF( ISNA( 'F_Input Override'!J1897 ), "", IF( ISBLANK( 'F_Input Override'!J1897 ), 'F_Inputs - BP'!J1897, 'F_Input Override'!J1897 ) )</f>
        <v/>
      </c>
      <c r="K1897" s="64" t="str">
        <f xml:space="preserve"> INDEX(Lookup!C:C, MATCH('Inp - BP final'!B1897, Lookup!B:B, 0),)</f>
        <v>ADDN2 - Enh capex</v>
      </c>
    </row>
    <row r="1898" spans="1:12">
      <c r="A1898" t="s">
        <v>357</v>
      </c>
      <c r="B1898" t="s">
        <v>177</v>
      </c>
      <c r="C1898" t="s">
        <v>93</v>
      </c>
      <c r="D1898" t="s">
        <v>47</v>
      </c>
      <c r="E1898" t="s">
        <v>41</v>
      </c>
      <c r="F1898" s="58">
        <f xml:space="preserve"> IF( ISNA( 'F_Input Override'!F1898 ), "", IF( ISBLANK( 'F_Input Override'!F1898 ), 'F_Inputs - BP'!F1898, 'F_Input Override'!F1898 ) )</f>
        <v>0</v>
      </c>
      <c r="G1898" s="58">
        <f xml:space="preserve"> IF( ISNA( 'F_Input Override'!G1898 ), "", IF( ISBLANK( 'F_Input Override'!G1898 ), 'F_Inputs - BP'!G1898, 'F_Input Override'!G1898 ) )</f>
        <v>0</v>
      </c>
      <c r="H1898" s="58">
        <f xml:space="preserve"> IF( ISNA( 'F_Input Override'!H1898 ), "", IF( ISBLANK( 'F_Input Override'!H1898 ), 'F_Inputs - BP'!H1898, 'F_Input Override'!H1898 ) )</f>
        <v>0</v>
      </c>
      <c r="I1898" s="58">
        <f xml:space="preserve"> IF( ISNA( 'F_Input Override'!I1898 ), "", IF( ISBLANK( 'F_Input Override'!I1898 ), 'F_Inputs - BP'!I1898, 'F_Input Override'!I1898 ) )</f>
        <v>0</v>
      </c>
      <c r="J1898" s="58">
        <f xml:space="preserve"> IF( ISNA( 'F_Input Override'!J1898 ), "", IF( ISBLANK( 'F_Input Override'!J1898 ), 'F_Inputs - BP'!J1898, 'F_Input Override'!J1898 ) )</f>
        <v>0</v>
      </c>
      <c r="K1898" s="64" t="str">
        <f xml:space="preserve"> INDEX(Lookup!C:C, MATCH('Inp - BP final'!B1898, Lookup!B:B, 0),)</f>
        <v>Total WW - Enh capex</v>
      </c>
      <c r="L1898" t="s">
        <v>366</v>
      </c>
    </row>
    <row r="1899" spans="1:12">
      <c r="A1899" t="s">
        <v>357</v>
      </c>
      <c r="B1899" t="s">
        <v>178</v>
      </c>
      <c r="C1899" t="s">
        <v>179</v>
      </c>
      <c r="D1899" t="s">
        <v>47</v>
      </c>
      <c r="E1899" t="s">
        <v>41</v>
      </c>
      <c r="F1899" s="58" t="str">
        <f xml:space="preserve"> IF( ISNA( 'F_Input Override'!F1899 ), "", IF( ISBLANK( 'F_Input Override'!F1899 ), 'F_Inputs - BP'!F1899, 'F_Input Override'!F1899 ) )</f>
        <v/>
      </c>
      <c r="G1899" s="58" t="str">
        <f xml:space="preserve"> IF( ISNA( 'F_Input Override'!G1899 ), "", IF( ISBLANK( 'F_Input Override'!G1899 ), 'F_Inputs - BP'!G1899, 'F_Input Override'!G1899 ) )</f>
        <v/>
      </c>
      <c r="H1899" s="58" t="str">
        <f xml:space="preserve"> IF( ISNA( 'F_Input Override'!H1899 ), "", IF( ISBLANK( 'F_Input Override'!H1899 ), 'F_Inputs - BP'!H1899, 'F_Input Override'!H1899 ) )</f>
        <v/>
      </c>
      <c r="I1899" s="58" t="str">
        <f xml:space="preserve"> IF( ISNA( 'F_Input Override'!I1899 ), "", IF( ISBLANK( 'F_Input Override'!I1899 ), 'F_Inputs - BP'!I1899, 'F_Input Override'!I1899 ) )</f>
        <v/>
      </c>
      <c r="J1899" s="58" t="str">
        <f xml:space="preserve"> IF( ISNA( 'F_Input Override'!J1899 ), "", IF( ISBLANK( 'F_Input Override'!J1899 ), 'F_Inputs - BP'!J1899, 'F_Input Override'!J1899 ) )</f>
        <v/>
      </c>
      <c r="K1899" s="64" t="str">
        <f xml:space="preserve"> INDEX(Lookup!C:C, MATCH('Inp - BP final'!B1899, Lookup!B:B, 0),)</f>
        <v>Plus capex WWN+</v>
      </c>
    </row>
    <row r="1900" spans="1:12">
      <c r="A1900" t="s">
        <v>357</v>
      </c>
      <c r="B1900" t="s">
        <v>180</v>
      </c>
      <c r="C1900" t="s">
        <v>181</v>
      </c>
      <c r="D1900" t="s">
        <v>47</v>
      </c>
      <c r="E1900" t="s">
        <v>41</v>
      </c>
      <c r="F1900" s="58" t="str">
        <f xml:space="preserve"> IF( ISNA( 'F_Input Override'!F1900 ), "", IF( ISBLANK( 'F_Input Override'!F1900 ), 'F_Inputs - BP'!F1900, 'F_Input Override'!F1900 ) )</f>
        <v/>
      </c>
      <c r="G1900" s="58" t="str">
        <f xml:space="preserve"> IF( ISNA( 'F_Input Override'!G1900 ), "", IF( ISBLANK( 'F_Input Override'!G1900 ), 'F_Inputs - BP'!G1900, 'F_Input Override'!G1900 ) )</f>
        <v/>
      </c>
      <c r="H1900" s="58" t="str">
        <f xml:space="preserve"> IF( ISNA( 'F_Input Override'!H1900 ), "", IF( ISBLANK( 'F_Input Override'!H1900 ), 'F_Inputs - BP'!H1900, 'F_Input Override'!H1900 ) )</f>
        <v/>
      </c>
      <c r="I1900" s="58" t="str">
        <f xml:space="preserve"> IF( ISNA( 'F_Input Override'!I1900 ), "", IF( ISBLANK( 'F_Input Override'!I1900 ), 'F_Inputs - BP'!I1900, 'F_Input Override'!I1900 ) )</f>
        <v/>
      </c>
      <c r="J1900" s="58" t="str">
        <f xml:space="preserve"> IF( ISNA( 'F_Input Override'!J1900 ), "", IF( ISBLANK( 'F_Input Override'!J1900 ), 'F_Inputs - BP'!J1900, 'F_Input Override'!J1900 ) )</f>
        <v/>
      </c>
      <c r="K1900" s="64" t="str">
        <f xml:space="preserve"> INDEX(Lookup!C:C, MATCH('Inp - BP final'!B1900, Lookup!B:B, 0),)</f>
        <v>Plus capex WWN+</v>
      </c>
    </row>
    <row r="1901" spans="1:12">
      <c r="A1901" t="s">
        <v>357</v>
      </c>
      <c r="B1901" t="s">
        <v>182</v>
      </c>
      <c r="C1901" t="s">
        <v>183</v>
      </c>
      <c r="D1901" t="s">
        <v>47</v>
      </c>
      <c r="E1901" t="s">
        <v>41</v>
      </c>
      <c r="F1901" s="58" t="str">
        <f xml:space="preserve"> IF( ISNA( 'F_Input Override'!F1901 ), "", IF( ISBLANK( 'F_Input Override'!F1901 ), 'F_Inputs - BP'!F1901, 'F_Input Override'!F1901 ) )</f>
        <v/>
      </c>
      <c r="G1901" s="58" t="str">
        <f xml:space="preserve"> IF( ISNA( 'F_Input Override'!G1901 ), "", IF( ISBLANK( 'F_Input Override'!G1901 ), 'F_Inputs - BP'!G1901, 'F_Input Override'!G1901 ) )</f>
        <v/>
      </c>
      <c r="H1901" s="58" t="str">
        <f xml:space="preserve"> IF( ISNA( 'F_Input Override'!H1901 ), "", IF( ISBLANK( 'F_Input Override'!H1901 ), 'F_Inputs - BP'!H1901, 'F_Input Override'!H1901 ) )</f>
        <v/>
      </c>
      <c r="I1901" s="58" t="str">
        <f xml:space="preserve"> IF( ISNA( 'F_Input Override'!I1901 ), "", IF( ISBLANK( 'F_Input Override'!I1901 ), 'F_Inputs - BP'!I1901, 'F_Input Override'!I1901 ) )</f>
        <v/>
      </c>
      <c r="J1901" s="58" t="str">
        <f xml:space="preserve"> IF( ISNA( 'F_Input Override'!J1901 ), "", IF( ISBLANK( 'F_Input Override'!J1901 ), 'F_Inputs - BP'!J1901, 'F_Input Override'!J1901 ) )</f>
        <v/>
      </c>
      <c r="K1901" s="64" t="str">
        <f xml:space="preserve"> INDEX(Lookup!C:C, MATCH('Inp - BP final'!B1901, Lookup!B:B, 0),)</f>
        <v>Plus capex WWN+</v>
      </c>
    </row>
    <row r="1902" spans="1:12">
      <c r="A1902" t="s">
        <v>357</v>
      </c>
      <c r="B1902" t="s">
        <v>184</v>
      </c>
      <c r="C1902" t="s">
        <v>185</v>
      </c>
      <c r="D1902" t="s">
        <v>47</v>
      </c>
      <c r="E1902" t="s">
        <v>41</v>
      </c>
      <c r="F1902" s="58" t="str">
        <f xml:space="preserve"> IF( ISNA( 'F_Input Override'!F1902 ), "", IF( ISBLANK( 'F_Input Override'!F1902 ), 'F_Inputs - BP'!F1902, 'F_Input Override'!F1902 ) )</f>
        <v/>
      </c>
      <c r="G1902" s="58" t="str">
        <f xml:space="preserve"> IF( ISNA( 'F_Input Override'!G1902 ), "", IF( ISBLANK( 'F_Input Override'!G1902 ), 'F_Inputs - BP'!G1902, 'F_Input Override'!G1902 ) )</f>
        <v/>
      </c>
      <c r="H1902" s="58" t="str">
        <f xml:space="preserve"> IF( ISNA( 'F_Input Override'!H1902 ), "", IF( ISBLANK( 'F_Input Override'!H1902 ), 'F_Inputs - BP'!H1902, 'F_Input Override'!H1902 ) )</f>
        <v/>
      </c>
      <c r="I1902" s="58" t="str">
        <f xml:space="preserve"> IF( ISNA( 'F_Input Override'!I1902 ), "", IF( ISBLANK( 'F_Input Override'!I1902 ), 'F_Inputs - BP'!I1902, 'F_Input Override'!I1902 ) )</f>
        <v/>
      </c>
      <c r="J1902" s="58" t="str">
        <f xml:space="preserve"> IF( ISNA( 'F_Input Override'!J1902 ), "", IF( ISBLANK( 'F_Input Override'!J1902 ), 'F_Inputs - BP'!J1902, 'F_Input Override'!J1902 ) )</f>
        <v/>
      </c>
      <c r="K1902" s="64" t="str">
        <f xml:space="preserve"> INDEX(Lookup!C:C, MATCH('Inp - BP final'!B1902, Lookup!B:B, 0),)</f>
        <v>Plus capex WWN+</v>
      </c>
    </row>
    <row r="1903" spans="1:12">
      <c r="A1903" t="s">
        <v>357</v>
      </c>
      <c r="B1903" t="s">
        <v>186</v>
      </c>
      <c r="C1903" t="s">
        <v>187</v>
      </c>
      <c r="D1903" t="s">
        <v>47</v>
      </c>
      <c r="E1903" t="s">
        <v>41</v>
      </c>
      <c r="F1903" s="58" t="str">
        <f xml:space="preserve"> IF( ISNA( 'F_Input Override'!F1903 ), "", IF( ISBLANK( 'F_Input Override'!F1903 ), 'F_Inputs - BP'!F1903, 'F_Input Override'!F1903 ) )</f>
        <v/>
      </c>
      <c r="G1903" s="58" t="str">
        <f xml:space="preserve"> IF( ISNA( 'F_Input Override'!G1903 ), "", IF( ISBLANK( 'F_Input Override'!G1903 ), 'F_Inputs - BP'!G1903, 'F_Input Override'!G1903 ) )</f>
        <v/>
      </c>
      <c r="H1903" s="58" t="str">
        <f xml:space="preserve"> IF( ISNA( 'F_Input Override'!H1903 ), "", IF( ISBLANK( 'F_Input Override'!H1903 ), 'F_Inputs - BP'!H1903, 'F_Input Override'!H1903 ) )</f>
        <v/>
      </c>
      <c r="I1903" s="58" t="str">
        <f xml:space="preserve"> IF( ISNA( 'F_Input Override'!I1903 ), "", IF( ISBLANK( 'F_Input Override'!I1903 ), 'F_Inputs - BP'!I1903, 'F_Input Override'!I1903 ) )</f>
        <v/>
      </c>
      <c r="J1903" s="58" t="str">
        <f xml:space="preserve"> IF( ISNA( 'F_Input Override'!J1903 ), "", IF( ISBLANK( 'F_Input Override'!J1903 ), 'F_Inputs - BP'!J1903, 'F_Input Override'!J1903 ) )</f>
        <v/>
      </c>
      <c r="K1903" s="64" t="str">
        <f xml:space="preserve"> INDEX(Lookup!C:C, MATCH('Inp - BP final'!B1903, Lookup!B:B, 0),)</f>
        <v>Plus capex WWN+</v>
      </c>
    </row>
    <row r="1904" spans="1:12">
      <c r="A1904" t="s">
        <v>357</v>
      </c>
      <c r="B1904" t="s">
        <v>188</v>
      </c>
      <c r="C1904" t="s">
        <v>189</v>
      </c>
      <c r="D1904" t="s">
        <v>47</v>
      </c>
      <c r="E1904" t="s">
        <v>41</v>
      </c>
      <c r="F1904" s="58" t="str">
        <f xml:space="preserve"> IF( ISNA( 'F_Input Override'!F1904 ), "", IF( ISBLANK( 'F_Input Override'!F1904 ), 'F_Inputs - BP'!F1904, 'F_Input Override'!F1904 ) )</f>
        <v/>
      </c>
      <c r="G1904" s="58" t="str">
        <f xml:space="preserve"> IF( ISNA( 'F_Input Override'!G1904 ), "", IF( ISBLANK( 'F_Input Override'!G1904 ), 'F_Inputs - BP'!G1904, 'F_Input Override'!G1904 ) )</f>
        <v/>
      </c>
      <c r="H1904" s="58" t="str">
        <f xml:space="preserve"> IF( ISNA( 'F_Input Override'!H1904 ), "", IF( ISBLANK( 'F_Input Override'!H1904 ), 'F_Inputs - BP'!H1904, 'F_Input Override'!H1904 ) )</f>
        <v/>
      </c>
      <c r="I1904" s="58" t="str">
        <f xml:space="preserve"> IF( ISNA( 'F_Input Override'!I1904 ), "", IF( ISBLANK( 'F_Input Override'!I1904 ), 'F_Inputs - BP'!I1904, 'F_Input Override'!I1904 ) )</f>
        <v/>
      </c>
      <c r="J1904" s="58" t="str">
        <f xml:space="preserve"> IF( ISNA( 'F_Input Override'!J1904 ), "", IF( ISBLANK( 'F_Input Override'!J1904 ), 'F_Inputs - BP'!J1904, 'F_Input Override'!J1904 ) )</f>
        <v/>
      </c>
      <c r="K1904" s="64" t="str">
        <f xml:space="preserve"> INDEX(Lookup!C:C, MATCH('Inp - BP final'!B1904, Lookup!B:B, 0),)</f>
        <v>Plus capex BIO</v>
      </c>
    </row>
    <row r="1905" spans="1:11">
      <c r="A1905" t="s">
        <v>357</v>
      </c>
      <c r="B1905" t="s">
        <v>190</v>
      </c>
      <c r="C1905" t="s">
        <v>191</v>
      </c>
      <c r="D1905" t="s">
        <v>47</v>
      </c>
      <c r="E1905" t="s">
        <v>41</v>
      </c>
      <c r="F1905" s="58" t="str">
        <f xml:space="preserve"> IF( ISNA( 'F_Input Override'!F1905 ), "", IF( ISBLANK( 'F_Input Override'!F1905 ), 'F_Inputs - BP'!F1905, 'F_Input Override'!F1905 ) )</f>
        <v/>
      </c>
      <c r="G1905" s="58" t="str">
        <f xml:space="preserve"> IF( ISNA( 'F_Input Override'!G1905 ), "", IF( ISBLANK( 'F_Input Override'!G1905 ), 'F_Inputs - BP'!G1905, 'F_Input Override'!G1905 ) )</f>
        <v/>
      </c>
      <c r="H1905" s="58" t="str">
        <f xml:space="preserve"> IF( ISNA( 'F_Input Override'!H1905 ), "", IF( ISBLANK( 'F_Input Override'!H1905 ), 'F_Inputs - BP'!H1905, 'F_Input Override'!H1905 ) )</f>
        <v/>
      </c>
      <c r="I1905" s="58" t="str">
        <f xml:space="preserve"> IF( ISNA( 'F_Input Override'!I1905 ), "", IF( ISBLANK( 'F_Input Override'!I1905 ), 'F_Inputs - BP'!I1905, 'F_Input Override'!I1905 ) )</f>
        <v/>
      </c>
      <c r="J1905" s="58" t="str">
        <f xml:space="preserve"> IF( ISNA( 'F_Input Override'!J1905 ), "", IF( ISBLANK( 'F_Input Override'!J1905 ), 'F_Inputs - BP'!J1905, 'F_Input Override'!J1905 ) )</f>
        <v/>
      </c>
      <c r="K1905" s="64" t="str">
        <f xml:space="preserve"> INDEX(Lookup!C:C, MATCH('Inp - BP final'!B1905, Lookup!B:B, 0),)</f>
        <v>Plus capex BIO</v>
      </c>
    </row>
    <row r="1906" spans="1:11">
      <c r="A1906" t="s">
        <v>357</v>
      </c>
      <c r="B1906" t="s">
        <v>192</v>
      </c>
      <c r="C1906" t="s">
        <v>193</v>
      </c>
      <c r="D1906" t="s">
        <v>47</v>
      </c>
      <c r="E1906" t="s">
        <v>41</v>
      </c>
      <c r="F1906" s="58" t="str">
        <f xml:space="preserve"> IF( ISNA( 'F_Input Override'!F1906 ), "", IF( ISBLANK( 'F_Input Override'!F1906 ), 'F_Inputs - BP'!F1906, 'F_Input Override'!F1906 ) )</f>
        <v/>
      </c>
      <c r="G1906" s="58" t="str">
        <f xml:space="preserve"> IF( ISNA( 'F_Input Override'!G1906 ), "", IF( ISBLANK( 'F_Input Override'!G1906 ), 'F_Inputs - BP'!G1906, 'F_Input Override'!G1906 ) )</f>
        <v/>
      </c>
      <c r="H1906" s="58" t="str">
        <f xml:space="preserve"> IF( ISNA( 'F_Input Override'!H1906 ), "", IF( ISBLANK( 'F_Input Override'!H1906 ), 'F_Inputs - BP'!H1906, 'F_Input Override'!H1906 ) )</f>
        <v/>
      </c>
      <c r="I1906" s="58" t="str">
        <f xml:space="preserve"> IF( ISNA( 'F_Input Override'!I1906 ), "", IF( ISBLANK( 'F_Input Override'!I1906 ), 'F_Inputs - BP'!I1906, 'F_Input Override'!I1906 ) )</f>
        <v/>
      </c>
      <c r="J1906" s="58" t="str">
        <f xml:space="preserve"> IF( ISNA( 'F_Input Override'!J1906 ), "", IF( ISBLANK( 'F_Input Override'!J1906 ), 'F_Inputs - BP'!J1906, 'F_Input Override'!J1906 ) )</f>
        <v/>
      </c>
      <c r="K1906" s="64" t="str">
        <f xml:space="preserve"> INDEX(Lookup!C:C, MATCH('Inp - BP final'!B1906, Lookup!B:B, 0),)</f>
        <v>Plus capex BIO</v>
      </c>
    </row>
    <row r="1907" spans="1:11">
      <c r="A1907" t="s">
        <v>357</v>
      </c>
      <c r="B1907" t="s">
        <v>194</v>
      </c>
      <c r="C1907" t="s">
        <v>195</v>
      </c>
      <c r="D1907" t="s">
        <v>47</v>
      </c>
      <c r="E1907" t="s">
        <v>41</v>
      </c>
      <c r="F1907" s="58" t="str">
        <f xml:space="preserve"> IF( ISNA( 'F_Input Override'!F1907 ), "", IF( ISBLANK( 'F_Input Override'!F1907 ), 'F_Inputs - BP'!F1907, 'F_Input Override'!F1907 ) )</f>
        <v/>
      </c>
      <c r="G1907" s="58" t="str">
        <f xml:space="preserve"> IF( ISNA( 'F_Input Override'!G1907 ), "", IF( ISBLANK( 'F_Input Override'!G1907 ), 'F_Inputs - BP'!G1907, 'F_Input Override'!G1907 ) )</f>
        <v/>
      </c>
      <c r="H1907" s="58" t="str">
        <f xml:space="preserve"> IF( ISNA( 'F_Input Override'!H1907 ), "", IF( ISBLANK( 'F_Input Override'!H1907 ), 'F_Inputs - BP'!H1907, 'F_Input Override'!H1907 ) )</f>
        <v/>
      </c>
      <c r="I1907" s="58" t="str">
        <f xml:space="preserve"> IF( ISNA( 'F_Input Override'!I1907 ), "", IF( ISBLANK( 'F_Input Override'!I1907 ), 'F_Inputs - BP'!I1907, 'F_Input Override'!I1907 ) )</f>
        <v/>
      </c>
      <c r="J1907" s="58" t="str">
        <f xml:space="preserve"> IF( ISNA( 'F_Input Override'!J1907 ), "", IF( ISBLANK( 'F_Input Override'!J1907 ), 'F_Inputs - BP'!J1907, 'F_Input Override'!J1907 ) )</f>
        <v/>
      </c>
      <c r="K1907" s="64" t="str">
        <f xml:space="preserve"> INDEX(Lookup!C:C, MATCH('Inp - BP final'!B1907, Lookup!B:B, 0),)</f>
        <v>Plus capex ADDN1</v>
      </c>
    </row>
    <row r="1908" spans="1:11">
      <c r="A1908" t="s">
        <v>357</v>
      </c>
      <c r="B1908" t="s">
        <v>196</v>
      </c>
      <c r="C1908" t="s">
        <v>197</v>
      </c>
      <c r="D1908" t="s">
        <v>47</v>
      </c>
      <c r="E1908" t="s">
        <v>41</v>
      </c>
      <c r="F1908" s="58" t="str">
        <f xml:space="preserve"> IF( ISNA( 'F_Input Override'!F1908 ), "", IF( ISBLANK( 'F_Input Override'!F1908 ), 'F_Inputs - BP'!F1908, 'F_Input Override'!F1908 ) )</f>
        <v/>
      </c>
      <c r="G1908" s="58" t="str">
        <f xml:space="preserve"> IF( ISNA( 'F_Input Override'!G1908 ), "", IF( ISBLANK( 'F_Input Override'!G1908 ), 'F_Inputs - BP'!G1908, 'F_Input Override'!G1908 ) )</f>
        <v/>
      </c>
      <c r="H1908" s="58" t="str">
        <f xml:space="preserve"> IF( ISNA( 'F_Input Override'!H1908 ), "", IF( ISBLANK( 'F_Input Override'!H1908 ), 'F_Inputs - BP'!H1908, 'F_Input Override'!H1908 ) )</f>
        <v/>
      </c>
      <c r="I1908" s="58" t="str">
        <f xml:space="preserve"> IF( ISNA( 'F_Input Override'!I1908 ), "", IF( ISBLANK( 'F_Input Override'!I1908 ), 'F_Inputs - BP'!I1908, 'F_Input Override'!I1908 ) )</f>
        <v/>
      </c>
      <c r="J1908" s="58" t="str">
        <f xml:space="preserve"> IF( ISNA( 'F_Input Override'!J1908 ), "", IF( ISBLANK( 'F_Input Override'!J1908 ), 'F_Inputs - BP'!J1908, 'F_Input Override'!J1908 ) )</f>
        <v/>
      </c>
      <c r="K1908" s="64" t="str">
        <f xml:space="preserve"> INDEX(Lookup!C:C, MATCH('Inp - BP final'!B1908, Lookup!B:B, 0),)</f>
        <v>Plus capex ADDN2</v>
      </c>
    </row>
    <row r="1909" spans="1:11">
      <c r="A1909" t="s">
        <v>357</v>
      </c>
      <c r="B1909" t="s">
        <v>198</v>
      </c>
      <c r="C1909" t="s">
        <v>199</v>
      </c>
      <c r="D1909" t="s">
        <v>47</v>
      </c>
      <c r="E1909" t="s">
        <v>41</v>
      </c>
      <c r="F1909" s="58">
        <f xml:space="preserve"> IF( ISNA( 'F_Input Override'!F1909 ), "", IF( ISBLANK( 'F_Input Override'!F1909 ), 'F_Inputs - BP'!F1909, 'F_Input Override'!F1909 ) )</f>
        <v>0</v>
      </c>
      <c r="G1909" s="58">
        <f xml:space="preserve"> IF( ISNA( 'F_Input Override'!G1909 ), "", IF( ISBLANK( 'F_Input Override'!G1909 ), 'F_Inputs - BP'!G1909, 'F_Input Override'!G1909 ) )</f>
        <v>0</v>
      </c>
      <c r="H1909" s="58">
        <f xml:space="preserve"> IF( ISNA( 'F_Input Override'!H1909 ), "", IF( ISBLANK( 'F_Input Override'!H1909 ), 'F_Inputs - BP'!H1909, 'F_Input Override'!H1909 ) )</f>
        <v>0</v>
      </c>
      <c r="I1909" s="58">
        <f xml:space="preserve"> IF( ISNA( 'F_Input Override'!I1909 ), "", IF( ISBLANK( 'F_Input Override'!I1909 ), 'F_Inputs - BP'!I1909, 'F_Input Override'!I1909 ) )</f>
        <v>0</v>
      </c>
      <c r="J1909" s="58">
        <f xml:space="preserve"> IF( ISNA( 'F_Input Override'!J1909 ), "", IF( ISBLANK( 'F_Input Override'!J1909 ), 'F_Inputs - BP'!J1909, 'F_Input Override'!J1909 ) )</f>
        <v>0</v>
      </c>
      <c r="K1909" s="64" t="str">
        <f xml:space="preserve"> INDEX(Lookup!C:C, MATCH('Inp - BP final'!B1909, Lookup!B:B, 0),)</f>
        <v>Plus capex Total</v>
      </c>
    </row>
    <row r="1910" spans="1:11">
      <c r="A1910" t="s">
        <v>357</v>
      </c>
      <c r="B1910" t="s">
        <v>200</v>
      </c>
      <c r="C1910" t="s">
        <v>201</v>
      </c>
      <c r="D1910" t="s">
        <v>47</v>
      </c>
      <c r="E1910" t="s">
        <v>41</v>
      </c>
      <c r="F1910" s="58" t="str">
        <f xml:space="preserve"> IF( ISNA( 'F_Input Override'!F1910 ), "", IF( ISBLANK( 'F_Input Override'!F1910 ), 'F_Inputs - BP'!F1910, 'F_Input Override'!F1910 ) )</f>
        <v/>
      </c>
      <c r="G1910" s="58" t="str">
        <f xml:space="preserve"> IF( ISNA( 'F_Input Override'!G1910 ), "", IF( ISBLANK( 'F_Input Override'!G1910 ), 'F_Inputs - BP'!G1910, 'F_Input Override'!G1910 ) )</f>
        <v/>
      </c>
      <c r="H1910" s="58" t="str">
        <f xml:space="preserve"> IF( ISNA( 'F_Input Override'!H1910 ), "", IF( ISBLANK( 'F_Input Override'!H1910 ), 'F_Inputs - BP'!H1910, 'F_Input Override'!H1910 ) )</f>
        <v/>
      </c>
      <c r="I1910" s="58" t="str">
        <f xml:space="preserve"> IF( ISNA( 'F_Input Override'!I1910 ), "", IF( ISBLANK( 'F_Input Override'!I1910 ), 'F_Inputs - BP'!I1910, 'F_Input Override'!I1910 ) )</f>
        <v/>
      </c>
      <c r="J1910" s="58" t="str">
        <f xml:space="preserve"> IF( ISNA( 'F_Input Override'!J1910 ), "", IF( ISBLANK( 'F_Input Override'!J1910 ), 'F_Inputs - BP'!J1910, 'F_Input Override'!J1910 ) )</f>
        <v/>
      </c>
      <c r="K1910" s="64" t="str">
        <f xml:space="preserve"> INDEX(Lookup!C:C, MATCH('Inp - BP final'!B1910, Lookup!B:B, 0),)</f>
        <v>Plus opex WWN+</v>
      </c>
    </row>
    <row r="1911" spans="1:11">
      <c r="A1911" t="s">
        <v>357</v>
      </c>
      <c r="B1911" t="s">
        <v>202</v>
      </c>
      <c r="C1911" t="s">
        <v>203</v>
      </c>
      <c r="D1911" t="s">
        <v>47</v>
      </c>
      <c r="E1911" t="s">
        <v>41</v>
      </c>
      <c r="F1911" s="58" t="str">
        <f xml:space="preserve"> IF( ISNA( 'F_Input Override'!F1911 ), "", IF( ISBLANK( 'F_Input Override'!F1911 ), 'F_Inputs - BP'!F1911, 'F_Input Override'!F1911 ) )</f>
        <v/>
      </c>
      <c r="G1911" s="58" t="str">
        <f xml:space="preserve"> IF( ISNA( 'F_Input Override'!G1911 ), "", IF( ISBLANK( 'F_Input Override'!G1911 ), 'F_Inputs - BP'!G1911, 'F_Input Override'!G1911 ) )</f>
        <v/>
      </c>
      <c r="H1911" s="58" t="str">
        <f xml:space="preserve"> IF( ISNA( 'F_Input Override'!H1911 ), "", IF( ISBLANK( 'F_Input Override'!H1911 ), 'F_Inputs - BP'!H1911, 'F_Input Override'!H1911 ) )</f>
        <v/>
      </c>
      <c r="I1911" s="58" t="str">
        <f xml:space="preserve"> IF( ISNA( 'F_Input Override'!I1911 ), "", IF( ISBLANK( 'F_Input Override'!I1911 ), 'F_Inputs - BP'!I1911, 'F_Input Override'!I1911 ) )</f>
        <v/>
      </c>
      <c r="J1911" s="58" t="str">
        <f xml:space="preserve"> IF( ISNA( 'F_Input Override'!J1911 ), "", IF( ISBLANK( 'F_Input Override'!J1911 ), 'F_Inputs - BP'!J1911, 'F_Input Override'!J1911 ) )</f>
        <v/>
      </c>
      <c r="K1911" s="64" t="str">
        <f xml:space="preserve"> INDEX(Lookup!C:C, MATCH('Inp - BP final'!B1911, Lookup!B:B, 0),)</f>
        <v>Plus opex WWN+</v>
      </c>
    </row>
    <row r="1912" spans="1:11">
      <c r="A1912" t="s">
        <v>357</v>
      </c>
      <c r="B1912" t="s">
        <v>204</v>
      </c>
      <c r="C1912" t="s">
        <v>205</v>
      </c>
      <c r="D1912" t="s">
        <v>47</v>
      </c>
      <c r="E1912" t="s">
        <v>41</v>
      </c>
      <c r="F1912" s="58" t="str">
        <f xml:space="preserve"> IF( ISNA( 'F_Input Override'!F1912 ), "", IF( ISBLANK( 'F_Input Override'!F1912 ), 'F_Inputs - BP'!F1912, 'F_Input Override'!F1912 ) )</f>
        <v/>
      </c>
      <c r="G1912" s="58" t="str">
        <f xml:space="preserve"> IF( ISNA( 'F_Input Override'!G1912 ), "", IF( ISBLANK( 'F_Input Override'!G1912 ), 'F_Inputs - BP'!G1912, 'F_Input Override'!G1912 ) )</f>
        <v/>
      </c>
      <c r="H1912" s="58" t="str">
        <f xml:space="preserve"> IF( ISNA( 'F_Input Override'!H1912 ), "", IF( ISBLANK( 'F_Input Override'!H1912 ), 'F_Inputs - BP'!H1912, 'F_Input Override'!H1912 ) )</f>
        <v/>
      </c>
      <c r="I1912" s="58" t="str">
        <f xml:space="preserve"> IF( ISNA( 'F_Input Override'!I1912 ), "", IF( ISBLANK( 'F_Input Override'!I1912 ), 'F_Inputs - BP'!I1912, 'F_Input Override'!I1912 ) )</f>
        <v/>
      </c>
      <c r="J1912" s="58" t="str">
        <f xml:space="preserve"> IF( ISNA( 'F_Input Override'!J1912 ), "", IF( ISBLANK( 'F_Input Override'!J1912 ), 'F_Inputs - BP'!J1912, 'F_Input Override'!J1912 ) )</f>
        <v/>
      </c>
      <c r="K1912" s="64" t="str">
        <f xml:space="preserve"> INDEX(Lookup!C:C, MATCH('Inp - BP final'!B1912, Lookup!B:B, 0),)</f>
        <v>Plus opex WWN+</v>
      </c>
    </row>
    <row r="1913" spans="1:11">
      <c r="A1913" t="s">
        <v>357</v>
      </c>
      <c r="B1913" t="s">
        <v>206</v>
      </c>
      <c r="C1913" t="s">
        <v>207</v>
      </c>
      <c r="D1913" t="s">
        <v>47</v>
      </c>
      <c r="E1913" t="s">
        <v>41</v>
      </c>
      <c r="F1913" s="58" t="str">
        <f xml:space="preserve"> IF( ISNA( 'F_Input Override'!F1913 ), "", IF( ISBLANK( 'F_Input Override'!F1913 ), 'F_Inputs - BP'!F1913, 'F_Input Override'!F1913 ) )</f>
        <v/>
      </c>
      <c r="G1913" s="58" t="str">
        <f xml:space="preserve"> IF( ISNA( 'F_Input Override'!G1913 ), "", IF( ISBLANK( 'F_Input Override'!G1913 ), 'F_Inputs - BP'!G1913, 'F_Input Override'!G1913 ) )</f>
        <v/>
      </c>
      <c r="H1913" s="58" t="str">
        <f xml:space="preserve"> IF( ISNA( 'F_Input Override'!H1913 ), "", IF( ISBLANK( 'F_Input Override'!H1913 ), 'F_Inputs - BP'!H1913, 'F_Input Override'!H1913 ) )</f>
        <v/>
      </c>
      <c r="I1913" s="58" t="str">
        <f xml:space="preserve"> IF( ISNA( 'F_Input Override'!I1913 ), "", IF( ISBLANK( 'F_Input Override'!I1913 ), 'F_Inputs - BP'!I1913, 'F_Input Override'!I1913 ) )</f>
        <v/>
      </c>
      <c r="J1913" s="58" t="str">
        <f xml:space="preserve"> IF( ISNA( 'F_Input Override'!J1913 ), "", IF( ISBLANK( 'F_Input Override'!J1913 ), 'F_Inputs - BP'!J1913, 'F_Input Override'!J1913 ) )</f>
        <v/>
      </c>
      <c r="K1913" s="64" t="str">
        <f xml:space="preserve"> INDEX(Lookup!C:C, MATCH('Inp - BP final'!B1913, Lookup!B:B, 0),)</f>
        <v>Plus opex WWN+</v>
      </c>
    </row>
    <row r="1914" spans="1:11">
      <c r="A1914" t="s">
        <v>357</v>
      </c>
      <c r="B1914" t="s">
        <v>208</v>
      </c>
      <c r="C1914" t="s">
        <v>209</v>
      </c>
      <c r="D1914" t="s">
        <v>47</v>
      </c>
      <c r="E1914" t="s">
        <v>41</v>
      </c>
      <c r="F1914" s="58" t="str">
        <f xml:space="preserve"> IF( ISNA( 'F_Input Override'!F1914 ), "", IF( ISBLANK( 'F_Input Override'!F1914 ), 'F_Inputs - BP'!F1914, 'F_Input Override'!F1914 ) )</f>
        <v/>
      </c>
      <c r="G1914" s="58" t="str">
        <f xml:space="preserve"> IF( ISNA( 'F_Input Override'!G1914 ), "", IF( ISBLANK( 'F_Input Override'!G1914 ), 'F_Inputs - BP'!G1914, 'F_Input Override'!G1914 ) )</f>
        <v/>
      </c>
      <c r="H1914" s="58" t="str">
        <f xml:space="preserve"> IF( ISNA( 'F_Input Override'!H1914 ), "", IF( ISBLANK( 'F_Input Override'!H1914 ), 'F_Inputs - BP'!H1914, 'F_Input Override'!H1914 ) )</f>
        <v/>
      </c>
      <c r="I1914" s="58" t="str">
        <f xml:space="preserve"> IF( ISNA( 'F_Input Override'!I1914 ), "", IF( ISBLANK( 'F_Input Override'!I1914 ), 'F_Inputs - BP'!I1914, 'F_Input Override'!I1914 ) )</f>
        <v/>
      </c>
      <c r="J1914" s="58" t="str">
        <f xml:space="preserve"> IF( ISNA( 'F_Input Override'!J1914 ), "", IF( ISBLANK( 'F_Input Override'!J1914 ), 'F_Inputs - BP'!J1914, 'F_Input Override'!J1914 ) )</f>
        <v/>
      </c>
      <c r="K1914" s="64" t="str">
        <f xml:space="preserve"> INDEX(Lookup!C:C, MATCH('Inp - BP final'!B1914, Lookup!B:B, 0),)</f>
        <v>Plus opex WWN+</v>
      </c>
    </row>
    <row r="1915" spans="1:11">
      <c r="A1915" t="s">
        <v>357</v>
      </c>
      <c r="B1915" t="s">
        <v>210</v>
      </c>
      <c r="C1915" t="s">
        <v>211</v>
      </c>
      <c r="D1915" t="s">
        <v>47</v>
      </c>
      <c r="E1915" t="s">
        <v>41</v>
      </c>
      <c r="F1915" s="58" t="str">
        <f xml:space="preserve"> IF( ISNA( 'F_Input Override'!F1915 ), "", IF( ISBLANK( 'F_Input Override'!F1915 ), 'F_Inputs - BP'!F1915, 'F_Input Override'!F1915 ) )</f>
        <v/>
      </c>
      <c r="G1915" s="58" t="str">
        <f xml:space="preserve"> IF( ISNA( 'F_Input Override'!G1915 ), "", IF( ISBLANK( 'F_Input Override'!G1915 ), 'F_Inputs - BP'!G1915, 'F_Input Override'!G1915 ) )</f>
        <v/>
      </c>
      <c r="H1915" s="58" t="str">
        <f xml:space="preserve"> IF( ISNA( 'F_Input Override'!H1915 ), "", IF( ISBLANK( 'F_Input Override'!H1915 ), 'F_Inputs - BP'!H1915, 'F_Input Override'!H1915 ) )</f>
        <v/>
      </c>
      <c r="I1915" s="58" t="str">
        <f xml:space="preserve"> IF( ISNA( 'F_Input Override'!I1915 ), "", IF( ISBLANK( 'F_Input Override'!I1915 ), 'F_Inputs - BP'!I1915, 'F_Input Override'!I1915 ) )</f>
        <v/>
      </c>
      <c r="J1915" s="58" t="str">
        <f xml:space="preserve"> IF( ISNA( 'F_Input Override'!J1915 ), "", IF( ISBLANK( 'F_Input Override'!J1915 ), 'F_Inputs - BP'!J1915, 'F_Input Override'!J1915 ) )</f>
        <v/>
      </c>
      <c r="K1915" s="64" t="str">
        <f xml:space="preserve"> INDEX(Lookup!C:C, MATCH('Inp - BP final'!B1915, Lookup!B:B, 0),)</f>
        <v>Plus opex BIO</v>
      </c>
    </row>
    <row r="1916" spans="1:11">
      <c r="A1916" t="s">
        <v>357</v>
      </c>
      <c r="B1916" t="s">
        <v>212</v>
      </c>
      <c r="C1916" t="s">
        <v>213</v>
      </c>
      <c r="D1916" t="s">
        <v>47</v>
      </c>
      <c r="E1916" t="s">
        <v>41</v>
      </c>
      <c r="F1916" s="58" t="str">
        <f xml:space="preserve"> IF( ISNA( 'F_Input Override'!F1916 ), "", IF( ISBLANK( 'F_Input Override'!F1916 ), 'F_Inputs - BP'!F1916, 'F_Input Override'!F1916 ) )</f>
        <v/>
      </c>
      <c r="G1916" s="58" t="str">
        <f xml:space="preserve"> IF( ISNA( 'F_Input Override'!G1916 ), "", IF( ISBLANK( 'F_Input Override'!G1916 ), 'F_Inputs - BP'!G1916, 'F_Input Override'!G1916 ) )</f>
        <v/>
      </c>
      <c r="H1916" s="58" t="str">
        <f xml:space="preserve"> IF( ISNA( 'F_Input Override'!H1916 ), "", IF( ISBLANK( 'F_Input Override'!H1916 ), 'F_Inputs - BP'!H1916, 'F_Input Override'!H1916 ) )</f>
        <v/>
      </c>
      <c r="I1916" s="58" t="str">
        <f xml:space="preserve"> IF( ISNA( 'F_Input Override'!I1916 ), "", IF( ISBLANK( 'F_Input Override'!I1916 ), 'F_Inputs - BP'!I1916, 'F_Input Override'!I1916 ) )</f>
        <v/>
      </c>
      <c r="J1916" s="58" t="str">
        <f xml:space="preserve"> IF( ISNA( 'F_Input Override'!J1916 ), "", IF( ISBLANK( 'F_Input Override'!J1916 ), 'F_Inputs - BP'!J1916, 'F_Input Override'!J1916 ) )</f>
        <v/>
      </c>
      <c r="K1916" s="64" t="str">
        <f xml:space="preserve"> INDEX(Lookup!C:C, MATCH('Inp - BP final'!B1916, Lookup!B:B, 0),)</f>
        <v>Plus opex BIO</v>
      </c>
    </row>
    <row r="1917" spans="1:11">
      <c r="A1917" t="s">
        <v>357</v>
      </c>
      <c r="B1917" t="s">
        <v>214</v>
      </c>
      <c r="C1917" t="s">
        <v>215</v>
      </c>
      <c r="D1917" t="s">
        <v>47</v>
      </c>
      <c r="E1917" t="s">
        <v>41</v>
      </c>
      <c r="F1917" s="58" t="str">
        <f xml:space="preserve"> IF( ISNA( 'F_Input Override'!F1917 ), "", IF( ISBLANK( 'F_Input Override'!F1917 ), 'F_Inputs - BP'!F1917, 'F_Input Override'!F1917 ) )</f>
        <v/>
      </c>
      <c r="G1917" s="58" t="str">
        <f xml:space="preserve"> IF( ISNA( 'F_Input Override'!G1917 ), "", IF( ISBLANK( 'F_Input Override'!G1917 ), 'F_Inputs - BP'!G1917, 'F_Input Override'!G1917 ) )</f>
        <v/>
      </c>
      <c r="H1917" s="58" t="str">
        <f xml:space="preserve"> IF( ISNA( 'F_Input Override'!H1917 ), "", IF( ISBLANK( 'F_Input Override'!H1917 ), 'F_Inputs - BP'!H1917, 'F_Input Override'!H1917 ) )</f>
        <v/>
      </c>
      <c r="I1917" s="58" t="str">
        <f xml:space="preserve"> IF( ISNA( 'F_Input Override'!I1917 ), "", IF( ISBLANK( 'F_Input Override'!I1917 ), 'F_Inputs - BP'!I1917, 'F_Input Override'!I1917 ) )</f>
        <v/>
      </c>
      <c r="J1917" s="58" t="str">
        <f xml:space="preserve"> IF( ISNA( 'F_Input Override'!J1917 ), "", IF( ISBLANK( 'F_Input Override'!J1917 ), 'F_Inputs - BP'!J1917, 'F_Input Override'!J1917 ) )</f>
        <v/>
      </c>
      <c r="K1917" s="64" t="str">
        <f xml:space="preserve"> INDEX(Lookup!C:C, MATCH('Inp - BP final'!B1917, Lookup!B:B, 0),)</f>
        <v>Plus opex BIO</v>
      </c>
    </row>
    <row r="1918" spans="1:11">
      <c r="A1918" t="s">
        <v>357</v>
      </c>
      <c r="B1918" t="s">
        <v>216</v>
      </c>
      <c r="C1918" t="s">
        <v>217</v>
      </c>
      <c r="D1918" t="s">
        <v>47</v>
      </c>
      <c r="E1918" t="s">
        <v>41</v>
      </c>
      <c r="F1918" s="58" t="str">
        <f xml:space="preserve"> IF( ISNA( 'F_Input Override'!F1918 ), "", IF( ISBLANK( 'F_Input Override'!F1918 ), 'F_Inputs - BP'!F1918, 'F_Input Override'!F1918 ) )</f>
        <v/>
      </c>
      <c r="G1918" s="58" t="str">
        <f xml:space="preserve"> IF( ISNA( 'F_Input Override'!G1918 ), "", IF( ISBLANK( 'F_Input Override'!G1918 ), 'F_Inputs - BP'!G1918, 'F_Input Override'!G1918 ) )</f>
        <v/>
      </c>
      <c r="H1918" s="58" t="str">
        <f xml:space="preserve"> IF( ISNA( 'F_Input Override'!H1918 ), "", IF( ISBLANK( 'F_Input Override'!H1918 ), 'F_Inputs - BP'!H1918, 'F_Input Override'!H1918 ) )</f>
        <v/>
      </c>
      <c r="I1918" s="58" t="str">
        <f xml:space="preserve"> IF( ISNA( 'F_Input Override'!I1918 ), "", IF( ISBLANK( 'F_Input Override'!I1918 ), 'F_Inputs - BP'!I1918, 'F_Input Override'!I1918 ) )</f>
        <v/>
      </c>
      <c r="J1918" s="58" t="str">
        <f xml:space="preserve"> IF( ISNA( 'F_Input Override'!J1918 ), "", IF( ISBLANK( 'F_Input Override'!J1918 ), 'F_Inputs - BP'!J1918, 'F_Input Override'!J1918 ) )</f>
        <v/>
      </c>
      <c r="K1918" s="64" t="str">
        <f xml:space="preserve"> INDEX(Lookup!C:C, MATCH('Inp - BP final'!B1918, Lookup!B:B, 0),)</f>
        <v>Plus opex ADDN1</v>
      </c>
    </row>
    <row r="1919" spans="1:11">
      <c r="A1919" t="s">
        <v>357</v>
      </c>
      <c r="B1919" t="s">
        <v>218</v>
      </c>
      <c r="C1919" t="s">
        <v>219</v>
      </c>
      <c r="D1919" t="s">
        <v>47</v>
      </c>
      <c r="E1919" t="s">
        <v>41</v>
      </c>
      <c r="F1919" s="58" t="str">
        <f xml:space="preserve"> IF( ISNA( 'F_Input Override'!F1919 ), "", IF( ISBLANK( 'F_Input Override'!F1919 ), 'F_Inputs - BP'!F1919, 'F_Input Override'!F1919 ) )</f>
        <v/>
      </c>
      <c r="G1919" s="58" t="str">
        <f xml:space="preserve"> IF( ISNA( 'F_Input Override'!G1919 ), "", IF( ISBLANK( 'F_Input Override'!G1919 ), 'F_Inputs - BP'!G1919, 'F_Input Override'!G1919 ) )</f>
        <v/>
      </c>
      <c r="H1919" s="58" t="str">
        <f xml:space="preserve"> IF( ISNA( 'F_Input Override'!H1919 ), "", IF( ISBLANK( 'F_Input Override'!H1919 ), 'F_Inputs - BP'!H1919, 'F_Input Override'!H1919 ) )</f>
        <v/>
      </c>
      <c r="I1919" s="58" t="str">
        <f xml:space="preserve"> IF( ISNA( 'F_Input Override'!I1919 ), "", IF( ISBLANK( 'F_Input Override'!I1919 ), 'F_Inputs - BP'!I1919, 'F_Input Override'!I1919 ) )</f>
        <v/>
      </c>
      <c r="J1919" s="58" t="str">
        <f xml:space="preserve"> IF( ISNA( 'F_Input Override'!J1919 ), "", IF( ISBLANK( 'F_Input Override'!J1919 ), 'F_Inputs - BP'!J1919, 'F_Input Override'!J1919 ) )</f>
        <v/>
      </c>
      <c r="K1919" s="64" t="str">
        <f xml:space="preserve"> INDEX(Lookup!C:C, MATCH('Inp - BP final'!B1919, Lookup!B:B, 0),)</f>
        <v>Plus opex ADDN2</v>
      </c>
    </row>
    <row r="1920" spans="1:11">
      <c r="A1920" t="s">
        <v>357</v>
      </c>
      <c r="B1920" t="s">
        <v>220</v>
      </c>
      <c r="C1920" t="s">
        <v>221</v>
      </c>
      <c r="D1920" t="s">
        <v>47</v>
      </c>
      <c r="E1920" t="s">
        <v>41</v>
      </c>
      <c r="F1920" s="58">
        <f xml:space="preserve"> IF( ISNA( 'F_Input Override'!F1920 ), "", IF( ISBLANK( 'F_Input Override'!F1920 ), 'F_Inputs - BP'!F1920, 'F_Input Override'!F1920 ) )</f>
        <v>0</v>
      </c>
      <c r="G1920" s="58">
        <f xml:space="preserve"> IF( ISNA( 'F_Input Override'!G1920 ), "", IF( ISBLANK( 'F_Input Override'!G1920 ), 'F_Inputs - BP'!G1920, 'F_Input Override'!G1920 ) )</f>
        <v>0</v>
      </c>
      <c r="H1920" s="58">
        <f xml:space="preserve"> IF( ISNA( 'F_Input Override'!H1920 ), "", IF( ISBLANK( 'F_Input Override'!H1920 ), 'F_Inputs - BP'!H1920, 'F_Input Override'!H1920 ) )</f>
        <v>0</v>
      </c>
      <c r="I1920" s="58">
        <f xml:space="preserve"> IF( ISNA( 'F_Input Override'!I1920 ), "", IF( ISBLANK( 'F_Input Override'!I1920 ), 'F_Inputs - BP'!I1920, 'F_Input Override'!I1920 ) )</f>
        <v>0</v>
      </c>
      <c r="J1920" s="58">
        <f xml:space="preserve"> IF( ISNA( 'F_Input Override'!J1920 ), "", IF( ISBLANK( 'F_Input Override'!J1920 ), 'F_Inputs - BP'!J1920, 'F_Input Override'!J1920 ) )</f>
        <v>0</v>
      </c>
      <c r="K1920" s="64" t="str">
        <f xml:space="preserve"> INDEX(Lookup!C:C, MATCH('Inp - BP final'!B1920, Lookup!B:B, 0),)</f>
        <v>Plus opex Total</v>
      </c>
    </row>
    <row r="1921" spans="1:11">
      <c r="A1921" t="s">
        <v>357</v>
      </c>
      <c r="B1921" t="s">
        <v>222</v>
      </c>
      <c r="C1921" t="s">
        <v>223</v>
      </c>
      <c r="D1921" t="s">
        <v>47</v>
      </c>
      <c r="E1921" t="s">
        <v>41</v>
      </c>
      <c r="F1921" s="58">
        <f xml:space="preserve"> IF( ISNA( 'F_Input Override'!F1921 ), "", IF( ISBLANK( 'F_Input Override'!F1921 ), 'F_Inputs - BP'!F1921, 'F_Input Override'!F1921 ) )</f>
        <v>0</v>
      </c>
      <c r="G1921" s="58">
        <f xml:space="preserve"> IF( ISNA( 'F_Input Override'!G1921 ), "", IF( ISBLANK( 'F_Input Override'!G1921 ), 'F_Inputs - BP'!G1921, 'F_Input Override'!G1921 ) )</f>
        <v>0</v>
      </c>
      <c r="H1921" s="58">
        <f xml:space="preserve"> IF( ISNA( 'F_Input Override'!H1921 ), "", IF( ISBLANK( 'F_Input Override'!H1921 ), 'F_Inputs - BP'!H1921, 'F_Input Override'!H1921 ) )</f>
        <v>0</v>
      </c>
      <c r="I1921" s="58">
        <f xml:space="preserve"> IF( ISNA( 'F_Input Override'!I1921 ), "", IF( ISBLANK( 'F_Input Override'!I1921 ), 'F_Inputs - BP'!I1921, 'F_Input Override'!I1921 ) )</f>
        <v>0</v>
      </c>
      <c r="J1921" s="58">
        <f xml:space="preserve"> IF( ISNA( 'F_Input Override'!J1921 ), "", IF( ISBLANK( 'F_Input Override'!J1921 ), 'F_Inputs - BP'!J1921, 'F_Input Override'!J1921 ) )</f>
        <v>0</v>
      </c>
      <c r="K1921" s="64" t="str">
        <f xml:space="preserve"> INDEX(Lookup!C:C, MATCH('Inp - BP final'!B1921, Lookup!B:B, 0),)</f>
        <v>Plus totex WWN+</v>
      </c>
    </row>
    <row r="1922" spans="1:11">
      <c r="A1922" t="s">
        <v>357</v>
      </c>
      <c r="B1922" t="s">
        <v>224</v>
      </c>
      <c r="C1922" t="s">
        <v>225</v>
      </c>
      <c r="D1922" t="s">
        <v>47</v>
      </c>
      <c r="E1922" t="s">
        <v>41</v>
      </c>
      <c r="F1922" s="58">
        <f xml:space="preserve"> IF( ISNA( 'F_Input Override'!F1922 ), "", IF( ISBLANK( 'F_Input Override'!F1922 ), 'F_Inputs - BP'!F1922, 'F_Input Override'!F1922 ) )</f>
        <v>0</v>
      </c>
      <c r="G1922" s="58">
        <f xml:space="preserve"> IF( ISNA( 'F_Input Override'!G1922 ), "", IF( ISBLANK( 'F_Input Override'!G1922 ), 'F_Inputs - BP'!G1922, 'F_Input Override'!G1922 ) )</f>
        <v>0</v>
      </c>
      <c r="H1922" s="58">
        <f xml:space="preserve"> IF( ISNA( 'F_Input Override'!H1922 ), "", IF( ISBLANK( 'F_Input Override'!H1922 ), 'F_Inputs - BP'!H1922, 'F_Input Override'!H1922 ) )</f>
        <v>0</v>
      </c>
      <c r="I1922" s="58">
        <f xml:space="preserve"> IF( ISNA( 'F_Input Override'!I1922 ), "", IF( ISBLANK( 'F_Input Override'!I1922 ), 'F_Inputs - BP'!I1922, 'F_Input Override'!I1922 ) )</f>
        <v>0</v>
      </c>
      <c r="J1922" s="58">
        <f xml:space="preserve"> IF( ISNA( 'F_Input Override'!J1922 ), "", IF( ISBLANK( 'F_Input Override'!J1922 ), 'F_Inputs - BP'!J1922, 'F_Input Override'!J1922 ) )</f>
        <v>0</v>
      </c>
      <c r="K1922" s="64" t="str">
        <f xml:space="preserve"> INDEX(Lookup!C:C, MATCH('Inp - BP final'!B1922, Lookup!B:B, 0),)</f>
        <v>Plus totex WWN+</v>
      </c>
    </row>
    <row r="1923" spans="1:11">
      <c r="A1923" t="s">
        <v>357</v>
      </c>
      <c r="B1923" t="s">
        <v>226</v>
      </c>
      <c r="C1923" t="s">
        <v>227</v>
      </c>
      <c r="D1923" t="s">
        <v>47</v>
      </c>
      <c r="E1923" t="s">
        <v>41</v>
      </c>
      <c r="F1923" s="58">
        <f xml:space="preserve"> IF( ISNA( 'F_Input Override'!F1923 ), "", IF( ISBLANK( 'F_Input Override'!F1923 ), 'F_Inputs - BP'!F1923, 'F_Input Override'!F1923 ) )</f>
        <v>0</v>
      </c>
      <c r="G1923" s="58">
        <f xml:space="preserve"> IF( ISNA( 'F_Input Override'!G1923 ), "", IF( ISBLANK( 'F_Input Override'!G1923 ), 'F_Inputs - BP'!G1923, 'F_Input Override'!G1923 ) )</f>
        <v>0</v>
      </c>
      <c r="H1923" s="58">
        <f xml:space="preserve"> IF( ISNA( 'F_Input Override'!H1923 ), "", IF( ISBLANK( 'F_Input Override'!H1923 ), 'F_Inputs - BP'!H1923, 'F_Input Override'!H1923 ) )</f>
        <v>0</v>
      </c>
      <c r="I1923" s="58">
        <f xml:space="preserve"> IF( ISNA( 'F_Input Override'!I1923 ), "", IF( ISBLANK( 'F_Input Override'!I1923 ), 'F_Inputs - BP'!I1923, 'F_Input Override'!I1923 ) )</f>
        <v>0</v>
      </c>
      <c r="J1923" s="58">
        <f xml:space="preserve"> IF( ISNA( 'F_Input Override'!J1923 ), "", IF( ISBLANK( 'F_Input Override'!J1923 ), 'F_Inputs - BP'!J1923, 'F_Input Override'!J1923 ) )</f>
        <v>0</v>
      </c>
      <c r="K1923" s="64" t="str">
        <f xml:space="preserve"> INDEX(Lookup!C:C, MATCH('Inp - BP final'!B1923, Lookup!B:B, 0),)</f>
        <v>Plus totex WWN+</v>
      </c>
    </row>
    <row r="1924" spans="1:11">
      <c r="A1924" t="s">
        <v>357</v>
      </c>
      <c r="B1924" t="s">
        <v>228</v>
      </c>
      <c r="C1924" t="s">
        <v>229</v>
      </c>
      <c r="D1924" t="s">
        <v>47</v>
      </c>
      <c r="E1924" t="s">
        <v>41</v>
      </c>
      <c r="F1924" s="58">
        <f xml:space="preserve"> IF( ISNA( 'F_Input Override'!F1924 ), "", IF( ISBLANK( 'F_Input Override'!F1924 ), 'F_Inputs - BP'!F1924, 'F_Input Override'!F1924 ) )</f>
        <v>0</v>
      </c>
      <c r="G1924" s="58">
        <f xml:space="preserve"> IF( ISNA( 'F_Input Override'!G1924 ), "", IF( ISBLANK( 'F_Input Override'!G1924 ), 'F_Inputs - BP'!G1924, 'F_Input Override'!G1924 ) )</f>
        <v>0</v>
      </c>
      <c r="H1924" s="58">
        <f xml:space="preserve"> IF( ISNA( 'F_Input Override'!H1924 ), "", IF( ISBLANK( 'F_Input Override'!H1924 ), 'F_Inputs - BP'!H1924, 'F_Input Override'!H1924 ) )</f>
        <v>0</v>
      </c>
      <c r="I1924" s="58">
        <f xml:space="preserve"> IF( ISNA( 'F_Input Override'!I1924 ), "", IF( ISBLANK( 'F_Input Override'!I1924 ), 'F_Inputs - BP'!I1924, 'F_Input Override'!I1924 ) )</f>
        <v>0</v>
      </c>
      <c r="J1924" s="58">
        <f xml:space="preserve"> IF( ISNA( 'F_Input Override'!J1924 ), "", IF( ISBLANK( 'F_Input Override'!J1924 ), 'F_Inputs - BP'!J1924, 'F_Input Override'!J1924 ) )</f>
        <v>0</v>
      </c>
      <c r="K1924" s="64" t="str">
        <f xml:space="preserve"> INDEX(Lookup!C:C, MATCH('Inp - BP final'!B1924, Lookup!B:B, 0),)</f>
        <v>Plus totex WWN+</v>
      </c>
    </row>
    <row r="1925" spans="1:11">
      <c r="A1925" t="s">
        <v>357</v>
      </c>
      <c r="B1925" t="s">
        <v>230</v>
      </c>
      <c r="C1925" t="s">
        <v>231</v>
      </c>
      <c r="D1925" t="s">
        <v>47</v>
      </c>
      <c r="E1925" t="s">
        <v>41</v>
      </c>
      <c r="F1925" s="58">
        <f xml:space="preserve"> IF( ISNA( 'F_Input Override'!F1925 ), "", IF( ISBLANK( 'F_Input Override'!F1925 ), 'F_Inputs - BP'!F1925, 'F_Input Override'!F1925 ) )</f>
        <v>0</v>
      </c>
      <c r="G1925" s="58">
        <f xml:space="preserve"> IF( ISNA( 'F_Input Override'!G1925 ), "", IF( ISBLANK( 'F_Input Override'!G1925 ), 'F_Inputs - BP'!G1925, 'F_Input Override'!G1925 ) )</f>
        <v>0</v>
      </c>
      <c r="H1925" s="58">
        <f xml:space="preserve"> IF( ISNA( 'F_Input Override'!H1925 ), "", IF( ISBLANK( 'F_Input Override'!H1925 ), 'F_Inputs - BP'!H1925, 'F_Input Override'!H1925 ) )</f>
        <v>0</v>
      </c>
      <c r="I1925" s="58">
        <f xml:space="preserve"> IF( ISNA( 'F_Input Override'!I1925 ), "", IF( ISBLANK( 'F_Input Override'!I1925 ), 'F_Inputs - BP'!I1925, 'F_Input Override'!I1925 ) )</f>
        <v>0</v>
      </c>
      <c r="J1925" s="58">
        <f xml:space="preserve"> IF( ISNA( 'F_Input Override'!J1925 ), "", IF( ISBLANK( 'F_Input Override'!J1925 ), 'F_Inputs - BP'!J1925, 'F_Input Override'!J1925 ) )</f>
        <v>0</v>
      </c>
      <c r="K1925" s="64" t="str">
        <f xml:space="preserve"> INDEX(Lookup!C:C, MATCH('Inp - BP final'!B1925, Lookup!B:B, 0),)</f>
        <v>Plus totex WWN+</v>
      </c>
    </row>
    <row r="1926" spans="1:11">
      <c r="A1926" t="s">
        <v>357</v>
      </c>
      <c r="B1926" t="s">
        <v>232</v>
      </c>
      <c r="C1926" t="s">
        <v>233</v>
      </c>
      <c r="D1926" t="s">
        <v>47</v>
      </c>
      <c r="E1926" t="s">
        <v>41</v>
      </c>
      <c r="F1926" s="58">
        <f xml:space="preserve"> IF( ISNA( 'F_Input Override'!F1926 ), "", IF( ISBLANK( 'F_Input Override'!F1926 ), 'F_Inputs - BP'!F1926, 'F_Input Override'!F1926 ) )</f>
        <v>0</v>
      </c>
      <c r="G1926" s="58">
        <f xml:space="preserve"> IF( ISNA( 'F_Input Override'!G1926 ), "", IF( ISBLANK( 'F_Input Override'!G1926 ), 'F_Inputs - BP'!G1926, 'F_Input Override'!G1926 ) )</f>
        <v>0</v>
      </c>
      <c r="H1926" s="58">
        <f xml:space="preserve"> IF( ISNA( 'F_Input Override'!H1926 ), "", IF( ISBLANK( 'F_Input Override'!H1926 ), 'F_Inputs - BP'!H1926, 'F_Input Override'!H1926 ) )</f>
        <v>0</v>
      </c>
      <c r="I1926" s="58">
        <f xml:space="preserve"> IF( ISNA( 'F_Input Override'!I1926 ), "", IF( ISBLANK( 'F_Input Override'!I1926 ), 'F_Inputs - BP'!I1926, 'F_Input Override'!I1926 ) )</f>
        <v>0</v>
      </c>
      <c r="J1926" s="58">
        <f xml:space="preserve"> IF( ISNA( 'F_Input Override'!J1926 ), "", IF( ISBLANK( 'F_Input Override'!J1926 ), 'F_Inputs - BP'!J1926, 'F_Input Override'!J1926 ) )</f>
        <v>0</v>
      </c>
      <c r="K1926" s="64" t="str">
        <f xml:space="preserve"> INDEX(Lookup!C:C, MATCH('Inp - BP final'!B1926, Lookup!B:B, 0),)</f>
        <v>Plus totex BIO</v>
      </c>
    </row>
    <row r="1927" spans="1:11">
      <c r="A1927" t="s">
        <v>357</v>
      </c>
      <c r="B1927" t="s">
        <v>234</v>
      </c>
      <c r="C1927" t="s">
        <v>235</v>
      </c>
      <c r="D1927" t="s">
        <v>47</v>
      </c>
      <c r="E1927" t="s">
        <v>41</v>
      </c>
      <c r="F1927" s="58">
        <f xml:space="preserve"> IF( ISNA( 'F_Input Override'!F1927 ), "", IF( ISBLANK( 'F_Input Override'!F1927 ), 'F_Inputs - BP'!F1927, 'F_Input Override'!F1927 ) )</f>
        <v>0</v>
      </c>
      <c r="G1927" s="58">
        <f xml:space="preserve"> IF( ISNA( 'F_Input Override'!G1927 ), "", IF( ISBLANK( 'F_Input Override'!G1927 ), 'F_Inputs - BP'!G1927, 'F_Input Override'!G1927 ) )</f>
        <v>0</v>
      </c>
      <c r="H1927" s="58">
        <f xml:space="preserve"> IF( ISNA( 'F_Input Override'!H1927 ), "", IF( ISBLANK( 'F_Input Override'!H1927 ), 'F_Inputs - BP'!H1927, 'F_Input Override'!H1927 ) )</f>
        <v>0</v>
      </c>
      <c r="I1927" s="58">
        <f xml:space="preserve"> IF( ISNA( 'F_Input Override'!I1927 ), "", IF( ISBLANK( 'F_Input Override'!I1927 ), 'F_Inputs - BP'!I1927, 'F_Input Override'!I1927 ) )</f>
        <v>0</v>
      </c>
      <c r="J1927" s="58">
        <f xml:space="preserve"> IF( ISNA( 'F_Input Override'!J1927 ), "", IF( ISBLANK( 'F_Input Override'!J1927 ), 'F_Inputs - BP'!J1927, 'F_Input Override'!J1927 ) )</f>
        <v>0</v>
      </c>
      <c r="K1927" s="64" t="str">
        <f xml:space="preserve"> INDEX(Lookup!C:C, MATCH('Inp - BP final'!B1927, Lookup!B:B, 0),)</f>
        <v>Plus totex BIO</v>
      </c>
    </row>
    <row r="1928" spans="1:11">
      <c r="A1928" t="s">
        <v>357</v>
      </c>
      <c r="B1928" t="s">
        <v>236</v>
      </c>
      <c r="C1928" t="s">
        <v>237</v>
      </c>
      <c r="D1928" t="s">
        <v>47</v>
      </c>
      <c r="E1928" t="s">
        <v>41</v>
      </c>
      <c r="F1928" s="58">
        <f xml:space="preserve"> IF( ISNA( 'F_Input Override'!F1928 ), "", IF( ISBLANK( 'F_Input Override'!F1928 ), 'F_Inputs - BP'!F1928, 'F_Input Override'!F1928 ) )</f>
        <v>0</v>
      </c>
      <c r="G1928" s="58">
        <f xml:space="preserve"> IF( ISNA( 'F_Input Override'!G1928 ), "", IF( ISBLANK( 'F_Input Override'!G1928 ), 'F_Inputs - BP'!G1928, 'F_Input Override'!G1928 ) )</f>
        <v>0</v>
      </c>
      <c r="H1928" s="58">
        <f xml:space="preserve"> IF( ISNA( 'F_Input Override'!H1928 ), "", IF( ISBLANK( 'F_Input Override'!H1928 ), 'F_Inputs - BP'!H1928, 'F_Input Override'!H1928 ) )</f>
        <v>0</v>
      </c>
      <c r="I1928" s="58">
        <f xml:space="preserve"> IF( ISNA( 'F_Input Override'!I1928 ), "", IF( ISBLANK( 'F_Input Override'!I1928 ), 'F_Inputs - BP'!I1928, 'F_Input Override'!I1928 ) )</f>
        <v>0</v>
      </c>
      <c r="J1928" s="58">
        <f xml:space="preserve"> IF( ISNA( 'F_Input Override'!J1928 ), "", IF( ISBLANK( 'F_Input Override'!J1928 ), 'F_Inputs - BP'!J1928, 'F_Input Override'!J1928 ) )</f>
        <v>0</v>
      </c>
      <c r="K1928" s="64" t="str">
        <f xml:space="preserve"> INDEX(Lookup!C:C, MATCH('Inp - BP final'!B1928, Lookup!B:B, 0),)</f>
        <v>Plus totex BIO</v>
      </c>
    </row>
    <row r="1929" spans="1:11">
      <c r="A1929" t="s">
        <v>357</v>
      </c>
      <c r="B1929" t="s">
        <v>238</v>
      </c>
      <c r="C1929" t="s">
        <v>239</v>
      </c>
      <c r="D1929" t="s">
        <v>47</v>
      </c>
      <c r="E1929" t="s">
        <v>41</v>
      </c>
      <c r="F1929" s="58">
        <f xml:space="preserve"> IF( ISNA( 'F_Input Override'!F1929 ), "", IF( ISBLANK( 'F_Input Override'!F1929 ), 'F_Inputs - BP'!F1929, 'F_Input Override'!F1929 ) )</f>
        <v>0</v>
      </c>
      <c r="G1929" s="58">
        <f xml:space="preserve"> IF( ISNA( 'F_Input Override'!G1929 ), "", IF( ISBLANK( 'F_Input Override'!G1929 ), 'F_Inputs - BP'!G1929, 'F_Input Override'!G1929 ) )</f>
        <v>0</v>
      </c>
      <c r="H1929" s="58">
        <f xml:space="preserve"> IF( ISNA( 'F_Input Override'!H1929 ), "", IF( ISBLANK( 'F_Input Override'!H1929 ), 'F_Inputs - BP'!H1929, 'F_Input Override'!H1929 ) )</f>
        <v>0</v>
      </c>
      <c r="I1929" s="58">
        <f xml:space="preserve"> IF( ISNA( 'F_Input Override'!I1929 ), "", IF( ISBLANK( 'F_Input Override'!I1929 ), 'F_Inputs - BP'!I1929, 'F_Input Override'!I1929 ) )</f>
        <v>0</v>
      </c>
      <c r="J1929" s="58">
        <f xml:space="preserve"> IF( ISNA( 'F_Input Override'!J1929 ), "", IF( ISBLANK( 'F_Input Override'!J1929 ), 'F_Inputs - BP'!J1929, 'F_Input Override'!J1929 ) )</f>
        <v>0</v>
      </c>
      <c r="K1929" s="64" t="str">
        <f xml:space="preserve"> INDEX(Lookup!C:C, MATCH('Inp - BP final'!B1929, Lookup!B:B, 0),)</f>
        <v>Plus totex ADDN1</v>
      </c>
    </row>
    <row r="1930" spans="1:11">
      <c r="A1930" t="s">
        <v>357</v>
      </c>
      <c r="B1930" t="s">
        <v>240</v>
      </c>
      <c r="C1930" t="s">
        <v>241</v>
      </c>
      <c r="D1930" t="s">
        <v>47</v>
      </c>
      <c r="E1930" t="s">
        <v>41</v>
      </c>
      <c r="F1930" s="58">
        <f xml:space="preserve"> IF( ISNA( 'F_Input Override'!F1930 ), "", IF( ISBLANK( 'F_Input Override'!F1930 ), 'F_Inputs - BP'!F1930, 'F_Input Override'!F1930 ) )</f>
        <v>0</v>
      </c>
      <c r="G1930" s="58">
        <f xml:space="preserve"> IF( ISNA( 'F_Input Override'!G1930 ), "", IF( ISBLANK( 'F_Input Override'!G1930 ), 'F_Inputs - BP'!G1930, 'F_Input Override'!G1930 ) )</f>
        <v>0</v>
      </c>
      <c r="H1930" s="58">
        <f xml:space="preserve"> IF( ISNA( 'F_Input Override'!H1930 ), "", IF( ISBLANK( 'F_Input Override'!H1930 ), 'F_Inputs - BP'!H1930, 'F_Input Override'!H1930 ) )</f>
        <v>0</v>
      </c>
      <c r="I1930" s="58">
        <f xml:space="preserve"> IF( ISNA( 'F_Input Override'!I1930 ), "", IF( ISBLANK( 'F_Input Override'!I1930 ), 'F_Inputs - BP'!I1930, 'F_Input Override'!I1930 ) )</f>
        <v>0</v>
      </c>
      <c r="J1930" s="58">
        <f xml:space="preserve"> IF( ISNA( 'F_Input Override'!J1930 ), "", IF( ISBLANK( 'F_Input Override'!J1930 ), 'F_Inputs - BP'!J1930, 'F_Input Override'!J1930 ) )</f>
        <v>0</v>
      </c>
      <c r="K1930" s="64" t="str">
        <f xml:space="preserve"> INDEX(Lookup!C:C, MATCH('Inp - BP final'!B1930, Lookup!B:B, 0),)</f>
        <v>Plus totex ADDN2</v>
      </c>
    </row>
    <row r="1931" spans="1:11">
      <c r="A1931" t="s">
        <v>357</v>
      </c>
      <c r="B1931" t="s">
        <v>242</v>
      </c>
      <c r="C1931" t="s">
        <v>243</v>
      </c>
      <c r="D1931" t="s">
        <v>47</v>
      </c>
      <c r="E1931" t="s">
        <v>41</v>
      </c>
      <c r="F1931" s="58">
        <f xml:space="preserve"> IF( ISNA( 'F_Input Override'!F1931 ), "", IF( ISBLANK( 'F_Input Override'!F1931 ), 'F_Inputs - BP'!F1931, 'F_Input Override'!F1931 ) )</f>
        <v>0</v>
      </c>
      <c r="G1931" s="58">
        <f xml:space="preserve"> IF( ISNA( 'F_Input Override'!G1931 ), "", IF( ISBLANK( 'F_Input Override'!G1931 ), 'F_Inputs - BP'!G1931, 'F_Input Override'!G1931 ) )</f>
        <v>0</v>
      </c>
      <c r="H1931" s="58">
        <f xml:space="preserve"> IF( ISNA( 'F_Input Override'!H1931 ), "", IF( ISBLANK( 'F_Input Override'!H1931 ), 'F_Inputs - BP'!H1931, 'F_Input Override'!H1931 ) )</f>
        <v>0</v>
      </c>
      <c r="I1931" s="58">
        <f xml:space="preserve"> IF( ISNA( 'F_Input Override'!I1931 ), "", IF( ISBLANK( 'F_Input Override'!I1931 ), 'F_Inputs - BP'!I1931, 'F_Input Override'!I1931 ) )</f>
        <v>0</v>
      </c>
      <c r="J1931" s="58">
        <f xml:space="preserve"> IF( ISNA( 'F_Input Override'!J1931 ), "", IF( ISBLANK( 'F_Input Override'!J1931 ), 'F_Inputs - BP'!J1931, 'F_Input Override'!J1931 ) )</f>
        <v>0</v>
      </c>
      <c r="K1931" s="64" t="str">
        <f xml:space="preserve"> INDEX(Lookup!C:C, MATCH('Inp - BP final'!B1931, Lookup!B:B, 0),)</f>
        <v>Plus totex Total</v>
      </c>
    </row>
    <row r="1932" spans="1:11">
      <c r="A1932" t="s">
        <v>357</v>
      </c>
      <c r="B1932" t="s">
        <v>244</v>
      </c>
      <c r="C1932" t="s">
        <v>245</v>
      </c>
      <c r="D1932" t="s">
        <v>47</v>
      </c>
      <c r="E1932" t="s">
        <v>41</v>
      </c>
      <c r="F1932" s="58" t="str">
        <f xml:space="preserve"> IF( ISNA( 'F_Input Override'!F1932 ), "", IF( ISBLANK( 'F_Input Override'!F1932 ), 'F_Inputs - BP'!F1932, 'F_Input Override'!F1932 ) )</f>
        <v/>
      </c>
      <c r="G1932" s="58" t="str">
        <f xml:space="preserve"> IF( ISNA( 'F_Input Override'!G1932 ), "", IF( ISBLANK( 'F_Input Override'!G1932 ), 'F_Inputs - BP'!G1932, 'F_Input Override'!G1932 ) )</f>
        <v/>
      </c>
      <c r="H1932" s="58" t="str">
        <f xml:space="preserve"> IF( ISNA( 'F_Input Override'!H1932 ), "", IF( ISBLANK( 'F_Input Override'!H1932 ), 'F_Inputs - BP'!H1932, 'F_Input Override'!H1932 ) )</f>
        <v/>
      </c>
      <c r="I1932" s="58" t="str">
        <f xml:space="preserve"> IF( ISNA( 'F_Input Override'!I1932 ), "", IF( ISBLANK( 'F_Input Override'!I1932 ), 'F_Inputs - BP'!I1932, 'F_Input Override'!I1932 ) )</f>
        <v/>
      </c>
      <c r="J1932" s="58" t="str">
        <f xml:space="preserve"> IF( ISNA( 'F_Input Override'!J1932 ), "", IF( ISBLANK( 'F_Input Override'!J1932 ), 'F_Inputs - BP'!J1932, 'F_Input Override'!J1932 ) )</f>
        <v/>
      </c>
      <c r="K1932" s="64" t="str">
        <f xml:space="preserve"> INDEX(Lookup!C:C, MATCH('Inp - BP final'!B1932, Lookup!B:B, 0),)</f>
        <v>Plus capex WWN+</v>
      </c>
    </row>
    <row r="1933" spans="1:11">
      <c r="A1933" t="s">
        <v>357</v>
      </c>
      <c r="B1933" t="s">
        <v>246</v>
      </c>
      <c r="C1933" t="s">
        <v>247</v>
      </c>
      <c r="D1933" t="s">
        <v>47</v>
      </c>
      <c r="E1933" t="s">
        <v>41</v>
      </c>
      <c r="F1933" s="58" t="str">
        <f xml:space="preserve"> IF( ISNA( 'F_Input Override'!F1933 ), "", IF( ISBLANK( 'F_Input Override'!F1933 ), 'F_Inputs - BP'!F1933, 'F_Input Override'!F1933 ) )</f>
        <v/>
      </c>
      <c r="G1933" s="58" t="str">
        <f xml:space="preserve"> IF( ISNA( 'F_Input Override'!G1933 ), "", IF( ISBLANK( 'F_Input Override'!G1933 ), 'F_Inputs - BP'!G1933, 'F_Input Override'!G1933 ) )</f>
        <v/>
      </c>
      <c r="H1933" s="58" t="str">
        <f xml:space="preserve"> IF( ISNA( 'F_Input Override'!H1933 ), "", IF( ISBLANK( 'F_Input Override'!H1933 ), 'F_Inputs - BP'!H1933, 'F_Input Override'!H1933 ) )</f>
        <v/>
      </c>
      <c r="I1933" s="58" t="str">
        <f xml:space="preserve"> IF( ISNA( 'F_Input Override'!I1933 ), "", IF( ISBLANK( 'F_Input Override'!I1933 ), 'F_Inputs - BP'!I1933, 'F_Input Override'!I1933 ) )</f>
        <v/>
      </c>
      <c r="J1933" s="58" t="str">
        <f xml:space="preserve"> IF( ISNA( 'F_Input Override'!J1933 ), "", IF( ISBLANK( 'F_Input Override'!J1933 ), 'F_Inputs - BP'!J1933, 'F_Input Override'!J1933 ) )</f>
        <v/>
      </c>
      <c r="K1933" s="64" t="str">
        <f xml:space="preserve"> INDEX(Lookup!C:C, MATCH('Inp - BP final'!B1933, Lookup!B:B, 0),)</f>
        <v>Plus capex WWN+</v>
      </c>
    </row>
    <row r="1934" spans="1:11">
      <c r="A1934" t="s">
        <v>357</v>
      </c>
      <c r="B1934" t="s">
        <v>248</v>
      </c>
      <c r="C1934" t="s">
        <v>249</v>
      </c>
      <c r="D1934" t="s">
        <v>47</v>
      </c>
      <c r="E1934" t="s">
        <v>41</v>
      </c>
      <c r="F1934" s="58" t="str">
        <f xml:space="preserve"> IF( ISNA( 'F_Input Override'!F1934 ), "", IF( ISBLANK( 'F_Input Override'!F1934 ), 'F_Inputs - BP'!F1934, 'F_Input Override'!F1934 ) )</f>
        <v/>
      </c>
      <c r="G1934" s="58" t="str">
        <f xml:space="preserve"> IF( ISNA( 'F_Input Override'!G1934 ), "", IF( ISBLANK( 'F_Input Override'!G1934 ), 'F_Inputs - BP'!G1934, 'F_Input Override'!G1934 ) )</f>
        <v/>
      </c>
      <c r="H1934" s="58" t="str">
        <f xml:space="preserve"> IF( ISNA( 'F_Input Override'!H1934 ), "", IF( ISBLANK( 'F_Input Override'!H1934 ), 'F_Inputs - BP'!H1934, 'F_Input Override'!H1934 ) )</f>
        <v/>
      </c>
      <c r="I1934" s="58" t="str">
        <f xml:space="preserve"> IF( ISNA( 'F_Input Override'!I1934 ), "", IF( ISBLANK( 'F_Input Override'!I1934 ), 'F_Inputs - BP'!I1934, 'F_Input Override'!I1934 ) )</f>
        <v/>
      </c>
      <c r="J1934" s="58" t="str">
        <f xml:space="preserve"> IF( ISNA( 'F_Input Override'!J1934 ), "", IF( ISBLANK( 'F_Input Override'!J1934 ), 'F_Inputs - BP'!J1934, 'F_Input Override'!J1934 ) )</f>
        <v/>
      </c>
      <c r="K1934" s="64" t="str">
        <f xml:space="preserve"> INDEX(Lookup!C:C, MATCH('Inp - BP final'!B1934, Lookup!B:B, 0),)</f>
        <v>Plus capex WWN+</v>
      </c>
    </row>
    <row r="1935" spans="1:11">
      <c r="A1935" t="s">
        <v>357</v>
      </c>
      <c r="B1935" t="s">
        <v>250</v>
      </c>
      <c r="C1935" t="s">
        <v>251</v>
      </c>
      <c r="D1935" t="s">
        <v>47</v>
      </c>
      <c r="E1935" t="s">
        <v>41</v>
      </c>
      <c r="F1935" s="58" t="str">
        <f xml:space="preserve"> IF( ISNA( 'F_Input Override'!F1935 ), "", IF( ISBLANK( 'F_Input Override'!F1935 ), 'F_Inputs - BP'!F1935, 'F_Input Override'!F1935 ) )</f>
        <v/>
      </c>
      <c r="G1935" s="58" t="str">
        <f xml:space="preserve"> IF( ISNA( 'F_Input Override'!G1935 ), "", IF( ISBLANK( 'F_Input Override'!G1935 ), 'F_Inputs - BP'!G1935, 'F_Input Override'!G1935 ) )</f>
        <v/>
      </c>
      <c r="H1935" s="58" t="str">
        <f xml:space="preserve"> IF( ISNA( 'F_Input Override'!H1935 ), "", IF( ISBLANK( 'F_Input Override'!H1935 ), 'F_Inputs - BP'!H1935, 'F_Input Override'!H1935 ) )</f>
        <v/>
      </c>
      <c r="I1935" s="58" t="str">
        <f xml:space="preserve"> IF( ISNA( 'F_Input Override'!I1935 ), "", IF( ISBLANK( 'F_Input Override'!I1935 ), 'F_Inputs - BP'!I1935, 'F_Input Override'!I1935 ) )</f>
        <v/>
      </c>
      <c r="J1935" s="58" t="str">
        <f xml:space="preserve"> IF( ISNA( 'F_Input Override'!J1935 ), "", IF( ISBLANK( 'F_Input Override'!J1935 ), 'F_Inputs - BP'!J1935, 'F_Input Override'!J1935 ) )</f>
        <v/>
      </c>
      <c r="K1935" s="64" t="str">
        <f xml:space="preserve"> INDEX(Lookup!C:C, MATCH('Inp - BP final'!B1935, Lookup!B:B, 0),)</f>
        <v>Plus capex WWN+</v>
      </c>
    </row>
    <row r="1936" spans="1:11">
      <c r="A1936" t="s">
        <v>357</v>
      </c>
      <c r="B1936" t="s">
        <v>252</v>
      </c>
      <c r="C1936" t="s">
        <v>253</v>
      </c>
      <c r="D1936" t="s">
        <v>47</v>
      </c>
      <c r="E1936" t="s">
        <v>41</v>
      </c>
      <c r="F1936" s="58" t="str">
        <f xml:space="preserve"> IF( ISNA( 'F_Input Override'!F1936 ), "", IF( ISBLANK( 'F_Input Override'!F1936 ), 'F_Inputs - BP'!F1936, 'F_Input Override'!F1936 ) )</f>
        <v/>
      </c>
      <c r="G1936" s="58" t="str">
        <f xml:space="preserve"> IF( ISNA( 'F_Input Override'!G1936 ), "", IF( ISBLANK( 'F_Input Override'!G1936 ), 'F_Inputs - BP'!G1936, 'F_Input Override'!G1936 ) )</f>
        <v/>
      </c>
      <c r="H1936" s="58" t="str">
        <f xml:space="preserve"> IF( ISNA( 'F_Input Override'!H1936 ), "", IF( ISBLANK( 'F_Input Override'!H1936 ), 'F_Inputs - BP'!H1936, 'F_Input Override'!H1936 ) )</f>
        <v/>
      </c>
      <c r="I1936" s="58" t="str">
        <f xml:space="preserve"> IF( ISNA( 'F_Input Override'!I1936 ), "", IF( ISBLANK( 'F_Input Override'!I1936 ), 'F_Inputs - BP'!I1936, 'F_Input Override'!I1936 ) )</f>
        <v/>
      </c>
      <c r="J1936" s="58" t="str">
        <f xml:space="preserve"> IF( ISNA( 'F_Input Override'!J1936 ), "", IF( ISBLANK( 'F_Input Override'!J1936 ), 'F_Inputs - BP'!J1936, 'F_Input Override'!J1936 ) )</f>
        <v/>
      </c>
      <c r="K1936" s="64" t="str">
        <f xml:space="preserve"> INDEX(Lookup!C:C, MATCH('Inp - BP final'!B1936, Lookup!B:B, 0),)</f>
        <v>Plus capex WWN+</v>
      </c>
    </row>
    <row r="1937" spans="1:11">
      <c r="A1937" t="s">
        <v>357</v>
      </c>
      <c r="B1937" t="s">
        <v>254</v>
      </c>
      <c r="C1937" t="s">
        <v>255</v>
      </c>
      <c r="D1937" t="s">
        <v>47</v>
      </c>
      <c r="E1937" t="s">
        <v>41</v>
      </c>
      <c r="F1937" s="58" t="str">
        <f xml:space="preserve"> IF( ISNA( 'F_Input Override'!F1937 ), "", IF( ISBLANK( 'F_Input Override'!F1937 ), 'F_Inputs - BP'!F1937, 'F_Input Override'!F1937 ) )</f>
        <v/>
      </c>
      <c r="G1937" s="58" t="str">
        <f xml:space="preserve"> IF( ISNA( 'F_Input Override'!G1937 ), "", IF( ISBLANK( 'F_Input Override'!G1937 ), 'F_Inputs - BP'!G1937, 'F_Input Override'!G1937 ) )</f>
        <v/>
      </c>
      <c r="H1937" s="58" t="str">
        <f xml:space="preserve"> IF( ISNA( 'F_Input Override'!H1937 ), "", IF( ISBLANK( 'F_Input Override'!H1937 ), 'F_Inputs - BP'!H1937, 'F_Input Override'!H1937 ) )</f>
        <v/>
      </c>
      <c r="I1937" s="58" t="str">
        <f xml:space="preserve"> IF( ISNA( 'F_Input Override'!I1937 ), "", IF( ISBLANK( 'F_Input Override'!I1937 ), 'F_Inputs - BP'!I1937, 'F_Input Override'!I1937 ) )</f>
        <v/>
      </c>
      <c r="J1937" s="58" t="str">
        <f xml:space="preserve"> IF( ISNA( 'F_Input Override'!J1937 ), "", IF( ISBLANK( 'F_Input Override'!J1937 ), 'F_Inputs - BP'!J1937, 'F_Input Override'!J1937 ) )</f>
        <v/>
      </c>
      <c r="K1937" s="64" t="str">
        <f xml:space="preserve"> INDEX(Lookup!C:C, MATCH('Inp - BP final'!B1937, Lookup!B:B, 0),)</f>
        <v>Plus capex BIO</v>
      </c>
    </row>
    <row r="1938" spans="1:11">
      <c r="A1938" t="s">
        <v>357</v>
      </c>
      <c r="B1938" t="s">
        <v>256</v>
      </c>
      <c r="C1938" t="s">
        <v>257</v>
      </c>
      <c r="D1938" t="s">
        <v>47</v>
      </c>
      <c r="E1938" t="s">
        <v>41</v>
      </c>
      <c r="F1938" s="58" t="str">
        <f xml:space="preserve"> IF( ISNA( 'F_Input Override'!F1938 ), "", IF( ISBLANK( 'F_Input Override'!F1938 ), 'F_Inputs - BP'!F1938, 'F_Input Override'!F1938 ) )</f>
        <v/>
      </c>
      <c r="G1938" s="58" t="str">
        <f xml:space="preserve"> IF( ISNA( 'F_Input Override'!G1938 ), "", IF( ISBLANK( 'F_Input Override'!G1938 ), 'F_Inputs - BP'!G1938, 'F_Input Override'!G1938 ) )</f>
        <v/>
      </c>
      <c r="H1938" s="58" t="str">
        <f xml:space="preserve"> IF( ISNA( 'F_Input Override'!H1938 ), "", IF( ISBLANK( 'F_Input Override'!H1938 ), 'F_Inputs - BP'!H1938, 'F_Input Override'!H1938 ) )</f>
        <v/>
      </c>
      <c r="I1938" s="58" t="str">
        <f xml:space="preserve"> IF( ISNA( 'F_Input Override'!I1938 ), "", IF( ISBLANK( 'F_Input Override'!I1938 ), 'F_Inputs - BP'!I1938, 'F_Input Override'!I1938 ) )</f>
        <v/>
      </c>
      <c r="J1938" s="58" t="str">
        <f xml:space="preserve"> IF( ISNA( 'F_Input Override'!J1938 ), "", IF( ISBLANK( 'F_Input Override'!J1938 ), 'F_Inputs - BP'!J1938, 'F_Input Override'!J1938 ) )</f>
        <v/>
      </c>
      <c r="K1938" s="64" t="str">
        <f xml:space="preserve"> INDEX(Lookup!C:C, MATCH('Inp - BP final'!B1938, Lookup!B:B, 0),)</f>
        <v>Plus capex BIO</v>
      </c>
    </row>
    <row r="1939" spans="1:11">
      <c r="A1939" t="s">
        <v>357</v>
      </c>
      <c r="B1939" t="s">
        <v>258</v>
      </c>
      <c r="C1939" t="s">
        <v>259</v>
      </c>
      <c r="D1939" t="s">
        <v>47</v>
      </c>
      <c r="E1939" t="s">
        <v>41</v>
      </c>
      <c r="F1939" s="58" t="str">
        <f xml:space="preserve"> IF( ISNA( 'F_Input Override'!F1939 ), "", IF( ISBLANK( 'F_Input Override'!F1939 ), 'F_Inputs - BP'!F1939, 'F_Input Override'!F1939 ) )</f>
        <v/>
      </c>
      <c r="G1939" s="58" t="str">
        <f xml:space="preserve"> IF( ISNA( 'F_Input Override'!G1939 ), "", IF( ISBLANK( 'F_Input Override'!G1939 ), 'F_Inputs - BP'!G1939, 'F_Input Override'!G1939 ) )</f>
        <v/>
      </c>
      <c r="H1939" s="58" t="str">
        <f xml:space="preserve"> IF( ISNA( 'F_Input Override'!H1939 ), "", IF( ISBLANK( 'F_Input Override'!H1939 ), 'F_Inputs - BP'!H1939, 'F_Input Override'!H1939 ) )</f>
        <v/>
      </c>
      <c r="I1939" s="58" t="str">
        <f xml:space="preserve"> IF( ISNA( 'F_Input Override'!I1939 ), "", IF( ISBLANK( 'F_Input Override'!I1939 ), 'F_Inputs - BP'!I1939, 'F_Input Override'!I1939 ) )</f>
        <v/>
      </c>
      <c r="J1939" s="58" t="str">
        <f xml:space="preserve"> IF( ISNA( 'F_Input Override'!J1939 ), "", IF( ISBLANK( 'F_Input Override'!J1939 ), 'F_Inputs - BP'!J1939, 'F_Input Override'!J1939 ) )</f>
        <v/>
      </c>
      <c r="K1939" s="64" t="str">
        <f xml:space="preserve"> INDEX(Lookup!C:C, MATCH('Inp - BP final'!B1939, Lookup!B:B, 0),)</f>
        <v>Plus capex BIO</v>
      </c>
    </row>
    <row r="1940" spans="1:11">
      <c r="A1940" t="s">
        <v>357</v>
      </c>
      <c r="B1940" t="s">
        <v>260</v>
      </c>
      <c r="C1940" t="s">
        <v>261</v>
      </c>
      <c r="D1940" t="s">
        <v>47</v>
      </c>
      <c r="E1940" t="s">
        <v>41</v>
      </c>
      <c r="F1940" s="58" t="str">
        <f xml:space="preserve"> IF( ISNA( 'F_Input Override'!F1940 ), "", IF( ISBLANK( 'F_Input Override'!F1940 ), 'F_Inputs - BP'!F1940, 'F_Input Override'!F1940 ) )</f>
        <v/>
      </c>
      <c r="G1940" s="58" t="str">
        <f xml:space="preserve"> IF( ISNA( 'F_Input Override'!G1940 ), "", IF( ISBLANK( 'F_Input Override'!G1940 ), 'F_Inputs - BP'!G1940, 'F_Input Override'!G1940 ) )</f>
        <v/>
      </c>
      <c r="H1940" s="58" t="str">
        <f xml:space="preserve"> IF( ISNA( 'F_Input Override'!H1940 ), "", IF( ISBLANK( 'F_Input Override'!H1940 ), 'F_Inputs - BP'!H1940, 'F_Input Override'!H1940 ) )</f>
        <v/>
      </c>
      <c r="I1940" s="58" t="str">
        <f xml:space="preserve"> IF( ISNA( 'F_Input Override'!I1940 ), "", IF( ISBLANK( 'F_Input Override'!I1940 ), 'F_Inputs - BP'!I1940, 'F_Input Override'!I1940 ) )</f>
        <v/>
      </c>
      <c r="J1940" s="58" t="str">
        <f xml:space="preserve"> IF( ISNA( 'F_Input Override'!J1940 ), "", IF( ISBLANK( 'F_Input Override'!J1940 ), 'F_Inputs - BP'!J1940, 'F_Input Override'!J1940 ) )</f>
        <v/>
      </c>
      <c r="K1940" s="64" t="str">
        <f xml:space="preserve"> INDEX(Lookup!C:C, MATCH('Inp - BP final'!B1940, Lookup!B:B, 0),)</f>
        <v>Plus capex ADDN1</v>
      </c>
    </row>
    <row r="1941" spans="1:11">
      <c r="A1941" t="s">
        <v>357</v>
      </c>
      <c r="B1941" t="s">
        <v>262</v>
      </c>
      <c r="C1941" t="s">
        <v>263</v>
      </c>
      <c r="D1941" t="s">
        <v>47</v>
      </c>
      <c r="E1941" t="s">
        <v>41</v>
      </c>
      <c r="F1941" s="58" t="str">
        <f xml:space="preserve"> IF( ISNA( 'F_Input Override'!F1941 ), "", IF( ISBLANK( 'F_Input Override'!F1941 ), 'F_Inputs - BP'!F1941, 'F_Input Override'!F1941 ) )</f>
        <v/>
      </c>
      <c r="G1941" s="58" t="str">
        <f xml:space="preserve"> IF( ISNA( 'F_Input Override'!G1941 ), "", IF( ISBLANK( 'F_Input Override'!G1941 ), 'F_Inputs - BP'!G1941, 'F_Input Override'!G1941 ) )</f>
        <v/>
      </c>
      <c r="H1941" s="58" t="str">
        <f xml:space="preserve"> IF( ISNA( 'F_Input Override'!H1941 ), "", IF( ISBLANK( 'F_Input Override'!H1941 ), 'F_Inputs - BP'!H1941, 'F_Input Override'!H1941 ) )</f>
        <v/>
      </c>
      <c r="I1941" s="58" t="str">
        <f xml:space="preserve"> IF( ISNA( 'F_Input Override'!I1941 ), "", IF( ISBLANK( 'F_Input Override'!I1941 ), 'F_Inputs - BP'!I1941, 'F_Input Override'!I1941 ) )</f>
        <v/>
      </c>
      <c r="J1941" s="58" t="str">
        <f xml:space="preserve"> IF( ISNA( 'F_Input Override'!J1941 ), "", IF( ISBLANK( 'F_Input Override'!J1941 ), 'F_Inputs - BP'!J1941, 'F_Input Override'!J1941 ) )</f>
        <v/>
      </c>
      <c r="K1941" s="64" t="str">
        <f xml:space="preserve"> INDEX(Lookup!C:C, MATCH('Inp - BP final'!B1941, Lookup!B:B, 0),)</f>
        <v>Plus capex ADDN2</v>
      </c>
    </row>
    <row r="1942" spans="1:11">
      <c r="A1942" t="s">
        <v>357</v>
      </c>
      <c r="B1942" t="s">
        <v>264</v>
      </c>
      <c r="C1942" t="s">
        <v>265</v>
      </c>
      <c r="D1942" t="s">
        <v>47</v>
      </c>
      <c r="E1942" t="s">
        <v>41</v>
      </c>
      <c r="F1942" s="58">
        <f xml:space="preserve"> IF( ISNA( 'F_Input Override'!F1942 ), "", IF( ISBLANK( 'F_Input Override'!F1942 ), 'F_Inputs - BP'!F1942, 'F_Input Override'!F1942 ) )</f>
        <v>0</v>
      </c>
      <c r="G1942" s="58">
        <f xml:space="preserve"> IF( ISNA( 'F_Input Override'!G1942 ), "", IF( ISBLANK( 'F_Input Override'!G1942 ), 'F_Inputs - BP'!G1942, 'F_Input Override'!G1942 ) )</f>
        <v>0</v>
      </c>
      <c r="H1942" s="58">
        <f xml:space="preserve"> IF( ISNA( 'F_Input Override'!H1942 ), "", IF( ISBLANK( 'F_Input Override'!H1942 ), 'F_Inputs - BP'!H1942, 'F_Input Override'!H1942 ) )</f>
        <v>0</v>
      </c>
      <c r="I1942" s="58">
        <f xml:space="preserve"> IF( ISNA( 'F_Input Override'!I1942 ), "", IF( ISBLANK( 'F_Input Override'!I1942 ), 'F_Inputs - BP'!I1942, 'F_Input Override'!I1942 ) )</f>
        <v>0</v>
      </c>
      <c r="J1942" s="58">
        <f xml:space="preserve"> IF( ISNA( 'F_Input Override'!J1942 ), "", IF( ISBLANK( 'F_Input Override'!J1942 ), 'F_Inputs - BP'!J1942, 'F_Input Override'!J1942 ) )</f>
        <v>0</v>
      </c>
      <c r="K1942" s="64" t="str">
        <f xml:space="preserve"> INDEX(Lookup!C:C, MATCH('Inp - BP final'!B1942, Lookup!B:B, 0),)</f>
        <v>Plus capex Total</v>
      </c>
    </row>
    <row r="1943" spans="1:11">
      <c r="A1943" t="s">
        <v>357</v>
      </c>
      <c r="B1943" t="s">
        <v>266</v>
      </c>
      <c r="C1943" t="s">
        <v>267</v>
      </c>
      <c r="D1943" t="s">
        <v>47</v>
      </c>
      <c r="E1943" t="s">
        <v>41</v>
      </c>
      <c r="F1943" s="58" t="str">
        <f xml:space="preserve"> IF( ISNA( 'F_Input Override'!F1943 ), "", IF( ISBLANK( 'F_Input Override'!F1943 ), 'F_Inputs - BP'!F1943, 'F_Input Override'!F1943 ) )</f>
        <v/>
      </c>
      <c r="G1943" s="58" t="str">
        <f xml:space="preserve"> IF( ISNA( 'F_Input Override'!G1943 ), "", IF( ISBLANK( 'F_Input Override'!G1943 ), 'F_Inputs - BP'!G1943, 'F_Input Override'!G1943 ) )</f>
        <v/>
      </c>
      <c r="H1943" s="58" t="str">
        <f xml:space="preserve"> IF( ISNA( 'F_Input Override'!H1943 ), "", IF( ISBLANK( 'F_Input Override'!H1943 ), 'F_Inputs - BP'!H1943, 'F_Input Override'!H1943 ) )</f>
        <v/>
      </c>
      <c r="I1943" s="58" t="str">
        <f xml:space="preserve"> IF( ISNA( 'F_Input Override'!I1943 ), "", IF( ISBLANK( 'F_Input Override'!I1943 ), 'F_Inputs - BP'!I1943, 'F_Input Override'!I1943 ) )</f>
        <v/>
      </c>
      <c r="J1943" s="58" t="str">
        <f xml:space="preserve"> IF( ISNA( 'F_Input Override'!J1943 ), "", IF( ISBLANK( 'F_Input Override'!J1943 ), 'F_Inputs - BP'!J1943, 'F_Input Override'!J1943 ) )</f>
        <v/>
      </c>
      <c r="K1943" s="64" t="str">
        <f xml:space="preserve"> INDEX(Lookup!C:C, MATCH('Inp - BP final'!B1943, Lookup!B:B, 0),)</f>
        <v>Plus opex WWN+</v>
      </c>
    </row>
    <row r="1944" spans="1:11">
      <c r="A1944" t="s">
        <v>357</v>
      </c>
      <c r="B1944" t="s">
        <v>268</v>
      </c>
      <c r="C1944" t="s">
        <v>269</v>
      </c>
      <c r="D1944" t="s">
        <v>47</v>
      </c>
      <c r="E1944" t="s">
        <v>41</v>
      </c>
      <c r="F1944" s="58" t="str">
        <f xml:space="preserve"> IF( ISNA( 'F_Input Override'!F1944 ), "", IF( ISBLANK( 'F_Input Override'!F1944 ), 'F_Inputs - BP'!F1944, 'F_Input Override'!F1944 ) )</f>
        <v/>
      </c>
      <c r="G1944" s="58" t="str">
        <f xml:space="preserve"> IF( ISNA( 'F_Input Override'!G1944 ), "", IF( ISBLANK( 'F_Input Override'!G1944 ), 'F_Inputs - BP'!G1944, 'F_Input Override'!G1944 ) )</f>
        <v/>
      </c>
      <c r="H1944" s="58" t="str">
        <f xml:space="preserve"> IF( ISNA( 'F_Input Override'!H1944 ), "", IF( ISBLANK( 'F_Input Override'!H1944 ), 'F_Inputs - BP'!H1944, 'F_Input Override'!H1944 ) )</f>
        <v/>
      </c>
      <c r="I1944" s="58" t="str">
        <f xml:space="preserve"> IF( ISNA( 'F_Input Override'!I1944 ), "", IF( ISBLANK( 'F_Input Override'!I1944 ), 'F_Inputs - BP'!I1944, 'F_Input Override'!I1944 ) )</f>
        <v/>
      </c>
      <c r="J1944" s="58" t="str">
        <f xml:space="preserve"> IF( ISNA( 'F_Input Override'!J1944 ), "", IF( ISBLANK( 'F_Input Override'!J1944 ), 'F_Inputs - BP'!J1944, 'F_Input Override'!J1944 ) )</f>
        <v/>
      </c>
      <c r="K1944" s="64" t="str">
        <f xml:space="preserve"> INDEX(Lookup!C:C, MATCH('Inp - BP final'!B1944, Lookup!B:B, 0),)</f>
        <v>Plus opex WWN+</v>
      </c>
    </row>
    <row r="1945" spans="1:11">
      <c r="A1945" t="s">
        <v>357</v>
      </c>
      <c r="B1945" t="s">
        <v>270</v>
      </c>
      <c r="C1945" t="s">
        <v>271</v>
      </c>
      <c r="D1945" t="s">
        <v>47</v>
      </c>
      <c r="E1945" t="s">
        <v>41</v>
      </c>
      <c r="F1945" s="58" t="str">
        <f xml:space="preserve"> IF( ISNA( 'F_Input Override'!F1945 ), "", IF( ISBLANK( 'F_Input Override'!F1945 ), 'F_Inputs - BP'!F1945, 'F_Input Override'!F1945 ) )</f>
        <v/>
      </c>
      <c r="G1945" s="58" t="str">
        <f xml:space="preserve"> IF( ISNA( 'F_Input Override'!G1945 ), "", IF( ISBLANK( 'F_Input Override'!G1945 ), 'F_Inputs - BP'!G1945, 'F_Input Override'!G1945 ) )</f>
        <v/>
      </c>
      <c r="H1945" s="58" t="str">
        <f xml:space="preserve"> IF( ISNA( 'F_Input Override'!H1945 ), "", IF( ISBLANK( 'F_Input Override'!H1945 ), 'F_Inputs - BP'!H1945, 'F_Input Override'!H1945 ) )</f>
        <v/>
      </c>
      <c r="I1945" s="58" t="str">
        <f xml:space="preserve"> IF( ISNA( 'F_Input Override'!I1945 ), "", IF( ISBLANK( 'F_Input Override'!I1945 ), 'F_Inputs - BP'!I1945, 'F_Input Override'!I1945 ) )</f>
        <v/>
      </c>
      <c r="J1945" s="58" t="str">
        <f xml:space="preserve"> IF( ISNA( 'F_Input Override'!J1945 ), "", IF( ISBLANK( 'F_Input Override'!J1945 ), 'F_Inputs - BP'!J1945, 'F_Input Override'!J1945 ) )</f>
        <v/>
      </c>
      <c r="K1945" s="64" t="str">
        <f xml:space="preserve"> INDEX(Lookup!C:C, MATCH('Inp - BP final'!B1945, Lookup!B:B, 0),)</f>
        <v>Plus opex WWN+</v>
      </c>
    </row>
    <row r="1946" spans="1:11">
      <c r="A1946" t="s">
        <v>357</v>
      </c>
      <c r="B1946" t="s">
        <v>272</v>
      </c>
      <c r="C1946" t="s">
        <v>273</v>
      </c>
      <c r="D1946" t="s">
        <v>47</v>
      </c>
      <c r="E1946" t="s">
        <v>41</v>
      </c>
      <c r="F1946" s="58" t="str">
        <f xml:space="preserve"> IF( ISNA( 'F_Input Override'!F1946 ), "", IF( ISBLANK( 'F_Input Override'!F1946 ), 'F_Inputs - BP'!F1946, 'F_Input Override'!F1946 ) )</f>
        <v/>
      </c>
      <c r="G1946" s="58" t="str">
        <f xml:space="preserve"> IF( ISNA( 'F_Input Override'!G1946 ), "", IF( ISBLANK( 'F_Input Override'!G1946 ), 'F_Inputs - BP'!G1946, 'F_Input Override'!G1946 ) )</f>
        <v/>
      </c>
      <c r="H1946" s="58" t="str">
        <f xml:space="preserve"> IF( ISNA( 'F_Input Override'!H1946 ), "", IF( ISBLANK( 'F_Input Override'!H1946 ), 'F_Inputs - BP'!H1946, 'F_Input Override'!H1946 ) )</f>
        <v/>
      </c>
      <c r="I1946" s="58" t="str">
        <f xml:space="preserve"> IF( ISNA( 'F_Input Override'!I1946 ), "", IF( ISBLANK( 'F_Input Override'!I1946 ), 'F_Inputs - BP'!I1946, 'F_Input Override'!I1946 ) )</f>
        <v/>
      </c>
      <c r="J1946" s="58" t="str">
        <f xml:space="preserve"> IF( ISNA( 'F_Input Override'!J1946 ), "", IF( ISBLANK( 'F_Input Override'!J1946 ), 'F_Inputs - BP'!J1946, 'F_Input Override'!J1946 ) )</f>
        <v/>
      </c>
      <c r="K1946" s="64" t="str">
        <f xml:space="preserve"> INDEX(Lookup!C:C, MATCH('Inp - BP final'!B1946, Lookup!B:B, 0),)</f>
        <v>Plus opex WWN+</v>
      </c>
    </row>
    <row r="1947" spans="1:11">
      <c r="A1947" t="s">
        <v>357</v>
      </c>
      <c r="B1947" t="s">
        <v>274</v>
      </c>
      <c r="C1947" t="s">
        <v>275</v>
      </c>
      <c r="D1947" t="s">
        <v>47</v>
      </c>
      <c r="E1947" t="s">
        <v>41</v>
      </c>
      <c r="F1947" s="58" t="str">
        <f xml:space="preserve"> IF( ISNA( 'F_Input Override'!F1947 ), "", IF( ISBLANK( 'F_Input Override'!F1947 ), 'F_Inputs - BP'!F1947, 'F_Input Override'!F1947 ) )</f>
        <v/>
      </c>
      <c r="G1947" s="58" t="str">
        <f xml:space="preserve"> IF( ISNA( 'F_Input Override'!G1947 ), "", IF( ISBLANK( 'F_Input Override'!G1947 ), 'F_Inputs - BP'!G1947, 'F_Input Override'!G1947 ) )</f>
        <v/>
      </c>
      <c r="H1947" s="58" t="str">
        <f xml:space="preserve"> IF( ISNA( 'F_Input Override'!H1947 ), "", IF( ISBLANK( 'F_Input Override'!H1947 ), 'F_Inputs - BP'!H1947, 'F_Input Override'!H1947 ) )</f>
        <v/>
      </c>
      <c r="I1947" s="58" t="str">
        <f xml:space="preserve"> IF( ISNA( 'F_Input Override'!I1947 ), "", IF( ISBLANK( 'F_Input Override'!I1947 ), 'F_Inputs - BP'!I1947, 'F_Input Override'!I1947 ) )</f>
        <v/>
      </c>
      <c r="J1947" s="58" t="str">
        <f xml:space="preserve"> IF( ISNA( 'F_Input Override'!J1947 ), "", IF( ISBLANK( 'F_Input Override'!J1947 ), 'F_Inputs - BP'!J1947, 'F_Input Override'!J1947 ) )</f>
        <v/>
      </c>
      <c r="K1947" s="64" t="str">
        <f xml:space="preserve"> INDEX(Lookup!C:C, MATCH('Inp - BP final'!B1947, Lookup!B:B, 0),)</f>
        <v>Plus opex WWN+</v>
      </c>
    </row>
    <row r="1948" spans="1:11">
      <c r="A1948" t="s">
        <v>357</v>
      </c>
      <c r="B1948" t="s">
        <v>276</v>
      </c>
      <c r="C1948" t="s">
        <v>277</v>
      </c>
      <c r="D1948" t="s">
        <v>47</v>
      </c>
      <c r="E1948" t="s">
        <v>41</v>
      </c>
      <c r="F1948" s="58" t="str">
        <f xml:space="preserve"> IF( ISNA( 'F_Input Override'!F1948 ), "", IF( ISBLANK( 'F_Input Override'!F1948 ), 'F_Inputs - BP'!F1948, 'F_Input Override'!F1948 ) )</f>
        <v/>
      </c>
      <c r="G1948" s="58" t="str">
        <f xml:space="preserve"> IF( ISNA( 'F_Input Override'!G1948 ), "", IF( ISBLANK( 'F_Input Override'!G1948 ), 'F_Inputs - BP'!G1948, 'F_Input Override'!G1948 ) )</f>
        <v/>
      </c>
      <c r="H1948" s="58" t="str">
        <f xml:space="preserve"> IF( ISNA( 'F_Input Override'!H1948 ), "", IF( ISBLANK( 'F_Input Override'!H1948 ), 'F_Inputs - BP'!H1948, 'F_Input Override'!H1948 ) )</f>
        <v/>
      </c>
      <c r="I1948" s="58" t="str">
        <f xml:space="preserve"> IF( ISNA( 'F_Input Override'!I1948 ), "", IF( ISBLANK( 'F_Input Override'!I1948 ), 'F_Inputs - BP'!I1948, 'F_Input Override'!I1948 ) )</f>
        <v/>
      </c>
      <c r="J1948" s="58" t="str">
        <f xml:space="preserve"> IF( ISNA( 'F_Input Override'!J1948 ), "", IF( ISBLANK( 'F_Input Override'!J1948 ), 'F_Inputs - BP'!J1948, 'F_Input Override'!J1948 ) )</f>
        <v/>
      </c>
      <c r="K1948" s="64" t="str">
        <f xml:space="preserve"> INDEX(Lookup!C:C, MATCH('Inp - BP final'!B1948, Lookup!B:B, 0),)</f>
        <v>Plus opex BIO</v>
      </c>
    </row>
    <row r="1949" spans="1:11">
      <c r="A1949" t="s">
        <v>357</v>
      </c>
      <c r="B1949" t="s">
        <v>278</v>
      </c>
      <c r="C1949" t="s">
        <v>279</v>
      </c>
      <c r="D1949" t="s">
        <v>47</v>
      </c>
      <c r="E1949" t="s">
        <v>41</v>
      </c>
      <c r="F1949" s="58" t="str">
        <f xml:space="preserve"> IF( ISNA( 'F_Input Override'!F1949 ), "", IF( ISBLANK( 'F_Input Override'!F1949 ), 'F_Inputs - BP'!F1949, 'F_Input Override'!F1949 ) )</f>
        <v/>
      </c>
      <c r="G1949" s="58" t="str">
        <f xml:space="preserve"> IF( ISNA( 'F_Input Override'!G1949 ), "", IF( ISBLANK( 'F_Input Override'!G1949 ), 'F_Inputs - BP'!G1949, 'F_Input Override'!G1949 ) )</f>
        <v/>
      </c>
      <c r="H1949" s="58" t="str">
        <f xml:space="preserve"> IF( ISNA( 'F_Input Override'!H1949 ), "", IF( ISBLANK( 'F_Input Override'!H1949 ), 'F_Inputs - BP'!H1949, 'F_Input Override'!H1949 ) )</f>
        <v/>
      </c>
      <c r="I1949" s="58" t="str">
        <f xml:space="preserve"> IF( ISNA( 'F_Input Override'!I1949 ), "", IF( ISBLANK( 'F_Input Override'!I1949 ), 'F_Inputs - BP'!I1949, 'F_Input Override'!I1949 ) )</f>
        <v/>
      </c>
      <c r="J1949" s="58" t="str">
        <f xml:space="preserve"> IF( ISNA( 'F_Input Override'!J1949 ), "", IF( ISBLANK( 'F_Input Override'!J1949 ), 'F_Inputs - BP'!J1949, 'F_Input Override'!J1949 ) )</f>
        <v/>
      </c>
      <c r="K1949" s="64" t="str">
        <f xml:space="preserve"> INDEX(Lookup!C:C, MATCH('Inp - BP final'!B1949, Lookup!B:B, 0),)</f>
        <v>Plus opex BIO</v>
      </c>
    </row>
    <row r="1950" spans="1:11">
      <c r="A1950" t="s">
        <v>357</v>
      </c>
      <c r="B1950" t="s">
        <v>280</v>
      </c>
      <c r="C1950" t="s">
        <v>281</v>
      </c>
      <c r="D1950" t="s">
        <v>47</v>
      </c>
      <c r="E1950" t="s">
        <v>41</v>
      </c>
      <c r="F1950" s="58" t="str">
        <f xml:space="preserve"> IF( ISNA( 'F_Input Override'!F1950 ), "", IF( ISBLANK( 'F_Input Override'!F1950 ), 'F_Inputs - BP'!F1950, 'F_Input Override'!F1950 ) )</f>
        <v/>
      </c>
      <c r="G1950" s="58" t="str">
        <f xml:space="preserve"> IF( ISNA( 'F_Input Override'!G1950 ), "", IF( ISBLANK( 'F_Input Override'!G1950 ), 'F_Inputs - BP'!G1950, 'F_Input Override'!G1950 ) )</f>
        <v/>
      </c>
      <c r="H1950" s="58" t="str">
        <f xml:space="preserve"> IF( ISNA( 'F_Input Override'!H1950 ), "", IF( ISBLANK( 'F_Input Override'!H1950 ), 'F_Inputs - BP'!H1950, 'F_Input Override'!H1950 ) )</f>
        <v/>
      </c>
      <c r="I1950" s="58" t="str">
        <f xml:space="preserve"> IF( ISNA( 'F_Input Override'!I1950 ), "", IF( ISBLANK( 'F_Input Override'!I1950 ), 'F_Inputs - BP'!I1950, 'F_Input Override'!I1950 ) )</f>
        <v/>
      </c>
      <c r="J1950" s="58" t="str">
        <f xml:space="preserve"> IF( ISNA( 'F_Input Override'!J1950 ), "", IF( ISBLANK( 'F_Input Override'!J1950 ), 'F_Inputs - BP'!J1950, 'F_Input Override'!J1950 ) )</f>
        <v/>
      </c>
      <c r="K1950" s="64" t="str">
        <f xml:space="preserve"> INDEX(Lookup!C:C, MATCH('Inp - BP final'!B1950, Lookup!B:B, 0),)</f>
        <v>Plus opex BIO</v>
      </c>
    </row>
    <row r="1951" spans="1:11">
      <c r="A1951" t="s">
        <v>357</v>
      </c>
      <c r="B1951" t="s">
        <v>282</v>
      </c>
      <c r="C1951" t="s">
        <v>283</v>
      </c>
      <c r="D1951" t="s">
        <v>47</v>
      </c>
      <c r="E1951" t="s">
        <v>41</v>
      </c>
      <c r="F1951" s="58" t="str">
        <f xml:space="preserve"> IF( ISNA( 'F_Input Override'!F1951 ), "", IF( ISBLANK( 'F_Input Override'!F1951 ), 'F_Inputs - BP'!F1951, 'F_Input Override'!F1951 ) )</f>
        <v/>
      </c>
      <c r="G1951" s="58" t="str">
        <f xml:space="preserve"> IF( ISNA( 'F_Input Override'!G1951 ), "", IF( ISBLANK( 'F_Input Override'!G1951 ), 'F_Inputs - BP'!G1951, 'F_Input Override'!G1951 ) )</f>
        <v/>
      </c>
      <c r="H1951" s="58" t="str">
        <f xml:space="preserve"> IF( ISNA( 'F_Input Override'!H1951 ), "", IF( ISBLANK( 'F_Input Override'!H1951 ), 'F_Inputs - BP'!H1951, 'F_Input Override'!H1951 ) )</f>
        <v/>
      </c>
      <c r="I1951" s="58" t="str">
        <f xml:space="preserve"> IF( ISNA( 'F_Input Override'!I1951 ), "", IF( ISBLANK( 'F_Input Override'!I1951 ), 'F_Inputs - BP'!I1951, 'F_Input Override'!I1951 ) )</f>
        <v/>
      </c>
      <c r="J1951" s="58" t="str">
        <f xml:space="preserve"> IF( ISNA( 'F_Input Override'!J1951 ), "", IF( ISBLANK( 'F_Input Override'!J1951 ), 'F_Inputs - BP'!J1951, 'F_Input Override'!J1951 ) )</f>
        <v/>
      </c>
      <c r="K1951" s="64" t="str">
        <f xml:space="preserve"> INDEX(Lookup!C:C, MATCH('Inp - BP final'!B1951, Lookup!B:B, 0),)</f>
        <v>Plus opex ADDN1</v>
      </c>
    </row>
    <row r="1952" spans="1:11">
      <c r="A1952" t="s">
        <v>357</v>
      </c>
      <c r="B1952" t="s">
        <v>284</v>
      </c>
      <c r="C1952" t="s">
        <v>285</v>
      </c>
      <c r="D1952" t="s">
        <v>47</v>
      </c>
      <c r="E1952" t="s">
        <v>41</v>
      </c>
      <c r="F1952" s="58" t="str">
        <f xml:space="preserve"> IF( ISNA( 'F_Input Override'!F1952 ), "", IF( ISBLANK( 'F_Input Override'!F1952 ), 'F_Inputs - BP'!F1952, 'F_Input Override'!F1952 ) )</f>
        <v/>
      </c>
      <c r="G1952" s="58" t="str">
        <f xml:space="preserve"> IF( ISNA( 'F_Input Override'!G1952 ), "", IF( ISBLANK( 'F_Input Override'!G1952 ), 'F_Inputs - BP'!G1952, 'F_Input Override'!G1952 ) )</f>
        <v/>
      </c>
      <c r="H1952" s="58" t="str">
        <f xml:space="preserve"> IF( ISNA( 'F_Input Override'!H1952 ), "", IF( ISBLANK( 'F_Input Override'!H1952 ), 'F_Inputs - BP'!H1952, 'F_Input Override'!H1952 ) )</f>
        <v/>
      </c>
      <c r="I1952" s="58" t="str">
        <f xml:space="preserve"> IF( ISNA( 'F_Input Override'!I1952 ), "", IF( ISBLANK( 'F_Input Override'!I1952 ), 'F_Inputs - BP'!I1952, 'F_Input Override'!I1952 ) )</f>
        <v/>
      </c>
      <c r="J1952" s="58" t="str">
        <f xml:space="preserve"> IF( ISNA( 'F_Input Override'!J1952 ), "", IF( ISBLANK( 'F_Input Override'!J1952 ), 'F_Inputs - BP'!J1952, 'F_Input Override'!J1952 ) )</f>
        <v/>
      </c>
      <c r="K1952" s="64" t="str">
        <f xml:space="preserve"> INDEX(Lookup!C:C, MATCH('Inp - BP final'!B1952, Lookup!B:B, 0),)</f>
        <v>Plus opex ADDN2</v>
      </c>
    </row>
    <row r="1953" spans="1:12">
      <c r="A1953" t="s">
        <v>357</v>
      </c>
      <c r="B1953" t="s">
        <v>286</v>
      </c>
      <c r="C1953" t="s">
        <v>287</v>
      </c>
      <c r="D1953" t="s">
        <v>47</v>
      </c>
      <c r="E1953" t="s">
        <v>41</v>
      </c>
      <c r="F1953" s="58">
        <f xml:space="preserve"> IF( ISNA( 'F_Input Override'!F1953 ), "", IF( ISBLANK( 'F_Input Override'!F1953 ), 'F_Inputs - BP'!F1953, 'F_Input Override'!F1953 ) )</f>
        <v>0</v>
      </c>
      <c r="G1953" s="58">
        <f xml:space="preserve"> IF( ISNA( 'F_Input Override'!G1953 ), "", IF( ISBLANK( 'F_Input Override'!G1953 ), 'F_Inputs - BP'!G1953, 'F_Input Override'!G1953 ) )</f>
        <v>0</v>
      </c>
      <c r="H1953" s="58">
        <f xml:space="preserve"> IF( ISNA( 'F_Input Override'!H1953 ), "", IF( ISBLANK( 'F_Input Override'!H1953 ), 'F_Inputs - BP'!H1953, 'F_Input Override'!H1953 ) )</f>
        <v>0</v>
      </c>
      <c r="I1953" s="58">
        <f xml:space="preserve"> IF( ISNA( 'F_Input Override'!I1953 ), "", IF( ISBLANK( 'F_Input Override'!I1953 ), 'F_Inputs - BP'!I1953, 'F_Input Override'!I1953 ) )</f>
        <v>0</v>
      </c>
      <c r="J1953" s="58">
        <f xml:space="preserve"> IF( ISNA( 'F_Input Override'!J1953 ), "", IF( ISBLANK( 'F_Input Override'!J1953 ), 'F_Inputs - BP'!J1953, 'F_Input Override'!J1953 ) )</f>
        <v>0</v>
      </c>
      <c r="K1953" s="64" t="str">
        <f xml:space="preserve"> INDEX(Lookup!C:C, MATCH('Inp - BP final'!B1953, Lookup!B:B, 0),)</f>
        <v>Plus opex Total</v>
      </c>
    </row>
    <row r="1954" spans="1:12">
      <c r="A1954" t="s">
        <v>357</v>
      </c>
      <c r="B1954" t="s">
        <v>288</v>
      </c>
      <c r="C1954" t="s">
        <v>289</v>
      </c>
      <c r="D1954" t="s">
        <v>47</v>
      </c>
      <c r="E1954" t="s">
        <v>41</v>
      </c>
      <c r="F1954" s="58">
        <f xml:space="preserve"> IF( ISNA( 'F_Input Override'!F1954 ), "", IF( ISBLANK( 'F_Input Override'!F1954 ), 'F_Inputs - BP'!F1954, 'F_Input Override'!F1954 ) )</f>
        <v>0</v>
      </c>
      <c r="G1954" s="58">
        <f xml:space="preserve"> IF( ISNA( 'F_Input Override'!G1954 ), "", IF( ISBLANK( 'F_Input Override'!G1954 ), 'F_Inputs - BP'!G1954, 'F_Input Override'!G1954 ) )</f>
        <v>0</v>
      </c>
      <c r="H1954" s="58">
        <f xml:space="preserve"> IF( ISNA( 'F_Input Override'!H1954 ), "", IF( ISBLANK( 'F_Input Override'!H1954 ), 'F_Inputs - BP'!H1954, 'F_Input Override'!H1954 ) )</f>
        <v>0</v>
      </c>
      <c r="I1954" s="58">
        <f xml:space="preserve"> IF( ISNA( 'F_Input Override'!I1954 ), "", IF( ISBLANK( 'F_Input Override'!I1954 ), 'F_Inputs - BP'!I1954, 'F_Input Override'!I1954 ) )</f>
        <v>0</v>
      </c>
      <c r="J1954" s="58">
        <f xml:space="preserve"> IF( ISNA( 'F_Input Override'!J1954 ), "", IF( ISBLANK( 'F_Input Override'!J1954 ), 'F_Inputs - BP'!J1954, 'F_Input Override'!J1954 ) )</f>
        <v>0</v>
      </c>
      <c r="K1954" s="64" t="str">
        <f xml:space="preserve"> INDEX(Lookup!C:C, MATCH('Inp - BP final'!B1954, Lookup!B:B, 0),)</f>
        <v>Plus totex WWN+</v>
      </c>
    </row>
    <row r="1955" spans="1:12">
      <c r="A1955" t="s">
        <v>357</v>
      </c>
      <c r="B1955" t="s">
        <v>290</v>
      </c>
      <c r="C1955" t="s">
        <v>291</v>
      </c>
      <c r="D1955" t="s">
        <v>47</v>
      </c>
      <c r="E1955" t="s">
        <v>41</v>
      </c>
      <c r="F1955" s="58">
        <f xml:space="preserve"> IF( ISNA( 'F_Input Override'!F1955 ), "", IF( ISBLANK( 'F_Input Override'!F1955 ), 'F_Inputs - BP'!F1955, 'F_Input Override'!F1955 ) )</f>
        <v>0</v>
      </c>
      <c r="G1955" s="58">
        <f xml:space="preserve"> IF( ISNA( 'F_Input Override'!G1955 ), "", IF( ISBLANK( 'F_Input Override'!G1955 ), 'F_Inputs - BP'!G1955, 'F_Input Override'!G1955 ) )</f>
        <v>0</v>
      </c>
      <c r="H1955" s="58">
        <f xml:space="preserve"> IF( ISNA( 'F_Input Override'!H1955 ), "", IF( ISBLANK( 'F_Input Override'!H1955 ), 'F_Inputs - BP'!H1955, 'F_Input Override'!H1955 ) )</f>
        <v>0</v>
      </c>
      <c r="I1955" s="58">
        <f xml:space="preserve"> IF( ISNA( 'F_Input Override'!I1955 ), "", IF( ISBLANK( 'F_Input Override'!I1955 ), 'F_Inputs - BP'!I1955, 'F_Input Override'!I1955 ) )</f>
        <v>0</v>
      </c>
      <c r="J1955" s="58">
        <f xml:space="preserve"> IF( ISNA( 'F_Input Override'!J1955 ), "", IF( ISBLANK( 'F_Input Override'!J1955 ), 'F_Inputs - BP'!J1955, 'F_Input Override'!J1955 ) )</f>
        <v>0</v>
      </c>
      <c r="K1955" s="64" t="str">
        <f xml:space="preserve"> INDEX(Lookup!C:C, MATCH('Inp - BP final'!B1955, Lookup!B:B, 0),)</f>
        <v>Plus totex WWN+</v>
      </c>
    </row>
    <row r="1956" spans="1:12">
      <c r="A1956" t="s">
        <v>357</v>
      </c>
      <c r="B1956" t="s">
        <v>292</v>
      </c>
      <c r="C1956" t="s">
        <v>293</v>
      </c>
      <c r="D1956" t="s">
        <v>47</v>
      </c>
      <c r="E1956" t="s">
        <v>41</v>
      </c>
      <c r="F1956" s="58">
        <f xml:space="preserve"> IF( ISNA( 'F_Input Override'!F1956 ), "", IF( ISBLANK( 'F_Input Override'!F1956 ), 'F_Inputs - BP'!F1956, 'F_Input Override'!F1956 ) )</f>
        <v>0</v>
      </c>
      <c r="G1956" s="58">
        <f xml:space="preserve"> IF( ISNA( 'F_Input Override'!G1956 ), "", IF( ISBLANK( 'F_Input Override'!G1956 ), 'F_Inputs - BP'!G1956, 'F_Input Override'!G1956 ) )</f>
        <v>0</v>
      </c>
      <c r="H1956" s="58">
        <f xml:space="preserve"> IF( ISNA( 'F_Input Override'!H1956 ), "", IF( ISBLANK( 'F_Input Override'!H1956 ), 'F_Inputs - BP'!H1956, 'F_Input Override'!H1956 ) )</f>
        <v>0</v>
      </c>
      <c r="I1956" s="58">
        <f xml:space="preserve"> IF( ISNA( 'F_Input Override'!I1956 ), "", IF( ISBLANK( 'F_Input Override'!I1956 ), 'F_Inputs - BP'!I1956, 'F_Input Override'!I1956 ) )</f>
        <v>0</v>
      </c>
      <c r="J1956" s="58">
        <f xml:space="preserve"> IF( ISNA( 'F_Input Override'!J1956 ), "", IF( ISBLANK( 'F_Input Override'!J1956 ), 'F_Inputs - BP'!J1956, 'F_Input Override'!J1956 ) )</f>
        <v>0</v>
      </c>
      <c r="K1956" s="64" t="str">
        <f xml:space="preserve"> INDEX(Lookup!C:C, MATCH('Inp - BP final'!B1956, Lookup!B:B, 0),)</f>
        <v>Plus totex WWN+</v>
      </c>
    </row>
    <row r="1957" spans="1:12">
      <c r="A1957" t="s">
        <v>357</v>
      </c>
      <c r="B1957" t="s">
        <v>294</v>
      </c>
      <c r="C1957" t="s">
        <v>295</v>
      </c>
      <c r="D1957" t="s">
        <v>47</v>
      </c>
      <c r="E1957" t="s">
        <v>41</v>
      </c>
      <c r="F1957" s="58">
        <f xml:space="preserve"> IF( ISNA( 'F_Input Override'!F1957 ), "", IF( ISBLANK( 'F_Input Override'!F1957 ), 'F_Inputs - BP'!F1957, 'F_Input Override'!F1957 ) )</f>
        <v>0</v>
      </c>
      <c r="G1957" s="58">
        <f xml:space="preserve"> IF( ISNA( 'F_Input Override'!G1957 ), "", IF( ISBLANK( 'F_Input Override'!G1957 ), 'F_Inputs - BP'!G1957, 'F_Input Override'!G1957 ) )</f>
        <v>0</v>
      </c>
      <c r="H1957" s="58">
        <f xml:space="preserve"> IF( ISNA( 'F_Input Override'!H1957 ), "", IF( ISBLANK( 'F_Input Override'!H1957 ), 'F_Inputs - BP'!H1957, 'F_Input Override'!H1957 ) )</f>
        <v>0</v>
      </c>
      <c r="I1957" s="58">
        <f xml:space="preserve"> IF( ISNA( 'F_Input Override'!I1957 ), "", IF( ISBLANK( 'F_Input Override'!I1957 ), 'F_Inputs - BP'!I1957, 'F_Input Override'!I1957 ) )</f>
        <v>0</v>
      </c>
      <c r="J1957" s="58">
        <f xml:space="preserve"> IF( ISNA( 'F_Input Override'!J1957 ), "", IF( ISBLANK( 'F_Input Override'!J1957 ), 'F_Inputs - BP'!J1957, 'F_Input Override'!J1957 ) )</f>
        <v>0</v>
      </c>
      <c r="K1957" s="64" t="str">
        <f xml:space="preserve"> INDEX(Lookup!C:C, MATCH('Inp - BP final'!B1957, Lookup!B:B, 0),)</f>
        <v>Plus totex WWN+</v>
      </c>
    </row>
    <row r="1958" spans="1:12">
      <c r="A1958" t="s">
        <v>357</v>
      </c>
      <c r="B1958" t="s">
        <v>296</v>
      </c>
      <c r="C1958" t="s">
        <v>297</v>
      </c>
      <c r="D1958" t="s">
        <v>47</v>
      </c>
      <c r="E1958" t="s">
        <v>41</v>
      </c>
      <c r="F1958" s="58">
        <f xml:space="preserve"> IF( ISNA( 'F_Input Override'!F1958 ), "", IF( ISBLANK( 'F_Input Override'!F1958 ), 'F_Inputs - BP'!F1958, 'F_Input Override'!F1958 ) )</f>
        <v>0</v>
      </c>
      <c r="G1958" s="58">
        <f xml:space="preserve"> IF( ISNA( 'F_Input Override'!G1958 ), "", IF( ISBLANK( 'F_Input Override'!G1958 ), 'F_Inputs - BP'!G1958, 'F_Input Override'!G1958 ) )</f>
        <v>0</v>
      </c>
      <c r="H1958" s="58">
        <f xml:space="preserve"> IF( ISNA( 'F_Input Override'!H1958 ), "", IF( ISBLANK( 'F_Input Override'!H1958 ), 'F_Inputs - BP'!H1958, 'F_Input Override'!H1958 ) )</f>
        <v>0</v>
      </c>
      <c r="I1958" s="58">
        <f xml:space="preserve"> IF( ISNA( 'F_Input Override'!I1958 ), "", IF( ISBLANK( 'F_Input Override'!I1958 ), 'F_Inputs - BP'!I1958, 'F_Input Override'!I1958 ) )</f>
        <v>0</v>
      </c>
      <c r="J1958" s="58">
        <f xml:space="preserve"> IF( ISNA( 'F_Input Override'!J1958 ), "", IF( ISBLANK( 'F_Input Override'!J1958 ), 'F_Inputs - BP'!J1958, 'F_Input Override'!J1958 ) )</f>
        <v>0</v>
      </c>
      <c r="K1958" s="64" t="str">
        <f xml:space="preserve"> INDEX(Lookup!C:C, MATCH('Inp - BP final'!B1958, Lookup!B:B, 0),)</f>
        <v>Plus totex WWN+</v>
      </c>
    </row>
    <row r="1959" spans="1:12">
      <c r="A1959" t="s">
        <v>357</v>
      </c>
      <c r="B1959" t="s">
        <v>298</v>
      </c>
      <c r="C1959" t="s">
        <v>299</v>
      </c>
      <c r="D1959" t="s">
        <v>47</v>
      </c>
      <c r="E1959" t="s">
        <v>41</v>
      </c>
      <c r="F1959" s="58">
        <f xml:space="preserve"> IF( ISNA( 'F_Input Override'!F1959 ), "", IF( ISBLANK( 'F_Input Override'!F1959 ), 'F_Inputs - BP'!F1959, 'F_Input Override'!F1959 ) )</f>
        <v>0</v>
      </c>
      <c r="G1959" s="58">
        <f xml:space="preserve"> IF( ISNA( 'F_Input Override'!G1959 ), "", IF( ISBLANK( 'F_Input Override'!G1959 ), 'F_Inputs - BP'!G1959, 'F_Input Override'!G1959 ) )</f>
        <v>0</v>
      </c>
      <c r="H1959" s="58">
        <f xml:space="preserve"> IF( ISNA( 'F_Input Override'!H1959 ), "", IF( ISBLANK( 'F_Input Override'!H1959 ), 'F_Inputs - BP'!H1959, 'F_Input Override'!H1959 ) )</f>
        <v>0</v>
      </c>
      <c r="I1959" s="58">
        <f xml:space="preserve"> IF( ISNA( 'F_Input Override'!I1959 ), "", IF( ISBLANK( 'F_Input Override'!I1959 ), 'F_Inputs - BP'!I1959, 'F_Input Override'!I1959 ) )</f>
        <v>0</v>
      </c>
      <c r="J1959" s="58">
        <f xml:space="preserve"> IF( ISNA( 'F_Input Override'!J1959 ), "", IF( ISBLANK( 'F_Input Override'!J1959 ), 'F_Inputs - BP'!J1959, 'F_Input Override'!J1959 ) )</f>
        <v>0</v>
      </c>
      <c r="K1959" s="64" t="str">
        <f xml:space="preserve"> INDEX(Lookup!C:C, MATCH('Inp - BP final'!B1959, Lookup!B:B, 0),)</f>
        <v>Plus totex BIO</v>
      </c>
    </row>
    <row r="1960" spans="1:12">
      <c r="A1960" t="s">
        <v>357</v>
      </c>
      <c r="B1960" t="s">
        <v>300</v>
      </c>
      <c r="C1960" t="s">
        <v>301</v>
      </c>
      <c r="D1960" t="s">
        <v>47</v>
      </c>
      <c r="E1960" t="s">
        <v>41</v>
      </c>
      <c r="F1960" s="58">
        <f xml:space="preserve"> IF( ISNA( 'F_Input Override'!F1960 ), "", IF( ISBLANK( 'F_Input Override'!F1960 ), 'F_Inputs - BP'!F1960, 'F_Input Override'!F1960 ) )</f>
        <v>0</v>
      </c>
      <c r="G1960" s="58">
        <f xml:space="preserve"> IF( ISNA( 'F_Input Override'!G1960 ), "", IF( ISBLANK( 'F_Input Override'!G1960 ), 'F_Inputs - BP'!G1960, 'F_Input Override'!G1960 ) )</f>
        <v>0</v>
      </c>
      <c r="H1960" s="58">
        <f xml:space="preserve"> IF( ISNA( 'F_Input Override'!H1960 ), "", IF( ISBLANK( 'F_Input Override'!H1960 ), 'F_Inputs - BP'!H1960, 'F_Input Override'!H1960 ) )</f>
        <v>0</v>
      </c>
      <c r="I1960" s="58">
        <f xml:space="preserve"> IF( ISNA( 'F_Input Override'!I1960 ), "", IF( ISBLANK( 'F_Input Override'!I1960 ), 'F_Inputs - BP'!I1960, 'F_Input Override'!I1960 ) )</f>
        <v>0</v>
      </c>
      <c r="J1960" s="58">
        <f xml:space="preserve"> IF( ISNA( 'F_Input Override'!J1960 ), "", IF( ISBLANK( 'F_Input Override'!J1960 ), 'F_Inputs - BP'!J1960, 'F_Input Override'!J1960 ) )</f>
        <v>0</v>
      </c>
      <c r="K1960" s="64" t="str">
        <f xml:space="preserve"> INDEX(Lookup!C:C, MATCH('Inp - BP final'!B1960, Lookup!B:B, 0),)</f>
        <v>Plus totex BIO</v>
      </c>
    </row>
    <row r="1961" spans="1:12">
      <c r="A1961" t="s">
        <v>357</v>
      </c>
      <c r="B1961" t="s">
        <v>302</v>
      </c>
      <c r="C1961" t="s">
        <v>303</v>
      </c>
      <c r="D1961" t="s">
        <v>47</v>
      </c>
      <c r="E1961" t="s">
        <v>41</v>
      </c>
      <c r="F1961" s="58">
        <f xml:space="preserve"> IF( ISNA( 'F_Input Override'!F1961 ), "", IF( ISBLANK( 'F_Input Override'!F1961 ), 'F_Inputs - BP'!F1961, 'F_Input Override'!F1961 ) )</f>
        <v>0</v>
      </c>
      <c r="G1961" s="58">
        <f xml:space="preserve"> IF( ISNA( 'F_Input Override'!G1961 ), "", IF( ISBLANK( 'F_Input Override'!G1961 ), 'F_Inputs - BP'!G1961, 'F_Input Override'!G1961 ) )</f>
        <v>0</v>
      </c>
      <c r="H1961" s="58">
        <f xml:space="preserve"> IF( ISNA( 'F_Input Override'!H1961 ), "", IF( ISBLANK( 'F_Input Override'!H1961 ), 'F_Inputs - BP'!H1961, 'F_Input Override'!H1961 ) )</f>
        <v>0</v>
      </c>
      <c r="I1961" s="58">
        <f xml:space="preserve"> IF( ISNA( 'F_Input Override'!I1961 ), "", IF( ISBLANK( 'F_Input Override'!I1961 ), 'F_Inputs - BP'!I1961, 'F_Input Override'!I1961 ) )</f>
        <v>0</v>
      </c>
      <c r="J1961" s="58">
        <f xml:space="preserve"> IF( ISNA( 'F_Input Override'!J1961 ), "", IF( ISBLANK( 'F_Input Override'!J1961 ), 'F_Inputs - BP'!J1961, 'F_Input Override'!J1961 ) )</f>
        <v>0</v>
      </c>
      <c r="K1961" s="64" t="str">
        <f xml:space="preserve"> INDEX(Lookup!C:C, MATCH('Inp - BP final'!B1961, Lookup!B:B, 0),)</f>
        <v>Plus totex BIO</v>
      </c>
    </row>
    <row r="1962" spans="1:12">
      <c r="A1962" t="s">
        <v>357</v>
      </c>
      <c r="B1962" t="s">
        <v>304</v>
      </c>
      <c r="C1962" t="s">
        <v>305</v>
      </c>
      <c r="D1962" t="s">
        <v>47</v>
      </c>
      <c r="E1962" t="s">
        <v>41</v>
      </c>
      <c r="F1962" s="58">
        <f xml:space="preserve"> IF( ISNA( 'F_Input Override'!F1962 ), "", IF( ISBLANK( 'F_Input Override'!F1962 ), 'F_Inputs - BP'!F1962, 'F_Input Override'!F1962 ) )</f>
        <v>0</v>
      </c>
      <c r="G1962" s="58">
        <f xml:space="preserve"> IF( ISNA( 'F_Input Override'!G1962 ), "", IF( ISBLANK( 'F_Input Override'!G1962 ), 'F_Inputs - BP'!G1962, 'F_Input Override'!G1962 ) )</f>
        <v>0</v>
      </c>
      <c r="H1962" s="58">
        <f xml:space="preserve"> IF( ISNA( 'F_Input Override'!H1962 ), "", IF( ISBLANK( 'F_Input Override'!H1962 ), 'F_Inputs - BP'!H1962, 'F_Input Override'!H1962 ) )</f>
        <v>0</v>
      </c>
      <c r="I1962" s="58">
        <f xml:space="preserve"> IF( ISNA( 'F_Input Override'!I1962 ), "", IF( ISBLANK( 'F_Input Override'!I1962 ), 'F_Inputs - BP'!I1962, 'F_Input Override'!I1962 ) )</f>
        <v>0</v>
      </c>
      <c r="J1962" s="58">
        <f xml:space="preserve"> IF( ISNA( 'F_Input Override'!J1962 ), "", IF( ISBLANK( 'F_Input Override'!J1962 ), 'F_Inputs - BP'!J1962, 'F_Input Override'!J1962 ) )</f>
        <v>0</v>
      </c>
      <c r="K1962" s="64" t="str">
        <f xml:space="preserve"> INDEX(Lookup!C:C, MATCH('Inp - BP final'!B1962, Lookup!B:B, 0),)</f>
        <v>Plus totex ADDN1</v>
      </c>
    </row>
    <row r="1963" spans="1:12">
      <c r="A1963" t="s">
        <v>357</v>
      </c>
      <c r="B1963" t="s">
        <v>306</v>
      </c>
      <c r="C1963" t="s">
        <v>307</v>
      </c>
      <c r="D1963" t="s">
        <v>47</v>
      </c>
      <c r="E1963" t="s">
        <v>41</v>
      </c>
      <c r="F1963" s="58">
        <f xml:space="preserve"> IF( ISNA( 'F_Input Override'!F1963 ), "", IF( ISBLANK( 'F_Input Override'!F1963 ), 'F_Inputs - BP'!F1963, 'F_Input Override'!F1963 ) )</f>
        <v>0</v>
      </c>
      <c r="G1963" s="58">
        <f xml:space="preserve"> IF( ISNA( 'F_Input Override'!G1963 ), "", IF( ISBLANK( 'F_Input Override'!G1963 ), 'F_Inputs - BP'!G1963, 'F_Input Override'!G1963 ) )</f>
        <v>0</v>
      </c>
      <c r="H1963" s="58">
        <f xml:space="preserve"> IF( ISNA( 'F_Input Override'!H1963 ), "", IF( ISBLANK( 'F_Input Override'!H1963 ), 'F_Inputs - BP'!H1963, 'F_Input Override'!H1963 ) )</f>
        <v>0</v>
      </c>
      <c r="I1963" s="58">
        <f xml:space="preserve"> IF( ISNA( 'F_Input Override'!I1963 ), "", IF( ISBLANK( 'F_Input Override'!I1963 ), 'F_Inputs - BP'!I1963, 'F_Input Override'!I1963 ) )</f>
        <v>0</v>
      </c>
      <c r="J1963" s="58">
        <f xml:space="preserve"> IF( ISNA( 'F_Input Override'!J1963 ), "", IF( ISBLANK( 'F_Input Override'!J1963 ), 'F_Inputs - BP'!J1963, 'F_Input Override'!J1963 ) )</f>
        <v>0</v>
      </c>
      <c r="K1963" s="64" t="str">
        <f xml:space="preserve"> INDEX(Lookup!C:C, MATCH('Inp - BP final'!B1963, Lookup!B:B, 0),)</f>
        <v>Plus totex ADDN2</v>
      </c>
    </row>
    <row r="1964" spans="1:12">
      <c r="A1964" t="s">
        <v>357</v>
      </c>
      <c r="B1964" t="s">
        <v>308</v>
      </c>
      <c r="C1964" t="s">
        <v>309</v>
      </c>
      <c r="D1964" t="s">
        <v>47</v>
      </c>
      <c r="E1964" t="s">
        <v>41</v>
      </c>
      <c r="F1964" s="58">
        <f xml:space="preserve"> IF( ISNA( 'F_Input Override'!F1964 ), "", IF( ISBLANK( 'F_Input Override'!F1964 ), 'F_Inputs - BP'!F1964, 'F_Input Override'!F1964 ) )</f>
        <v>0</v>
      </c>
      <c r="G1964" s="58">
        <f xml:space="preserve"> IF( ISNA( 'F_Input Override'!G1964 ), "", IF( ISBLANK( 'F_Input Override'!G1964 ), 'F_Inputs - BP'!G1964, 'F_Input Override'!G1964 ) )</f>
        <v>0</v>
      </c>
      <c r="H1964" s="58">
        <f xml:space="preserve"> IF( ISNA( 'F_Input Override'!H1964 ), "", IF( ISBLANK( 'F_Input Override'!H1964 ), 'F_Inputs - BP'!H1964, 'F_Input Override'!H1964 ) )</f>
        <v>0</v>
      </c>
      <c r="I1964" s="58">
        <f xml:space="preserve"> IF( ISNA( 'F_Input Override'!I1964 ), "", IF( ISBLANK( 'F_Input Override'!I1964 ), 'F_Inputs - BP'!I1964, 'F_Input Override'!I1964 ) )</f>
        <v>0</v>
      </c>
      <c r="J1964" s="58">
        <f xml:space="preserve"> IF( ISNA( 'F_Input Override'!J1964 ), "", IF( ISBLANK( 'F_Input Override'!J1964 ), 'F_Inputs - BP'!J1964, 'F_Input Override'!J1964 ) )</f>
        <v>0</v>
      </c>
      <c r="K1964" s="64" t="str">
        <f xml:space="preserve"> INDEX(Lookup!C:C, MATCH('Inp - BP final'!B1964, Lookup!B:B, 0),)</f>
        <v>Plus totex Total</v>
      </c>
    </row>
    <row r="1965" spans="1:12">
      <c r="A1965" t="s">
        <v>357</v>
      </c>
      <c r="B1965" t="s">
        <v>310</v>
      </c>
      <c r="C1965" t="s">
        <v>311</v>
      </c>
      <c r="D1965" t="s">
        <v>47</v>
      </c>
      <c r="E1965" t="s">
        <v>41</v>
      </c>
      <c r="F1965" s="58">
        <f xml:space="preserve"> IF( ISNA( 'F_Input Override'!F1965 ), "", IF( ISBLANK( 'F_Input Override'!F1965 ), 'F_Inputs - BP'!F1965, 'F_Input Override'!F1965 ) )</f>
        <v>1.5680000000000001</v>
      </c>
      <c r="G1965" s="58">
        <f xml:space="preserve"> IF( ISNA( 'F_Input Override'!G1965 ), "", IF( ISBLANK( 'F_Input Override'!G1965 ), 'F_Inputs - BP'!G1965, 'F_Input Override'!G1965 ) )</f>
        <v>0.65</v>
      </c>
      <c r="H1965" s="58">
        <f xml:space="preserve"> IF( ISNA( 'F_Input Override'!H1965 ), "", IF( ISBLANK( 'F_Input Override'!H1965 ), 'F_Inputs - BP'!H1965, 'F_Input Override'!H1965 ) )</f>
        <v>0.65</v>
      </c>
      <c r="I1965" s="58">
        <f xml:space="preserve"> IF( ISNA( 'F_Input Override'!I1965 ), "", IF( ISBLANK( 'F_Input Override'!I1965 ), 'F_Inputs - BP'!I1965, 'F_Input Override'!I1965 ) )</f>
        <v>0.65</v>
      </c>
      <c r="J1965" s="58">
        <f xml:space="preserve"> IF( ISNA( 'F_Input Override'!J1965 ), "", IF( ISBLANK( 'F_Input Override'!J1965 ), 'F_Inputs - BP'!J1965, 'F_Input Override'!J1965 ) )</f>
        <v>0.65</v>
      </c>
      <c r="K1965" s="64" t="str">
        <f xml:space="preserve"> INDEX(Lookup!C:C, MATCH('Inp - BP final'!B1965, Lookup!B:B, 0),)</f>
        <v>WN+ - DS capex</v>
      </c>
    </row>
    <row r="1966" spans="1:12">
      <c r="A1966" t="s">
        <v>357</v>
      </c>
      <c r="B1966" t="s">
        <v>312</v>
      </c>
      <c r="C1966" t="s">
        <v>313</v>
      </c>
      <c r="D1966" t="s">
        <v>47</v>
      </c>
      <c r="E1966" t="s">
        <v>41</v>
      </c>
      <c r="F1966" s="58">
        <f xml:space="preserve"> IF( ISNA( 'F_Input Override'!F1966 ), "", IF( ISBLANK( 'F_Input Override'!F1966 ), 'F_Inputs - BP'!F1966, 'F_Input Override'!F1966 ) )</f>
        <v>0</v>
      </c>
      <c r="G1966" s="58">
        <f xml:space="preserve"> IF( ISNA( 'F_Input Override'!G1966 ), "", IF( ISBLANK( 'F_Input Override'!G1966 ), 'F_Inputs - BP'!G1966, 'F_Input Override'!G1966 ) )</f>
        <v>0</v>
      </c>
      <c r="H1966" s="58">
        <f xml:space="preserve"> IF( ISNA( 'F_Input Override'!H1966 ), "", IF( ISBLANK( 'F_Input Override'!H1966 ), 'F_Inputs - BP'!H1966, 'F_Input Override'!H1966 ) )</f>
        <v>0</v>
      </c>
      <c r="I1966" s="58">
        <f xml:space="preserve"> IF( ISNA( 'F_Input Override'!I1966 ), "", IF( ISBLANK( 'F_Input Override'!I1966 ), 'F_Inputs - BP'!I1966, 'F_Input Override'!I1966 ) )</f>
        <v>0</v>
      </c>
      <c r="J1966" s="58">
        <f xml:space="preserve"> IF( ISNA( 'F_Input Override'!J1966 ), "", IF( ISBLANK( 'F_Input Override'!J1966 ), 'F_Inputs - BP'!J1966, 'F_Input Override'!J1966 ) )</f>
        <v>0</v>
      </c>
      <c r="K1966" s="64" t="str">
        <f xml:space="preserve"> INDEX(Lookup!C:C, MATCH('Inp - BP final'!B1966, Lookup!B:B, 0),)</f>
        <v>WN+ - DS opex</v>
      </c>
    </row>
    <row r="1967" spans="1:12">
      <c r="A1967" t="s">
        <v>357</v>
      </c>
      <c r="B1967" t="s">
        <v>314</v>
      </c>
      <c r="C1967" t="s">
        <v>315</v>
      </c>
      <c r="D1967" t="s">
        <v>47</v>
      </c>
      <c r="E1967" t="s">
        <v>41</v>
      </c>
      <c r="F1967" s="58">
        <f xml:space="preserve"> IF( ISNA( 'F_Input Override'!F1967 ), "", IF( ISBLANK( 'F_Input Override'!F1967 ), 'F_Inputs - BP'!F1967, 'F_Input Override'!F1967 ) )</f>
        <v>1.5680000000000001</v>
      </c>
      <c r="G1967" s="58">
        <f xml:space="preserve"> IF( ISNA( 'F_Input Override'!G1967 ), "", IF( ISBLANK( 'F_Input Override'!G1967 ), 'F_Inputs - BP'!G1967, 'F_Input Override'!G1967 ) )</f>
        <v>0.65</v>
      </c>
      <c r="H1967" s="58">
        <f xml:space="preserve"> IF( ISNA( 'F_Input Override'!H1967 ), "", IF( ISBLANK( 'F_Input Override'!H1967 ), 'F_Inputs - BP'!H1967, 'F_Input Override'!H1967 ) )</f>
        <v>0.65</v>
      </c>
      <c r="I1967" s="58">
        <f xml:space="preserve"> IF( ISNA( 'F_Input Override'!I1967 ), "", IF( ISBLANK( 'F_Input Override'!I1967 ), 'F_Inputs - BP'!I1967, 'F_Input Override'!I1967 ) )</f>
        <v>0.65</v>
      </c>
      <c r="J1967" s="58">
        <f xml:space="preserve"> IF( ISNA( 'F_Input Override'!J1967 ), "", IF( ISBLANK( 'F_Input Override'!J1967 ), 'F_Inputs - BP'!J1967, 'F_Input Override'!J1967 ) )</f>
        <v>0.65</v>
      </c>
      <c r="K1967" s="64" t="str">
        <f xml:space="preserve"> INDEX(Lookup!C:C, MATCH('Inp - BP final'!B1967, Lookup!B:B, 0),)</f>
        <v>WN+ - DS totex</v>
      </c>
      <c r="L1967" t="s">
        <v>366</v>
      </c>
    </row>
    <row r="1968" spans="1:12">
      <c r="A1968" t="s">
        <v>357</v>
      </c>
      <c r="B1968" t="s">
        <v>316</v>
      </c>
      <c r="C1968" t="s">
        <v>317</v>
      </c>
      <c r="D1968" t="s">
        <v>47</v>
      </c>
      <c r="E1968" t="s">
        <v>41</v>
      </c>
      <c r="F1968" s="58" t="str">
        <f xml:space="preserve"> IF( ISNA( 'F_Input Override'!F1968 ), "", IF( ISBLANK( 'F_Input Override'!F1968 ), 'F_Inputs - BP'!F1968, 'F_Input Override'!F1968 ) )</f>
        <v/>
      </c>
      <c r="G1968" s="58" t="str">
        <f xml:space="preserve"> IF( ISNA( 'F_Input Override'!G1968 ), "", IF( ISBLANK( 'F_Input Override'!G1968 ), 'F_Inputs - BP'!G1968, 'F_Input Override'!G1968 ) )</f>
        <v/>
      </c>
      <c r="H1968" s="58" t="str">
        <f xml:space="preserve"> IF( ISNA( 'F_Input Override'!H1968 ), "", IF( ISBLANK( 'F_Input Override'!H1968 ), 'F_Inputs - BP'!H1968, 'F_Input Override'!H1968 ) )</f>
        <v/>
      </c>
      <c r="I1968" s="58" t="str">
        <f xml:space="preserve"> IF( ISNA( 'F_Input Override'!I1968 ), "", IF( ISBLANK( 'F_Input Override'!I1968 ), 'F_Inputs - BP'!I1968, 'F_Input Override'!I1968 ) )</f>
        <v/>
      </c>
      <c r="J1968" s="58" t="str">
        <f xml:space="preserve"> IF( ISNA( 'F_Input Override'!J1968 ), "", IF( ISBLANK( 'F_Input Override'!J1968 ), 'F_Inputs - BP'!J1968, 'F_Input Override'!J1968 ) )</f>
        <v/>
      </c>
      <c r="K1968" s="64" t="str">
        <f xml:space="preserve"> INDEX(Lookup!C:C, MATCH('Inp - BP final'!B1968, Lookup!B:B, 0),)</f>
        <v>WN+ - DS capex</v>
      </c>
    </row>
    <row r="1969" spans="1:12">
      <c r="A1969" t="s">
        <v>357</v>
      </c>
      <c r="B1969" t="s">
        <v>319</v>
      </c>
      <c r="C1969" t="s">
        <v>320</v>
      </c>
      <c r="D1969" t="s">
        <v>47</v>
      </c>
      <c r="E1969" t="s">
        <v>41</v>
      </c>
      <c r="F1969" s="58" t="str">
        <f xml:space="preserve"> IF( ISNA( 'F_Input Override'!F1969 ), "", IF( ISBLANK( 'F_Input Override'!F1969 ), 'F_Inputs - BP'!F1969, 'F_Input Override'!F1969 ) )</f>
        <v/>
      </c>
      <c r="G1969" s="58" t="str">
        <f xml:space="preserve"> IF( ISNA( 'F_Input Override'!G1969 ), "", IF( ISBLANK( 'F_Input Override'!G1969 ), 'F_Inputs - BP'!G1969, 'F_Input Override'!G1969 ) )</f>
        <v/>
      </c>
      <c r="H1969" s="58" t="str">
        <f xml:space="preserve"> IF( ISNA( 'F_Input Override'!H1969 ), "", IF( ISBLANK( 'F_Input Override'!H1969 ), 'F_Inputs - BP'!H1969, 'F_Input Override'!H1969 ) )</f>
        <v/>
      </c>
      <c r="I1969" s="58" t="str">
        <f xml:space="preserve"> IF( ISNA( 'F_Input Override'!I1969 ), "", IF( ISBLANK( 'F_Input Override'!I1969 ), 'F_Inputs - BP'!I1969, 'F_Input Override'!I1969 ) )</f>
        <v/>
      </c>
      <c r="J1969" s="58" t="str">
        <f xml:space="preserve"> IF( ISNA( 'F_Input Override'!J1969 ), "", IF( ISBLANK( 'F_Input Override'!J1969 ), 'F_Inputs - BP'!J1969, 'F_Input Override'!J1969 ) )</f>
        <v/>
      </c>
      <c r="K1969" s="64" t="str">
        <f xml:space="preserve"> INDEX(Lookup!C:C, MATCH('Inp - BP final'!B1969, Lookup!B:B, 0),)</f>
        <v>WN+ - DS opex</v>
      </c>
    </row>
    <row r="1970" spans="1:12">
      <c r="A1970" t="s">
        <v>357</v>
      </c>
      <c r="B1970" t="s">
        <v>321</v>
      </c>
      <c r="C1970" t="s">
        <v>322</v>
      </c>
      <c r="D1970" t="s">
        <v>47</v>
      </c>
      <c r="E1970" t="s">
        <v>41</v>
      </c>
      <c r="F1970" s="58">
        <f xml:space="preserve"> IF( ISNA( 'F_Input Override'!F1970 ), "", IF( ISBLANK( 'F_Input Override'!F1970 ), 'F_Inputs - BP'!F1970, 'F_Input Override'!F1970 ) )</f>
        <v>0</v>
      </c>
      <c r="G1970" s="58">
        <f xml:space="preserve"> IF( ISNA( 'F_Input Override'!G1970 ), "", IF( ISBLANK( 'F_Input Override'!G1970 ), 'F_Inputs - BP'!G1970, 'F_Input Override'!G1970 ) )</f>
        <v>0</v>
      </c>
      <c r="H1970" s="58">
        <f xml:space="preserve"> IF( ISNA( 'F_Input Override'!H1970 ), "", IF( ISBLANK( 'F_Input Override'!H1970 ), 'F_Inputs - BP'!H1970, 'F_Input Override'!H1970 ) )</f>
        <v>0</v>
      </c>
      <c r="I1970" s="58">
        <f xml:space="preserve"> IF( ISNA( 'F_Input Override'!I1970 ), "", IF( ISBLANK( 'F_Input Override'!I1970 ), 'F_Inputs - BP'!I1970, 'F_Input Override'!I1970 ) )</f>
        <v>0</v>
      </c>
      <c r="J1970" s="58">
        <f xml:space="preserve"> IF( ISNA( 'F_Input Override'!J1970 ), "", IF( ISBLANK( 'F_Input Override'!J1970 ), 'F_Inputs - BP'!J1970, 'F_Input Override'!J1970 ) )</f>
        <v>0</v>
      </c>
      <c r="K1970" s="64" t="str">
        <f xml:space="preserve"> INDEX(Lookup!C:C, MATCH('Inp - BP final'!B1970, Lookup!B:B, 0),)</f>
        <v>WN+ - DS totex</v>
      </c>
      <c r="L1970" t="s">
        <v>366</v>
      </c>
    </row>
    <row r="1971" spans="1:12">
      <c r="A1971" t="s">
        <v>357</v>
      </c>
      <c r="B1971" t="s">
        <v>323</v>
      </c>
      <c r="C1971" t="s">
        <v>324</v>
      </c>
      <c r="D1971" t="s">
        <v>47</v>
      </c>
      <c r="E1971" t="s">
        <v>41</v>
      </c>
      <c r="F1971" s="58" t="str">
        <f xml:space="preserve"> IF( ISNA( 'F_Input Override'!F1971 ), "", IF( ISBLANK( 'F_Input Override'!F1971 ), 'F_Inputs - BP'!F1971, 'F_Input Override'!F1971 ) )</f>
        <v/>
      </c>
      <c r="G1971" s="58" t="str">
        <f xml:space="preserve"> IF( ISNA( 'F_Input Override'!G1971 ), "", IF( ISBLANK( 'F_Input Override'!G1971 ), 'F_Inputs - BP'!G1971, 'F_Input Override'!G1971 ) )</f>
        <v/>
      </c>
      <c r="H1971" s="58" t="str">
        <f xml:space="preserve"> IF( ISNA( 'F_Input Override'!H1971 ), "", IF( ISBLANK( 'F_Input Override'!H1971 ), 'F_Inputs - BP'!H1971, 'F_Input Override'!H1971 ) )</f>
        <v/>
      </c>
      <c r="I1971" s="58" t="str">
        <f xml:space="preserve"> IF( ISNA( 'F_Input Override'!I1971 ), "", IF( ISBLANK( 'F_Input Override'!I1971 ), 'F_Inputs - BP'!I1971, 'F_Input Override'!I1971 ) )</f>
        <v/>
      </c>
      <c r="J1971" s="58" t="str">
        <f xml:space="preserve"> IF( ISNA( 'F_Input Override'!J1971 ), "", IF( ISBLANK( 'F_Input Override'!J1971 ), 'F_Inputs - BP'!J1971, 'F_Input Override'!J1971 ) )</f>
        <v/>
      </c>
      <c r="K1971" s="64" t="str">
        <f xml:space="preserve"> INDEX(Lookup!C:C, MATCH('Inp - BP final'!B1971, Lookup!B:B, 0),)</f>
        <v>WWN+ - DS capex</v>
      </c>
    </row>
    <row r="1972" spans="1:12">
      <c r="A1972" t="s">
        <v>357</v>
      </c>
      <c r="B1972" t="s">
        <v>325</v>
      </c>
      <c r="C1972" t="s">
        <v>326</v>
      </c>
      <c r="D1972" t="s">
        <v>47</v>
      </c>
      <c r="E1972" t="s">
        <v>41</v>
      </c>
      <c r="F1972" s="58" t="str">
        <f xml:space="preserve"> IF( ISNA( 'F_Input Override'!F1972 ), "", IF( ISBLANK( 'F_Input Override'!F1972 ), 'F_Inputs - BP'!F1972, 'F_Input Override'!F1972 ) )</f>
        <v/>
      </c>
      <c r="G1972" s="58" t="str">
        <f xml:space="preserve"> IF( ISNA( 'F_Input Override'!G1972 ), "", IF( ISBLANK( 'F_Input Override'!G1972 ), 'F_Inputs - BP'!G1972, 'F_Input Override'!G1972 ) )</f>
        <v/>
      </c>
      <c r="H1972" s="58" t="str">
        <f xml:space="preserve"> IF( ISNA( 'F_Input Override'!H1972 ), "", IF( ISBLANK( 'F_Input Override'!H1972 ), 'F_Inputs - BP'!H1972, 'F_Input Override'!H1972 ) )</f>
        <v/>
      </c>
      <c r="I1972" s="58" t="str">
        <f xml:space="preserve"> IF( ISNA( 'F_Input Override'!I1972 ), "", IF( ISBLANK( 'F_Input Override'!I1972 ), 'F_Inputs - BP'!I1972, 'F_Input Override'!I1972 ) )</f>
        <v/>
      </c>
      <c r="J1972" s="58" t="str">
        <f xml:space="preserve"> IF( ISNA( 'F_Input Override'!J1972 ), "", IF( ISBLANK( 'F_Input Override'!J1972 ), 'F_Inputs - BP'!J1972, 'F_Input Override'!J1972 ) )</f>
        <v/>
      </c>
      <c r="K1972" s="64" t="str">
        <f xml:space="preserve"> INDEX(Lookup!C:C, MATCH('Inp - BP final'!B1972, Lookup!B:B, 0),)</f>
        <v>WWN+ - DS capex</v>
      </c>
    </row>
    <row r="1973" spans="1:12">
      <c r="A1973" t="s">
        <v>357</v>
      </c>
      <c r="B1973" t="s">
        <v>327</v>
      </c>
      <c r="C1973" t="s">
        <v>328</v>
      </c>
      <c r="D1973" t="s">
        <v>47</v>
      </c>
      <c r="E1973" t="s">
        <v>41</v>
      </c>
      <c r="F1973" s="58" t="str">
        <f xml:space="preserve"> IF( ISNA( 'F_Input Override'!F1973 ), "", IF( ISBLANK( 'F_Input Override'!F1973 ), 'F_Inputs - BP'!F1973, 'F_Input Override'!F1973 ) )</f>
        <v/>
      </c>
      <c r="G1973" s="58" t="str">
        <f xml:space="preserve"> IF( ISNA( 'F_Input Override'!G1973 ), "", IF( ISBLANK( 'F_Input Override'!G1973 ), 'F_Inputs - BP'!G1973, 'F_Input Override'!G1973 ) )</f>
        <v/>
      </c>
      <c r="H1973" s="58" t="str">
        <f xml:space="preserve"> IF( ISNA( 'F_Input Override'!H1973 ), "", IF( ISBLANK( 'F_Input Override'!H1973 ), 'F_Inputs - BP'!H1973, 'F_Input Override'!H1973 ) )</f>
        <v/>
      </c>
      <c r="I1973" s="58" t="str">
        <f xml:space="preserve"> IF( ISNA( 'F_Input Override'!I1973 ), "", IF( ISBLANK( 'F_Input Override'!I1973 ), 'F_Inputs - BP'!I1973, 'F_Input Override'!I1973 ) )</f>
        <v/>
      </c>
      <c r="J1973" s="58" t="str">
        <f xml:space="preserve"> IF( ISNA( 'F_Input Override'!J1973 ), "", IF( ISBLANK( 'F_Input Override'!J1973 ), 'F_Inputs - BP'!J1973, 'F_Input Override'!J1973 ) )</f>
        <v/>
      </c>
      <c r="K1973" s="64" t="str">
        <f xml:space="preserve"> INDEX(Lookup!C:C, MATCH('Inp - BP final'!B1973, Lookup!B:B, 0),)</f>
        <v>WWN+ - DS capex</v>
      </c>
    </row>
    <row r="1974" spans="1:12">
      <c r="A1974" t="s">
        <v>357</v>
      </c>
      <c r="B1974" t="s">
        <v>329</v>
      </c>
      <c r="C1974" t="s">
        <v>330</v>
      </c>
      <c r="D1974" t="s">
        <v>47</v>
      </c>
      <c r="E1974" t="s">
        <v>41</v>
      </c>
      <c r="F1974" s="58" t="str">
        <f xml:space="preserve"> IF( ISNA( 'F_Input Override'!F1974 ), "", IF( ISBLANK( 'F_Input Override'!F1974 ), 'F_Inputs - BP'!F1974, 'F_Input Override'!F1974 ) )</f>
        <v/>
      </c>
      <c r="G1974" s="58" t="str">
        <f xml:space="preserve"> IF( ISNA( 'F_Input Override'!G1974 ), "", IF( ISBLANK( 'F_Input Override'!G1974 ), 'F_Inputs - BP'!G1974, 'F_Input Override'!G1974 ) )</f>
        <v/>
      </c>
      <c r="H1974" s="58" t="str">
        <f xml:space="preserve"> IF( ISNA( 'F_Input Override'!H1974 ), "", IF( ISBLANK( 'F_Input Override'!H1974 ), 'F_Inputs - BP'!H1974, 'F_Input Override'!H1974 ) )</f>
        <v/>
      </c>
      <c r="I1974" s="58" t="str">
        <f xml:space="preserve"> IF( ISNA( 'F_Input Override'!I1974 ), "", IF( ISBLANK( 'F_Input Override'!I1974 ), 'F_Inputs - BP'!I1974, 'F_Input Override'!I1974 ) )</f>
        <v/>
      </c>
      <c r="J1974" s="58" t="str">
        <f xml:space="preserve"> IF( ISNA( 'F_Input Override'!J1974 ), "", IF( ISBLANK( 'F_Input Override'!J1974 ), 'F_Inputs - BP'!J1974, 'F_Input Override'!J1974 ) )</f>
        <v/>
      </c>
      <c r="K1974" s="64" t="str">
        <f xml:space="preserve"> INDEX(Lookup!C:C, MATCH('Inp - BP final'!B1974, Lookup!B:B, 0),)</f>
        <v>WWN+ - DS capex</v>
      </c>
    </row>
    <row r="1975" spans="1:12">
      <c r="A1975" t="s">
        <v>357</v>
      </c>
      <c r="B1975" t="s">
        <v>331</v>
      </c>
      <c r="C1975" t="s">
        <v>332</v>
      </c>
      <c r="D1975" t="s">
        <v>47</v>
      </c>
      <c r="E1975" t="s">
        <v>41</v>
      </c>
      <c r="F1975" s="58" t="str">
        <f xml:space="preserve"> IF( ISNA( 'F_Input Override'!F1975 ), "", IF( ISBLANK( 'F_Input Override'!F1975 ), 'F_Inputs - BP'!F1975, 'F_Input Override'!F1975 ) )</f>
        <v/>
      </c>
      <c r="G1975" s="58" t="str">
        <f xml:space="preserve"> IF( ISNA( 'F_Input Override'!G1975 ), "", IF( ISBLANK( 'F_Input Override'!G1975 ), 'F_Inputs - BP'!G1975, 'F_Input Override'!G1975 ) )</f>
        <v/>
      </c>
      <c r="H1975" s="58" t="str">
        <f xml:space="preserve"> IF( ISNA( 'F_Input Override'!H1975 ), "", IF( ISBLANK( 'F_Input Override'!H1975 ), 'F_Inputs - BP'!H1975, 'F_Input Override'!H1975 ) )</f>
        <v/>
      </c>
      <c r="I1975" s="58" t="str">
        <f xml:space="preserve"> IF( ISNA( 'F_Input Override'!I1975 ), "", IF( ISBLANK( 'F_Input Override'!I1975 ), 'F_Inputs - BP'!I1975, 'F_Input Override'!I1975 ) )</f>
        <v/>
      </c>
      <c r="J1975" s="58" t="str">
        <f xml:space="preserve"> IF( ISNA( 'F_Input Override'!J1975 ), "", IF( ISBLANK( 'F_Input Override'!J1975 ), 'F_Inputs - BP'!J1975, 'F_Input Override'!J1975 ) )</f>
        <v/>
      </c>
      <c r="K1975" s="64" t="str">
        <f xml:space="preserve"> INDEX(Lookup!C:C, MATCH('Inp - BP final'!B1975, Lookup!B:B, 0),)</f>
        <v>WWN+ - DS capex</v>
      </c>
    </row>
    <row r="1976" spans="1:12">
      <c r="A1976" t="s">
        <v>357</v>
      </c>
      <c r="B1976" t="s">
        <v>333</v>
      </c>
      <c r="C1976" t="s">
        <v>334</v>
      </c>
      <c r="D1976" t="s">
        <v>47</v>
      </c>
      <c r="E1976" t="s">
        <v>41</v>
      </c>
      <c r="F1976" s="58">
        <f xml:space="preserve"> IF( ISNA( 'F_Input Override'!F1976 ), "", IF( ISBLANK( 'F_Input Override'!F1976 ), 'F_Inputs - BP'!F1976, 'F_Input Override'!F1976 ) )</f>
        <v>0</v>
      </c>
      <c r="G1976" s="58">
        <f xml:space="preserve"> IF( ISNA( 'F_Input Override'!G1976 ), "", IF( ISBLANK( 'F_Input Override'!G1976 ), 'F_Inputs - BP'!G1976, 'F_Input Override'!G1976 ) )</f>
        <v>0</v>
      </c>
      <c r="H1976" s="58">
        <f xml:space="preserve"> IF( ISNA( 'F_Input Override'!H1976 ), "", IF( ISBLANK( 'F_Input Override'!H1976 ), 'F_Inputs - BP'!H1976, 'F_Input Override'!H1976 ) )</f>
        <v>0</v>
      </c>
      <c r="I1976" s="58">
        <f xml:space="preserve"> IF( ISNA( 'F_Input Override'!I1976 ), "", IF( ISBLANK( 'F_Input Override'!I1976 ), 'F_Inputs - BP'!I1976, 'F_Input Override'!I1976 ) )</f>
        <v>0</v>
      </c>
      <c r="J1976" s="58">
        <f xml:space="preserve"> IF( ISNA( 'F_Input Override'!J1976 ), "", IF( ISBLANK( 'F_Input Override'!J1976 ), 'F_Inputs - BP'!J1976, 'F_Input Override'!J1976 ) )</f>
        <v>0</v>
      </c>
      <c r="K1976" s="64" t="str">
        <f xml:space="preserve"> INDEX(Lookup!C:C, MATCH('Inp - BP final'!B1976, Lookup!B:B, 0),)</f>
        <v>WWN+ - Total DS capex</v>
      </c>
      <c r="L1976" t="s">
        <v>366</v>
      </c>
    </row>
    <row r="1977" spans="1:12">
      <c r="A1977" t="s">
        <v>357</v>
      </c>
      <c r="B1977" t="s">
        <v>335</v>
      </c>
      <c r="C1977" t="s">
        <v>336</v>
      </c>
      <c r="D1977" t="s">
        <v>47</v>
      </c>
      <c r="E1977" t="s">
        <v>41</v>
      </c>
      <c r="F1977" s="58" t="str">
        <f xml:space="preserve"> IF( ISNA( 'F_Input Override'!F1977 ), "", IF( ISBLANK( 'F_Input Override'!F1977 ), 'F_Inputs - BP'!F1977, 'F_Input Override'!F1977 ) )</f>
        <v/>
      </c>
      <c r="G1977" s="58" t="str">
        <f xml:space="preserve"> IF( ISNA( 'F_Input Override'!G1977 ), "", IF( ISBLANK( 'F_Input Override'!G1977 ), 'F_Inputs - BP'!G1977, 'F_Input Override'!G1977 ) )</f>
        <v/>
      </c>
      <c r="H1977" s="58" t="str">
        <f xml:space="preserve"> IF( ISNA( 'F_Input Override'!H1977 ), "", IF( ISBLANK( 'F_Input Override'!H1977 ), 'F_Inputs - BP'!H1977, 'F_Input Override'!H1977 ) )</f>
        <v/>
      </c>
      <c r="I1977" s="58" t="str">
        <f xml:space="preserve"> IF( ISNA( 'F_Input Override'!I1977 ), "", IF( ISBLANK( 'F_Input Override'!I1977 ), 'F_Inputs - BP'!I1977, 'F_Input Override'!I1977 ) )</f>
        <v/>
      </c>
      <c r="J1977" s="58" t="str">
        <f xml:space="preserve"> IF( ISNA( 'F_Input Override'!J1977 ), "", IF( ISBLANK( 'F_Input Override'!J1977 ), 'F_Inputs - BP'!J1977, 'F_Input Override'!J1977 ) )</f>
        <v/>
      </c>
      <c r="K1977" s="64" t="str">
        <f xml:space="preserve"> INDEX(Lookup!C:C, MATCH('Inp - BP final'!B1977, Lookup!B:B, 0),)</f>
        <v>WWN+ - DS opex</v>
      </c>
    </row>
    <row r="1978" spans="1:12">
      <c r="A1978" t="s">
        <v>357</v>
      </c>
      <c r="B1978" t="s">
        <v>337</v>
      </c>
      <c r="C1978" t="s">
        <v>338</v>
      </c>
      <c r="D1978" t="s">
        <v>47</v>
      </c>
      <c r="E1978" t="s">
        <v>41</v>
      </c>
      <c r="F1978" s="58" t="str">
        <f xml:space="preserve"> IF( ISNA( 'F_Input Override'!F1978 ), "", IF( ISBLANK( 'F_Input Override'!F1978 ), 'F_Inputs - BP'!F1978, 'F_Input Override'!F1978 ) )</f>
        <v/>
      </c>
      <c r="G1978" s="58" t="str">
        <f xml:space="preserve"> IF( ISNA( 'F_Input Override'!G1978 ), "", IF( ISBLANK( 'F_Input Override'!G1978 ), 'F_Inputs - BP'!G1978, 'F_Input Override'!G1978 ) )</f>
        <v/>
      </c>
      <c r="H1978" s="58" t="str">
        <f xml:space="preserve"> IF( ISNA( 'F_Input Override'!H1978 ), "", IF( ISBLANK( 'F_Input Override'!H1978 ), 'F_Inputs - BP'!H1978, 'F_Input Override'!H1978 ) )</f>
        <v/>
      </c>
      <c r="I1978" s="58" t="str">
        <f xml:space="preserve"> IF( ISNA( 'F_Input Override'!I1978 ), "", IF( ISBLANK( 'F_Input Override'!I1978 ), 'F_Inputs - BP'!I1978, 'F_Input Override'!I1978 ) )</f>
        <v/>
      </c>
      <c r="J1978" s="58" t="str">
        <f xml:space="preserve"> IF( ISNA( 'F_Input Override'!J1978 ), "", IF( ISBLANK( 'F_Input Override'!J1978 ), 'F_Inputs - BP'!J1978, 'F_Input Override'!J1978 ) )</f>
        <v/>
      </c>
      <c r="K1978" s="64" t="str">
        <f xml:space="preserve"> INDEX(Lookup!C:C, MATCH('Inp - BP final'!B1978, Lookup!B:B, 0),)</f>
        <v>WWN+ - DS opex</v>
      </c>
    </row>
    <row r="1979" spans="1:12">
      <c r="A1979" t="s">
        <v>357</v>
      </c>
      <c r="B1979" t="s">
        <v>339</v>
      </c>
      <c r="C1979" t="s">
        <v>340</v>
      </c>
      <c r="D1979" t="s">
        <v>47</v>
      </c>
      <c r="E1979" t="s">
        <v>41</v>
      </c>
      <c r="F1979" s="58" t="str">
        <f xml:space="preserve"> IF( ISNA( 'F_Input Override'!F1979 ), "", IF( ISBLANK( 'F_Input Override'!F1979 ), 'F_Inputs - BP'!F1979, 'F_Input Override'!F1979 ) )</f>
        <v/>
      </c>
      <c r="G1979" s="58" t="str">
        <f xml:space="preserve"> IF( ISNA( 'F_Input Override'!G1979 ), "", IF( ISBLANK( 'F_Input Override'!G1979 ), 'F_Inputs - BP'!G1979, 'F_Input Override'!G1979 ) )</f>
        <v/>
      </c>
      <c r="H1979" s="58" t="str">
        <f xml:space="preserve"> IF( ISNA( 'F_Input Override'!H1979 ), "", IF( ISBLANK( 'F_Input Override'!H1979 ), 'F_Inputs - BP'!H1979, 'F_Input Override'!H1979 ) )</f>
        <v/>
      </c>
      <c r="I1979" s="58" t="str">
        <f xml:space="preserve"> IF( ISNA( 'F_Input Override'!I1979 ), "", IF( ISBLANK( 'F_Input Override'!I1979 ), 'F_Inputs - BP'!I1979, 'F_Input Override'!I1979 ) )</f>
        <v/>
      </c>
      <c r="J1979" s="58" t="str">
        <f xml:space="preserve"> IF( ISNA( 'F_Input Override'!J1979 ), "", IF( ISBLANK( 'F_Input Override'!J1979 ), 'F_Inputs - BP'!J1979, 'F_Input Override'!J1979 ) )</f>
        <v/>
      </c>
      <c r="K1979" s="64" t="str">
        <f xml:space="preserve"> INDEX(Lookup!C:C, MATCH('Inp - BP final'!B1979, Lookup!B:B, 0),)</f>
        <v>WWN+ - DS opex</v>
      </c>
    </row>
    <row r="1980" spans="1:12">
      <c r="A1980" t="s">
        <v>357</v>
      </c>
      <c r="B1980" t="s">
        <v>341</v>
      </c>
      <c r="C1980" t="s">
        <v>342</v>
      </c>
      <c r="D1980" t="s">
        <v>47</v>
      </c>
      <c r="E1980" t="s">
        <v>41</v>
      </c>
      <c r="F1980" s="58" t="str">
        <f xml:space="preserve"> IF( ISNA( 'F_Input Override'!F1980 ), "", IF( ISBLANK( 'F_Input Override'!F1980 ), 'F_Inputs - BP'!F1980, 'F_Input Override'!F1980 ) )</f>
        <v/>
      </c>
      <c r="G1980" s="58" t="str">
        <f xml:space="preserve"> IF( ISNA( 'F_Input Override'!G1980 ), "", IF( ISBLANK( 'F_Input Override'!G1980 ), 'F_Inputs - BP'!G1980, 'F_Input Override'!G1980 ) )</f>
        <v/>
      </c>
      <c r="H1980" s="58" t="str">
        <f xml:space="preserve"> IF( ISNA( 'F_Input Override'!H1980 ), "", IF( ISBLANK( 'F_Input Override'!H1980 ), 'F_Inputs - BP'!H1980, 'F_Input Override'!H1980 ) )</f>
        <v/>
      </c>
      <c r="I1980" s="58" t="str">
        <f xml:space="preserve"> IF( ISNA( 'F_Input Override'!I1980 ), "", IF( ISBLANK( 'F_Input Override'!I1980 ), 'F_Inputs - BP'!I1980, 'F_Input Override'!I1980 ) )</f>
        <v/>
      </c>
      <c r="J1980" s="58" t="str">
        <f xml:space="preserve"> IF( ISNA( 'F_Input Override'!J1980 ), "", IF( ISBLANK( 'F_Input Override'!J1980 ), 'F_Inputs - BP'!J1980, 'F_Input Override'!J1980 ) )</f>
        <v/>
      </c>
      <c r="K1980" s="64" t="str">
        <f xml:space="preserve"> INDEX(Lookup!C:C, MATCH('Inp - BP final'!B1980, Lookup!B:B, 0),)</f>
        <v>WWN+ - DS opex</v>
      </c>
    </row>
    <row r="1981" spans="1:12">
      <c r="A1981" t="s">
        <v>357</v>
      </c>
      <c r="B1981" t="s">
        <v>343</v>
      </c>
      <c r="C1981" t="s">
        <v>344</v>
      </c>
      <c r="D1981" t="s">
        <v>47</v>
      </c>
      <c r="E1981" t="s">
        <v>41</v>
      </c>
      <c r="F1981" s="58" t="str">
        <f xml:space="preserve"> IF( ISNA( 'F_Input Override'!F1981 ), "", IF( ISBLANK( 'F_Input Override'!F1981 ), 'F_Inputs - BP'!F1981, 'F_Input Override'!F1981 ) )</f>
        <v/>
      </c>
      <c r="G1981" s="58" t="str">
        <f xml:space="preserve"> IF( ISNA( 'F_Input Override'!G1981 ), "", IF( ISBLANK( 'F_Input Override'!G1981 ), 'F_Inputs - BP'!G1981, 'F_Input Override'!G1981 ) )</f>
        <v/>
      </c>
      <c r="H1981" s="58" t="str">
        <f xml:space="preserve"> IF( ISNA( 'F_Input Override'!H1981 ), "", IF( ISBLANK( 'F_Input Override'!H1981 ), 'F_Inputs - BP'!H1981, 'F_Input Override'!H1981 ) )</f>
        <v/>
      </c>
      <c r="I1981" s="58" t="str">
        <f xml:space="preserve"> IF( ISNA( 'F_Input Override'!I1981 ), "", IF( ISBLANK( 'F_Input Override'!I1981 ), 'F_Inputs - BP'!I1981, 'F_Input Override'!I1981 ) )</f>
        <v/>
      </c>
      <c r="J1981" s="58" t="str">
        <f xml:space="preserve"> IF( ISNA( 'F_Input Override'!J1981 ), "", IF( ISBLANK( 'F_Input Override'!J1981 ), 'F_Inputs - BP'!J1981, 'F_Input Override'!J1981 ) )</f>
        <v/>
      </c>
      <c r="K1981" s="64" t="str">
        <f xml:space="preserve"> INDEX(Lookup!C:C, MATCH('Inp - BP final'!B1981, Lookup!B:B, 0),)</f>
        <v>WWN+ - DS opex</v>
      </c>
    </row>
    <row r="1982" spans="1:12">
      <c r="A1982" t="s">
        <v>357</v>
      </c>
      <c r="B1982" t="s">
        <v>345</v>
      </c>
      <c r="C1982" t="s">
        <v>346</v>
      </c>
      <c r="D1982" t="s">
        <v>47</v>
      </c>
      <c r="E1982" t="s">
        <v>41</v>
      </c>
      <c r="F1982" s="58">
        <f xml:space="preserve"> IF( ISNA( 'F_Input Override'!F1982 ), "", IF( ISBLANK( 'F_Input Override'!F1982 ), 'F_Inputs - BP'!F1982, 'F_Input Override'!F1982 ) )</f>
        <v>0</v>
      </c>
      <c r="G1982" s="58">
        <f xml:space="preserve"> IF( ISNA( 'F_Input Override'!G1982 ), "", IF( ISBLANK( 'F_Input Override'!G1982 ), 'F_Inputs - BP'!G1982, 'F_Input Override'!G1982 ) )</f>
        <v>0</v>
      </c>
      <c r="H1982" s="58">
        <f xml:space="preserve"> IF( ISNA( 'F_Input Override'!H1982 ), "", IF( ISBLANK( 'F_Input Override'!H1982 ), 'F_Inputs - BP'!H1982, 'F_Input Override'!H1982 ) )</f>
        <v>0</v>
      </c>
      <c r="I1982" s="58">
        <f xml:space="preserve"> IF( ISNA( 'F_Input Override'!I1982 ), "", IF( ISBLANK( 'F_Input Override'!I1982 ), 'F_Inputs - BP'!I1982, 'F_Input Override'!I1982 ) )</f>
        <v>0</v>
      </c>
      <c r="J1982" s="58">
        <f xml:space="preserve"> IF( ISNA( 'F_Input Override'!J1982 ), "", IF( ISBLANK( 'F_Input Override'!J1982 ), 'F_Inputs - BP'!J1982, 'F_Input Override'!J1982 ) )</f>
        <v>0</v>
      </c>
      <c r="K1982" s="64" t="str">
        <f xml:space="preserve"> INDEX(Lookup!C:C, MATCH('Inp - BP final'!B1982, Lookup!B:B, 0),)</f>
        <v>WWN+ - Total DS opex</v>
      </c>
      <c r="L1982" t="s">
        <v>366</v>
      </c>
    </row>
    <row r="1983" spans="1:12">
      <c r="A1983" t="s">
        <v>358</v>
      </c>
      <c r="B1983" t="s">
        <v>45</v>
      </c>
      <c r="C1983" t="s">
        <v>46</v>
      </c>
      <c r="D1983" t="s">
        <v>47</v>
      </c>
      <c r="E1983" t="s">
        <v>41</v>
      </c>
      <c r="F1983" s="58">
        <f xml:space="preserve"> IF( ISNA( 'F_Input Override'!F1983 ), "", IF( ISBLANK( 'F_Input Override'!F1983 ), 'F_Inputs - BP'!F1983, 'F_Input Override'!F1983 ) )</f>
        <v>6.8143670600000004</v>
      </c>
      <c r="G1983" s="58">
        <f xml:space="preserve"> IF( ISNA( 'F_Input Override'!G1983 ), "", IF( ISBLANK( 'F_Input Override'!G1983 ), 'F_Inputs - BP'!G1983, 'F_Input Override'!G1983 ) )</f>
        <v>6.623342192</v>
      </c>
      <c r="H1983" s="58">
        <f xml:space="preserve"> IF( ISNA( 'F_Input Override'!H1983 ), "", IF( ISBLANK( 'F_Input Override'!H1983 ), 'F_Inputs - BP'!H1983, 'F_Input Override'!H1983 ) )</f>
        <v>6.4350671569999998</v>
      </c>
      <c r="I1983" s="58">
        <f xml:space="preserve"> IF( ISNA( 'F_Input Override'!I1983 ), "", IF( ISBLANK( 'F_Input Override'!I1983 ), 'F_Inputs - BP'!I1983, 'F_Input Override'!I1983 ) )</f>
        <v>6.323036256</v>
      </c>
      <c r="J1983" s="58">
        <f xml:space="preserve"> IF( ISNA( 'F_Input Override'!J1983 ), "", IF( ISBLANK( 'F_Input Override'!J1983 ), 'F_Inputs - BP'!J1983, 'F_Input Override'!J1983 ) )</f>
        <v>6.08764796</v>
      </c>
      <c r="K1983" s="64" t="str">
        <f xml:space="preserve"> INDEX(Lookup!C:C, MATCH('Inp - BP final'!B1983, Lookup!B:B, 0),)</f>
        <v>WR - Base opex</v>
      </c>
    </row>
    <row r="1984" spans="1:12">
      <c r="A1984" t="s">
        <v>358</v>
      </c>
      <c r="B1984" t="s">
        <v>48</v>
      </c>
      <c r="C1984" t="s">
        <v>49</v>
      </c>
      <c r="D1984" t="s">
        <v>47</v>
      </c>
      <c r="E1984" t="s">
        <v>41</v>
      </c>
      <c r="F1984" s="58">
        <f xml:space="preserve"> IF( ISNA( 'F_Input Override'!F1984 ), "", IF( ISBLANK( 'F_Input Override'!F1984 ), 'F_Inputs - BP'!F1984, 'F_Input Override'!F1984 ) )</f>
        <v>0</v>
      </c>
      <c r="G1984" s="58">
        <f xml:space="preserve"> IF( ISNA( 'F_Input Override'!G1984 ), "", IF( ISBLANK( 'F_Input Override'!G1984 ), 'F_Inputs - BP'!G1984, 'F_Input Override'!G1984 ) )</f>
        <v>0</v>
      </c>
      <c r="H1984" s="58">
        <f xml:space="preserve"> IF( ISNA( 'F_Input Override'!H1984 ), "", IF( ISBLANK( 'F_Input Override'!H1984 ), 'F_Inputs - BP'!H1984, 'F_Input Override'!H1984 ) )</f>
        <v>0</v>
      </c>
      <c r="I1984" s="58">
        <f xml:space="preserve"> IF( ISNA( 'F_Input Override'!I1984 ), "", IF( ISBLANK( 'F_Input Override'!I1984 ), 'F_Inputs - BP'!I1984, 'F_Input Override'!I1984 ) )</f>
        <v>0</v>
      </c>
      <c r="J1984" s="58">
        <f xml:space="preserve"> IF( ISNA( 'F_Input Override'!J1984 ), "", IF( ISBLANK( 'F_Input Override'!J1984 ), 'F_Inputs - BP'!J1984, 'F_Input Override'!J1984 ) )</f>
        <v>0</v>
      </c>
      <c r="K1984" s="64" t="str">
        <f xml:space="preserve"> INDEX(Lookup!C:C, MATCH('Inp - BP final'!B1984, Lookup!B:B, 0),)</f>
        <v>WN+ - Base opex</v>
      </c>
    </row>
    <row r="1985" spans="1:12">
      <c r="A1985" t="s">
        <v>358</v>
      </c>
      <c r="B1985" t="s">
        <v>50</v>
      </c>
      <c r="C1985" t="s">
        <v>51</v>
      </c>
      <c r="D1985" t="s">
        <v>47</v>
      </c>
      <c r="E1985" t="s">
        <v>41</v>
      </c>
      <c r="F1985" s="58">
        <f xml:space="preserve"> IF( ISNA( 'F_Input Override'!F1985 ), "", IF( ISBLANK( 'F_Input Override'!F1985 ), 'F_Inputs - BP'!F1985, 'F_Input Override'!F1985 ) )</f>
        <v>2.8198190000000001E-2</v>
      </c>
      <c r="G1985" s="58">
        <f xml:space="preserve"> IF( ISNA( 'F_Input Override'!G1985 ), "", IF( ISBLANK( 'F_Input Override'!G1985 ), 'F_Inputs - BP'!G1985, 'F_Input Override'!G1985 ) )</f>
        <v>2.7215027999999999E-2</v>
      </c>
      <c r="H1985" s="58">
        <f xml:space="preserve"> IF( ISNA( 'F_Input Override'!H1985 ), "", IF( ISBLANK( 'F_Input Override'!H1985 ), 'F_Inputs - BP'!H1985, 'F_Input Override'!H1985 ) )</f>
        <v>2.7314982000000002E-2</v>
      </c>
      <c r="I1985" s="58">
        <f xml:space="preserve"> IF( ISNA( 'F_Input Override'!I1985 ), "", IF( ISBLANK( 'F_Input Override'!I1985 ), 'F_Inputs - BP'!I1985, 'F_Input Override'!I1985 ) )</f>
        <v>2.7428543999999999E-2</v>
      </c>
      <c r="J1985" s="58">
        <f xml:space="preserve"> IF( ISNA( 'F_Input Override'!J1985 ), "", IF( ISBLANK( 'F_Input Override'!J1985 ), 'F_Inputs - BP'!J1985, 'F_Input Override'!J1985 ) )</f>
        <v>2.5534319999999999E-2</v>
      </c>
      <c r="K1985" s="64" t="str">
        <f xml:space="preserve"> INDEX(Lookup!C:C, MATCH('Inp - BP final'!B1985, Lookup!B:B, 0),)</f>
        <v>WN+ - Base opex</v>
      </c>
    </row>
    <row r="1986" spans="1:12">
      <c r="A1986" t="s">
        <v>358</v>
      </c>
      <c r="B1986" t="s">
        <v>52</v>
      </c>
      <c r="C1986" t="s">
        <v>53</v>
      </c>
      <c r="D1986" t="s">
        <v>47</v>
      </c>
      <c r="E1986" t="s">
        <v>41</v>
      </c>
      <c r="F1986" s="58">
        <f xml:space="preserve"> IF( ISNA( 'F_Input Override'!F1986 ), "", IF( ISBLANK( 'F_Input Override'!F1986 ), 'F_Inputs - BP'!F1986, 'F_Input Override'!F1986 ) )</f>
        <v>5.71104118492</v>
      </c>
      <c r="G1986" s="58">
        <f xml:space="preserve"> IF( ISNA( 'F_Input Override'!G1986 ), "", IF( ISBLANK( 'F_Input Override'!G1986 ), 'F_Inputs - BP'!G1986, 'F_Input Override'!G1986 ) )</f>
        <v>5.2597389360000006</v>
      </c>
      <c r="H1986" s="58">
        <f xml:space="preserve"> IF( ISNA( 'F_Input Override'!H1986 ), "", IF( ISBLANK( 'F_Input Override'!H1986 ), 'F_Inputs - BP'!H1986, 'F_Input Override'!H1986 ) )</f>
        <v>5.0647808900000006</v>
      </c>
      <c r="I1986" s="58">
        <f xml:space="preserve"> IF( ISNA( 'F_Input Override'!I1986 ), "", IF( ISBLANK( 'F_Input Override'!I1986 ), 'F_Inputs - BP'!I1986, 'F_Input Override'!I1986 ) )</f>
        <v>4.6888495680000002</v>
      </c>
      <c r="J1986" s="58">
        <f xml:space="preserve"> IF( ISNA( 'F_Input Override'!J1986 ), "", IF( ISBLANK( 'F_Input Override'!J1986 ), 'F_Inputs - BP'!J1986, 'F_Input Override'!J1986 ) )</f>
        <v>4.1465400900000002</v>
      </c>
      <c r="K1986" s="64" t="str">
        <f xml:space="preserve"> INDEX(Lookup!C:C, MATCH('Inp - BP final'!B1986, Lookup!B:B, 0),)</f>
        <v>WN+ - Base opex</v>
      </c>
    </row>
    <row r="1987" spans="1:12">
      <c r="A1987" t="s">
        <v>358</v>
      </c>
      <c r="B1987" t="s">
        <v>54</v>
      </c>
      <c r="C1987" t="s">
        <v>55</v>
      </c>
      <c r="D1987" t="s">
        <v>47</v>
      </c>
      <c r="E1987" t="s">
        <v>41</v>
      </c>
      <c r="F1987" s="58">
        <f xml:space="preserve"> IF( ISNA( 'F_Input Override'!F1987 ), "", IF( ISBLANK( 'F_Input Override'!F1987 ), 'F_Inputs - BP'!F1987, 'F_Input Override'!F1987 ) )</f>
        <v>14.01329313984</v>
      </c>
      <c r="G1987" s="58">
        <f xml:space="preserve"> IF( ISNA( 'F_Input Override'!G1987 ), "", IF( ISBLANK( 'F_Input Override'!G1987 ), 'F_Inputs - BP'!G1987, 'F_Input Override'!G1987 ) )</f>
        <v>13.648868816</v>
      </c>
      <c r="H1987" s="58">
        <f xml:space="preserve"> IF( ISNA( 'F_Input Override'!H1987 ), "", IF( ISBLANK( 'F_Input Override'!H1987 ), 'F_Inputs - BP'!H1987, 'F_Input Override'!H1987 ) )</f>
        <v>13.181267958999999</v>
      </c>
      <c r="I1987" s="58">
        <f xml:space="preserve"> IF( ISNA( 'F_Input Override'!I1987 ), "", IF( ISBLANK( 'F_Input Override'!I1987 ), 'F_Inputs - BP'!I1987, 'F_Input Override'!I1987 ) )</f>
        <v>12.638925904000001</v>
      </c>
      <c r="J1987" s="58">
        <f xml:space="preserve"> IF( ISNA( 'F_Input Override'!J1987 ), "", IF( ISBLANK( 'F_Input Override'!J1987 ), 'F_Inputs - BP'!J1987, 'F_Input Override'!J1987 ) )</f>
        <v>12.242826148000001</v>
      </c>
      <c r="K1987" s="64" t="str">
        <f xml:space="preserve"> INDEX(Lookup!C:C, MATCH('Inp - BP final'!B1987, Lookup!B:B, 0),)</f>
        <v>WN+ - Base opex</v>
      </c>
    </row>
    <row r="1988" spans="1:12">
      <c r="A1988" t="s">
        <v>358</v>
      </c>
      <c r="B1988" t="s">
        <v>56</v>
      </c>
      <c r="C1988" t="s">
        <v>57</v>
      </c>
      <c r="D1988" t="s">
        <v>47</v>
      </c>
      <c r="E1988" t="s">
        <v>41</v>
      </c>
      <c r="F1988" s="58">
        <f xml:space="preserve"> IF( ISNA( 'F_Input Override'!F1988 ), "", IF( ISBLANK( 'F_Input Override'!F1988 ), 'F_Inputs - BP'!F1988, 'F_Input Override'!F1988 ) )</f>
        <v>26.566899574760001</v>
      </c>
      <c r="G1988" s="58">
        <f xml:space="preserve"> IF( ISNA( 'F_Input Override'!G1988 ), "", IF( ISBLANK( 'F_Input Override'!G1988 ), 'F_Inputs - BP'!G1988, 'F_Input Override'!G1988 ) )</f>
        <v>25.559164972000001</v>
      </c>
      <c r="H1988" s="58">
        <f xml:space="preserve"> IF( ISNA( 'F_Input Override'!H1988 ), "", IF( ISBLANK( 'F_Input Override'!H1988 ), 'F_Inputs - BP'!H1988, 'F_Input Override'!H1988 ) )</f>
        <v>24.708430988</v>
      </c>
      <c r="I1988" s="58">
        <f xml:space="preserve"> IF( ISNA( 'F_Input Override'!I1988 ), "", IF( ISBLANK( 'F_Input Override'!I1988 ), 'F_Inputs - BP'!I1988, 'F_Input Override'!I1988 ) )</f>
        <v>23.678240272</v>
      </c>
      <c r="J1988" s="58">
        <f xml:space="preserve"> IF( ISNA( 'F_Input Override'!J1988 ), "", IF( ISBLANK( 'F_Input Override'!J1988 ), 'F_Inputs - BP'!J1988, 'F_Input Override'!J1988 ) )</f>
        <v>22.502548518000001</v>
      </c>
      <c r="K1988" s="64" t="str">
        <f xml:space="preserve"> INDEX(Lookup!C:C, MATCH('Inp - BP final'!B1988, Lookup!B:B, 0),)</f>
        <v>Total - Base opex</v>
      </c>
      <c r="L1988" t="s">
        <v>366</v>
      </c>
    </row>
    <row r="1989" spans="1:12">
      <c r="A1989" t="s">
        <v>358</v>
      </c>
      <c r="B1989" t="s">
        <v>58</v>
      </c>
      <c r="C1989" t="s">
        <v>59</v>
      </c>
      <c r="D1989" t="s">
        <v>47</v>
      </c>
      <c r="E1989" t="s">
        <v>41</v>
      </c>
      <c r="F1989" s="58">
        <f xml:space="preserve"> IF( ISNA( 'F_Input Override'!F1989 ), "", IF( ISBLANK( 'F_Input Override'!F1989 ), 'F_Inputs - BP'!F1989, 'F_Input Override'!F1989 ) )</f>
        <v>0.34431304000000001</v>
      </c>
      <c r="G1989" s="58">
        <f xml:space="preserve"> IF( ISNA( 'F_Input Override'!G1989 ), "", IF( ISBLANK( 'F_Input Override'!G1989 ), 'F_Inputs - BP'!G1989, 'F_Input Override'!G1989 ) )</f>
        <v>0.46695436800000001</v>
      </c>
      <c r="H1989" s="58">
        <f xml:space="preserve"> IF( ISNA( 'F_Input Override'!H1989 ), "", IF( ISBLANK( 'F_Input Override'!H1989 ), 'F_Inputs - BP'!H1989, 'F_Input Override'!H1989 ) )</f>
        <v>0.57048053799999998</v>
      </c>
      <c r="I1989" s="58">
        <f xml:space="preserve"> IF( ISNA( 'F_Input Override'!I1989 ), "", IF( ISBLANK( 'F_Input Override'!I1989 ), 'F_Inputs - BP'!I1989, 'F_Input Override'!I1989 ) )</f>
        <v>0.58433731200000005</v>
      </c>
      <c r="J1989" s="58">
        <f xml:space="preserve"> IF( ISNA( 'F_Input Override'!J1989 ), "", IF( ISBLANK( 'F_Input Override'!J1989 ), 'F_Inputs - BP'!J1989, 'F_Input Override'!J1989 ) )</f>
        <v>0.62978352000000004</v>
      </c>
      <c r="K1989" s="64" t="str">
        <f xml:space="preserve"> INDEX(Lookup!C:C, MATCH('Inp - BP final'!B1989, Lookup!B:B, 0),)</f>
        <v>WR - Enh opex</v>
      </c>
    </row>
    <row r="1990" spans="1:12">
      <c r="A1990" t="s">
        <v>358</v>
      </c>
      <c r="B1990" t="s">
        <v>60</v>
      </c>
      <c r="C1990" t="s">
        <v>61</v>
      </c>
      <c r="D1990" t="s">
        <v>47</v>
      </c>
      <c r="E1990" t="s">
        <v>41</v>
      </c>
      <c r="F1990" s="58">
        <f xml:space="preserve"> IF( ISNA( 'F_Input Override'!F1990 ), "", IF( ISBLANK( 'F_Input Override'!F1990 ), 'F_Inputs - BP'!F1990, 'F_Input Override'!F1990 ) )</f>
        <v>0</v>
      </c>
      <c r="G1990" s="58">
        <f xml:space="preserve"> IF( ISNA( 'F_Input Override'!G1990 ), "", IF( ISBLANK( 'F_Input Override'!G1990 ), 'F_Inputs - BP'!G1990, 'F_Input Override'!G1990 ) )</f>
        <v>0</v>
      </c>
      <c r="H1990" s="58">
        <f xml:space="preserve"> IF( ISNA( 'F_Input Override'!H1990 ), "", IF( ISBLANK( 'F_Input Override'!H1990 ), 'F_Inputs - BP'!H1990, 'F_Input Override'!H1990 ) )</f>
        <v>0</v>
      </c>
      <c r="I1990" s="58">
        <f xml:space="preserve"> IF( ISNA( 'F_Input Override'!I1990 ), "", IF( ISBLANK( 'F_Input Override'!I1990 ), 'F_Inputs - BP'!I1990, 'F_Input Override'!I1990 ) )</f>
        <v>0</v>
      </c>
      <c r="J1990" s="58">
        <f xml:space="preserve"> IF( ISNA( 'F_Input Override'!J1990 ), "", IF( ISBLANK( 'F_Input Override'!J1990 ), 'F_Inputs - BP'!J1990, 'F_Input Override'!J1990 ) )</f>
        <v>0</v>
      </c>
      <c r="K1990" s="64" t="str">
        <f xml:space="preserve"> INDEX(Lookup!C:C, MATCH('Inp - BP final'!B1990, Lookup!B:B, 0),)</f>
        <v>WN+ - Enh opex</v>
      </c>
    </row>
    <row r="1991" spans="1:12">
      <c r="A1991" t="s">
        <v>358</v>
      </c>
      <c r="B1991" t="s">
        <v>62</v>
      </c>
      <c r="C1991" t="s">
        <v>63</v>
      </c>
      <c r="D1991" t="s">
        <v>47</v>
      </c>
      <c r="E1991" t="s">
        <v>41</v>
      </c>
      <c r="F1991" s="58">
        <f xml:space="preserve"> IF( ISNA( 'F_Input Override'!F1991 ), "", IF( ISBLANK( 'F_Input Override'!F1991 ), 'F_Inputs - BP'!F1991, 'F_Input Override'!F1991 ) )</f>
        <v>0</v>
      </c>
      <c r="G1991" s="58">
        <f xml:space="preserve"> IF( ISNA( 'F_Input Override'!G1991 ), "", IF( ISBLANK( 'F_Input Override'!G1991 ), 'F_Inputs - BP'!G1991, 'F_Input Override'!G1991 ) )</f>
        <v>0</v>
      </c>
      <c r="H1991" s="58">
        <f xml:space="preserve"> IF( ISNA( 'F_Input Override'!H1991 ), "", IF( ISBLANK( 'F_Input Override'!H1991 ), 'F_Inputs - BP'!H1991, 'F_Input Override'!H1991 ) )</f>
        <v>0</v>
      </c>
      <c r="I1991" s="58">
        <f xml:space="preserve"> IF( ISNA( 'F_Input Override'!I1991 ), "", IF( ISBLANK( 'F_Input Override'!I1991 ), 'F_Inputs - BP'!I1991, 'F_Input Override'!I1991 ) )</f>
        <v>0</v>
      </c>
      <c r="J1991" s="58">
        <f xml:space="preserve"> IF( ISNA( 'F_Input Override'!J1991 ), "", IF( ISBLANK( 'F_Input Override'!J1991 ), 'F_Inputs - BP'!J1991, 'F_Input Override'!J1991 ) )</f>
        <v>0</v>
      </c>
      <c r="K1991" s="64" t="str">
        <f xml:space="preserve"> INDEX(Lookup!C:C, MATCH('Inp - BP final'!B1991, Lookup!B:B, 0),)</f>
        <v>WN+ - Enh opex</v>
      </c>
    </row>
    <row r="1992" spans="1:12">
      <c r="A1992" t="s">
        <v>358</v>
      </c>
      <c r="B1992" t="s">
        <v>64</v>
      </c>
      <c r="C1992" t="s">
        <v>65</v>
      </c>
      <c r="D1992" t="s">
        <v>47</v>
      </c>
      <c r="E1992" t="s">
        <v>41</v>
      </c>
      <c r="F1992" s="58">
        <f xml:space="preserve"> IF( ISNA( 'F_Input Override'!F1992 ), "", IF( ISBLANK( 'F_Input Override'!F1992 ), 'F_Inputs - BP'!F1992, 'F_Input Override'!F1992 ) )</f>
        <v>0</v>
      </c>
      <c r="G1992" s="58">
        <f xml:space="preserve"> IF( ISNA( 'F_Input Override'!G1992 ), "", IF( ISBLANK( 'F_Input Override'!G1992 ), 'F_Inputs - BP'!G1992, 'F_Input Override'!G1992 ) )</f>
        <v>0.25953043199999998</v>
      </c>
      <c r="H1992" s="58">
        <f xml:space="preserve"> IF( ISNA( 'F_Input Override'!H1992 ), "", IF( ISBLANK( 'F_Input Override'!H1992 ), 'F_Inputs - BP'!H1992, 'F_Input Override'!H1992 ) )</f>
        <v>0.259673918</v>
      </c>
      <c r="I1992" s="58">
        <f xml:space="preserve"> IF( ISNA( 'F_Input Override'!I1992 ), "", IF( ISBLANK( 'F_Input Override'!I1992 ), 'F_Inputs - BP'!I1992, 'F_Input Override'!I1992 ) )</f>
        <v>0.48594374400000001</v>
      </c>
      <c r="J1992" s="58">
        <f xml:space="preserve"> IF( ISNA( 'F_Input Override'!J1992 ), "", IF( ISBLANK( 'F_Input Override'!J1992 ), 'F_Inputs - BP'!J1992, 'F_Input Override'!J1992 ) )</f>
        <v>1.367451945</v>
      </c>
      <c r="K1992" s="64" t="str">
        <f xml:space="preserve"> INDEX(Lookup!C:C, MATCH('Inp - BP final'!B1992, Lookup!B:B, 0),)</f>
        <v>WN+ - Enh opex</v>
      </c>
    </row>
    <row r="1993" spans="1:12">
      <c r="A1993" t="s">
        <v>358</v>
      </c>
      <c r="B1993" t="s">
        <v>66</v>
      </c>
      <c r="C1993" t="s">
        <v>67</v>
      </c>
      <c r="D1993" t="s">
        <v>47</v>
      </c>
      <c r="E1993" t="s">
        <v>41</v>
      </c>
      <c r="F1993" s="58">
        <f xml:space="preserve"> IF( ISNA( 'F_Input Override'!F1993 ), "", IF( ISBLANK( 'F_Input Override'!F1993 ), 'F_Inputs - BP'!F1993, 'F_Input Override'!F1993 ) )</f>
        <v>0.51824344999999994</v>
      </c>
      <c r="G1993" s="58">
        <f xml:space="preserve"> IF( ISNA( 'F_Input Override'!G1993 ), "", IF( ISBLANK( 'F_Input Override'!G1993 ), 'F_Inputs - BP'!G1993, 'F_Input Override'!G1993 ) )</f>
        <v>0.54878828800000001</v>
      </c>
      <c r="H1993" s="58">
        <f xml:space="preserve"> IF( ISNA( 'F_Input Override'!H1993 ), "", IF( ISBLANK( 'F_Input Override'!H1993 ), 'F_Inputs - BP'!H1993, 'F_Input Override'!H1993 ) )</f>
        <v>0.574228128</v>
      </c>
      <c r="I1993" s="58">
        <f xml:space="preserve"> IF( ISNA( 'F_Input Override'!I1993 ), "", IF( ISBLANK( 'F_Input Override'!I1993 ), 'F_Inputs - BP'!I1993, 'F_Input Override'!I1993 ) )</f>
        <v>0.52208831999999994</v>
      </c>
      <c r="J1993" s="58">
        <f xml:space="preserve"> IF( ISNA( 'F_Input Override'!J1993 ), "", IF( ISBLANK( 'F_Input Override'!J1993 ), 'F_Inputs - BP'!J1993, 'F_Input Override'!J1993 ) )</f>
        <v>0.46170717</v>
      </c>
      <c r="K1993" s="64" t="str">
        <f xml:space="preserve"> INDEX(Lookup!C:C, MATCH('Inp - BP final'!B1993, Lookup!B:B, 0),)</f>
        <v>WN+ - Enh opex</v>
      </c>
    </row>
    <row r="1994" spans="1:12">
      <c r="A1994" t="s">
        <v>358</v>
      </c>
      <c r="B1994" t="s">
        <v>68</v>
      </c>
      <c r="C1994" t="s">
        <v>69</v>
      </c>
      <c r="D1994" t="s">
        <v>47</v>
      </c>
      <c r="E1994" t="s">
        <v>41</v>
      </c>
      <c r="F1994" s="58">
        <f xml:space="preserve"> IF( ISNA( 'F_Input Override'!F1994 ), "", IF( ISBLANK( 'F_Input Override'!F1994 ), 'F_Inputs - BP'!F1994, 'F_Input Override'!F1994 ) )</f>
        <v>0.86255649000000001</v>
      </c>
      <c r="G1994" s="58">
        <f xml:space="preserve"> IF( ISNA( 'F_Input Override'!G1994 ), "", IF( ISBLANK( 'F_Input Override'!G1994 ), 'F_Inputs - BP'!G1994, 'F_Input Override'!G1994 ) )</f>
        <v>1.2752730880000001</v>
      </c>
      <c r="H1994" s="58">
        <f xml:space="preserve"> IF( ISNA( 'F_Input Override'!H1994 ), "", IF( ISBLANK( 'F_Input Override'!H1994 ), 'F_Inputs - BP'!H1994, 'F_Input Override'!H1994 ) )</f>
        <v>1.4043825839999999</v>
      </c>
      <c r="I1994" s="58">
        <f xml:space="preserve"> IF( ISNA( 'F_Input Override'!I1994 ), "", IF( ISBLANK( 'F_Input Override'!I1994 ), 'F_Inputs - BP'!I1994, 'F_Input Override'!I1994 ) )</f>
        <v>1.5923693759999999</v>
      </c>
      <c r="J1994" s="58">
        <f xml:space="preserve"> IF( ISNA( 'F_Input Override'!J1994 ), "", IF( ISBLANK( 'F_Input Override'!J1994 ), 'F_Inputs - BP'!J1994, 'F_Input Override'!J1994 ) )</f>
        <v>2.4589426350000001</v>
      </c>
      <c r="K1994" s="64" t="str">
        <f xml:space="preserve"> INDEX(Lookup!C:C, MATCH('Inp - BP final'!B1994, Lookup!B:B, 0),)</f>
        <v>Total - Enh opex</v>
      </c>
      <c r="L1994" t="s">
        <v>366</v>
      </c>
    </row>
    <row r="1995" spans="1:12">
      <c r="A1995" t="s">
        <v>358</v>
      </c>
      <c r="B1995" t="s">
        <v>70</v>
      </c>
      <c r="C1995" t="s">
        <v>71</v>
      </c>
      <c r="D1995" t="s">
        <v>47</v>
      </c>
      <c r="E1995" t="s">
        <v>41</v>
      </c>
      <c r="F1995" s="58">
        <f xml:space="preserve"> IF( ISNA( 'F_Input Override'!F1995 ), "", IF( ISBLANK( 'F_Input Override'!F1995 ), 'F_Inputs - BP'!F1995, 'F_Input Override'!F1995 ) )</f>
        <v>0.82847599999999999</v>
      </c>
      <c r="G1995" s="58">
        <f xml:space="preserve"> IF( ISNA( 'F_Input Override'!G1995 ), "", IF( ISBLANK( 'F_Input Override'!G1995 ), 'F_Inputs - BP'!G1995, 'F_Input Override'!G1995 ) )</f>
        <v>1.3094059</v>
      </c>
      <c r="H1995" s="58">
        <f xml:space="preserve"> IF( ISNA( 'F_Input Override'!H1995 ), "", IF( ISBLANK( 'F_Input Override'!H1995 ), 'F_Inputs - BP'!H1995, 'F_Input Override'!H1995 ) )</f>
        <v>1.2974089</v>
      </c>
      <c r="I1995" s="58">
        <f xml:space="preserve"> IF( ISNA( 'F_Input Override'!I1995 ), "", IF( ISBLANK( 'F_Input Override'!I1995 ), 'F_Inputs - BP'!I1995, 'F_Input Override'!I1995 ) )</f>
        <v>0.88798400000000011</v>
      </c>
      <c r="J1995" s="58">
        <f xml:space="preserve"> IF( ISNA( 'F_Input Override'!J1995 ), "", IF( ISBLANK( 'F_Input Override'!J1995 ), 'F_Inputs - BP'!J1995, 'F_Input Override'!J1995 ) )</f>
        <v>0.9621869999999999</v>
      </c>
      <c r="K1995" s="64" t="str">
        <f xml:space="preserve"> INDEX(Lookup!C:C, MATCH('Inp - BP final'!B1995, Lookup!B:B, 0),)</f>
        <v>WR - Base capex</v>
      </c>
    </row>
    <row r="1996" spans="1:12">
      <c r="A1996" t="s">
        <v>358</v>
      </c>
      <c r="B1996" t="s">
        <v>72</v>
      </c>
      <c r="C1996" t="s">
        <v>73</v>
      </c>
      <c r="D1996" t="s">
        <v>47</v>
      </c>
      <c r="E1996" t="s">
        <v>41</v>
      </c>
      <c r="F1996" s="58">
        <f xml:space="preserve"> IF( ISNA( 'F_Input Override'!F1996 ), "", IF( ISBLANK( 'F_Input Override'!F1996 ), 'F_Inputs - BP'!F1996, 'F_Input Override'!F1996 ) )</f>
        <v>0</v>
      </c>
      <c r="G1996" s="58">
        <f xml:space="preserve"> IF( ISNA( 'F_Input Override'!G1996 ), "", IF( ISBLANK( 'F_Input Override'!G1996 ), 'F_Inputs - BP'!G1996, 'F_Input Override'!G1996 ) )</f>
        <v>0</v>
      </c>
      <c r="H1996" s="58">
        <f xml:space="preserve"> IF( ISNA( 'F_Input Override'!H1996 ), "", IF( ISBLANK( 'F_Input Override'!H1996 ), 'F_Inputs - BP'!H1996, 'F_Input Override'!H1996 ) )</f>
        <v>0</v>
      </c>
      <c r="I1996" s="58">
        <f xml:space="preserve"> IF( ISNA( 'F_Input Override'!I1996 ), "", IF( ISBLANK( 'F_Input Override'!I1996 ), 'F_Inputs - BP'!I1996, 'F_Input Override'!I1996 ) )</f>
        <v>0</v>
      </c>
      <c r="J1996" s="58">
        <f xml:space="preserve"> IF( ISNA( 'F_Input Override'!J1996 ), "", IF( ISBLANK( 'F_Input Override'!J1996 ), 'F_Inputs - BP'!J1996, 'F_Input Override'!J1996 ) )</f>
        <v>0</v>
      </c>
      <c r="K1996" s="64" t="str">
        <f xml:space="preserve"> INDEX(Lookup!C:C, MATCH('Inp - BP final'!B1996, Lookup!B:B, 0),)</f>
        <v>WN+ - Base capex</v>
      </c>
    </row>
    <row r="1997" spans="1:12">
      <c r="A1997" t="s">
        <v>358</v>
      </c>
      <c r="B1997" t="s">
        <v>74</v>
      </c>
      <c r="C1997" t="s">
        <v>75</v>
      </c>
      <c r="D1997" t="s">
        <v>47</v>
      </c>
      <c r="E1997" t="s">
        <v>41</v>
      </c>
      <c r="F1997" s="58">
        <f xml:space="preserve"> IF( ISNA( 'F_Input Override'!F1997 ), "", IF( ISBLANK( 'F_Input Override'!F1997 ), 'F_Inputs - BP'!F1997, 'F_Input Override'!F1997 ) )</f>
        <v>0</v>
      </c>
      <c r="G1997" s="58">
        <f xml:space="preserve"> IF( ISNA( 'F_Input Override'!G1997 ), "", IF( ISBLANK( 'F_Input Override'!G1997 ), 'F_Inputs - BP'!G1997, 'F_Input Override'!G1997 ) )</f>
        <v>0</v>
      </c>
      <c r="H1997" s="58">
        <f xml:space="preserve"> IF( ISNA( 'F_Input Override'!H1997 ), "", IF( ISBLANK( 'F_Input Override'!H1997 ), 'F_Inputs - BP'!H1997, 'F_Input Override'!H1997 ) )</f>
        <v>0</v>
      </c>
      <c r="I1997" s="58">
        <f xml:space="preserve"> IF( ISNA( 'F_Input Override'!I1997 ), "", IF( ISBLANK( 'F_Input Override'!I1997 ), 'F_Inputs - BP'!I1997, 'F_Input Override'!I1997 ) )</f>
        <v>0</v>
      </c>
      <c r="J1997" s="58">
        <f xml:space="preserve"> IF( ISNA( 'F_Input Override'!J1997 ), "", IF( ISBLANK( 'F_Input Override'!J1997 ), 'F_Inputs - BP'!J1997, 'F_Input Override'!J1997 ) )</f>
        <v>0</v>
      </c>
      <c r="K1997" s="64" t="str">
        <f xml:space="preserve"> INDEX(Lookup!C:C, MATCH('Inp - BP final'!B1997, Lookup!B:B, 0),)</f>
        <v>WN+ - Base capex</v>
      </c>
    </row>
    <row r="1998" spans="1:12">
      <c r="A1998" t="s">
        <v>358</v>
      </c>
      <c r="B1998" t="s">
        <v>76</v>
      </c>
      <c r="C1998" t="s">
        <v>77</v>
      </c>
      <c r="D1998" t="s">
        <v>47</v>
      </c>
      <c r="E1998" t="s">
        <v>41</v>
      </c>
      <c r="F1998" s="58">
        <f xml:space="preserve"> IF( ISNA( 'F_Input Override'!F1998 ), "", IF( ISBLANK( 'F_Input Override'!F1998 ), 'F_Inputs - BP'!F1998, 'F_Input Override'!F1998 ) )</f>
        <v>7.1223169999999998</v>
      </c>
      <c r="G1998" s="58">
        <f xml:space="preserve"> IF( ISNA( 'F_Input Override'!G1998 ), "", IF( ISBLANK( 'F_Input Override'!G1998 ), 'F_Inputs - BP'!G1998, 'F_Input Override'!G1998 ) )</f>
        <v>8.7581868000000007</v>
      </c>
      <c r="H1998" s="58">
        <f xml:space="preserve"> IF( ISNA( 'F_Input Override'!H1998 ), "", IF( ISBLANK( 'F_Input Override'!H1998 ), 'F_Inputs - BP'!H1998, 'F_Input Override'!H1998 ) )</f>
        <v>6.0724187000000001</v>
      </c>
      <c r="I1998" s="58">
        <f xml:space="preserve"> IF( ISNA( 'F_Input Override'!I1998 ), "", IF( ISBLANK( 'F_Input Override'!I1998 ), 'F_Inputs - BP'!I1998, 'F_Input Override'!I1998 ) )</f>
        <v>9.2746068000000008</v>
      </c>
      <c r="J1998" s="58">
        <f xml:space="preserve"> IF( ISNA( 'F_Input Override'!J1998 ), "", IF( ISBLANK( 'F_Input Override'!J1998 ), 'F_Inputs - BP'!J1998, 'F_Input Override'!J1998 ) )</f>
        <v>7.7108996000000003</v>
      </c>
      <c r="K1998" s="64" t="str">
        <f xml:space="preserve"> INDEX(Lookup!C:C, MATCH('Inp - BP final'!B1998, Lookup!B:B, 0),)</f>
        <v>WN+ - Base capex</v>
      </c>
    </row>
    <row r="1999" spans="1:12">
      <c r="A1999" t="s">
        <v>358</v>
      </c>
      <c r="B1999" t="s">
        <v>78</v>
      </c>
      <c r="C1999" t="s">
        <v>79</v>
      </c>
      <c r="D1999" t="s">
        <v>47</v>
      </c>
      <c r="E1999" t="s">
        <v>41</v>
      </c>
      <c r="F1999" s="58">
        <f xml:space="preserve"> IF( ISNA( 'F_Input Override'!F1999 ), "", IF( ISBLANK( 'F_Input Override'!F1999 ), 'F_Inputs - BP'!F1999, 'F_Input Override'!F1999 ) )</f>
        <v>6.6808350027799994</v>
      </c>
      <c r="G1999" s="58">
        <f xml:space="preserve"> IF( ISNA( 'F_Input Override'!G1999 ), "", IF( ISBLANK( 'F_Input Override'!G1999 ), 'F_Inputs - BP'!G1999, 'F_Input Override'!G1999 ) )</f>
        <v>8.1644327626384285</v>
      </c>
      <c r="H1999" s="58">
        <f xml:space="preserve"> IF( ISNA( 'F_Input Override'!H1999 ), "", IF( ISBLANK( 'F_Input Override'!H1999 ), 'F_Inputs - BP'!H1999, 'F_Input Override'!H1999 ) )</f>
        <v>6.4146578250044293</v>
      </c>
      <c r="I1999" s="58">
        <f xml:space="preserve"> IF( ISNA( 'F_Input Override'!I1999 ), "", IF( ISBLANK( 'F_Input Override'!I1999 ), 'F_Inputs - BP'!I1999, 'F_Input Override'!I1999 ) )</f>
        <v>5.6940331794931431</v>
      </c>
      <c r="J1999" s="58">
        <f xml:space="preserve"> IF( ISNA( 'F_Input Override'!J1999 ), "", IF( ISBLANK( 'F_Input Override'!J1999 ), 'F_Inputs - BP'!J1999, 'F_Input Override'!J1999 ) )</f>
        <v>6.0236732531162849</v>
      </c>
      <c r="K1999" s="64" t="str">
        <f xml:space="preserve"> INDEX(Lookup!C:C, MATCH('Inp - BP final'!B1999, Lookup!B:B, 0),)</f>
        <v>WN+ - Base capex</v>
      </c>
    </row>
    <row r="2000" spans="1:12">
      <c r="A2000" t="s">
        <v>358</v>
      </c>
      <c r="B2000" t="s">
        <v>80</v>
      </c>
      <c r="C2000" t="s">
        <v>81</v>
      </c>
      <c r="D2000" t="s">
        <v>47</v>
      </c>
      <c r="E2000" t="s">
        <v>41</v>
      </c>
      <c r="F2000" s="58">
        <f xml:space="preserve"> IF( ISNA( 'F_Input Override'!F2000 ), "", IF( ISBLANK( 'F_Input Override'!F2000 ), 'F_Inputs - BP'!F2000, 'F_Input Override'!F2000 ) )</f>
        <v>14.631628002779999</v>
      </c>
      <c r="G2000" s="58">
        <f xml:space="preserve"> IF( ISNA( 'F_Input Override'!G2000 ), "", IF( ISBLANK( 'F_Input Override'!G2000 ), 'F_Inputs - BP'!G2000, 'F_Input Override'!G2000 ) )</f>
        <v>18.232025462638429</v>
      </c>
      <c r="H2000" s="58">
        <f xml:space="preserve"> IF( ISNA( 'F_Input Override'!H2000 ), "", IF( ISBLANK( 'F_Input Override'!H2000 ), 'F_Inputs - BP'!H2000, 'F_Input Override'!H2000 ) )</f>
        <v>13.78448542500443</v>
      </c>
      <c r="I2000" s="58">
        <f xml:space="preserve"> IF( ISNA( 'F_Input Override'!I2000 ), "", IF( ISBLANK( 'F_Input Override'!I2000 ), 'F_Inputs - BP'!I2000, 'F_Input Override'!I2000 ) )</f>
        <v>15.85662397949314</v>
      </c>
      <c r="J2000" s="58">
        <f xml:space="preserve"> IF( ISNA( 'F_Input Override'!J2000 ), "", IF( ISBLANK( 'F_Input Override'!J2000 ), 'F_Inputs - BP'!J2000, 'F_Input Override'!J2000 ) )</f>
        <v>14.69675985311628</v>
      </c>
      <c r="K2000" s="64" t="str">
        <f xml:space="preserve"> INDEX(Lookup!C:C, MATCH('Inp - BP final'!B2000, Lookup!B:B, 0),)</f>
        <v>Total - Base capex</v>
      </c>
      <c r="L2000" t="s">
        <v>366</v>
      </c>
    </row>
    <row r="2001" spans="1:12">
      <c r="A2001" t="s">
        <v>358</v>
      </c>
      <c r="B2001" t="s">
        <v>82</v>
      </c>
      <c r="C2001" t="s">
        <v>83</v>
      </c>
      <c r="D2001" t="s">
        <v>47</v>
      </c>
      <c r="E2001" t="s">
        <v>41</v>
      </c>
      <c r="F2001" s="58">
        <f xml:space="preserve"> IF( ISNA( 'F_Input Override'!F2001 ), "", IF( ISBLANK( 'F_Input Override'!F2001 ), 'F_Inputs - BP'!F2001, 'F_Input Override'!F2001 ) )</f>
        <v>2.0414599999999998</v>
      </c>
      <c r="G2001" s="58">
        <f xml:space="preserve"> IF( ISNA( 'F_Input Override'!G2001 ), "", IF( ISBLANK( 'F_Input Override'!G2001 ), 'F_Inputs - BP'!G2001, 'F_Input Override'!G2001 ) )</f>
        <v>1.586576</v>
      </c>
      <c r="H2001" s="58">
        <f xml:space="preserve"> IF( ISNA( 'F_Input Override'!H2001 ), "", IF( ISBLANK( 'F_Input Override'!H2001 ), 'F_Inputs - BP'!H2001, 'F_Input Override'!H2001 ) )</f>
        <v>1.1612662</v>
      </c>
      <c r="I2001" s="58">
        <f xml:space="preserve"> IF( ISNA( 'F_Input Override'!I2001 ), "", IF( ISBLANK( 'F_Input Override'!I2001 ), 'F_Inputs - BP'!I2001, 'F_Input Override'!I2001 ) )</f>
        <v>0.26645039999999998</v>
      </c>
      <c r="J2001" s="58">
        <f xml:space="preserve"> IF( ISNA( 'F_Input Override'!J2001 ), "", IF( ISBLANK( 'F_Input Override'!J2001 ), 'F_Inputs - BP'!J2001, 'F_Input Override'!J2001 ) )</f>
        <v>0.16280900000000001</v>
      </c>
      <c r="K2001" s="64" t="str">
        <f xml:space="preserve"> INDEX(Lookup!C:C, MATCH('Inp - BP final'!B2001, Lookup!B:B, 0),)</f>
        <v>WR - Enh capex</v>
      </c>
    </row>
    <row r="2002" spans="1:12">
      <c r="A2002" t="s">
        <v>358</v>
      </c>
      <c r="B2002" t="s">
        <v>84</v>
      </c>
      <c r="C2002" t="s">
        <v>85</v>
      </c>
      <c r="D2002" t="s">
        <v>47</v>
      </c>
      <c r="E2002" t="s">
        <v>41</v>
      </c>
      <c r="F2002" s="58">
        <f xml:space="preserve"> IF( ISNA( 'F_Input Override'!F2002 ), "", IF( ISBLANK( 'F_Input Override'!F2002 ), 'F_Inputs - BP'!F2002, 'F_Input Override'!F2002 ) )</f>
        <v>0</v>
      </c>
      <c r="G2002" s="58">
        <f xml:space="preserve"> IF( ISNA( 'F_Input Override'!G2002 ), "", IF( ISBLANK( 'F_Input Override'!G2002 ), 'F_Inputs - BP'!G2002, 'F_Input Override'!G2002 ) )</f>
        <v>0</v>
      </c>
      <c r="H2002" s="58">
        <f xml:space="preserve"> IF( ISNA( 'F_Input Override'!H2002 ), "", IF( ISBLANK( 'F_Input Override'!H2002 ), 'F_Inputs - BP'!H2002, 'F_Input Override'!H2002 ) )</f>
        <v>0</v>
      </c>
      <c r="I2002" s="58">
        <f xml:space="preserve"> IF( ISNA( 'F_Input Override'!I2002 ), "", IF( ISBLANK( 'F_Input Override'!I2002 ), 'F_Inputs - BP'!I2002, 'F_Input Override'!I2002 ) )</f>
        <v>0</v>
      </c>
      <c r="J2002" s="58">
        <f xml:space="preserve"> IF( ISNA( 'F_Input Override'!J2002 ), "", IF( ISBLANK( 'F_Input Override'!J2002 ), 'F_Inputs - BP'!J2002, 'F_Input Override'!J2002 ) )</f>
        <v>0</v>
      </c>
      <c r="K2002" s="64" t="str">
        <f xml:space="preserve"> INDEX(Lookup!C:C, MATCH('Inp - BP final'!B2002, Lookup!B:B, 0),)</f>
        <v>WN+ - Enh capex</v>
      </c>
    </row>
    <row r="2003" spans="1:12">
      <c r="A2003" t="s">
        <v>358</v>
      </c>
      <c r="B2003" t="s">
        <v>86</v>
      </c>
      <c r="C2003" t="s">
        <v>87</v>
      </c>
      <c r="D2003" t="s">
        <v>47</v>
      </c>
      <c r="E2003" t="s">
        <v>41</v>
      </c>
      <c r="F2003" s="58">
        <f xml:space="preserve"> IF( ISNA( 'F_Input Override'!F2003 ), "", IF( ISBLANK( 'F_Input Override'!F2003 ), 'F_Inputs - BP'!F2003, 'F_Input Override'!F2003 ) )</f>
        <v>0</v>
      </c>
      <c r="G2003" s="58">
        <f xml:space="preserve"> IF( ISNA( 'F_Input Override'!G2003 ), "", IF( ISBLANK( 'F_Input Override'!G2003 ), 'F_Inputs - BP'!G2003, 'F_Input Override'!G2003 ) )</f>
        <v>0</v>
      </c>
      <c r="H2003" s="58">
        <f xml:space="preserve"> IF( ISNA( 'F_Input Override'!H2003 ), "", IF( ISBLANK( 'F_Input Override'!H2003 ), 'F_Inputs - BP'!H2003, 'F_Input Override'!H2003 ) )</f>
        <v>0</v>
      </c>
      <c r="I2003" s="58">
        <f xml:space="preserve"> IF( ISNA( 'F_Input Override'!I2003 ), "", IF( ISBLANK( 'F_Input Override'!I2003 ), 'F_Inputs - BP'!I2003, 'F_Input Override'!I2003 ) )</f>
        <v>0</v>
      </c>
      <c r="J2003" s="58">
        <f xml:space="preserve"> IF( ISNA( 'F_Input Override'!J2003 ), "", IF( ISBLANK( 'F_Input Override'!J2003 ), 'F_Inputs - BP'!J2003, 'F_Input Override'!J2003 ) )</f>
        <v>0</v>
      </c>
      <c r="K2003" s="64" t="str">
        <f xml:space="preserve"> INDEX(Lookup!C:C, MATCH('Inp - BP final'!B2003, Lookup!B:B, 0),)</f>
        <v>WN+ - Enh capex</v>
      </c>
    </row>
    <row r="2004" spans="1:12">
      <c r="A2004" t="s">
        <v>358</v>
      </c>
      <c r="B2004" t="s">
        <v>88</v>
      </c>
      <c r="C2004" t="s">
        <v>89</v>
      </c>
      <c r="D2004" t="s">
        <v>47</v>
      </c>
      <c r="E2004" t="s">
        <v>41</v>
      </c>
      <c r="F2004" s="58">
        <f xml:space="preserve"> IF( ISNA( 'F_Input Override'!F2004 ), "", IF( ISBLANK( 'F_Input Override'!F2004 ), 'F_Inputs - BP'!F2004, 'F_Input Override'!F2004 ) )</f>
        <v>8.734674</v>
      </c>
      <c r="G2004" s="58">
        <f xml:space="preserve"> IF( ISNA( 'F_Input Override'!G2004 ), "", IF( ISBLANK( 'F_Input Override'!G2004 ), 'F_Inputs - BP'!G2004, 'F_Input Override'!G2004 ) )</f>
        <v>17.519139200000001</v>
      </c>
      <c r="H2004" s="58">
        <f xml:space="preserve"> IF( ISNA( 'F_Input Override'!H2004 ), "", IF( ISBLANK( 'F_Input Override'!H2004 ), 'F_Inputs - BP'!H2004, 'F_Input Override'!H2004 ) )</f>
        <v>17.437487600000001</v>
      </c>
      <c r="I2004" s="58">
        <f xml:space="preserve"> IF( ISNA( 'F_Input Override'!I2004 ), "", IF( ISBLANK( 'F_Input Override'!I2004 ), 'F_Inputs - BP'!I2004, 'F_Input Override'!I2004 ) )</f>
        <v>5.197713600000001</v>
      </c>
      <c r="J2004" s="58">
        <f xml:space="preserve"> IF( ISNA( 'F_Input Override'!J2004 ), "", IF( ISBLANK( 'F_Input Override'!J2004 ), 'F_Inputs - BP'!J2004, 'F_Input Override'!J2004 ) )</f>
        <v>2.0102123000000001</v>
      </c>
      <c r="K2004" s="64" t="str">
        <f xml:space="preserve"> INDEX(Lookup!C:C, MATCH('Inp - BP final'!B2004, Lookup!B:B, 0),)</f>
        <v>WN+ - Enh capex</v>
      </c>
    </row>
    <row r="2005" spans="1:12">
      <c r="A2005" t="s">
        <v>358</v>
      </c>
      <c r="B2005" t="s">
        <v>90</v>
      </c>
      <c r="C2005" t="s">
        <v>91</v>
      </c>
      <c r="D2005" t="s">
        <v>47</v>
      </c>
      <c r="E2005" t="s">
        <v>41</v>
      </c>
      <c r="F2005" s="58">
        <f xml:space="preserve"> IF( ISNA( 'F_Input Override'!F2005 ), "", IF( ISBLANK( 'F_Input Override'!F2005 ), 'F_Inputs - BP'!F2005, 'F_Input Override'!F2005 ) )</f>
        <v>3.9869744498630779</v>
      </c>
      <c r="G2005" s="58">
        <f xml:space="preserve"> IF( ISNA( 'F_Input Override'!G2005 ), "", IF( ISBLANK( 'F_Input Override'!G2005 ), 'F_Inputs - BP'!G2005, 'F_Input Override'!G2005 ) )</f>
        <v>7.6717806556452057</v>
      </c>
      <c r="H2005" s="58">
        <f xml:space="preserve"> IF( ISNA( 'F_Input Override'!H2005 ), "", IF( ISBLANK( 'F_Input Override'!H2005 ), 'F_Inputs - BP'!H2005, 'F_Input Override'!H2005 ) )</f>
        <v>10.84395358656386</v>
      </c>
      <c r="I2005" s="58">
        <f xml:space="preserve"> IF( ISNA( 'F_Input Override'!I2005 ), "", IF( ISBLANK( 'F_Input Override'!I2005 ), 'F_Inputs - BP'!I2005, 'F_Input Override'!I2005 ) )</f>
        <v>13.937619049266409</v>
      </c>
      <c r="J2005" s="58">
        <f xml:space="preserve"> IF( ISNA( 'F_Input Override'!J2005 ), "", IF( ISBLANK( 'F_Input Override'!J2005 ), 'F_Inputs - BP'!J2005, 'F_Input Override'!J2005 ) )</f>
        <v>15.943985918286961</v>
      </c>
      <c r="K2005" s="64" t="str">
        <f xml:space="preserve"> INDEX(Lookup!C:C, MATCH('Inp - BP final'!B2005, Lookup!B:B, 0),)</f>
        <v>WN+ - Enh capex</v>
      </c>
    </row>
    <row r="2006" spans="1:12">
      <c r="A2006" t="s">
        <v>358</v>
      </c>
      <c r="B2006" t="s">
        <v>92</v>
      </c>
      <c r="C2006" t="s">
        <v>93</v>
      </c>
      <c r="D2006" t="s">
        <v>47</v>
      </c>
      <c r="E2006" t="s">
        <v>41</v>
      </c>
      <c r="F2006" s="58">
        <f xml:space="preserve"> IF( ISNA( 'F_Input Override'!F2006 ), "", IF( ISBLANK( 'F_Input Override'!F2006 ), 'F_Inputs - BP'!F2006, 'F_Input Override'!F2006 ) )</f>
        <v>14.763108449863079</v>
      </c>
      <c r="G2006" s="58">
        <f xml:space="preserve"> IF( ISNA( 'F_Input Override'!G2006 ), "", IF( ISBLANK( 'F_Input Override'!G2006 ), 'F_Inputs - BP'!G2006, 'F_Input Override'!G2006 ) )</f>
        <v>26.77749585564521</v>
      </c>
      <c r="H2006" s="58">
        <f xml:space="preserve"> IF( ISNA( 'F_Input Override'!H2006 ), "", IF( ISBLANK( 'F_Input Override'!H2006 ), 'F_Inputs - BP'!H2006, 'F_Input Override'!H2006 ) )</f>
        <v>29.44270738656386</v>
      </c>
      <c r="I2006" s="58">
        <f xml:space="preserve"> IF( ISNA( 'F_Input Override'!I2006 ), "", IF( ISBLANK( 'F_Input Override'!I2006 ), 'F_Inputs - BP'!I2006, 'F_Input Override'!I2006 ) )</f>
        <v>19.40178304926641</v>
      </c>
      <c r="J2006" s="58">
        <f xml:space="preserve"> IF( ISNA( 'F_Input Override'!J2006 ), "", IF( ISBLANK( 'F_Input Override'!J2006 ), 'F_Inputs - BP'!J2006, 'F_Input Override'!J2006 ) )</f>
        <v>18.117007218286961</v>
      </c>
      <c r="K2006" s="64" t="str">
        <f xml:space="preserve"> INDEX(Lookup!C:C, MATCH('Inp - BP final'!B2006, Lookup!B:B, 0),)</f>
        <v>Total W - Enh capex</v>
      </c>
      <c r="L2006" t="s">
        <v>366</v>
      </c>
    </row>
    <row r="2007" spans="1:12">
      <c r="A2007" t="s">
        <v>358</v>
      </c>
      <c r="B2007" t="s">
        <v>94</v>
      </c>
      <c r="C2007" t="s">
        <v>95</v>
      </c>
      <c r="D2007" t="s">
        <v>47</v>
      </c>
      <c r="E2007" t="s">
        <v>41</v>
      </c>
      <c r="F2007" s="58" t="str">
        <f xml:space="preserve"> IF( ISNA( 'F_Input Override'!F2007 ), "", IF( ISBLANK( 'F_Input Override'!F2007 ), 'F_Inputs - BP'!F2007, 'F_Input Override'!F2007 ) )</f>
        <v/>
      </c>
      <c r="G2007" s="58" t="str">
        <f xml:space="preserve"> IF( ISNA( 'F_Input Override'!G2007 ), "", IF( ISBLANK( 'F_Input Override'!G2007 ), 'F_Inputs - BP'!G2007, 'F_Input Override'!G2007 ) )</f>
        <v/>
      </c>
      <c r="H2007" s="58" t="str">
        <f xml:space="preserve"> IF( ISNA( 'F_Input Override'!H2007 ), "", IF( ISBLANK( 'F_Input Override'!H2007 ), 'F_Inputs - BP'!H2007, 'F_Input Override'!H2007 ) )</f>
        <v/>
      </c>
      <c r="I2007" s="58" t="str">
        <f xml:space="preserve"> IF( ISNA( 'F_Input Override'!I2007 ), "", IF( ISBLANK( 'F_Input Override'!I2007 ), 'F_Inputs - BP'!I2007, 'F_Input Override'!I2007 ) )</f>
        <v/>
      </c>
      <c r="J2007" s="58" t="str">
        <f xml:space="preserve"> IF( ISNA( 'F_Input Override'!J2007 ), "", IF( ISBLANK( 'F_Input Override'!J2007 ), 'F_Inputs - BP'!J2007, 'F_Input Override'!J2007 ) )</f>
        <v/>
      </c>
      <c r="K2007" s="64" t="str">
        <f xml:space="preserve"> INDEX(Lookup!C:C, MATCH('Inp - BP final'!B2007, Lookup!B:B, 0),)</f>
        <v>WWN+ - Base opex</v>
      </c>
    </row>
    <row r="2008" spans="1:12">
      <c r="A2008" t="s">
        <v>358</v>
      </c>
      <c r="B2008" t="s">
        <v>96</v>
      </c>
      <c r="C2008" t="s">
        <v>97</v>
      </c>
      <c r="D2008" t="s">
        <v>47</v>
      </c>
      <c r="E2008" t="s">
        <v>41</v>
      </c>
      <c r="F2008" s="58" t="str">
        <f xml:space="preserve"> IF( ISNA( 'F_Input Override'!F2008 ), "", IF( ISBLANK( 'F_Input Override'!F2008 ), 'F_Inputs - BP'!F2008, 'F_Input Override'!F2008 ) )</f>
        <v/>
      </c>
      <c r="G2008" s="58" t="str">
        <f xml:space="preserve"> IF( ISNA( 'F_Input Override'!G2008 ), "", IF( ISBLANK( 'F_Input Override'!G2008 ), 'F_Inputs - BP'!G2008, 'F_Input Override'!G2008 ) )</f>
        <v/>
      </c>
      <c r="H2008" s="58" t="str">
        <f xml:space="preserve"> IF( ISNA( 'F_Input Override'!H2008 ), "", IF( ISBLANK( 'F_Input Override'!H2008 ), 'F_Inputs - BP'!H2008, 'F_Input Override'!H2008 ) )</f>
        <v/>
      </c>
      <c r="I2008" s="58" t="str">
        <f xml:space="preserve"> IF( ISNA( 'F_Input Override'!I2008 ), "", IF( ISBLANK( 'F_Input Override'!I2008 ), 'F_Inputs - BP'!I2008, 'F_Input Override'!I2008 ) )</f>
        <v/>
      </c>
      <c r="J2008" s="58" t="str">
        <f xml:space="preserve"> IF( ISNA( 'F_Input Override'!J2008 ), "", IF( ISBLANK( 'F_Input Override'!J2008 ), 'F_Inputs - BP'!J2008, 'F_Input Override'!J2008 ) )</f>
        <v/>
      </c>
      <c r="K2008" s="64" t="str">
        <f xml:space="preserve"> INDEX(Lookup!C:C, MATCH('Inp - BP final'!B2008, Lookup!B:B, 0),)</f>
        <v>WWN+ - Base opex</v>
      </c>
    </row>
    <row r="2009" spans="1:12">
      <c r="A2009" t="s">
        <v>358</v>
      </c>
      <c r="B2009" t="s">
        <v>98</v>
      </c>
      <c r="C2009" t="s">
        <v>99</v>
      </c>
      <c r="D2009" t="s">
        <v>47</v>
      </c>
      <c r="E2009" t="s">
        <v>41</v>
      </c>
      <c r="F2009" s="58" t="str">
        <f xml:space="preserve"> IF( ISNA( 'F_Input Override'!F2009 ), "", IF( ISBLANK( 'F_Input Override'!F2009 ), 'F_Inputs - BP'!F2009, 'F_Input Override'!F2009 ) )</f>
        <v/>
      </c>
      <c r="G2009" s="58" t="str">
        <f xml:space="preserve"> IF( ISNA( 'F_Input Override'!G2009 ), "", IF( ISBLANK( 'F_Input Override'!G2009 ), 'F_Inputs - BP'!G2009, 'F_Input Override'!G2009 ) )</f>
        <v/>
      </c>
      <c r="H2009" s="58" t="str">
        <f xml:space="preserve"> IF( ISNA( 'F_Input Override'!H2009 ), "", IF( ISBLANK( 'F_Input Override'!H2009 ), 'F_Inputs - BP'!H2009, 'F_Input Override'!H2009 ) )</f>
        <v/>
      </c>
      <c r="I2009" s="58" t="str">
        <f xml:space="preserve"> IF( ISNA( 'F_Input Override'!I2009 ), "", IF( ISBLANK( 'F_Input Override'!I2009 ), 'F_Inputs - BP'!I2009, 'F_Input Override'!I2009 ) )</f>
        <v/>
      </c>
      <c r="J2009" s="58" t="str">
        <f xml:space="preserve"> IF( ISNA( 'F_Input Override'!J2009 ), "", IF( ISBLANK( 'F_Input Override'!J2009 ), 'F_Inputs - BP'!J2009, 'F_Input Override'!J2009 ) )</f>
        <v/>
      </c>
      <c r="K2009" s="64" t="str">
        <f xml:space="preserve"> INDEX(Lookup!C:C, MATCH('Inp - BP final'!B2009, Lookup!B:B, 0),)</f>
        <v>WWN+ - Base opex</v>
      </c>
    </row>
    <row r="2010" spans="1:12">
      <c r="A2010" t="s">
        <v>358</v>
      </c>
      <c r="B2010" t="s">
        <v>100</v>
      </c>
      <c r="C2010" t="s">
        <v>101</v>
      </c>
      <c r="D2010" t="s">
        <v>47</v>
      </c>
      <c r="E2010" t="s">
        <v>41</v>
      </c>
      <c r="F2010" s="58" t="str">
        <f xml:space="preserve"> IF( ISNA( 'F_Input Override'!F2010 ), "", IF( ISBLANK( 'F_Input Override'!F2010 ), 'F_Inputs - BP'!F2010, 'F_Input Override'!F2010 ) )</f>
        <v/>
      </c>
      <c r="G2010" s="58" t="str">
        <f xml:space="preserve"> IF( ISNA( 'F_Input Override'!G2010 ), "", IF( ISBLANK( 'F_Input Override'!G2010 ), 'F_Inputs - BP'!G2010, 'F_Input Override'!G2010 ) )</f>
        <v/>
      </c>
      <c r="H2010" s="58" t="str">
        <f xml:space="preserve"> IF( ISNA( 'F_Input Override'!H2010 ), "", IF( ISBLANK( 'F_Input Override'!H2010 ), 'F_Inputs - BP'!H2010, 'F_Input Override'!H2010 ) )</f>
        <v/>
      </c>
      <c r="I2010" s="58" t="str">
        <f xml:space="preserve"> IF( ISNA( 'F_Input Override'!I2010 ), "", IF( ISBLANK( 'F_Input Override'!I2010 ), 'F_Inputs - BP'!I2010, 'F_Input Override'!I2010 ) )</f>
        <v/>
      </c>
      <c r="J2010" s="58" t="str">
        <f xml:space="preserve"> IF( ISNA( 'F_Input Override'!J2010 ), "", IF( ISBLANK( 'F_Input Override'!J2010 ), 'F_Inputs - BP'!J2010, 'F_Input Override'!J2010 ) )</f>
        <v/>
      </c>
      <c r="K2010" s="64" t="str">
        <f xml:space="preserve"> INDEX(Lookup!C:C, MATCH('Inp - BP final'!B2010, Lookup!B:B, 0),)</f>
        <v>WWN+ - Base opex</v>
      </c>
    </row>
    <row r="2011" spans="1:12">
      <c r="A2011" t="s">
        <v>358</v>
      </c>
      <c r="B2011" t="s">
        <v>102</v>
      </c>
      <c r="C2011" t="s">
        <v>103</v>
      </c>
      <c r="D2011" t="s">
        <v>47</v>
      </c>
      <c r="E2011" t="s">
        <v>41</v>
      </c>
      <c r="F2011" s="58" t="str">
        <f xml:space="preserve"> IF( ISNA( 'F_Input Override'!F2011 ), "", IF( ISBLANK( 'F_Input Override'!F2011 ), 'F_Inputs - BP'!F2011, 'F_Input Override'!F2011 ) )</f>
        <v/>
      </c>
      <c r="G2011" s="58" t="str">
        <f xml:space="preserve"> IF( ISNA( 'F_Input Override'!G2011 ), "", IF( ISBLANK( 'F_Input Override'!G2011 ), 'F_Inputs - BP'!G2011, 'F_Input Override'!G2011 ) )</f>
        <v/>
      </c>
      <c r="H2011" s="58" t="str">
        <f xml:space="preserve"> IF( ISNA( 'F_Input Override'!H2011 ), "", IF( ISBLANK( 'F_Input Override'!H2011 ), 'F_Inputs - BP'!H2011, 'F_Input Override'!H2011 ) )</f>
        <v/>
      </c>
      <c r="I2011" s="58" t="str">
        <f xml:space="preserve"> IF( ISNA( 'F_Input Override'!I2011 ), "", IF( ISBLANK( 'F_Input Override'!I2011 ), 'F_Inputs - BP'!I2011, 'F_Input Override'!I2011 ) )</f>
        <v/>
      </c>
      <c r="J2011" s="58" t="str">
        <f xml:space="preserve"> IF( ISNA( 'F_Input Override'!J2011 ), "", IF( ISBLANK( 'F_Input Override'!J2011 ), 'F_Inputs - BP'!J2011, 'F_Input Override'!J2011 ) )</f>
        <v/>
      </c>
      <c r="K2011" s="64" t="str">
        <f xml:space="preserve"> INDEX(Lookup!C:C, MATCH('Inp - BP final'!B2011, Lookup!B:B, 0),)</f>
        <v>WWN+ - Base opex</v>
      </c>
    </row>
    <row r="2012" spans="1:12">
      <c r="A2012" t="s">
        <v>358</v>
      </c>
      <c r="B2012" t="s">
        <v>104</v>
      </c>
      <c r="C2012" t="s">
        <v>105</v>
      </c>
      <c r="D2012" t="s">
        <v>47</v>
      </c>
      <c r="E2012" t="s">
        <v>41</v>
      </c>
      <c r="F2012" s="58" t="str">
        <f xml:space="preserve"> IF( ISNA( 'F_Input Override'!F2012 ), "", IF( ISBLANK( 'F_Input Override'!F2012 ), 'F_Inputs - BP'!F2012, 'F_Input Override'!F2012 ) )</f>
        <v/>
      </c>
      <c r="G2012" s="58" t="str">
        <f xml:space="preserve"> IF( ISNA( 'F_Input Override'!G2012 ), "", IF( ISBLANK( 'F_Input Override'!G2012 ), 'F_Inputs - BP'!G2012, 'F_Input Override'!G2012 ) )</f>
        <v/>
      </c>
      <c r="H2012" s="58" t="str">
        <f xml:space="preserve"> IF( ISNA( 'F_Input Override'!H2012 ), "", IF( ISBLANK( 'F_Input Override'!H2012 ), 'F_Inputs - BP'!H2012, 'F_Input Override'!H2012 ) )</f>
        <v/>
      </c>
      <c r="I2012" s="58" t="str">
        <f xml:space="preserve"> IF( ISNA( 'F_Input Override'!I2012 ), "", IF( ISBLANK( 'F_Input Override'!I2012 ), 'F_Inputs - BP'!I2012, 'F_Input Override'!I2012 ) )</f>
        <v/>
      </c>
      <c r="J2012" s="58" t="str">
        <f xml:space="preserve"> IF( ISNA( 'F_Input Override'!J2012 ), "", IF( ISBLANK( 'F_Input Override'!J2012 ), 'F_Inputs - BP'!J2012, 'F_Input Override'!J2012 ) )</f>
        <v/>
      </c>
      <c r="K2012" s="64" t="str">
        <f xml:space="preserve"> INDEX(Lookup!C:C, MATCH('Inp - BP final'!B2012, Lookup!B:B, 0),)</f>
        <v>BIO - Base opex</v>
      </c>
    </row>
    <row r="2013" spans="1:12">
      <c r="A2013" t="s">
        <v>358</v>
      </c>
      <c r="B2013" t="s">
        <v>106</v>
      </c>
      <c r="C2013" t="s">
        <v>107</v>
      </c>
      <c r="D2013" t="s">
        <v>47</v>
      </c>
      <c r="E2013" t="s">
        <v>41</v>
      </c>
      <c r="F2013" s="58" t="str">
        <f xml:space="preserve"> IF( ISNA( 'F_Input Override'!F2013 ), "", IF( ISBLANK( 'F_Input Override'!F2013 ), 'F_Inputs - BP'!F2013, 'F_Input Override'!F2013 ) )</f>
        <v/>
      </c>
      <c r="G2013" s="58" t="str">
        <f xml:space="preserve"> IF( ISNA( 'F_Input Override'!G2013 ), "", IF( ISBLANK( 'F_Input Override'!G2013 ), 'F_Inputs - BP'!G2013, 'F_Input Override'!G2013 ) )</f>
        <v/>
      </c>
      <c r="H2013" s="58" t="str">
        <f xml:space="preserve"> IF( ISNA( 'F_Input Override'!H2013 ), "", IF( ISBLANK( 'F_Input Override'!H2013 ), 'F_Inputs - BP'!H2013, 'F_Input Override'!H2013 ) )</f>
        <v/>
      </c>
      <c r="I2013" s="58" t="str">
        <f xml:space="preserve"> IF( ISNA( 'F_Input Override'!I2013 ), "", IF( ISBLANK( 'F_Input Override'!I2013 ), 'F_Inputs - BP'!I2013, 'F_Input Override'!I2013 ) )</f>
        <v/>
      </c>
      <c r="J2013" s="58" t="str">
        <f xml:space="preserve"> IF( ISNA( 'F_Input Override'!J2013 ), "", IF( ISBLANK( 'F_Input Override'!J2013 ), 'F_Inputs - BP'!J2013, 'F_Input Override'!J2013 ) )</f>
        <v/>
      </c>
      <c r="K2013" s="64" t="str">
        <f xml:space="preserve"> INDEX(Lookup!C:C, MATCH('Inp - BP final'!B2013, Lookup!B:B, 0),)</f>
        <v>BIO - Base opex</v>
      </c>
    </row>
    <row r="2014" spans="1:12">
      <c r="A2014" t="s">
        <v>358</v>
      </c>
      <c r="B2014" t="s">
        <v>108</v>
      </c>
      <c r="C2014" t="s">
        <v>109</v>
      </c>
      <c r="D2014" t="s">
        <v>47</v>
      </c>
      <c r="E2014" t="s">
        <v>41</v>
      </c>
      <c r="F2014" s="58" t="str">
        <f xml:space="preserve"> IF( ISNA( 'F_Input Override'!F2014 ), "", IF( ISBLANK( 'F_Input Override'!F2014 ), 'F_Inputs - BP'!F2014, 'F_Input Override'!F2014 ) )</f>
        <v/>
      </c>
      <c r="G2014" s="58" t="str">
        <f xml:space="preserve"> IF( ISNA( 'F_Input Override'!G2014 ), "", IF( ISBLANK( 'F_Input Override'!G2014 ), 'F_Inputs - BP'!G2014, 'F_Input Override'!G2014 ) )</f>
        <v/>
      </c>
      <c r="H2014" s="58" t="str">
        <f xml:space="preserve"> IF( ISNA( 'F_Input Override'!H2014 ), "", IF( ISBLANK( 'F_Input Override'!H2014 ), 'F_Inputs - BP'!H2014, 'F_Input Override'!H2014 ) )</f>
        <v/>
      </c>
      <c r="I2014" s="58" t="str">
        <f xml:space="preserve"> IF( ISNA( 'F_Input Override'!I2014 ), "", IF( ISBLANK( 'F_Input Override'!I2014 ), 'F_Inputs - BP'!I2014, 'F_Input Override'!I2014 ) )</f>
        <v/>
      </c>
      <c r="J2014" s="58" t="str">
        <f xml:space="preserve"> IF( ISNA( 'F_Input Override'!J2014 ), "", IF( ISBLANK( 'F_Input Override'!J2014 ), 'F_Inputs - BP'!J2014, 'F_Input Override'!J2014 ) )</f>
        <v/>
      </c>
      <c r="K2014" s="64" t="str">
        <f xml:space="preserve"> INDEX(Lookup!C:C, MATCH('Inp - BP final'!B2014, Lookup!B:B, 0),)</f>
        <v>BIO - Base opex</v>
      </c>
    </row>
    <row r="2015" spans="1:12">
      <c r="A2015" t="s">
        <v>358</v>
      </c>
      <c r="B2015" t="s">
        <v>110</v>
      </c>
      <c r="C2015" t="s">
        <v>111</v>
      </c>
      <c r="D2015" t="s">
        <v>47</v>
      </c>
      <c r="E2015" t="s">
        <v>41</v>
      </c>
      <c r="F2015" s="58" t="str">
        <f xml:space="preserve"> IF( ISNA( 'F_Input Override'!F2015 ), "", IF( ISBLANK( 'F_Input Override'!F2015 ), 'F_Inputs - BP'!F2015, 'F_Input Override'!F2015 ) )</f>
        <v/>
      </c>
      <c r="G2015" s="58" t="str">
        <f xml:space="preserve"> IF( ISNA( 'F_Input Override'!G2015 ), "", IF( ISBLANK( 'F_Input Override'!G2015 ), 'F_Inputs - BP'!G2015, 'F_Input Override'!G2015 ) )</f>
        <v/>
      </c>
      <c r="H2015" s="58" t="str">
        <f xml:space="preserve"> IF( ISNA( 'F_Input Override'!H2015 ), "", IF( ISBLANK( 'F_Input Override'!H2015 ), 'F_Inputs - BP'!H2015, 'F_Input Override'!H2015 ) )</f>
        <v/>
      </c>
      <c r="I2015" s="58" t="str">
        <f xml:space="preserve"> IF( ISNA( 'F_Input Override'!I2015 ), "", IF( ISBLANK( 'F_Input Override'!I2015 ), 'F_Inputs - BP'!I2015, 'F_Input Override'!I2015 ) )</f>
        <v/>
      </c>
      <c r="J2015" s="58" t="str">
        <f xml:space="preserve"> IF( ISNA( 'F_Input Override'!J2015 ), "", IF( ISBLANK( 'F_Input Override'!J2015 ), 'F_Inputs - BP'!J2015, 'F_Input Override'!J2015 ) )</f>
        <v/>
      </c>
      <c r="K2015" s="64" t="str">
        <f xml:space="preserve"> INDEX(Lookup!C:C, MATCH('Inp - BP final'!B2015, Lookup!B:B, 0),)</f>
        <v>ADDN1 - Base opex</v>
      </c>
    </row>
    <row r="2016" spans="1:12">
      <c r="A2016" t="s">
        <v>358</v>
      </c>
      <c r="B2016" t="s">
        <v>112</v>
      </c>
      <c r="C2016" t="s">
        <v>113</v>
      </c>
      <c r="D2016" t="s">
        <v>47</v>
      </c>
      <c r="E2016" t="s">
        <v>41</v>
      </c>
      <c r="F2016" s="58" t="str">
        <f xml:space="preserve"> IF( ISNA( 'F_Input Override'!F2016 ), "", IF( ISBLANK( 'F_Input Override'!F2016 ), 'F_Inputs - BP'!F2016, 'F_Input Override'!F2016 ) )</f>
        <v/>
      </c>
      <c r="G2016" s="58" t="str">
        <f xml:space="preserve"> IF( ISNA( 'F_Input Override'!G2016 ), "", IF( ISBLANK( 'F_Input Override'!G2016 ), 'F_Inputs - BP'!G2016, 'F_Input Override'!G2016 ) )</f>
        <v/>
      </c>
      <c r="H2016" s="58" t="str">
        <f xml:space="preserve"> IF( ISNA( 'F_Input Override'!H2016 ), "", IF( ISBLANK( 'F_Input Override'!H2016 ), 'F_Inputs - BP'!H2016, 'F_Input Override'!H2016 ) )</f>
        <v/>
      </c>
      <c r="I2016" s="58" t="str">
        <f xml:space="preserve"> IF( ISNA( 'F_Input Override'!I2016 ), "", IF( ISBLANK( 'F_Input Override'!I2016 ), 'F_Inputs - BP'!I2016, 'F_Input Override'!I2016 ) )</f>
        <v/>
      </c>
      <c r="J2016" s="58" t="str">
        <f xml:space="preserve"> IF( ISNA( 'F_Input Override'!J2016 ), "", IF( ISBLANK( 'F_Input Override'!J2016 ), 'F_Inputs - BP'!J2016, 'F_Input Override'!J2016 ) )</f>
        <v/>
      </c>
      <c r="K2016" s="64" t="str">
        <f xml:space="preserve"> INDEX(Lookup!C:C, MATCH('Inp - BP final'!B2016, Lookup!B:B, 0),)</f>
        <v>ADDN2 - Base opex</v>
      </c>
    </row>
    <row r="2017" spans="1:12">
      <c r="A2017" t="s">
        <v>358</v>
      </c>
      <c r="B2017" t="s">
        <v>114</v>
      </c>
      <c r="C2017" t="s">
        <v>57</v>
      </c>
      <c r="D2017" t="s">
        <v>47</v>
      </c>
      <c r="E2017" t="s">
        <v>41</v>
      </c>
      <c r="F2017" s="58">
        <f xml:space="preserve"> IF( ISNA( 'F_Input Override'!F2017 ), "", IF( ISBLANK( 'F_Input Override'!F2017 ), 'F_Inputs - BP'!F2017, 'F_Input Override'!F2017 ) )</f>
        <v>0</v>
      </c>
      <c r="G2017" s="58">
        <f xml:space="preserve"> IF( ISNA( 'F_Input Override'!G2017 ), "", IF( ISBLANK( 'F_Input Override'!G2017 ), 'F_Inputs - BP'!G2017, 'F_Input Override'!G2017 ) )</f>
        <v>0</v>
      </c>
      <c r="H2017" s="58">
        <f xml:space="preserve"> IF( ISNA( 'F_Input Override'!H2017 ), "", IF( ISBLANK( 'F_Input Override'!H2017 ), 'F_Inputs - BP'!H2017, 'F_Input Override'!H2017 ) )</f>
        <v>0</v>
      </c>
      <c r="I2017" s="58">
        <f xml:space="preserve"> IF( ISNA( 'F_Input Override'!I2017 ), "", IF( ISBLANK( 'F_Input Override'!I2017 ), 'F_Inputs - BP'!I2017, 'F_Input Override'!I2017 ) )</f>
        <v>0</v>
      </c>
      <c r="J2017" s="58">
        <f xml:space="preserve"> IF( ISNA( 'F_Input Override'!J2017 ), "", IF( ISBLANK( 'F_Input Override'!J2017 ), 'F_Inputs - BP'!J2017, 'F_Input Override'!J2017 ) )</f>
        <v>0</v>
      </c>
      <c r="K2017" s="64" t="str">
        <f xml:space="preserve"> INDEX(Lookup!C:C, MATCH('Inp - BP final'!B2017, Lookup!B:B, 0),)</f>
        <v>Total WW - Base opex</v>
      </c>
      <c r="L2017" t="s">
        <v>366</v>
      </c>
    </row>
    <row r="2018" spans="1:12">
      <c r="A2018" t="s">
        <v>358</v>
      </c>
      <c r="B2018" t="s">
        <v>115</v>
      </c>
      <c r="C2018" t="s">
        <v>116</v>
      </c>
      <c r="D2018" t="s">
        <v>47</v>
      </c>
      <c r="E2018" t="s">
        <v>41</v>
      </c>
      <c r="F2018" s="58" t="str">
        <f xml:space="preserve"> IF( ISNA( 'F_Input Override'!F2018 ), "", IF( ISBLANK( 'F_Input Override'!F2018 ), 'F_Inputs - BP'!F2018, 'F_Input Override'!F2018 ) )</f>
        <v/>
      </c>
      <c r="G2018" s="58" t="str">
        <f xml:space="preserve"> IF( ISNA( 'F_Input Override'!G2018 ), "", IF( ISBLANK( 'F_Input Override'!G2018 ), 'F_Inputs - BP'!G2018, 'F_Input Override'!G2018 ) )</f>
        <v/>
      </c>
      <c r="H2018" s="58" t="str">
        <f xml:space="preserve"> IF( ISNA( 'F_Input Override'!H2018 ), "", IF( ISBLANK( 'F_Input Override'!H2018 ), 'F_Inputs - BP'!H2018, 'F_Input Override'!H2018 ) )</f>
        <v/>
      </c>
      <c r="I2018" s="58" t="str">
        <f xml:space="preserve"> IF( ISNA( 'F_Input Override'!I2018 ), "", IF( ISBLANK( 'F_Input Override'!I2018 ), 'F_Inputs - BP'!I2018, 'F_Input Override'!I2018 ) )</f>
        <v/>
      </c>
      <c r="J2018" s="58" t="str">
        <f xml:space="preserve"> IF( ISNA( 'F_Input Override'!J2018 ), "", IF( ISBLANK( 'F_Input Override'!J2018 ), 'F_Inputs - BP'!J2018, 'F_Input Override'!J2018 ) )</f>
        <v/>
      </c>
      <c r="K2018" s="64" t="str">
        <f xml:space="preserve"> INDEX(Lookup!C:C, MATCH('Inp - BP final'!B2018, Lookup!B:B, 0),)</f>
        <v>WWN+ - Enh opex</v>
      </c>
    </row>
    <row r="2019" spans="1:12">
      <c r="A2019" t="s">
        <v>358</v>
      </c>
      <c r="B2019" t="s">
        <v>117</v>
      </c>
      <c r="C2019" t="s">
        <v>118</v>
      </c>
      <c r="D2019" t="s">
        <v>47</v>
      </c>
      <c r="E2019" t="s">
        <v>41</v>
      </c>
      <c r="F2019" s="58" t="str">
        <f xml:space="preserve"> IF( ISNA( 'F_Input Override'!F2019 ), "", IF( ISBLANK( 'F_Input Override'!F2019 ), 'F_Inputs - BP'!F2019, 'F_Input Override'!F2019 ) )</f>
        <v/>
      </c>
      <c r="G2019" s="58" t="str">
        <f xml:space="preserve"> IF( ISNA( 'F_Input Override'!G2019 ), "", IF( ISBLANK( 'F_Input Override'!G2019 ), 'F_Inputs - BP'!G2019, 'F_Input Override'!G2019 ) )</f>
        <v/>
      </c>
      <c r="H2019" s="58" t="str">
        <f xml:space="preserve"> IF( ISNA( 'F_Input Override'!H2019 ), "", IF( ISBLANK( 'F_Input Override'!H2019 ), 'F_Inputs - BP'!H2019, 'F_Input Override'!H2019 ) )</f>
        <v/>
      </c>
      <c r="I2019" s="58" t="str">
        <f xml:space="preserve"> IF( ISNA( 'F_Input Override'!I2019 ), "", IF( ISBLANK( 'F_Input Override'!I2019 ), 'F_Inputs - BP'!I2019, 'F_Input Override'!I2019 ) )</f>
        <v/>
      </c>
      <c r="J2019" s="58" t="str">
        <f xml:space="preserve"> IF( ISNA( 'F_Input Override'!J2019 ), "", IF( ISBLANK( 'F_Input Override'!J2019 ), 'F_Inputs - BP'!J2019, 'F_Input Override'!J2019 ) )</f>
        <v/>
      </c>
      <c r="K2019" s="64" t="str">
        <f xml:space="preserve"> INDEX(Lookup!C:C, MATCH('Inp - BP final'!B2019, Lookup!B:B, 0),)</f>
        <v>WWN+ - Enh opex</v>
      </c>
    </row>
    <row r="2020" spans="1:12">
      <c r="A2020" t="s">
        <v>358</v>
      </c>
      <c r="B2020" t="s">
        <v>119</v>
      </c>
      <c r="C2020" t="s">
        <v>120</v>
      </c>
      <c r="D2020" t="s">
        <v>47</v>
      </c>
      <c r="E2020" t="s">
        <v>41</v>
      </c>
      <c r="F2020" s="58" t="str">
        <f xml:space="preserve"> IF( ISNA( 'F_Input Override'!F2020 ), "", IF( ISBLANK( 'F_Input Override'!F2020 ), 'F_Inputs - BP'!F2020, 'F_Input Override'!F2020 ) )</f>
        <v/>
      </c>
      <c r="G2020" s="58" t="str">
        <f xml:space="preserve"> IF( ISNA( 'F_Input Override'!G2020 ), "", IF( ISBLANK( 'F_Input Override'!G2020 ), 'F_Inputs - BP'!G2020, 'F_Input Override'!G2020 ) )</f>
        <v/>
      </c>
      <c r="H2020" s="58" t="str">
        <f xml:space="preserve"> IF( ISNA( 'F_Input Override'!H2020 ), "", IF( ISBLANK( 'F_Input Override'!H2020 ), 'F_Inputs - BP'!H2020, 'F_Input Override'!H2020 ) )</f>
        <v/>
      </c>
      <c r="I2020" s="58" t="str">
        <f xml:space="preserve"> IF( ISNA( 'F_Input Override'!I2020 ), "", IF( ISBLANK( 'F_Input Override'!I2020 ), 'F_Inputs - BP'!I2020, 'F_Input Override'!I2020 ) )</f>
        <v/>
      </c>
      <c r="J2020" s="58" t="str">
        <f xml:space="preserve"> IF( ISNA( 'F_Input Override'!J2020 ), "", IF( ISBLANK( 'F_Input Override'!J2020 ), 'F_Inputs - BP'!J2020, 'F_Input Override'!J2020 ) )</f>
        <v/>
      </c>
      <c r="K2020" s="64" t="str">
        <f xml:space="preserve"> INDEX(Lookup!C:C, MATCH('Inp - BP final'!B2020, Lookup!B:B, 0),)</f>
        <v>WWN+ - Enh opex</v>
      </c>
    </row>
    <row r="2021" spans="1:12">
      <c r="A2021" t="s">
        <v>358</v>
      </c>
      <c r="B2021" t="s">
        <v>121</v>
      </c>
      <c r="C2021" t="s">
        <v>122</v>
      </c>
      <c r="D2021" t="s">
        <v>47</v>
      </c>
      <c r="E2021" t="s">
        <v>41</v>
      </c>
      <c r="F2021" s="58" t="str">
        <f xml:space="preserve"> IF( ISNA( 'F_Input Override'!F2021 ), "", IF( ISBLANK( 'F_Input Override'!F2021 ), 'F_Inputs - BP'!F2021, 'F_Input Override'!F2021 ) )</f>
        <v/>
      </c>
      <c r="G2021" s="58" t="str">
        <f xml:space="preserve"> IF( ISNA( 'F_Input Override'!G2021 ), "", IF( ISBLANK( 'F_Input Override'!G2021 ), 'F_Inputs - BP'!G2021, 'F_Input Override'!G2021 ) )</f>
        <v/>
      </c>
      <c r="H2021" s="58" t="str">
        <f xml:space="preserve"> IF( ISNA( 'F_Input Override'!H2021 ), "", IF( ISBLANK( 'F_Input Override'!H2021 ), 'F_Inputs - BP'!H2021, 'F_Input Override'!H2021 ) )</f>
        <v/>
      </c>
      <c r="I2021" s="58" t="str">
        <f xml:space="preserve"> IF( ISNA( 'F_Input Override'!I2021 ), "", IF( ISBLANK( 'F_Input Override'!I2021 ), 'F_Inputs - BP'!I2021, 'F_Input Override'!I2021 ) )</f>
        <v/>
      </c>
      <c r="J2021" s="58" t="str">
        <f xml:space="preserve"> IF( ISNA( 'F_Input Override'!J2021 ), "", IF( ISBLANK( 'F_Input Override'!J2021 ), 'F_Inputs - BP'!J2021, 'F_Input Override'!J2021 ) )</f>
        <v/>
      </c>
      <c r="K2021" s="64" t="str">
        <f xml:space="preserve"> INDEX(Lookup!C:C, MATCH('Inp - BP final'!B2021, Lookup!B:B, 0),)</f>
        <v>WWN+ - Enh opex</v>
      </c>
    </row>
    <row r="2022" spans="1:12">
      <c r="A2022" t="s">
        <v>358</v>
      </c>
      <c r="B2022" t="s">
        <v>123</v>
      </c>
      <c r="C2022" t="s">
        <v>124</v>
      </c>
      <c r="D2022" t="s">
        <v>47</v>
      </c>
      <c r="E2022" t="s">
        <v>41</v>
      </c>
      <c r="F2022" s="58" t="str">
        <f xml:space="preserve"> IF( ISNA( 'F_Input Override'!F2022 ), "", IF( ISBLANK( 'F_Input Override'!F2022 ), 'F_Inputs - BP'!F2022, 'F_Input Override'!F2022 ) )</f>
        <v/>
      </c>
      <c r="G2022" s="58" t="str">
        <f xml:space="preserve"> IF( ISNA( 'F_Input Override'!G2022 ), "", IF( ISBLANK( 'F_Input Override'!G2022 ), 'F_Inputs - BP'!G2022, 'F_Input Override'!G2022 ) )</f>
        <v/>
      </c>
      <c r="H2022" s="58" t="str">
        <f xml:space="preserve"> IF( ISNA( 'F_Input Override'!H2022 ), "", IF( ISBLANK( 'F_Input Override'!H2022 ), 'F_Inputs - BP'!H2022, 'F_Input Override'!H2022 ) )</f>
        <v/>
      </c>
      <c r="I2022" s="58" t="str">
        <f xml:space="preserve"> IF( ISNA( 'F_Input Override'!I2022 ), "", IF( ISBLANK( 'F_Input Override'!I2022 ), 'F_Inputs - BP'!I2022, 'F_Input Override'!I2022 ) )</f>
        <v/>
      </c>
      <c r="J2022" s="58" t="str">
        <f xml:space="preserve"> IF( ISNA( 'F_Input Override'!J2022 ), "", IF( ISBLANK( 'F_Input Override'!J2022 ), 'F_Inputs - BP'!J2022, 'F_Input Override'!J2022 ) )</f>
        <v/>
      </c>
      <c r="K2022" s="64" t="str">
        <f xml:space="preserve"> INDEX(Lookup!C:C, MATCH('Inp - BP final'!B2022, Lookup!B:B, 0),)</f>
        <v>WWN+ - Enh opex</v>
      </c>
    </row>
    <row r="2023" spans="1:12">
      <c r="A2023" t="s">
        <v>358</v>
      </c>
      <c r="B2023" t="s">
        <v>125</v>
      </c>
      <c r="C2023" t="s">
        <v>126</v>
      </c>
      <c r="D2023" t="s">
        <v>47</v>
      </c>
      <c r="E2023" t="s">
        <v>41</v>
      </c>
      <c r="F2023" s="58" t="str">
        <f xml:space="preserve"> IF( ISNA( 'F_Input Override'!F2023 ), "", IF( ISBLANK( 'F_Input Override'!F2023 ), 'F_Inputs - BP'!F2023, 'F_Input Override'!F2023 ) )</f>
        <v/>
      </c>
      <c r="G2023" s="58" t="str">
        <f xml:space="preserve"> IF( ISNA( 'F_Input Override'!G2023 ), "", IF( ISBLANK( 'F_Input Override'!G2023 ), 'F_Inputs - BP'!G2023, 'F_Input Override'!G2023 ) )</f>
        <v/>
      </c>
      <c r="H2023" s="58" t="str">
        <f xml:space="preserve"> IF( ISNA( 'F_Input Override'!H2023 ), "", IF( ISBLANK( 'F_Input Override'!H2023 ), 'F_Inputs - BP'!H2023, 'F_Input Override'!H2023 ) )</f>
        <v/>
      </c>
      <c r="I2023" s="58" t="str">
        <f xml:space="preserve"> IF( ISNA( 'F_Input Override'!I2023 ), "", IF( ISBLANK( 'F_Input Override'!I2023 ), 'F_Inputs - BP'!I2023, 'F_Input Override'!I2023 ) )</f>
        <v/>
      </c>
      <c r="J2023" s="58" t="str">
        <f xml:space="preserve"> IF( ISNA( 'F_Input Override'!J2023 ), "", IF( ISBLANK( 'F_Input Override'!J2023 ), 'F_Inputs - BP'!J2023, 'F_Input Override'!J2023 ) )</f>
        <v/>
      </c>
      <c r="K2023" s="64" t="str">
        <f xml:space="preserve"> INDEX(Lookup!C:C, MATCH('Inp - BP final'!B2023, Lookup!B:B, 0),)</f>
        <v>BIO - Enh opex</v>
      </c>
    </row>
    <row r="2024" spans="1:12">
      <c r="A2024" t="s">
        <v>358</v>
      </c>
      <c r="B2024" t="s">
        <v>127</v>
      </c>
      <c r="C2024" t="s">
        <v>128</v>
      </c>
      <c r="D2024" t="s">
        <v>47</v>
      </c>
      <c r="E2024" t="s">
        <v>41</v>
      </c>
      <c r="F2024" s="58" t="str">
        <f xml:space="preserve"> IF( ISNA( 'F_Input Override'!F2024 ), "", IF( ISBLANK( 'F_Input Override'!F2024 ), 'F_Inputs - BP'!F2024, 'F_Input Override'!F2024 ) )</f>
        <v/>
      </c>
      <c r="G2024" s="58" t="str">
        <f xml:space="preserve"> IF( ISNA( 'F_Input Override'!G2024 ), "", IF( ISBLANK( 'F_Input Override'!G2024 ), 'F_Inputs - BP'!G2024, 'F_Input Override'!G2024 ) )</f>
        <v/>
      </c>
      <c r="H2024" s="58" t="str">
        <f xml:space="preserve"> IF( ISNA( 'F_Input Override'!H2024 ), "", IF( ISBLANK( 'F_Input Override'!H2024 ), 'F_Inputs - BP'!H2024, 'F_Input Override'!H2024 ) )</f>
        <v/>
      </c>
      <c r="I2024" s="58" t="str">
        <f xml:space="preserve"> IF( ISNA( 'F_Input Override'!I2024 ), "", IF( ISBLANK( 'F_Input Override'!I2024 ), 'F_Inputs - BP'!I2024, 'F_Input Override'!I2024 ) )</f>
        <v/>
      </c>
      <c r="J2024" s="58" t="str">
        <f xml:space="preserve"> IF( ISNA( 'F_Input Override'!J2024 ), "", IF( ISBLANK( 'F_Input Override'!J2024 ), 'F_Inputs - BP'!J2024, 'F_Input Override'!J2024 ) )</f>
        <v/>
      </c>
      <c r="K2024" s="64" t="str">
        <f xml:space="preserve"> INDEX(Lookup!C:C, MATCH('Inp - BP final'!B2024, Lookup!B:B, 0),)</f>
        <v>BIO - Enh opex</v>
      </c>
    </row>
    <row r="2025" spans="1:12">
      <c r="A2025" t="s">
        <v>358</v>
      </c>
      <c r="B2025" t="s">
        <v>129</v>
      </c>
      <c r="C2025" t="s">
        <v>130</v>
      </c>
      <c r="D2025" t="s">
        <v>47</v>
      </c>
      <c r="E2025" t="s">
        <v>41</v>
      </c>
      <c r="F2025" s="58" t="str">
        <f xml:space="preserve"> IF( ISNA( 'F_Input Override'!F2025 ), "", IF( ISBLANK( 'F_Input Override'!F2025 ), 'F_Inputs - BP'!F2025, 'F_Input Override'!F2025 ) )</f>
        <v/>
      </c>
      <c r="G2025" s="58" t="str">
        <f xml:space="preserve"> IF( ISNA( 'F_Input Override'!G2025 ), "", IF( ISBLANK( 'F_Input Override'!G2025 ), 'F_Inputs - BP'!G2025, 'F_Input Override'!G2025 ) )</f>
        <v/>
      </c>
      <c r="H2025" s="58" t="str">
        <f xml:space="preserve"> IF( ISNA( 'F_Input Override'!H2025 ), "", IF( ISBLANK( 'F_Input Override'!H2025 ), 'F_Inputs - BP'!H2025, 'F_Input Override'!H2025 ) )</f>
        <v/>
      </c>
      <c r="I2025" s="58" t="str">
        <f xml:space="preserve"> IF( ISNA( 'F_Input Override'!I2025 ), "", IF( ISBLANK( 'F_Input Override'!I2025 ), 'F_Inputs - BP'!I2025, 'F_Input Override'!I2025 ) )</f>
        <v/>
      </c>
      <c r="J2025" s="58" t="str">
        <f xml:space="preserve"> IF( ISNA( 'F_Input Override'!J2025 ), "", IF( ISBLANK( 'F_Input Override'!J2025 ), 'F_Inputs - BP'!J2025, 'F_Input Override'!J2025 ) )</f>
        <v/>
      </c>
      <c r="K2025" s="64" t="str">
        <f xml:space="preserve"> INDEX(Lookup!C:C, MATCH('Inp - BP final'!B2025, Lookup!B:B, 0),)</f>
        <v>BIO - Enh opex</v>
      </c>
    </row>
    <row r="2026" spans="1:12">
      <c r="A2026" t="s">
        <v>358</v>
      </c>
      <c r="B2026" t="s">
        <v>131</v>
      </c>
      <c r="C2026" t="s">
        <v>132</v>
      </c>
      <c r="D2026" t="s">
        <v>47</v>
      </c>
      <c r="E2026" t="s">
        <v>41</v>
      </c>
      <c r="F2026" s="58" t="str">
        <f xml:space="preserve"> IF( ISNA( 'F_Input Override'!F2026 ), "", IF( ISBLANK( 'F_Input Override'!F2026 ), 'F_Inputs - BP'!F2026, 'F_Input Override'!F2026 ) )</f>
        <v/>
      </c>
      <c r="G2026" s="58" t="str">
        <f xml:space="preserve"> IF( ISNA( 'F_Input Override'!G2026 ), "", IF( ISBLANK( 'F_Input Override'!G2026 ), 'F_Inputs - BP'!G2026, 'F_Input Override'!G2026 ) )</f>
        <v/>
      </c>
      <c r="H2026" s="58" t="str">
        <f xml:space="preserve"> IF( ISNA( 'F_Input Override'!H2026 ), "", IF( ISBLANK( 'F_Input Override'!H2026 ), 'F_Inputs - BP'!H2026, 'F_Input Override'!H2026 ) )</f>
        <v/>
      </c>
      <c r="I2026" s="58" t="str">
        <f xml:space="preserve"> IF( ISNA( 'F_Input Override'!I2026 ), "", IF( ISBLANK( 'F_Input Override'!I2026 ), 'F_Inputs - BP'!I2026, 'F_Input Override'!I2026 ) )</f>
        <v/>
      </c>
      <c r="J2026" s="58" t="str">
        <f xml:space="preserve"> IF( ISNA( 'F_Input Override'!J2026 ), "", IF( ISBLANK( 'F_Input Override'!J2026 ), 'F_Inputs - BP'!J2026, 'F_Input Override'!J2026 ) )</f>
        <v/>
      </c>
      <c r="K2026" s="64" t="str">
        <f xml:space="preserve"> INDEX(Lookup!C:C, MATCH('Inp - BP final'!B2026, Lookup!B:B, 0),)</f>
        <v>ADDN1 - Enh opex</v>
      </c>
    </row>
    <row r="2027" spans="1:12">
      <c r="A2027" t="s">
        <v>358</v>
      </c>
      <c r="B2027" t="s">
        <v>133</v>
      </c>
      <c r="C2027" t="s">
        <v>134</v>
      </c>
      <c r="D2027" t="s">
        <v>47</v>
      </c>
      <c r="E2027" t="s">
        <v>41</v>
      </c>
      <c r="F2027" s="58" t="str">
        <f xml:space="preserve"> IF( ISNA( 'F_Input Override'!F2027 ), "", IF( ISBLANK( 'F_Input Override'!F2027 ), 'F_Inputs - BP'!F2027, 'F_Input Override'!F2027 ) )</f>
        <v/>
      </c>
      <c r="G2027" s="58" t="str">
        <f xml:space="preserve"> IF( ISNA( 'F_Input Override'!G2027 ), "", IF( ISBLANK( 'F_Input Override'!G2027 ), 'F_Inputs - BP'!G2027, 'F_Input Override'!G2027 ) )</f>
        <v/>
      </c>
      <c r="H2027" s="58" t="str">
        <f xml:space="preserve"> IF( ISNA( 'F_Input Override'!H2027 ), "", IF( ISBLANK( 'F_Input Override'!H2027 ), 'F_Inputs - BP'!H2027, 'F_Input Override'!H2027 ) )</f>
        <v/>
      </c>
      <c r="I2027" s="58" t="str">
        <f xml:space="preserve"> IF( ISNA( 'F_Input Override'!I2027 ), "", IF( ISBLANK( 'F_Input Override'!I2027 ), 'F_Inputs - BP'!I2027, 'F_Input Override'!I2027 ) )</f>
        <v/>
      </c>
      <c r="J2027" s="58" t="str">
        <f xml:space="preserve"> IF( ISNA( 'F_Input Override'!J2027 ), "", IF( ISBLANK( 'F_Input Override'!J2027 ), 'F_Inputs - BP'!J2027, 'F_Input Override'!J2027 ) )</f>
        <v/>
      </c>
      <c r="K2027" s="64" t="str">
        <f xml:space="preserve"> INDEX(Lookup!C:C, MATCH('Inp - BP final'!B2027, Lookup!B:B, 0),)</f>
        <v>ADDN2 - Enh opex</v>
      </c>
    </row>
    <row r="2028" spans="1:12">
      <c r="A2028" t="s">
        <v>358</v>
      </c>
      <c r="B2028" t="s">
        <v>135</v>
      </c>
      <c r="C2028" t="s">
        <v>69</v>
      </c>
      <c r="D2028" t="s">
        <v>47</v>
      </c>
      <c r="E2028" t="s">
        <v>41</v>
      </c>
      <c r="F2028" s="58">
        <f xml:space="preserve"> IF( ISNA( 'F_Input Override'!F2028 ), "", IF( ISBLANK( 'F_Input Override'!F2028 ), 'F_Inputs - BP'!F2028, 'F_Input Override'!F2028 ) )</f>
        <v>0</v>
      </c>
      <c r="G2028" s="58">
        <f xml:space="preserve"> IF( ISNA( 'F_Input Override'!G2028 ), "", IF( ISBLANK( 'F_Input Override'!G2028 ), 'F_Inputs - BP'!G2028, 'F_Input Override'!G2028 ) )</f>
        <v>0</v>
      </c>
      <c r="H2028" s="58">
        <f xml:space="preserve"> IF( ISNA( 'F_Input Override'!H2028 ), "", IF( ISBLANK( 'F_Input Override'!H2028 ), 'F_Inputs - BP'!H2028, 'F_Input Override'!H2028 ) )</f>
        <v>0</v>
      </c>
      <c r="I2028" s="58">
        <f xml:space="preserve"> IF( ISNA( 'F_Input Override'!I2028 ), "", IF( ISBLANK( 'F_Input Override'!I2028 ), 'F_Inputs - BP'!I2028, 'F_Input Override'!I2028 ) )</f>
        <v>0</v>
      </c>
      <c r="J2028" s="58">
        <f xml:space="preserve"> IF( ISNA( 'F_Input Override'!J2028 ), "", IF( ISBLANK( 'F_Input Override'!J2028 ), 'F_Inputs - BP'!J2028, 'F_Input Override'!J2028 ) )</f>
        <v>0</v>
      </c>
      <c r="K2028" s="64" t="str">
        <f xml:space="preserve"> INDEX(Lookup!C:C, MATCH('Inp - BP final'!B2028, Lookup!B:B, 0),)</f>
        <v>Total WW - Enh opex</v>
      </c>
      <c r="L2028" t="s">
        <v>366</v>
      </c>
    </row>
    <row r="2029" spans="1:12">
      <c r="A2029" t="s">
        <v>358</v>
      </c>
      <c r="B2029" t="s">
        <v>136</v>
      </c>
      <c r="C2029" t="s">
        <v>137</v>
      </c>
      <c r="D2029" t="s">
        <v>47</v>
      </c>
      <c r="E2029" t="s">
        <v>41</v>
      </c>
      <c r="F2029" s="58" t="str">
        <f xml:space="preserve"> IF( ISNA( 'F_Input Override'!F2029 ), "", IF( ISBLANK( 'F_Input Override'!F2029 ), 'F_Inputs - BP'!F2029, 'F_Input Override'!F2029 ) )</f>
        <v/>
      </c>
      <c r="G2029" s="58" t="str">
        <f xml:space="preserve"> IF( ISNA( 'F_Input Override'!G2029 ), "", IF( ISBLANK( 'F_Input Override'!G2029 ), 'F_Inputs - BP'!G2029, 'F_Input Override'!G2029 ) )</f>
        <v/>
      </c>
      <c r="H2029" s="58" t="str">
        <f xml:space="preserve"> IF( ISNA( 'F_Input Override'!H2029 ), "", IF( ISBLANK( 'F_Input Override'!H2029 ), 'F_Inputs - BP'!H2029, 'F_Input Override'!H2029 ) )</f>
        <v/>
      </c>
      <c r="I2029" s="58" t="str">
        <f xml:space="preserve"> IF( ISNA( 'F_Input Override'!I2029 ), "", IF( ISBLANK( 'F_Input Override'!I2029 ), 'F_Inputs - BP'!I2029, 'F_Input Override'!I2029 ) )</f>
        <v/>
      </c>
      <c r="J2029" s="58" t="str">
        <f xml:space="preserve"> IF( ISNA( 'F_Input Override'!J2029 ), "", IF( ISBLANK( 'F_Input Override'!J2029 ), 'F_Inputs - BP'!J2029, 'F_Input Override'!J2029 ) )</f>
        <v/>
      </c>
      <c r="K2029" s="64" t="str">
        <f xml:space="preserve"> INDEX(Lookup!C:C, MATCH('Inp - BP final'!B2029, Lookup!B:B, 0),)</f>
        <v>WWN+ - Base capex</v>
      </c>
    </row>
    <row r="2030" spans="1:12">
      <c r="A2030" t="s">
        <v>358</v>
      </c>
      <c r="B2030" t="s">
        <v>138</v>
      </c>
      <c r="C2030" t="s">
        <v>139</v>
      </c>
      <c r="D2030" t="s">
        <v>47</v>
      </c>
      <c r="E2030" t="s">
        <v>41</v>
      </c>
      <c r="F2030" s="58" t="str">
        <f xml:space="preserve"> IF( ISNA( 'F_Input Override'!F2030 ), "", IF( ISBLANK( 'F_Input Override'!F2030 ), 'F_Inputs - BP'!F2030, 'F_Input Override'!F2030 ) )</f>
        <v/>
      </c>
      <c r="G2030" s="58" t="str">
        <f xml:space="preserve"> IF( ISNA( 'F_Input Override'!G2030 ), "", IF( ISBLANK( 'F_Input Override'!G2030 ), 'F_Inputs - BP'!G2030, 'F_Input Override'!G2030 ) )</f>
        <v/>
      </c>
      <c r="H2030" s="58" t="str">
        <f xml:space="preserve"> IF( ISNA( 'F_Input Override'!H2030 ), "", IF( ISBLANK( 'F_Input Override'!H2030 ), 'F_Inputs - BP'!H2030, 'F_Input Override'!H2030 ) )</f>
        <v/>
      </c>
      <c r="I2030" s="58" t="str">
        <f xml:space="preserve"> IF( ISNA( 'F_Input Override'!I2030 ), "", IF( ISBLANK( 'F_Input Override'!I2030 ), 'F_Inputs - BP'!I2030, 'F_Input Override'!I2030 ) )</f>
        <v/>
      </c>
      <c r="J2030" s="58" t="str">
        <f xml:space="preserve"> IF( ISNA( 'F_Input Override'!J2030 ), "", IF( ISBLANK( 'F_Input Override'!J2030 ), 'F_Inputs - BP'!J2030, 'F_Input Override'!J2030 ) )</f>
        <v/>
      </c>
      <c r="K2030" s="64" t="str">
        <f xml:space="preserve"> INDEX(Lookup!C:C, MATCH('Inp - BP final'!B2030, Lookup!B:B, 0),)</f>
        <v>WWN+ - Base capex</v>
      </c>
    </row>
    <row r="2031" spans="1:12">
      <c r="A2031" t="s">
        <v>358</v>
      </c>
      <c r="B2031" t="s">
        <v>140</v>
      </c>
      <c r="C2031" t="s">
        <v>141</v>
      </c>
      <c r="D2031" t="s">
        <v>47</v>
      </c>
      <c r="E2031" t="s">
        <v>41</v>
      </c>
      <c r="F2031" s="58" t="str">
        <f xml:space="preserve"> IF( ISNA( 'F_Input Override'!F2031 ), "", IF( ISBLANK( 'F_Input Override'!F2031 ), 'F_Inputs - BP'!F2031, 'F_Input Override'!F2031 ) )</f>
        <v/>
      </c>
      <c r="G2031" s="58" t="str">
        <f xml:space="preserve"> IF( ISNA( 'F_Input Override'!G2031 ), "", IF( ISBLANK( 'F_Input Override'!G2031 ), 'F_Inputs - BP'!G2031, 'F_Input Override'!G2031 ) )</f>
        <v/>
      </c>
      <c r="H2031" s="58" t="str">
        <f xml:space="preserve"> IF( ISNA( 'F_Input Override'!H2031 ), "", IF( ISBLANK( 'F_Input Override'!H2031 ), 'F_Inputs - BP'!H2031, 'F_Input Override'!H2031 ) )</f>
        <v/>
      </c>
      <c r="I2031" s="58" t="str">
        <f xml:space="preserve"> IF( ISNA( 'F_Input Override'!I2031 ), "", IF( ISBLANK( 'F_Input Override'!I2031 ), 'F_Inputs - BP'!I2031, 'F_Input Override'!I2031 ) )</f>
        <v/>
      </c>
      <c r="J2031" s="58" t="str">
        <f xml:space="preserve"> IF( ISNA( 'F_Input Override'!J2031 ), "", IF( ISBLANK( 'F_Input Override'!J2031 ), 'F_Inputs - BP'!J2031, 'F_Input Override'!J2031 ) )</f>
        <v/>
      </c>
      <c r="K2031" s="64" t="str">
        <f xml:space="preserve"> INDEX(Lookup!C:C, MATCH('Inp - BP final'!B2031, Lookup!B:B, 0),)</f>
        <v>WWN+ - Base capex</v>
      </c>
    </row>
    <row r="2032" spans="1:12">
      <c r="A2032" t="s">
        <v>358</v>
      </c>
      <c r="B2032" t="s">
        <v>142</v>
      </c>
      <c r="C2032" t="s">
        <v>143</v>
      </c>
      <c r="D2032" t="s">
        <v>47</v>
      </c>
      <c r="E2032" t="s">
        <v>41</v>
      </c>
      <c r="F2032" s="58" t="str">
        <f xml:space="preserve"> IF( ISNA( 'F_Input Override'!F2032 ), "", IF( ISBLANK( 'F_Input Override'!F2032 ), 'F_Inputs - BP'!F2032, 'F_Input Override'!F2032 ) )</f>
        <v/>
      </c>
      <c r="G2032" s="58" t="str">
        <f xml:space="preserve"> IF( ISNA( 'F_Input Override'!G2032 ), "", IF( ISBLANK( 'F_Input Override'!G2032 ), 'F_Inputs - BP'!G2032, 'F_Input Override'!G2032 ) )</f>
        <v/>
      </c>
      <c r="H2032" s="58" t="str">
        <f xml:space="preserve"> IF( ISNA( 'F_Input Override'!H2032 ), "", IF( ISBLANK( 'F_Input Override'!H2032 ), 'F_Inputs - BP'!H2032, 'F_Input Override'!H2032 ) )</f>
        <v/>
      </c>
      <c r="I2032" s="58" t="str">
        <f xml:space="preserve"> IF( ISNA( 'F_Input Override'!I2032 ), "", IF( ISBLANK( 'F_Input Override'!I2032 ), 'F_Inputs - BP'!I2032, 'F_Input Override'!I2032 ) )</f>
        <v/>
      </c>
      <c r="J2032" s="58" t="str">
        <f xml:space="preserve"> IF( ISNA( 'F_Input Override'!J2032 ), "", IF( ISBLANK( 'F_Input Override'!J2032 ), 'F_Inputs - BP'!J2032, 'F_Input Override'!J2032 ) )</f>
        <v/>
      </c>
      <c r="K2032" s="64" t="str">
        <f xml:space="preserve"> INDEX(Lookup!C:C, MATCH('Inp - BP final'!B2032, Lookup!B:B, 0),)</f>
        <v>WWN+ - Base capex</v>
      </c>
    </row>
    <row r="2033" spans="1:12">
      <c r="A2033" t="s">
        <v>358</v>
      </c>
      <c r="B2033" t="s">
        <v>144</v>
      </c>
      <c r="C2033" t="s">
        <v>145</v>
      </c>
      <c r="D2033" t="s">
        <v>47</v>
      </c>
      <c r="E2033" t="s">
        <v>41</v>
      </c>
      <c r="F2033" s="58" t="str">
        <f xml:space="preserve"> IF( ISNA( 'F_Input Override'!F2033 ), "", IF( ISBLANK( 'F_Input Override'!F2033 ), 'F_Inputs - BP'!F2033, 'F_Input Override'!F2033 ) )</f>
        <v/>
      </c>
      <c r="G2033" s="58" t="str">
        <f xml:space="preserve"> IF( ISNA( 'F_Input Override'!G2033 ), "", IF( ISBLANK( 'F_Input Override'!G2033 ), 'F_Inputs - BP'!G2033, 'F_Input Override'!G2033 ) )</f>
        <v/>
      </c>
      <c r="H2033" s="58" t="str">
        <f xml:space="preserve"> IF( ISNA( 'F_Input Override'!H2033 ), "", IF( ISBLANK( 'F_Input Override'!H2033 ), 'F_Inputs - BP'!H2033, 'F_Input Override'!H2033 ) )</f>
        <v/>
      </c>
      <c r="I2033" s="58" t="str">
        <f xml:space="preserve"> IF( ISNA( 'F_Input Override'!I2033 ), "", IF( ISBLANK( 'F_Input Override'!I2033 ), 'F_Inputs - BP'!I2033, 'F_Input Override'!I2033 ) )</f>
        <v/>
      </c>
      <c r="J2033" s="58" t="str">
        <f xml:space="preserve"> IF( ISNA( 'F_Input Override'!J2033 ), "", IF( ISBLANK( 'F_Input Override'!J2033 ), 'F_Inputs - BP'!J2033, 'F_Input Override'!J2033 ) )</f>
        <v/>
      </c>
      <c r="K2033" s="64" t="str">
        <f xml:space="preserve"> INDEX(Lookup!C:C, MATCH('Inp - BP final'!B2033, Lookup!B:B, 0),)</f>
        <v>WWN+ - Base capex</v>
      </c>
    </row>
    <row r="2034" spans="1:12">
      <c r="A2034" t="s">
        <v>358</v>
      </c>
      <c r="B2034" t="s">
        <v>146</v>
      </c>
      <c r="C2034" t="s">
        <v>147</v>
      </c>
      <c r="D2034" t="s">
        <v>47</v>
      </c>
      <c r="E2034" t="s">
        <v>41</v>
      </c>
      <c r="F2034" s="58" t="str">
        <f xml:space="preserve"> IF( ISNA( 'F_Input Override'!F2034 ), "", IF( ISBLANK( 'F_Input Override'!F2034 ), 'F_Inputs - BP'!F2034, 'F_Input Override'!F2034 ) )</f>
        <v/>
      </c>
      <c r="G2034" s="58" t="str">
        <f xml:space="preserve"> IF( ISNA( 'F_Input Override'!G2034 ), "", IF( ISBLANK( 'F_Input Override'!G2034 ), 'F_Inputs - BP'!G2034, 'F_Input Override'!G2034 ) )</f>
        <v/>
      </c>
      <c r="H2034" s="58" t="str">
        <f xml:space="preserve"> IF( ISNA( 'F_Input Override'!H2034 ), "", IF( ISBLANK( 'F_Input Override'!H2034 ), 'F_Inputs - BP'!H2034, 'F_Input Override'!H2034 ) )</f>
        <v/>
      </c>
      <c r="I2034" s="58" t="str">
        <f xml:space="preserve"> IF( ISNA( 'F_Input Override'!I2034 ), "", IF( ISBLANK( 'F_Input Override'!I2034 ), 'F_Inputs - BP'!I2034, 'F_Input Override'!I2034 ) )</f>
        <v/>
      </c>
      <c r="J2034" s="58" t="str">
        <f xml:space="preserve"> IF( ISNA( 'F_Input Override'!J2034 ), "", IF( ISBLANK( 'F_Input Override'!J2034 ), 'F_Inputs - BP'!J2034, 'F_Input Override'!J2034 ) )</f>
        <v/>
      </c>
      <c r="K2034" s="64" t="str">
        <f xml:space="preserve"> INDEX(Lookup!C:C, MATCH('Inp - BP final'!B2034, Lookup!B:B, 0),)</f>
        <v>BIO - Base capex</v>
      </c>
    </row>
    <row r="2035" spans="1:12">
      <c r="A2035" t="s">
        <v>358</v>
      </c>
      <c r="B2035" t="s">
        <v>148</v>
      </c>
      <c r="C2035" t="s">
        <v>149</v>
      </c>
      <c r="D2035" t="s">
        <v>47</v>
      </c>
      <c r="E2035" t="s">
        <v>41</v>
      </c>
      <c r="F2035" s="58" t="str">
        <f xml:space="preserve"> IF( ISNA( 'F_Input Override'!F2035 ), "", IF( ISBLANK( 'F_Input Override'!F2035 ), 'F_Inputs - BP'!F2035, 'F_Input Override'!F2035 ) )</f>
        <v/>
      </c>
      <c r="G2035" s="58" t="str">
        <f xml:space="preserve"> IF( ISNA( 'F_Input Override'!G2035 ), "", IF( ISBLANK( 'F_Input Override'!G2035 ), 'F_Inputs - BP'!G2035, 'F_Input Override'!G2035 ) )</f>
        <v/>
      </c>
      <c r="H2035" s="58" t="str">
        <f xml:space="preserve"> IF( ISNA( 'F_Input Override'!H2035 ), "", IF( ISBLANK( 'F_Input Override'!H2035 ), 'F_Inputs - BP'!H2035, 'F_Input Override'!H2035 ) )</f>
        <v/>
      </c>
      <c r="I2035" s="58" t="str">
        <f xml:space="preserve"> IF( ISNA( 'F_Input Override'!I2035 ), "", IF( ISBLANK( 'F_Input Override'!I2035 ), 'F_Inputs - BP'!I2035, 'F_Input Override'!I2035 ) )</f>
        <v/>
      </c>
      <c r="J2035" s="58" t="str">
        <f xml:space="preserve"> IF( ISNA( 'F_Input Override'!J2035 ), "", IF( ISBLANK( 'F_Input Override'!J2035 ), 'F_Inputs - BP'!J2035, 'F_Input Override'!J2035 ) )</f>
        <v/>
      </c>
      <c r="K2035" s="64" t="str">
        <f xml:space="preserve"> INDEX(Lookup!C:C, MATCH('Inp - BP final'!B2035, Lookup!B:B, 0),)</f>
        <v>BIO - Base capex</v>
      </c>
    </row>
    <row r="2036" spans="1:12">
      <c r="A2036" t="s">
        <v>358</v>
      </c>
      <c r="B2036" t="s">
        <v>150</v>
      </c>
      <c r="C2036" t="s">
        <v>151</v>
      </c>
      <c r="D2036" t="s">
        <v>47</v>
      </c>
      <c r="E2036" t="s">
        <v>41</v>
      </c>
      <c r="F2036" s="58" t="str">
        <f xml:space="preserve"> IF( ISNA( 'F_Input Override'!F2036 ), "", IF( ISBLANK( 'F_Input Override'!F2036 ), 'F_Inputs - BP'!F2036, 'F_Input Override'!F2036 ) )</f>
        <v/>
      </c>
      <c r="G2036" s="58" t="str">
        <f xml:space="preserve"> IF( ISNA( 'F_Input Override'!G2036 ), "", IF( ISBLANK( 'F_Input Override'!G2036 ), 'F_Inputs - BP'!G2036, 'F_Input Override'!G2036 ) )</f>
        <v/>
      </c>
      <c r="H2036" s="58" t="str">
        <f xml:space="preserve"> IF( ISNA( 'F_Input Override'!H2036 ), "", IF( ISBLANK( 'F_Input Override'!H2036 ), 'F_Inputs - BP'!H2036, 'F_Input Override'!H2036 ) )</f>
        <v/>
      </c>
      <c r="I2036" s="58" t="str">
        <f xml:space="preserve"> IF( ISNA( 'F_Input Override'!I2036 ), "", IF( ISBLANK( 'F_Input Override'!I2036 ), 'F_Inputs - BP'!I2036, 'F_Input Override'!I2036 ) )</f>
        <v/>
      </c>
      <c r="J2036" s="58" t="str">
        <f xml:space="preserve"> IF( ISNA( 'F_Input Override'!J2036 ), "", IF( ISBLANK( 'F_Input Override'!J2036 ), 'F_Inputs - BP'!J2036, 'F_Input Override'!J2036 ) )</f>
        <v/>
      </c>
      <c r="K2036" s="64" t="str">
        <f xml:space="preserve"> INDEX(Lookup!C:C, MATCH('Inp - BP final'!B2036, Lookup!B:B, 0),)</f>
        <v>BIO - Base capex</v>
      </c>
    </row>
    <row r="2037" spans="1:12">
      <c r="A2037" t="s">
        <v>358</v>
      </c>
      <c r="B2037" t="s">
        <v>152</v>
      </c>
      <c r="C2037" t="s">
        <v>153</v>
      </c>
      <c r="D2037" t="s">
        <v>47</v>
      </c>
      <c r="E2037" t="s">
        <v>41</v>
      </c>
      <c r="F2037" s="58" t="str">
        <f xml:space="preserve"> IF( ISNA( 'F_Input Override'!F2037 ), "", IF( ISBLANK( 'F_Input Override'!F2037 ), 'F_Inputs - BP'!F2037, 'F_Input Override'!F2037 ) )</f>
        <v/>
      </c>
      <c r="G2037" s="58" t="str">
        <f xml:space="preserve"> IF( ISNA( 'F_Input Override'!G2037 ), "", IF( ISBLANK( 'F_Input Override'!G2037 ), 'F_Inputs - BP'!G2037, 'F_Input Override'!G2037 ) )</f>
        <v/>
      </c>
      <c r="H2037" s="58" t="str">
        <f xml:space="preserve"> IF( ISNA( 'F_Input Override'!H2037 ), "", IF( ISBLANK( 'F_Input Override'!H2037 ), 'F_Inputs - BP'!H2037, 'F_Input Override'!H2037 ) )</f>
        <v/>
      </c>
      <c r="I2037" s="58" t="str">
        <f xml:space="preserve"> IF( ISNA( 'F_Input Override'!I2037 ), "", IF( ISBLANK( 'F_Input Override'!I2037 ), 'F_Inputs - BP'!I2037, 'F_Input Override'!I2037 ) )</f>
        <v/>
      </c>
      <c r="J2037" s="58" t="str">
        <f xml:space="preserve"> IF( ISNA( 'F_Input Override'!J2037 ), "", IF( ISBLANK( 'F_Input Override'!J2037 ), 'F_Inputs - BP'!J2037, 'F_Input Override'!J2037 ) )</f>
        <v/>
      </c>
      <c r="K2037" s="64" t="str">
        <f xml:space="preserve"> INDEX(Lookup!C:C, MATCH('Inp - BP final'!B2037, Lookup!B:B, 0),)</f>
        <v>ADDN1 - Base capex</v>
      </c>
    </row>
    <row r="2038" spans="1:12">
      <c r="A2038" t="s">
        <v>358</v>
      </c>
      <c r="B2038" t="s">
        <v>154</v>
      </c>
      <c r="C2038" t="s">
        <v>155</v>
      </c>
      <c r="D2038" t="s">
        <v>47</v>
      </c>
      <c r="E2038" t="s">
        <v>41</v>
      </c>
      <c r="F2038" s="58" t="str">
        <f xml:space="preserve"> IF( ISNA( 'F_Input Override'!F2038 ), "", IF( ISBLANK( 'F_Input Override'!F2038 ), 'F_Inputs - BP'!F2038, 'F_Input Override'!F2038 ) )</f>
        <v/>
      </c>
      <c r="G2038" s="58" t="str">
        <f xml:space="preserve"> IF( ISNA( 'F_Input Override'!G2038 ), "", IF( ISBLANK( 'F_Input Override'!G2038 ), 'F_Inputs - BP'!G2038, 'F_Input Override'!G2038 ) )</f>
        <v/>
      </c>
      <c r="H2038" s="58" t="str">
        <f xml:space="preserve"> IF( ISNA( 'F_Input Override'!H2038 ), "", IF( ISBLANK( 'F_Input Override'!H2038 ), 'F_Inputs - BP'!H2038, 'F_Input Override'!H2038 ) )</f>
        <v/>
      </c>
      <c r="I2038" s="58" t="str">
        <f xml:space="preserve"> IF( ISNA( 'F_Input Override'!I2038 ), "", IF( ISBLANK( 'F_Input Override'!I2038 ), 'F_Inputs - BP'!I2038, 'F_Input Override'!I2038 ) )</f>
        <v/>
      </c>
      <c r="J2038" s="58" t="str">
        <f xml:space="preserve"> IF( ISNA( 'F_Input Override'!J2038 ), "", IF( ISBLANK( 'F_Input Override'!J2038 ), 'F_Inputs - BP'!J2038, 'F_Input Override'!J2038 ) )</f>
        <v/>
      </c>
      <c r="K2038" s="64" t="str">
        <f xml:space="preserve"> INDEX(Lookup!C:C, MATCH('Inp - BP final'!B2038, Lookup!B:B, 0),)</f>
        <v>ADDN2 - Base capex</v>
      </c>
    </row>
    <row r="2039" spans="1:12">
      <c r="A2039" t="s">
        <v>358</v>
      </c>
      <c r="B2039" t="s">
        <v>156</v>
      </c>
      <c r="C2039" t="s">
        <v>81</v>
      </c>
      <c r="D2039" t="s">
        <v>47</v>
      </c>
      <c r="E2039" t="s">
        <v>41</v>
      </c>
      <c r="F2039" s="58">
        <f xml:space="preserve"> IF( ISNA( 'F_Input Override'!F2039 ), "", IF( ISBLANK( 'F_Input Override'!F2039 ), 'F_Inputs - BP'!F2039, 'F_Input Override'!F2039 ) )</f>
        <v>0</v>
      </c>
      <c r="G2039" s="58">
        <f xml:space="preserve"> IF( ISNA( 'F_Input Override'!G2039 ), "", IF( ISBLANK( 'F_Input Override'!G2039 ), 'F_Inputs - BP'!G2039, 'F_Input Override'!G2039 ) )</f>
        <v>0</v>
      </c>
      <c r="H2039" s="58">
        <f xml:space="preserve"> IF( ISNA( 'F_Input Override'!H2039 ), "", IF( ISBLANK( 'F_Input Override'!H2039 ), 'F_Inputs - BP'!H2039, 'F_Input Override'!H2039 ) )</f>
        <v>0</v>
      </c>
      <c r="I2039" s="58">
        <f xml:space="preserve"> IF( ISNA( 'F_Input Override'!I2039 ), "", IF( ISBLANK( 'F_Input Override'!I2039 ), 'F_Inputs - BP'!I2039, 'F_Input Override'!I2039 ) )</f>
        <v>0</v>
      </c>
      <c r="J2039" s="58">
        <f xml:space="preserve"> IF( ISNA( 'F_Input Override'!J2039 ), "", IF( ISBLANK( 'F_Input Override'!J2039 ), 'F_Inputs - BP'!J2039, 'F_Input Override'!J2039 ) )</f>
        <v>0</v>
      </c>
      <c r="K2039" s="64" t="str">
        <f xml:space="preserve"> INDEX(Lookup!C:C, MATCH('Inp - BP final'!B2039, Lookup!B:B, 0),)</f>
        <v>Total WW - Base capex</v>
      </c>
      <c r="L2039" t="s">
        <v>366</v>
      </c>
    </row>
    <row r="2040" spans="1:12">
      <c r="A2040" t="s">
        <v>358</v>
      </c>
      <c r="B2040" t="s">
        <v>157</v>
      </c>
      <c r="C2040" t="s">
        <v>158</v>
      </c>
      <c r="D2040" t="s">
        <v>47</v>
      </c>
      <c r="E2040" t="s">
        <v>41</v>
      </c>
      <c r="F2040" s="58" t="str">
        <f xml:space="preserve"> IF( ISNA( 'F_Input Override'!F2040 ), "", IF( ISBLANK( 'F_Input Override'!F2040 ), 'F_Inputs - BP'!F2040, 'F_Input Override'!F2040 ) )</f>
        <v/>
      </c>
      <c r="G2040" s="58" t="str">
        <f xml:space="preserve"> IF( ISNA( 'F_Input Override'!G2040 ), "", IF( ISBLANK( 'F_Input Override'!G2040 ), 'F_Inputs - BP'!G2040, 'F_Input Override'!G2040 ) )</f>
        <v/>
      </c>
      <c r="H2040" s="58" t="str">
        <f xml:space="preserve"> IF( ISNA( 'F_Input Override'!H2040 ), "", IF( ISBLANK( 'F_Input Override'!H2040 ), 'F_Inputs - BP'!H2040, 'F_Input Override'!H2040 ) )</f>
        <v/>
      </c>
      <c r="I2040" s="58" t="str">
        <f xml:space="preserve"> IF( ISNA( 'F_Input Override'!I2040 ), "", IF( ISBLANK( 'F_Input Override'!I2040 ), 'F_Inputs - BP'!I2040, 'F_Input Override'!I2040 ) )</f>
        <v/>
      </c>
      <c r="J2040" s="58" t="str">
        <f xml:space="preserve"> IF( ISNA( 'F_Input Override'!J2040 ), "", IF( ISBLANK( 'F_Input Override'!J2040 ), 'F_Inputs - BP'!J2040, 'F_Input Override'!J2040 ) )</f>
        <v/>
      </c>
      <c r="K2040" s="64" t="str">
        <f xml:space="preserve"> INDEX(Lookup!C:C, MATCH('Inp - BP final'!B2040, Lookup!B:B, 0),)</f>
        <v>WWN+ - Enh capex</v>
      </c>
    </row>
    <row r="2041" spans="1:12">
      <c r="A2041" t="s">
        <v>358</v>
      </c>
      <c r="B2041" t="s">
        <v>159</v>
      </c>
      <c r="C2041" t="s">
        <v>160</v>
      </c>
      <c r="D2041" t="s">
        <v>47</v>
      </c>
      <c r="E2041" t="s">
        <v>41</v>
      </c>
      <c r="F2041" s="58" t="str">
        <f xml:space="preserve"> IF( ISNA( 'F_Input Override'!F2041 ), "", IF( ISBLANK( 'F_Input Override'!F2041 ), 'F_Inputs - BP'!F2041, 'F_Input Override'!F2041 ) )</f>
        <v/>
      </c>
      <c r="G2041" s="58" t="str">
        <f xml:space="preserve"> IF( ISNA( 'F_Input Override'!G2041 ), "", IF( ISBLANK( 'F_Input Override'!G2041 ), 'F_Inputs - BP'!G2041, 'F_Input Override'!G2041 ) )</f>
        <v/>
      </c>
      <c r="H2041" s="58" t="str">
        <f xml:space="preserve"> IF( ISNA( 'F_Input Override'!H2041 ), "", IF( ISBLANK( 'F_Input Override'!H2041 ), 'F_Inputs - BP'!H2041, 'F_Input Override'!H2041 ) )</f>
        <v/>
      </c>
      <c r="I2041" s="58" t="str">
        <f xml:space="preserve"> IF( ISNA( 'F_Input Override'!I2041 ), "", IF( ISBLANK( 'F_Input Override'!I2041 ), 'F_Inputs - BP'!I2041, 'F_Input Override'!I2041 ) )</f>
        <v/>
      </c>
      <c r="J2041" s="58" t="str">
        <f xml:space="preserve"> IF( ISNA( 'F_Input Override'!J2041 ), "", IF( ISBLANK( 'F_Input Override'!J2041 ), 'F_Inputs - BP'!J2041, 'F_Input Override'!J2041 ) )</f>
        <v/>
      </c>
      <c r="K2041" s="64" t="str">
        <f xml:space="preserve"> INDEX(Lookup!C:C, MATCH('Inp - BP final'!B2041, Lookup!B:B, 0),)</f>
        <v>WWN+ - Enh capex</v>
      </c>
    </row>
    <row r="2042" spans="1:12">
      <c r="A2042" t="s">
        <v>358</v>
      </c>
      <c r="B2042" t="s">
        <v>161</v>
      </c>
      <c r="C2042" t="s">
        <v>162</v>
      </c>
      <c r="D2042" t="s">
        <v>47</v>
      </c>
      <c r="E2042" t="s">
        <v>41</v>
      </c>
      <c r="F2042" s="58" t="str">
        <f xml:space="preserve"> IF( ISNA( 'F_Input Override'!F2042 ), "", IF( ISBLANK( 'F_Input Override'!F2042 ), 'F_Inputs - BP'!F2042, 'F_Input Override'!F2042 ) )</f>
        <v/>
      </c>
      <c r="G2042" s="58" t="str">
        <f xml:space="preserve"> IF( ISNA( 'F_Input Override'!G2042 ), "", IF( ISBLANK( 'F_Input Override'!G2042 ), 'F_Inputs - BP'!G2042, 'F_Input Override'!G2042 ) )</f>
        <v/>
      </c>
      <c r="H2042" s="58" t="str">
        <f xml:space="preserve"> IF( ISNA( 'F_Input Override'!H2042 ), "", IF( ISBLANK( 'F_Input Override'!H2042 ), 'F_Inputs - BP'!H2042, 'F_Input Override'!H2042 ) )</f>
        <v/>
      </c>
      <c r="I2042" s="58" t="str">
        <f xml:space="preserve"> IF( ISNA( 'F_Input Override'!I2042 ), "", IF( ISBLANK( 'F_Input Override'!I2042 ), 'F_Inputs - BP'!I2042, 'F_Input Override'!I2042 ) )</f>
        <v/>
      </c>
      <c r="J2042" s="58" t="str">
        <f xml:space="preserve"> IF( ISNA( 'F_Input Override'!J2042 ), "", IF( ISBLANK( 'F_Input Override'!J2042 ), 'F_Inputs - BP'!J2042, 'F_Input Override'!J2042 ) )</f>
        <v/>
      </c>
      <c r="K2042" s="64" t="str">
        <f xml:space="preserve"> INDEX(Lookup!C:C, MATCH('Inp - BP final'!B2042, Lookup!B:B, 0),)</f>
        <v>WWN+ - Enh capex</v>
      </c>
    </row>
    <row r="2043" spans="1:12">
      <c r="A2043" t="s">
        <v>358</v>
      </c>
      <c r="B2043" t="s">
        <v>163</v>
      </c>
      <c r="C2043" t="s">
        <v>164</v>
      </c>
      <c r="D2043" t="s">
        <v>47</v>
      </c>
      <c r="E2043" t="s">
        <v>41</v>
      </c>
      <c r="F2043" s="58" t="str">
        <f xml:space="preserve"> IF( ISNA( 'F_Input Override'!F2043 ), "", IF( ISBLANK( 'F_Input Override'!F2043 ), 'F_Inputs - BP'!F2043, 'F_Input Override'!F2043 ) )</f>
        <v/>
      </c>
      <c r="G2043" s="58" t="str">
        <f xml:space="preserve"> IF( ISNA( 'F_Input Override'!G2043 ), "", IF( ISBLANK( 'F_Input Override'!G2043 ), 'F_Inputs - BP'!G2043, 'F_Input Override'!G2043 ) )</f>
        <v/>
      </c>
      <c r="H2043" s="58" t="str">
        <f xml:space="preserve"> IF( ISNA( 'F_Input Override'!H2043 ), "", IF( ISBLANK( 'F_Input Override'!H2043 ), 'F_Inputs - BP'!H2043, 'F_Input Override'!H2043 ) )</f>
        <v/>
      </c>
      <c r="I2043" s="58" t="str">
        <f xml:space="preserve"> IF( ISNA( 'F_Input Override'!I2043 ), "", IF( ISBLANK( 'F_Input Override'!I2043 ), 'F_Inputs - BP'!I2043, 'F_Input Override'!I2043 ) )</f>
        <v/>
      </c>
      <c r="J2043" s="58" t="str">
        <f xml:space="preserve"> IF( ISNA( 'F_Input Override'!J2043 ), "", IF( ISBLANK( 'F_Input Override'!J2043 ), 'F_Inputs - BP'!J2043, 'F_Input Override'!J2043 ) )</f>
        <v/>
      </c>
      <c r="K2043" s="64" t="str">
        <f xml:space="preserve"> INDEX(Lookup!C:C, MATCH('Inp - BP final'!B2043, Lookup!B:B, 0),)</f>
        <v>WWN+ - Enh capex</v>
      </c>
    </row>
    <row r="2044" spans="1:12">
      <c r="A2044" t="s">
        <v>358</v>
      </c>
      <c r="B2044" t="s">
        <v>165</v>
      </c>
      <c r="C2044" t="s">
        <v>166</v>
      </c>
      <c r="D2044" t="s">
        <v>47</v>
      </c>
      <c r="E2044" t="s">
        <v>41</v>
      </c>
      <c r="F2044" s="58" t="str">
        <f xml:space="preserve"> IF( ISNA( 'F_Input Override'!F2044 ), "", IF( ISBLANK( 'F_Input Override'!F2044 ), 'F_Inputs - BP'!F2044, 'F_Input Override'!F2044 ) )</f>
        <v/>
      </c>
      <c r="G2044" s="58" t="str">
        <f xml:space="preserve"> IF( ISNA( 'F_Input Override'!G2044 ), "", IF( ISBLANK( 'F_Input Override'!G2044 ), 'F_Inputs - BP'!G2044, 'F_Input Override'!G2044 ) )</f>
        <v/>
      </c>
      <c r="H2044" s="58" t="str">
        <f xml:space="preserve"> IF( ISNA( 'F_Input Override'!H2044 ), "", IF( ISBLANK( 'F_Input Override'!H2044 ), 'F_Inputs - BP'!H2044, 'F_Input Override'!H2044 ) )</f>
        <v/>
      </c>
      <c r="I2044" s="58" t="str">
        <f xml:space="preserve"> IF( ISNA( 'F_Input Override'!I2044 ), "", IF( ISBLANK( 'F_Input Override'!I2044 ), 'F_Inputs - BP'!I2044, 'F_Input Override'!I2044 ) )</f>
        <v/>
      </c>
      <c r="J2044" s="58" t="str">
        <f xml:space="preserve"> IF( ISNA( 'F_Input Override'!J2044 ), "", IF( ISBLANK( 'F_Input Override'!J2044 ), 'F_Inputs - BP'!J2044, 'F_Input Override'!J2044 ) )</f>
        <v/>
      </c>
      <c r="K2044" s="64" t="str">
        <f xml:space="preserve"> INDEX(Lookup!C:C, MATCH('Inp - BP final'!B2044, Lookup!B:B, 0),)</f>
        <v>WWN+ - Enh capex</v>
      </c>
    </row>
    <row r="2045" spans="1:12">
      <c r="A2045" t="s">
        <v>358</v>
      </c>
      <c r="B2045" t="s">
        <v>167</v>
      </c>
      <c r="C2045" t="s">
        <v>168</v>
      </c>
      <c r="D2045" t="s">
        <v>47</v>
      </c>
      <c r="E2045" t="s">
        <v>41</v>
      </c>
      <c r="F2045" s="58" t="str">
        <f xml:space="preserve"> IF( ISNA( 'F_Input Override'!F2045 ), "", IF( ISBLANK( 'F_Input Override'!F2045 ), 'F_Inputs - BP'!F2045, 'F_Input Override'!F2045 ) )</f>
        <v/>
      </c>
      <c r="G2045" s="58" t="str">
        <f xml:space="preserve"> IF( ISNA( 'F_Input Override'!G2045 ), "", IF( ISBLANK( 'F_Input Override'!G2045 ), 'F_Inputs - BP'!G2045, 'F_Input Override'!G2045 ) )</f>
        <v/>
      </c>
      <c r="H2045" s="58" t="str">
        <f xml:space="preserve"> IF( ISNA( 'F_Input Override'!H2045 ), "", IF( ISBLANK( 'F_Input Override'!H2045 ), 'F_Inputs - BP'!H2045, 'F_Input Override'!H2045 ) )</f>
        <v/>
      </c>
      <c r="I2045" s="58" t="str">
        <f xml:space="preserve"> IF( ISNA( 'F_Input Override'!I2045 ), "", IF( ISBLANK( 'F_Input Override'!I2045 ), 'F_Inputs - BP'!I2045, 'F_Input Override'!I2045 ) )</f>
        <v/>
      </c>
      <c r="J2045" s="58" t="str">
        <f xml:space="preserve"> IF( ISNA( 'F_Input Override'!J2045 ), "", IF( ISBLANK( 'F_Input Override'!J2045 ), 'F_Inputs - BP'!J2045, 'F_Input Override'!J2045 ) )</f>
        <v/>
      </c>
      <c r="K2045" s="64" t="str">
        <f xml:space="preserve"> INDEX(Lookup!C:C, MATCH('Inp - BP final'!B2045, Lookup!B:B, 0),)</f>
        <v>BIO - Enh capex</v>
      </c>
    </row>
    <row r="2046" spans="1:12">
      <c r="A2046" t="s">
        <v>358</v>
      </c>
      <c r="B2046" t="s">
        <v>169</v>
      </c>
      <c r="C2046" t="s">
        <v>170</v>
      </c>
      <c r="D2046" t="s">
        <v>47</v>
      </c>
      <c r="E2046" t="s">
        <v>41</v>
      </c>
      <c r="F2046" s="58" t="str">
        <f xml:space="preserve"> IF( ISNA( 'F_Input Override'!F2046 ), "", IF( ISBLANK( 'F_Input Override'!F2046 ), 'F_Inputs - BP'!F2046, 'F_Input Override'!F2046 ) )</f>
        <v/>
      </c>
      <c r="G2046" s="58" t="str">
        <f xml:space="preserve"> IF( ISNA( 'F_Input Override'!G2046 ), "", IF( ISBLANK( 'F_Input Override'!G2046 ), 'F_Inputs - BP'!G2046, 'F_Input Override'!G2046 ) )</f>
        <v/>
      </c>
      <c r="H2046" s="58" t="str">
        <f xml:space="preserve"> IF( ISNA( 'F_Input Override'!H2046 ), "", IF( ISBLANK( 'F_Input Override'!H2046 ), 'F_Inputs - BP'!H2046, 'F_Input Override'!H2046 ) )</f>
        <v/>
      </c>
      <c r="I2046" s="58" t="str">
        <f xml:space="preserve"> IF( ISNA( 'F_Input Override'!I2046 ), "", IF( ISBLANK( 'F_Input Override'!I2046 ), 'F_Inputs - BP'!I2046, 'F_Input Override'!I2046 ) )</f>
        <v/>
      </c>
      <c r="J2046" s="58" t="str">
        <f xml:space="preserve"> IF( ISNA( 'F_Input Override'!J2046 ), "", IF( ISBLANK( 'F_Input Override'!J2046 ), 'F_Inputs - BP'!J2046, 'F_Input Override'!J2046 ) )</f>
        <v/>
      </c>
      <c r="K2046" s="64" t="str">
        <f xml:space="preserve"> INDEX(Lookup!C:C, MATCH('Inp - BP final'!B2046, Lookup!B:B, 0),)</f>
        <v>BIO - Enh capex</v>
      </c>
    </row>
    <row r="2047" spans="1:12">
      <c r="A2047" t="s">
        <v>358</v>
      </c>
      <c r="B2047" t="s">
        <v>171</v>
      </c>
      <c r="C2047" t="s">
        <v>172</v>
      </c>
      <c r="D2047" t="s">
        <v>47</v>
      </c>
      <c r="E2047" t="s">
        <v>41</v>
      </c>
      <c r="F2047" s="58" t="str">
        <f xml:space="preserve"> IF( ISNA( 'F_Input Override'!F2047 ), "", IF( ISBLANK( 'F_Input Override'!F2047 ), 'F_Inputs - BP'!F2047, 'F_Input Override'!F2047 ) )</f>
        <v/>
      </c>
      <c r="G2047" s="58" t="str">
        <f xml:space="preserve"> IF( ISNA( 'F_Input Override'!G2047 ), "", IF( ISBLANK( 'F_Input Override'!G2047 ), 'F_Inputs - BP'!G2047, 'F_Input Override'!G2047 ) )</f>
        <v/>
      </c>
      <c r="H2047" s="58" t="str">
        <f xml:space="preserve"> IF( ISNA( 'F_Input Override'!H2047 ), "", IF( ISBLANK( 'F_Input Override'!H2047 ), 'F_Inputs - BP'!H2047, 'F_Input Override'!H2047 ) )</f>
        <v/>
      </c>
      <c r="I2047" s="58" t="str">
        <f xml:space="preserve"> IF( ISNA( 'F_Input Override'!I2047 ), "", IF( ISBLANK( 'F_Input Override'!I2047 ), 'F_Inputs - BP'!I2047, 'F_Input Override'!I2047 ) )</f>
        <v/>
      </c>
      <c r="J2047" s="58" t="str">
        <f xml:space="preserve"> IF( ISNA( 'F_Input Override'!J2047 ), "", IF( ISBLANK( 'F_Input Override'!J2047 ), 'F_Inputs - BP'!J2047, 'F_Input Override'!J2047 ) )</f>
        <v/>
      </c>
      <c r="K2047" s="64" t="str">
        <f xml:space="preserve"> INDEX(Lookup!C:C, MATCH('Inp - BP final'!B2047, Lookup!B:B, 0),)</f>
        <v>BIO - Enh capex</v>
      </c>
    </row>
    <row r="2048" spans="1:12">
      <c r="A2048" t="s">
        <v>358</v>
      </c>
      <c r="B2048" t="s">
        <v>173</v>
      </c>
      <c r="C2048" t="s">
        <v>174</v>
      </c>
      <c r="D2048" t="s">
        <v>47</v>
      </c>
      <c r="E2048" t="s">
        <v>41</v>
      </c>
      <c r="F2048" s="58" t="str">
        <f xml:space="preserve"> IF( ISNA( 'F_Input Override'!F2048 ), "", IF( ISBLANK( 'F_Input Override'!F2048 ), 'F_Inputs - BP'!F2048, 'F_Input Override'!F2048 ) )</f>
        <v/>
      </c>
      <c r="G2048" s="58" t="str">
        <f xml:space="preserve"> IF( ISNA( 'F_Input Override'!G2048 ), "", IF( ISBLANK( 'F_Input Override'!G2048 ), 'F_Inputs - BP'!G2048, 'F_Input Override'!G2048 ) )</f>
        <v/>
      </c>
      <c r="H2048" s="58" t="str">
        <f xml:space="preserve"> IF( ISNA( 'F_Input Override'!H2048 ), "", IF( ISBLANK( 'F_Input Override'!H2048 ), 'F_Inputs - BP'!H2048, 'F_Input Override'!H2048 ) )</f>
        <v/>
      </c>
      <c r="I2048" s="58" t="str">
        <f xml:space="preserve"> IF( ISNA( 'F_Input Override'!I2048 ), "", IF( ISBLANK( 'F_Input Override'!I2048 ), 'F_Inputs - BP'!I2048, 'F_Input Override'!I2048 ) )</f>
        <v/>
      </c>
      <c r="J2048" s="58" t="str">
        <f xml:space="preserve"> IF( ISNA( 'F_Input Override'!J2048 ), "", IF( ISBLANK( 'F_Input Override'!J2048 ), 'F_Inputs - BP'!J2048, 'F_Input Override'!J2048 ) )</f>
        <v/>
      </c>
      <c r="K2048" s="64" t="str">
        <f xml:space="preserve"> INDEX(Lookup!C:C, MATCH('Inp - BP final'!B2048, Lookup!B:B, 0),)</f>
        <v>ADDN1 - Enh capex</v>
      </c>
    </row>
    <row r="2049" spans="1:12">
      <c r="A2049" t="s">
        <v>358</v>
      </c>
      <c r="B2049" t="s">
        <v>175</v>
      </c>
      <c r="C2049" t="s">
        <v>176</v>
      </c>
      <c r="D2049" t="s">
        <v>47</v>
      </c>
      <c r="E2049" t="s">
        <v>41</v>
      </c>
      <c r="F2049" s="58" t="str">
        <f xml:space="preserve"> IF( ISNA( 'F_Input Override'!F2049 ), "", IF( ISBLANK( 'F_Input Override'!F2049 ), 'F_Inputs - BP'!F2049, 'F_Input Override'!F2049 ) )</f>
        <v/>
      </c>
      <c r="G2049" s="58" t="str">
        <f xml:space="preserve"> IF( ISNA( 'F_Input Override'!G2049 ), "", IF( ISBLANK( 'F_Input Override'!G2049 ), 'F_Inputs - BP'!G2049, 'F_Input Override'!G2049 ) )</f>
        <v/>
      </c>
      <c r="H2049" s="58" t="str">
        <f xml:space="preserve"> IF( ISNA( 'F_Input Override'!H2049 ), "", IF( ISBLANK( 'F_Input Override'!H2049 ), 'F_Inputs - BP'!H2049, 'F_Input Override'!H2049 ) )</f>
        <v/>
      </c>
      <c r="I2049" s="58" t="str">
        <f xml:space="preserve"> IF( ISNA( 'F_Input Override'!I2049 ), "", IF( ISBLANK( 'F_Input Override'!I2049 ), 'F_Inputs - BP'!I2049, 'F_Input Override'!I2049 ) )</f>
        <v/>
      </c>
      <c r="J2049" s="58" t="str">
        <f xml:space="preserve"> IF( ISNA( 'F_Input Override'!J2049 ), "", IF( ISBLANK( 'F_Input Override'!J2049 ), 'F_Inputs - BP'!J2049, 'F_Input Override'!J2049 ) )</f>
        <v/>
      </c>
      <c r="K2049" s="64" t="str">
        <f xml:space="preserve"> INDEX(Lookup!C:C, MATCH('Inp - BP final'!B2049, Lookup!B:B, 0),)</f>
        <v>ADDN2 - Enh capex</v>
      </c>
    </row>
    <row r="2050" spans="1:12">
      <c r="A2050" t="s">
        <v>358</v>
      </c>
      <c r="B2050" t="s">
        <v>177</v>
      </c>
      <c r="C2050" t="s">
        <v>93</v>
      </c>
      <c r="D2050" t="s">
        <v>47</v>
      </c>
      <c r="E2050" t="s">
        <v>41</v>
      </c>
      <c r="F2050" s="58">
        <f xml:space="preserve"> IF( ISNA( 'F_Input Override'!F2050 ), "", IF( ISBLANK( 'F_Input Override'!F2050 ), 'F_Inputs - BP'!F2050, 'F_Input Override'!F2050 ) )</f>
        <v>0</v>
      </c>
      <c r="G2050" s="58">
        <f xml:space="preserve"> IF( ISNA( 'F_Input Override'!G2050 ), "", IF( ISBLANK( 'F_Input Override'!G2050 ), 'F_Inputs - BP'!G2050, 'F_Input Override'!G2050 ) )</f>
        <v>0</v>
      </c>
      <c r="H2050" s="58">
        <f xml:space="preserve"> IF( ISNA( 'F_Input Override'!H2050 ), "", IF( ISBLANK( 'F_Input Override'!H2050 ), 'F_Inputs - BP'!H2050, 'F_Input Override'!H2050 ) )</f>
        <v>0</v>
      </c>
      <c r="I2050" s="58">
        <f xml:space="preserve"> IF( ISNA( 'F_Input Override'!I2050 ), "", IF( ISBLANK( 'F_Input Override'!I2050 ), 'F_Inputs - BP'!I2050, 'F_Input Override'!I2050 ) )</f>
        <v>0</v>
      </c>
      <c r="J2050" s="58">
        <f xml:space="preserve"> IF( ISNA( 'F_Input Override'!J2050 ), "", IF( ISBLANK( 'F_Input Override'!J2050 ), 'F_Inputs - BP'!J2050, 'F_Input Override'!J2050 ) )</f>
        <v>0</v>
      </c>
      <c r="K2050" s="64" t="str">
        <f xml:space="preserve"> INDEX(Lookup!C:C, MATCH('Inp - BP final'!B2050, Lookup!B:B, 0),)</f>
        <v>Total WW - Enh capex</v>
      </c>
      <c r="L2050" t="s">
        <v>366</v>
      </c>
    </row>
    <row r="2051" spans="1:12">
      <c r="A2051" t="s">
        <v>358</v>
      </c>
      <c r="B2051" t="s">
        <v>178</v>
      </c>
      <c r="C2051" t="s">
        <v>179</v>
      </c>
      <c r="D2051" t="s">
        <v>47</v>
      </c>
      <c r="E2051" t="s">
        <v>41</v>
      </c>
      <c r="F2051" s="58" t="str">
        <f xml:space="preserve"> IF( ISNA( 'F_Input Override'!F2051 ), "", IF( ISBLANK( 'F_Input Override'!F2051 ), 'F_Inputs - BP'!F2051, 'F_Input Override'!F2051 ) )</f>
        <v/>
      </c>
      <c r="G2051" s="58" t="str">
        <f xml:space="preserve"> IF( ISNA( 'F_Input Override'!G2051 ), "", IF( ISBLANK( 'F_Input Override'!G2051 ), 'F_Inputs - BP'!G2051, 'F_Input Override'!G2051 ) )</f>
        <v/>
      </c>
      <c r="H2051" s="58" t="str">
        <f xml:space="preserve"> IF( ISNA( 'F_Input Override'!H2051 ), "", IF( ISBLANK( 'F_Input Override'!H2051 ), 'F_Inputs - BP'!H2051, 'F_Input Override'!H2051 ) )</f>
        <v/>
      </c>
      <c r="I2051" s="58" t="str">
        <f xml:space="preserve"> IF( ISNA( 'F_Input Override'!I2051 ), "", IF( ISBLANK( 'F_Input Override'!I2051 ), 'F_Inputs - BP'!I2051, 'F_Input Override'!I2051 ) )</f>
        <v/>
      </c>
      <c r="J2051" s="58" t="str">
        <f xml:space="preserve"> IF( ISNA( 'F_Input Override'!J2051 ), "", IF( ISBLANK( 'F_Input Override'!J2051 ), 'F_Inputs - BP'!J2051, 'F_Input Override'!J2051 ) )</f>
        <v/>
      </c>
      <c r="K2051" s="64" t="str">
        <f xml:space="preserve"> INDEX(Lookup!C:C, MATCH('Inp - BP final'!B2051, Lookup!B:B, 0),)</f>
        <v>Plus capex WWN+</v>
      </c>
    </row>
    <row r="2052" spans="1:12">
      <c r="A2052" t="s">
        <v>358</v>
      </c>
      <c r="B2052" t="s">
        <v>180</v>
      </c>
      <c r="C2052" t="s">
        <v>181</v>
      </c>
      <c r="D2052" t="s">
        <v>47</v>
      </c>
      <c r="E2052" t="s">
        <v>41</v>
      </c>
      <c r="F2052" s="58" t="str">
        <f xml:space="preserve"> IF( ISNA( 'F_Input Override'!F2052 ), "", IF( ISBLANK( 'F_Input Override'!F2052 ), 'F_Inputs - BP'!F2052, 'F_Input Override'!F2052 ) )</f>
        <v/>
      </c>
      <c r="G2052" s="58" t="str">
        <f xml:space="preserve"> IF( ISNA( 'F_Input Override'!G2052 ), "", IF( ISBLANK( 'F_Input Override'!G2052 ), 'F_Inputs - BP'!G2052, 'F_Input Override'!G2052 ) )</f>
        <v/>
      </c>
      <c r="H2052" s="58" t="str">
        <f xml:space="preserve"> IF( ISNA( 'F_Input Override'!H2052 ), "", IF( ISBLANK( 'F_Input Override'!H2052 ), 'F_Inputs - BP'!H2052, 'F_Input Override'!H2052 ) )</f>
        <v/>
      </c>
      <c r="I2052" s="58" t="str">
        <f xml:space="preserve"> IF( ISNA( 'F_Input Override'!I2052 ), "", IF( ISBLANK( 'F_Input Override'!I2052 ), 'F_Inputs - BP'!I2052, 'F_Input Override'!I2052 ) )</f>
        <v/>
      </c>
      <c r="J2052" s="58" t="str">
        <f xml:space="preserve"> IF( ISNA( 'F_Input Override'!J2052 ), "", IF( ISBLANK( 'F_Input Override'!J2052 ), 'F_Inputs - BP'!J2052, 'F_Input Override'!J2052 ) )</f>
        <v/>
      </c>
      <c r="K2052" s="64" t="str">
        <f xml:space="preserve"> INDEX(Lookup!C:C, MATCH('Inp - BP final'!B2052, Lookup!B:B, 0),)</f>
        <v>Plus capex WWN+</v>
      </c>
    </row>
    <row r="2053" spans="1:12">
      <c r="A2053" t="s">
        <v>358</v>
      </c>
      <c r="B2053" t="s">
        <v>182</v>
      </c>
      <c r="C2053" t="s">
        <v>183</v>
      </c>
      <c r="D2053" t="s">
        <v>47</v>
      </c>
      <c r="E2053" t="s">
        <v>41</v>
      </c>
      <c r="F2053" s="58" t="str">
        <f xml:space="preserve"> IF( ISNA( 'F_Input Override'!F2053 ), "", IF( ISBLANK( 'F_Input Override'!F2053 ), 'F_Inputs - BP'!F2053, 'F_Input Override'!F2053 ) )</f>
        <v/>
      </c>
      <c r="G2053" s="58" t="str">
        <f xml:space="preserve"> IF( ISNA( 'F_Input Override'!G2053 ), "", IF( ISBLANK( 'F_Input Override'!G2053 ), 'F_Inputs - BP'!G2053, 'F_Input Override'!G2053 ) )</f>
        <v/>
      </c>
      <c r="H2053" s="58" t="str">
        <f xml:space="preserve"> IF( ISNA( 'F_Input Override'!H2053 ), "", IF( ISBLANK( 'F_Input Override'!H2053 ), 'F_Inputs - BP'!H2053, 'F_Input Override'!H2053 ) )</f>
        <v/>
      </c>
      <c r="I2053" s="58" t="str">
        <f xml:space="preserve"> IF( ISNA( 'F_Input Override'!I2053 ), "", IF( ISBLANK( 'F_Input Override'!I2053 ), 'F_Inputs - BP'!I2053, 'F_Input Override'!I2053 ) )</f>
        <v/>
      </c>
      <c r="J2053" s="58" t="str">
        <f xml:space="preserve"> IF( ISNA( 'F_Input Override'!J2053 ), "", IF( ISBLANK( 'F_Input Override'!J2053 ), 'F_Inputs - BP'!J2053, 'F_Input Override'!J2053 ) )</f>
        <v/>
      </c>
      <c r="K2053" s="64" t="str">
        <f xml:space="preserve"> INDEX(Lookup!C:C, MATCH('Inp - BP final'!B2053, Lookup!B:B, 0),)</f>
        <v>Plus capex WWN+</v>
      </c>
    </row>
    <row r="2054" spans="1:12">
      <c r="A2054" t="s">
        <v>358</v>
      </c>
      <c r="B2054" t="s">
        <v>184</v>
      </c>
      <c r="C2054" t="s">
        <v>185</v>
      </c>
      <c r="D2054" t="s">
        <v>47</v>
      </c>
      <c r="E2054" t="s">
        <v>41</v>
      </c>
      <c r="F2054" s="58" t="str">
        <f xml:space="preserve"> IF( ISNA( 'F_Input Override'!F2054 ), "", IF( ISBLANK( 'F_Input Override'!F2054 ), 'F_Inputs - BP'!F2054, 'F_Input Override'!F2054 ) )</f>
        <v/>
      </c>
      <c r="G2054" s="58" t="str">
        <f xml:space="preserve"> IF( ISNA( 'F_Input Override'!G2054 ), "", IF( ISBLANK( 'F_Input Override'!G2054 ), 'F_Inputs - BP'!G2054, 'F_Input Override'!G2054 ) )</f>
        <v/>
      </c>
      <c r="H2054" s="58" t="str">
        <f xml:space="preserve"> IF( ISNA( 'F_Input Override'!H2054 ), "", IF( ISBLANK( 'F_Input Override'!H2054 ), 'F_Inputs - BP'!H2054, 'F_Input Override'!H2054 ) )</f>
        <v/>
      </c>
      <c r="I2054" s="58" t="str">
        <f xml:space="preserve"> IF( ISNA( 'F_Input Override'!I2054 ), "", IF( ISBLANK( 'F_Input Override'!I2054 ), 'F_Inputs - BP'!I2054, 'F_Input Override'!I2054 ) )</f>
        <v/>
      </c>
      <c r="J2054" s="58" t="str">
        <f xml:space="preserve"> IF( ISNA( 'F_Input Override'!J2054 ), "", IF( ISBLANK( 'F_Input Override'!J2054 ), 'F_Inputs - BP'!J2054, 'F_Input Override'!J2054 ) )</f>
        <v/>
      </c>
      <c r="K2054" s="64" t="str">
        <f xml:space="preserve"> INDEX(Lookup!C:C, MATCH('Inp - BP final'!B2054, Lookup!B:B, 0),)</f>
        <v>Plus capex WWN+</v>
      </c>
    </row>
    <row r="2055" spans="1:12">
      <c r="A2055" t="s">
        <v>358</v>
      </c>
      <c r="B2055" t="s">
        <v>186</v>
      </c>
      <c r="C2055" t="s">
        <v>187</v>
      </c>
      <c r="D2055" t="s">
        <v>47</v>
      </c>
      <c r="E2055" t="s">
        <v>41</v>
      </c>
      <c r="F2055" s="58" t="str">
        <f xml:space="preserve"> IF( ISNA( 'F_Input Override'!F2055 ), "", IF( ISBLANK( 'F_Input Override'!F2055 ), 'F_Inputs - BP'!F2055, 'F_Input Override'!F2055 ) )</f>
        <v/>
      </c>
      <c r="G2055" s="58" t="str">
        <f xml:space="preserve"> IF( ISNA( 'F_Input Override'!G2055 ), "", IF( ISBLANK( 'F_Input Override'!G2055 ), 'F_Inputs - BP'!G2055, 'F_Input Override'!G2055 ) )</f>
        <v/>
      </c>
      <c r="H2055" s="58" t="str">
        <f xml:space="preserve"> IF( ISNA( 'F_Input Override'!H2055 ), "", IF( ISBLANK( 'F_Input Override'!H2055 ), 'F_Inputs - BP'!H2055, 'F_Input Override'!H2055 ) )</f>
        <v/>
      </c>
      <c r="I2055" s="58" t="str">
        <f xml:space="preserve"> IF( ISNA( 'F_Input Override'!I2055 ), "", IF( ISBLANK( 'F_Input Override'!I2055 ), 'F_Inputs - BP'!I2055, 'F_Input Override'!I2055 ) )</f>
        <v/>
      </c>
      <c r="J2055" s="58" t="str">
        <f xml:space="preserve"> IF( ISNA( 'F_Input Override'!J2055 ), "", IF( ISBLANK( 'F_Input Override'!J2055 ), 'F_Inputs - BP'!J2055, 'F_Input Override'!J2055 ) )</f>
        <v/>
      </c>
      <c r="K2055" s="64" t="str">
        <f xml:space="preserve"> INDEX(Lookup!C:C, MATCH('Inp - BP final'!B2055, Lookup!B:B, 0),)</f>
        <v>Plus capex WWN+</v>
      </c>
    </row>
    <row r="2056" spans="1:12">
      <c r="A2056" t="s">
        <v>358</v>
      </c>
      <c r="B2056" t="s">
        <v>188</v>
      </c>
      <c r="C2056" t="s">
        <v>189</v>
      </c>
      <c r="D2056" t="s">
        <v>47</v>
      </c>
      <c r="E2056" t="s">
        <v>41</v>
      </c>
      <c r="F2056" s="58" t="str">
        <f xml:space="preserve"> IF( ISNA( 'F_Input Override'!F2056 ), "", IF( ISBLANK( 'F_Input Override'!F2056 ), 'F_Inputs - BP'!F2056, 'F_Input Override'!F2056 ) )</f>
        <v/>
      </c>
      <c r="G2056" s="58" t="str">
        <f xml:space="preserve"> IF( ISNA( 'F_Input Override'!G2056 ), "", IF( ISBLANK( 'F_Input Override'!G2056 ), 'F_Inputs - BP'!G2056, 'F_Input Override'!G2056 ) )</f>
        <v/>
      </c>
      <c r="H2056" s="58" t="str">
        <f xml:space="preserve"> IF( ISNA( 'F_Input Override'!H2056 ), "", IF( ISBLANK( 'F_Input Override'!H2056 ), 'F_Inputs - BP'!H2056, 'F_Input Override'!H2056 ) )</f>
        <v/>
      </c>
      <c r="I2056" s="58" t="str">
        <f xml:space="preserve"> IF( ISNA( 'F_Input Override'!I2056 ), "", IF( ISBLANK( 'F_Input Override'!I2056 ), 'F_Inputs - BP'!I2056, 'F_Input Override'!I2056 ) )</f>
        <v/>
      </c>
      <c r="J2056" s="58" t="str">
        <f xml:space="preserve"> IF( ISNA( 'F_Input Override'!J2056 ), "", IF( ISBLANK( 'F_Input Override'!J2056 ), 'F_Inputs - BP'!J2056, 'F_Input Override'!J2056 ) )</f>
        <v/>
      </c>
      <c r="K2056" s="64" t="str">
        <f xml:space="preserve"> INDEX(Lookup!C:C, MATCH('Inp - BP final'!B2056, Lookup!B:B, 0),)</f>
        <v>Plus capex BIO</v>
      </c>
    </row>
    <row r="2057" spans="1:12">
      <c r="A2057" t="s">
        <v>358</v>
      </c>
      <c r="B2057" t="s">
        <v>190</v>
      </c>
      <c r="C2057" t="s">
        <v>191</v>
      </c>
      <c r="D2057" t="s">
        <v>47</v>
      </c>
      <c r="E2057" t="s">
        <v>41</v>
      </c>
      <c r="F2057" s="58" t="str">
        <f xml:space="preserve"> IF( ISNA( 'F_Input Override'!F2057 ), "", IF( ISBLANK( 'F_Input Override'!F2057 ), 'F_Inputs - BP'!F2057, 'F_Input Override'!F2057 ) )</f>
        <v/>
      </c>
      <c r="G2057" s="58" t="str">
        <f xml:space="preserve"> IF( ISNA( 'F_Input Override'!G2057 ), "", IF( ISBLANK( 'F_Input Override'!G2057 ), 'F_Inputs - BP'!G2057, 'F_Input Override'!G2057 ) )</f>
        <v/>
      </c>
      <c r="H2057" s="58" t="str">
        <f xml:space="preserve"> IF( ISNA( 'F_Input Override'!H2057 ), "", IF( ISBLANK( 'F_Input Override'!H2057 ), 'F_Inputs - BP'!H2057, 'F_Input Override'!H2057 ) )</f>
        <v/>
      </c>
      <c r="I2057" s="58" t="str">
        <f xml:space="preserve"> IF( ISNA( 'F_Input Override'!I2057 ), "", IF( ISBLANK( 'F_Input Override'!I2057 ), 'F_Inputs - BP'!I2057, 'F_Input Override'!I2057 ) )</f>
        <v/>
      </c>
      <c r="J2057" s="58" t="str">
        <f xml:space="preserve"> IF( ISNA( 'F_Input Override'!J2057 ), "", IF( ISBLANK( 'F_Input Override'!J2057 ), 'F_Inputs - BP'!J2057, 'F_Input Override'!J2057 ) )</f>
        <v/>
      </c>
      <c r="K2057" s="64" t="str">
        <f xml:space="preserve"> INDEX(Lookup!C:C, MATCH('Inp - BP final'!B2057, Lookup!B:B, 0),)</f>
        <v>Plus capex BIO</v>
      </c>
    </row>
    <row r="2058" spans="1:12">
      <c r="A2058" t="s">
        <v>358</v>
      </c>
      <c r="B2058" t="s">
        <v>192</v>
      </c>
      <c r="C2058" t="s">
        <v>193</v>
      </c>
      <c r="D2058" t="s">
        <v>47</v>
      </c>
      <c r="E2058" t="s">
        <v>41</v>
      </c>
      <c r="F2058" s="58" t="str">
        <f xml:space="preserve"> IF( ISNA( 'F_Input Override'!F2058 ), "", IF( ISBLANK( 'F_Input Override'!F2058 ), 'F_Inputs - BP'!F2058, 'F_Input Override'!F2058 ) )</f>
        <v/>
      </c>
      <c r="G2058" s="58" t="str">
        <f xml:space="preserve"> IF( ISNA( 'F_Input Override'!G2058 ), "", IF( ISBLANK( 'F_Input Override'!G2058 ), 'F_Inputs - BP'!G2058, 'F_Input Override'!G2058 ) )</f>
        <v/>
      </c>
      <c r="H2058" s="58" t="str">
        <f xml:space="preserve"> IF( ISNA( 'F_Input Override'!H2058 ), "", IF( ISBLANK( 'F_Input Override'!H2058 ), 'F_Inputs - BP'!H2058, 'F_Input Override'!H2058 ) )</f>
        <v/>
      </c>
      <c r="I2058" s="58" t="str">
        <f xml:space="preserve"> IF( ISNA( 'F_Input Override'!I2058 ), "", IF( ISBLANK( 'F_Input Override'!I2058 ), 'F_Inputs - BP'!I2058, 'F_Input Override'!I2058 ) )</f>
        <v/>
      </c>
      <c r="J2058" s="58" t="str">
        <f xml:space="preserve"> IF( ISNA( 'F_Input Override'!J2058 ), "", IF( ISBLANK( 'F_Input Override'!J2058 ), 'F_Inputs - BP'!J2058, 'F_Input Override'!J2058 ) )</f>
        <v/>
      </c>
      <c r="K2058" s="64" t="str">
        <f xml:space="preserve"> INDEX(Lookup!C:C, MATCH('Inp - BP final'!B2058, Lookup!B:B, 0),)</f>
        <v>Plus capex BIO</v>
      </c>
    </row>
    <row r="2059" spans="1:12">
      <c r="A2059" t="s">
        <v>358</v>
      </c>
      <c r="B2059" t="s">
        <v>194</v>
      </c>
      <c r="C2059" t="s">
        <v>195</v>
      </c>
      <c r="D2059" t="s">
        <v>47</v>
      </c>
      <c r="E2059" t="s">
        <v>41</v>
      </c>
      <c r="F2059" s="58" t="str">
        <f xml:space="preserve"> IF( ISNA( 'F_Input Override'!F2059 ), "", IF( ISBLANK( 'F_Input Override'!F2059 ), 'F_Inputs - BP'!F2059, 'F_Input Override'!F2059 ) )</f>
        <v/>
      </c>
      <c r="G2059" s="58" t="str">
        <f xml:space="preserve"> IF( ISNA( 'F_Input Override'!G2059 ), "", IF( ISBLANK( 'F_Input Override'!G2059 ), 'F_Inputs - BP'!G2059, 'F_Input Override'!G2059 ) )</f>
        <v/>
      </c>
      <c r="H2059" s="58" t="str">
        <f xml:space="preserve"> IF( ISNA( 'F_Input Override'!H2059 ), "", IF( ISBLANK( 'F_Input Override'!H2059 ), 'F_Inputs - BP'!H2059, 'F_Input Override'!H2059 ) )</f>
        <v/>
      </c>
      <c r="I2059" s="58" t="str">
        <f xml:space="preserve"> IF( ISNA( 'F_Input Override'!I2059 ), "", IF( ISBLANK( 'F_Input Override'!I2059 ), 'F_Inputs - BP'!I2059, 'F_Input Override'!I2059 ) )</f>
        <v/>
      </c>
      <c r="J2059" s="58" t="str">
        <f xml:space="preserve"> IF( ISNA( 'F_Input Override'!J2059 ), "", IF( ISBLANK( 'F_Input Override'!J2059 ), 'F_Inputs - BP'!J2059, 'F_Input Override'!J2059 ) )</f>
        <v/>
      </c>
      <c r="K2059" s="64" t="str">
        <f xml:space="preserve"> INDEX(Lookup!C:C, MATCH('Inp - BP final'!B2059, Lookup!B:B, 0),)</f>
        <v>Plus capex ADDN1</v>
      </c>
    </row>
    <row r="2060" spans="1:12">
      <c r="A2060" t="s">
        <v>358</v>
      </c>
      <c r="B2060" t="s">
        <v>196</v>
      </c>
      <c r="C2060" t="s">
        <v>197</v>
      </c>
      <c r="D2060" t="s">
        <v>47</v>
      </c>
      <c r="E2060" t="s">
        <v>41</v>
      </c>
      <c r="F2060" s="58" t="str">
        <f xml:space="preserve"> IF( ISNA( 'F_Input Override'!F2060 ), "", IF( ISBLANK( 'F_Input Override'!F2060 ), 'F_Inputs - BP'!F2060, 'F_Input Override'!F2060 ) )</f>
        <v/>
      </c>
      <c r="G2060" s="58" t="str">
        <f xml:space="preserve"> IF( ISNA( 'F_Input Override'!G2060 ), "", IF( ISBLANK( 'F_Input Override'!G2060 ), 'F_Inputs - BP'!G2060, 'F_Input Override'!G2060 ) )</f>
        <v/>
      </c>
      <c r="H2060" s="58" t="str">
        <f xml:space="preserve"> IF( ISNA( 'F_Input Override'!H2060 ), "", IF( ISBLANK( 'F_Input Override'!H2060 ), 'F_Inputs - BP'!H2060, 'F_Input Override'!H2060 ) )</f>
        <v/>
      </c>
      <c r="I2060" s="58" t="str">
        <f xml:space="preserve"> IF( ISNA( 'F_Input Override'!I2060 ), "", IF( ISBLANK( 'F_Input Override'!I2060 ), 'F_Inputs - BP'!I2060, 'F_Input Override'!I2060 ) )</f>
        <v/>
      </c>
      <c r="J2060" s="58" t="str">
        <f xml:space="preserve"> IF( ISNA( 'F_Input Override'!J2060 ), "", IF( ISBLANK( 'F_Input Override'!J2060 ), 'F_Inputs - BP'!J2060, 'F_Input Override'!J2060 ) )</f>
        <v/>
      </c>
      <c r="K2060" s="64" t="str">
        <f xml:space="preserve"> INDEX(Lookup!C:C, MATCH('Inp - BP final'!B2060, Lookup!B:B, 0),)</f>
        <v>Plus capex ADDN2</v>
      </c>
    </row>
    <row r="2061" spans="1:12">
      <c r="A2061" t="s">
        <v>358</v>
      </c>
      <c r="B2061" t="s">
        <v>198</v>
      </c>
      <c r="C2061" t="s">
        <v>199</v>
      </c>
      <c r="D2061" t="s">
        <v>47</v>
      </c>
      <c r="E2061" t="s">
        <v>41</v>
      </c>
      <c r="F2061" s="58">
        <f xml:space="preserve"> IF( ISNA( 'F_Input Override'!F2061 ), "", IF( ISBLANK( 'F_Input Override'!F2061 ), 'F_Inputs - BP'!F2061, 'F_Input Override'!F2061 ) )</f>
        <v>0</v>
      </c>
      <c r="G2061" s="58">
        <f xml:space="preserve"> IF( ISNA( 'F_Input Override'!G2061 ), "", IF( ISBLANK( 'F_Input Override'!G2061 ), 'F_Inputs - BP'!G2061, 'F_Input Override'!G2061 ) )</f>
        <v>0</v>
      </c>
      <c r="H2061" s="58">
        <f xml:space="preserve"> IF( ISNA( 'F_Input Override'!H2061 ), "", IF( ISBLANK( 'F_Input Override'!H2061 ), 'F_Inputs - BP'!H2061, 'F_Input Override'!H2061 ) )</f>
        <v>0</v>
      </c>
      <c r="I2061" s="58">
        <f xml:space="preserve"> IF( ISNA( 'F_Input Override'!I2061 ), "", IF( ISBLANK( 'F_Input Override'!I2061 ), 'F_Inputs - BP'!I2061, 'F_Input Override'!I2061 ) )</f>
        <v>0</v>
      </c>
      <c r="J2061" s="58">
        <f xml:space="preserve"> IF( ISNA( 'F_Input Override'!J2061 ), "", IF( ISBLANK( 'F_Input Override'!J2061 ), 'F_Inputs - BP'!J2061, 'F_Input Override'!J2061 ) )</f>
        <v>0</v>
      </c>
      <c r="K2061" s="64" t="str">
        <f xml:space="preserve"> INDEX(Lookup!C:C, MATCH('Inp - BP final'!B2061, Lookup!B:B, 0),)</f>
        <v>Plus capex Total</v>
      </c>
    </row>
    <row r="2062" spans="1:12">
      <c r="A2062" t="s">
        <v>358</v>
      </c>
      <c r="B2062" t="s">
        <v>200</v>
      </c>
      <c r="C2062" t="s">
        <v>201</v>
      </c>
      <c r="D2062" t="s">
        <v>47</v>
      </c>
      <c r="E2062" t="s">
        <v>41</v>
      </c>
      <c r="F2062" s="58" t="str">
        <f xml:space="preserve"> IF( ISNA( 'F_Input Override'!F2062 ), "", IF( ISBLANK( 'F_Input Override'!F2062 ), 'F_Inputs - BP'!F2062, 'F_Input Override'!F2062 ) )</f>
        <v/>
      </c>
      <c r="G2062" s="58" t="str">
        <f xml:space="preserve"> IF( ISNA( 'F_Input Override'!G2062 ), "", IF( ISBLANK( 'F_Input Override'!G2062 ), 'F_Inputs - BP'!G2062, 'F_Input Override'!G2062 ) )</f>
        <v/>
      </c>
      <c r="H2062" s="58" t="str">
        <f xml:space="preserve"> IF( ISNA( 'F_Input Override'!H2062 ), "", IF( ISBLANK( 'F_Input Override'!H2062 ), 'F_Inputs - BP'!H2062, 'F_Input Override'!H2062 ) )</f>
        <v/>
      </c>
      <c r="I2062" s="58" t="str">
        <f xml:space="preserve"> IF( ISNA( 'F_Input Override'!I2062 ), "", IF( ISBLANK( 'F_Input Override'!I2062 ), 'F_Inputs - BP'!I2062, 'F_Input Override'!I2062 ) )</f>
        <v/>
      </c>
      <c r="J2062" s="58" t="str">
        <f xml:space="preserve"> IF( ISNA( 'F_Input Override'!J2062 ), "", IF( ISBLANK( 'F_Input Override'!J2062 ), 'F_Inputs - BP'!J2062, 'F_Input Override'!J2062 ) )</f>
        <v/>
      </c>
      <c r="K2062" s="64" t="str">
        <f xml:space="preserve"> INDEX(Lookup!C:C, MATCH('Inp - BP final'!B2062, Lookup!B:B, 0),)</f>
        <v>Plus opex WWN+</v>
      </c>
    </row>
    <row r="2063" spans="1:12">
      <c r="A2063" t="s">
        <v>358</v>
      </c>
      <c r="B2063" t="s">
        <v>202</v>
      </c>
      <c r="C2063" t="s">
        <v>203</v>
      </c>
      <c r="D2063" t="s">
        <v>47</v>
      </c>
      <c r="E2063" t="s">
        <v>41</v>
      </c>
      <c r="F2063" s="58" t="str">
        <f xml:space="preserve"> IF( ISNA( 'F_Input Override'!F2063 ), "", IF( ISBLANK( 'F_Input Override'!F2063 ), 'F_Inputs - BP'!F2063, 'F_Input Override'!F2063 ) )</f>
        <v/>
      </c>
      <c r="G2063" s="58" t="str">
        <f xml:space="preserve"> IF( ISNA( 'F_Input Override'!G2063 ), "", IF( ISBLANK( 'F_Input Override'!G2063 ), 'F_Inputs - BP'!G2063, 'F_Input Override'!G2063 ) )</f>
        <v/>
      </c>
      <c r="H2063" s="58" t="str">
        <f xml:space="preserve"> IF( ISNA( 'F_Input Override'!H2063 ), "", IF( ISBLANK( 'F_Input Override'!H2063 ), 'F_Inputs - BP'!H2063, 'F_Input Override'!H2063 ) )</f>
        <v/>
      </c>
      <c r="I2063" s="58" t="str">
        <f xml:space="preserve"> IF( ISNA( 'F_Input Override'!I2063 ), "", IF( ISBLANK( 'F_Input Override'!I2063 ), 'F_Inputs - BP'!I2063, 'F_Input Override'!I2063 ) )</f>
        <v/>
      </c>
      <c r="J2063" s="58" t="str">
        <f xml:space="preserve"> IF( ISNA( 'F_Input Override'!J2063 ), "", IF( ISBLANK( 'F_Input Override'!J2063 ), 'F_Inputs - BP'!J2063, 'F_Input Override'!J2063 ) )</f>
        <v/>
      </c>
      <c r="K2063" s="64" t="str">
        <f xml:space="preserve"> INDEX(Lookup!C:C, MATCH('Inp - BP final'!B2063, Lookup!B:B, 0),)</f>
        <v>Plus opex WWN+</v>
      </c>
    </row>
    <row r="2064" spans="1:12">
      <c r="A2064" t="s">
        <v>358</v>
      </c>
      <c r="B2064" t="s">
        <v>204</v>
      </c>
      <c r="C2064" t="s">
        <v>205</v>
      </c>
      <c r="D2064" t="s">
        <v>47</v>
      </c>
      <c r="E2064" t="s">
        <v>41</v>
      </c>
      <c r="F2064" s="58" t="str">
        <f xml:space="preserve"> IF( ISNA( 'F_Input Override'!F2064 ), "", IF( ISBLANK( 'F_Input Override'!F2064 ), 'F_Inputs - BP'!F2064, 'F_Input Override'!F2064 ) )</f>
        <v/>
      </c>
      <c r="G2064" s="58" t="str">
        <f xml:space="preserve"> IF( ISNA( 'F_Input Override'!G2064 ), "", IF( ISBLANK( 'F_Input Override'!G2064 ), 'F_Inputs - BP'!G2064, 'F_Input Override'!G2064 ) )</f>
        <v/>
      </c>
      <c r="H2064" s="58" t="str">
        <f xml:space="preserve"> IF( ISNA( 'F_Input Override'!H2064 ), "", IF( ISBLANK( 'F_Input Override'!H2064 ), 'F_Inputs - BP'!H2064, 'F_Input Override'!H2064 ) )</f>
        <v/>
      </c>
      <c r="I2064" s="58" t="str">
        <f xml:space="preserve"> IF( ISNA( 'F_Input Override'!I2064 ), "", IF( ISBLANK( 'F_Input Override'!I2064 ), 'F_Inputs - BP'!I2064, 'F_Input Override'!I2064 ) )</f>
        <v/>
      </c>
      <c r="J2064" s="58" t="str">
        <f xml:space="preserve"> IF( ISNA( 'F_Input Override'!J2064 ), "", IF( ISBLANK( 'F_Input Override'!J2064 ), 'F_Inputs - BP'!J2064, 'F_Input Override'!J2064 ) )</f>
        <v/>
      </c>
      <c r="K2064" s="64" t="str">
        <f xml:space="preserve"> INDEX(Lookup!C:C, MATCH('Inp - BP final'!B2064, Lookup!B:B, 0),)</f>
        <v>Plus opex WWN+</v>
      </c>
    </row>
    <row r="2065" spans="1:11">
      <c r="A2065" t="s">
        <v>358</v>
      </c>
      <c r="B2065" t="s">
        <v>206</v>
      </c>
      <c r="C2065" t="s">
        <v>207</v>
      </c>
      <c r="D2065" t="s">
        <v>47</v>
      </c>
      <c r="E2065" t="s">
        <v>41</v>
      </c>
      <c r="F2065" s="58" t="str">
        <f xml:space="preserve"> IF( ISNA( 'F_Input Override'!F2065 ), "", IF( ISBLANK( 'F_Input Override'!F2065 ), 'F_Inputs - BP'!F2065, 'F_Input Override'!F2065 ) )</f>
        <v/>
      </c>
      <c r="G2065" s="58" t="str">
        <f xml:space="preserve"> IF( ISNA( 'F_Input Override'!G2065 ), "", IF( ISBLANK( 'F_Input Override'!G2065 ), 'F_Inputs - BP'!G2065, 'F_Input Override'!G2065 ) )</f>
        <v/>
      </c>
      <c r="H2065" s="58" t="str">
        <f xml:space="preserve"> IF( ISNA( 'F_Input Override'!H2065 ), "", IF( ISBLANK( 'F_Input Override'!H2065 ), 'F_Inputs - BP'!H2065, 'F_Input Override'!H2065 ) )</f>
        <v/>
      </c>
      <c r="I2065" s="58" t="str">
        <f xml:space="preserve"> IF( ISNA( 'F_Input Override'!I2065 ), "", IF( ISBLANK( 'F_Input Override'!I2065 ), 'F_Inputs - BP'!I2065, 'F_Input Override'!I2065 ) )</f>
        <v/>
      </c>
      <c r="J2065" s="58" t="str">
        <f xml:space="preserve"> IF( ISNA( 'F_Input Override'!J2065 ), "", IF( ISBLANK( 'F_Input Override'!J2065 ), 'F_Inputs - BP'!J2065, 'F_Input Override'!J2065 ) )</f>
        <v/>
      </c>
      <c r="K2065" s="64" t="str">
        <f xml:space="preserve"> INDEX(Lookup!C:C, MATCH('Inp - BP final'!B2065, Lookup!B:B, 0),)</f>
        <v>Plus opex WWN+</v>
      </c>
    </row>
    <row r="2066" spans="1:11">
      <c r="A2066" t="s">
        <v>358</v>
      </c>
      <c r="B2066" t="s">
        <v>208</v>
      </c>
      <c r="C2066" t="s">
        <v>209</v>
      </c>
      <c r="D2066" t="s">
        <v>47</v>
      </c>
      <c r="E2066" t="s">
        <v>41</v>
      </c>
      <c r="F2066" s="58" t="str">
        <f xml:space="preserve"> IF( ISNA( 'F_Input Override'!F2066 ), "", IF( ISBLANK( 'F_Input Override'!F2066 ), 'F_Inputs - BP'!F2066, 'F_Input Override'!F2066 ) )</f>
        <v/>
      </c>
      <c r="G2066" s="58" t="str">
        <f xml:space="preserve"> IF( ISNA( 'F_Input Override'!G2066 ), "", IF( ISBLANK( 'F_Input Override'!G2066 ), 'F_Inputs - BP'!G2066, 'F_Input Override'!G2066 ) )</f>
        <v/>
      </c>
      <c r="H2066" s="58" t="str">
        <f xml:space="preserve"> IF( ISNA( 'F_Input Override'!H2066 ), "", IF( ISBLANK( 'F_Input Override'!H2066 ), 'F_Inputs - BP'!H2066, 'F_Input Override'!H2066 ) )</f>
        <v/>
      </c>
      <c r="I2066" s="58" t="str">
        <f xml:space="preserve"> IF( ISNA( 'F_Input Override'!I2066 ), "", IF( ISBLANK( 'F_Input Override'!I2066 ), 'F_Inputs - BP'!I2066, 'F_Input Override'!I2066 ) )</f>
        <v/>
      </c>
      <c r="J2066" s="58" t="str">
        <f xml:space="preserve"> IF( ISNA( 'F_Input Override'!J2066 ), "", IF( ISBLANK( 'F_Input Override'!J2066 ), 'F_Inputs - BP'!J2066, 'F_Input Override'!J2066 ) )</f>
        <v/>
      </c>
      <c r="K2066" s="64" t="str">
        <f xml:space="preserve"> INDEX(Lookup!C:C, MATCH('Inp - BP final'!B2066, Lookup!B:B, 0),)</f>
        <v>Plus opex WWN+</v>
      </c>
    </row>
    <row r="2067" spans="1:11">
      <c r="A2067" t="s">
        <v>358</v>
      </c>
      <c r="B2067" t="s">
        <v>210</v>
      </c>
      <c r="C2067" t="s">
        <v>211</v>
      </c>
      <c r="D2067" t="s">
        <v>47</v>
      </c>
      <c r="E2067" t="s">
        <v>41</v>
      </c>
      <c r="F2067" s="58" t="str">
        <f xml:space="preserve"> IF( ISNA( 'F_Input Override'!F2067 ), "", IF( ISBLANK( 'F_Input Override'!F2067 ), 'F_Inputs - BP'!F2067, 'F_Input Override'!F2067 ) )</f>
        <v/>
      </c>
      <c r="G2067" s="58" t="str">
        <f xml:space="preserve"> IF( ISNA( 'F_Input Override'!G2067 ), "", IF( ISBLANK( 'F_Input Override'!G2067 ), 'F_Inputs - BP'!G2067, 'F_Input Override'!G2067 ) )</f>
        <v/>
      </c>
      <c r="H2067" s="58" t="str">
        <f xml:space="preserve"> IF( ISNA( 'F_Input Override'!H2067 ), "", IF( ISBLANK( 'F_Input Override'!H2067 ), 'F_Inputs - BP'!H2067, 'F_Input Override'!H2067 ) )</f>
        <v/>
      </c>
      <c r="I2067" s="58" t="str">
        <f xml:space="preserve"> IF( ISNA( 'F_Input Override'!I2067 ), "", IF( ISBLANK( 'F_Input Override'!I2067 ), 'F_Inputs - BP'!I2067, 'F_Input Override'!I2067 ) )</f>
        <v/>
      </c>
      <c r="J2067" s="58" t="str">
        <f xml:space="preserve"> IF( ISNA( 'F_Input Override'!J2067 ), "", IF( ISBLANK( 'F_Input Override'!J2067 ), 'F_Inputs - BP'!J2067, 'F_Input Override'!J2067 ) )</f>
        <v/>
      </c>
      <c r="K2067" s="64" t="str">
        <f xml:space="preserve"> INDEX(Lookup!C:C, MATCH('Inp - BP final'!B2067, Lookup!B:B, 0),)</f>
        <v>Plus opex BIO</v>
      </c>
    </row>
    <row r="2068" spans="1:11">
      <c r="A2068" t="s">
        <v>358</v>
      </c>
      <c r="B2068" t="s">
        <v>212</v>
      </c>
      <c r="C2068" t="s">
        <v>213</v>
      </c>
      <c r="D2068" t="s">
        <v>47</v>
      </c>
      <c r="E2068" t="s">
        <v>41</v>
      </c>
      <c r="F2068" s="58" t="str">
        <f xml:space="preserve"> IF( ISNA( 'F_Input Override'!F2068 ), "", IF( ISBLANK( 'F_Input Override'!F2068 ), 'F_Inputs - BP'!F2068, 'F_Input Override'!F2068 ) )</f>
        <v/>
      </c>
      <c r="G2068" s="58" t="str">
        <f xml:space="preserve"> IF( ISNA( 'F_Input Override'!G2068 ), "", IF( ISBLANK( 'F_Input Override'!G2068 ), 'F_Inputs - BP'!G2068, 'F_Input Override'!G2068 ) )</f>
        <v/>
      </c>
      <c r="H2068" s="58" t="str">
        <f xml:space="preserve"> IF( ISNA( 'F_Input Override'!H2068 ), "", IF( ISBLANK( 'F_Input Override'!H2068 ), 'F_Inputs - BP'!H2068, 'F_Input Override'!H2068 ) )</f>
        <v/>
      </c>
      <c r="I2068" s="58" t="str">
        <f xml:space="preserve"> IF( ISNA( 'F_Input Override'!I2068 ), "", IF( ISBLANK( 'F_Input Override'!I2068 ), 'F_Inputs - BP'!I2068, 'F_Input Override'!I2068 ) )</f>
        <v/>
      </c>
      <c r="J2068" s="58" t="str">
        <f xml:space="preserve"> IF( ISNA( 'F_Input Override'!J2068 ), "", IF( ISBLANK( 'F_Input Override'!J2068 ), 'F_Inputs - BP'!J2068, 'F_Input Override'!J2068 ) )</f>
        <v/>
      </c>
      <c r="K2068" s="64" t="str">
        <f xml:space="preserve"> INDEX(Lookup!C:C, MATCH('Inp - BP final'!B2068, Lookup!B:B, 0),)</f>
        <v>Plus opex BIO</v>
      </c>
    </row>
    <row r="2069" spans="1:11">
      <c r="A2069" t="s">
        <v>358</v>
      </c>
      <c r="B2069" t="s">
        <v>214</v>
      </c>
      <c r="C2069" t="s">
        <v>215</v>
      </c>
      <c r="D2069" t="s">
        <v>47</v>
      </c>
      <c r="E2069" t="s">
        <v>41</v>
      </c>
      <c r="F2069" s="58" t="str">
        <f xml:space="preserve"> IF( ISNA( 'F_Input Override'!F2069 ), "", IF( ISBLANK( 'F_Input Override'!F2069 ), 'F_Inputs - BP'!F2069, 'F_Input Override'!F2069 ) )</f>
        <v/>
      </c>
      <c r="G2069" s="58" t="str">
        <f xml:space="preserve"> IF( ISNA( 'F_Input Override'!G2069 ), "", IF( ISBLANK( 'F_Input Override'!G2069 ), 'F_Inputs - BP'!G2069, 'F_Input Override'!G2069 ) )</f>
        <v/>
      </c>
      <c r="H2069" s="58" t="str">
        <f xml:space="preserve"> IF( ISNA( 'F_Input Override'!H2069 ), "", IF( ISBLANK( 'F_Input Override'!H2069 ), 'F_Inputs - BP'!H2069, 'F_Input Override'!H2069 ) )</f>
        <v/>
      </c>
      <c r="I2069" s="58" t="str">
        <f xml:space="preserve"> IF( ISNA( 'F_Input Override'!I2069 ), "", IF( ISBLANK( 'F_Input Override'!I2069 ), 'F_Inputs - BP'!I2069, 'F_Input Override'!I2069 ) )</f>
        <v/>
      </c>
      <c r="J2069" s="58" t="str">
        <f xml:space="preserve"> IF( ISNA( 'F_Input Override'!J2069 ), "", IF( ISBLANK( 'F_Input Override'!J2069 ), 'F_Inputs - BP'!J2069, 'F_Input Override'!J2069 ) )</f>
        <v/>
      </c>
      <c r="K2069" s="64" t="str">
        <f xml:space="preserve"> INDEX(Lookup!C:C, MATCH('Inp - BP final'!B2069, Lookup!B:B, 0),)</f>
        <v>Plus opex BIO</v>
      </c>
    </row>
    <row r="2070" spans="1:11">
      <c r="A2070" t="s">
        <v>358</v>
      </c>
      <c r="B2070" t="s">
        <v>216</v>
      </c>
      <c r="C2070" t="s">
        <v>217</v>
      </c>
      <c r="D2070" t="s">
        <v>47</v>
      </c>
      <c r="E2070" t="s">
        <v>41</v>
      </c>
      <c r="F2070" s="58" t="str">
        <f xml:space="preserve"> IF( ISNA( 'F_Input Override'!F2070 ), "", IF( ISBLANK( 'F_Input Override'!F2070 ), 'F_Inputs - BP'!F2070, 'F_Input Override'!F2070 ) )</f>
        <v/>
      </c>
      <c r="G2070" s="58" t="str">
        <f xml:space="preserve"> IF( ISNA( 'F_Input Override'!G2070 ), "", IF( ISBLANK( 'F_Input Override'!G2070 ), 'F_Inputs - BP'!G2070, 'F_Input Override'!G2070 ) )</f>
        <v/>
      </c>
      <c r="H2070" s="58" t="str">
        <f xml:space="preserve"> IF( ISNA( 'F_Input Override'!H2070 ), "", IF( ISBLANK( 'F_Input Override'!H2070 ), 'F_Inputs - BP'!H2070, 'F_Input Override'!H2070 ) )</f>
        <v/>
      </c>
      <c r="I2070" s="58" t="str">
        <f xml:space="preserve"> IF( ISNA( 'F_Input Override'!I2070 ), "", IF( ISBLANK( 'F_Input Override'!I2070 ), 'F_Inputs - BP'!I2070, 'F_Input Override'!I2070 ) )</f>
        <v/>
      </c>
      <c r="J2070" s="58" t="str">
        <f xml:space="preserve"> IF( ISNA( 'F_Input Override'!J2070 ), "", IF( ISBLANK( 'F_Input Override'!J2070 ), 'F_Inputs - BP'!J2070, 'F_Input Override'!J2070 ) )</f>
        <v/>
      </c>
      <c r="K2070" s="64" t="str">
        <f xml:space="preserve"> INDEX(Lookup!C:C, MATCH('Inp - BP final'!B2070, Lookup!B:B, 0),)</f>
        <v>Plus opex ADDN1</v>
      </c>
    </row>
    <row r="2071" spans="1:11">
      <c r="A2071" t="s">
        <v>358</v>
      </c>
      <c r="B2071" t="s">
        <v>218</v>
      </c>
      <c r="C2071" t="s">
        <v>219</v>
      </c>
      <c r="D2071" t="s">
        <v>47</v>
      </c>
      <c r="E2071" t="s">
        <v>41</v>
      </c>
      <c r="F2071" s="58" t="str">
        <f xml:space="preserve"> IF( ISNA( 'F_Input Override'!F2071 ), "", IF( ISBLANK( 'F_Input Override'!F2071 ), 'F_Inputs - BP'!F2071, 'F_Input Override'!F2071 ) )</f>
        <v/>
      </c>
      <c r="G2071" s="58" t="str">
        <f xml:space="preserve"> IF( ISNA( 'F_Input Override'!G2071 ), "", IF( ISBLANK( 'F_Input Override'!G2071 ), 'F_Inputs - BP'!G2071, 'F_Input Override'!G2071 ) )</f>
        <v/>
      </c>
      <c r="H2071" s="58" t="str">
        <f xml:space="preserve"> IF( ISNA( 'F_Input Override'!H2071 ), "", IF( ISBLANK( 'F_Input Override'!H2071 ), 'F_Inputs - BP'!H2071, 'F_Input Override'!H2071 ) )</f>
        <v/>
      </c>
      <c r="I2071" s="58" t="str">
        <f xml:space="preserve"> IF( ISNA( 'F_Input Override'!I2071 ), "", IF( ISBLANK( 'F_Input Override'!I2071 ), 'F_Inputs - BP'!I2071, 'F_Input Override'!I2071 ) )</f>
        <v/>
      </c>
      <c r="J2071" s="58" t="str">
        <f xml:space="preserve"> IF( ISNA( 'F_Input Override'!J2071 ), "", IF( ISBLANK( 'F_Input Override'!J2071 ), 'F_Inputs - BP'!J2071, 'F_Input Override'!J2071 ) )</f>
        <v/>
      </c>
      <c r="K2071" s="64" t="str">
        <f xml:space="preserve"> INDEX(Lookup!C:C, MATCH('Inp - BP final'!B2071, Lookup!B:B, 0),)</f>
        <v>Plus opex ADDN2</v>
      </c>
    </row>
    <row r="2072" spans="1:11">
      <c r="A2072" t="s">
        <v>358</v>
      </c>
      <c r="B2072" t="s">
        <v>220</v>
      </c>
      <c r="C2072" t="s">
        <v>221</v>
      </c>
      <c r="D2072" t="s">
        <v>47</v>
      </c>
      <c r="E2072" t="s">
        <v>41</v>
      </c>
      <c r="F2072" s="58">
        <f xml:space="preserve"> IF( ISNA( 'F_Input Override'!F2072 ), "", IF( ISBLANK( 'F_Input Override'!F2072 ), 'F_Inputs - BP'!F2072, 'F_Input Override'!F2072 ) )</f>
        <v>0</v>
      </c>
      <c r="G2072" s="58">
        <f xml:space="preserve"> IF( ISNA( 'F_Input Override'!G2072 ), "", IF( ISBLANK( 'F_Input Override'!G2072 ), 'F_Inputs - BP'!G2072, 'F_Input Override'!G2072 ) )</f>
        <v>0</v>
      </c>
      <c r="H2072" s="58">
        <f xml:space="preserve"> IF( ISNA( 'F_Input Override'!H2072 ), "", IF( ISBLANK( 'F_Input Override'!H2072 ), 'F_Inputs - BP'!H2072, 'F_Input Override'!H2072 ) )</f>
        <v>0</v>
      </c>
      <c r="I2072" s="58">
        <f xml:space="preserve"> IF( ISNA( 'F_Input Override'!I2072 ), "", IF( ISBLANK( 'F_Input Override'!I2072 ), 'F_Inputs - BP'!I2072, 'F_Input Override'!I2072 ) )</f>
        <v>0</v>
      </c>
      <c r="J2072" s="58">
        <f xml:space="preserve"> IF( ISNA( 'F_Input Override'!J2072 ), "", IF( ISBLANK( 'F_Input Override'!J2072 ), 'F_Inputs - BP'!J2072, 'F_Input Override'!J2072 ) )</f>
        <v>0</v>
      </c>
      <c r="K2072" s="64" t="str">
        <f xml:space="preserve"> INDEX(Lookup!C:C, MATCH('Inp - BP final'!B2072, Lookup!B:B, 0),)</f>
        <v>Plus opex Total</v>
      </c>
    </row>
    <row r="2073" spans="1:11">
      <c r="A2073" t="s">
        <v>358</v>
      </c>
      <c r="B2073" t="s">
        <v>222</v>
      </c>
      <c r="C2073" t="s">
        <v>223</v>
      </c>
      <c r="D2073" t="s">
        <v>47</v>
      </c>
      <c r="E2073" t="s">
        <v>41</v>
      </c>
      <c r="F2073" s="58">
        <f xml:space="preserve"> IF( ISNA( 'F_Input Override'!F2073 ), "", IF( ISBLANK( 'F_Input Override'!F2073 ), 'F_Inputs - BP'!F2073, 'F_Input Override'!F2073 ) )</f>
        <v>0</v>
      </c>
      <c r="G2073" s="58">
        <f xml:space="preserve"> IF( ISNA( 'F_Input Override'!G2073 ), "", IF( ISBLANK( 'F_Input Override'!G2073 ), 'F_Inputs - BP'!G2073, 'F_Input Override'!G2073 ) )</f>
        <v>0</v>
      </c>
      <c r="H2073" s="58">
        <f xml:space="preserve"> IF( ISNA( 'F_Input Override'!H2073 ), "", IF( ISBLANK( 'F_Input Override'!H2073 ), 'F_Inputs - BP'!H2073, 'F_Input Override'!H2073 ) )</f>
        <v>0</v>
      </c>
      <c r="I2073" s="58">
        <f xml:space="preserve"> IF( ISNA( 'F_Input Override'!I2073 ), "", IF( ISBLANK( 'F_Input Override'!I2073 ), 'F_Inputs - BP'!I2073, 'F_Input Override'!I2073 ) )</f>
        <v>0</v>
      </c>
      <c r="J2073" s="58">
        <f xml:space="preserve"> IF( ISNA( 'F_Input Override'!J2073 ), "", IF( ISBLANK( 'F_Input Override'!J2073 ), 'F_Inputs - BP'!J2073, 'F_Input Override'!J2073 ) )</f>
        <v>0</v>
      </c>
      <c r="K2073" s="64" t="str">
        <f xml:space="preserve"> INDEX(Lookup!C:C, MATCH('Inp - BP final'!B2073, Lookup!B:B, 0),)</f>
        <v>Plus totex WWN+</v>
      </c>
    </row>
    <row r="2074" spans="1:11">
      <c r="A2074" t="s">
        <v>358</v>
      </c>
      <c r="B2074" t="s">
        <v>224</v>
      </c>
      <c r="C2074" t="s">
        <v>225</v>
      </c>
      <c r="D2074" t="s">
        <v>47</v>
      </c>
      <c r="E2074" t="s">
        <v>41</v>
      </c>
      <c r="F2074" s="58">
        <f xml:space="preserve"> IF( ISNA( 'F_Input Override'!F2074 ), "", IF( ISBLANK( 'F_Input Override'!F2074 ), 'F_Inputs - BP'!F2074, 'F_Input Override'!F2074 ) )</f>
        <v>0</v>
      </c>
      <c r="G2074" s="58">
        <f xml:space="preserve"> IF( ISNA( 'F_Input Override'!G2074 ), "", IF( ISBLANK( 'F_Input Override'!G2074 ), 'F_Inputs - BP'!G2074, 'F_Input Override'!G2074 ) )</f>
        <v>0</v>
      </c>
      <c r="H2074" s="58">
        <f xml:space="preserve"> IF( ISNA( 'F_Input Override'!H2074 ), "", IF( ISBLANK( 'F_Input Override'!H2074 ), 'F_Inputs - BP'!H2074, 'F_Input Override'!H2074 ) )</f>
        <v>0</v>
      </c>
      <c r="I2074" s="58">
        <f xml:space="preserve"> IF( ISNA( 'F_Input Override'!I2074 ), "", IF( ISBLANK( 'F_Input Override'!I2074 ), 'F_Inputs - BP'!I2074, 'F_Input Override'!I2074 ) )</f>
        <v>0</v>
      </c>
      <c r="J2074" s="58">
        <f xml:space="preserve"> IF( ISNA( 'F_Input Override'!J2074 ), "", IF( ISBLANK( 'F_Input Override'!J2074 ), 'F_Inputs - BP'!J2074, 'F_Input Override'!J2074 ) )</f>
        <v>0</v>
      </c>
      <c r="K2074" s="64" t="str">
        <f xml:space="preserve"> INDEX(Lookup!C:C, MATCH('Inp - BP final'!B2074, Lookup!B:B, 0),)</f>
        <v>Plus totex WWN+</v>
      </c>
    </row>
    <row r="2075" spans="1:11">
      <c r="A2075" t="s">
        <v>358</v>
      </c>
      <c r="B2075" t="s">
        <v>226</v>
      </c>
      <c r="C2075" t="s">
        <v>227</v>
      </c>
      <c r="D2075" t="s">
        <v>47</v>
      </c>
      <c r="E2075" t="s">
        <v>41</v>
      </c>
      <c r="F2075" s="58">
        <f xml:space="preserve"> IF( ISNA( 'F_Input Override'!F2075 ), "", IF( ISBLANK( 'F_Input Override'!F2075 ), 'F_Inputs - BP'!F2075, 'F_Input Override'!F2075 ) )</f>
        <v>0</v>
      </c>
      <c r="G2075" s="58">
        <f xml:space="preserve"> IF( ISNA( 'F_Input Override'!G2075 ), "", IF( ISBLANK( 'F_Input Override'!G2075 ), 'F_Inputs - BP'!G2075, 'F_Input Override'!G2075 ) )</f>
        <v>0</v>
      </c>
      <c r="H2075" s="58">
        <f xml:space="preserve"> IF( ISNA( 'F_Input Override'!H2075 ), "", IF( ISBLANK( 'F_Input Override'!H2075 ), 'F_Inputs - BP'!H2075, 'F_Input Override'!H2075 ) )</f>
        <v>0</v>
      </c>
      <c r="I2075" s="58">
        <f xml:space="preserve"> IF( ISNA( 'F_Input Override'!I2075 ), "", IF( ISBLANK( 'F_Input Override'!I2075 ), 'F_Inputs - BP'!I2075, 'F_Input Override'!I2075 ) )</f>
        <v>0</v>
      </c>
      <c r="J2075" s="58">
        <f xml:space="preserve"> IF( ISNA( 'F_Input Override'!J2075 ), "", IF( ISBLANK( 'F_Input Override'!J2075 ), 'F_Inputs - BP'!J2075, 'F_Input Override'!J2075 ) )</f>
        <v>0</v>
      </c>
      <c r="K2075" s="64" t="str">
        <f xml:space="preserve"> INDEX(Lookup!C:C, MATCH('Inp - BP final'!B2075, Lookup!B:B, 0),)</f>
        <v>Plus totex WWN+</v>
      </c>
    </row>
    <row r="2076" spans="1:11">
      <c r="A2076" t="s">
        <v>358</v>
      </c>
      <c r="B2076" t="s">
        <v>228</v>
      </c>
      <c r="C2076" t="s">
        <v>229</v>
      </c>
      <c r="D2076" t="s">
        <v>47</v>
      </c>
      <c r="E2076" t="s">
        <v>41</v>
      </c>
      <c r="F2076" s="58">
        <f xml:space="preserve"> IF( ISNA( 'F_Input Override'!F2076 ), "", IF( ISBLANK( 'F_Input Override'!F2076 ), 'F_Inputs - BP'!F2076, 'F_Input Override'!F2076 ) )</f>
        <v>0</v>
      </c>
      <c r="G2076" s="58">
        <f xml:space="preserve"> IF( ISNA( 'F_Input Override'!G2076 ), "", IF( ISBLANK( 'F_Input Override'!G2076 ), 'F_Inputs - BP'!G2076, 'F_Input Override'!G2076 ) )</f>
        <v>0</v>
      </c>
      <c r="H2076" s="58">
        <f xml:space="preserve"> IF( ISNA( 'F_Input Override'!H2076 ), "", IF( ISBLANK( 'F_Input Override'!H2076 ), 'F_Inputs - BP'!H2076, 'F_Input Override'!H2076 ) )</f>
        <v>0</v>
      </c>
      <c r="I2076" s="58">
        <f xml:space="preserve"> IF( ISNA( 'F_Input Override'!I2076 ), "", IF( ISBLANK( 'F_Input Override'!I2076 ), 'F_Inputs - BP'!I2076, 'F_Input Override'!I2076 ) )</f>
        <v>0</v>
      </c>
      <c r="J2076" s="58">
        <f xml:space="preserve"> IF( ISNA( 'F_Input Override'!J2076 ), "", IF( ISBLANK( 'F_Input Override'!J2076 ), 'F_Inputs - BP'!J2076, 'F_Input Override'!J2076 ) )</f>
        <v>0</v>
      </c>
      <c r="K2076" s="64" t="str">
        <f xml:space="preserve"> INDEX(Lookup!C:C, MATCH('Inp - BP final'!B2076, Lookup!B:B, 0),)</f>
        <v>Plus totex WWN+</v>
      </c>
    </row>
    <row r="2077" spans="1:11">
      <c r="A2077" t="s">
        <v>358</v>
      </c>
      <c r="B2077" t="s">
        <v>230</v>
      </c>
      <c r="C2077" t="s">
        <v>231</v>
      </c>
      <c r="D2077" t="s">
        <v>47</v>
      </c>
      <c r="E2077" t="s">
        <v>41</v>
      </c>
      <c r="F2077" s="58">
        <f xml:space="preserve"> IF( ISNA( 'F_Input Override'!F2077 ), "", IF( ISBLANK( 'F_Input Override'!F2077 ), 'F_Inputs - BP'!F2077, 'F_Input Override'!F2077 ) )</f>
        <v>0</v>
      </c>
      <c r="G2077" s="58">
        <f xml:space="preserve"> IF( ISNA( 'F_Input Override'!G2077 ), "", IF( ISBLANK( 'F_Input Override'!G2077 ), 'F_Inputs - BP'!G2077, 'F_Input Override'!G2077 ) )</f>
        <v>0</v>
      </c>
      <c r="H2077" s="58">
        <f xml:space="preserve"> IF( ISNA( 'F_Input Override'!H2077 ), "", IF( ISBLANK( 'F_Input Override'!H2077 ), 'F_Inputs - BP'!H2077, 'F_Input Override'!H2077 ) )</f>
        <v>0</v>
      </c>
      <c r="I2077" s="58">
        <f xml:space="preserve"> IF( ISNA( 'F_Input Override'!I2077 ), "", IF( ISBLANK( 'F_Input Override'!I2077 ), 'F_Inputs - BP'!I2077, 'F_Input Override'!I2077 ) )</f>
        <v>0</v>
      </c>
      <c r="J2077" s="58">
        <f xml:space="preserve"> IF( ISNA( 'F_Input Override'!J2077 ), "", IF( ISBLANK( 'F_Input Override'!J2077 ), 'F_Inputs - BP'!J2077, 'F_Input Override'!J2077 ) )</f>
        <v>0</v>
      </c>
      <c r="K2077" s="64" t="str">
        <f xml:space="preserve"> INDEX(Lookup!C:C, MATCH('Inp - BP final'!B2077, Lookup!B:B, 0),)</f>
        <v>Plus totex WWN+</v>
      </c>
    </row>
    <row r="2078" spans="1:11">
      <c r="A2078" t="s">
        <v>358</v>
      </c>
      <c r="B2078" t="s">
        <v>232</v>
      </c>
      <c r="C2078" t="s">
        <v>233</v>
      </c>
      <c r="D2078" t="s">
        <v>47</v>
      </c>
      <c r="E2078" t="s">
        <v>41</v>
      </c>
      <c r="F2078" s="58">
        <f xml:space="preserve"> IF( ISNA( 'F_Input Override'!F2078 ), "", IF( ISBLANK( 'F_Input Override'!F2078 ), 'F_Inputs - BP'!F2078, 'F_Input Override'!F2078 ) )</f>
        <v>0</v>
      </c>
      <c r="G2078" s="58">
        <f xml:space="preserve"> IF( ISNA( 'F_Input Override'!G2078 ), "", IF( ISBLANK( 'F_Input Override'!G2078 ), 'F_Inputs - BP'!G2078, 'F_Input Override'!G2078 ) )</f>
        <v>0</v>
      </c>
      <c r="H2078" s="58">
        <f xml:space="preserve"> IF( ISNA( 'F_Input Override'!H2078 ), "", IF( ISBLANK( 'F_Input Override'!H2078 ), 'F_Inputs - BP'!H2078, 'F_Input Override'!H2078 ) )</f>
        <v>0</v>
      </c>
      <c r="I2078" s="58">
        <f xml:space="preserve"> IF( ISNA( 'F_Input Override'!I2078 ), "", IF( ISBLANK( 'F_Input Override'!I2078 ), 'F_Inputs - BP'!I2078, 'F_Input Override'!I2078 ) )</f>
        <v>0</v>
      </c>
      <c r="J2078" s="58">
        <f xml:space="preserve"> IF( ISNA( 'F_Input Override'!J2078 ), "", IF( ISBLANK( 'F_Input Override'!J2078 ), 'F_Inputs - BP'!J2078, 'F_Input Override'!J2078 ) )</f>
        <v>0</v>
      </c>
      <c r="K2078" s="64" t="str">
        <f xml:space="preserve"> INDEX(Lookup!C:C, MATCH('Inp - BP final'!B2078, Lookup!B:B, 0),)</f>
        <v>Plus totex BIO</v>
      </c>
    </row>
    <row r="2079" spans="1:11">
      <c r="A2079" t="s">
        <v>358</v>
      </c>
      <c r="B2079" t="s">
        <v>234</v>
      </c>
      <c r="C2079" t="s">
        <v>235</v>
      </c>
      <c r="D2079" t="s">
        <v>47</v>
      </c>
      <c r="E2079" t="s">
        <v>41</v>
      </c>
      <c r="F2079" s="58">
        <f xml:space="preserve"> IF( ISNA( 'F_Input Override'!F2079 ), "", IF( ISBLANK( 'F_Input Override'!F2079 ), 'F_Inputs - BP'!F2079, 'F_Input Override'!F2079 ) )</f>
        <v>0</v>
      </c>
      <c r="G2079" s="58">
        <f xml:space="preserve"> IF( ISNA( 'F_Input Override'!G2079 ), "", IF( ISBLANK( 'F_Input Override'!G2079 ), 'F_Inputs - BP'!G2079, 'F_Input Override'!G2079 ) )</f>
        <v>0</v>
      </c>
      <c r="H2079" s="58">
        <f xml:space="preserve"> IF( ISNA( 'F_Input Override'!H2079 ), "", IF( ISBLANK( 'F_Input Override'!H2079 ), 'F_Inputs - BP'!H2079, 'F_Input Override'!H2079 ) )</f>
        <v>0</v>
      </c>
      <c r="I2079" s="58">
        <f xml:space="preserve"> IF( ISNA( 'F_Input Override'!I2079 ), "", IF( ISBLANK( 'F_Input Override'!I2079 ), 'F_Inputs - BP'!I2079, 'F_Input Override'!I2079 ) )</f>
        <v>0</v>
      </c>
      <c r="J2079" s="58">
        <f xml:space="preserve"> IF( ISNA( 'F_Input Override'!J2079 ), "", IF( ISBLANK( 'F_Input Override'!J2079 ), 'F_Inputs - BP'!J2079, 'F_Input Override'!J2079 ) )</f>
        <v>0</v>
      </c>
      <c r="K2079" s="64" t="str">
        <f xml:space="preserve"> INDEX(Lookup!C:C, MATCH('Inp - BP final'!B2079, Lookup!B:B, 0),)</f>
        <v>Plus totex BIO</v>
      </c>
    </row>
    <row r="2080" spans="1:11">
      <c r="A2080" t="s">
        <v>358</v>
      </c>
      <c r="B2080" t="s">
        <v>236</v>
      </c>
      <c r="C2080" t="s">
        <v>237</v>
      </c>
      <c r="D2080" t="s">
        <v>47</v>
      </c>
      <c r="E2080" t="s">
        <v>41</v>
      </c>
      <c r="F2080" s="58">
        <f xml:space="preserve"> IF( ISNA( 'F_Input Override'!F2080 ), "", IF( ISBLANK( 'F_Input Override'!F2080 ), 'F_Inputs - BP'!F2080, 'F_Input Override'!F2080 ) )</f>
        <v>0</v>
      </c>
      <c r="G2080" s="58">
        <f xml:space="preserve"> IF( ISNA( 'F_Input Override'!G2080 ), "", IF( ISBLANK( 'F_Input Override'!G2080 ), 'F_Inputs - BP'!G2080, 'F_Input Override'!G2080 ) )</f>
        <v>0</v>
      </c>
      <c r="H2080" s="58">
        <f xml:space="preserve"> IF( ISNA( 'F_Input Override'!H2080 ), "", IF( ISBLANK( 'F_Input Override'!H2080 ), 'F_Inputs - BP'!H2080, 'F_Input Override'!H2080 ) )</f>
        <v>0</v>
      </c>
      <c r="I2080" s="58">
        <f xml:space="preserve"> IF( ISNA( 'F_Input Override'!I2080 ), "", IF( ISBLANK( 'F_Input Override'!I2080 ), 'F_Inputs - BP'!I2080, 'F_Input Override'!I2080 ) )</f>
        <v>0</v>
      </c>
      <c r="J2080" s="58">
        <f xml:space="preserve"> IF( ISNA( 'F_Input Override'!J2080 ), "", IF( ISBLANK( 'F_Input Override'!J2080 ), 'F_Inputs - BP'!J2080, 'F_Input Override'!J2080 ) )</f>
        <v>0</v>
      </c>
      <c r="K2080" s="64" t="str">
        <f xml:space="preserve"> INDEX(Lookup!C:C, MATCH('Inp - BP final'!B2080, Lookup!B:B, 0),)</f>
        <v>Plus totex BIO</v>
      </c>
    </row>
    <row r="2081" spans="1:11">
      <c r="A2081" t="s">
        <v>358</v>
      </c>
      <c r="B2081" t="s">
        <v>238</v>
      </c>
      <c r="C2081" t="s">
        <v>239</v>
      </c>
      <c r="D2081" t="s">
        <v>47</v>
      </c>
      <c r="E2081" t="s">
        <v>41</v>
      </c>
      <c r="F2081" s="58">
        <f xml:space="preserve"> IF( ISNA( 'F_Input Override'!F2081 ), "", IF( ISBLANK( 'F_Input Override'!F2081 ), 'F_Inputs - BP'!F2081, 'F_Input Override'!F2081 ) )</f>
        <v>0</v>
      </c>
      <c r="G2081" s="58">
        <f xml:space="preserve"> IF( ISNA( 'F_Input Override'!G2081 ), "", IF( ISBLANK( 'F_Input Override'!G2081 ), 'F_Inputs - BP'!G2081, 'F_Input Override'!G2081 ) )</f>
        <v>0</v>
      </c>
      <c r="H2081" s="58">
        <f xml:space="preserve"> IF( ISNA( 'F_Input Override'!H2081 ), "", IF( ISBLANK( 'F_Input Override'!H2081 ), 'F_Inputs - BP'!H2081, 'F_Input Override'!H2081 ) )</f>
        <v>0</v>
      </c>
      <c r="I2081" s="58">
        <f xml:space="preserve"> IF( ISNA( 'F_Input Override'!I2081 ), "", IF( ISBLANK( 'F_Input Override'!I2081 ), 'F_Inputs - BP'!I2081, 'F_Input Override'!I2081 ) )</f>
        <v>0</v>
      </c>
      <c r="J2081" s="58">
        <f xml:space="preserve"> IF( ISNA( 'F_Input Override'!J2081 ), "", IF( ISBLANK( 'F_Input Override'!J2081 ), 'F_Inputs - BP'!J2081, 'F_Input Override'!J2081 ) )</f>
        <v>0</v>
      </c>
      <c r="K2081" s="64" t="str">
        <f xml:space="preserve"> INDEX(Lookup!C:C, MATCH('Inp - BP final'!B2081, Lookup!B:B, 0),)</f>
        <v>Plus totex ADDN1</v>
      </c>
    </row>
    <row r="2082" spans="1:11">
      <c r="A2082" t="s">
        <v>358</v>
      </c>
      <c r="B2082" t="s">
        <v>240</v>
      </c>
      <c r="C2082" t="s">
        <v>241</v>
      </c>
      <c r="D2082" t="s">
        <v>47</v>
      </c>
      <c r="E2082" t="s">
        <v>41</v>
      </c>
      <c r="F2082" s="58">
        <f xml:space="preserve"> IF( ISNA( 'F_Input Override'!F2082 ), "", IF( ISBLANK( 'F_Input Override'!F2082 ), 'F_Inputs - BP'!F2082, 'F_Input Override'!F2082 ) )</f>
        <v>0</v>
      </c>
      <c r="G2082" s="58">
        <f xml:space="preserve"> IF( ISNA( 'F_Input Override'!G2082 ), "", IF( ISBLANK( 'F_Input Override'!G2082 ), 'F_Inputs - BP'!G2082, 'F_Input Override'!G2082 ) )</f>
        <v>0</v>
      </c>
      <c r="H2082" s="58">
        <f xml:space="preserve"> IF( ISNA( 'F_Input Override'!H2082 ), "", IF( ISBLANK( 'F_Input Override'!H2082 ), 'F_Inputs - BP'!H2082, 'F_Input Override'!H2082 ) )</f>
        <v>0</v>
      </c>
      <c r="I2082" s="58">
        <f xml:space="preserve"> IF( ISNA( 'F_Input Override'!I2082 ), "", IF( ISBLANK( 'F_Input Override'!I2082 ), 'F_Inputs - BP'!I2082, 'F_Input Override'!I2082 ) )</f>
        <v>0</v>
      </c>
      <c r="J2082" s="58">
        <f xml:space="preserve"> IF( ISNA( 'F_Input Override'!J2082 ), "", IF( ISBLANK( 'F_Input Override'!J2082 ), 'F_Inputs - BP'!J2082, 'F_Input Override'!J2082 ) )</f>
        <v>0</v>
      </c>
      <c r="K2082" s="64" t="str">
        <f xml:space="preserve"> INDEX(Lookup!C:C, MATCH('Inp - BP final'!B2082, Lookup!B:B, 0),)</f>
        <v>Plus totex ADDN2</v>
      </c>
    </row>
    <row r="2083" spans="1:11">
      <c r="A2083" t="s">
        <v>358</v>
      </c>
      <c r="B2083" t="s">
        <v>242</v>
      </c>
      <c r="C2083" t="s">
        <v>243</v>
      </c>
      <c r="D2083" t="s">
        <v>47</v>
      </c>
      <c r="E2083" t="s">
        <v>41</v>
      </c>
      <c r="F2083" s="58">
        <f xml:space="preserve"> IF( ISNA( 'F_Input Override'!F2083 ), "", IF( ISBLANK( 'F_Input Override'!F2083 ), 'F_Inputs - BP'!F2083, 'F_Input Override'!F2083 ) )</f>
        <v>0</v>
      </c>
      <c r="G2083" s="58">
        <f xml:space="preserve"> IF( ISNA( 'F_Input Override'!G2083 ), "", IF( ISBLANK( 'F_Input Override'!G2083 ), 'F_Inputs - BP'!G2083, 'F_Input Override'!G2083 ) )</f>
        <v>0</v>
      </c>
      <c r="H2083" s="58">
        <f xml:space="preserve"> IF( ISNA( 'F_Input Override'!H2083 ), "", IF( ISBLANK( 'F_Input Override'!H2083 ), 'F_Inputs - BP'!H2083, 'F_Input Override'!H2083 ) )</f>
        <v>0</v>
      </c>
      <c r="I2083" s="58">
        <f xml:space="preserve"> IF( ISNA( 'F_Input Override'!I2083 ), "", IF( ISBLANK( 'F_Input Override'!I2083 ), 'F_Inputs - BP'!I2083, 'F_Input Override'!I2083 ) )</f>
        <v>0</v>
      </c>
      <c r="J2083" s="58">
        <f xml:space="preserve"> IF( ISNA( 'F_Input Override'!J2083 ), "", IF( ISBLANK( 'F_Input Override'!J2083 ), 'F_Inputs - BP'!J2083, 'F_Input Override'!J2083 ) )</f>
        <v>0</v>
      </c>
      <c r="K2083" s="64" t="str">
        <f xml:space="preserve"> INDEX(Lookup!C:C, MATCH('Inp - BP final'!B2083, Lookup!B:B, 0),)</f>
        <v>Plus totex Total</v>
      </c>
    </row>
    <row r="2084" spans="1:11">
      <c r="A2084" t="s">
        <v>358</v>
      </c>
      <c r="B2084" t="s">
        <v>244</v>
      </c>
      <c r="C2084" t="s">
        <v>245</v>
      </c>
      <c r="D2084" t="s">
        <v>47</v>
      </c>
      <c r="E2084" t="s">
        <v>41</v>
      </c>
      <c r="F2084" s="58" t="str">
        <f xml:space="preserve"> IF( ISNA( 'F_Input Override'!F2084 ), "", IF( ISBLANK( 'F_Input Override'!F2084 ), 'F_Inputs - BP'!F2084, 'F_Input Override'!F2084 ) )</f>
        <v/>
      </c>
      <c r="G2084" s="58" t="str">
        <f xml:space="preserve"> IF( ISNA( 'F_Input Override'!G2084 ), "", IF( ISBLANK( 'F_Input Override'!G2084 ), 'F_Inputs - BP'!G2084, 'F_Input Override'!G2084 ) )</f>
        <v/>
      </c>
      <c r="H2084" s="58" t="str">
        <f xml:space="preserve"> IF( ISNA( 'F_Input Override'!H2084 ), "", IF( ISBLANK( 'F_Input Override'!H2084 ), 'F_Inputs - BP'!H2084, 'F_Input Override'!H2084 ) )</f>
        <v/>
      </c>
      <c r="I2084" s="58" t="str">
        <f xml:space="preserve"> IF( ISNA( 'F_Input Override'!I2084 ), "", IF( ISBLANK( 'F_Input Override'!I2084 ), 'F_Inputs - BP'!I2084, 'F_Input Override'!I2084 ) )</f>
        <v/>
      </c>
      <c r="J2084" s="58" t="str">
        <f xml:space="preserve"> IF( ISNA( 'F_Input Override'!J2084 ), "", IF( ISBLANK( 'F_Input Override'!J2084 ), 'F_Inputs - BP'!J2084, 'F_Input Override'!J2084 ) )</f>
        <v/>
      </c>
      <c r="K2084" s="64" t="str">
        <f xml:space="preserve"> INDEX(Lookup!C:C, MATCH('Inp - BP final'!B2084, Lookup!B:B, 0),)</f>
        <v>Plus capex WWN+</v>
      </c>
    </row>
    <row r="2085" spans="1:11">
      <c r="A2085" t="s">
        <v>358</v>
      </c>
      <c r="B2085" t="s">
        <v>246</v>
      </c>
      <c r="C2085" t="s">
        <v>247</v>
      </c>
      <c r="D2085" t="s">
        <v>47</v>
      </c>
      <c r="E2085" t="s">
        <v>41</v>
      </c>
      <c r="F2085" s="58" t="str">
        <f xml:space="preserve"> IF( ISNA( 'F_Input Override'!F2085 ), "", IF( ISBLANK( 'F_Input Override'!F2085 ), 'F_Inputs - BP'!F2085, 'F_Input Override'!F2085 ) )</f>
        <v/>
      </c>
      <c r="G2085" s="58" t="str">
        <f xml:space="preserve"> IF( ISNA( 'F_Input Override'!G2085 ), "", IF( ISBLANK( 'F_Input Override'!G2085 ), 'F_Inputs - BP'!G2085, 'F_Input Override'!G2085 ) )</f>
        <v/>
      </c>
      <c r="H2085" s="58" t="str">
        <f xml:space="preserve"> IF( ISNA( 'F_Input Override'!H2085 ), "", IF( ISBLANK( 'F_Input Override'!H2085 ), 'F_Inputs - BP'!H2085, 'F_Input Override'!H2085 ) )</f>
        <v/>
      </c>
      <c r="I2085" s="58" t="str">
        <f xml:space="preserve"> IF( ISNA( 'F_Input Override'!I2085 ), "", IF( ISBLANK( 'F_Input Override'!I2085 ), 'F_Inputs - BP'!I2085, 'F_Input Override'!I2085 ) )</f>
        <v/>
      </c>
      <c r="J2085" s="58" t="str">
        <f xml:space="preserve"> IF( ISNA( 'F_Input Override'!J2085 ), "", IF( ISBLANK( 'F_Input Override'!J2085 ), 'F_Inputs - BP'!J2085, 'F_Input Override'!J2085 ) )</f>
        <v/>
      </c>
      <c r="K2085" s="64" t="str">
        <f xml:space="preserve"> INDEX(Lookup!C:C, MATCH('Inp - BP final'!B2085, Lookup!B:B, 0),)</f>
        <v>Plus capex WWN+</v>
      </c>
    </row>
    <row r="2086" spans="1:11">
      <c r="A2086" t="s">
        <v>358</v>
      </c>
      <c r="B2086" t="s">
        <v>248</v>
      </c>
      <c r="C2086" t="s">
        <v>249</v>
      </c>
      <c r="D2086" t="s">
        <v>47</v>
      </c>
      <c r="E2086" t="s">
        <v>41</v>
      </c>
      <c r="F2086" s="58" t="str">
        <f xml:space="preserve"> IF( ISNA( 'F_Input Override'!F2086 ), "", IF( ISBLANK( 'F_Input Override'!F2086 ), 'F_Inputs - BP'!F2086, 'F_Input Override'!F2086 ) )</f>
        <v/>
      </c>
      <c r="G2086" s="58" t="str">
        <f xml:space="preserve"> IF( ISNA( 'F_Input Override'!G2086 ), "", IF( ISBLANK( 'F_Input Override'!G2086 ), 'F_Inputs - BP'!G2086, 'F_Input Override'!G2086 ) )</f>
        <v/>
      </c>
      <c r="H2086" s="58" t="str">
        <f xml:space="preserve"> IF( ISNA( 'F_Input Override'!H2086 ), "", IF( ISBLANK( 'F_Input Override'!H2086 ), 'F_Inputs - BP'!H2086, 'F_Input Override'!H2086 ) )</f>
        <v/>
      </c>
      <c r="I2086" s="58" t="str">
        <f xml:space="preserve"> IF( ISNA( 'F_Input Override'!I2086 ), "", IF( ISBLANK( 'F_Input Override'!I2086 ), 'F_Inputs - BP'!I2086, 'F_Input Override'!I2086 ) )</f>
        <v/>
      </c>
      <c r="J2086" s="58" t="str">
        <f xml:space="preserve"> IF( ISNA( 'F_Input Override'!J2086 ), "", IF( ISBLANK( 'F_Input Override'!J2086 ), 'F_Inputs - BP'!J2086, 'F_Input Override'!J2086 ) )</f>
        <v/>
      </c>
      <c r="K2086" s="64" t="str">
        <f xml:space="preserve"> INDEX(Lookup!C:C, MATCH('Inp - BP final'!B2086, Lookup!B:B, 0),)</f>
        <v>Plus capex WWN+</v>
      </c>
    </row>
    <row r="2087" spans="1:11">
      <c r="A2087" t="s">
        <v>358</v>
      </c>
      <c r="B2087" t="s">
        <v>250</v>
      </c>
      <c r="C2087" t="s">
        <v>251</v>
      </c>
      <c r="D2087" t="s">
        <v>47</v>
      </c>
      <c r="E2087" t="s">
        <v>41</v>
      </c>
      <c r="F2087" s="58" t="str">
        <f xml:space="preserve"> IF( ISNA( 'F_Input Override'!F2087 ), "", IF( ISBLANK( 'F_Input Override'!F2087 ), 'F_Inputs - BP'!F2087, 'F_Input Override'!F2087 ) )</f>
        <v/>
      </c>
      <c r="G2087" s="58" t="str">
        <f xml:space="preserve"> IF( ISNA( 'F_Input Override'!G2087 ), "", IF( ISBLANK( 'F_Input Override'!G2087 ), 'F_Inputs - BP'!G2087, 'F_Input Override'!G2087 ) )</f>
        <v/>
      </c>
      <c r="H2087" s="58" t="str">
        <f xml:space="preserve"> IF( ISNA( 'F_Input Override'!H2087 ), "", IF( ISBLANK( 'F_Input Override'!H2087 ), 'F_Inputs - BP'!H2087, 'F_Input Override'!H2087 ) )</f>
        <v/>
      </c>
      <c r="I2087" s="58" t="str">
        <f xml:space="preserve"> IF( ISNA( 'F_Input Override'!I2087 ), "", IF( ISBLANK( 'F_Input Override'!I2087 ), 'F_Inputs - BP'!I2087, 'F_Input Override'!I2087 ) )</f>
        <v/>
      </c>
      <c r="J2087" s="58" t="str">
        <f xml:space="preserve"> IF( ISNA( 'F_Input Override'!J2087 ), "", IF( ISBLANK( 'F_Input Override'!J2087 ), 'F_Inputs - BP'!J2087, 'F_Input Override'!J2087 ) )</f>
        <v/>
      </c>
      <c r="K2087" s="64" t="str">
        <f xml:space="preserve"> INDEX(Lookup!C:C, MATCH('Inp - BP final'!B2087, Lookup!B:B, 0),)</f>
        <v>Plus capex WWN+</v>
      </c>
    </row>
    <row r="2088" spans="1:11">
      <c r="A2088" t="s">
        <v>358</v>
      </c>
      <c r="B2088" t="s">
        <v>252</v>
      </c>
      <c r="C2088" t="s">
        <v>253</v>
      </c>
      <c r="D2088" t="s">
        <v>47</v>
      </c>
      <c r="E2088" t="s">
        <v>41</v>
      </c>
      <c r="F2088" s="58" t="str">
        <f xml:space="preserve"> IF( ISNA( 'F_Input Override'!F2088 ), "", IF( ISBLANK( 'F_Input Override'!F2088 ), 'F_Inputs - BP'!F2088, 'F_Input Override'!F2088 ) )</f>
        <v/>
      </c>
      <c r="G2088" s="58" t="str">
        <f xml:space="preserve"> IF( ISNA( 'F_Input Override'!G2088 ), "", IF( ISBLANK( 'F_Input Override'!G2088 ), 'F_Inputs - BP'!G2088, 'F_Input Override'!G2088 ) )</f>
        <v/>
      </c>
      <c r="H2088" s="58" t="str">
        <f xml:space="preserve"> IF( ISNA( 'F_Input Override'!H2088 ), "", IF( ISBLANK( 'F_Input Override'!H2088 ), 'F_Inputs - BP'!H2088, 'F_Input Override'!H2088 ) )</f>
        <v/>
      </c>
      <c r="I2088" s="58" t="str">
        <f xml:space="preserve"> IF( ISNA( 'F_Input Override'!I2088 ), "", IF( ISBLANK( 'F_Input Override'!I2088 ), 'F_Inputs - BP'!I2088, 'F_Input Override'!I2088 ) )</f>
        <v/>
      </c>
      <c r="J2088" s="58" t="str">
        <f xml:space="preserve"> IF( ISNA( 'F_Input Override'!J2088 ), "", IF( ISBLANK( 'F_Input Override'!J2088 ), 'F_Inputs - BP'!J2088, 'F_Input Override'!J2088 ) )</f>
        <v/>
      </c>
      <c r="K2088" s="64" t="str">
        <f xml:space="preserve"> INDEX(Lookup!C:C, MATCH('Inp - BP final'!B2088, Lookup!B:B, 0),)</f>
        <v>Plus capex WWN+</v>
      </c>
    </row>
    <row r="2089" spans="1:11">
      <c r="A2089" t="s">
        <v>358</v>
      </c>
      <c r="B2089" t="s">
        <v>254</v>
      </c>
      <c r="C2089" t="s">
        <v>255</v>
      </c>
      <c r="D2089" t="s">
        <v>47</v>
      </c>
      <c r="E2089" t="s">
        <v>41</v>
      </c>
      <c r="F2089" s="58" t="str">
        <f xml:space="preserve"> IF( ISNA( 'F_Input Override'!F2089 ), "", IF( ISBLANK( 'F_Input Override'!F2089 ), 'F_Inputs - BP'!F2089, 'F_Input Override'!F2089 ) )</f>
        <v/>
      </c>
      <c r="G2089" s="58" t="str">
        <f xml:space="preserve"> IF( ISNA( 'F_Input Override'!G2089 ), "", IF( ISBLANK( 'F_Input Override'!G2089 ), 'F_Inputs - BP'!G2089, 'F_Input Override'!G2089 ) )</f>
        <v/>
      </c>
      <c r="H2089" s="58" t="str">
        <f xml:space="preserve"> IF( ISNA( 'F_Input Override'!H2089 ), "", IF( ISBLANK( 'F_Input Override'!H2089 ), 'F_Inputs - BP'!H2089, 'F_Input Override'!H2089 ) )</f>
        <v/>
      </c>
      <c r="I2089" s="58" t="str">
        <f xml:space="preserve"> IF( ISNA( 'F_Input Override'!I2089 ), "", IF( ISBLANK( 'F_Input Override'!I2089 ), 'F_Inputs - BP'!I2089, 'F_Input Override'!I2089 ) )</f>
        <v/>
      </c>
      <c r="J2089" s="58" t="str">
        <f xml:space="preserve"> IF( ISNA( 'F_Input Override'!J2089 ), "", IF( ISBLANK( 'F_Input Override'!J2089 ), 'F_Inputs - BP'!J2089, 'F_Input Override'!J2089 ) )</f>
        <v/>
      </c>
      <c r="K2089" s="64" t="str">
        <f xml:space="preserve"> INDEX(Lookup!C:C, MATCH('Inp - BP final'!B2089, Lookup!B:B, 0),)</f>
        <v>Plus capex BIO</v>
      </c>
    </row>
    <row r="2090" spans="1:11">
      <c r="A2090" t="s">
        <v>358</v>
      </c>
      <c r="B2090" t="s">
        <v>256</v>
      </c>
      <c r="C2090" t="s">
        <v>257</v>
      </c>
      <c r="D2090" t="s">
        <v>47</v>
      </c>
      <c r="E2090" t="s">
        <v>41</v>
      </c>
      <c r="F2090" s="58" t="str">
        <f xml:space="preserve"> IF( ISNA( 'F_Input Override'!F2090 ), "", IF( ISBLANK( 'F_Input Override'!F2090 ), 'F_Inputs - BP'!F2090, 'F_Input Override'!F2090 ) )</f>
        <v/>
      </c>
      <c r="G2090" s="58" t="str">
        <f xml:space="preserve"> IF( ISNA( 'F_Input Override'!G2090 ), "", IF( ISBLANK( 'F_Input Override'!G2090 ), 'F_Inputs - BP'!G2090, 'F_Input Override'!G2090 ) )</f>
        <v/>
      </c>
      <c r="H2090" s="58" t="str">
        <f xml:space="preserve"> IF( ISNA( 'F_Input Override'!H2090 ), "", IF( ISBLANK( 'F_Input Override'!H2090 ), 'F_Inputs - BP'!H2090, 'F_Input Override'!H2090 ) )</f>
        <v/>
      </c>
      <c r="I2090" s="58" t="str">
        <f xml:space="preserve"> IF( ISNA( 'F_Input Override'!I2090 ), "", IF( ISBLANK( 'F_Input Override'!I2090 ), 'F_Inputs - BP'!I2090, 'F_Input Override'!I2090 ) )</f>
        <v/>
      </c>
      <c r="J2090" s="58" t="str">
        <f xml:space="preserve"> IF( ISNA( 'F_Input Override'!J2090 ), "", IF( ISBLANK( 'F_Input Override'!J2090 ), 'F_Inputs - BP'!J2090, 'F_Input Override'!J2090 ) )</f>
        <v/>
      </c>
      <c r="K2090" s="64" t="str">
        <f xml:space="preserve"> INDEX(Lookup!C:C, MATCH('Inp - BP final'!B2090, Lookup!B:B, 0),)</f>
        <v>Plus capex BIO</v>
      </c>
    </row>
    <row r="2091" spans="1:11">
      <c r="A2091" t="s">
        <v>358</v>
      </c>
      <c r="B2091" t="s">
        <v>258</v>
      </c>
      <c r="C2091" t="s">
        <v>259</v>
      </c>
      <c r="D2091" t="s">
        <v>47</v>
      </c>
      <c r="E2091" t="s">
        <v>41</v>
      </c>
      <c r="F2091" s="58" t="str">
        <f xml:space="preserve"> IF( ISNA( 'F_Input Override'!F2091 ), "", IF( ISBLANK( 'F_Input Override'!F2091 ), 'F_Inputs - BP'!F2091, 'F_Input Override'!F2091 ) )</f>
        <v/>
      </c>
      <c r="G2091" s="58" t="str">
        <f xml:space="preserve"> IF( ISNA( 'F_Input Override'!G2091 ), "", IF( ISBLANK( 'F_Input Override'!G2091 ), 'F_Inputs - BP'!G2091, 'F_Input Override'!G2091 ) )</f>
        <v/>
      </c>
      <c r="H2091" s="58" t="str">
        <f xml:space="preserve"> IF( ISNA( 'F_Input Override'!H2091 ), "", IF( ISBLANK( 'F_Input Override'!H2091 ), 'F_Inputs - BP'!H2091, 'F_Input Override'!H2091 ) )</f>
        <v/>
      </c>
      <c r="I2091" s="58" t="str">
        <f xml:space="preserve"> IF( ISNA( 'F_Input Override'!I2091 ), "", IF( ISBLANK( 'F_Input Override'!I2091 ), 'F_Inputs - BP'!I2091, 'F_Input Override'!I2091 ) )</f>
        <v/>
      </c>
      <c r="J2091" s="58" t="str">
        <f xml:space="preserve"> IF( ISNA( 'F_Input Override'!J2091 ), "", IF( ISBLANK( 'F_Input Override'!J2091 ), 'F_Inputs - BP'!J2091, 'F_Input Override'!J2091 ) )</f>
        <v/>
      </c>
      <c r="K2091" s="64" t="str">
        <f xml:space="preserve"> INDEX(Lookup!C:C, MATCH('Inp - BP final'!B2091, Lookup!B:B, 0),)</f>
        <v>Plus capex BIO</v>
      </c>
    </row>
    <row r="2092" spans="1:11">
      <c r="A2092" t="s">
        <v>358</v>
      </c>
      <c r="B2092" t="s">
        <v>260</v>
      </c>
      <c r="C2092" t="s">
        <v>261</v>
      </c>
      <c r="D2092" t="s">
        <v>47</v>
      </c>
      <c r="E2092" t="s">
        <v>41</v>
      </c>
      <c r="F2092" s="58" t="str">
        <f xml:space="preserve"> IF( ISNA( 'F_Input Override'!F2092 ), "", IF( ISBLANK( 'F_Input Override'!F2092 ), 'F_Inputs - BP'!F2092, 'F_Input Override'!F2092 ) )</f>
        <v/>
      </c>
      <c r="G2092" s="58" t="str">
        <f xml:space="preserve"> IF( ISNA( 'F_Input Override'!G2092 ), "", IF( ISBLANK( 'F_Input Override'!G2092 ), 'F_Inputs - BP'!G2092, 'F_Input Override'!G2092 ) )</f>
        <v/>
      </c>
      <c r="H2092" s="58" t="str">
        <f xml:space="preserve"> IF( ISNA( 'F_Input Override'!H2092 ), "", IF( ISBLANK( 'F_Input Override'!H2092 ), 'F_Inputs - BP'!H2092, 'F_Input Override'!H2092 ) )</f>
        <v/>
      </c>
      <c r="I2092" s="58" t="str">
        <f xml:space="preserve"> IF( ISNA( 'F_Input Override'!I2092 ), "", IF( ISBLANK( 'F_Input Override'!I2092 ), 'F_Inputs - BP'!I2092, 'F_Input Override'!I2092 ) )</f>
        <v/>
      </c>
      <c r="J2092" s="58" t="str">
        <f xml:space="preserve"> IF( ISNA( 'F_Input Override'!J2092 ), "", IF( ISBLANK( 'F_Input Override'!J2092 ), 'F_Inputs - BP'!J2092, 'F_Input Override'!J2092 ) )</f>
        <v/>
      </c>
      <c r="K2092" s="64" t="str">
        <f xml:space="preserve"> INDEX(Lookup!C:C, MATCH('Inp - BP final'!B2092, Lookup!B:B, 0),)</f>
        <v>Plus capex ADDN1</v>
      </c>
    </row>
    <row r="2093" spans="1:11">
      <c r="A2093" t="s">
        <v>358</v>
      </c>
      <c r="B2093" t="s">
        <v>262</v>
      </c>
      <c r="C2093" t="s">
        <v>263</v>
      </c>
      <c r="D2093" t="s">
        <v>47</v>
      </c>
      <c r="E2093" t="s">
        <v>41</v>
      </c>
      <c r="F2093" s="58" t="str">
        <f xml:space="preserve"> IF( ISNA( 'F_Input Override'!F2093 ), "", IF( ISBLANK( 'F_Input Override'!F2093 ), 'F_Inputs - BP'!F2093, 'F_Input Override'!F2093 ) )</f>
        <v/>
      </c>
      <c r="G2093" s="58" t="str">
        <f xml:space="preserve"> IF( ISNA( 'F_Input Override'!G2093 ), "", IF( ISBLANK( 'F_Input Override'!G2093 ), 'F_Inputs - BP'!G2093, 'F_Input Override'!G2093 ) )</f>
        <v/>
      </c>
      <c r="H2093" s="58" t="str">
        <f xml:space="preserve"> IF( ISNA( 'F_Input Override'!H2093 ), "", IF( ISBLANK( 'F_Input Override'!H2093 ), 'F_Inputs - BP'!H2093, 'F_Input Override'!H2093 ) )</f>
        <v/>
      </c>
      <c r="I2093" s="58" t="str">
        <f xml:space="preserve"> IF( ISNA( 'F_Input Override'!I2093 ), "", IF( ISBLANK( 'F_Input Override'!I2093 ), 'F_Inputs - BP'!I2093, 'F_Input Override'!I2093 ) )</f>
        <v/>
      </c>
      <c r="J2093" s="58" t="str">
        <f xml:space="preserve"> IF( ISNA( 'F_Input Override'!J2093 ), "", IF( ISBLANK( 'F_Input Override'!J2093 ), 'F_Inputs - BP'!J2093, 'F_Input Override'!J2093 ) )</f>
        <v/>
      </c>
      <c r="K2093" s="64" t="str">
        <f xml:space="preserve"> INDEX(Lookup!C:C, MATCH('Inp - BP final'!B2093, Lookup!B:B, 0),)</f>
        <v>Plus capex ADDN2</v>
      </c>
    </row>
    <row r="2094" spans="1:11">
      <c r="A2094" t="s">
        <v>358</v>
      </c>
      <c r="B2094" t="s">
        <v>264</v>
      </c>
      <c r="C2094" t="s">
        <v>265</v>
      </c>
      <c r="D2094" t="s">
        <v>47</v>
      </c>
      <c r="E2094" t="s">
        <v>41</v>
      </c>
      <c r="F2094" s="58">
        <f xml:space="preserve"> IF( ISNA( 'F_Input Override'!F2094 ), "", IF( ISBLANK( 'F_Input Override'!F2094 ), 'F_Inputs - BP'!F2094, 'F_Input Override'!F2094 ) )</f>
        <v>0</v>
      </c>
      <c r="G2094" s="58">
        <f xml:space="preserve"> IF( ISNA( 'F_Input Override'!G2094 ), "", IF( ISBLANK( 'F_Input Override'!G2094 ), 'F_Inputs - BP'!G2094, 'F_Input Override'!G2094 ) )</f>
        <v>0</v>
      </c>
      <c r="H2094" s="58">
        <f xml:space="preserve"> IF( ISNA( 'F_Input Override'!H2094 ), "", IF( ISBLANK( 'F_Input Override'!H2094 ), 'F_Inputs - BP'!H2094, 'F_Input Override'!H2094 ) )</f>
        <v>0</v>
      </c>
      <c r="I2094" s="58">
        <f xml:space="preserve"> IF( ISNA( 'F_Input Override'!I2094 ), "", IF( ISBLANK( 'F_Input Override'!I2094 ), 'F_Inputs - BP'!I2094, 'F_Input Override'!I2094 ) )</f>
        <v>0</v>
      </c>
      <c r="J2094" s="58">
        <f xml:space="preserve"> IF( ISNA( 'F_Input Override'!J2094 ), "", IF( ISBLANK( 'F_Input Override'!J2094 ), 'F_Inputs - BP'!J2094, 'F_Input Override'!J2094 ) )</f>
        <v>0</v>
      </c>
      <c r="K2094" s="64" t="str">
        <f xml:space="preserve"> INDEX(Lookup!C:C, MATCH('Inp - BP final'!B2094, Lookup!B:B, 0),)</f>
        <v>Plus capex Total</v>
      </c>
    </row>
    <row r="2095" spans="1:11">
      <c r="A2095" t="s">
        <v>358</v>
      </c>
      <c r="B2095" t="s">
        <v>266</v>
      </c>
      <c r="C2095" t="s">
        <v>267</v>
      </c>
      <c r="D2095" t="s">
        <v>47</v>
      </c>
      <c r="E2095" t="s">
        <v>41</v>
      </c>
      <c r="F2095" s="58" t="str">
        <f xml:space="preserve"> IF( ISNA( 'F_Input Override'!F2095 ), "", IF( ISBLANK( 'F_Input Override'!F2095 ), 'F_Inputs - BP'!F2095, 'F_Input Override'!F2095 ) )</f>
        <v/>
      </c>
      <c r="G2095" s="58" t="str">
        <f xml:space="preserve"> IF( ISNA( 'F_Input Override'!G2095 ), "", IF( ISBLANK( 'F_Input Override'!G2095 ), 'F_Inputs - BP'!G2095, 'F_Input Override'!G2095 ) )</f>
        <v/>
      </c>
      <c r="H2095" s="58" t="str">
        <f xml:space="preserve"> IF( ISNA( 'F_Input Override'!H2095 ), "", IF( ISBLANK( 'F_Input Override'!H2095 ), 'F_Inputs - BP'!H2095, 'F_Input Override'!H2095 ) )</f>
        <v/>
      </c>
      <c r="I2095" s="58" t="str">
        <f xml:space="preserve"> IF( ISNA( 'F_Input Override'!I2095 ), "", IF( ISBLANK( 'F_Input Override'!I2095 ), 'F_Inputs - BP'!I2095, 'F_Input Override'!I2095 ) )</f>
        <v/>
      </c>
      <c r="J2095" s="58" t="str">
        <f xml:space="preserve"> IF( ISNA( 'F_Input Override'!J2095 ), "", IF( ISBLANK( 'F_Input Override'!J2095 ), 'F_Inputs - BP'!J2095, 'F_Input Override'!J2095 ) )</f>
        <v/>
      </c>
      <c r="K2095" s="64" t="str">
        <f xml:space="preserve"> INDEX(Lookup!C:C, MATCH('Inp - BP final'!B2095, Lookup!B:B, 0),)</f>
        <v>Plus opex WWN+</v>
      </c>
    </row>
    <row r="2096" spans="1:11">
      <c r="A2096" t="s">
        <v>358</v>
      </c>
      <c r="B2096" t="s">
        <v>268</v>
      </c>
      <c r="C2096" t="s">
        <v>269</v>
      </c>
      <c r="D2096" t="s">
        <v>47</v>
      </c>
      <c r="E2096" t="s">
        <v>41</v>
      </c>
      <c r="F2096" s="58" t="str">
        <f xml:space="preserve"> IF( ISNA( 'F_Input Override'!F2096 ), "", IF( ISBLANK( 'F_Input Override'!F2096 ), 'F_Inputs - BP'!F2096, 'F_Input Override'!F2096 ) )</f>
        <v/>
      </c>
      <c r="G2096" s="58" t="str">
        <f xml:space="preserve"> IF( ISNA( 'F_Input Override'!G2096 ), "", IF( ISBLANK( 'F_Input Override'!G2096 ), 'F_Inputs - BP'!G2096, 'F_Input Override'!G2096 ) )</f>
        <v/>
      </c>
      <c r="H2096" s="58" t="str">
        <f xml:space="preserve"> IF( ISNA( 'F_Input Override'!H2096 ), "", IF( ISBLANK( 'F_Input Override'!H2096 ), 'F_Inputs - BP'!H2096, 'F_Input Override'!H2096 ) )</f>
        <v/>
      </c>
      <c r="I2096" s="58" t="str">
        <f xml:space="preserve"> IF( ISNA( 'F_Input Override'!I2096 ), "", IF( ISBLANK( 'F_Input Override'!I2096 ), 'F_Inputs - BP'!I2096, 'F_Input Override'!I2096 ) )</f>
        <v/>
      </c>
      <c r="J2096" s="58" t="str">
        <f xml:space="preserve"> IF( ISNA( 'F_Input Override'!J2096 ), "", IF( ISBLANK( 'F_Input Override'!J2096 ), 'F_Inputs - BP'!J2096, 'F_Input Override'!J2096 ) )</f>
        <v/>
      </c>
      <c r="K2096" s="64" t="str">
        <f xml:space="preserve"> INDEX(Lookup!C:C, MATCH('Inp - BP final'!B2096, Lookup!B:B, 0),)</f>
        <v>Plus opex WWN+</v>
      </c>
    </row>
    <row r="2097" spans="1:11">
      <c r="A2097" t="s">
        <v>358</v>
      </c>
      <c r="B2097" t="s">
        <v>270</v>
      </c>
      <c r="C2097" t="s">
        <v>271</v>
      </c>
      <c r="D2097" t="s">
        <v>47</v>
      </c>
      <c r="E2097" t="s">
        <v>41</v>
      </c>
      <c r="F2097" s="58" t="str">
        <f xml:space="preserve"> IF( ISNA( 'F_Input Override'!F2097 ), "", IF( ISBLANK( 'F_Input Override'!F2097 ), 'F_Inputs - BP'!F2097, 'F_Input Override'!F2097 ) )</f>
        <v/>
      </c>
      <c r="G2097" s="58" t="str">
        <f xml:space="preserve"> IF( ISNA( 'F_Input Override'!G2097 ), "", IF( ISBLANK( 'F_Input Override'!G2097 ), 'F_Inputs - BP'!G2097, 'F_Input Override'!G2097 ) )</f>
        <v/>
      </c>
      <c r="H2097" s="58" t="str">
        <f xml:space="preserve"> IF( ISNA( 'F_Input Override'!H2097 ), "", IF( ISBLANK( 'F_Input Override'!H2097 ), 'F_Inputs - BP'!H2097, 'F_Input Override'!H2097 ) )</f>
        <v/>
      </c>
      <c r="I2097" s="58" t="str">
        <f xml:space="preserve"> IF( ISNA( 'F_Input Override'!I2097 ), "", IF( ISBLANK( 'F_Input Override'!I2097 ), 'F_Inputs - BP'!I2097, 'F_Input Override'!I2097 ) )</f>
        <v/>
      </c>
      <c r="J2097" s="58" t="str">
        <f xml:space="preserve"> IF( ISNA( 'F_Input Override'!J2097 ), "", IF( ISBLANK( 'F_Input Override'!J2097 ), 'F_Inputs - BP'!J2097, 'F_Input Override'!J2097 ) )</f>
        <v/>
      </c>
      <c r="K2097" s="64" t="str">
        <f xml:space="preserve"> INDEX(Lookup!C:C, MATCH('Inp - BP final'!B2097, Lookup!B:B, 0),)</f>
        <v>Plus opex WWN+</v>
      </c>
    </row>
    <row r="2098" spans="1:11">
      <c r="A2098" t="s">
        <v>358</v>
      </c>
      <c r="B2098" t="s">
        <v>272</v>
      </c>
      <c r="C2098" t="s">
        <v>273</v>
      </c>
      <c r="D2098" t="s">
        <v>47</v>
      </c>
      <c r="E2098" t="s">
        <v>41</v>
      </c>
      <c r="F2098" s="58" t="str">
        <f xml:space="preserve"> IF( ISNA( 'F_Input Override'!F2098 ), "", IF( ISBLANK( 'F_Input Override'!F2098 ), 'F_Inputs - BP'!F2098, 'F_Input Override'!F2098 ) )</f>
        <v/>
      </c>
      <c r="G2098" s="58" t="str">
        <f xml:space="preserve"> IF( ISNA( 'F_Input Override'!G2098 ), "", IF( ISBLANK( 'F_Input Override'!G2098 ), 'F_Inputs - BP'!G2098, 'F_Input Override'!G2098 ) )</f>
        <v/>
      </c>
      <c r="H2098" s="58" t="str">
        <f xml:space="preserve"> IF( ISNA( 'F_Input Override'!H2098 ), "", IF( ISBLANK( 'F_Input Override'!H2098 ), 'F_Inputs - BP'!H2098, 'F_Input Override'!H2098 ) )</f>
        <v/>
      </c>
      <c r="I2098" s="58" t="str">
        <f xml:space="preserve"> IF( ISNA( 'F_Input Override'!I2098 ), "", IF( ISBLANK( 'F_Input Override'!I2098 ), 'F_Inputs - BP'!I2098, 'F_Input Override'!I2098 ) )</f>
        <v/>
      </c>
      <c r="J2098" s="58" t="str">
        <f xml:space="preserve"> IF( ISNA( 'F_Input Override'!J2098 ), "", IF( ISBLANK( 'F_Input Override'!J2098 ), 'F_Inputs - BP'!J2098, 'F_Input Override'!J2098 ) )</f>
        <v/>
      </c>
      <c r="K2098" s="64" t="str">
        <f xml:space="preserve"> INDEX(Lookup!C:C, MATCH('Inp - BP final'!B2098, Lookup!B:B, 0),)</f>
        <v>Plus opex WWN+</v>
      </c>
    </row>
    <row r="2099" spans="1:11">
      <c r="A2099" t="s">
        <v>358</v>
      </c>
      <c r="B2099" t="s">
        <v>274</v>
      </c>
      <c r="C2099" t="s">
        <v>275</v>
      </c>
      <c r="D2099" t="s">
        <v>47</v>
      </c>
      <c r="E2099" t="s">
        <v>41</v>
      </c>
      <c r="F2099" s="58" t="str">
        <f xml:space="preserve"> IF( ISNA( 'F_Input Override'!F2099 ), "", IF( ISBLANK( 'F_Input Override'!F2099 ), 'F_Inputs - BP'!F2099, 'F_Input Override'!F2099 ) )</f>
        <v/>
      </c>
      <c r="G2099" s="58" t="str">
        <f xml:space="preserve"> IF( ISNA( 'F_Input Override'!G2099 ), "", IF( ISBLANK( 'F_Input Override'!G2099 ), 'F_Inputs - BP'!G2099, 'F_Input Override'!G2099 ) )</f>
        <v/>
      </c>
      <c r="H2099" s="58" t="str">
        <f xml:space="preserve"> IF( ISNA( 'F_Input Override'!H2099 ), "", IF( ISBLANK( 'F_Input Override'!H2099 ), 'F_Inputs - BP'!H2099, 'F_Input Override'!H2099 ) )</f>
        <v/>
      </c>
      <c r="I2099" s="58" t="str">
        <f xml:space="preserve"> IF( ISNA( 'F_Input Override'!I2099 ), "", IF( ISBLANK( 'F_Input Override'!I2099 ), 'F_Inputs - BP'!I2099, 'F_Input Override'!I2099 ) )</f>
        <v/>
      </c>
      <c r="J2099" s="58" t="str">
        <f xml:space="preserve"> IF( ISNA( 'F_Input Override'!J2099 ), "", IF( ISBLANK( 'F_Input Override'!J2099 ), 'F_Inputs - BP'!J2099, 'F_Input Override'!J2099 ) )</f>
        <v/>
      </c>
      <c r="K2099" s="64" t="str">
        <f xml:space="preserve"> INDEX(Lookup!C:C, MATCH('Inp - BP final'!B2099, Lookup!B:B, 0),)</f>
        <v>Plus opex WWN+</v>
      </c>
    </row>
    <row r="2100" spans="1:11">
      <c r="A2100" t="s">
        <v>358</v>
      </c>
      <c r="B2100" t="s">
        <v>276</v>
      </c>
      <c r="C2100" t="s">
        <v>277</v>
      </c>
      <c r="D2100" t="s">
        <v>47</v>
      </c>
      <c r="E2100" t="s">
        <v>41</v>
      </c>
      <c r="F2100" s="58" t="str">
        <f xml:space="preserve"> IF( ISNA( 'F_Input Override'!F2100 ), "", IF( ISBLANK( 'F_Input Override'!F2100 ), 'F_Inputs - BP'!F2100, 'F_Input Override'!F2100 ) )</f>
        <v/>
      </c>
      <c r="G2100" s="58" t="str">
        <f xml:space="preserve"> IF( ISNA( 'F_Input Override'!G2100 ), "", IF( ISBLANK( 'F_Input Override'!G2100 ), 'F_Inputs - BP'!G2100, 'F_Input Override'!G2100 ) )</f>
        <v/>
      </c>
      <c r="H2100" s="58" t="str">
        <f xml:space="preserve"> IF( ISNA( 'F_Input Override'!H2100 ), "", IF( ISBLANK( 'F_Input Override'!H2100 ), 'F_Inputs - BP'!H2100, 'F_Input Override'!H2100 ) )</f>
        <v/>
      </c>
      <c r="I2100" s="58" t="str">
        <f xml:space="preserve"> IF( ISNA( 'F_Input Override'!I2100 ), "", IF( ISBLANK( 'F_Input Override'!I2100 ), 'F_Inputs - BP'!I2100, 'F_Input Override'!I2100 ) )</f>
        <v/>
      </c>
      <c r="J2100" s="58" t="str">
        <f xml:space="preserve"> IF( ISNA( 'F_Input Override'!J2100 ), "", IF( ISBLANK( 'F_Input Override'!J2100 ), 'F_Inputs - BP'!J2100, 'F_Input Override'!J2100 ) )</f>
        <v/>
      </c>
      <c r="K2100" s="64" t="str">
        <f xml:space="preserve"> INDEX(Lookup!C:C, MATCH('Inp - BP final'!B2100, Lookup!B:B, 0),)</f>
        <v>Plus opex BIO</v>
      </c>
    </row>
    <row r="2101" spans="1:11">
      <c r="A2101" t="s">
        <v>358</v>
      </c>
      <c r="B2101" t="s">
        <v>278</v>
      </c>
      <c r="C2101" t="s">
        <v>279</v>
      </c>
      <c r="D2101" t="s">
        <v>47</v>
      </c>
      <c r="E2101" t="s">
        <v>41</v>
      </c>
      <c r="F2101" s="58" t="str">
        <f xml:space="preserve"> IF( ISNA( 'F_Input Override'!F2101 ), "", IF( ISBLANK( 'F_Input Override'!F2101 ), 'F_Inputs - BP'!F2101, 'F_Input Override'!F2101 ) )</f>
        <v/>
      </c>
      <c r="G2101" s="58" t="str">
        <f xml:space="preserve"> IF( ISNA( 'F_Input Override'!G2101 ), "", IF( ISBLANK( 'F_Input Override'!G2101 ), 'F_Inputs - BP'!G2101, 'F_Input Override'!G2101 ) )</f>
        <v/>
      </c>
      <c r="H2101" s="58" t="str">
        <f xml:space="preserve"> IF( ISNA( 'F_Input Override'!H2101 ), "", IF( ISBLANK( 'F_Input Override'!H2101 ), 'F_Inputs - BP'!H2101, 'F_Input Override'!H2101 ) )</f>
        <v/>
      </c>
      <c r="I2101" s="58" t="str">
        <f xml:space="preserve"> IF( ISNA( 'F_Input Override'!I2101 ), "", IF( ISBLANK( 'F_Input Override'!I2101 ), 'F_Inputs - BP'!I2101, 'F_Input Override'!I2101 ) )</f>
        <v/>
      </c>
      <c r="J2101" s="58" t="str">
        <f xml:space="preserve"> IF( ISNA( 'F_Input Override'!J2101 ), "", IF( ISBLANK( 'F_Input Override'!J2101 ), 'F_Inputs - BP'!J2101, 'F_Input Override'!J2101 ) )</f>
        <v/>
      </c>
      <c r="K2101" s="64" t="str">
        <f xml:space="preserve"> INDEX(Lookup!C:C, MATCH('Inp - BP final'!B2101, Lookup!B:B, 0),)</f>
        <v>Plus opex BIO</v>
      </c>
    </row>
    <row r="2102" spans="1:11">
      <c r="A2102" t="s">
        <v>358</v>
      </c>
      <c r="B2102" t="s">
        <v>280</v>
      </c>
      <c r="C2102" t="s">
        <v>281</v>
      </c>
      <c r="D2102" t="s">
        <v>47</v>
      </c>
      <c r="E2102" t="s">
        <v>41</v>
      </c>
      <c r="F2102" s="58" t="str">
        <f xml:space="preserve"> IF( ISNA( 'F_Input Override'!F2102 ), "", IF( ISBLANK( 'F_Input Override'!F2102 ), 'F_Inputs - BP'!F2102, 'F_Input Override'!F2102 ) )</f>
        <v/>
      </c>
      <c r="G2102" s="58" t="str">
        <f xml:space="preserve"> IF( ISNA( 'F_Input Override'!G2102 ), "", IF( ISBLANK( 'F_Input Override'!G2102 ), 'F_Inputs - BP'!G2102, 'F_Input Override'!G2102 ) )</f>
        <v/>
      </c>
      <c r="H2102" s="58" t="str">
        <f xml:space="preserve"> IF( ISNA( 'F_Input Override'!H2102 ), "", IF( ISBLANK( 'F_Input Override'!H2102 ), 'F_Inputs - BP'!H2102, 'F_Input Override'!H2102 ) )</f>
        <v/>
      </c>
      <c r="I2102" s="58" t="str">
        <f xml:space="preserve"> IF( ISNA( 'F_Input Override'!I2102 ), "", IF( ISBLANK( 'F_Input Override'!I2102 ), 'F_Inputs - BP'!I2102, 'F_Input Override'!I2102 ) )</f>
        <v/>
      </c>
      <c r="J2102" s="58" t="str">
        <f xml:space="preserve"> IF( ISNA( 'F_Input Override'!J2102 ), "", IF( ISBLANK( 'F_Input Override'!J2102 ), 'F_Inputs - BP'!J2102, 'F_Input Override'!J2102 ) )</f>
        <v/>
      </c>
      <c r="K2102" s="64" t="str">
        <f xml:space="preserve"> INDEX(Lookup!C:C, MATCH('Inp - BP final'!B2102, Lookup!B:B, 0),)</f>
        <v>Plus opex BIO</v>
      </c>
    </row>
    <row r="2103" spans="1:11">
      <c r="A2103" t="s">
        <v>358</v>
      </c>
      <c r="B2103" t="s">
        <v>282</v>
      </c>
      <c r="C2103" t="s">
        <v>283</v>
      </c>
      <c r="D2103" t="s">
        <v>47</v>
      </c>
      <c r="E2103" t="s">
        <v>41</v>
      </c>
      <c r="F2103" s="58" t="str">
        <f xml:space="preserve"> IF( ISNA( 'F_Input Override'!F2103 ), "", IF( ISBLANK( 'F_Input Override'!F2103 ), 'F_Inputs - BP'!F2103, 'F_Input Override'!F2103 ) )</f>
        <v/>
      </c>
      <c r="G2103" s="58" t="str">
        <f xml:space="preserve"> IF( ISNA( 'F_Input Override'!G2103 ), "", IF( ISBLANK( 'F_Input Override'!G2103 ), 'F_Inputs - BP'!G2103, 'F_Input Override'!G2103 ) )</f>
        <v/>
      </c>
      <c r="H2103" s="58" t="str">
        <f xml:space="preserve"> IF( ISNA( 'F_Input Override'!H2103 ), "", IF( ISBLANK( 'F_Input Override'!H2103 ), 'F_Inputs - BP'!H2103, 'F_Input Override'!H2103 ) )</f>
        <v/>
      </c>
      <c r="I2103" s="58" t="str">
        <f xml:space="preserve"> IF( ISNA( 'F_Input Override'!I2103 ), "", IF( ISBLANK( 'F_Input Override'!I2103 ), 'F_Inputs - BP'!I2103, 'F_Input Override'!I2103 ) )</f>
        <v/>
      </c>
      <c r="J2103" s="58" t="str">
        <f xml:space="preserve"> IF( ISNA( 'F_Input Override'!J2103 ), "", IF( ISBLANK( 'F_Input Override'!J2103 ), 'F_Inputs - BP'!J2103, 'F_Input Override'!J2103 ) )</f>
        <v/>
      </c>
      <c r="K2103" s="64" t="str">
        <f xml:space="preserve"> INDEX(Lookup!C:C, MATCH('Inp - BP final'!B2103, Lookup!B:B, 0),)</f>
        <v>Plus opex ADDN1</v>
      </c>
    </row>
    <row r="2104" spans="1:11">
      <c r="A2104" t="s">
        <v>358</v>
      </c>
      <c r="B2104" t="s">
        <v>284</v>
      </c>
      <c r="C2104" t="s">
        <v>285</v>
      </c>
      <c r="D2104" t="s">
        <v>47</v>
      </c>
      <c r="E2104" t="s">
        <v>41</v>
      </c>
      <c r="F2104" s="58" t="str">
        <f xml:space="preserve"> IF( ISNA( 'F_Input Override'!F2104 ), "", IF( ISBLANK( 'F_Input Override'!F2104 ), 'F_Inputs - BP'!F2104, 'F_Input Override'!F2104 ) )</f>
        <v/>
      </c>
      <c r="G2104" s="58" t="str">
        <f xml:space="preserve"> IF( ISNA( 'F_Input Override'!G2104 ), "", IF( ISBLANK( 'F_Input Override'!G2104 ), 'F_Inputs - BP'!G2104, 'F_Input Override'!G2104 ) )</f>
        <v/>
      </c>
      <c r="H2104" s="58" t="str">
        <f xml:space="preserve"> IF( ISNA( 'F_Input Override'!H2104 ), "", IF( ISBLANK( 'F_Input Override'!H2104 ), 'F_Inputs - BP'!H2104, 'F_Input Override'!H2104 ) )</f>
        <v/>
      </c>
      <c r="I2104" s="58" t="str">
        <f xml:space="preserve"> IF( ISNA( 'F_Input Override'!I2104 ), "", IF( ISBLANK( 'F_Input Override'!I2104 ), 'F_Inputs - BP'!I2104, 'F_Input Override'!I2104 ) )</f>
        <v/>
      </c>
      <c r="J2104" s="58" t="str">
        <f xml:space="preserve"> IF( ISNA( 'F_Input Override'!J2104 ), "", IF( ISBLANK( 'F_Input Override'!J2104 ), 'F_Inputs - BP'!J2104, 'F_Input Override'!J2104 ) )</f>
        <v/>
      </c>
      <c r="K2104" s="64" t="str">
        <f xml:space="preserve"> INDEX(Lookup!C:C, MATCH('Inp - BP final'!B2104, Lookup!B:B, 0),)</f>
        <v>Plus opex ADDN2</v>
      </c>
    </row>
    <row r="2105" spans="1:11">
      <c r="A2105" t="s">
        <v>358</v>
      </c>
      <c r="B2105" t="s">
        <v>286</v>
      </c>
      <c r="C2105" t="s">
        <v>287</v>
      </c>
      <c r="D2105" t="s">
        <v>47</v>
      </c>
      <c r="E2105" t="s">
        <v>41</v>
      </c>
      <c r="F2105" s="58">
        <f xml:space="preserve"> IF( ISNA( 'F_Input Override'!F2105 ), "", IF( ISBLANK( 'F_Input Override'!F2105 ), 'F_Inputs - BP'!F2105, 'F_Input Override'!F2105 ) )</f>
        <v>0</v>
      </c>
      <c r="G2105" s="58">
        <f xml:space="preserve"> IF( ISNA( 'F_Input Override'!G2105 ), "", IF( ISBLANK( 'F_Input Override'!G2105 ), 'F_Inputs - BP'!G2105, 'F_Input Override'!G2105 ) )</f>
        <v>0</v>
      </c>
      <c r="H2105" s="58">
        <f xml:space="preserve"> IF( ISNA( 'F_Input Override'!H2105 ), "", IF( ISBLANK( 'F_Input Override'!H2105 ), 'F_Inputs - BP'!H2105, 'F_Input Override'!H2105 ) )</f>
        <v>0</v>
      </c>
      <c r="I2105" s="58">
        <f xml:space="preserve"> IF( ISNA( 'F_Input Override'!I2105 ), "", IF( ISBLANK( 'F_Input Override'!I2105 ), 'F_Inputs - BP'!I2105, 'F_Input Override'!I2105 ) )</f>
        <v>0</v>
      </c>
      <c r="J2105" s="58">
        <f xml:space="preserve"> IF( ISNA( 'F_Input Override'!J2105 ), "", IF( ISBLANK( 'F_Input Override'!J2105 ), 'F_Inputs - BP'!J2105, 'F_Input Override'!J2105 ) )</f>
        <v>0</v>
      </c>
      <c r="K2105" s="64" t="str">
        <f xml:space="preserve"> INDEX(Lookup!C:C, MATCH('Inp - BP final'!B2105, Lookup!B:B, 0),)</f>
        <v>Plus opex Total</v>
      </c>
    </row>
    <row r="2106" spans="1:11">
      <c r="A2106" t="s">
        <v>358</v>
      </c>
      <c r="B2106" t="s">
        <v>288</v>
      </c>
      <c r="C2106" t="s">
        <v>289</v>
      </c>
      <c r="D2106" t="s">
        <v>47</v>
      </c>
      <c r="E2106" t="s">
        <v>41</v>
      </c>
      <c r="F2106" s="58">
        <f xml:space="preserve"> IF( ISNA( 'F_Input Override'!F2106 ), "", IF( ISBLANK( 'F_Input Override'!F2106 ), 'F_Inputs - BP'!F2106, 'F_Input Override'!F2106 ) )</f>
        <v>0</v>
      </c>
      <c r="G2106" s="58">
        <f xml:space="preserve"> IF( ISNA( 'F_Input Override'!G2106 ), "", IF( ISBLANK( 'F_Input Override'!G2106 ), 'F_Inputs - BP'!G2106, 'F_Input Override'!G2106 ) )</f>
        <v>0</v>
      </c>
      <c r="H2106" s="58">
        <f xml:space="preserve"> IF( ISNA( 'F_Input Override'!H2106 ), "", IF( ISBLANK( 'F_Input Override'!H2106 ), 'F_Inputs - BP'!H2106, 'F_Input Override'!H2106 ) )</f>
        <v>0</v>
      </c>
      <c r="I2106" s="58">
        <f xml:space="preserve"> IF( ISNA( 'F_Input Override'!I2106 ), "", IF( ISBLANK( 'F_Input Override'!I2106 ), 'F_Inputs - BP'!I2106, 'F_Input Override'!I2106 ) )</f>
        <v>0</v>
      </c>
      <c r="J2106" s="58">
        <f xml:space="preserve"> IF( ISNA( 'F_Input Override'!J2106 ), "", IF( ISBLANK( 'F_Input Override'!J2106 ), 'F_Inputs - BP'!J2106, 'F_Input Override'!J2106 ) )</f>
        <v>0</v>
      </c>
      <c r="K2106" s="64" t="str">
        <f xml:space="preserve"> INDEX(Lookup!C:C, MATCH('Inp - BP final'!B2106, Lookup!B:B, 0),)</f>
        <v>Plus totex WWN+</v>
      </c>
    </row>
    <row r="2107" spans="1:11">
      <c r="A2107" t="s">
        <v>358</v>
      </c>
      <c r="B2107" t="s">
        <v>290</v>
      </c>
      <c r="C2107" t="s">
        <v>291</v>
      </c>
      <c r="D2107" t="s">
        <v>47</v>
      </c>
      <c r="E2107" t="s">
        <v>41</v>
      </c>
      <c r="F2107" s="58">
        <f xml:space="preserve"> IF( ISNA( 'F_Input Override'!F2107 ), "", IF( ISBLANK( 'F_Input Override'!F2107 ), 'F_Inputs - BP'!F2107, 'F_Input Override'!F2107 ) )</f>
        <v>0</v>
      </c>
      <c r="G2107" s="58">
        <f xml:space="preserve"> IF( ISNA( 'F_Input Override'!G2107 ), "", IF( ISBLANK( 'F_Input Override'!G2107 ), 'F_Inputs - BP'!G2107, 'F_Input Override'!G2107 ) )</f>
        <v>0</v>
      </c>
      <c r="H2107" s="58">
        <f xml:space="preserve"> IF( ISNA( 'F_Input Override'!H2107 ), "", IF( ISBLANK( 'F_Input Override'!H2107 ), 'F_Inputs - BP'!H2107, 'F_Input Override'!H2107 ) )</f>
        <v>0</v>
      </c>
      <c r="I2107" s="58">
        <f xml:space="preserve"> IF( ISNA( 'F_Input Override'!I2107 ), "", IF( ISBLANK( 'F_Input Override'!I2107 ), 'F_Inputs - BP'!I2107, 'F_Input Override'!I2107 ) )</f>
        <v>0</v>
      </c>
      <c r="J2107" s="58">
        <f xml:space="preserve"> IF( ISNA( 'F_Input Override'!J2107 ), "", IF( ISBLANK( 'F_Input Override'!J2107 ), 'F_Inputs - BP'!J2107, 'F_Input Override'!J2107 ) )</f>
        <v>0</v>
      </c>
      <c r="K2107" s="64" t="str">
        <f xml:space="preserve"> INDEX(Lookup!C:C, MATCH('Inp - BP final'!B2107, Lookup!B:B, 0),)</f>
        <v>Plus totex WWN+</v>
      </c>
    </row>
    <row r="2108" spans="1:11">
      <c r="A2108" t="s">
        <v>358</v>
      </c>
      <c r="B2108" t="s">
        <v>292</v>
      </c>
      <c r="C2108" t="s">
        <v>293</v>
      </c>
      <c r="D2108" t="s">
        <v>47</v>
      </c>
      <c r="E2108" t="s">
        <v>41</v>
      </c>
      <c r="F2108" s="58">
        <f xml:space="preserve"> IF( ISNA( 'F_Input Override'!F2108 ), "", IF( ISBLANK( 'F_Input Override'!F2108 ), 'F_Inputs - BP'!F2108, 'F_Input Override'!F2108 ) )</f>
        <v>0</v>
      </c>
      <c r="G2108" s="58">
        <f xml:space="preserve"> IF( ISNA( 'F_Input Override'!G2108 ), "", IF( ISBLANK( 'F_Input Override'!G2108 ), 'F_Inputs - BP'!G2108, 'F_Input Override'!G2108 ) )</f>
        <v>0</v>
      </c>
      <c r="H2108" s="58">
        <f xml:space="preserve"> IF( ISNA( 'F_Input Override'!H2108 ), "", IF( ISBLANK( 'F_Input Override'!H2108 ), 'F_Inputs - BP'!H2108, 'F_Input Override'!H2108 ) )</f>
        <v>0</v>
      </c>
      <c r="I2108" s="58">
        <f xml:space="preserve"> IF( ISNA( 'F_Input Override'!I2108 ), "", IF( ISBLANK( 'F_Input Override'!I2108 ), 'F_Inputs - BP'!I2108, 'F_Input Override'!I2108 ) )</f>
        <v>0</v>
      </c>
      <c r="J2108" s="58">
        <f xml:space="preserve"> IF( ISNA( 'F_Input Override'!J2108 ), "", IF( ISBLANK( 'F_Input Override'!J2108 ), 'F_Inputs - BP'!J2108, 'F_Input Override'!J2108 ) )</f>
        <v>0</v>
      </c>
      <c r="K2108" s="64" t="str">
        <f xml:space="preserve"> INDEX(Lookup!C:C, MATCH('Inp - BP final'!B2108, Lookup!B:B, 0),)</f>
        <v>Plus totex WWN+</v>
      </c>
    </row>
    <row r="2109" spans="1:11">
      <c r="A2109" t="s">
        <v>358</v>
      </c>
      <c r="B2109" t="s">
        <v>294</v>
      </c>
      <c r="C2109" t="s">
        <v>295</v>
      </c>
      <c r="D2109" t="s">
        <v>47</v>
      </c>
      <c r="E2109" t="s">
        <v>41</v>
      </c>
      <c r="F2109" s="58">
        <f xml:space="preserve"> IF( ISNA( 'F_Input Override'!F2109 ), "", IF( ISBLANK( 'F_Input Override'!F2109 ), 'F_Inputs - BP'!F2109, 'F_Input Override'!F2109 ) )</f>
        <v>0</v>
      </c>
      <c r="G2109" s="58">
        <f xml:space="preserve"> IF( ISNA( 'F_Input Override'!G2109 ), "", IF( ISBLANK( 'F_Input Override'!G2109 ), 'F_Inputs - BP'!G2109, 'F_Input Override'!G2109 ) )</f>
        <v>0</v>
      </c>
      <c r="H2109" s="58">
        <f xml:space="preserve"> IF( ISNA( 'F_Input Override'!H2109 ), "", IF( ISBLANK( 'F_Input Override'!H2109 ), 'F_Inputs - BP'!H2109, 'F_Input Override'!H2109 ) )</f>
        <v>0</v>
      </c>
      <c r="I2109" s="58">
        <f xml:space="preserve"> IF( ISNA( 'F_Input Override'!I2109 ), "", IF( ISBLANK( 'F_Input Override'!I2109 ), 'F_Inputs - BP'!I2109, 'F_Input Override'!I2109 ) )</f>
        <v>0</v>
      </c>
      <c r="J2109" s="58">
        <f xml:space="preserve"> IF( ISNA( 'F_Input Override'!J2109 ), "", IF( ISBLANK( 'F_Input Override'!J2109 ), 'F_Inputs - BP'!J2109, 'F_Input Override'!J2109 ) )</f>
        <v>0</v>
      </c>
      <c r="K2109" s="64" t="str">
        <f xml:space="preserve"> INDEX(Lookup!C:C, MATCH('Inp - BP final'!B2109, Lookup!B:B, 0),)</f>
        <v>Plus totex WWN+</v>
      </c>
    </row>
    <row r="2110" spans="1:11">
      <c r="A2110" t="s">
        <v>358</v>
      </c>
      <c r="B2110" t="s">
        <v>296</v>
      </c>
      <c r="C2110" t="s">
        <v>297</v>
      </c>
      <c r="D2110" t="s">
        <v>47</v>
      </c>
      <c r="E2110" t="s">
        <v>41</v>
      </c>
      <c r="F2110" s="58">
        <f xml:space="preserve"> IF( ISNA( 'F_Input Override'!F2110 ), "", IF( ISBLANK( 'F_Input Override'!F2110 ), 'F_Inputs - BP'!F2110, 'F_Input Override'!F2110 ) )</f>
        <v>0</v>
      </c>
      <c r="G2110" s="58">
        <f xml:space="preserve"> IF( ISNA( 'F_Input Override'!G2110 ), "", IF( ISBLANK( 'F_Input Override'!G2110 ), 'F_Inputs - BP'!G2110, 'F_Input Override'!G2110 ) )</f>
        <v>0</v>
      </c>
      <c r="H2110" s="58">
        <f xml:space="preserve"> IF( ISNA( 'F_Input Override'!H2110 ), "", IF( ISBLANK( 'F_Input Override'!H2110 ), 'F_Inputs - BP'!H2110, 'F_Input Override'!H2110 ) )</f>
        <v>0</v>
      </c>
      <c r="I2110" s="58">
        <f xml:space="preserve"> IF( ISNA( 'F_Input Override'!I2110 ), "", IF( ISBLANK( 'F_Input Override'!I2110 ), 'F_Inputs - BP'!I2110, 'F_Input Override'!I2110 ) )</f>
        <v>0</v>
      </c>
      <c r="J2110" s="58">
        <f xml:space="preserve"> IF( ISNA( 'F_Input Override'!J2110 ), "", IF( ISBLANK( 'F_Input Override'!J2110 ), 'F_Inputs - BP'!J2110, 'F_Input Override'!J2110 ) )</f>
        <v>0</v>
      </c>
      <c r="K2110" s="64" t="str">
        <f xml:space="preserve"> INDEX(Lookup!C:C, MATCH('Inp - BP final'!B2110, Lookup!B:B, 0),)</f>
        <v>Plus totex WWN+</v>
      </c>
    </row>
    <row r="2111" spans="1:11">
      <c r="A2111" t="s">
        <v>358</v>
      </c>
      <c r="B2111" t="s">
        <v>298</v>
      </c>
      <c r="C2111" t="s">
        <v>299</v>
      </c>
      <c r="D2111" t="s">
        <v>47</v>
      </c>
      <c r="E2111" t="s">
        <v>41</v>
      </c>
      <c r="F2111" s="58">
        <f xml:space="preserve"> IF( ISNA( 'F_Input Override'!F2111 ), "", IF( ISBLANK( 'F_Input Override'!F2111 ), 'F_Inputs - BP'!F2111, 'F_Input Override'!F2111 ) )</f>
        <v>0</v>
      </c>
      <c r="G2111" s="58">
        <f xml:space="preserve"> IF( ISNA( 'F_Input Override'!G2111 ), "", IF( ISBLANK( 'F_Input Override'!G2111 ), 'F_Inputs - BP'!G2111, 'F_Input Override'!G2111 ) )</f>
        <v>0</v>
      </c>
      <c r="H2111" s="58">
        <f xml:space="preserve"> IF( ISNA( 'F_Input Override'!H2111 ), "", IF( ISBLANK( 'F_Input Override'!H2111 ), 'F_Inputs - BP'!H2111, 'F_Input Override'!H2111 ) )</f>
        <v>0</v>
      </c>
      <c r="I2111" s="58">
        <f xml:space="preserve"> IF( ISNA( 'F_Input Override'!I2111 ), "", IF( ISBLANK( 'F_Input Override'!I2111 ), 'F_Inputs - BP'!I2111, 'F_Input Override'!I2111 ) )</f>
        <v>0</v>
      </c>
      <c r="J2111" s="58">
        <f xml:space="preserve"> IF( ISNA( 'F_Input Override'!J2111 ), "", IF( ISBLANK( 'F_Input Override'!J2111 ), 'F_Inputs - BP'!J2111, 'F_Input Override'!J2111 ) )</f>
        <v>0</v>
      </c>
      <c r="K2111" s="64" t="str">
        <f xml:space="preserve"> INDEX(Lookup!C:C, MATCH('Inp - BP final'!B2111, Lookup!B:B, 0),)</f>
        <v>Plus totex BIO</v>
      </c>
    </row>
    <row r="2112" spans="1:11">
      <c r="A2112" t="s">
        <v>358</v>
      </c>
      <c r="B2112" t="s">
        <v>300</v>
      </c>
      <c r="C2112" t="s">
        <v>301</v>
      </c>
      <c r="D2112" t="s">
        <v>47</v>
      </c>
      <c r="E2112" t="s">
        <v>41</v>
      </c>
      <c r="F2112" s="58">
        <f xml:space="preserve"> IF( ISNA( 'F_Input Override'!F2112 ), "", IF( ISBLANK( 'F_Input Override'!F2112 ), 'F_Inputs - BP'!F2112, 'F_Input Override'!F2112 ) )</f>
        <v>0</v>
      </c>
      <c r="G2112" s="58">
        <f xml:space="preserve"> IF( ISNA( 'F_Input Override'!G2112 ), "", IF( ISBLANK( 'F_Input Override'!G2112 ), 'F_Inputs - BP'!G2112, 'F_Input Override'!G2112 ) )</f>
        <v>0</v>
      </c>
      <c r="H2112" s="58">
        <f xml:space="preserve"> IF( ISNA( 'F_Input Override'!H2112 ), "", IF( ISBLANK( 'F_Input Override'!H2112 ), 'F_Inputs - BP'!H2112, 'F_Input Override'!H2112 ) )</f>
        <v>0</v>
      </c>
      <c r="I2112" s="58">
        <f xml:space="preserve"> IF( ISNA( 'F_Input Override'!I2112 ), "", IF( ISBLANK( 'F_Input Override'!I2112 ), 'F_Inputs - BP'!I2112, 'F_Input Override'!I2112 ) )</f>
        <v>0</v>
      </c>
      <c r="J2112" s="58">
        <f xml:space="preserve"> IF( ISNA( 'F_Input Override'!J2112 ), "", IF( ISBLANK( 'F_Input Override'!J2112 ), 'F_Inputs - BP'!J2112, 'F_Input Override'!J2112 ) )</f>
        <v>0</v>
      </c>
      <c r="K2112" s="64" t="str">
        <f xml:space="preserve"> INDEX(Lookup!C:C, MATCH('Inp - BP final'!B2112, Lookup!B:B, 0),)</f>
        <v>Plus totex BIO</v>
      </c>
    </row>
    <row r="2113" spans="1:12">
      <c r="A2113" t="s">
        <v>358</v>
      </c>
      <c r="B2113" t="s">
        <v>302</v>
      </c>
      <c r="C2113" t="s">
        <v>303</v>
      </c>
      <c r="D2113" t="s">
        <v>47</v>
      </c>
      <c r="E2113" t="s">
        <v>41</v>
      </c>
      <c r="F2113" s="58">
        <f xml:space="preserve"> IF( ISNA( 'F_Input Override'!F2113 ), "", IF( ISBLANK( 'F_Input Override'!F2113 ), 'F_Inputs - BP'!F2113, 'F_Input Override'!F2113 ) )</f>
        <v>0</v>
      </c>
      <c r="G2113" s="58">
        <f xml:space="preserve"> IF( ISNA( 'F_Input Override'!G2113 ), "", IF( ISBLANK( 'F_Input Override'!G2113 ), 'F_Inputs - BP'!G2113, 'F_Input Override'!G2113 ) )</f>
        <v>0</v>
      </c>
      <c r="H2113" s="58">
        <f xml:space="preserve"> IF( ISNA( 'F_Input Override'!H2113 ), "", IF( ISBLANK( 'F_Input Override'!H2113 ), 'F_Inputs - BP'!H2113, 'F_Input Override'!H2113 ) )</f>
        <v>0</v>
      </c>
      <c r="I2113" s="58">
        <f xml:space="preserve"> IF( ISNA( 'F_Input Override'!I2113 ), "", IF( ISBLANK( 'F_Input Override'!I2113 ), 'F_Inputs - BP'!I2113, 'F_Input Override'!I2113 ) )</f>
        <v>0</v>
      </c>
      <c r="J2113" s="58">
        <f xml:space="preserve"> IF( ISNA( 'F_Input Override'!J2113 ), "", IF( ISBLANK( 'F_Input Override'!J2113 ), 'F_Inputs - BP'!J2113, 'F_Input Override'!J2113 ) )</f>
        <v>0</v>
      </c>
      <c r="K2113" s="64" t="str">
        <f xml:space="preserve"> INDEX(Lookup!C:C, MATCH('Inp - BP final'!B2113, Lookup!B:B, 0),)</f>
        <v>Plus totex BIO</v>
      </c>
    </row>
    <row r="2114" spans="1:12">
      <c r="A2114" t="s">
        <v>358</v>
      </c>
      <c r="B2114" t="s">
        <v>304</v>
      </c>
      <c r="C2114" t="s">
        <v>305</v>
      </c>
      <c r="D2114" t="s">
        <v>47</v>
      </c>
      <c r="E2114" t="s">
        <v>41</v>
      </c>
      <c r="F2114" s="58">
        <f xml:space="preserve"> IF( ISNA( 'F_Input Override'!F2114 ), "", IF( ISBLANK( 'F_Input Override'!F2114 ), 'F_Inputs - BP'!F2114, 'F_Input Override'!F2114 ) )</f>
        <v>0</v>
      </c>
      <c r="G2114" s="58">
        <f xml:space="preserve"> IF( ISNA( 'F_Input Override'!G2114 ), "", IF( ISBLANK( 'F_Input Override'!G2114 ), 'F_Inputs - BP'!G2114, 'F_Input Override'!G2114 ) )</f>
        <v>0</v>
      </c>
      <c r="H2114" s="58">
        <f xml:space="preserve"> IF( ISNA( 'F_Input Override'!H2114 ), "", IF( ISBLANK( 'F_Input Override'!H2114 ), 'F_Inputs - BP'!H2114, 'F_Input Override'!H2114 ) )</f>
        <v>0</v>
      </c>
      <c r="I2114" s="58">
        <f xml:space="preserve"> IF( ISNA( 'F_Input Override'!I2114 ), "", IF( ISBLANK( 'F_Input Override'!I2114 ), 'F_Inputs - BP'!I2114, 'F_Input Override'!I2114 ) )</f>
        <v>0</v>
      </c>
      <c r="J2114" s="58">
        <f xml:space="preserve"> IF( ISNA( 'F_Input Override'!J2114 ), "", IF( ISBLANK( 'F_Input Override'!J2114 ), 'F_Inputs - BP'!J2114, 'F_Input Override'!J2114 ) )</f>
        <v>0</v>
      </c>
      <c r="K2114" s="64" t="str">
        <f xml:space="preserve"> INDEX(Lookup!C:C, MATCH('Inp - BP final'!B2114, Lookup!B:B, 0),)</f>
        <v>Plus totex ADDN1</v>
      </c>
    </row>
    <row r="2115" spans="1:12">
      <c r="A2115" t="s">
        <v>358</v>
      </c>
      <c r="B2115" t="s">
        <v>306</v>
      </c>
      <c r="C2115" t="s">
        <v>307</v>
      </c>
      <c r="D2115" t="s">
        <v>47</v>
      </c>
      <c r="E2115" t="s">
        <v>41</v>
      </c>
      <c r="F2115" s="58">
        <f xml:space="preserve"> IF( ISNA( 'F_Input Override'!F2115 ), "", IF( ISBLANK( 'F_Input Override'!F2115 ), 'F_Inputs - BP'!F2115, 'F_Input Override'!F2115 ) )</f>
        <v>0</v>
      </c>
      <c r="G2115" s="58">
        <f xml:space="preserve"> IF( ISNA( 'F_Input Override'!G2115 ), "", IF( ISBLANK( 'F_Input Override'!G2115 ), 'F_Inputs - BP'!G2115, 'F_Input Override'!G2115 ) )</f>
        <v>0</v>
      </c>
      <c r="H2115" s="58">
        <f xml:space="preserve"> IF( ISNA( 'F_Input Override'!H2115 ), "", IF( ISBLANK( 'F_Input Override'!H2115 ), 'F_Inputs - BP'!H2115, 'F_Input Override'!H2115 ) )</f>
        <v>0</v>
      </c>
      <c r="I2115" s="58">
        <f xml:space="preserve"> IF( ISNA( 'F_Input Override'!I2115 ), "", IF( ISBLANK( 'F_Input Override'!I2115 ), 'F_Inputs - BP'!I2115, 'F_Input Override'!I2115 ) )</f>
        <v>0</v>
      </c>
      <c r="J2115" s="58">
        <f xml:space="preserve"> IF( ISNA( 'F_Input Override'!J2115 ), "", IF( ISBLANK( 'F_Input Override'!J2115 ), 'F_Inputs - BP'!J2115, 'F_Input Override'!J2115 ) )</f>
        <v>0</v>
      </c>
      <c r="K2115" s="64" t="str">
        <f xml:space="preserve"> INDEX(Lookup!C:C, MATCH('Inp - BP final'!B2115, Lookup!B:B, 0),)</f>
        <v>Plus totex ADDN2</v>
      </c>
    </row>
    <row r="2116" spans="1:12">
      <c r="A2116" t="s">
        <v>358</v>
      </c>
      <c r="B2116" t="s">
        <v>308</v>
      </c>
      <c r="C2116" t="s">
        <v>309</v>
      </c>
      <c r="D2116" t="s">
        <v>47</v>
      </c>
      <c r="E2116" t="s">
        <v>41</v>
      </c>
      <c r="F2116" s="58">
        <f xml:space="preserve"> IF( ISNA( 'F_Input Override'!F2116 ), "", IF( ISBLANK( 'F_Input Override'!F2116 ), 'F_Inputs - BP'!F2116, 'F_Input Override'!F2116 ) )</f>
        <v>0</v>
      </c>
      <c r="G2116" s="58">
        <f xml:space="preserve"> IF( ISNA( 'F_Input Override'!G2116 ), "", IF( ISBLANK( 'F_Input Override'!G2116 ), 'F_Inputs - BP'!G2116, 'F_Input Override'!G2116 ) )</f>
        <v>0</v>
      </c>
      <c r="H2116" s="58">
        <f xml:space="preserve"> IF( ISNA( 'F_Input Override'!H2116 ), "", IF( ISBLANK( 'F_Input Override'!H2116 ), 'F_Inputs - BP'!H2116, 'F_Input Override'!H2116 ) )</f>
        <v>0</v>
      </c>
      <c r="I2116" s="58">
        <f xml:space="preserve"> IF( ISNA( 'F_Input Override'!I2116 ), "", IF( ISBLANK( 'F_Input Override'!I2116 ), 'F_Inputs - BP'!I2116, 'F_Input Override'!I2116 ) )</f>
        <v>0</v>
      </c>
      <c r="J2116" s="58">
        <f xml:space="preserve"> IF( ISNA( 'F_Input Override'!J2116 ), "", IF( ISBLANK( 'F_Input Override'!J2116 ), 'F_Inputs - BP'!J2116, 'F_Input Override'!J2116 ) )</f>
        <v>0</v>
      </c>
      <c r="K2116" s="64" t="str">
        <f xml:space="preserve"> INDEX(Lookup!C:C, MATCH('Inp - BP final'!B2116, Lookup!B:B, 0),)</f>
        <v>Plus totex Total</v>
      </c>
    </row>
    <row r="2117" spans="1:12">
      <c r="A2117" t="s">
        <v>358</v>
      </c>
      <c r="B2117" t="s">
        <v>310</v>
      </c>
      <c r="C2117" t="s">
        <v>311</v>
      </c>
      <c r="D2117" t="s">
        <v>47</v>
      </c>
      <c r="E2117" t="s">
        <v>41</v>
      </c>
      <c r="F2117" s="58">
        <f xml:space="preserve"> IF( ISNA( 'F_Input Override'!F2117 ), "", IF( ISBLANK( 'F_Input Override'!F2117 ), 'F_Inputs - BP'!F2117, 'F_Input Override'!F2117 ) )</f>
        <v>0.94899999999999995</v>
      </c>
      <c r="G2117" s="58">
        <f xml:space="preserve"> IF( ISNA( 'F_Input Override'!G2117 ), "", IF( ISBLANK( 'F_Input Override'!G2117 ), 'F_Inputs - BP'!G2117, 'F_Input Override'!G2117 ) )</f>
        <v>1.0920000000000001</v>
      </c>
      <c r="H2117" s="58">
        <f xml:space="preserve"> IF( ISNA( 'F_Input Override'!H2117 ), "", IF( ISBLANK( 'F_Input Override'!H2117 ), 'F_Inputs - BP'!H2117, 'F_Input Override'!H2117 ) )</f>
        <v>0.55200000000000005</v>
      </c>
      <c r="I2117" s="58">
        <f xml:space="preserve"> IF( ISNA( 'F_Input Override'!I2117 ), "", IF( ISBLANK( 'F_Input Override'!I2117 ), 'F_Inputs - BP'!I2117, 'F_Input Override'!I2117 ) )</f>
        <v>0.629</v>
      </c>
      <c r="J2117" s="58">
        <f xml:space="preserve"> IF( ISNA( 'F_Input Override'!J2117 ), "", IF( ISBLANK( 'F_Input Override'!J2117 ), 'F_Inputs - BP'!J2117, 'F_Input Override'!J2117 ) )</f>
        <v>0.97099999999999997</v>
      </c>
      <c r="K2117" s="64" t="str">
        <f xml:space="preserve"> INDEX(Lookup!C:C, MATCH('Inp - BP final'!B2117, Lookup!B:B, 0),)</f>
        <v>WN+ - DS capex</v>
      </c>
    </row>
    <row r="2118" spans="1:12">
      <c r="A2118" t="s">
        <v>358</v>
      </c>
      <c r="B2118" t="s">
        <v>312</v>
      </c>
      <c r="C2118" t="s">
        <v>313</v>
      </c>
      <c r="D2118" t="s">
        <v>47</v>
      </c>
      <c r="E2118" t="s">
        <v>41</v>
      </c>
      <c r="F2118" s="58">
        <f xml:space="preserve"> IF( ISNA( 'F_Input Override'!F2118 ), "", IF( ISBLANK( 'F_Input Override'!F2118 ), 'F_Inputs - BP'!F2118, 'F_Input Override'!F2118 ) )</f>
        <v>0</v>
      </c>
      <c r="G2118" s="58">
        <f xml:space="preserve"> IF( ISNA( 'F_Input Override'!G2118 ), "", IF( ISBLANK( 'F_Input Override'!G2118 ), 'F_Inputs - BP'!G2118, 'F_Input Override'!G2118 ) )</f>
        <v>0</v>
      </c>
      <c r="H2118" s="58">
        <f xml:space="preserve"> IF( ISNA( 'F_Input Override'!H2118 ), "", IF( ISBLANK( 'F_Input Override'!H2118 ), 'F_Inputs - BP'!H2118, 'F_Input Override'!H2118 ) )</f>
        <v>0</v>
      </c>
      <c r="I2118" s="58">
        <f xml:space="preserve"> IF( ISNA( 'F_Input Override'!I2118 ), "", IF( ISBLANK( 'F_Input Override'!I2118 ), 'F_Inputs - BP'!I2118, 'F_Input Override'!I2118 ) )</f>
        <v>0</v>
      </c>
      <c r="J2118" s="58">
        <f xml:space="preserve"> IF( ISNA( 'F_Input Override'!J2118 ), "", IF( ISBLANK( 'F_Input Override'!J2118 ), 'F_Inputs - BP'!J2118, 'F_Input Override'!J2118 ) )</f>
        <v>0</v>
      </c>
      <c r="K2118" s="64" t="str">
        <f xml:space="preserve"> INDEX(Lookup!C:C, MATCH('Inp - BP final'!B2118, Lookup!B:B, 0),)</f>
        <v>WN+ - DS opex</v>
      </c>
    </row>
    <row r="2119" spans="1:12">
      <c r="A2119" t="s">
        <v>358</v>
      </c>
      <c r="B2119" t="s">
        <v>314</v>
      </c>
      <c r="C2119" t="s">
        <v>315</v>
      </c>
      <c r="D2119" t="s">
        <v>47</v>
      </c>
      <c r="E2119" t="s">
        <v>41</v>
      </c>
      <c r="F2119" s="58">
        <f xml:space="preserve"> IF( ISNA( 'F_Input Override'!F2119 ), "", IF( ISBLANK( 'F_Input Override'!F2119 ), 'F_Inputs - BP'!F2119, 'F_Input Override'!F2119 ) )</f>
        <v>0.94899999999999995</v>
      </c>
      <c r="G2119" s="58">
        <f xml:space="preserve"> IF( ISNA( 'F_Input Override'!G2119 ), "", IF( ISBLANK( 'F_Input Override'!G2119 ), 'F_Inputs - BP'!G2119, 'F_Input Override'!G2119 ) )</f>
        <v>1.0920000000000001</v>
      </c>
      <c r="H2119" s="58">
        <f xml:space="preserve"> IF( ISNA( 'F_Input Override'!H2119 ), "", IF( ISBLANK( 'F_Input Override'!H2119 ), 'F_Inputs - BP'!H2119, 'F_Input Override'!H2119 ) )</f>
        <v>0.55200000000000005</v>
      </c>
      <c r="I2119" s="58">
        <f xml:space="preserve"> IF( ISNA( 'F_Input Override'!I2119 ), "", IF( ISBLANK( 'F_Input Override'!I2119 ), 'F_Inputs - BP'!I2119, 'F_Input Override'!I2119 ) )</f>
        <v>0.629</v>
      </c>
      <c r="J2119" s="58">
        <f xml:space="preserve"> IF( ISNA( 'F_Input Override'!J2119 ), "", IF( ISBLANK( 'F_Input Override'!J2119 ), 'F_Inputs - BP'!J2119, 'F_Input Override'!J2119 ) )</f>
        <v>0.97099999999999997</v>
      </c>
      <c r="K2119" s="64" t="str">
        <f xml:space="preserve"> INDEX(Lookup!C:C, MATCH('Inp - BP final'!B2119, Lookup!B:B, 0),)</f>
        <v>WN+ - DS totex</v>
      </c>
      <c r="L2119" t="s">
        <v>366</v>
      </c>
    </row>
    <row r="2120" spans="1:12">
      <c r="A2120" t="s">
        <v>358</v>
      </c>
      <c r="B2120" t="s">
        <v>316</v>
      </c>
      <c r="C2120" t="s">
        <v>317</v>
      </c>
      <c r="D2120" t="s">
        <v>47</v>
      </c>
      <c r="E2120" t="s">
        <v>41</v>
      </c>
      <c r="F2120" s="58" t="str">
        <f xml:space="preserve"> IF( ISNA( 'F_Input Override'!F2120 ), "", IF( ISBLANK( 'F_Input Override'!F2120 ), 'F_Inputs - BP'!F2120, 'F_Input Override'!F2120 ) )</f>
        <v/>
      </c>
      <c r="G2120" s="58" t="str">
        <f xml:space="preserve"> IF( ISNA( 'F_Input Override'!G2120 ), "", IF( ISBLANK( 'F_Input Override'!G2120 ), 'F_Inputs - BP'!G2120, 'F_Input Override'!G2120 ) )</f>
        <v/>
      </c>
      <c r="H2120" s="58" t="str">
        <f xml:space="preserve"> IF( ISNA( 'F_Input Override'!H2120 ), "", IF( ISBLANK( 'F_Input Override'!H2120 ), 'F_Inputs - BP'!H2120, 'F_Input Override'!H2120 ) )</f>
        <v/>
      </c>
      <c r="I2120" s="58" t="str">
        <f xml:space="preserve"> IF( ISNA( 'F_Input Override'!I2120 ), "", IF( ISBLANK( 'F_Input Override'!I2120 ), 'F_Inputs - BP'!I2120, 'F_Input Override'!I2120 ) )</f>
        <v/>
      </c>
      <c r="J2120" s="58" t="str">
        <f xml:space="preserve"> IF( ISNA( 'F_Input Override'!J2120 ), "", IF( ISBLANK( 'F_Input Override'!J2120 ), 'F_Inputs - BP'!J2120, 'F_Input Override'!J2120 ) )</f>
        <v/>
      </c>
      <c r="K2120" s="64" t="str">
        <f xml:space="preserve"> INDEX(Lookup!C:C, MATCH('Inp - BP final'!B2120, Lookup!B:B, 0),)</f>
        <v>WN+ - DS capex</v>
      </c>
    </row>
    <row r="2121" spans="1:12">
      <c r="A2121" t="s">
        <v>358</v>
      </c>
      <c r="B2121" t="s">
        <v>319</v>
      </c>
      <c r="C2121" t="s">
        <v>320</v>
      </c>
      <c r="D2121" t="s">
        <v>47</v>
      </c>
      <c r="E2121" t="s">
        <v>41</v>
      </c>
      <c r="F2121" s="58" t="str">
        <f xml:space="preserve"> IF( ISNA( 'F_Input Override'!F2121 ), "", IF( ISBLANK( 'F_Input Override'!F2121 ), 'F_Inputs - BP'!F2121, 'F_Input Override'!F2121 ) )</f>
        <v/>
      </c>
      <c r="G2121" s="58" t="str">
        <f xml:space="preserve"> IF( ISNA( 'F_Input Override'!G2121 ), "", IF( ISBLANK( 'F_Input Override'!G2121 ), 'F_Inputs - BP'!G2121, 'F_Input Override'!G2121 ) )</f>
        <v/>
      </c>
      <c r="H2121" s="58" t="str">
        <f xml:space="preserve"> IF( ISNA( 'F_Input Override'!H2121 ), "", IF( ISBLANK( 'F_Input Override'!H2121 ), 'F_Inputs - BP'!H2121, 'F_Input Override'!H2121 ) )</f>
        <v/>
      </c>
      <c r="I2121" s="58" t="str">
        <f xml:space="preserve"> IF( ISNA( 'F_Input Override'!I2121 ), "", IF( ISBLANK( 'F_Input Override'!I2121 ), 'F_Inputs - BP'!I2121, 'F_Input Override'!I2121 ) )</f>
        <v/>
      </c>
      <c r="J2121" s="58" t="str">
        <f xml:space="preserve"> IF( ISNA( 'F_Input Override'!J2121 ), "", IF( ISBLANK( 'F_Input Override'!J2121 ), 'F_Inputs - BP'!J2121, 'F_Input Override'!J2121 ) )</f>
        <v/>
      </c>
      <c r="K2121" s="64" t="str">
        <f xml:space="preserve"> INDEX(Lookup!C:C, MATCH('Inp - BP final'!B2121, Lookup!B:B, 0),)</f>
        <v>WN+ - DS opex</v>
      </c>
    </row>
    <row r="2122" spans="1:12">
      <c r="A2122" t="s">
        <v>358</v>
      </c>
      <c r="B2122" t="s">
        <v>321</v>
      </c>
      <c r="C2122" t="s">
        <v>322</v>
      </c>
      <c r="D2122" t="s">
        <v>47</v>
      </c>
      <c r="E2122" t="s">
        <v>41</v>
      </c>
      <c r="F2122" s="58">
        <f xml:space="preserve"> IF( ISNA( 'F_Input Override'!F2122 ), "", IF( ISBLANK( 'F_Input Override'!F2122 ), 'F_Inputs - BP'!F2122, 'F_Input Override'!F2122 ) )</f>
        <v>0</v>
      </c>
      <c r="G2122" s="58">
        <f xml:space="preserve"> IF( ISNA( 'F_Input Override'!G2122 ), "", IF( ISBLANK( 'F_Input Override'!G2122 ), 'F_Inputs - BP'!G2122, 'F_Input Override'!G2122 ) )</f>
        <v>0</v>
      </c>
      <c r="H2122" s="58">
        <f xml:space="preserve"> IF( ISNA( 'F_Input Override'!H2122 ), "", IF( ISBLANK( 'F_Input Override'!H2122 ), 'F_Inputs - BP'!H2122, 'F_Input Override'!H2122 ) )</f>
        <v>0</v>
      </c>
      <c r="I2122" s="58">
        <f xml:space="preserve"> IF( ISNA( 'F_Input Override'!I2122 ), "", IF( ISBLANK( 'F_Input Override'!I2122 ), 'F_Inputs - BP'!I2122, 'F_Input Override'!I2122 ) )</f>
        <v>0</v>
      </c>
      <c r="J2122" s="58">
        <f xml:space="preserve"> IF( ISNA( 'F_Input Override'!J2122 ), "", IF( ISBLANK( 'F_Input Override'!J2122 ), 'F_Inputs - BP'!J2122, 'F_Input Override'!J2122 ) )</f>
        <v>0</v>
      </c>
      <c r="K2122" s="64" t="str">
        <f xml:space="preserve"> INDEX(Lookup!C:C, MATCH('Inp - BP final'!B2122, Lookup!B:B, 0),)</f>
        <v>WN+ - DS totex</v>
      </c>
      <c r="L2122" t="s">
        <v>366</v>
      </c>
    </row>
    <row r="2123" spans="1:12">
      <c r="A2123" t="s">
        <v>358</v>
      </c>
      <c r="B2123" t="s">
        <v>323</v>
      </c>
      <c r="C2123" t="s">
        <v>324</v>
      </c>
      <c r="D2123" t="s">
        <v>47</v>
      </c>
      <c r="E2123" t="s">
        <v>41</v>
      </c>
      <c r="F2123" s="58" t="str">
        <f xml:space="preserve"> IF( ISNA( 'F_Input Override'!F2123 ), "", IF( ISBLANK( 'F_Input Override'!F2123 ), 'F_Inputs - BP'!F2123, 'F_Input Override'!F2123 ) )</f>
        <v/>
      </c>
      <c r="G2123" s="58" t="str">
        <f xml:space="preserve"> IF( ISNA( 'F_Input Override'!G2123 ), "", IF( ISBLANK( 'F_Input Override'!G2123 ), 'F_Inputs - BP'!G2123, 'F_Input Override'!G2123 ) )</f>
        <v/>
      </c>
      <c r="H2123" s="58" t="str">
        <f xml:space="preserve"> IF( ISNA( 'F_Input Override'!H2123 ), "", IF( ISBLANK( 'F_Input Override'!H2123 ), 'F_Inputs - BP'!H2123, 'F_Input Override'!H2123 ) )</f>
        <v/>
      </c>
      <c r="I2123" s="58" t="str">
        <f xml:space="preserve"> IF( ISNA( 'F_Input Override'!I2123 ), "", IF( ISBLANK( 'F_Input Override'!I2123 ), 'F_Inputs - BP'!I2123, 'F_Input Override'!I2123 ) )</f>
        <v/>
      </c>
      <c r="J2123" s="58" t="str">
        <f xml:space="preserve"> IF( ISNA( 'F_Input Override'!J2123 ), "", IF( ISBLANK( 'F_Input Override'!J2123 ), 'F_Inputs - BP'!J2123, 'F_Input Override'!J2123 ) )</f>
        <v/>
      </c>
      <c r="K2123" s="64" t="str">
        <f xml:space="preserve"> INDEX(Lookup!C:C, MATCH('Inp - BP final'!B2123, Lookup!B:B, 0),)</f>
        <v>WWN+ - DS capex</v>
      </c>
    </row>
    <row r="2124" spans="1:12">
      <c r="A2124" t="s">
        <v>358</v>
      </c>
      <c r="B2124" t="s">
        <v>325</v>
      </c>
      <c r="C2124" t="s">
        <v>326</v>
      </c>
      <c r="D2124" t="s">
        <v>47</v>
      </c>
      <c r="E2124" t="s">
        <v>41</v>
      </c>
      <c r="F2124" s="58" t="str">
        <f xml:space="preserve"> IF( ISNA( 'F_Input Override'!F2124 ), "", IF( ISBLANK( 'F_Input Override'!F2124 ), 'F_Inputs - BP'!F2124, 'F_Input Override'!F2124 ) )</f>
        <v/>
      </c>
      <c r="G2124" s="58" t="str">
        <f xml:space="preserve"> IF( ISNA( 'F_Input Override'!G2124 ), "", IF( ISBLANK( 'F_Input Override'!G2124 ), 'F_Inputs - BP'!G2124, 'F_Input Override'!G2124 ) )</f>
        <v/>
      </c>
      <c r="H2124" s="58" t="str">
        <f xml:space="preserve"> IF( ISNA( 'F_Input Override'!H2124 ), "", IF( ISBLANK( 'F_Input Override'!H2124 ), 'F_Inputs - BP'!H2124, 'F_Input Override'!H2124 ) )</f>
        <v/>
      </c>
      <c r="I2124" s="58" t="str">
        <f xml:space="preserve"> IF( ISNA( 'F_Input Override'!I2124 ), "", IF( ISBLANK( 'F_Input Override'!I2124 ), 'F_Inputs - BP'!I2124, 'F_Input Override'!I2124 ) )</f>
        <v/>
      </c>
      <c r="J2124" s="58" t="str">
        <f xml:space="preserve"> IF( ISNA( 'F_Input Override'!J2124 ), "", IF( ISBLANK( 'F_Input Override'!J2124 ), 'F_Inputs - BP'!J2124, 'F_Input Override'!J2124 ) )</f>
        <v/>
      </c>
      <c r="K2124" s="64" t="str">
        <f xml:space="preserve"> INDEX(Lookup!C:C, MATCH('Inp - BP final'!B2124, Lookup!B:B, 0),)</f>
        <v>WWN+ - DS capex</v>
      </c>
    </row>
    <row r="2125" spans="1:12">
      <c r="A2125" t="s">
        <v>358</v>
      </c>
      <c r="B2125" t="s">
        <v>327</v>
      </c>
      <c r="C2125" t="s">
        <v>328</v>
      </c>
      <c r="D2125" t="s">
        <v>47</v>
      </c>
      <c r="E2125" t="s">
        <v>41</v>
      </c>
      <c r="F2125" s="58" t="str">
        <f xml:space="preserve"> IF( ISNA( 'F_Input Override'!F2125 ), "", IF( ISBLANK( 'F_Input Override'!F2125 ), 'F_Inputs - BP'!F2125, 'F_Input Override'!F2125 ) )</f>
        <v/>
      </c>
      <c r="G2125" s="58" t="str">
        <f xml:space="preserve"> IF( ISNA( 'F_Input Override'!G2125 ), "", IF( ISBLANK( 'F_Input Override'!G2125 ), 'F_Inputs - BP'!G2125, 'F_Input Override'!G2125 ) )</f>
        <v/>
      </c>
      <c r="H2125" s="58" t="str">
        <f xml:space="preserve"> IF( ISNA( 'F_Input Override'!H2125 ), "", IF( ISBLANK( 'F_Input Override'!H2125 ), 'F_Inputs - BP'!H2125, 'F_Input Override'!H2125 ) )</f>
        <v/>
      </c>
      <c r="I2125" s="58" t="str">
        <f xml:space="preserve"> IF( ISNA( 'F_Input Override'!I2125 ), "", IF( ISBLANK( 'F_Input Override'!I2125 ), 'F_Inputs - BP'!I2125, 'F_Input Override'!I2125 ) )</f>
        <v/>
      </c>
      <c r="J2125" s="58" t="str">
        <f xml:space="preserve"> IF( ISNA( 'F_Input Override'!J2125 ), "", IF( ISBLANK( 'F_Input Override'!J2125 ), 'F_Inputs - BP'!J2125, 'F_Input Override'!J2125 ) )</f>
        <v/>
      </c>
      <c r="K2125" s="64" t="str">
        <f xml:space="preserve"> INDEX(Lookup!C:C, MATCH('Inp - BP final'!B2125, Lookup!B:B, 0),)</f>
        <v>WWN+ - DS capex</v>
      </c>
    </row>
    <row r="2126" spans="1:12">
      <c r="A2126" t="s">
        <v>358</v>
      </c>
      <c r="B2126" t="s">
        <v>329</v>
      </c>
      <c r="C2126" t="s">
        <v>330</v>
      </c>
      <c r="D2126" t="s">
        <v>47</v>
      </c>
      <c r="E2126" t="s">
        <v>41</v>
      </c>
      <c r="F2126" s="58" t="str">
        <f xml:space="preserve"> IF( ISNA( 'F_Input Override'!F2126 ), "", IF( ISBLANK( 'F_Input Override'!F2126 ), 'F_Inputs - BP'!F2126, 'F_Input Override'!F2126 ) )</f>
        <v/>
      </c>
      <c r="G2126" s="58" t="str">
        <f xml:space="preserve"> IF( ISNA( 'F_Input Override'!G2126 ), "", IF( ISBLANK( 'F_Input Override'!G2126 ), 'F_Inputs - BP'!G2126, 'F_Input Override'!G2126 ) )</f>
        <v/>
      </c>
      <c r="H2126" s="58" t="str">
        <f xml:space="preserve"> IF( ISNA( 'F_Input Override'!H2126 ), "", IF( ISBLANK( 'F_Input Override'!H2126 ), 'F_Inputs - BP'!H2126, 'F_Input Override'!H2126 ) )</f>
        <v/>
      </c>
      <c r="I2126" s="58" t="str">
        <f xml:space="preserve"> IF( ISNA( 'F_Input Override'!I2126 ), "", IF( ISBLANK( 'F_Input Override'!I2126 ), 'F_Inputs - BP'!I2126, 'F_Input Override'!I2126 ) )</f>
        <v/>
      </c>
      <c r="J2126" s="58" t="str">
        <f xml:space="preserve"> IF( ISNA( 'F_Input Override'!J2126 ), "", IF( ISBLANK( 'F_Input Override'!J2126 ), 'F_Inputs - BP'!J2126, 'F_Input Override'!J2126 ) )</f>
        <v/>
      </c>
      <c r="K2126" s="64" t="str">
        <f xml:space="preserve"> INDEX(Lookup!C:C, MATCH('Inp - BP final'!B2126, Lookup!B:B, 0),)</f>
        <v>WWN+ - DS capex</v>
      </c>
    </row>
    <row r="2127" spans="1:12">
      <c r="A2127" t="s">
        <v>358</v>
      </c>
      <c r="B2127" t="s">
        <v>331</v>
      </c>
      <c r="C2127" t="s">
        <v>332</v>
      </c>
      <c r="D2127" t="s">
        <v>47</v>
      </c>
      <c r="E2127" t="s">
        <v>41</v>
      </c>
      <c r="F2127" s="58" t="str">
        <f xml:space="preserve"> IF( ISNA( 'F_Input Override'!F2127 ), "", IF( ISBLANK( 'F_Input Override'!F2127 ), 'F_Inputs - BP'!F2127, 'F_Input Override'!F2127 ) )</f>
        <v/>
      </c>
      <c r="G2127" s="58" t="str">
        <f xml:space="preserve"> IF( ISNA( 'F_Input Override'!G2127 ), "", IF( ISBLANK( 'F_Input Override'!G2127 ), 'F_Inputs - BP'!G2127, 'F_Input Override'!G2127 ) )</f>
        <v/>
      </c>
      <c r="H2127" s="58" t="str">
        <f xml:space="preserve"> IF( ISNA( 'F_Input Override'!H2127 ), "", IF( ISBLANK( 'F_Input Override'!H2127 ), 'F_Inputs - BP'!H2127, 'F_Input Override'!H2127 ) )</f>
        <v/>
      </c>
      <c r="I2127" s="58" t="str">
        <f xml:space="preserve"> IF( ISNA( 'F_Input Override'!I2127 ), "", IF( ISBLANK( 'F_Input Override'!I2127 ), 'F_Inputs - BP'!I2127, 'F_Input Override'!I2127 ) )</f>
        <v/>
      </c>
      <c r="J2127" s="58" t="str">
        <f xml:space="preserve"> IF( ISNA( 'F_Input Override'!J2127 ), "", IF( ISBLANK( 'F_Input Override'!J2127 ), 'F_Inputs - BP'!J2127, 'F_Input Override'!J2127 ) )</f>
        <v/>
      </c>
      <c r="K2127" s="64" t="str">
        <f xml:space="preserve"> INDEX(Lookup!C:C, MATCH('Inp - BP final'!B2127, Lookup!B:B, 0),)</f>
        <v>WWN+ - DS capex</v>
      </c>
    </row>
    <row r="2128" spans="1:12">
      <c r="A2128" t="s">
        <v>358</v>
      </c>
      <c r="B2128" t="s">
        <v>333</v>
      </c>
      <c r="C2128" t="s">
        <v>334</v>
      </c>
      <c r="D2128" t="s">
        <v>47</v>
      </c>
      <c r="E2128" t="s">
        <v>41</v>
      </c>
      <c r="F2128" s="58">
        <f xml:space="preserve"> IF( ISNA( 'F_Input Override'!F2128 ), "", IF( ISBLANK( 'F_Input Override'!F2128 ), 'F_Inputs - BP'!F2128, 'F_Input Override'!F2128 ) )</f>
        <v>0</v>
      </c>
      <c r="G2128" s="58">
        <f xml:space="preserve"> IF( ISNA( 'F_Input Override'!G2128 ), "", IF( ISBLANK( 'F_Input Override'!G2128 ), 'F_Inputs - BP'!G2128, 'F_Input Override'!G2128 ) )</f>
        <v>0</v>
      </c>
      <c r="H2128" s="58">
        <f xml:space="preserve"> IF( ISNA( 'F_Input Override'!H2128 ), "", IF( ISBLANK( 'F_Input Override'!H2128 ), 'F_Inputs - BP'!H2128, 'F_Input Override'!H2128 ) )</f>
        <v>0</v>
      </c>
      <c r="I2128" s="58">
        <f xml:space="preserve"> IF( ISNA( 'F_Input Override'!I2128 ), "", IF( ISBLANK( 'F_Input Override'!I2128 ), 'F_Inputs - BP'!I2128, 'F_Input Override'!I2128 ) )</f>
        <v>0</v>
      </c>
      <c r="J2128" s="58">
        <f xml:space="preserve"> IF( ISNA( 'F_Input Override'!J2128 ), "", IF( ISBLANK( 'F_Input Override'!J2128 ), 'F_Inputs - BP'!J2128, 'F_Input Override'!J2128 ) )</f>
        <v>0</v>
      </c>
      <c r="K2128" s="64" t="str">
        <f xml:space="preserve"> INDEX(Lookup!C:C, MATCH('Inp - BP final'!B2128, Lookup!B:B, 0),)</f>
        <v>WWN+ - Total DS capex</v>
      </c>
      <c r="L2128" t="s">
        <v>366</v>
      </c>
    </row>
    <row r="2129" spans="1:12">
      <c r="A2129" t="s">
        <v>358</v>
      </c>
      <c r="B2129" t="s">
        <v>335</v>
      </c>
      <c r="C2129" t="s">
        <v>336</v>
      </c>
      <c r="D2129" t="s">
        <v>47</v>
      </c>
      <c r="E2129" t="s">
        <v>41</v>
      </c>
      <c r="F2129" s="58" t="str">
        <f xml:space="preserve"> IF( ISNA( 'F_Input Override'!F2129 ), "", IF( ISBLANK( 'F_Input Override'!F2129 ), 'F_Inputs - BP'!F2129, 'F_Input Override'!F2129 ) )</f>
        <v/>
      </c>
      <c r="G2129" s="58" t="str">
        <f xml:space="preserve"> IF( ISNA( 'F_Input Override'!G2129 ), "", IF( ISBLANK( 'F_Input Override'!G2129 ), 'F_Inputs - BP'!G2129, 'F_Input Override'!G2129 ) )</f>
        <v/>
      </c>
      <c r="H2129" s="58" t="str">
        <f xml:space="preserve"> IF( ISNA( 'F_Input Override'!H2129 ), "", IF( ISBLANK( 'F_Input Override'!H2129 ), 'F_Inputs - BP'!H2129, 'F_Input Override'!H2129 ) )</f>
        <v/>
      </c>
      <c r="I2129" s="58" t="str">
        <f xml:space="preserve"> IF( ISNA( 'F_Input Override'!I2129 ), "", IF( ISBLANK( 'F_Input Override'!I2129 ), 'F_Inputs - BP'!I2129, 'F_Input Override'!I2129 ) )</f>
        <v/>
      </c>
      <c r="J2129" s="58" t="str">
        <f xml:space="preserve"> IF( ISNA( 'F_Input Override'!J2129 ), "", IF( ISBLANK( 'F_Input Override'!J2129 ), 'F_Inputs - BP'!J2129, 'F_Input Override'!J2129 ) )</f>
        <v/>
      </c>
      <c r="K2129" s="64" t="str">
        <f xml:space="preserve"> INDEX(Lookup!C:C, MATCH('Inp - BP final'!B2129, Lookup!B:B, 0),)</f>
        <v>WWN+ - DS opex</v>
      </c>
    </row>
    <row r="2130" spans="1:12">
      <c r="A2130" t="s">
        <v>358</v>
      </c>
      <c r="B2130" t="s">
        <v>337</v>
      </c>
      <c r="C2130" t="s">
        <v>338</v>
      </c>
      <c r="D2130" t="s">
        <v>47</v>
      </c>
      <c r="E2130" t="s">
        <v>41</v>
      </c>
      <c r="F2130" s="58" t="str">
        <f xml:space="preserve"> IF( ISNA( 'F_Input Override'!F2130 ), "", IF( ISBLANK( 'F_Input Override'!F2130 ), 'F_Inputs - BP'!F2130, 'F_Input Override'!F2130 ) )</f>
        <v/>
      </c>
      <c r="G2130" s="58" t="str">
        <f xml:space="preserve"> IF( ISNA( 'F_Input Override'!G2130 ), "", IF( ISBLANK( 'F_Input Override'!G2130 ), 'F_Inputs - BP'!G2130, 'F_Input Override'!G2130 ) )</f>
        <v/>
      </c>
      <c r="H2130" s="58" t="str">
        <f xml:space="preserve"> IF( ISNA( 'F_Input Override'!H2130 ), "", IF( ISBLANK( 'F_Input Override'!H2130 ), 'F_Inputs - BP'!H2130, 'F_Input Override'!H2130 ) )</f>
        <v/>
      </c>
      <c r="I2130" s="58" t="str">
        <f xml:space="preserve"> IF( ISNA( 'F_Input Override'!I2130 ), "", IF( ISBLANK( 'F_Input Override'!I2130 ), 'F_Inputs - BP'!I2130, 'F_Input Override'!I2130 ) )</f>
        <v/>
      </c>
      <c r="J2130" s="58" t="str">
        <f xml:space="preserve"> IF( ISNA( 'F_Input Override'!J2130 ), "", IF( ISBLANK( 'F_Input Override'!J2130 ), 'F_Inputs - BP'!J2130, 'F_Input Override'!J2130 ) )</f>
        <v/>
      </c>
      <c r="K2130" s="64" t="str">
        <f xml:space="preserve"> INDEX(Lookup!C:C, MATCH('Inp - BP final'!B2130, Lookup!B:B, 0),)</f>
        <v>WWN+ - DS opex</v>
      </c>
    </row>
    <row r="2131" spans="1:12">
      <c r="A2131" t="s">
        <v>358</v>
      </c>
      <c r="B2131" t="s">
        <v>339</v>
      </c>
      <c r="C2131" t="s">
        <v>340</v>
      </c>
      <c r="D2131" t="s">
        <v>47</v>
      </c>
      <c r="E2131" t="s">
        <v>41</v>
      </c>
      <c r="F2131" s="58" t="str">
        <f xml:space="preserve"> IF( ISNA( 'F_Input Override'!F2131 ), "", IF( ISBLANK( 'F_Input Override'!F2131 ), 'F_Inputs - BP'!F2131, 'F_Input Override'!F2131 ) )</f>
        <v/>
      </c>
      <c r="G2131" s="58" t="str">
        <f xml:space="preserve"> IF( ISNA( 'F_Input Override'!G2131 ), "", IF( ISBLANK( 'F_Input Override'!G2131 ), 'F_Inputs - BP'!G2131, 'F_Input Override'!G2131 ) )</f>
        <v/>
      </c>
      <c r="H2131" s="58" t="str">
        <f xml:space="preserve"> IF( ISNA( 'F_Input Override'!H2131 ), "", IF( ISBLANK( 'F_Input Override'!H2131 ), 'F_Inputs - BP'!H2131, 'F_Input Override'!H2131 ) )</f>
        <v/>
      </c>
      <c r="I2131" s="58" t="str">
        <f xml:space="preserve"> IF( ISNA( 'F_Input Override'!I2131 ), "", IF( ISBLANK( 'F_Input Override'!I2131 ), 'F_Inputs - BP'!I2131, 'F_Input Override'!I2131 ) )</f>
        <v/>
      </c>
      <c r="J2131" s="58" t="str">
        <f xml:space="preserve"> IF( ISNA( 'F_Input Override'!J2131 ), "", IF( ISBLANK( 'F_Input Override'!J2131 ), 'F_Inputs - BP'!J2131, 'F_Input Override'!J2131 ) )</f>
        <v/>
      </c>
      <c r="K2131" s="64" t="str">
        <f xml:space="preserve"> INDEX(Lookup!C:C, MATCH('Inp - BP final'!B2131, Lookup!B:B, 0),)</f>
        <v>WWN+ - DS opex</v>
      </c>
    </row>
    <row r="2132" spans="1:12">
      <c r="A2132" t="s">
        <v>358</v>
      </c>
      <c r="B2132" t="s">
        <v>341</v>
      </c>
      <c r="C2132" t="s">
        <v>342</v>
      </c>
      <c r="D2132" t="s">
        <v>47</v>
      </c>
      <c r="E2132" t="s">
        <v>41</v>
      </c>
      <c r="F2132" s="58" t="str">
        <f xml:space="preserve"> IF( ISNA( 'F_Input Override'!F2132 ), "", IF( ISBLANK( 'F_Input Override'!F2132 ), 'F_Inputs - BP'!F2132, 'F_Input Override'!F2132 ) )</f>
        <v/>
      </c>
      <c r="G2132" s="58" t="str">
        <f xml:space="preserve"> IF( ISNA( 'F_Input Override'!G2132 ), "", IF( ISBLANK( 'F_Input Override'!G2132 ), 'F_Inputs - BP'!G2132, 'F_Input Override'!G2132 ) )</f>
        <v/>
      </c>
      <c r="H2132" s="58" t="str">
        <f xml:space="preserve"> IF( ISNA( 'F_Input Override'!H2132 ), "", IF( ISBLANK( 'F_Input Override'!H2132 ), 'F_Inputs - BP'!H2132, 'F_Input Override'!H2132 ) )</f>
        <v/>
      </c>
      <c r="I2132" s="58" t="str">
        <f xml:space="preserve"> IF( ISNA( 'F_Input Override'!I2132 ), "", IF( ISBLANK( 'F_Input Override'!I2132 ), 'F_Inputs - BP'!I2132, 'F_Input Override'!I2132 ) )</f>
        <v/>
      </c>
      <c r="J2132" s="58" t="str">
        <f xml:space="preserve"> IF( ISNA( 'F_Input Override'!J2132 ), "", IF( ISBLANK( 'F_Input Override'!J2132 ), 'F_Inputs - BP'!J2132, 'F_Input Override'!J2132 ) )</f>
        <v/>
      </c>
      <c r="K2132" s="64" t="str">
        <f xml:space="preserve"> INDEX(Lookup!C:C, MATCH('Inp - BP final'!B2132, Lookup!B:B, 0),)</f>
        <v>WWN+ - DS opex</v>
      </c>
    </row>
    <row r="2133" spans="1:12">
      <c r="A2133" t="s">
        <v>358</v>
      </c>
      <c r="B2133" t="s">
        <v>343</v>
      </c>
      <c r="C2133" t="s">
        <v>344</v>
      </c>
      <c r="D2133" t="s">
        <v>47</v>
      </c>
      <c r="E2133" t="s">
        <v>41</v>
      </c>
      <c r="F2133" s="58" t="str">
        <f xml:space="preserve"> IF( ISNA( 'F_Input Override'!F2133 ), "", IF( ISBLANK( 'F_Input Override'!F2133 ), 'F_Inputs - BP'!F2133, 'F_Input Override'!F2133 ) )</f>
        <v/>
      </c>
      <c r="G2133" s="58" t="str">
        <f xml:space="preserve"> IF( ISNA( 'F_Input Override'!G2133 ), "", IF( ISBLANK( 'F_Input Override'!G2133 ), 'F_Inputs - BP'!G2133, 'F_Input Override'!G2133 ) )</f>
        <v/>
      </c>
      <c r="H2133" s="58" t="str">
        <f xml:space="preserve"> IF( ISNA( 'F_Input Override'!H2133 ), "", IF( ISBLANK( 'F_Input Override'!H2133 ), 'F_Inputs - BP'!H2133, 'F_Input Override'!H2133 ) )</f>
        <v/>
      </c>
      <c r="I2133" s="58" t="str">
        <f xml:space="preserve"> IF( ISNA( 'F_Input Override'!I2133 ), "", IF( ISBLANK( 'F_Input Override'!I2133 ), 'F_Inputs - BP'!I2133, 'F_Input Override'!I2133 ) )</f>
        <v/>
      </c>
      <c r="J2133" s="58" t="str">
        <f xml:space="preserve"> IF( ISNA( 'F_Input Override'!J2133 ), "", IF( ISBLANK( 'F_Input Override'!J2133 ), 'F_Inputs - BP'!J2133, 'F_Input Override'!J2133 ) )</f>
        <v/>
      </c>
      <c r="K2133" s="64" t="str">
        <f xml:space="preserve"> INDEX(Lookup!C:C, MATCH('Inp - BP final'!B2133, Lookup!B:B, 0),)</f>
        <v>WWN+ - DS opex</v>
      </c>
    </row>
    <row r="2134" spans="1:12">
      <c r="A2134" t="s">
        <v>358</v>
      </c>
      <c r="B2134" t="s">
        <v>345</v>
      </c>
      <c r="C2134" t="s">
        <v>346</v>
      </c>
      <c r="D2134" t="s">
        <v>47</v>
      </c>
      <c r="E2134" t="s">
        <v>41</v>
      </c>
      <c r="F2134" s="58">
        <f xml:space="preserve"> IF( ISNA( 'F_Input Override'!F2134 ), "", IF( ISBLANK( 'F_Input Override'!F2134 ), 'F_Inputs - BP'!F2134, 'F_Input Override'!F2134 ) )</f>
        <v>0</v>
      </c>
      <c r="G2134" s="58">
        <f xml:space="preserve"> IF( ISNA( 'F_Input Override'!G2134 ), "", IF( ISBLANK( 'F_Input Override'!G2134 ), 'F_Inputs - BP'!G2134, 'F_Input Override'!G2134 ) )</f>
        <v>0</v>
      </c>
      <c r="H2134" s="58">
        <f xml:space="preserve"> IF( ISNA( 'F_Input Override'!H2134 ), "", IF( ISBLANK( 'F_Input Override'!H2134 ), 'F_Inputs - BP'!H2134, 'F_Input Override'!H2134 ) )</f>
        <v>0</v>
      </c>
      <c r="I2134" s="58">
        <f xml:space="preserve"> IF( ISNA( 'F_Input Override'!I2134 ), "", IF( ISBLANK( 'F_Input Override'!I2134 ), 'F_Inputs - BP'!I2134, 'F_Input Override'!I2134 ) )</f>
        <v>0</v>
      </c>
      <c r="J2134" s="58">
        <f xml:space="preserve"> IF( ISNA( 'F_Input Override'!J2134 ), "", IF( ISBLANK( 'F_Input Override'!J2134 ), 'F_Inputs - BP'!J2134, 'F_Input Override'!J2134 ) )</f>
        <v>0</v>
      </c>
      <c r="K2134" s="64" t="str">
        <f xml:space="preserve"> INDEX(Lookup!C:C, MATCH('Inp - BP final'!B2134, Lookup!B:B, 0),)</f>
        <v>WWN+ - Total DS opex</v>
      </c>
      <c r="L2134" t="s">
        <v>366</v>
      </c>
    </row>
    <row r="2135" spans="1:12">
      <c r="A2135" t="s">
        <v>359</v>
      </c>
      <c r="B2135" t="s">
        <v>45</v>
      </c>
      <c r="C2135" t="s">
        <v>46</v>
      </c>
      <c r="D2135" t="s">
        <v>47</v>
      </c>
      <c r="E2135" t="s">
        <v>41</v>
      </c>
      <c r="F2135" s="58">
        <f xml:space="preserve"> IF( ISNA( 'F_Input Override'!F2135 ), "", IF( ISBLANK( 'F_Input Override'!F2135 ), 'F_Inputs - BP'!F2135, 'F_Input Override'!F2135 ) )</f>
        <v>19.060662609023371</v>
      </c>
      <c r="G2135" s="58">
        <f xml:space="preserve"> IF( ISNA( 'F_Input Override'!G2135 ), "", IF( ISBLANK( 'F_Input Override'!G2135 ), 'F_Inputs - BP'!G2135, 'F_Input Override'!G2135 ) )</f>
        <v>18.952388282188419</v>
      </c>
      <c r="H2135" s="58">
        <f xml:space="preserve"> IF( ISNA( 'F_Input Override'!H2135 ), "", IF( ISBLANK( 'F_Input Override'!H2135 ), 'F_Inputs - BP'!H2135, 'F_Input Override'!H2135 ) )</f>
        <v>19.272232618693351</v>
      </c>
      <c r="I2135" s="58">
        <f xml:space="preserve"> IF( ISNA( 'F_Input Override'!I2135 ), "", IF( ISBLANK( 'F_Input Override'!I2135 ), 'F_Inputs - BP'!I2135, 'F_Input Override'!I2135 ) )</f>
        <v>19.188512221477708</v>
      </c>
      <c r="J2135" s="58">
        <f xml:space="preserve"> IF( ISNA( 'F_Input Override'!J2135 ), "", IF( ISBLANK( 'F_Input Override'!J2135 ), 'F_Inputs - BP'!J2135, 'F_Input Override'!J2135 ) )</f>
        <v>19.75512689304156</v>
      </c>
      <c r="K2135" s="64" t="str">
        <f xml:space="preserve"> INDEX(Lookup!C:C, MATCH('Inp - BP final'!B2135, Lookup!B:B, 0),)</f>
        <v>WR - Base opex</v>
      </c>
    </row>
    <row r="2136" spans="1:12">
      <c r="A2136" t="s">
        <v>359</v>
      </c>
      <c r="B2136" t="s">
        <v>48</v>
      </c>
      <c r="C2136" t="s">
        <v>49</v>
      </c>
      <c r="D2136" t="s">
        <v>47</v>
      </c>
      <c r="E2136" t="s">
        <v>41</v>
      </c>
      <c r="F2136" s="58">
        <f xml:space="preserve"> IF( ISNA( 'F_Input Override'!F2136 ), "", IF( ISBLANK( 'F_Input Override'!F2136 ), 'F_Inputs - BP'!F2136, 'F_Input Override'!F2136 ) )</f>
        <v>0.75308915046463731</v>
      </c>
      <c r="G2136" s="58">
        <f xml:space="preserve"> IF( ISNA( 'F_Input Override'!G2136 ), "", IF( ISBLANK( 'F_Input Override'!G2136 ), 'F_Inputs - BP'!G2136, 'F_Input Override'!G2136 ) )</f>
        <v>0.78828330763918586</v>
      </c>
      <c r="H2136" s="58">
        <f xml:space="preserve"> IF( ISNA( 'F_Input Override'!H2136 ), "", IF( ISBLANK( 'F_Input Override'!H2136 ), 'F_Inputs - BP'!H2136, 'F_Input Override'!H2136 ) )</f>
        <v>0.85095436474366792</v>
      </c>
      <c r="I2136" s="58">
        <f xml:space="preserve"> IF( ISNA( 'F_Input Override'!I2136 ), "", IF( ISBLANK( 'F_Input Override'!I2136 ), 'F_Inputs - BP'!I2136, 'F_Input Override'!I2136 ) )</f>
        <v>0.84391330606772597</v>
      </c>
      <c r="J2136" s="58">
        <f xml:space="preserve"> IF( ISNA( 'F_Input Override'!J2136 ), "", IF( ISBLANK( 'F_Input Override'!J2136 ), 'F_Inputs - BP'!J2136, 'F_Input Override'!J2136 ) )</f>
        <v>0.87775215195107226</v>
      </c>
      <c r="K2136" s="64" t="str">
        <f xml:space="preserve"> INDEX(Lookup!C:C, MATCH('Inp - BP final'!B2136, Lookup!B:B, 0),)</f>
        <v>WN+ - Base opex</v>
      </c>
    </row>
    <row r="2137" spans="1:12">
      <c r="A2137" t="s">
        <v>359</v>
      </c>
      <c r="B2137" t="s">
        <v>50</v>
      </c>
      <c r="C2137" t="s">
        <v>51</v>
      </c>
      <c r="D2137" t="s">
        <v>47</v>
      </c>
      <c r="E2137" t="s">
        <v>41</v>
      </c>
      <c r="F2137" s="58">
        <f xml:space="preserve"> IF( ISNA( 'F_Input Override'!F2137 ), "", IF( ISBLANK( 'F_Input Override'!F2137 ), 'F_Inputs - BP'!F2137, 'F_Input Override'!F2137 ) )</f>
        <v>0.1888963686687718</v>
      </c>
      <c r="G2137" s="58">
        <f xml:space="preserve"> IF( ISNA( 'F_Input Override'!G2137 ), "", IF( ISBLANK( 'F_Input Override'!G2137 ), 'F_Inputs - BP'!G2137, 'F_Input Override'!G2137 ) )</f>
        <v>0.2468501477796772</v>
      </c>
      <c r="H2137" s="58">
        <f xml:space="preserve"> IF( ISNA( 'F_Input Override'!H2137 ), "", IF( ISBLANK( 'F_Input Override'!H2137 ), 'F_Inputs - BP'!H2137, 'F_Input Override'!H2137 ) )</f>
        <v>0.31557320171866582</v>
      </c>
      <c r="I2137" s="58">
        <f xml:space="preserve"> IF( ISNA( 'F_Input Override'!I2137 ), "", IF( ISBLANK( 'F_Input Override'!I2137 ), 'F_Inputs - BP'!I2137, 'F_Input Override'!I2137 ) )</f>
        <v>0.31274077772094888</v>
      </c>
      <c r="J2137" s="58">
        <f xml:space="preserve"> IF( ISNA( 'F_Input Override'!J2137 ), "", IF( ISBLANK( 'F_Input Override'!J2137 ), 'F_Inputs - BP'!J2137, 'F_Input Override'!J2137 ) )</f>
        <v>0.32521713038795302</v>
      </c>
      <c r="K2137" s="64" t="str">
        <f xml:space="preserve"> INDEX(Lookup!C:C, MATCH('Inp - BP final'!B2137, Lookup!B:B, 0),)</f>
        <v>WN+ - Base opex</v>
      </c>
    </row>
    <row r="2138" spans="1:12">
      <c r="A2138" t="s">
        <v>359</v>
      </c>
      <c r="B2138" t="s">
        <v>52</v>
      </c>
      <c r="C2138" t="s">
        <v>53</v>
      </c>
      <c r="D2138" t="s">
        <v>47</v>
      </c>
      <c r="E2138" t="s">
        <v>41</v>
      </c>
      <c r="F2138" s="58">
        <f xml:space="preserve"> IF( ISNA( 'F_Input Override'!F2138 ), "", IF( ISBLANK( 'F_Input Override'!F2138 ), 'F_Inputs - BP'!F2138, 'F_Input Override'!F2138 ) )</f>
        <v>31.389848069861511</v>
      </c>
      <c r="G2138" s="58">
        <f xml:space="preserve"> IF( ISNA( 'F_Input Override'!G2138 ), "", IF( ISBLANK( 'F_Input Override'!G2138 ), 'F_Inputs - BP'!G2138, 'F_Input Override'!G2138 ) )</f>
        <v>31.453972022851751</v>
      </c>
      <c r="H2138" s="58">
        <f xml:space="preserve"> IF( ISNA( 'F_Input Override'!H2138 ), "", IF( ISBLANK( 'F_Input Override'!H2138 ), 'F_Inputs - BP'!H2138, 'F_Input Override'!H2138 ) )</f>
        <v>31.72639982265872</v>
      </c>
      <c r="I2138" s="58">
        <f xml:space="preserve"> IF( ISNA( 'F_Input Override'!I2138 ), "", IF( ISBLANK( 'F_Input Override'!I2138 ), 'F_Inputs - BP'!I2138, 'F_Input Override'!I2138 ) )</f>
        <v>31.551906030567231</v>
      </c>
      <c r="J2138" s="58">
        <f xml:space="preserve"> IF( ISNA( 'F_Input Override'!J2138 ), "", IF( ISBLANK( 'F_Input Override'!J2138 ), 'F_Inputs - BP'!J2138, 'F_Input Override'!J2138 ) )</f>
        <v>31.629085520326999</v>
      </c>
      <c r="K2138" s="64" t="str">
        <f xml:space="preserve"> INDEX(Lookup!C:C, MATCH('Inp - BP final'!B2138, Lookup!B:B, 0),)</f>
        <v>WN+ - Base opex</v>
      </c>
    </row>
    <row r="2139" spans="1:12">
      <c r="A2139" t="s">
        <v>359</v>
      </c>
      <c r="B2139" t="s">
        <v>54</v>
      </c>
      <c r="C2139" t="s">
        <v>55</v>
      </c>
      <c r="D2139" t="s">
        <v>47</v>
      </c>
      <c r="E2139" t="s">
        <v>41</v>
      </c>
      <c r="F2139" s="58">
        <f xml:space="preserve"> IF( ISNA( 'F_Input Override'!F2139 ), "", IF( ISBLANK( 'F_Input Override'!F2139 ), 'F_Inputs - BP'!F2139, 'F_Input Override'!F2139 ) )</f>
        <v>71.736257770131729</v>
      </c>
      <c r="G2139" s="58">
        <f xml:space="preserve"> IF( ISNA( 'F_Input Override'!G2139 ), "", IF( ISBLANK( 'F_Input Override'!G2139 ), 'F_Inputs - BP'!G2139, 'F_Input Override'!G2139 ) )</f>
        <v>74.747498238431817</v>
      </c>
      <c r="H2139" s="58">
        <f xml:space="preserve"> IF( ISNA( 'F_Input Override'!H2139 ), "", IF( ISBLANK( 'F_Input Override'!H2139 ), 'F_Inputs - BP'!H2139, 'F_Input Override'!H2139 ) )</f>
        <v>79.395941776678839</v>
      </c>
      <c r="I2139" s="58">
        <f xml:space="preserve"> IF( ISNA( 'F_Input Override'!I2139 ), "", IF( ISBLANK( 'F_Input Override'!I2139 ), 'F_Inputs - BP'!I2139, 'F_Input Override'!I2139 ) )</f>
        <v>78.831500164624558</v>
      </c>
      <c r="J2139" s="58">
        <f xml:space="preserve"> IF( ISNA( 'F_Input Override'!J2139 ), "", IF( ISBLANK( 'F_Input Override'!J2139 ), 'F_Inputs - BP'!J2139, 'F_Input Override'!J2139 ) )</f>
        <v>80.584718456117173</v>
      </c>
      <c r="K2139" s="64" t="str">
        <f xml:space="preserve"> INDEX(Lookup!C:C, MATCH('Inp - BP final'!B2139, Lookup!B:B, 0),)</f>
        <v>WN+ - Base opex</v>
      </c>
    </row>
    <row r="2140" spans="1:12">
      <c r="A2140" t="s">
        <v>359</v>
      </c>
      <c r="B2140" t="s">
        <v>56</v>
      </c>
      <c r="C2140" t="s">
        <v>57</v>
      </c>
      <c r="D2140" t="s">
        <v>47</v>
      </c>
      <c r="E2140" t="s">
        <v>41</v>
      </c>
      <c r="F2140" s="58">
        <f xml:space="preserve"> IF( ISNA( 'F_Input Override'!F2140 ), "", IF( ISBLANK( 'F_Input Override'!F2140 ), 'F_Inputs - BP'!F2140, 'F_Input Override'!F2140 ) )</f>
        <v>123.12875396814999</v>
      </c>
      <c r="G2140" s="58">
        <f xml:space="preserve"> IF( ISNA( 'F_Input Override'!G2140 ), "", IF( ISBLANK( 'F_Input Override'!G2140 ), 'F_Inputs - BP'!G2140, 'F_Input Override'!G2140 ) )</f>
        <v>126.1889919988909</v>
      </c>
      <c r="H2140" s="58">
        <f xml:space="preserve"> IF( ISNA( 'F_Input Override'!H2140 ), "", IF( ISBLANK( 'F_Input Override'!H2140 ), 'F_Inputs - BP'!H2140, 'F_Input Override'!H2140 ) )</f>
        <v>131.56110178449319</v>
      </c>
      <c r="I2140" s="58">
        <f xml:space="preserve"> IF( ISNA( 'F_Input Override'!I2140 ), "", IF( ISBLANK( 'F_Input Override'!I2140 ), 'F_Inputs - BP'!I2140, 'F_Input Override'!I2140 ) )</f>
        <v>130.7285725004582</v>
      </c>
      <c r="J2140" s="58">
        <f xml:space="preserve"> IF( ISNA( 'F_Input Override'!J2140 ), "", IF( ISBLANK( 'F_Input Override'!J2140 ), 'F_Inputs - BP'!J2140, 'F_Input Override'!J2140 ) )</f>
        <v>133.17190015182479</v>
      </c>
      <c r="K2140" s="64" t="str">
        <f xml:space="preserve"> INDEX(Lookup!C:C, MATCH('Inp - BP final'!B2140, Lookup!B:B, 0),)</f>
        <v>Total - Base opex</v>
      </c>
      <c r="L2140" t="s">
        <v>366</v>
      </c>
    </row>
    <row r="2141" spans="1:12">
      <c r="A2141" t="s">
        <v>359</v>
      </c>
      <c r="B2141" t="s">
        <v>58</v>
      </c>
      <c r="C2141" t="s">
        <v>59</v>
      </c>
      <c r="D2141" t="s">
        <v>47</v>
      </c>
      <c r="E2141" t="s">
        <v>41</v>
      </c>
      <c r="F2141" s="58">
        <f xml:space="preserve"> IF( ISNA( 'F_Input Override'!F2141 ), "", IF( ISBLANK( 'F_Input Override'!F2141 ), 'F_Inputs - BP'!F2141, 'F_Input Override'!F2141 ) )</f>
        <v>26.293806407615222</v>
      </c>
      <c r="G2141" s="58">
        <f xml:space="preserve"> IF( ISNA( 'F_Input Override'!G2141 ), "", IF( ISBLANK( 'F_Input Override'!G2141 ), 'F_Inputs - BP'!G2141, 'F_Input Override'!G2141 ) )</f>
        <v>13.432389571564659</v>
      </c>
      <c r="H2141" s="58">
        <f xml:space="preserve"> IF( ISNA( 'F_Input Override'!H2141 ), "", IF( ISBLANK( 'F_Input Override'!H2141 ), 'F_Inputs - BP'!H2141, 'F_Input Override'!H2141 ) )</f>
        <v>12.841551778418451</v>
      </c>
      <c r="I2141" s="58">
        <f xml:space="preserve"> IF( ISNA( 'F_Input Override'!I2141 ), "", IF( ISBLANK( 'F_Input Override'!I2141 ), 'F_Inputs - BP'!I2141, 'F_Input Override'!I2141 ) )</f>
        <v>11.84231076235535</v>
      </c>
      <c r="J2141" s="58">
        <f xml:space="preserve"> IF( ISNA( 'F_Input Override'!J2141 ), "", IF( ISBLANK( 'F_Input Override'!J2141 ), 'F_Inputs - BP'!J2141, 'F_Input Override'!J2141 ) )</f>
        <v>11.547008029000461</v>
      </c>
      <c r="K2141" s="64" t="str">
        <f xml:space="preserve"> INDEX(Lookup!C:C, MATCH('Inp - BP final'!B2141, Lookup!B:B, 0),)</f>
        <v>WR - Enh opex</v>
      </c>
    </row>
    <row r="2142" spans="1:12">
      <c r="A2142" t="s">
        <v>359</v>
      </c>
      <c r="B2142" t="s">
        <v>60</v>
      </c>
      <c r="C2142" t="s">
        <v>61</v>
      </c>
      <c r="D2142" t="s">
        <v>47</v>
      </c>
      <c r="E2142" t="s">
        <v>41</v>
      </c>
      <c r="F2142" s="58">
        <f xml:space="preserve"> IF( ISNA( 'F_Input Override'!F2142 ), "", IF( ISBLANK( 'F_Input Override'!F2142 ), 'F_Inputs - BP'!F2142, 'F_Input Override'!F2142 ) )</f>
        <v>0</v>
      </c>
      <c r="G2142" s="58">
        <f xml:space="preserve"> IF( ISNA( 'F_Input Override'!G2142 ), "", IF( ISBLANK( 'F_Input Override'!G2142 ), 'F_Inputs - BP'!G2142, 'F_Input Override'!G2142 ) )</f>
        <v>0</v>
      </c>
      <c r="H2142" s="58">
        <f xml:space="preserve"> IF( ISNA( 'F_Input Override'!H2142 ), "", IF( ISBLANK( 'F_Input Override'!H2142 ), 'F_Inputs - BP'!H2142, 'F_Input Override'!H2142 ) )</f>
        <v>0</v>
      </c>
      <c r="I2142" s="58">
        <f xml:space="preserve"> IF( ISNA( 'F_Input Override'!I2142 ), "", IF( ISBLANK( 'F_Input Override'!I2142 ), 'F_Inputs - BP'!I2142, 'F_Input Override'!I2142 ) )</f>
        <v>0</v>
      </c>
      <c r="J2142" s="58">
        <f xml:space="preserve"> IF( ISNA( 'F_Input Override'!J2142 ), "", IF( ISBLANK( 'F_Input Override'!J2142 ), 'F_Inputs - BP'!J2142, 'F_Input Override'!J2142 ) )</f>
        <v>0</v>
      </c>
      <c r="K2142" s="64" t="str">
        <f xml:space="preserve"> INDEX(Lookup!C:C, MATCH('Inp - BP final'!B2142, Lookup!B:B, 0),)</f>
        <v>WN+ - Enh opex</v>
      </c>
    </row>
    <row r="2143" spans="1:12">
      <c r="A2143" t="s">
        <v>359</v>
      </c>
      <c r="B2143" t="s">
        <v>62</v>
      </c>
      <c r="C2143" t="s">
        <v>63</v>
      </c>
      <c r="D2143" t="s">
        <v>47</v>
      </c>
      <c r="E2143" t="s">
        <v>41</v>
      </c>
      <c r="F2143" s="58">
        <f xml:space="preserve"> IF( ISNA( 'F_Input Override'!F2143 ), "", IF( ISBLANK( 'F_Input Override'!F2143 ), 'F_Inputs - BP'!F2143, 'F_Input Override'!F2143 ) )</f>
        <v>0</v>
      </c>
      <c r="G2143" s="58">
        <f xml:space="preserve"> IF( ISNA( 'F_Input Override'!G2143 ), "", IF( ISBLANK( 'F_Input Override'!G2143 ), 'F_Inputs - BP'!G2143, 'F_Input Override'!G2143 ) )</f>
        <v>0</v>
      </c>
      <c r="H2143" s="58">
        <f xml:space="preserve"> IF( ISNA( 'F_Input Override'!H2143 ), "", IF( ISBLANK( 'F_Input Override'!H2143 ), 'F_Inputs - BP'!H2143, 'F_Input Override'!H2143 ) )</f>
        <v>0</v>
      </c>
      <c r="I2143" s="58">
        <f xml:space="preserve"> IF( ISNA( 'F_Input Override'!I2143 ), "", IF( ISBLANK( 'F_Input Override'!I2143 ), 'F_Inputs - BP'!I2143, 'F_Input Override'!I2143 ) )</f>
        <v>0</v>
      </c>
      <c r="J2143" s="58">
        <f xml:space="preserve"> IF( ISNA( 'F_Input Override'!J2143 ), "", IF( ISBLANK( 'F_Input Override'!J2143 ), 'F_Inputs - BP'!J2143, 'F_Input Override'!J2143 ) )</f>
        <v>0</v>
      </c>
      <c r="K2143" s="64" t="str">
        <f xml:space="preserve"> INDEX(Lookup!C:C, MATCH('Inp - BP final'!B2143, Lookup!B:B, 0),)</f>
        <v>WN+ - Enh opex</v>
      </c>
    </row>
    <row r="2144" spans="1:12">
      <c r="A2144" t="s">
        <v>359</v>
      </c>
      <c r="B2144" t="s">
        <v>64</v>
      </c>
      <c r="C2144" t="s">
        <v>65</v>
      </c>
      <c r="D2144" t="s">
        <v>47</v>
      </c>
      <c r="E2144" t="s">
        <v>41</v>
      </c>
      <c r="F2144" s="58">
        <f xml:space="preserve"> IF( ISNA( 'F_Input Override'!F2144 ), "", IF( ISBLANK( 'F_Input Override'!F2144 ), 'F_Inputs - BP'!F2144, 'F_Input Override'!F2144 ) )</f>
        <v>5.0965247875530002</v>
      </c>
      <c r="G2144" s="58">
        <f xml:space="preserve"> IF( ISNA( 'F_Input Override'!G2144 ), "", IF( ISBLANK( 'F_Input Override'!G2144 ), 'F_Inputs - BP'!G2144, 'F_Input Override'!G2144 ) )</f>
        <v>3.4149531797486761</v>
      </c>
      <c r="H2144" s="58">
        <f xml:space="preserve"> IF( ISNA( 'F_Input Override'!H2144 ), "", IF( ISBLANK( 'F_Input Override'!H2144 ), 'F_Inputs - BP'!H2144, 'F_Input Override'!H2144 ) )</f>
        <v>3.578211657257186</v>
      </c>
      <c r="I2144" s="58">
        <f xml:space="preserve"> IF( ISNA( 'F_Input Override'!I2144 ), "", IF( ISBLANK( 'F_Input Override'!I2144 ), 'F_Inputs - BP'!I2144, 'F_Input Override'!I2144 ) )</f>
        <v>4.2349587633137666</v>
      </c>
      <c r="J2144" s="58">
        <f xml:space="preserve"> IF( ISNA( 'F_Input Override'!J2144 ), "", IF( ISBLANK( 'F_Input Override'!J2144 ), 'F_Inputs - BP'!J2144, 'F_Input Override'!J2144 ) )</f>
        <v>4.2514545901063423</v>
      </c>
      <c r="K2144" s="64" t="str">
        <f xml:space="preserve"> INDEX(Lookup!C:C, MATCH('Inp - BP final'!B2144, Lookup!B:B, 0),)</f>
        <v>WN+ - Enh opex</v>
      </c>
    </row>
    <row r="2145" spans="1:12">
      <c r="A2145" t="s">
        <v>359</v>
      </c>
      <c r="B2145" t="s">
        <v>66</v>
      </c>
      <c r="C2145" t="s">
        <v>67</v>
      </c>
      <c r="D2145" t="s">
        <v>47</v>
      </c>
      <c r="E2145" t="s">
        <v>41</v>
      </c>
      <c r="F2145" s="58">
        <f xml:space="preserve"> IF( ISNA( 'F_Input Override'!F2145 ), "", IF( ISBLANK( 'F_Input Override'!F2145 ), 'F_Inputs - BP'!F2145, 'F_Input Override'!F2145 ) )</f>
        <v>6.7105683046596063</v>
      </c>
      <c r="G2145" s="58">
        <f xml:space="preserve"> IF( ISNA( 'F_Input Override'!G2145 ), "", IF( ISBLANK( 'F_Input Override'!G2145 ), 'F_Inputs - BP'!G2145, 'F_Input Override'!G2145 ) )</f>
        <v>10.725125182304341</v>
      </c>
      <c r="H2145" s="58">
        <f xml:space="preserve"> IF( ISNA( 'F_Input Override'!H2145 ), "", IF( ISBLANK( 'F_Input Override'!H2145 ), 'F_Inputs - BP'!H2145, 'F_Input Override'!H2145 ) )</f>
        <v>8.8322772410129335</v>
      </c>
      <c r="I2145" s="58">
        <f xml:space="preserve"> IF( ISNA( 'F_Input Override'!I2145 ), "", IF( ISBLANK( 'F_Input Override'!I2145 ), 'F_Inputs - BP'!I2145, 'F_Input Override'!I2145 ) )</f>
        <v>9.3170314026948216</v>
      </c>
      <c r="J2145" s="58">
        <f xml:space="preserve"> IF( ISNA( 'F_Input Override'!J2145 ), "", IF( ISBLANK( 'F_Input Override'!J2145 ), 'F_Inputs - BP'!J2145, 'F_Input Override'!J2145 ) )</f>
        <v>9.7608332803566569</v>
      </c>
      <c r="K2145" s="64" t="str">
        <f xml:space="preserve"> INDEX(Lookup!C:C, MATCH('Inp - BP final'!B2145, Lookup!B:B, 0),)</f>
        <v>WN+ - Enh opex</v>
      </c>
    </row>
    <row r="2146" spans="1:12">
      <c r="A2146" t="s">
        <v>359</v>
      </c>
      <c r="B2146" t="s">
        <v>68</v>
      </c>
      <c r="C2146" t="s">
        <v>69</v>
      </c>
      <c r="D2146" t="s">
        <v>47</v>
      </c>
      <c r="E2146" t="s">
        <v>41</v>
      </c>
      <c r="F2146" s="58">
        <f xml:space="preserve"> IF( ISNA( 'F_Input Override'!F2146 ), "", IF( ISBLANK( 'F_Input Override'!F2146 ), 'F_Inputs - BP'!F2146, 'F_Input Override'!F2146 ) )</f>
        <v>38.100899499827833</v>
      </c>
      <c r="G2146" s="58">
        <f xml:space="preserve"> IF( ISNA( 'F_Input Override'!G2146 ), "", IF( ISBLANK( 'F_Input Override'!G2146 ), 'F_Inputs - BP'!G2146, 'F_Input Override'!G2146 ) )</f>
        <v>27.57246793361767</v>
      </c>
      <c r="H2146" s="58">
        <f xml:space="preserve"> IF( ISNA( 'F_Input Override'!H2146 ), "", IF( ISBLANK( 'F_Input Override'!H2146 ), 'F_Inputs - BP'!H2146, 'F_Input Override'!H2146 ) )</f>
        <v>25.252040676688569</v>
      </c>
      <c r="I2146" s="58">
        <f xml:space="preserve"> IF( ISNA( 'F_Input Override'!I2146 ), "", IF( ISBLANK( 'F_Input Override'!I2146 ), 'F_Inputs - BP'!I2146, 'F_Input Override'!I2146 ) )</f>
        <v>25.39430092836394</v>
      </c>
      <c r="J2146" s="58">
        <f xml:space="preserve"> IF( ISNA( 'F_Input Override'!J2146 ), "", IF( ISBLANK( 'F_Input Override'!J2146 ), 'F_Inputs - BP'!J2146, 'F_Input Override'!J2146 ) )</f>
        <v>25.559295899463461</v>
      </c>
      <c r="K2146" s="64" t="str">
        <f xml:space="preserve"> INDEX(Lookup!C:C, MATCH('Inp - BP final'!B2146, Lookup!B:B, 0),)</f>
        <v>Total - Enh opex</v>
      </c>
      <c r="L2146" t="s">
        <v>366</v>
      </c>
    </row>
    <row r="2147" spans="1:12">
      <c r="A2147" t="s">
        <v>359</v>
      </c>
      <c r="B2147" t="s">
        <v>70</v>
      </c>
      <c r="C2147" t="s">
        <v>71</v>
      </c>
      <c r="D2147" t="s">
        <v>47</v>
      </c>
      <c r="E2147" t="s">
        <v>41</v>
      </c>
      <c r="F2147" s="58">
        <f xml:space="preserve"> IF( ISNA( 'F_Input Override'!F2147 ), "", IF( ISBLANK( 'F_Input Override'!F2147 ), 'F_Inputs - BP'!F2147, 'F_Input Override'!F2147 ) )</f>
        <v>3.1958360228865001</v>
      </c>
      <c r="G2147" s="58">
        <f xml:space="preserve"> IF( ISNA( 'F_Input Override'!G2147 ), "", IF( ISBLANK( 'F_Input Override'!G2147 ), 'F_Inputs - BP'!G2147, 'F_Input Override'!G2147 ) )</f>
        <v>3.1915258348204389</v>
      </c>
      <c r="H2147" s="58">
        <f xml:space="preserve"> IF( ISNA( 'F_Input Override'!H2147 ), "", IF( ISBLANK( 'F_Input Override'!H2147 ), 'F_Inputs - BP'!H2147, 'F_Input Override'!H2147 ) )</f>
        <v>3.5268753286362151</v>
      </c>
      <c r="I2147" s="58">
        <f xml:space="preserve"> IF( ISNA( 'F_Input Override'!I2147 ), "", IF( ISBLANK( 'F_Input Override'!I2147 ), 'F_Inputs - BP'!I2147, 'F_Input Override'!I2147 ) )</f>
        <v>3.399102939139059</v>
      </c>
      <c r="J2147" s="58">
        <f xml:space="preserve"> IF( ISNA( 'F_Input Override'!J2147 ), "", IF( ISBLANK( 'F_Input Override'!J2147 ), 'F_Inputs - BP'!J2147, 'F_Input Override'!J2147 ) )</f>
        <v>6.3186149578257167</v>
      </c>
      <c r="K2147" s="64" t="str">
        <f xml:space="preserve"> INDEX(Lookup!C:C, MATCH('Inp - BP final'!B2147, Lookup!B:B, 0),)</f>
        <v>WR - Base capex</v>
      </c>
    </row>
    <row r="2148" spans="1:12">
      <c r="A2148" t="s">
        <v>359</v>
      </c>
      <c r="B2148" t="s">
        <v>72</v>
      </c>
      <c r="C2148" t="s">
        <v>73</v>
      </c>
      <c r="D2148" t="s">
        <v>47</v>
      </c>
      <c r="E2148" t="s">
        <v>41</v>
      </c>
      <c r="F2148" s="58">
        <f xml:space="preserve"> IF( ISNA( 'F_Input Override'!F2148 ), "", IF( ISBLANK( 'F_Input Override'!F2148 ), 'F_Inputs - BP'!F2148, 'F_Input Override'!F2148 ) )</f>
        <v>0</v>
      </c>
      <c r="G2148" s="58">
        <f xml:space="preserve"> IF( ISNA( 'F_Input Override'!G2148 ), "", IF( ISBLANK( 'F_Input Override'!G2148 ), 'F_Inputs - BP'!G2148, 'F_Input Override'!G2148 ) )</f>
        <v>0</v>
      </c>
      <c r="H2148" s="58">
        <f xml:space="preserve"> IF( ISNA( 'F_Input Override'!H2148 ), "", IF( ISBLANK( 'F_Input Override'!H2148 ), 'F_Inputs - BP'!H2148, 'F_Input Override'!H2148 ) )</f>
        <v>0</v>
      </c>
      <c r="I2148" s="58">
        <f xml:space="preserve"> IF( ISNA( 'F_Input Override'!I2148 ), "", IF( ISBLANK( 'F_Input Override'!I2148 ), 'F_Inputs - BP'!I2148, 'F_Input Override'!I2148 ) )</f>
        <v>0</v>
      </c>
      <c r="J2148" s="58">
        <f xml:space="preserve"> IF( ISNA( 'F_Input Override'!J2148 ), "", IF( ISBLANK( 'F_Input Override'!J2148 ), 'F_Inputs - BP'!J2148, 'F_Input Override'!J2148 ) )</f>
        <v>0</v>
      </c>
      <c r="K2148" s="64" t="str">
        <f xml:space="preserve"> INDEX(Lookup!C:C, MATCH('Inp - BP final'!B2148, Lookup!B:B, 0),)</f>
        <v>WN+ - Base capex</v>
      </c>
    </row>
    <row r="2149" spans="1:12">
      <c r="A2149" t="s">
        <v>359</v>
      </c>
      <c r="B2149" t="s">
        <v>74</v>
      </c>
      <c r="C2149" t="s">
        <v>75</v>
      </c>
      <c r="D2149" t="s">
        <v>47</v>
      </c>
      <c r="E2149" t="s">
        <v>41</v>
      </c>
      <c r="F2149" s="58">
        <f xml:space="preserve"> IF( ISNA( 'F_Input Override'!F2149 ), "", IF( ISBLANK( 'F_Input Override'!F2149 ), 'F_Inputs - BP'!F2149, 'F_Input Override'!F2149 ) )</f>
        <v>0</v>
      </c>
      <c r="G2149" s="58">
        <f xml:space="preserve"> IF( ISNA( 'F_Input Override'!G2149 ), "", IF( ISBLANK( 'F_Input Override'!G2149 ), 'F_Inputs - BP'!G2149, 'F_Input Override'!G2149 ) )</f>
        <v>0</v>
      </c>
      <c r="H2149" s="58">
        <f xml:space="preserve"> IF( ISNA( 'F_Input Override'!H2149 ), "", IF( ISBLANK( 'F_Input Override'!H2149 ), 'F_Inputs - BP'!H2149, 'F_Input Override'!H2149 ) )</f>
        <v>0</v>
      </c>
      <c r="I2149" s="58">
        <f xml:space="preserve"> IF( ISNA( 'F_Input Override'!I2149 ), "", IF( ISBLANK( 'F_Input Override'!I2149 ), 'F_Inputs - BP'!I2149, 'F_Input Override'!I2149 ) )</f>
        <v>0</v>
      </c>
      <c r="J2149" s="58">
        <f xml:space="preserve"> IF( ISNA( 'F_Input Override'!J2149 ), "", IF( ISBLANK( 'F_Input Override'!J2149 ), 'F_Inputs - BP'!J2149, 'F_Input Override'!J2149 ) )</f>
        <v>0</v>
      </c>
      <c r="K2149" s="64" t="str">
        <f xml:space="preserve"> INDEX(Lookup!C:C, MATCH('Inp - BP final'!B2149, Lookup!B:B, 0),)</f>
        <v>WN+ - Base capex</v>
      </c>
    </row>
    <row r="2150" spans="1:12">
      <c r="A2150" t="s">
        <v>359</v>
      </c>
      <c r="B2150" t="s">
        <v>76</v>
      </c>
      <c r="C2150" t="s">
        <v>77</v>
      </c>
      <c r="D2150" t="s">
        <v>47</v>
      </c>
      <c r="E2150" t="s">
        <v>41</v>
      </c>
      <c r="F2150" s="58">
        <f xml:space="preserve"> IF( ISNA( 'F_Input Override'!F2150 ), "", IF( ISBLANK( 'F_Input Override'!F2150 ), 'F_Inputs - BP'!F2150, 'F_Input Override'!F2150 ) )</f>
        <v>30.132593703208499</v>
      </c>
      <c r="G2150" s="58">
        <f xml:space="preserve"> IF( ISNA( 'F_Input Override'!G2150 ), "", IF( ISBLANK( 'F_Input Override'!G2150 ), 'F_Inputs - BP'!G2150, 'F_Input Override'!G2150 ) )</f>
        <v>29.276551694350189</v>
      </c>
      <c r="H2150" s="58">
        <f xml:space="preserve"> IF( ISNA( 'F_Input Override'!H2150 ), "", IF( ISBLANK( 'F_Input Override'!H2150 ), 'F_Inputs - BP'!H2150, 'F_Input Override'!H2150 ) )</f>
        <v>31.50740801896033</v>
      </c>
      <c r="I2150" s="58">
        <f xml:space="preserve"> IF( ISNA( 'F_Input Override'!I2150 ), "", IF( ISBLANK( 'F_Input Override'!I2150 ), 'F_Inputs - BP'!I2150, 'F_Input Override'!I2150 ) )</f>
        <v>30.75121185761931</v>
      </c>
      <c r="J2150" s="58">
        <f xml:space="preserve"> IF( ISNA( 'F_Input Override'!J2150 ), "", IF( ISBLANK( 'F_Input Override'!J2150 ), 'F_Inputs - BP'!J2150, 'F_Input Override'!J2150 ) )</f>
        <v>30.615282505472958</v>
      </c>
      <c r="K2150" s="64" t="str">
        <f xml:space="preserve"> INDEX(Lookup!C:C, MATCH('Inp - BP final'!B2150, Lookup!B:B, 0),)</f>
        <v>WN+ - Base capex</v>
      </c>
    </row>
    <row r="2151" spans="1:12">
      <c r="A2151" t="s">
        <v>359</v>
      </c>
      <c r="B2151" t="s">
        <v>78</v>
      </c>
      <c r="C2151" t="s">
        <v>79</v>
      </c>
      <c r="D2151" t="s">
        <v>47</v>
      </c>
      <c r="E2151" t="s">
        <v>41</v>
      </c>
      <c r="F2151" s="58">
        <f xml:space="preserve"> IF( ISNA( 'F_Input Override'!F2151 ), "", IF( ISBLANK( 'F_Input Override'!F2151 ), 'F_Inputs - BP'!F2151, 'F_Input Override'!F2151 ) )</f>
        <v>40.613776263223492</v>
      </c>
      <c r="G2151" s="58">
        <f xml:space="preserve"> IF( ISNA( 'F_Input Override'!G2151 ), "", IF( ISBLANK( 'F_Input Override'!G2151 ), 'F_Inputs - BP'!G2151, 'F_Input Override'!G2151 ) )</f>
        <v>39.57566659045915</v>
      </c>
      <c r="H2151" s="58">
        <f xml:space="preserve"> IF( ISNA( 'F_Input Override'!H2151 ), "", IF( ISBLANK( 'F_Input Override'!H2151 ), 'F_Inputs - BP'!H2151, 'F_Input Override'!H2151 ) )</f>
        <v>45.737317097683317</v>
      </c>
      <c r="I2151" s="58">
        <f xml:space="preserve"> IF( ISNA( 'F_Input Override'!I2151 ), "", IF( ISBLANK( 'F_Input Override'!I2151 ), 'F_Inputs - BP'!I2151, 'F_Input Override'!I2151 ) )</f>
        <v>48.367130346520902</v>
      </c>
      <c r="J2151" s="58">
        <f xml:space="preserve"> IF( ISNA( 'F_Input Override'!J2151 ), "", IF( ISBLANK( 'F_Input Override'!J2151 ), 'F_Inputs - BP'!J2151, 'F_Input Override'!J2151 ) )</f>
        <v>47.856323682359182</v>
      </c>
      <c r="K2151" s="64" t="str">
        <f xml:space="preserve"> INDEX(Lookup!C:C, MATCH('Inp - BP final'!B2151, Lookup!B:B, 0),)</f>
        <v>WN+ - Base capex</v>
      </c>
    </row>
    <row r="2152" spans="1:12">
      <c r="A2152" t="s">
        <v>359</v>
      </c>
      <c r="B2152" t="s">
        <v>80</v>
      </c>
      <c r="C2152" t="s">
        <v>81</v>
      </c>
      <c r="D2152" t="s">
        <v>47</v>
      </c>
      <c r="E2152" t="s">
        <v>41</v>
      </c>
      <c r="F2152" s="58">
        <f xml:space="preserve"> IF( ISNA( 'F_Input Override'!F2152 ), "", IF( ISBLANK( 'F_Input Override'!F2152 ), 'F_Inputs - BP'!F2152, 'F_Input Override'!F2152 ) )</f>
        <v>73.942205989318495</v>
      </c>
      <c r="G2152" s="58">
        <f xml:space="preserve"> IF( ISNA( 'F_Input Override'!G2152 ), "", IF( ISBLANK( 'F_Input Override'!G2152 ), 'F_Inputs - BP'!G2152, 'F_Input Override'!G2152 ) )</f>
        <v>72.043744119629778</v>
      </c>
      <c r="H2152" s="58">
        <f xml:space="preserve"> IF( ISNA( 'F_Input Override'!H2152 ), "", IF( ISBLANK( 'F_Input Override'!H2152 ), 'F_Inputs - BP'!H2152, 'F_Input Override'!H2152 ) )</f>
        <v>80.771600445279859</v>
      </c>
      <c r="I2152" s="58">
        <f xml:space="preserve"> IF( ISNA( 'F_Input Override'!I2152 ), "", IF( ISBLANK( 'F_Input Override'!I2152 ), 'F_Inputs - BP'!I2152, 'F_Input Override'!I2152 ) )</f>
        <v>82.517445143279275</v>
      </c>
      <c r="J2152" s="58">
        <f xml:space="preserve"> IF( ISNA( 'F_Input Override'!J2152 ), "", IF( ISBLANK( 'F_Input Override'!J2152 ), 'F_Inputs - BP'!J2152, 'F_Input Override'!J2152 ) )</f>
        <v>84.790221145657853</v>
      </c>
      <c r="K2152" s="64" t="str">
        <f xml:space="preserve"> INDEX(Lookup!C:C, MATCH('Inp - BP final'!B2152, Lookup!B:B, 0),)</f>
        <v>Total - Base capex</v>
      </c>
      <c r="L2152" t="s">
        <v>366</v>
      </c>
    </row>
    <row r="2153" spans="1:12">
      <c r="A2153" t="s">
        <v>359</v>
      </c>
      <c r="B2153" t="s">
        <v>82</v>
      </c>
      <c r="C2153" t="s">
        <v>83</v>
      </c>
      <c r="D2153" t="s">
        <v>47</v>
      </c>
      <c r="E2153" t="s">
        <v>41</v>
      </c>
      <c r="F2153" s="58">
        <f xml:space="preserve"> IF( ISNA( 'F_Input Override'!F2153 ), "", IF( ISBLANK( 'F_Input Override'!F2153 ), 'F_Inputs - BP'!F2153, 'F_Input Override'!F2153 ) )</f>
        <v>3.9224293726766821</v>
      </c>
      <c r="G2153" s="58">
        <f xml:space="preserve"> IF( ISNA( 'F_Input Override'!G2153 ), "", IF( ISBLANK( 'F_Input Override'!G2153 ), 'F_Inputs - BP'!G2153, 'F_Input Override'!G2153 ) )</f>
        <v>4.3871425622110127</v>
      </c>
      <c r="H2153" s="58">
        <f xml:space="preserve"> IF( ISNA( 'F_Input Override'!H2153 ), "", IF( ISBLANK( 'F_Input Override'!H2153 ), 'F_Inputs - BP'!H2153, 'F_Input Override'!H2153 ) )</f>
        <v>5.8956944134506193</v>
      </c>
      <c r="I2153" s="58">
        <f xml:space="preserve"> IF( ISNA( 'F_Input Override'!I2153 ), "", IF( ISBLANK( 'F_Input Override'!I2153 ), 'F_Inputs - BP'!I2153, 'F_Input Override'!I2153 ) )</f>
        <v>4.1992193527828254</v>
      </c>
      <c r="J2153" s="58">
        <f xml:space="preserve"> IF( ISNA( 'F_Input Override'!J2153 ), "", IF( ISBLANK( 'F_Input Override'!J2153 ), 'F_Inputs - BP'!J2153, 'F_Input Override'!J2153 ) )</f>
        <v>2.8893816512254702</v>
      </c>
      <c r="K2153" s="64" t="str">
        <f xml:space="preserve"> INDEX(Lookup!C:C, MATCH('Inp - BP final'!B2153, Lookup!B:B, 0),)</f>
        <v>WR - Enh capex</v>
      </c>
    </row>
    <row r="2154" spans="1:12">
      <c r="A2154" t="s">
        <v>359</v>
      </c>
      <c r="B2154" t="s">
        <v>84</v>
      </c>
      <c r="C2154" t="s">
        <v>85</v>
      </c>
      <c r="D2154" t="s">
        <v>47</v>
      </c>
      <c r="E2154" t="s">
        <v>41</v>
      </c>
      <c r="F2154" s="58">
        <f xml:space="preserve"> IF( ISNA( 'F_Input Override'!F2154 ), "", IF( ISBLANK( 'F_Input Override'!F2154 ), 'F_Inputs - BP'!F2154, 'F_Input Override'!F2154 ) )</f>
        <v>4.5096356713034789</v>
      </c>
      <c r="G2154" s="58">
        <f xml:space="preserve"> IF( ISNA( 'F_Input Override'!G2154 ), "", IF( ISBLANK( 'F_Input Override'!G2154 ), 'F_Inputs - BP'!G2154, 'F_Input Override'!G2154 ) )</f>
        <v>7.6533724116200874</v>
      </c>
      <c r="H2154" s="58">
        <f xml:space="preserve"> IF( ISNA( 'F_Input Override'!H2154 ), "", IF( ISBLANK( 'F_Input Override'!H2154 ), 'F_Inputs - BP'!H2154, 'F_Input Override'!H2154 ) )</f>
        <v>5.8795531574515856</v>
      </c>
      <c r="I2154" s="58">
        <f xml:space="preserve"> IF( ISNA( 'F_Input Override'!I2154 ), "", IF( ISBLANK( 'F_Input Override'!I2154 ), 'F_Inputs - BP'!I2154, 'F_Input Override'!I2154 ) )</f>
        <v>2.6905465212663051</v>
      </c>
      <c r="J2154" s="58">
        <f xml:space="preserve"> IF( ISNA( 'F_Input Override'!J2154 ), "", IF( ISBLANK( 'F_Input Override'!J2154 ), 'F_Inputs - BP'!J2154, 'F_Input Override'!J2154 ) )</f>
        <v>1.272726323231663</v>
      </c>
      <c r="K2154" s="64" t="str">
        <f xml:space="preserve"> INDEX(Lookup!C:C, MATCH('Inp - BP final'!B2154, Lookup!B:B, 0),)</f>
        <v>WN+ - Enh capex</v>
      </c>
    </row>
    <row r="2155" spans="1:12">
      <c r="A2155" t="s">
        <v>359</v>
      </c>
      <c r="B2155" t="s">
        <v>86</v>
      </c>
      <c r="C2155" t="s">
        <v>87</v>
      </c>
      <c r="D2155" t="s">
        <v>47</v>
      </c>
      <c r="E2155" t="s">
        <v>41</v>
      </c>
      <c r="F2155" s="58">
        <f xml:space="preserve"> IF( ISNA( 'F_Input Override'!F2155 ), "", IF( ISBLANK( 'F_Input Override'!F2155 ), 'F_Inputs - BP'!F2155, 'F_Input Override'!F2155 ) )</f>
        <v>5.6683058149146994</v>
      </c>
      <c r="G2155" s="58">
        <f xml:space="preserve"> IF( ISNA( 'F_Input Override'!G2155 ), "", IF( ISBLANK( 'F_Input Override'!G2155 ), 'F_Inputs - BP'!G2155, 'F_Input Override'!G2155 ) )</f>
        <v>9.6526823136180067</v>
      </c>
      <c r="H2155" s="58">
        <f xml:space="preserve"> IF( ISNA( 'F_Input Override'!H2155 ), "", IF( ISBLANK( 'F_Input Override'!H2155 ), 'F_Inputs - BP'!H2155, 'F_Input Override'!H2155 ) )</f>
        <v>7.4048304436607406</v>
      </c>
      <c r="I2155" s="58">
        <f xml:space="preserve"> IF( ISNA( 'F_Input Override'!I2155 ), "", IF( ISBLANK( 'F_Input Override'!I2155 ), 'F_Inputs - BP'!I2155, 'F_Input Override'!I2155 ) )</f>
        <v>3.3634457335535548</v>
      </c>
      <c r="J2155" s="58">
        <f xml:space="preserve"> IF( ISNA( 'F_Input Override'!J2155 ), "", IF( ISBLANK( 'F_Input Override'!J2155 ), 'F_Inputs - BP'!J2155, 'F_Input Override'!J2155 ) )</f>
        <v>1.5667505421674821</v>
      </c>
      <c r="K2155" s="64" t="str">
        <f xml:space="preserve"> INDEX(Lookup!C:C, MATCH('Inp - BP final'!B2155, Lookup!B:B, 0),)</f>
        <v>WN+ - Enh capex</v>
      </c>
    </row>
    <row r="2156" spans="1:12">
      <c r="A2156" t="s">
        <v>359</v>
      </c>
      <c r="B2156" t="s">
        <v>88</v>
      </c>
      <c r="C2156" t="s">
        <v>89</v>
      </c>
      <c r="D2156" t="s">
        <v>47</v>
      </c>
      <c r="E2156" t="s">
        <v>41</v>
      </c>
      <c r="F2156" s="58">
        <f xml:space="preserve"> IF( ISNA( 'F_Input Override'!F2156 ), "", IF( ISBLANK( 'F_Input Override'!F2156 ), 'F_Inputs - BP'!F2156, 'F_Input Override'!F2156 ) )</f>
        <v>29.934819029595829</v>
      </c>
      <c r="G2156" s="58">
        <f xml:space="preserve"> IF( ISNA( 'F_Input Override'!G2156 ), "", IF( ISBLANK( 'F_Input Override'!G2156 ), 'F_Inputs - BP'!G2156, 'F_Input Override'!G2156 ) )</f>
        <v>37.157674963742657</v>
      </c>
      <c r="H2156" s="58">
        <f xml:space="preserve"> IF( ISNA( 'F_Input Override'!H2156 ), "", IF( ISBLANK( 'F_Input Override'!H2156 ), 'F_Inputs - BP'!H2156, 'F_Input Override'!H2156 ) )</f>
        <v>30.258032634988108</v>
      </c>
      <c r="I2156" s="58">
        <f xml:space="preserve"> IF( ISNA( 'F_Input Override'!I2156 ), "", IF( ISBLANK( 'F_Input Override'!I2156 ), 'F_Inputs - BP'!I2156, 'F_Input Override'!I2156 ) )</f>
        <v>27.836821947665349</v>
      </c>
      <c r="J2156" s="58">
        <f xml:space="preserve"> IF( ISNA( 'F_Input Override'!J2156 ), "", IF( ISBLANK( 'F_Input Override'!J2156 ), 'F_Inputs - BP'!J2156, 'F_Input Override'!J2156 ) )</f>
        <v>29.3710891912657</v>
      </c>
      <c r="K2156" s="64" t="str">
        <f xml:space="preserve"> INDEX(Lookup!C:C, MATCH('Inp - BP final'!B2156, Lookup!B:B, 0),)</f>
        <v>WN+ - Enh capex</v>
      </c>
    </row>
    <row r="2157" spans="1:12">
      <c r="A2157" t="s">
        <v>359</v>
      </c>
      <c r="B2157" t="s">
        <v>90</v>
      </c>
      <c r="C2157" t="s">
        <v>91</v>
      </c>
      <c r="D2157" t="s">
        <v>47</v>
      </c>
      <c r="E2157" t="s">
        <v>41</v>
      </c>
      <c r="F2157" s="58">
        <f xml:space="preserve"> IF( ISNA( 'F_Input Override'!F2157 ), "", IF( ISBLANK( 'F_Input Override'!F2157 ), 'F_Inputs - BP'!F2157, 'F_Input Override'!F2157 ) )</f>
        <v>56.057607423727831</v>
      </c>
      <c r="G2157" s="58">
        <f xml:space="preserve"> IF( ISNA( 'F_Input Override'!G2157 ), "", IF( ISBLANK( 'F_Input Override'!G2157 ), 'F_Inputs - BP'!G2157, 'F_Input Override'!G2157 ) )</f>
        <v>69.233543180652717</v>
      </c>
      <c r="H2157" s="58">
        <f xml:space="preserve"> IF( ISNA( 'F_Input Override'!H2157 ), "", IF( ISBLANK( 'F_Input Override'!H2157 ), 'F_Inputs - BP'!H2157, 'F_Input Override'!H2157 ) )</f>
        <v>85.427405911814645</v>
      </c>
      <c r="I2157" s="58">
        <f xml:space="preserve"> IF( ISNA( 'F_Input Override'!I2157 ), "", IF( ISBLANK( 'F_Input Override'!I2157 ), 'F_Inputs - BP'!I2157, 'F_Input Override'!I2157 ) )</f>
        <v>110.4767174402463</v>
      </c>
      <c r="J2157" s="58">
        <f xml:space="preserve"> IF( ISNA( 'F_Input Override'!J2157 ), "", IF( ISBLANK( 'F_Input Override'!J2157 ), 'F_Inputs - BP'!J2157, 'F_Input Override'!J2157 ) )</f>
        <v>96.61615213118445</v>
      </c>
      <c r="K2157" s="64" t="str">
        <f xml:space="preserve"> INDEX(Lookup!C:C, MATCH('Inp - BP final'!B2157, Lookup!B:B, 0),)</f>
        <v>WN+ - Enh capex</v>
      </c>
    </row>
    <row r="2158" spans="1:12">
      <c r="A2158" t="s">
        <v>359</v>
      </c>
      <c r="B2158" t="s">
        <v>92</v>
      </c>
      <c r="C2158" t="s">
        <v>93</v>
      </c>
      <c r="D2158" t="s">
        <v>47</v>
      </c>
      <c r="E2158" t="s">
        <v>41</v>
      </c>
      <c r="F2158" s="58">
        <f xml:space="preserve"> IF( ISNA( 'F_Input Override'!F2158 ), "", IF( ISBLANK( 'F_Input Override'!F2158 ), 'F_Inputs - BP'!F2158, 'F_Input Override'!F2158 ) )</f>
        <v>100.09279731221849</v>
      </c>
      <c r="G2158" s="58">
        <f xml:space="preserve"> IF( ISNA( 'F_Input Override'!G2158 ), "", IF( ISBLANK( 'F_Input Override'!G2158 ), 'F_Inputs - BP'!G2158, 'F_Input Override'!G2158 ) )</f>
        <v>128.08441543184449</v>
      </c>
      <c r="H2158" s="58">
        <f xml:space="preserve"> IF( ISNA( 'F_Input Override'!H2158 ), "", IF( ISBLANK( 'F_Input Override'!H2158 ), 'F_Inputs - BP'!H2158, 'F_Input Override'!H2158 ) )</f>
        <v>134.86551656136569</v>
      </c>
      <c r="I2158" s="58">
        <f xml:space="preserve"> IF( ISNA( 'F_Input Override'!I2158 ), "", IF( ISBLANK( 'F_Input Override'!I2158 ), 'F_Inputs - BP'!I2158, 'F_Input Override'!I2158 ) )</f>
        <v>148.5667509955143</v>
      </c>
      <c r="J2158" s="58">
        <f xml:space="preserve"> IF( ISNA( 'F_Input Override'!J2158 ), "", IF( ISBLANK( 'F_Input Override'!J2158 ), 'F_Inputs - BP'!J2158, 'F_Input Override'!J2158 ) )</f>
        <v>131.71609983907479</v>
      </c>
      <c r="K2158" s="64" t="str">
        <f xml:space="preserve"> INDEX(Lookup!C:C, MATCH('Inp - BP final'!B2158, Lookup!B:B, 0),)</f>
        <v>Total W - Enh capex</v>
      </c>
      <c r="L2158" t="s">
        <v>366</v>
      </c>
    </row>
    <row r="2159" spans="1:12">
      <c r="A2159" t="s">
        <v>359</v>
      </c>
      <c r="B2159" t="s">
        <v>94</v>
      </c>
      <c r="C2159" t="s">
        <v>95</v>
      </c>
      <c r="D2159" t="s">
        <v>47</v>
      </c>
      <c r="E2159" t="s">
        <v>41</v>
      </c>
      <c r="F2159" s="58" t="str">
        <f xml:space="preserve"> IF( ISNA( 'F_Input Override'!F2159 ), "", IF( ISBLANK( 'F_Input Override'!F2159 ), 'F_Inputs - BP'!F2159, 'F_Input Override'!F2159 ) )</f>
        <v/>
      </c>
      <c r="G2159" s="58" t="str">
        <f xml:space="preserve"> IF( ISNA( 'F_Input Override'!G2159 ), "", IF( ISBLANK( 'F_Input Override'!G2159 ), 'F_Inputs - BP'!G2159, 'F_Input Override'!G2159 ) )</f>
        <v/>
      </c>
      <c r="H2159" s="58" t="str">
        <f xml:space="preserve"> IF( ISNA( 'F_Input Override'!H2159 ), "", IF( ISBLANK( 'F_Input Override'!H2159 ), 'F_Inputs - BP'!H2159, 'F_Input Override'!H2159 ) )</f>
        <v/>
      </c>
      <c r="I2159" s="58" t="str">
        <f xml:space="preserve"> IF( ISNA( 'F_Input Override'!I2159 ), "", IF( ISBLANK( 'F_Input Override'!I2159 ), 'F_Inputs - BP'!I2159, 'F_Input Override'!I2159 ) )</f>
        <v/>
      </c>
      <c r="J2159" s="58" t="str">
        <f xml:space="preserve"> IF( ISNA( 'F_Input Override'!J2159 ), "", IF( ISBLANK( 'F_Input Override'!J2159 ), 'F_Inputs - BP'!J2159, 'F_Input Override'!J2159 ) )</f>
        <v/>
      </c>
      <c r="K2159" s="64" t="str">
        <f xml:space="preserve"> INDEX(Lookup!C:C, MATCH('Inp - BP final'!B2159, Lookup!B:B, 0),)</f>
        <v>WWN+ - Base opex</v>
      </c>
    </row>
    <row r="2160" spans="1:12">
      <c r="A2160" t="s">
        <v>359</v>
      </c>
      <c r="B2160" t="s">
        <v>96</v>
      </c>
      <c r="C2160" t="s">
        <v>97</v>
      </c>
      <c r="D2160" t="s">
        <v>47</v>
      </c>
      <c r="E2160" t="s">
        <v>41</v>
      </c>
      <c r="F2160" s="58" t="str">
        <f xml:space="preserve"> IF( ISNA( 'F_Input Override'!F2160 ), "", IF( ISBLANK( 'F_Input Override'!F2160 ), 'F_Inputs - BP'!F2160, 'F_Input Override'!F2160 ) )</f>
        <v/>
      </c>
      <c r="G2160" s="58" t="str">
        <f xml:space="preserve"> IF( ISNA( 'F_Input Override'!G2160 ), "", IF( ISBLANK( 'F_Input Override'!G2160 ), 'F_Inputs - BP'!G2160, 'F_Input Override'!G2160 ) )</f>
        <v/>
      </c>
      <c r="H2160" s="58" t="str">
        <f xml:space="preserve"> IF( ISNA( 'F_Input Override'!H2160 ), "", IF( ISBLANK( 'F_Input Override'!H2160 ), 'F_Inputs - BP'!H2160, 'F_Input Override'!H2160 ) )</f>
        <v/>
      </c>
      <c r="I2160" s="58" t="str">
        <f xml:space="preserve"> IF( ISNA( 'F_Input Override'!I2160 ), "", IF( ISBLANK( 'F_Input Override'!I2160 ), 'F_Inputs - BP'!I2160, 'F_Input Override'!I2160 ) )</f>
        <v/>
      </c>
      <c r="J2160" s="58" t="str">
        <f xml:space="preserve"> IF( ISNA( 'F_Input Override'!J2160 ), "", IF( ISBLANK( 'F_Input Override'!J2160 ), 'F_Inputs - BP'!J2160, 'F_Input Override'!J2160 ) )</f>
        <v/>
      </c>
      <c r="K2160" s="64" t="str">
        <f xml:space="preserve"> INDEX(Lookup!C:C, MATCH('Inp - BP final'!B2160, Lookup!B:B, 0),)</f>
        <v>WWN+ - Base opex</v>
      </c>
    </row>
    <row r="2161" spans="1:12">
      <c r="A2161" t="s">
        <v>359</v>
      </c>
      <c r="B2161" t="s">
        <v>98</v>
      </c>
      <c r="C2161" t="s">
        <v>99</v>
      </c>
      <c r="D2161" t="s">
        <v>47</v>
      </c>
      <c r="E2161" t="s">
        <v>41</v>
      </c>
      <c r="F2161" s="58" t="str">
        <f xml:space="preserve"> IF( ISNA( 'F_Input Override'!F2161 ), "", IF( ISBLANK( 'F_Input Override'!F2161 ), 'F_Inputs - BP'!F2161, 'F_Input Override'!F2161 ) )</f>
        <v/>
      </c>
      <c r="G2161" s="58" t="str">
        <f xml:space="preserve"> IF( ISNA( 'F_Input Override'!G2161 ), "", IF( ISBLANK( 'F_Input Override'!G2161 ), 'F_Inputs - BP'!G2161, 'F_Input Override'!G2161 ) )</f>
        <v/>
      </c>
      <c r="H2161" s="58" t="str">
        <f xml:space="preserve"> IF( ISNA( 'F_Input Override'!H2161 ), "", IF( ISBLANK( 'F_Input Override'!H2161 ), 'F_Inputs - BP'!H2161, 'F_Input Override'!H2161 ) )</f>
        <v/>
      </c>
      <c r="I2161" s="58" t="str">
        <f xml:space="preserve"> IF( ISNA( 'F_Input Override'!I2161 ), "", IF( ISBLANK( 'F_Input Override'!I2161 ), 'F_Inputs - BP'!I2161, 'F_Input Override'!I2161 ) )</f>
        <v/>
      </c>
      <c r="J2161" s="58" t="str">
        <f xml:space="preserve"> IF( ISNA( 'F_Input Override'!J2161 ), "", IF( ISBLANK( 'F_Input Override'!J2161 ), 'F_Inputs - BP'!J2161, 'F_Input Override'!J2161 ) )</f>
        <v/>
      </c>
      <c r="K2161" s="64" t="str">
        <f xml:space="preserve"> INDEX(Lookup!C:C, MATCH('Inp - BP final'!B2161, Lookup!B:B, 0),)</f>
        <v>WWN+ - Base opex</v>
      </c>
    </row>
    <row r="2162" spans="1:12">
      <c r="A2162" t="s">
        <v>359</v>
      </c>
      <c r="B2162" t="s">
        <v>100</v>
      </c>
      <c r="C2162" t="s">
        <v>101</v>
      </c>
      <c r="D2162" t="s">
        <v>47</v>
      </c>
      <c r="E2162" t="s">
        <v>41</v>
      </c>
      <c r="F2162" s="58" t="str">
        <f xml:space="preserve"> IF( ISNA( 'F_Input Override'!F2162 ), "", IF( ISBLANK( 'F_Input Override'!F2162 ), 'F_Inputs - BP'!F2162, 'F_Input Override'!F2162 ) )</f>
        <v/>
      </c>
      <c r="G2162" s="58" t="str">
        <f xml:space="preserve"> IF( ISNA( 'F_Input Override'!G2162 ), "", IF( ISBLANK( 'F_Input Override'!G2162 ), 'F_Inputs - BP'!G2162, 'F_Input Override'!G2162 ) )</f>
        <v/>
      </c>
      <c r="H2162" s="58" t="str">
        <f xml:space="preserve"> IF( ISNA( 'F_Input Override'!H2162 ), "", IF( ISBLANK( 'F_Input Override'!H2162 ), 'F_Inputs - BP'!H2162, 'F_Input Override'!H2162 ) )</f>
        <v/>
      </c>
      <c r="I2162" s="58" t="str">
        <f xml:space="preserve"> IF( ISNA( 'F_Input Override'!I2162 ), "", IF( ISBLANK( 'F_Input Override'!I2162 ), 'F_Inputs - BP'!I2162, 'F_Input Override'!I2162 ) )</f>
        <v/>
      </c>
      <c r="J2162" s="58" t="str">
        <f xml:space="preserve"> IF( ISNA( 'F_Input Override'!J2162 ), "", IF( ISBLANK( 'F_Input Override'!J2162 ), 'F_Inputs - BP'!J2162, 'F_Input Override'!J2162 ) )</f>
        <v/>
      </c>
      <c r="K2162" s="64" t="str">
        <f xml:space="preserve"> INDEX(Lookup!C:C, MATCH('Inp - BP final'!B2162, Lookup!B:B, 0),)</f>
        <v>WWN+ - Base opex</v>
      </c>
    </row>
    <row r="2163" spans="1:12">
      <c r="A2163" t="s">
        <v>359</v>
      </c>
      <c r="B2163" t="s">
        <v>102</v>
      </c>
      <c r="C2163" t="s">
        <v>103</v>
      </c>
      <c r="D2163" t="s">
        <v>47</v>
      </c>
      <c r="E2163" t="s">
        <v>41</v>
      </c>
      <c r="F2163" s="58" t="str">
        <f xml:space="preserve"> IF( ISNA( 'F_Input Override'!F2163 ), "", IF( ISBLANK( 'F_Input Override'!F2163 ), 'F_Inputs - BP'!F2163, 'F_Input Override'!F2163 ) )</f>
        <v/>
      </c>
      <c r="G2163" s="58" t="str">
        <f xml:space="preserve"> IF( ISNA( 'F_Input Override'!G2163 ), "", IF( ISBLANK( 'F_Input Override'!G2163 ), 'F_Inputs - BP'!G2163, 'F_Input Override'!G2163 ) )</f>
        <v/>
      </c>
      <c r="H2163" s="58" t="str">
        <f xml:space="preserve"> IF( ISNA( 'F_Input Override'!H2163 ), "", IF( ISBLANK( 'F_Input Override'!H2163 ), 'F_Inputs - BP'!H2163, 'F_Input Override'!H2163 ) )</f>
        <v/>
      </c>
      <c r="I2163" s="58" t="str">
        <f xml:space="preserve"> IF( ISNA( 'F_Input Override'!I2163 ), "", IF( ISBLANK( 'F_Input Override'!I2163 ), 'F_Inputs - BP'!I2163, 'F_Input Override'!I2163 ) )</f>
        <v/>
      </c>
      <c r="J2163" s="58" t="str">
        <f xml:space="preserve"> IF( ISNA( 'F_Input Override'!J2163 ), "", IF( ISBLANK( 'F_Input Override'!J2163 ), 'F_Inputs - BP'!J2163, 'F_Input Override'!J2163 ) )</f>
        <v/>
      </c>
      <c r="K2163" s="64" t="str">
        <f xml:space="preserve"> INDEX(Lookup!C:C, MATCH('Inp - BP final'!B2163, Lookup!B:B, 0),)</f>
        <v>WWN+ - Base opex</v>
      </c>
    </row>
    <row r="2164" spans="1:12">
      <c r="A2164" t="s">
        <v>359</v>
      </c>
      <c r="B2164" t="s">
        <v>104</v>
      </c>
      <c r="C2164" t="s">
        <v>105</v>
      </c>
      <c r="D2164" t="s">
        <v>47</v>
      </c>
      <c r="E2164" t="s">
        <v>41</v>
      </c>
      <c r="F2164" s="58" t="str">
        <f xml:space="preserve"> IF( ISNA( 'F_Input Override'!F2164 ), "", IF( ISBLANK( 'F_Input Override'!F2164 ), 'F_Inputs - BP'!F2164, 'F_Input Override'!F2164 ) )</f>
        <v/>
      </c>
      <c r="G2164" s="58" t="str">
        <f xml:space="preserve"> IF( ISNA( 'F_Input Override'!G2164 ), "", IF( ISBLANK( 'F_Input Override'!G2164 ), 'F_Inputs - BP'!G2164, 'F_Input Override'!G2164 ) )</f>
        <v/>
      </c>
      <c r="H2164" s="58" t="str">
        <f xml:space="preserve"> IF( ISNA( 'F_Input Override'!H2164 ), "", IF( ISBLANK( 'F_Input Override'!H2164 ), 'F_Inputs - BP'!H2164, 'F_Input Override'!H2164 ) )</f>
        <v/>
      </c>
      <c r="I2164" s="58" t="str">
        <f xml:space="preserve"> IF( ISNA( 'F_Input Override'!I2164 ), "", IF( ISBLANK( 'F_Input Override'!I2164 ), 'F_Inputs - BP'!I2164, 'F_Input Override'!I2164 ) )</f>
        <v/>
      </c>
      <c r="J2164" s="58" t="str">
        <f xml:space="preserve"> IF( ISNA( 'F_Input Override'!J2164 ), "", IF( ISBLANK( 'F_Input Override'!J2164 ), 'F_Inputs - BP'!J2164, 'F_Input Override'!J2164 ) )</f>
        <v/>
      </c>
      <c r="K2164" s="64" t="str">
        <f xml:space="preserve"> INDEX(Lookup!C:C, MATCH('Inp - BP final'!B2164, Lookup!B:B, 0),)</f>
        <v>BIO - Base opex</v>
      </c>
    </row>
    <row r="2165" spans="1:12">
      <c r="A2165" t="s">
        <v>359</v>
      </c>
      <c r="B2165" t="s">
        <v>106</v>
      </c>
      <c r="C2165" t="s">
        <v>107</v>
      </c>
      <c r="D2165" t="s">
        <v>47</v>
      </c>
      <c r="E2165" t="s">
        <v>41</v>
      </c>
      <c r="F2165" s="58" t="str">
        <f xml:space="preserve"> IF( ISNA( 'F_Input Override'!F2165 ), "", IF( ISBLANK( 'F_Input Override'!F2165 ), 'F_Inputs - BP'!F2165, 'F_Input Override'!F2165 ) )</f>
        <v/>
      </c>
      <c r="G2165" s="58" t="str">
        <f xml:space="preserve"> IF( ISNA( 'F_Input Override'!G2165 ), "", IF( ISBLANK( 'F_Input Override'!G2165 ), 'F_Inputs - BP'!G2165, 'F_Input Override'!G2165 ) )</f>
        <v/>
      </c>
      <c r="H2165" s="58" t="str">
        <f xml:space="preserve"> IF( ISNA( 'F_Input Override'!H2165 ), "", IF( ISBLANK( 'F_Input Override'!H2165 ), 'F_Inputs - BP'!H2165, 'F_Input Override'!H2165 ) )</f>
        <v/>
      </c>
      <c r="I2165" s="58" t="str">
        <f xml:space="preserve"> IF( ISNA( 'F_Input Override'!I2165 ), "", IF( ISBLANK( 'F_Input Override'!I2165 ), 'F_Inputs - BP'!I2165, 'F_Input Override'!I2165 ) )</f>
        <v/>
      </c>
      <c r="J2165" s="58" t="str">
        <f xml:space="preserve"> IF( ISNA( 'F_Input Override'!J2165 ), "", IF( ISBLANK( 'F_Input Override'!J2165 ), 'F_Inputs - BP'!J2165, 'F_Input Override'!J2165 ) )</f>
        <v/>
      </c>
      <c r="K2165" s="64" t="str">
        <f xml:space="preserve"> INDEX(Lookup!C:C, MATCH('Inp - BP final'!B2165, Lookup!B:B, 0),)</f>
        <v>BIO - Base opex</v>
      </c>
    </row>
    <row r="2166" spans="1:12">
      <c r="A2166" t="s">
        <v>359</v>
      </c>
      <c r="B2166" t="s">
        <v>108</v>
      </c>
      <c r="C2166" t="s">
        <v>109</v>
      </c>
      <c r="D2166" t="s">
        <v>47</v>
      </c>
      <c r="E2166" t="s">
        <v>41</v>
      </c>
      <c r="F2166" s="58" t="str">
        <f xml:space="preserve"> IF( ISNA( 'F_Input Override'!F2166 ), "", IF( ISBLANK( 'F_Input Override'!F2166 ), 'F_Inputs - BP'!F2166, 'F_Input Override'!F2166 ) )</f>
        <v/>
      </c>
      <c r="G2166" s="58" t="str">
        <f xml:space="preserve"> IF( ISNA( 'F_Input Override'!G2166 ), "", IF( ISBLANK( 'F_Input Override'!G2166 ), 'F_Inputs - BP'!G2166, 'F_Input Override'!G2166 ) )</f>
        <v/>
      </c>
      <c r="H2166" s="58" t="str">
        <f xml:space="preserve"> IF( ISNA( 'F_Input Override'!H2166 ), "", IF( ISBLANK( 'F_Input Override'!H2166 ), 'F_Inputs - BP'!H2166, 'F_Input Override'!H2166 ) )</f>
        <v/>
      </c>
      <c r="I2166" s="58" t="str">
        <f xml:space="preserve"> IF( ISNA( 'F_Input Override'!I2166 ), "", IF( ISBLANK( 'F_Input Override'!I2166 ), 'F_Inputs - BP'!I2166, 'F_Input Override'!I2166 ) )</f>
        <v/>
      </c>
      <c r="J2166" s="58" t="str">
        <f xml:space="preserve"> IF( ISNA( 'F_Input Override'!J2166 ), "", IF( ISBLANK( 'F_Input Override'!J2166 ), 'F_Inputs - BP'!J2166, 'F_Input Override'!J2166 ) )</f>
        <v/>
      </c>
      <c r="K2166" s="64" t="str">
        <f xml:space="preserve"> INDEX(Lookup!C:C, MATCH('Inp - BP final'!B2166, Lookup!B:B, 0),)</f>
        <v>BIO - Base opex</v>
      </c>
    </row>
    <row r="2167" spans="1:12">
      <c r="A2167" t="s">
        <v>359</v>
      </c>
      <c r="B2167" t="s">
        <v>110</v>
      </c>
      <c r="C2167" t="s">
        <v>111</v>
      </c>
      <c r="D2167" t="s">
        <v>47</v>
      </c>
      <c r="E2167" t="s">
        <v>41</v>
      </c>
      <c r="F2167" s="58" t="str">
        <f xml:space="preserve"> IF( ISNA( 'F_Input Override'!F2167 ), "", IF( ISBLANK( 'F_Input Override'!F2167 ), 'F_Inputs - BP'!F2167, 'F_Input Override'!F2167 ) )</f>
        <v/>
      </c>
      <c r="G2167" s="58" t="str">
        <f xml:space="preserve"> IF( ISNA( 'F_Input Override'!G2167 ), "", IF( ISBLANK( 'F_Input Override'!G2167 ), 'F_Inputs - BP'!G2167, 'F_Input Override'!G2167 ) )</f>
        <v/>
      </c>
      <c r="H2167" s="58" t="str">
        <f xml:space="preserve"> IF( ISNA( 'F_Input Override'!H2167 ), "", IF( ISBLANK( 'F_Input Override'!H2167 ), 'F_Inputs - BP'!H2167, 'F_Input Override'!H2167 ) )</f>
        <v/>
      </c>
      <c r="I2167" s="58" t="str">
        <f xml:space="preserve"> IF( ISNA( 'F_Input Override'!I2167 ), "", IF( ISBLANK( 'F_Input Override'!I2167 ), 'F_Inputs - BP'!I2167, 'F_Input Override'!I2167 ) )</f>
        <v/>
      </c>
      <c r="J2167" s="58" t="str">
        <f xml:space="preserve"> IF( ISNA( 'F_Input Override'!J2167 ), "", IF( ISBLANK( 'F_Input Override'!J2167 ), 'F_Inputs - BP'!J2167, 'F_Input Override'!J2167 ) )</f>
        <v/>
      </c>
      <c r="K2167" s="64" t="str">
        <f xml:space="preserve"> INDEX(Lookup!C:C, MATCH('Inp - BP final'!B2167, Lookup!B:B, 0),)</f>
        <v>ADDN1 - Base opex</v>
      </c>
    </row>
    <row r="2168" spans="1:12">
      <c r="A2168" t="s">
        <v>359</v>
      </c>
      <c r="B2168" t="s">
        <v>112</v>
      </c>
      <c r="C2168" t="s">
        <v>113</v>
      </c>
      <c r="D2168" t="s">
        <v>47</v>
      </c>
      <c r="E2168" t="s">
        <v>41</v>
      </c>
      <c r="F2168" s="58" t="str">
        <f xml:space="preserve"> IF( ISNA( 'F_Input Override'!F2168 ), "", IF( ISBLANK( 'F_Input Override'!F2168 ), 'F_Inputs - BP'!F2168, 'F_Input Override'!F2168 ) )</f>
        <v/>
      </c>
      <c r="G2168" s="58" t="str">
        <f xml:space="preserve"> IF( ISNA( 'F_Input Override'!G2168 ), "", IF( ISBLANK( 'F_Input Override'!G2168 ), 'F_Inputs - BP'!G2168, 'F_Input Override'!G2168 ) )</f>
        <v/>
      </c>
      <c r="H2168" s="58" t="str">
        <f xml:space="preserve"> IF( ISNA( 'F_Input Override'!H2168 ), "", IF( ISBLANK( 'F_Input Override'!H2168 ), 'F_Inputs - BP'!H2168, 'F_Input Override'!H2168 ) )</f>
        <v/>
      </c>
      <c r="I2168" s="58" t="str">
        <f xml:space="preserve"> IF( ISNA( 'F_Input Override'!I2168 ), "", IF( ISBLANK( 'F_Input Override'!I2168 ), 'F_Inputs - BP'!I2168, 'F_Input Override'!I2168 ) )</f>
        <v/>
      </c>
      <c r="J2168" s="58" t="str">
        <f xml:space="preserve"> IF( ISNA( 'F_Input Override'!J2168 ), "", IF( ISBLANK( 'F_Input Override'!J2168 ), 'F_Inputs - BP'!J2168, 'F_Input Override'!J2168 ) )</f>
        <v/>
      </c>
      <c r="K2168" s="64" t="str">
        <f xml:space="preserve"> INDEX(Lookup!C:C, MATCH('Inp - BP final'!B2168, Lookup!B:B, 0),)</f>
        <v>ADDN2 - Base opex</v>
      </c>
    </row>
    <row r="2169" spans="1:12">
      <c r="A2169" t="s">
        <v>359</v>
      </c>
      <c r="B2169" t="s">
        <v>114</v>
      </c>
      <c r="C2169" t="s">
        <v>57</v>
      </c>
      <c r="D2169" t="s">
        <v>47</v>
      </c>
      <c r="E2169" t="s">
        <v>41</v>
      </c>
      <c r="F2169" s="58">
        <f xml:space="preserve"> IF( ISNA( 'F_Input Override'!F2169 ), "", IF( ISBLANK( 'F_Input Override'!F2169 ), 'F_Inputs - BP'!F2169, 'F_Input Override'!F2169 ) )</f>
        <v>0</v>
      </c>
      <c r="G2169" s="58">
        <f xml:space="preserve"> IF( ISNA( 'F_Input Override'!G2169 ), "", IF( ISBLANK( 'F_Input Override'!G2169 ), 'F_Inputs - BP'!G2169, 'F_Input Override'!G2169 ) )</f>
        <v>0</v>
      </c>
      <c r="H2169" s="58">
        <f xml:space="preserve"> IF( ISNA( 'F_Input Override'!H2169 ), "", IF( ISBLANK( 'F_Input Override'!H2169 ), 'F_Inputs - BP'!H2169, 'F_Input Override'!H2169 ) )</f>
        <v>0</v>
      </c>
      <c r="I2169" s="58">
        <f xml:space="preserve"> IF( ISNA( 'F_Input Override'!I2169 ), "", IF( ISBLANK( 'F_Input Override'!I2169 ), 'F_Inputs - BP'!I2169, 'F_Input Override'!I2169 ) )</f>
        <v>0</v>
      </c>
      <c r="J2169" s="58">
        <f xml:space="preserve"> IF( ISNA( 'F_Input Override'!J2169 ), "", IF( ISBLANK( 'F_Input Override'!J2169 ), 'F_Inputs - BP'!J2169, 'F_Input Override'!J2169 ) )</f>
        <v>0</v>
      </c>
      <c r="K2169" s="64" t="str">
        <f xml:space="preserve"> INDEX(Lookup!C:C, MATCH('Inp - BP final'!B2169, Lookup!B:B, 0),)</f>
        <v>Total WW - Base opex</v>
      </c>
      <c r="L2169" t="s">
        <v>366</v>
      </c>
    </row>
    <row r="2170" spans="1:12">
      <c r="A2170" t="s">
        <v>359</v>
      </c>
      <c r="B2170" t="s">
        <v>115</v>
      </c>
      <c r="C2170" t="s">
        <v>116</v>
      </c>
      <c r="D2170" t="s">
        <v>47</v>
      </c>
      <c r="E2170" t="s">
        <v>41</v>
      </c>
      <c r="F2170" s="58" t="str">
        <f xml:space="preserve"> IF( ISNA( 'F_Input Override'!F2170 ), "", IF( ISBLANK( 'F_Input Override'!F2170 ), 'F_Inputs - BP'!F2170, 'F_Input Override'!F2170 ) )</f>
        <v/>
      </c>
      <c r="G2170" s="58" t="str">
        <f xml:space="preserve"> IF( ISNA( 'F_Input Override'!G2170 ), "", IF( ISBLANK( 'F_Input Override'!G2170 ), 'F_Inputs - BP'!G2170, 'F_Input Override'!G2170 ) )</f>
        <v/>
      </c>
      <c r="H2170" s="58" t="str">
        <f xml:space="preserve"> IF( ISNA( 'F_Input Override'!H2170 ), "", IF( ISBLANK( 'F_Input Override'!H2170 ), 'F_Inputs - BP'!H2170, 'F_Input Override'!H2170 ) )</f>
        <v/>
      </c>
      <c r="I2170" s="58" t="str">
        <f xml:space="preserve"> IF( ISNA( 'F_Input Override'!I2170 ), "", IF( ISBLANK( 'F_Input Override'!I2170 ), 'F_Inputs - BP'!I2170, 'F_Input Override'!I2170 ) )</f>
        <v/>
      </c>
      <c r="J2170" s="58" t="str">
        <f xml:space="preserve"> IF( ISNA( 'F_Input Override'!J2170 ), "", IF( ISBLANK( 'F_Input Override'!J2170 ), 'F_Inputs - BP'!J2170, 'F_Input Override'!J2170 ) )</f>
        <v/>
      </c>
      <c r="K2170" s="64" t="str">
        <f xml:space="preserve"> INDEX(Lookup!C:C, MATCH('Inp - BP final'!B2170, Lookup!B:B, 0),)</f>
        <v>WWN+ - Enh opex</v>
      </c>
    </row>
    <row r="2171" spans="1:12">
      <c r="A2171" t="s">
        <v>359</v>
      </c>
      <c r="B2171" t="s">
        <v>117</v>
      </c>
      <c r="C2171" t="s">
        <v>118</v>
      </c>
      <c r="D2171" t="s">
        <v>47</v>
      </c>
      <c r="E2171" t="s">
        <v>41</v>
      </c>
      <c r="F2171" s="58" t="str">
        <f xml:space="preserve"> IF( ISNA( 'F_Input Override'!F2171 ), "", IF( ISBLANK( 'F_Input Override'!F2171 ), 'F_Inputs - BP'!F2171, 'F_Input Override'!F2171 ) )</f>
        <v/>
      </c>
      <c r="G2171" s="58" t="str">
        <f xml:space="preserve"> IF( ISNA( 'F_Input Override'!G2171 ), "", IF( ISBLANK( 'F_Input Override'!G2171 ), 'F_Inputs - BP'!G2171, 'F_Input Override'!G2171 ) )</f>
        <v/>
      </c>
      <c r="H2171" s="58" t="str">
        <f xml:space="preserve"> IF( ISNA( 'F_Input Override'!H2171 ), "", IF( ISBLANK( 'F_Input Override'!H2171 ), 'F_Inputs - BP'!H2171, 'F_Input Override'!H2171 ) )</f>
        <v/>
      </c>
      <c r="I2171" s="58" t="str">
        <f xml:space="preserve"> IF( ISNA( 'F_Input Override'!I2171 ), "", IF( ISBLANK( 'F_Input Override'!I2171 ), 'F_Inputs - BP'!I2171, 'F_Input Override'!I2171 ) )</f>
        <v/>
      </c>
      <c r="J2171" s="58" t="str">
        <f xml:space="preserve"> IF( ISNA( 'F_Input Override'!J2171 ), "", IF( ISBLANK( 'F_Input Override'!J2171 ), 'F_Inputs - BP'!J2171, 'F_Input Override'!J2171 ) )</f>
        <v/>
      </c>
      <c r="K2171" s="64" t="str">
        <f xml:space="preserve"> INDEX(Lookup!C:C, MATCH('Inp - BP final'!B2171, Lookup!B:B, 0),)</f>
        <v>WWN+ - Enh opex</v>
      </c>
    </row>
    <row r="2172" spans="1:12">
      <c r="A2172" t="s">
        <v>359</v>
      </c>
      <c r="B2172" t="s">
        <v>119</v>
      </c>
      <c r="C2172" t="s">
        <v>120</v>
      </c>
      <c r="D2172" t="s">
        <v>47</v>
      </c>
      <c r="E2172" t="s">
        <v>41</v>
      </c>
      <c r="F2172" s="58" t="str">
        <f xml:space="preserve"> IF( ISNA( 'F_Input Override'!F2172 ), "", IF( ISBLANK( 'F_Input Override'!F2172 ), 'F_Inputs - BP'!F2172, 'F_Input Override'!F2172 ) )</f>
        <v/>
      </c>
      <c r="G2172" s="58" t="str">
        <f xml:space="preserve"> IF( ISNA( 'F_Input Override'!G2172 ), "", IF( ISBLANK( 'F_Input Override'!G2172 ), 'F_Inputs - BP'!G2172, 'F_Input Override'!G2172 ) )</f>
        <v/>
      </c>
      <c r="H2172" s="58" t="str">
        <f xml:space="preserve"> IF( ISNA( 'F_Input Override'!H2172 ), "", IF( ISBLANK( 'F_Input Override'!H2172 ), 'F_Inputs - BP'!H2172, 'F_Input Override'!H2172 ) )</f>
        <v/>
      </c>
      <c r="I2172" s="58" t="str">
        <f xml:space="preserve"> IF( ISNA( 'F_Input Override'!I2172 ), "", IF( ISBLANK( 'F_Input Override'!I2172 ), 'F_Inputs - BP'!I2172, 'F_Input Override'!I2172 ) )</f>
        <v/>
      </c>
      <c r="J2172" s="58" t="str">
        <f xml:space="preserve"> IF( ISNA( 'F_Input Override'!J2172 ), "", IF( ISBLANK( 'F_Input Override'!J2172 ), 'F_Inputs - BP'!J2172, 'F_Input Override'!J2172 ) )</f>
        <v/>
      </c>
      <c r="K2172" s="64" t="str">
        <f xml:space="preserve"> INDEX(Lookup!C:C, MATCH('Inp - BP final'!B2172, Lookup!B:B, 0),)</f>
        <v>WWN+ - Enh opex</v>
      </c>
    </row>
    <row r="2173" spans="1:12">
      <c r="A2173" t="s">
        <v>359</v>
      </c>
      <c r="B2173" t="s">
        <v>121</v>
      </c>
      <c r="C2173" t="s">
        <v>122</v>
      </c>
      <c r="D2173" t="s">
        <v>47</v>
      </c>
      <c r="E2173" t="s">
        <v>41</v>
      </c>
      <c r="F2173" s="58" t="str">
        <f xml:space="preserve"> IF( ISNA( 'F_Input Override'!F2173 ), "", IF( ISBLANK( 'F_Input Override'!F2173 ), 'F_Inputs - BP'!F2173, 'F_Input Override'!F2173 ) )</f>
        <v/>
      </c>
      <c r="G2173" s="58" t="str">
        <f xml:space="preserve"> IF( ISNA( 'F_Input Override'!G2173 ), "", IF( ISBLANK( 'F_Input Override'!G2173 ), 'F_Inputs - BP'!G2173, 'F_Input Override'!G2173 ) )</f>
        <v/>
      </c>
      <c r="H2173" s="58" t="str">
        <f xml:space="preserve"> IF( ISNA( 'F_Input Override'!H2173 ), "", IF( ISBLANK( 'F_Input Override'!H2173 ), 'F_Inputs - BP'!H2173, 'F_Input Override'!H2173 ) )</f>
        <v/>
      </c>
      <c r="I2173" s="58" t="str">
        <f xml:space="preserve"> IF( ISNA( 'F_Input Override'!I2173 ), "", IF( ISBLANK( 'F_Input Override'!I2173 ), 'F_Inputs - BP'!I2173, 'F_Input Override'!I2173 ) )</f>
        <v/>
      </c>
      <c r="J2173" s="58" t="str">
        <f xml:space="preserve"> IF( ISNA( 'F_Input Override'!J2173 ), "", IF( ISBLANK( 'F_Input Override'!J2173 ), 'F_Inputs - BP'!J2173, 'F_Input Override'!J2173 ) )</f>
        <v/>
      </c>
      <c r="K2173" s="64" t="str">
        <f xml:space="preserve"> INDEX(Lookup!C:C, MATCH('Inp - BP final'!B2173, Lookup!B:B, 0),)</f>
        <v>WWN+ - Enh opex</v>
      </c>
    </row>
    <row r="2174" spans="1:12">
      <c r="A2174" t="s">
        <v>359</v>
      </c>
      <c r="B2174" t="s">
        <v>123</v>
      </c>
      <c r="C2174" t="s">
        <v>124</v>
      </c>
      <c r="D2174" t="s">
        <v>47</v>
      </c>
      <c r="E2174" t="s">
        <v>41</v>
      </c>
      <c r="F2174" s="58" t="str">
        <f xml:space="preserve"> IF( ISNA( 'F_Input Override'!F2174 ), "", IF( ISBLANK( 'F_Input Override'!F2174 ), 'F_Inputs - BP'!F2174, 'F_Input Override'!F2174 ) )</f>
        <v/>
      </c>
      <c r="G2174" s="58" t="str">
        <f xml:space="preserve"> IF( ISNA( 'F_Input Override'!G2174 ), "", IF( ISBLANK( 'F_Input Override'!G2174 ), 'F_Inputs - BP'!G2174, 'F_Input Override'!G2174 ) )</f>
        <v/>
      </c>
      <c r="H2174" s="58" t="str">
        <f xml:space="preserve"> IF( ISNA( 'F_Input Override'!H2174 ), "", IF( ISBLANK( 'F_Input Override'!H2174 ), 'F_Inputs - BP'!H2174, 'F_Input Override'!H2174 ) )</f>
        <v/>
      </c>
      <c r="I2174" s="58" t="str">
        <f xml:space="preserve"> IF( ISNA( 'F_Input Override'!I2174 ), "", IF( ISBLANK( 'F_Input Override'!I2174 ), 'F_Inputs - BP'!I2174, 'F_Input Override'!I2174 ) )</f>
        <v/>
      </c>
      <c r="J2174" s="58" t="str">
        <f xml:space="preserve"> IF( ISNA( 'F_Input Override'!J2174 ), "", IF( ISBLANK( 'F_Input Override'!J2174 ), 'F_Inputs - BP'!J2174, 'F_Input Override'!J2174 ) )</f>
        <v/>
      </c>
      <c r="K2174" s="64" t="str">
        <f xml:space="preserve"> INDEX(Lookup!C:C, MATCH('Inp - BP final'!B2174, Lookup!B:B, 0),)</f>
        <v>WWN+ - Enh opex</v>
      </c>
    </row>
    <row r="2175" spans="1:12">
      <c r="A2175" t="s">
        <v>359</v>
      </c>
      <c r="B2175" t="s">
        <v>125</v>
      </c>
      <c r="C2175" t="s">
        <v>126</v>
      </c>
      <c r="D2175" t="s">
        <v>47</v>
      </c>
      <c r="E2175" t="s">
        <v>41</v>
      </c>
      <c r="F2175" s="58" t="str">
        <f xml:space="preserve"> IF( ISNA( 'F_Input Override'!F2175 ), "", IF( ISBLANK( 'F_Input Override'!F2175 ), 'F_Inputs - BP'!F2175, 'F_Input Override'!F2175 ) )</f>
        <v/>
      </c>
      <c r="G2175" s="58" t="str">
        <f xml:space="preserve"> IF( ISNA( 'F_Input Override'!G2175 ), "", IF( ISBLANK( 'F_Input Override'!G2175 ), 'F_Inputs - BP'!G2175, 'F_Input Override'!G2175 ) )</f>
        <v/>
      </c>
      <c r="H2175" s="58" t="str">
        <f xml:space="preserve"> IF( ISNA( 'F_Input Override'!H2175 ), "", IF( ISBLANK( 'F_Input Override'!H2175 ), 'F_Inputs - BP'!H2175, 'F_Input Override'!H2175 ) )</f>
        <v/>
      </c>
      <c r="I2175" s="58" t="str">
        <f xml:space="preserve"> IF( ISNA( 'F_Input Override'!I2175 ), "", IF( ISBLANK( 'F_Input Override'!I2175 ), 'F_Inputs - BP'!I2175, 'F_Input Override'!I2175 ) )</f>
        <v/>
      </c>
      <c r="J2175" s="58" t="str">
        <f xml:space="preserve"> IF( ISNA( 'F_Input Override'!J2175 ), "", IF( ISBLANK( 'F_Input Override'!J2175 ), 'F_Inputs - BP'!J2175, 'F_Input Override'!J2175 ) )</f>
        <v/>
      </c>
      <c r="K2175" s="64" t="str">
        <f xml:space="preserve"> INDEX(Lookup!C:C, MATCH('Inp - BP final'!B2175, Lookup!B:B, 0),)</f>
        <v>BIO - Enh opex</v>
      </c>
    </row>
    <row r="2176" spans="1:12">
      <c r="A2176" t="s">
        <v>359</v>
      </c>
      <c r="B2176" t="s">
        <v>127</v>
      </c>
      <c r="C2176" t="s">
        <v>128</v>
      </c>
      <c r="D2176" t="s">
        <v>47</v>
      </c>
      <c r="E2176" t="s">
        <v>41</v>
      </c>
      <c r="F2176" s="58" t="str">
        <f xml:space="preserve"> IF( ISNA( 'F_Input Override'!F2176 ), "", IF( ISBLANK( 'F_Input Override'!F2176 ), 'F_Inputs - BP'!F2176, 'F_Input Override'!F2176 ) )</f>
        <v/>
      </c>
      <c r="G2176" s="58" t="str">
        <f xml:space="preserve"> IF( ISNA( 'F_Input Override'!G2176 ), "", IF( ISBLANK( 'F_Input Override'!G2176 ), 'F_Inputs - BP'!G2176, 'F_Input Override'!G2176 ) )</f>
        <v/>
      </c>
      <c r="H2176" s="58" t="str">
        <f xml:space="preserve"> IF( ISNA( 'F_Input Override'!H2176 ), "", IF( ISBLANK( 'F_Input Override'!H2176 ), 'F_Inputs - BP'!H2176, 'F_Input Override'!H2176 ) )</f>
        <v/>
      </c>
      <c r="I2176" s="58" t="str">
        <f xml:space="preserve"> IF( ISNA( 'F_Input Override'!I2176 ), "", IF( ISBLANK( 'F_Input Override'!I2176 ), 'F_Inputs - BP'!I2176, 'F_Input Override'!I2176 ) )</f>
        <v/>
      </c>
      <c r="J2176" s="58" t="str">
        <f xml:space="preserve"> IF( ISNA( 'F_Input Override'!J2176 ), "", IF( ISBLANK( 'F_Input Override'!J2176 ), 'F_Inputs - BP'!J2176, 'F_Input Override'!J2176 ) )</f>
        <v/>
      </c>
      <c r="K2176" s="64" t="str">
        <f xml:space="preserve"> INDEX(Lookup!C:C, MATCH('Inp - BP final'!B2176, Lookup!B:B, 0),)</f>
        <v>BIO - Enh opex</v>
      </c>
    </row>
    <row r="2177" spans="1:12">
      <c r="A2177" t="s">
        <v>359</v>
      </c>
      <c r="B2177" t="s">
        <v>129</v>
      </c>
      <c r="C2177" t="s">
        <v>130</v>
      </c>
      <c r="D2177" t="s">
        <v>47</v>
      </c>
      <c r="E2177" t="s">
        <v>41</v>
      </c>
      <c r="F2177" s="58" t="str">
        <f xml:space="preserve"> IF( ISNA( 'F_Input Override'!F2177 ), "", IF( ISBLANK( 'F_Input Override'!F2177 ), 'F_Inputs - BP'!F2177, 'F_Input Override'!F2177 ) )</f>
        <v/>
      </c>
      <c r="G2177" s="58" t="str">
        <f xml:space="preserve"> IF( ISNA( 'F_Input Override'!G2177 ), "", IF( ISBLANK( 'F_Input Override'!G2177 ), 'F_Inputs - BP'!G2177, 'F_Input Override'!G2177 ) )</f>
        <v/>
      </c>
      <c r="H2177" s="58" t="str">
        <f xml:space="preserve"> IF( ISNA( 'F_Input Override'!H2177 ), "", IF( ISBLANK( 'F_Input Override'!H2177 ), 'F_Inputs - BP'!H2177, 'F_Input Override'!H2177 ) )</f>
        <v/>
      </c>
      <c r="I2177" s="58" t="str">
        <f xml:space="preserve"> IF( ISNA( 'F_Input Override'!I2177 ), "", IF( ISBLANK( 'F_Input Override'!I2177 ), 'F_Inputs - BP'!I2177, 'F_Input Override'!I2177 ) )</f>
        <v/>
      </c>
      <c r="J2177" s="58" t="str">
        <f xml:space="preserve"> IF( ISNA( 'F_Input Override'!J2177 ), "", IF( ISBLANK( 'F_Input Override'!J2177 ), 'F_Inputs - BP'!J2177, 'F_Input Override'!J2177 ) )</f>
        <v/>
      </c>
      <c r="K2177" s="64" t="str">
        <f xml:space="preserve"> INDEX(Lookup!C:C, MATCH('Inp - BP final'!B2177, Lookup!B:B, 0),)</f>
        <v>BIO - Enh opex</v>
      </c>
    </row>
    <row r="2178" spans="1:12">
      <c r="A2178" t="s">
        <v>359</v>
      </c>
      <c r="B2178" t="s">
        <v>131</v>
      </c>
      <c r="C2178" t="s">
        <v>132</v>
      </c>
      <c r="D2178" t="s">
        <v>47</v>
      </c>
      <c r="E2178" t="s">
        <v>41</v>
      </c>
      <c r="F2178" s="58" t="str">
        <f xml:space="preserve"> IF( ISNA( 'F_Input Override'!F2178 ), "", IF( ISBLANK( 'F_Input Override'!F2178 ), 'F_Inputs - BP'!F2178, 'F_Input Override'!F2178 ) )</f>
        <v/>
      </c>
      <c r="G2178" s="58" t="str">
        <f xml:space="preserve"> IF( ISNA( 'F_Input Override'!G2178 ), "", IF( ISBLANK( 'F_Input Override'!G2178 ), 'F_Inputs - BP'!G2178, 'F_Input Override'!G2178 ) )</f>
        <v/>
      </c>
      <c r="H2178" s="58" t="str">
        <f xml:space="preserve"> IF( ISNA( 'F_Input Override'!H2178 ), "", IF( ISBLANK( 'F_Input Override'!H2178 ), 'F_Inputs - BP'!H2178, 'F_Input Override'!H2178 ) )</f>
        <v/>
      </c>
      <c r="I2178" s="58" t="str">
        <f xml:space="preserve"> IF( ISNA( 'F_Input Override'!I2178 ), "", IF( ISBLANK( 'F_Input Override'!I2178 ), 'F_Inputs - BP'!I2178, 'F_Input Override'!I2178 ) )</f>
        <v/>
      </c>
      <c r="J2178" s="58" t="str">
        <f xml:space="preserve"> IF( ISNA( 'F_Input Override'!J2178 ), "", IF( ISBLANK( 'F_Input Override'!J2178 ), 'F_Inputs - BP'!J2178, 'F_Input Override'!J2178 ) )</f>
        <v/>
      </c>
      <c r="K2178" s="64" t="str">
        <f xml:space="preserve"> INDEX(Lookup!C:C, MATCH('Inp - BP final'!B2178, Lookup!B:B, 0),)</f>
        <v>ADDN1 - Enh opex</v>
      </c>
    </row>
    <row r="2179" spans="1:12">
      <c r="A2179" t="s">
        <v>359</v>
      </c>
      <c r="B2179" t="s">
        <v>133</v>
      </c>
      <c r="C2179" t="s">
        <v>134</v>
      </c>
      <c r="D2179" t="s">
        <v>47</v>
      </c>
      <c r="E2179" t="s">
        <v>41</v>
      </c>
      <c r="F2179" s="58" t="str">
        <f xml:space="preserve"> IF( ISNA( 'F_Input Override'!F2179 ), "", IF( ISBLANK( 'F_Input Override'!F2179 ), 'F_Inputs - BP'!F2179, 'F_Input Override'!F2179 ) )</f>
        <v/>
      </c>
      <c r="G2179" s="58" t="str">
        <f xml:space="preserve"> IF( ISNA( 'F_Input Override'!G2179 ), "", IF( ISBLANK( 'F_Input Override'!G2179 ), 'F_Inputs - BP'!G2179, 'F_Input Override'!G2179 ) )</f>
        <v/>
      </c>
      <c r="H2179" s="58" t="str">
        <f xml:space="preserve"> IF( ISNA( 'F_Input Override'!H2179 ), "", IF( ISBLANK( 'F_Input Override'!H2179 ), 'F_Inputs - BP'!H2179, 'F_Input Override'!H2179 ) )</f>
        <v/>
      </c>
      <c r="I2179" s="58" t="str">
        <f xml:space="preserve"> IF( ISNA( 'F_Input Override'!I2179 ), "", IF( ISBLANK( 'F_Input Override'!I2179 ), 'F_Inputs - BP'!I2179, 'F_Input Override'!I2179 ) )</f>
        <v/>
      </c>
      <c r="J2179" s="58" t="str">
        <f xml:space="preserve"> IF( ISNA( 'F_Input Override'!J2179 ), "", IF( ISBLANK( 'F_Input Override'!J2179 ), 'F_Inputs - BP'!J2179, 'F_Input Override'!J2179 ) )</f>
        <v/>
      </c>
      <c r="K2179" s="64" t="str">
        <f xml:space="preserve"> INDEX(Lookup!C:C, MATCH('Inp - BP final'!B2179, Lookup!B:B, 0),)</f>
        <v>ADDN2 - Enh opex</v>
      </c>
    </row>
    <row r="2180" spans="1:12">
      <c r="A2180" t="s">
        <v>359</v>
      </c>
      <c r="B2180" t="s">
        <v>135</v>
      </c>
      <c r="C2180" t="s">
        <v>69</v>
      </c>
      <c r="D2180" t="s">
        <v>47</v>
      </c>
      <c r="E2180" t="s">
        <v>41</v>
      </c>
      <c r="F2180" s="58">
        <f xml:space="preserve"> IF( ISNA( 'F_Input Override'!F2180 ), "", IF( ISBLANK( 'F_Input Override'!F2180 ), 'F_Inputs - BP'!F2180, 'F_Input Override'!F2180 ) )</f>
        <v>0</v>
      </c>
      <c r="G2180" s="58">
        <f xml:space="preserve"> IF( ISNA( 'F_Input Override'!G2180 ), "", IF( ISBLANK( 'F_Input Override'!G2180 ), 'F_Inputs - BP'!G2180, 'F_Input Override'!G2180 ) )</f>
        <v>0</v>
      </c>
      <c r="H2180" s="58">
        <f xml:space="preserve"> IF( ISNA( 'F_Input Override'!H2180 ), "", IF( ISBLANK( 'F_Input Override'!H2180 ), 'F_Inputs - BP'!H2180, 'F_Input Override'!H2180 ) )</f>
        <v>0</v>
      </c>
      <c r="I2180" s="58">
        <f xml:space="preserve"> IF( ISNA( 'F_Input Override'!I2180 ), "", IF( ISBLANK( 'F_Input Override'!I2180 ), 'F_Inputs - BP'!I2180, 'F_Input Override'!I2180 ) )</f>
        <v>0</v>
      </c>
      <c r="J2180" s="58">
        <f xml:space="preserve"> IF( ISNA( 'F_Input Override'!J2180 ), "", IF( ISBLANK( 'F_Input Override'!J2180 ), 'F_Inputs - BP'!J2180, 'F_Input Override'!J2180 ) )</f>
        <v>0</v>
      </c>
      <c r="K2180" s="64" t="str">
        <f xml:space="preserve"> INDEX(Lookup!C:C, MATCH('Inp - BP final'!B2180, Lookup!B:B, 0),)</f>
        <v>Total WW - Enh opex</v>
      </c>
      <c r="L2180" t="s">
        <v>366</v>
      </c>
    </row>
    <row r="2181" spans="1:12">
      <c r="A2181" t="s">
        <v>359</v>
      </c>
      <c r="B2181" t="s">
        <v>136</v>
      </c>
      <c r="C2181" t="s">
        <v>137</v>
      </c>
      <c r="D2181" t="s">
        <v>47</v>
      </c>
      <c r="E2181" t="s">
        <v>41</v>
      </c>
      <c r="F2181" s="58" t="str">
        <f xml:space="preserve"> IF( ISNA( 'F_Input Override'!F2181 ), "", IF( ISBLANK( 'F_Input Override'!F2181 ), 'F_Inputs - BP'!F2181, 'F_Input Override'!F2181 ) )</f>
        <v/>
      </c>
      <c r="G2181" s="58" t="str">
        <f xml:space="preserve"> IF( ISNA( 'F_Input Override'!G2181 ), "", IF( ISBLANK( 'F_Input Override'!G2181 ), 'F_Inputs - BP'!G2181, 'F_Input Override'!G2181 ) )</f>
        <v/>
      </c>
      <c r="H2181" s="58" t="str">
        <f xml:space="preserve"> IF( ISNA( 'F_Input Override'!H2181 ), "", IF( ISBLANK( 'F_Input Override'!H2181 ), 'F_Inputs - BP'!H2181, 'F_Input Override'!H2181 ) )</f>
        <v/>
      </c>
      <c r="I2181" s="58" t="str">
        <f xml:space="preserve"> IF( ISNA( 'F_Input Override'!I2181 ), "", IF( ISBLANK( 'F_Input Override'!I2181 ), 'F_Inputs - BP'!I2181, 'F_Input Override'!I2181 ) )</f>
        <v/>
      </c>
      <c r="J2181" s="58" t="str">
        <f xml:space="preserve"> IF( ISNA( 'F_Input Override'!J2181 ), "", IF( ISBLANK( 'F_Input Override'!J2181 ), 'F_Inputs - BP'!J2181, 'F_Input Override'!J2181 ) )</f>
        <v/>
      </c>
      <c r="K2181" s="64" t="str">
        <f xml:space="preserve"> INDEX(Lookup!C:C, MATCH('Inp - BP final'!B2181, Lookup!B:B, 0),)</f>
        <v>WWN+ - Base capex</v>
      </c>
    </row>
    <row r="2182" spans="1:12">
      <c r="A2182" t="s">
        <v>359</v>
      </c>
      <c r="B2182" t="s">
        <v>138</v>
      </c>
      <c r="C2182" t="s">
        <v>139</v>
      </c>
      <c r="D2182" t="s">
        <v>47</v>
      </c>
      <c r="E2182" t="s">
        <v>41</v>
      </c>
      <c r="F2182" s="58" t="str">
        <f xml:space="preserve"> IF( ISNA( 'F_Input Override'!F2182 ), "", IF( ISBLANK( 'F_Input Override'!F2182 ), 'F_Inputs - BP'!F2182, 'F_Input Override'!F2182 ) )</f>
        <v/>
      </c>
      <c r="G2182" s="58" t="str">
        <f xml:space="preserve"> IF( ISNA( 'F_Input Override'!G2182 ), "", IF( ISBLANK( 'F_Input Override'!G2182 ), 'F_Inputs - BP'!G2182, 'F_Input Override'!G2182 ) )</f>
        <v/>
      </c>
      <c r="H2182" s="58" t="str">
        <f xml:space="preserve"> IF( ISNA( 'F_Input Override'!H2182 ), "", IF( ISBLANK( 'F_Input Override'!H2182 ), 'F_Inputs - BP'!H2182, 'F_Input Override'!H2182 ) )</f>
        <v/>
      </c>
      <c r="I2182" s="58" t="str">
        <f xml:space="preserve"> IF( ISNA( 'F_Input Override'!I2182 ), "", IF( ISBLANK( 'F_Input Override'!I2182 ), 'F_Inputs - BP'!I2182, 'F_Input Override'!I2182 ) )</f>
        <v/>
      </c>
      <c r="J2182" s="58" t="str">
        <f xml:space="preserve"> IF( ISNA( 'F_Input Override'!J2182 ), "", IF( ISBLANK( 'F_Input Override'!J2182 ), 'F_Inputs - BP'!J2182, 'F_Input Override'!J2182 ) )</f>
        <v/>
      </c>
      <c r="K2182" s="64" t="str">
        <f xml:space="preserve"> INDEX(Lookup!C:C, MATCH('Inp - BP final'!B2182, Lookup!B:B, 0),)</f>
        <v>WWN+ - Base capex</v>
      </c>
    </row>
    <row r="2183" spans="1:12">
      <c r="A2183" t="s">
        <v>359</v>
      </c>
      <c r="B2183" t="s">
        <v>140</v>
      </c>
      <c r="C2183" t="s">
        <v>141</v>
      </c>
      <c r="D2183" t="s">
        <v>47</v>
      </c>
      <c r="E2183" t="s">
        <v>41</v>
      </c>
      <c r="F2183" s="58" t="str">
        <f xml:space="preserve"> IF( ISNA( 'F_Input Override'!F2183 ), "", IF( ISBLANK( 'F_Input Override'!F2183 ), 'F_Inputs - BP'!F2183, 'F_Input Override'!F2183 ) )</f>
        <v/>
      </c>
      <c r="G2183" s="58" t="str">
        <f xml:space="preserve"> IF( ISNA( 'F_Input Override'!G2183 ), "", IF( ISBLANK( 'F_Input Override'!G2183 ), 'F_Inputs - BP'!G2183, 'F_Input Override'!G2183 ) )</f>
        <v/>
      </c>
      <c r="H2183" s="58" t="str">
        <f xml:space="preserve"> IF( ISNA( 'F_Input Override'!H2183 ), "", IF( ISBLANK( 'F_Input Override'!H2183 ), 'F_Inputs - BP'!H2183, 'F_Input Override'!H2183 ) )</f>
        <v/>
      </c>
      <c r="I2183" s="58" t="str">
        <f xml:space="preserve"> IF( ISNA( 'F_Input Override'!I2183 ), "", IF( ISBLANK( 'F_Input Override'!I2183 ), 'F_Inputs - BP'!I2183, 'F_Input Override'!I2183 ) )</f>
        <v/>
      </c>
      <c r="J2183" s="58" t="str">
        <f xml:space="preserve"> IF( ISNA( 'F_Input Override'!J2183 ), "", IF( ISBLANK( 'F_Input Override'!J2183 ), 'F_Inputs - BP'!J2183, 'F_Input Override'!J2183 ) )</f>
        <v/>
      </c>
      <c r="K2183" s="64" t="str">
        <f xml:space="preserve"> INDEX(Lookup!C:C, MATCH('Inp - BP final'!B2183, Lookup!B:B, 0),)</f>
        <v>WWN+ - Base capex</v>
      </c>
    </row>
    <row r="2184" spans="1:12">
      <c r="A2184" t="s">
        <v>359</v>
      </c>
      <c r="B2184" t="s">
        <v>142</v>
      </c>
      <c r="C2184" t="s">
        <v>143</v>
      </c>
      <c r="D2184" t="s">
        <v>47</v>
      </c>
      <c r="E2184" t="s">
        <v>41</v>
      </c>
      <c r="F2184" s="58" t="str">
        <f xml:space="preserve"> IF( ISNA( 'F_Input Override'!F2184 ), "", IF( ISBLANK( 'F_Input Override'!F2184 ), 'F_Inputs - BP'!F2184, 'F_Input Override'!F2184 ) )</f>
        <v/>
      </c>
      <c r="G2184" s="58" t="str">
        <f xml:space="preserve"> IF( ISNA( 'F_Input Override'!G2184 ), "", IF( ISBLANK( 'F_Input Override'!G2184 ), 'F_Inputs - BP'!G2184, 'F_Input Override'!G2184 ) )</f>
        <v/>
      </c>
      <c r="H2184" s="58" t="str">
        <f xml:space="preserve"> IF( ISNA( 'F_Input Override'!H2184 ), "", IF( ISBLANK( 'F_Input Override'!H2184 ), 'F_Inputs - BP'!H2184, 'F_Input Override'!H2184 ) )</f>
        <v/>
      </c>
      <c r="I2184" s="58" t="str">
        <f xml:space="preserve"> IF( ISNA( 'F_Input Override'!I2184 ), "", IF( ISBLANK( 'F_Input Override'!I2184 ), 'F_Inputs - BP'!I2184, 'F_Input Override'!I2184 ) )</f>
        <v/>
      </c>
      <c r="J2184" s="58" t="str">
        <f xml:space="preserve"> IF( ISNA( 'F_Input Override'!J2184 ), "", IF( ISBLANK( 'F_Input Override'!J2184 ), 'F_Inputs - BP'!J2184, 'F_Input Override'!J2184 ) )</f>
        <v/>
      </c>
      <c r="K2184" s="64" t="str">
        <f xml:space="preserve"> INDEX(Lookup!C:C, MATCH('Inp - BP final'!B2184, Lookup!B:B, 0),)</f>
        <v>WWN+ - Base capex</v>
      </c>
    </row>
    <row r="2185" spans="1:12">
      <c r="A2185" t="s">
        <v>359</v>
      </c>
      <c r="B2185" t="s">
        <v>144</v>
      </c>
      <c r="C2185" t="s">
        <v>145</v>
      </c>
      <c r="D2185" t="s">
        <v>47</v>
      </c>
      <c r="E2185" t="s">
        <v>41</v>
      </c>
      <c r="F2185" s="58" t="str">
        <f xml:space="preserve"> IF( ISNA( 'F_Input Override'!F2185 ), "", IF( ISBLANK( 'F_Input Override'!F2185 ), 'F_Inputs - BP'!F2185, 'F_Input Override'!F2185 ) )</f>
        <v/>
      </c>
      <c r="G2185" s="58" t="str">
        <f xml:space="preserve"> IF( ISNA( 'F_Input Override'!G2185 ), "", IF( ISBLANK( 'F_Input Override'!G2185 ), 'F_Inputs - BP'!G2185, 'F_Input Override'!G2185 ) )</f>
        <v/>
      </c>
      <c r="H2185" s="58" t="str">
        <f xml:space="preserve"> IF( ISNA( 'F_Input Override'!H2185 ), "", IF( ISBLANK( 'F_Input Override'!H2185 ), 'F_Inputs - BP'!H2185, 'F_Input Override'!H2185 ) )</f>
        <v/>
      </c>
      <c r="I2185" s="58" t="str">
        <f xml:space="preserve"> IF( ISNA( 'F_Input Override'!I2185 ), "", IF( ISBLANK( 'F_Input Override'!I2185 ), 'F_Inputs - BP'!I2185, 'F_Input Override'!I2185 ) )</f>
        <v/>
      </c>
      <c r="J2185" s="58" t="str">
        <f xml:space="preserve"> IF( ISNA( 'F_Input Override'!J2185 ), "", IF( ISBLANK( 'F_Input Override'!J2185 ), 'F_Inputs - BP'!J2185, 'F_Input Override'!J2185 ) )</f>
        <v/>
      </c>
      <c r="K2185" s="64" t="str">
        <f xml:space="preserve"> INDEX(Lookup!C:C, MATCH('Inp - BP final'!B2185, Lookup!B:B, 0),)</f>
        <v>WWN+ - Base capex</v>
      </c>
    </row>
    <row r="2186" spans="1:12">
      <c r="A2186" t="s">
        <v>359</v>
      </c>
      <c r="B2186" t="s">
        <v>146</v>
      </c>
      <c r="C2186" t="s">
        <v>147</v>
      </c>
      <c r="D2186" t="s">
        <v>47</v>
      </c>
      <c r="E2186" t="s">
        <v>41</v>
      </c>
      <c r="F2186" s="58" t="str">
        <f xml:space="preserve"> IF( ISNA( 'F_Input Override'!F2186 ), "", IF( ISBLANK( 'F_Input Override'!F2186 ), 'F_Inputs - BP'!F2186, 'F_Input Override'!F2186 ) )</f>
        <v/>
      </c>
      <c r="G2186" s="58" t="str">
        <f xml:space="preserve"> IF( ISNA( 'F_Input Override'!G2186 ), "", IF( ISBLANK( 'F_Input Override'!G2186 ), 'F_Inputs - BP'!G2186, 'F_Input Override'!G2186 ) )</f>
        <v/>
      </c>
      <c r="H2186" s="58" t="str">
        <f xml:space="preserve"> IF( ISNA( 'F_Input Override'!H2186 ), "", IF( ISBLANK( 'F_Input Override'!H2186 ), 'F_Inputs - BP'!H2186, 'F_Input Override'!H2186 ) )</f>
        <v/>
      </c>
      <c r="I2186" s="58" t="str">
        <f xml:space="preserve"> IF( ISNA( 'F_Input Override'!I2186 ), "", IF( ISBLANK( 'F_Input Override'!I2186 ), 'F_Inputs - BP'!I2186, 'F_Input Override'!I2186 ) )</f>
        <v/>
      </c>
      <c r="J2186" s="58" t="str">
        <f xml:space="preserve"> IF( ISNA( 'F_Input Override'!J2186 ), "", IF( ISBLANK( 'F_Input Override'!J2186 ), 'F_Inputs - BP'!J2186, 'F_Input Override'!J2186 ) )</f>
        <v/>
      </c>
      <c r="K2186" s="64" t="str">
        <f xml:space="preserve"> INDEX(Lookup!C:C, MATCH('Inp - BP final'!B2186, Lookup!B:B, 0),)</f>
        <v>BIO - Base capex</v>
      </c>
    </row>
    <row r="2187" spans="1:12">
      <c r="A2187" t="s">
        <v>359</v>
      </c>
      <c r="B2187" t="s">
        <v>148</v>
      </c>
      <c r="C2187" t="s">
        <v>149</v>
      </c>
      <c r="D2187" t="s">
        <v>47</v>
      </c>
      <c r="E2187" t="s">
        <v>41</v>
      </c>
      <c r="F2187" s="58" t="str">
        <f xml:space="preserve"> IF( ISNA( 'F_Input Override'!F2187 ), "", IF( ISBLANK( 'F_Input Override'!F2187 ), 'F_Inputs - BP'!F2187, 'F_Input Override'!F2187 ) )</f>
        <v/>
      </c>
      <c r="G2187" s="58" t="str">
        <f xml:space="preserve"> IF( ISNA( 'F_Input Override'!G2187 ), "", IF( ISBLANK( 'F_Input Override'!G2187 ), 'F_Inputs - BP'!G2187, 'F_Input Override'!G2187 ) )</f>
        <v/>
      </c>
      <c r="H2187" s="58" t="str">
        <f xml:space="preserve"> IF( ISNA( 'F_Input Override'!H2187 ), "", IF( ISBLANK( 'F_Input Override'!H2187 ), 'F_Inputs - BP'!H2187, 'F_Input Override'!H2187 ) )</f>
        <v/>
      </c>
      <c r="I2187" s="58" t="str">
        <f xml:space="preserve"> IF( ISNA( 'F_Input Override'!I2187 ), "", IF( ISBLANK( 'F_Input Override'!I2187 ), 'F_Inputs - BP'!I2187, 'F_Input Override'!I2187 ) )</f>
        <v/>
      </c>
      <c r="J2187" s="58" t="str">
        <f xml:space="preserve"> IF( ISNA( 'F_Input Override'!J2187 ), "", IF( ISBLANK( 'F_Input Override'!J2187 ), 'F_Inputs - BP'!J2187, 'F_Input Override'!J2187 ) )</f>
        <v/>
      </c>
      <c r="K2187" s="64" t="str">
        <f xml:space="preserve"> INDEX(Lookup!C:C, MATCH('Inp - BP final'!B2187, Lookup!B:B, 0),)</f>
        <v>BIO - Base capex</v>
      </c>
    </row>
    <row r="2188" spans="1:12">
      <c r="A2188" t="s">
        <v>359</v>
      </c>
      <c r="B2188" t="s">
        <v>150</v>
      </c>
      <c r="C2188" t="s">
        <v>151</v>
      </c>
      <c r="D2188" t="s">
        <v>47</v>
      </c>
      <c r="E2188" t="s">
        <v>41</v>
      </c>
      <c r="F2188" s="58" t="str">
        <f xml:space="preserve"> IF( ISNA( 'F_Input Override'!F2188 ), "", IF( ISBLANK( 'F_Input Override'!F2188 ), 'F_Inputs - BP'!F2188, 'F_Input Override'!F2188 ) )</f>
        <v/>
      </c>
      <c r="G2188" s="58" t="str">
        <f xml:space="preserve"> IF( ISNA( 'F_Input Override'!G2188 ), "", IF( ISBLANK( 'F_Input Override'!G2188 ), 'F_Inputs - BP'!G2188, 'F_Input Override'!G2188 ) )</f>
        <v/>
      </c>
      <c r="H2188" s="58" t="str">
        <f xml:space="preserve"> IF( ISNA( 'F_Input Override'!H2188 ), "", IF( ISBLANK( 'F_Input Override'!H2188 ), 'F_Inputs - BP'!H2188, 'F_Input Override'!H2188 ) )</f>
        <v/>
      </c>
      <c r="I2188" s="58" t="str">
        <f xml:space="preserve"> IF( ISNA( 'F_Input Override'!I2188 ), "", IF( ISBLANK( 'F_Input Override'!I2188 ), 'F_Inputs - BP'!I2188, 'F_Input Override'!I2188 ) )</f>
        <v/>
      </c>
      <c r="J2188" s="58" t="str">
        <f xml:space="preserve"> IF( ISNA( 'F_Input Override'!J2188 ), "", IF( ISBLANK( 'F_Input Override'!J2188 ), 'F_Inputs - BP'!J2188, 'F_Input Override'!J2188 ) )</f>
        <v/>
      </c>
      <c r="K2188" s="64" t="str">
        <f xml:space="preserve"> INDEX(Lookup!C:C, MATCH('Inp - BP final'!B2188, Lookup!B:B, 0),)</f>
        <v>BIO - Base capex</v>
      </c>
    </row>
    <row r="2189" spans="1:12">
      <c r="A2189" t="s">
        <v>359</v>
      </c>
      <c r="B2189" t="s">
        <v>152</v>
      </c>
      <c r="C2189" t="s">
        <v>153</v>
      </c>
      <c r="D2189" t="s">
        <v>47</v>
      </c>
      <c r="E2189" t="s">
        <v>41</v>
      </c>
      <c r="F2189" s="58" t="str">
        <f xml:space="preserve"> IF( ISNA( 'F_Input Override'!F2189 ), "", IF( ISBLANK( 'F_Input Override'!F2189 ), 'F_Inputs - BP'!F2189, 'F_Input Override'!F2189 ) )</f>
        <v/>
      </c>
      <c r="G2189" s="58" t="str">
        <f xml:space="preserve"> IF( ISNA( 'F_Input Override'!G2189 ), "", IF( ISBLANK( 'F_Input Override'!G2189 ), 'F_Inputs - BP'!G2189, 'F_Input Override'!G2189 ) )</f>
        <v/>
      </c>
      <c r="H2189" s="58" t="str">
        <f xml:space="preserve"> IF( ISNA( 'F_Input Override'!H2189 ), "", IF( ISBLANK( 'F_Input Override'!H2189 ), 'F_Inputs - BP'!H2189, 'F_Input Override'!H2189 ) )</f>
        <v/>
      </c>
      <c r="I2189" s="58" t="str">
        <f xml:space="preserve"> IF( ISNA( 'F_Input Override'!I2189 ), "", IF( ISBLANK( 'F_Input Override'!I2189 ), 'F_Inputs - BP'!I2189, 'F_Input Override'!I2189 ) )</f>
        <v/>
      </c>
      <c r="J2189" s="58" t="str">
        <f xml:space="preserve"> IF( ISNA( 'F_Input Override'!J2189 ), "", IF( ISBLANK( 'F_Input Override'!J2189 ), 'F_Inputs - BP'!J2189, 'F_Input Override'!J2189 ) )</f>
        <v/>
      </c>
      <c r="K2189" s="64" t="str">
        <f xml:space="preserve"> INDEX(Lookup!C:C, MATCH('Inp - BP final'!B2189, Lookup!B:B, 0),)</f>
        <v>ADDN1 - Base capex</v>
      </c>
    </row>
    <row r="2190" spans="1:12">
      <c r="A2190" t="s">
        <v>359</v>
      </c>
      <c r="B2190" t="s">
        <v>154</v>
      </c>
      <c r="C2190" t="s">
        <v>155</v>
      </c>
      <c r="D2190" t="s">
        <v>47</v>
      </c>
      <c r="E2190" t="s">
        <v>41</v>
      </c>
      <c r="F2190" s="58" t="str">
        <f xml:space="preserve"> IF( ISNA( 'F_Input Override'!F2190 ), "", IF( ISBLANK( 'F_Input Override'!F2190 ), 'F_Inputs - BP'!F2190, 'F_Input Override'!F2190 ) )</f>
        <v/>
      </c>
      <c r="G2190" s="58" t="str">
        <f xml:space="preserve"> IF( ISNA( 'F_Input Override'!G2190 ), "", IF( ISBLANK( 'F_Input Override'!G2190 ), 'F_Inputs - BP'!G2190, 'F_Input Override'!G2190 ) )</f>
        <v/>
      </c>
      <c r="H2190" s="58" t="str">
        <f xml:space="preserve"> IF( ISNA( 'F_Input Override'!H2190 ), "", IF( ISBLANK( 'F_Input Override'!H2190 ), 'F_Inputs - BP'!H2190, 'F_Input Override'!H2190 ) )</f>
        <v/>
      </c>
      <c r="I2190" s="58" t="str">
        <f xml:space="preserve"> IF( ISNA( 'F_Input Override'!I2190 ), "", IF( ISBLANK( 'F_Input Override'!I2190 ), 'F_Inputs - BP'!I2190, 'F_Input Override'!I2190 ) )</f>
        <v/>
      </c>
      <c r="J2190" s="58" t="str">
        <f xml:space="preserve"> IF( ISNA( 'F_Input Override'!J2190 ), "", IF( ISBLANK( 'F_Input Override'!J2190 ), 'F_Inputs - BP'!J2190, 'F_Input Override'!J2190 ) )</f>
        <v/>
      </c>
      <c r="K2190" s="64" t="str">
        <f xml:space="preserve"> INDEX(Lookup!C:C, MATCH('Inp - BP final'!B2190, Lookup!B:B, 0),)</f>
        <v>ADDN2 - Base capex</v>
      </c>
    </row>
    <row r="2191" spans="1:12">
      <c r="A2191" t="s">
        <v>359</v>
      </c>
      <c r="B2191" t="s">
        <v>156</v>
      </c>
      <c r="C2191" t="s">
        <v>81</v>
      </c>
      <c r="D2191" t="s">
        <v>47</v>
      </c>
      <c r="E2191" t="s">
        <v>41</v>
      </c>
      <c r="F2191" s="58">
        <f xml:space="preserve"> IF( ISNA( 'F_Input Override'!F2191 ), "", IF( ISBLANK( 'F_Input Override'!F2191 ), 'F_Inputs - BP'!F2191, 'F_Input Override'!F2191 ) )</f>
        <v>0</v>
      </c>
      <c r="G2191" s="58">
        <f xml:space="preserve"> IF( ISNA( 'F_Input Override'!G2191 ), "", IF( ISBLANK( 'F_Input Override'!G2191 ), 'F_Inputs - BP'!G2191, 'F_Input Override'!G2191 ) )</f>
        <v>0</v>
      </c>
      <c r="H2191" s="58">
        <f xml:space="preserve"> IF( ISNA( 'F_Input Override'!H2191 ), "", IF( ISBLANK( 'F_Input Override'!H2191 ), 'F_Inputs - BP'!H2191, 'F_Input Override'!H2191 ) )</f>
        <v>0</v>
      </c>
      <c r="I2191" s="58">
        <f xml:space="preserve"> IF( ISNA( 'F_Input Override'!I2191 ), "", IF( ISBLANK( 'F_Input Override'!I2191 ), 'F_Inputs - BP'!I2191, 'F_Input Override'!I2191 ) )</f>
        <v>0</v>
      </c>
      <c r="J2191" s="58">
        <f xml:space="preserve"> IF( ISNA( 'F_Input Override'!J2191 ), "", IF( ISBLANK( 'F_Input Override'!J2191 ), 'F_Inputs - BP'!J2191, 'F_Input Override'!J2191 ) )</f>
        <v>0</v>
      </c>
      <c r="K2191" s="64" t="str">
        <f xml:space="preserve"> INDEX(Lookup!C:C, MATCH('Inp - BP final'!B2191, Lookup!B:B, 0),)</f>
        <v>Total WW - Base capex</v>
      </c>
      <c r="L2191" t="s">
        <v>366</v>
      </c>
    </row>
    <row r="2192" spans="1:12">
      <c r="A2192" t="s">
        <v>359</v>
      </c>
      <c r="B2192" t="s">
        <v>157</v>
      </c>
      <c r="C2192" t="s">
        <v>158</v>
      </c>
      <c r="D2192" t="s">
        <v>47</v>
      </c>
      <c r="E2192" t="s">
        <v>41</v>
      </c>
      <c r="F2192" s="58" t="str">
        <f xml:space="preserve"> IF( ISNA( 'F_Input Override'!F2192 ), "", IF( ISBLANK( 'F_Input Override'!F2192 ), 'F_Inputs - BP'!F2192, 'F_Input Override'!F2192 ) )</f>
        <v/>
      </c>
      <c r="G2192" s="58" t="str">
        <f xml:space="preserve"> IF( ISNA( 'F_Input Override'!G2192 ), "", IF( ISBLANK( 'F_Input Override'!G2192 ), 'F_Inputs - BP'!G2192, 'F_Input Override'!G2192 ) )</f>
        <v/>
      </c>
      <c r="H2192" s="58" t="str">
        <f xml:space="preserve"> IF( ISNA( 'F_Input Override'!H2192 ), "", IF( ISBLANK( 'F_Input Override'!H2192 ), 'F_Inputs - BP'!H2192, 'F_Input Override'!H2192 ) )</f>
        <v/>
      </c>
      <c r="I2192" s="58" t="str">
        <f xml:space="preserve"> IF( ISNA( 'F_Input Override'!I2192 ), "", IF( ISBLANK( 'F_Input Override'!I2192 ), 'F_Inputs - BP'!I2192, 'F_Input Override'!I2192 ) )</f>
        <v/>
      </c>
      <c r="J2192" s="58" t="str">
        <f xml:space="preserve"> IF( ISNA( 'F_Input Override'!J2192 ), "", IF( ISBLANK( 'F_Input Override'!J2192 ), 'F_Inputs - BP'!J2192, 'F_Input Override'!J2192 ) )</f>
        <v/>
      </c>
      <c r="K2192" s="64" t="str">
        <f xml:space="preserve"> INDEX(Lookup!C:C, MATCH('Inp - BP final'!B2192, Lookup!B:B, 0),)</f>
        <v>WWN+ - Enh capex</v>
      </c>
    </row>
    <row r="2193" spans="1:12">
      <c r="A2193" t="s">
        <v>359</v>
      </c>
      <c r="B2193" t="s">
        <v>159</v>
      </c>
      <c r="C2193" t="s">
        <v>160</v>
      </c>
      <c r="D2193" t="s">
        <v>47</v>
      </c>
      <c r="E2193" t="s">
        <v>41</v>
      </c>
      <c r="F2193" s="58" t="str">
        <f xml:space="preserve"> IF( ISNA( 'F_Input Override'!F2193 ), "", IF( ISBLANK( 'F_Input Override'!F2193 ), 'F_Inputs - BP'!F2193, 'F_Input Override'!F2193 ) )</f>
        <v/>
      </c>
      <c r="G2193" s="58" t="str">
        <f xml:space="preserve"> IF( ISNA( 'F_Input Override'!G2193 ), "", IF( ISBLANK( 'F_Input Override'!G2193 ), 'F_Inputs - BP'!G2193, 'F_Input Override'!G2193 ) )</f>
        <v/>
      </c>
      <c r="H2193" s="58" t="str">
        <f xml:space="preserve"> IF( ISNA( 'F_Input Override'!H2193 ), "", IF( ISBLANK( 'F_Input Override'!H2193 ), 'F_Inputs - BP'!H2193, 'F_Input Override'!H2193 ) )</f>
        <v/>
      </c>
      <c r="I2193" s="58" t="str">
        <f xml:space="preserve"> IF( ISNA( 'F_Input Override'!I2193 ), "", IF( ISBLANK( 'F_Input Override'!I2193 ), 'F_Inputs - BP'!I2193, 'F_Input Override'!I2193 ) )</f>
        <v/>
      </c>
      <c r="J2193" s="58" t="str">
        <f xml:space="preserve"> IF( ISNA( 'F_Input Override'!J2193 ), "", IF( ISBLANK( 'F_Input Override'!J2193 ), 'F_Inputs - BP'!J2193, 'F_Input Override'!J2193 ) )</f>
        <v/>
      </c>
      <c r="K2193" s="64" t="str">
        <f xml:space="preserve"> INDEX(Lookup!C:C, MATCH('Inp - BP final'!B2193, Lookup!B:B, 0),)</f>
        <v>WWN+ - Enh capex</v>
      </c>
    </row>
    <row r="2194" spans="1:12">
      <c r="A2194" t="s">
        <v>359</v>
      </c>
      <c r="B2194" t="s">
        <v>161</v>
      </c>
      <c r="C2194" t="s">
        <v>162</v>
      </c>
      <c r="D2194" t="s">
        <v>47</v>
      </c>
      <c r="E2194" t="s">
        <v>41</v>
      </c>
      <c r="F2194" s="58" t="str">
        <f xml:space="preserve"> IF( ISNA( 'F_Input Override'!F2194 ), "", IF( ISBLANK( 'F_Input Override'!F2194 ), 'F_Inputs - BP'!F2194, 'F_Input Override'!F2194 ) )</f>
        <v/>
      </c>
      <c r="G2194" s="58" t="str">
        <f xml:space="preserve"> IF( ISNA( 'F_Input Override'!G2194 ), "", IF( ISBLANK( 'F_Input Override'!G2194 ), 'F_Inputs - BP'!G2194, 'F_Input Override'!G2194 ) )</f>
        <v/>
      </c>
      <c r="H2194" s="58" t="str">
        <f xml:space="preserve"> IF( ISNA( 'F_Input Override'!H2194 ), "", IF( ISBLANK( 'F_Input Override'!H2194 ), 'F_Inputs - BP'!H2194, 'F_Input Override'!H2194 ) )</f>
        <v/>
      </c>
      <c r="I2194" s="58" t="str">
        <f xml:space="preserve"> IF( ISNA( 'F_Input Override'!I2194 ), "", IF( ISBLANK( 'F_Input Override'!I2194 ), 'F_Inputs - BP'!I2194, 'F_Input Override'!I2194 ) )</f>
        <v/>
      </c>
      <c r="J2194" s="58" t="str">
        <f xml:space="preserve"> IF( ISNA( 'F_Input Override'!J2194 ), "", IF( ISBLANK( 'F_Input Override'!J2194 ), 'F_Inputs - BP'!J2194, 'F_Input Override'!J2194 ) )</f>
        <v/>
      </c>
      <c r="K2194" s="64" t="str">
        <f xml:space="preserve"> INDEX(Lookup!C:C, MATCH('Inp - BP final'!B2194, Lookup!B:B, 0),)</f>
        <v>WWN+ - Enh capex</v>
      </c>
    </row>
    <row r="2195" spans="1:12">
      <c r="A2195" t="s">
        <v>359</v>
      </c>
      <c r="B2195" t="s">
        <v>163</v>
      </c>
      <c r="C2195" t="s">
        <v>164</v>
      </c>
      <c r="D2195" t="s">
        <v>47</v>
      </c>
      <c r="E2195" t="s">
        <v>41</v>
      </c>
      <c r="F2195" s="58" t="str">
        <f xml:space="preserve"> IF( ISNA( 'F_Input Override'!F2195 ), "", IF( ISBLANK( 'F_Input Override'!F2195 ), 'F_Inputs - BP'!F2195, 'F_Input Override'!F2195 ) )</f>
        <v/>
      </c>
      <c r="G2195" s="58" t="str">
        <f xml:space="preserve"> IF( ISNA( 'F_Input Override'!G2195 ), "", IF( ISBLANK( 'F_Input Override'!G2195 ), 'F_Inputs - BP'!G2195, 'F_Input Override'!G2195 ) )</f>
        <v/>
      </c>
      <c r="H2195" s="58" t="str">
        <f xml:space="preserve"> IF( ISNA( 'F_Input Override'!H2195 ), "", IF( ISBLANK( 'F_Input Override'!H2195 ), 'F_Inputs - BP'!H2195, 'F_Input Override'!H2195 ) )</f>
        <v/>
      </c>
      <c r="I2195" s="58" t="str">
        <f xml:space="preserve"> IF( ISNA( 'F_Input Override'!I2195 ), "", IF( ISBLANK( 'F_Input Override'!I2195 ), 'F_Inputs - BP'!I2195, 'F_Input Override'!I2195 ) )</f>
        <v/>
      </c>
      <c r="J2195" s="58" t="str">
        <f xml:space="preserve"> IF( ISNA( 'F_Input Override'!J2195 ), "", IF( ISBLANK( 'F_Input Override'!J2195 ), 'F_Inputs - BP'!J2195, 'F_Input Override'!J2195 ) )</f>
        <v/>
      </c>
      <c r="K2195" s="64" t="str">
        <f xml:space="preserve"> INDEX(Lookup!C:C, MATCH('Inp - BP final'!B2195, Lookup!B:B, 0),)</f>
        <v>WWN+ - Enh capex</v>
      </c>
    </row>
    <row r="2196" spans="1:12">
      <c r="A2196" t="s">
        <v>359</v>
      </c>
      <c r="B2196" t="s">
        <v>165</v>
      </c>
      <c r="C2196" t="s">
        <v>166</v>
      </c>
      <c r="D2196" t="s">
        <v>47</v>
      </c>
      <c r="E2196" t="s">
        <v>41</v>
      </c>
      <c r="F2196" s="58" t="str">
        <f xml:space="preserve"> IF( ISNA( 'F_Input Override'!F2196 ), "", IF( ISBLANK( 'F_Input Override'!F2196 ), 'F_Inputs - BP'!F2196, 'F_Input Override'!F2196 ) )</f>
        <v/>
      </c>
      <c r="G2196" s="58" t="str">
        <f xml:space="preserve"> IF( ISNA( 'F_Input Override'!G2196 ), "", IF( ISBLANK( 'F_Input Override'!G2196 ), 'F_Inputs - BP'!G2196, 'F_Input Override'!G2196 ) )</f>
        <v/>
      </c>
      <c r="H2196" s="58" t="str">
        <f xml:space="preserve"> IF( ISNA( 'F_Input Override'!H2196 ), "", IF( ISBLANK( 'F_Input Override'!H2196 ), 'F_Inputs - BP'!H2196, 'F_Input Override'!H2196 ) )</f>
        <v/>
      </c>
      <c r="I2196" s="58" t="str">
        <f xml:space="preserve"> IF( ISNA( 'F_Input Override'!I2196 ), "", IF( ISBLANK( 'F_Input Override'!I2196 ), 'F_Inputs - BP'!I2196, 'F_Input Override'!I2196 ) )</f>
        <v/>
      </c>
      <c r="J2196" s="58" t="str">
        <f xml:space="preserve"> IF( ISNA( 'F_Input Override'!J2196 ), "", IF( ISBLANK( 'F_Input Override'!J2196 ), 'F_Inputs - BP'!J2196, 'F_Input Override'!J2196 ) )</f>
        <v/>
      </c>
      <c r="K2196" s="64" t="str">
        <f xml:space="preserve"> INDEX(Lookup!C:C, MATCH('Inp - BP final'!B2196, Lookup!B:B, 0),)</f>
        <v>WWN+ - Enh capex</v>
      </c>
    </row>
    <row r="2197" spans="1:12">
      <c r="A2197" t="s">
        <v>359</v>
      </c>
      <c r="B2197" t="s">
        <v>167</v>
      </c>
      <c r="C2197" t="s">
        <v>168</v>
      </c>
      <c r="D2197" t="s">
        <v>47</v>
      </c>
      <c r="E2197" t="s">
        <v>41</v>
      </c>
      <c r="F2197" s="58" t="str">
        <f xml:space="preserve"> IF( ISNA( 'F_Input Override'!F2197 ), "", IF( ISBLANK( 'F_Input Override'!F2197 ), 'F_Inputs - BP'!F2197, 'F_Input Override'!F2197 ) )</f>
        <v/>
      </c>
      <c r="G2197" s="58" t="str">
        <f xml:space="preserve"> IF( ISNA( 'F_Input Override'!G2197 ), "", IF( ISBLANK( 'F_Input Override'!G2197 ), 'F_Inputs - BP'!G2197, 'F_Input Override'!G2197 ) )</f>
        <v/>
      </c>
      <c r="H2197" s="58" t="str">
        <f xml:space="preserve"> IF( ISNA( 'F_Input Override'!H2197 ), "", IF( ISBLANK( 'F_Input Override'!H2197 ), 'F_Inputs - BP'!H2197, 'F_Input Override'!H2197 ) )</f>
        <v/>
      </c>
      <c r="I2197" s="58" t="str">
        <f xml:space="preserve"> IF( ISNA( 'F_Input Override'!I2197 ), "", IF( ISBLANK( 'F_Input Override'!I2197 ), 'F_Inputs - BP'!I2197, 'F_Input Override'!I2197 ) )</f>
        <v/>
      </c>
      <c r="J2197" s="58" t="str">
        <f xml:space="preserve"> IF( ISNA( 'F_Input Override'!J2197 ), "", IF( ISBLANK( 'F_Input Override'!J2197 ), 'F_Inputs - BP'!J2197, 'F_Input Override'!J2197 ) )</f>
        <v/>
      </c>
      <c r="K2197" s="64" t="str">
        <f xml:space="preserve"> INDEX(Lookup!C:C, MATCH('Inp - BP final'!B2197, Lookup!B:B, 0),)</f>
        <v>BIO - Enh capex</v>
      </c>
    </row>
    <row r="2198" spans="1:12">
      <c r="A2198" t="s">
        <v>359</v>
      </c>
      <c r="B2198" t="s">
        <v>169</v>
      </c>
      <c r="C2198" t="s">
        <v>170</v>
      </c>
      <c r="D2198" t="s">
        <v>47</v>
      </c>
      <c r="E2198" t="s">
        <v>41</v>
      </c>
      <c r="F2198" s="58" t="str">
        <f xml:space="preserve"> IF( ISNA( 'F_Input Override'!F2198 ), "", IF( ISBLANK( 'F_Input Override'!F2198 ), 'F_Inputs - BP'!F2198, 'F_Input Override'!F2198 ) )</f>
        <v/>
      </c>
      <c r="G2198" s="58" t="str">
        <f xml:space="preserve"> IF( ISNA( 'F_Input Override'!G2198 ), "", IF( ISBLANK( 'F_Input Override'!G2198 ), 'F_Inputs - BP'!G2198, 'F_Input Override'!G2198 ) )</f>
        <v/>
      </c>
      <c r="H2198" s="58" t="str">
        <f xml:space="preserve"> IF( ISNA( 'F_Input Override'!H2198 ), "", IF( ISBLANK( 'F_Input Override'!H2198 ), 'F_Inputs - BP'!H2198, 'F_Input Override'!H2198 ) )</f>
        <v/>
      </c>
      <c r="I2198" s="58" t="str">
        <f xml:space="preserve"> IF( ISNA( 'F_Input Override'!I2198 ), "", IF( ISBLANK( 'F_Input Override'!I2198 ), 'F_Inputs - BP'!I2198, 'F_Input Override'!I2198 ) )</f>
        <v/>
      </c>
      <c r="J2198" s="58" t="str">
        <f xml:space="preserve"> IF( ISNA( 'F_Input Override'!J2198 ), "", IF( ISBLANK( 'F_Input Override'!J2198 ), 'F_Inputs - BP'!J2198, 'F_Input Override'!J2198 ) )</f>
        <v/>
      </c>
      <c r="K2198" s="64" t="str">
        <f xml:space="preserve"> INDEX(Lookup!C:C, MATCH('Inp - BP final'!B2198, Lookup!B:B, 0),)</f>
        <v>BIO - Enh capex</v>
      </c>
    </row>
    <row r="2199" spans="1:12">
      <c r="A2199" t="s">
        <v>359</v>
      </c>
      <c r="B2199" t="s">
        <v>171</v>
      </c>
      <c r="C2199" t="s">
        <v>172</v>
      </c>
      <c r="D2199" t="s">
        <v>47</v>
      </c>
      <c r="E2199" t="s">
        <v>41</v>
      </c>
      <c r="F2199" s="58" t="str">
        <f xml:space="preserve"> IF( ISNA( 'F_Input Override'!F2199 ), "", IF( ISBLANK( 'F_Input Override'!F2199 ), 'F_Inputs - BP'!F2199, 'F_Input Override'!F2199 ) )</f>
        <v/>
      </c>
      <c r="G2199" s="58" t="str">
        <f xml:space="preserve"> IF( ISNA( 'F_Input Override'!G2199 ), "", IF( ISBLANK( 'F_Input Override'!G2199 ), 'F_Inputs - BP'!G2199, 'F_Input Override'!G2199 ) )</f>
        <v/>
      </c>
      <c r="H2199" s="58" t="str">
        <f xml:space="preserve"> IF( ISNA( 'F_Input Override'!H2199 ), "", IF( ISBLANK( 'F_Input Override'!H2199 ), 'F_Inputs - BP'!H2199, 'F_Input Override'!H2199 ) )</f>
        <v/>
      </c>
      <c r="I2199" s="58" t="str">
        <f xml:space="preserve"> IF( ISNA( 'F_Input Override'!I2199 ), "", IF( ISBLANK( 'F_Input Override'!I2199 ), 'F_Inputs - BP'!I2199, 'F_Input Override'!I2199 ) )</f>
        <v/>
      </c>
      <c r="J2199" s="58" t="str">
        <f xml:space="preserve"> IF( ISNA( 'F_Input Override'!J2199 ), "", IF( ISBLANK( 'F_Input Override'!J2199 ), 'F_Inputs - BP'!J2199, 'F_Input Override'!J2199 ) )</f>
        <v/>
      </c>
      <c r="K2199" s="64" t="str">
        <f xml:space="preserve"> INDEX(Lookup!C:C, MATCH('Inp - BP final'!B2199, Lookup!B:B, 0),)</f>
        <v>BIO - Enh capex</v>
      </c>
    </row>
    <row r="2200" spans="1:12">
      <c r="A2200" t="s">
        <v>359</v>
      </c>
      <c r="B2200" t="s">
        <v>173</v>
      </c>
      <c r="C2200" t="s">
        <v>174</v>
      </c>
      <c r="D2200" t="s">
        <v>47</v>
      </c>
      <c r="E2200" t="s">
        <v>41</v>
      </c>
      <c r="F2200" s="58" t="str">
        <f xml:space="preserve"> IF( ISNA( 'F_Input Override'!F2200 ), "", IF( ISBLANK( 'F_Input Override'!F2200 ), 'F_Inputs - BP'!F2200, 'F_Input Override'!F2200 ) )</f>
        <v/>
      </c>
      <c r="G2200" s="58" t="str">
        <f xml:space="preserve"> IF( ISNA( 'F_Input Override'!G2200 ), "", IF( ISBLANK( 'F_Input Override'!G2200 ), 'F_Inputs - BP'!G2200, 'F_Input Override'!G2200 ) )</f>
        <v/>
      </c>
      <c r="H2200" s="58" t="str">
        <f xml:space="preserve"> IF( ISNA( 'F_Input Override'!H2200 ), "", IF( ISBLANK( 'F_Input Override'!H2200 ), 'F_Inputs - BP'!H2200, 'F_Input Override'!H2200 ) )</f>
        <v/>
      </c>
      <c r="I2200" s="58" t="str">
        <f xml:space="preserve"> IF( ISNA( 'F_Input Override'!I2200 ), "", IF( ISBLANK( 'F_Input Override'!I2200 ), 'F_Inputs - BP'!I2200, 'F_Input Override'!I2200 ) )</f>
        <v/>
      </c>
      <c r="J2200" s="58" t="str">
        <f xml:space="preserve"> IF( ISNA( 'F_Input Override'!J2200 ), "", IF( ISBLANK( 'F_Input Override'!J2200 ), 'F_Inputs - BP'!J2200, 'F_Input Override'!J2200 ) )</f>
        <v/>
      </c>
      <c r="K2200" s="64" t="str">
        <f xml:space="preserve"> INDEX(Lookup!C:C, MATCH('Inp - BP final'!B2200, Lookup!B:B, 0),)</f>
        <v>ADDN1 - Enh capex</v>
      </c>
    </row>
    <row r="2201" spans="1:12">
      <c r="A2201" t="s">
        <v>359</v>
      </c>
      <c r="B2201" t="s">
        <v>175</v>
      </c>
      <c r="C2201" t="s">
        <v>176</v>
      </c>
      <c r="D2201" t="s">
        <v>47</v>
      </c>
      <c r="E2201" t="s">
        <v>41</v>
      </c>
      <c r="F2201" s="58" t="str">
        <f xml:space="preserve"> IF( ISNA( 'F_Input Override'!F2201 ), "", IF( ISBLANK( 'F_Input Override'!F2201 ), 'F_Inputs - BP'!F2201, 'F_Input Override'!F2201 ) )</f>
        <v/>
      </c>
      <c r="G2201" s="58" t="str">
        <f xml:space="preserve"> IF( ISNA( 'F_Input Override'!G2201 ), "", IF( ISBLANK( 'F_Input Override'!G2201 ), 'F_Inputs - BP'!G2201, 'F_Input Override'!G2201 ) )</f>
        <v/>
      </c>
      <c r="H2201" s="58" t="str">
        <f xml:space="preserve"> IF( ISNA( 'F_Input Override'!H2201 ), "", IF( ISBLANK( 'F_Input Override'!H2201 ), 'F_Inputs - BP'!H2201, 'F_Input Override'!H2201 ) )</f>
        <v/>
      </c>
      <c r="I2201" s="58" t="str">
        <f xml:space="preserve"> IF( ISNA( 'F_Input Override'!I2201 ), "", IF( ISBLANK( 'F_Input Override'!I2201 ), 'F_Inputs - BP'!I2201, 'F_Input Override'!I2201 ) )</f>
        <v/>
      </c>
      <c r="J2201" s="58" t="str">
        <f xml:space="preserve"> IF( ISNA( 'F_Input Override'!J2201 ), "", IF( ISBLANK( 'F_Input Override'!J2201 ), 'F_Inputs - BP'!J2201, 'F_Input Override'!J2201 ) )</f>
        <v/>
      </c>
      <c r="K2201" s="64" t="str">
        <f xml:space="preserve"> INDEX(Lookup!C:C, MATCH('Inp - BP final'!B2201, Lookup!B:B, 0),)</f>
        <v>ADDN2 - Enh capex</v>
      </c>
    </row>
    <row r="2202" spans="1:12">
      <c r="A2202" t="s">
        <v>359</v>
      </c>
      <c r="B2202" t="s">
        <v>177</v>
      </c>
      <c r="C2202" t="s">
        <v>93</v>
      </c>
      <c r="D2202" t="s">
        <v>47</v>
      </c>
      <c r="E2202" t="s">
        <v>41</v>
      </c>
      <c r="F2202" s="58">
        <f xml:space="preserve"> IF( ISNA( 'F_Input Override'!F2202 ), "", IF( ISBLANK( 'F_Input Override'!F2202 ), 'F_Inputs - BP'!F2202, 'F_Input Override'!F2202 ) )</f>
        <v>0</v>
      </c>
      <c r="G2202" s="58">
        <f xml:space="preserve"> IF( ISNA( 'F_Input Override'!G2202 ), "", IF( ISBLANK( 'F_Input Override'!G2202 ), 'F_Inputs - BP'!G2202, 'F_Input Override'!G2202 ) )</f>
        <v>0</v>
      </c>
      <c r="H2202" s="58">
        <f xml:space="preserve"> IF( ISNA( 'F_Input Override'!H2202 ), "", IF( ISBLANK( 'F_Input Override'!H2202 ), 'F_Inputs - BP'!H2202, 'F_Input Override'!H2202 ) )</f>
        <v>0</v>
      </c>
      <c r="I2202" s="58">
        <f xml:space="preserve"> IF( ISNA( 'F_Input Override'!I2202 ), "", IF( ISBLANK( 'F_Input Override'!I2202 ), 'F_Inputs - BP'!I2202, 'F_Input Override'!I2202 ) )</f>
        <v>0</v>
      </c>
      <c r="J2202" s="58">
        <f xml:space="preserve"> IF( ISNA( 'F_Input Override'!J2202 ), "", IF( ISBLANK( 'F_Input Override'!J2202 ), 'F_Inputs - BP'!J2202, 'F_Input Override'!J2202 ) )</f>
        <v>0</v>
      </c>
      <c r="K2202" s="64" t="str">
        <f xml:space="preserve"> INDEX(Lookup!C:C, MATCH('Inp - BP final'!B2202, Lookup!B:B, 0),)</f>
        <v>Total WW - Enh capex</v>
      </c>
      <c r="L2202" t="s">
        <v>366</v>
      </c>
    </row>
    <row r="2203" spans="1:12">
      <c r="A2203" t="s">
        <v>359</v>
      </c>
      <c r="B2203" t="s">
        <v>178</v>
      </c>
      <c r="C2203" t="s">
        <v>179</v>
      </c>
      <c r="D2203" t="s">
        <v>47</v>
      </c>
      <c r="E2203" t="s">
        <v>41</v>
      </c>
      <c r="F2203" s="58" t="str">
        <f xml:space="preserve"> IF( ISNA( 'F_Input Override'!F2203 ), "", IF( ISBLANK( 'F_Input Override'!F2203 ), 'F_Inputs - BP'!F2203, 'F_Input Override'!F2203 ) )</f>
        <v/>
      </c>
      <c r="G2203" s="58" t="str">
        <f xml:space="preserve"> IF( ISNA( 'F_Input Override'!G2203 ), "", IF( ISBLANK( 'F_Input Override'!G2203 ), 'F_Inputs - BP'!G2203, 'F_Input Override'!G2203 ) )</f>
        <v/>
      </c>
      <c r="H2203" s="58" t="str">
        <f xml:space="preserve"> IF( ISNA( 'F_Input Override'!H2203 ), "", IF( ISBLANK( 'F_Input Override'!H2203 ), 'F_Inputs - BP'!H2203, 'F_Input Override'!H2203 ) )</f>
        <v/>
      </c>
      <c r="I2203" s="58" t="str">
        <f xml:space="preserve"> IF( ISNA( 'F_Input Override'!I2203 ), "", IF( ISBLANK( 'F_Input Override'!I2203 ), 'F_Inputs - BP'!I2203, 'F_Input Override'!I2203 ) )</f>
        <v/>
      </c>
      <c r="J2203" s="58" t="str">
        <f xml:space="preserve"> IF( ISNA( 'F_Input Override'!J2203 ), "", IF( ISBLANK( 'F_Input Override'!J2203 ), 'F_Inputs - BP'!J2203, 'F_Input Override'!J2203 ) )</f>
        <v/>
      </c>
      <c r="K2203" s="64" t="str">
        <f xml:space="preserve"> INDEX(Lookup!C:C, MATCH('Inp - BP final'!B2203, Lookup!B:B, 0),)</f>
        <v>Plus capex WWN+</v>
      </c>
    </row>
    <row r="2204" spans="1:12">
      <c r="A2204" t="s">
        <v>359</v>
      </c>
      <c r="B2204" t="s">
        <v>180</v>
      </c>
      <c r="C2204" t="s">
        <v>181</v>
      </c>
      <c r="D2204" t="s">
        <v>47</v>
      </c>
      <c r="E2204" t="s">
        <v>41</v>
      </c>
      <c r="F2204" s="58" t="str">
        <f xml:space="preserve"> IF( ISNA( 'F_Input Override'!F2204 ), "", IF( ISBLANK( 'F_Input Override'!F2204 ), 'F_Inputs - BP'!F2204, 'F_Input Override'!F2204 ) )</f>
        <v/>
      </c>
      <c r="G2204" s="58" t="str">
        <f xml:space="preserve"> IF( ISNA( 'F_Input Override'!G2204 ), "", IF( ISBLANK( 'F_Input Override'!G2204 ), 'F_Inputs - BP'!G2204, 'F_Input Override'!G2204 ) )</f>
        <v/>
      </c>
      <c r="H2204" s="58" t="str">
        <f xml:space="preserve"> IF( ISNA( 'F_Input Override'!H2204 ), "", IF( ISBLANK( 'F_Input Override'!H2204 ), 'F_Inputs - BP'!H2204, 'F_Input Override'!H2204 ) )</f>
        <v/>
      </c>
      <c r="I2204" s="58" t="str">
        <f xml:space="preserve"> IF( ISNA( 'F_Input Override'!I2204 ), "", IF( ISBLANK( 'F_Input Override'!I2204 ), 'F_Inputs - BP'!I2204, 'F_Input Override'!I2204 ) )</f>
        <v/>
      </c>
      <c r="J2204" s="58" t="str">
        <f xml:space="preserve"> IF( ISNA( 'F_Input Override'!J2204 ), "", IF( ISBLANK( 'F_Input Override'!J2204 ), 'F_Inputs - BP'!J2204, 'F_Input Override'!J2204 ) )</f>
        <v/>
      </c>
      <c r="K2204" s="64" t="str">
        <f xml:space="preserve"> INDEX(Lookup!C:C, MATCH('Inp - BP final'!B2204, Lookup!B:B, 0),)</f>
        <v>Plus capex WWN+</v>
      </c>
    </row>
    <row r="2205" spans="1:12">
      <c r="A2205" t="s">
        <v>359</v>
      </c>
      <c r="B2205" t="s">
        <v>182</v>
      </c>
      <c r="C2205" t="s">
        <v>183</v>
      </c>
      <c r="D2205" t="s">
        <v>47</v>
      </c>
      <c r="E2205" t="s">
        <v>41</v>
      </c>
      <c r="F2205" s="58" t="str">
        <f xml:space="preserve"> IF( ISNA( 'F_Input Override'!F2205 ), "", IF( ISBLANK( 'F_Input Override'!F2205 ), 'F_Inputs - BP'!F2205, 'F_Input Override'!F2205 ) )</f>
        <v/>
      </c>
      <c r="G2205" s="58" t="str">
        <f xml:space="preserve"> IF( ISNA( 'F_Input Override'!G2205 ), "", IF( ISBLANK( 'F_Input Override'!G2205 ), 'F_Inputs - BP'!G2205, 'F_Input Override'!G2205 ) )</f>
        <v/>
      </c>
      <c r="H2205" s="58" t="str">
        <f xml:space="preserve"> IF( ISNA( 'F_Input Override'!H2205 ), "", IF( ISBLANK( 'F_Input Override'!H2205 ), 'F_Inputs - BP'!H2205, 'F_Input Override'!H2205 ) )</f>
        <v/>
      </c>
      <c r="I2205" s="58" t="str">
        <f xml:space="preserve"> IF( ISNA( 'F_Input Override'!I2205 ), "", IF( ISBLANK( 'F_Input Override'!I2205 ), 'F_Inputs - BP'!I2205, 'F_Input Override'!I2205 ) )</f>
        <v/>
      </c>
      <c r="J2205" s="58" t="str">
        <f xml:space="preserve"> IF( ISNA( 'F_Input Override'!J2205 ), "", IF( ISBLANK( 'F_Input Override'!J2205 ), 'F_Inputs - BP'!J2205, 'F_Input Override'!J2205 ) )</f>
        <v/>
      </c>
      <c r="K2205" s="64" t="str">
        <f xml:space="preserve"> INDEX(Lookup!C:C, MATCH('Inp - BP final'!B2205, Lookup!B:B, 0),)</f>
        <v>Plus capex WWN+</v>
      </c>
    </row>
    <row r="2206" spans="1:12">
      <c r="A2206" t="s">
        <v>359</v>
      </c>
      <c r="B2206" t="s">
        <v>184</v>
      </c>
      <c r="C2206" t="s">
        <v>185</v>
      </c>
      <c r="D2206" t="s">
        <v>47</v>
      </c>
      <c r="E2206" t="s">
        <v>41</v>
      </c>
      <c r="F2206" s="58" t="str">
        <f xml:space="preserve"> IF( ISNA( 'F_Input Override'!F2206 ), "", IF( ISBLANK( 'F_Input Override'!F2206 ), 'F_Inputs - BP'!F2206, 'F_Input Override'!F2206 ) )</f>
        <v/>
      </c>
      <c r="G2206" s="58" t="str">
        <f xml:space="preserve"> IF( ISNA( 'F_Input Override'!G2206 ), "", IF( ISBLANK( 'F_Input Override'!G2206 ), 'F_Inputs - BP'!G2206, 'F_Input Override'!G2206 ) )</f>
        <v/>
      </c>
      <c r="H2206" s="58" t="str">
        <f xml:space="preserve"> IF( ISNA( 'F_Input Override'!H2206 ), "", IF( ISBLANK( 'F_Input Override'!H2206 ), 'F_Inputs - BP'!H2206, 'F_Input Override'!H2206 ) )</f>
        <v/>
      </c>
      <c r="I2206" s="58" t="str">
        <f xml:space="preserve"> IF( ISNA( 'F_Input Override'!I2206 ), "", IF( ISBLANK( 'F_Input Override'!I2206 ), 'F_Inputs - BP'!I2206, 'F_Input Override'!I2206 ) )</f>
        <v/>
      </c>
      <c r="J2206" s="58" t="str">
        <f xml:space="preserve"> IF( ISNA( 'F_Input Override'!J2206 ), "", IF( ISBLANK( 'F_Input Override'!J2206 ), 'F_Inputs - BP'!J2206, 'F_Input Override'!J2206 ) )</f>
        <v/>
      </c>
      <c r="K2206" s="64" t="str">
        <f xml:space="preserve"> INDEX(Lookup!C:C, MATCH('Inp - BP final'!B2206, Lookup!B:B, 0),)</f>
        <v>Plus capex WWN+</v>
      </c>
    </row>
    <row r="2207" spans="1:12">
      <c r="A2207" t="s">
        <v>359</v>
      </c>
      <c r="B2207" t="s">
        <v>186</v>
      </c>
      <c r="C2207" t="s">
        <v>187</v>
      </c>
      <c r="D2207" t="s">
        <v>47</v>
      </c>
      <c r="E2207" t="s">
        <v>41</v>
      </c>
      <c r="F2207" s="58" t="str">
        <f xml:space="preserve"> IF( ISNA( 'F_Input Override'!F2207 ), "", IF( ISBLANK( 'F_Input Override'!F2207 ), 'F_Inputs - BP'!F2207, 'F_Input Override'!F2207 ) )</f>
        <v/>
      </c>
      <c r="G2207" s="58" t="str">
        <f xml:space="preserve"> IF( ISNA( 'F_Input Override'!G2207 ), "", IF( ISBLANK( 'F_Input Override'!G2207 ), 'F_Inputs - BP'!G2207, 'F_Input Override'!G2207 ) )</f>
        <v/>
      </c>
      <c r="H2207" s="58" t="str">
        <f xml:space="preserve"> IF( ISNA( 'F_Input Override'!H2207 ), "", IF( ISBLANK( 'F_Input Override'!H2207 ), 'F_Inputs - BP'!H2207, 'F_Input Override'!H2207 ) )</f>
        <v/>
      </c>
      <c r="I2207" s="58" t="str">
        <f xml:space="preserve"> IF( ISNA( 'F_Input Override'!I2207 ), "", IF( ISBLANK( 'F_Input Override'!I2207 ), 'F_Inputs - BP'!I2207, 'F_Input Override'!I2207 ) )</f>
        <v/>
      </c>
      <c r="J2207" s="58" t="str">
        <f xml:space="preserve"> IF( ISNA( 'F_Input Override'!J2207 ), "", IF( ISBLANK( 'F_Input Override'!J2207 ), 'F_Inputs - BP'!J2207, 'F_Input Override'!J2207 ) )</f>
        <v/>
      </c>
      <c r="K2207" s="64" t="str">
        <f xml:space="preserve"> INDEX(Lookup!C:C, MATCH('Inp - BP final'!B2207, Lookup!B:B, 0),)</f>
        <v>Plus capex WWN+</v>
      </c>
    </row>
    <row r="2208" spans="1:12">
      <c r="A2208" t="s">
        <v>359</v>
      </c>
      <c r="B2208" t="s">
        <v>188</v>
      </c>
      <c r="C2208" t="s">
        <v>189</v>
      </c>
      <c r="D2208" t="s">
        <v>47</v>
      </c>
      <c r="E2208" t="s">
        <v>41</v>
      </c>
      <c r="F2208" s="58" t="str">
        <f xml:space="preserve"> IF( ISNA( 'F_Input Override'!F2208 ), "", IF( ISBLANK( 'F_Input Override'!F2208 ), 'F_Inputs - BP'!F2208, 'F_Input Override'!F2208 ) )</f>
        <v/>
      </c>
      <c r="G2208" s="58" t="str">
        <f xml:space="preserve"> IF( ISNA( 'F_Input Override'!G2208 ), "", IF( ISBLANK( 'F_Input Override'!G2208 ), 'F_Inputs - BP'!G2208, 'F_Input Override'!G2208 ) )</f>
        <v/>
      </c>
      <c r="H2208" s="58" t="str">
        <f xml:space="preserve"> IF( ISNA( 'F_Input Override'!H2208 ), "", IF( ISBLANK( 'F_Input Override'!H2208 ), 'F_Inputs - BP'!H2208, 'F_Input Override'!H2208 ) )</f>
        <v/>
      </c>
      <c r="I2208" s="58" t="str">
        <f xml:space="preserve"> IF( ISNA( 'F_Input Override'!I2208 ), "", IF( ISBLANK( 'F_Input Override'!I2208 ), 'F_Inputs - BP'!I2208, 'F_Input Override'!I2208 ) )</f>
        <v/>
      </c>
      <c r="J2208" s="58" t="str">
        <f xml:space="preserve"> IF( ISNA( 'F_Input Override'!J2208 ), "", IF( ISBLANK( 'F_Input Override'!J2208 ), 'F_Inputs - BP'!J2208, 'F_Input Override'!J2208 ) )</f>
        <v/>
      </c>
      <c r="K2208" s="64" t="str">
        <f xml:space="preserve"> INDEX(Lookup!C:C, MATCH('Inp - BP final'!B2208, Lookup!B:B, 0),)</f>
        <v>Plus capex BIO</v>
      </c>
    </row>
    <row r="2209" spans="1:11">
      <c r="A2209" t="s">
        <v>359</v>
      </c>
      <c r="B2209" t="s">
        <v>190</v>
      </c>
      <c r="C2209" t="s">
        <v>191</v>
      </c>
      <c r="D2209" t="s">
        <v>47</v>
      </c>
      <c r="E2209" t="s">
        <v>41</v>
      </c>
      <c r="F2209" s="58" t="str">
        <f xml:space="preserve"> IF( ISNA( 'F_Input Override'!F2209 ), "", IF( ISBLANK( 'F_Input Override'!F2209 ), 'F_Inputs - BP'!F2209, 'F_Input Override'!F2209 ) )</f>
        <v/>
      </c>
      <c r="G2209" s="58" t="str">
        <f xml:space="preserve"> IF( ISNA( 'F_Input Override'!G2209 ), "", IF( ISBLANK( 'F_Input Override'!G2209 ), 'F_Inputs - BP'!G2209, 'F_Input Override'!G2209 ) )</f>
        <v/>
      </c>
      <c r="H2209" s="58" t="str">
        <f xml:space="preserve"> IF( ISNA( 'F_Input Override'!H2209 ), "", IF( ISBLANK( 'F_Input Override'!H2209 ), 'F_Inputs - BP'!H2209, 'F_Input Override'!H2209 ) )</f>
        <v/>
      </c>
      <c r="I2209" s="58" t="str">
        <f xml:space="preserve"> IF( ISNA( 'F_Input Override'!I2209 ), "", IF( ISBLANK( 'F_Input Override'!I2209 ), 'F_Inputs - BP'!I2209, 'F_Input Override'!I2209 ) )</f>
        <v/>
      </c>
      <c r="J2209" s="58" t="str">
        <f xml:space="preserve"> IF( ISNA( 'F_Input Override'!J2209 ), "", IF( ISBLANK( 'F_Input Override'!J2209 ), 'F_Inputs - BP'!J2209, 'F_Input Override'!J2209 ) )</f>
        <v/>
      </c>
      <c r="K2209" s="64" t="str">
        <f xml:space="preserve"> INDEX(Lookup!C:C, MATCH('Inp - BP final'!B2209, Lookup!B:B, 0),)</f>
        <v>Plus capex BIO</v>
      </c>
    </row>
    <row r="2210" spans="1:11">
      <c r="A2210" t="s">
        <v>359</v>
      </c>
      <c r="B2210" t="s">
        <v>192</v>
      </c>
      <c r="C2210" t="s">
        <v>193</v>
      </c>
      <c r="D2210" t="s">
        <v>47</v>
      </c>
      <c r="E2210" t="s">
        <v>41</v>
      </c>
      <c r="F2210" s="58" t="str">
        <f xml:space="preserve"> IF( ISNA( 'F_Input Override'!F2210 ), "", IF( ISBLANK( 'F_Input Override'!F2210 ), 'F_Inputs - BP'!F2210, 'F_Input Override'!F2210 ) )</f>
        <v/>
      </c>
      <c r="G2210" s="58" t="str">
        <f xml:space="preserve"> IF( ISNA( 'F_Input Override'!G2210 ), "", IF( ISBLANK( 'F_Input Override'!G2210 ), 'F_Inputs - BP'!G2210, 'F_Input Override'!G2210 ) )</f>
        <v/>
      </c>
      <c r="H2210" s="58" t="str">
        <f xml:space="preserve"> IF( ISNA( 'F_Input Override'!H2210 ), "", IF( ISBLANK( 'F_Input Override'!H2210 ), 'F_Inputs - BP'!H2210, 'F_Input Override'!H2210 ) )</f>
        <v/>
      </c>
      <c r="I2210" s="58" t="str">
        <f xml:space="preserve"> IF( ISNA( 'F_Input Override'!I2210 ), "", IF( ISBLANK( 'F_Input Override'!I2210 ), 'F_Inputs - BP'!I2210, 'F_Input Override'!I2210 ) )</f>
        <v/>
      </c>
      <c r="J2210" s="58" t="str">
        <f xml:space="preserve"> IF( ISNA( 'F_Input Override'!J2210 ), "", IF( ISBLANK( 'F_Input Override'!J2210 ), 'F_Inputs - BP'!J2210, 'F_Input Override'!J2210 ) )</f>
        <v/>
      </c>
      <c r="K2210" s="64" t="str">
        <f xml:space="preserve"> INDEX(Lookup!C:C, MATCH('Inp - BP final'!B2210, Lookup!B:B, 0),)</f>
        <v>Plus capex BIO</v>
      </c>
    </row>
    <row r="2211" spans="1:11">
      <c r="A2211" t="s">
        <v>359</v>
      </c>
      <c r="B2211" t="s">
        <v>194</v>
      </c>
      <c r="C2211" t="s">
        <v>195</v>
      </c>
      <c r="D2211" t="s">
        <v>47</v>
      </c>
      <c r="E2211" t="s">
        <v>41</v>
      </c>
      <c r="F2211" s="58" t="str">
        <f xml:space="preserve"> IF( ISNA( 'F_Input Override'!F2211 ), "", IF( ISBLANK( 'F_Input Override'!F2211 ), 'F_Inputs - BP'!F2211, 'F_Input Override'!F2211 ) )</f>
        <v/>
      </c>
      <c r="G2211" s="58" t="str">
        <f xml:space="preserve"> IF( ISNA( 'F_Input Override'!G2211 ), "", IF( ISBLANK( 'F_Input Override'!G2211 ), 'F_Inputs - BP'!G2211, 'F_Input Override'!G2211 ) )</f>
        <v/>
      </c>
      <c r="H2211" s="58" t="str">
        <f xml:space="preserve"> IF( ISNA( 'F_Input Override'!H2211 ), "", IF( ISBLANK( 'F_Input Override'!H2211 ), 'F_Inputs - BP'!H2211, 'F_Input Override'!H2211 ) )</f>
        <v/>
      </c>
      <c r="I2211" s="58" t="str">
        <f xml:space="preserve"> IF( ISNA( 'F_Input Override'!I2211 ), "", IF( ISBLANK( 'F_Input Override'!I2211 ), 'F_Inputs - BP'!I2211, 'F_Input Override'!I2211 ) )</f>
        <v/>
      </c>
      <c r="J2211" s="58" t="str">
        <f xml:space="preserve"> IF( ISNA( 'F_Input Override'!J2211 ), "", IF( ISBLANK( 'F_Input Override'!J2211 ), 'F_Inputs - BP'!J2211, 'F_Input Override'!J2211 ) )</f>
        <v/>
      </c>
      <c r="K2211" s="64" t="str">
        <f xml:space="preserve"> INDEX(Lookup!C:C, MATCH('Inp - BP final'!B2211, Lookup!B:B, 0),)</f>
        <v>Plus capex ADDN1</v>
      </c>
    </row>
    <row r="2212" spans="1:11">
      <c r="A2212" t="s">
        <v>359</v>
      </c>
      <c r="B2212" t="s">
        <v>196</v>
      </c>
      <c r="C2212" t="s">
        <v>197</v>
      </c>
      <c r="D2212" t="s">
        <v>47</v>
      </c>
      <c r="E2212" t="s">
        <v>41</v>
      </c>
      <c r="F2212" s="58" t="str">
        <f xml:space="preserve"> IF( ISNA( 'F_Input Override'!F2212 ), "", IF( ISBLANK( 'F_Input Override'!F2212 ), 'F_Inputs - BP'!F2212, 'F_Input Override'!F2212 ) )</f>
        <v/>
      </c>
      <c r="G2212" s="58" t="str">
        <f xml:space="preserve"> IF( ISNA( 'F_Input Override'!G2212 ), "", IF( ISBLANK( 'F_Input Override'!G2212 ), 'F_Inputs - BP'!G2212, 'F_Input Override'!G2212 ) )</f>
        <v/>
      </c>
      <c r="H2212" s="58" t="str">
        <f xml:space="preserve"> IF( ISNA( 'F_Input Override'!H2212 ), "", IF( ISBLANK( 'F_Input Override'!H2212 ), 'F_Inputs - BP'!H2212, 'F_Input Override'!H2212 ) )</f>
        <v/>
      </c>
      <c r="I2212" s="58" t="str">
        <f xml:space="preserve"> IF( ISNA( 'F_Input Override'!I2212 ), "", IF( ISBLANK( 'F_Input Override'!I2212 ), 'F_Inputs - BP'!I2212, 'F_Input Override'!I2212 ) )</f>
        <v/>
      </c>
      <c r="J2212" s="58" t="str">
        <f xml:space="preserve"> IF( ISNA( 'F_Input Override'!J2212 ), "", IF( ISBLANK( 'F_Input Override'!J2212 ), 'F_Inputs - BP'!J2212, 'F_Input Override'!J2212 ) )</f>
        <v/>
      </c>
      <c r="K2212" s="64" t="str">
        <f xml:space="preserve"> INDEX(Lookup!C:C, MATCH('Inp - BP final'!B2212, Lookup!B:B, 0),)</f>
        <v>Plus capex ADDN2</v>
      </c>
    </row>
    <row r="2213" spans="1:11">
      <c r="A2213" t="s">
        <v>359</v>
      </c>
      <c r="B2213" t="s">
        <v>198</v>
      </c>
      <c r="C2213" t="s">
        <v>199</v>
      </c>
      <c r="D2213" t="s">
        <v>47</v>
      </c>
      <c r="E2213" t="s">
        <v>41</v>
      </c>
      <c r="F2213" s="58">
        <f xml:space="preserve"> IF( ISNA( 'F_Input Override'!F2213 ), "", IF( ISBLANK( 'F_Input Override'!F2213 ), 'F_Inputs - BP'!F2213, 'F_Input Override'!F2213 ) )</f>
        <v>0</v>
      </c>
      <c r="G2213" s="58">
        <f xml:space="preserve"> IF( ISNA( 'F_Input Override'!G2213 ), "", IF( ISBLANK( 'F_Input Override'!G2213 ), 'F_Inputs - BP'!G2213, 'F_Input Override'!G2213 ) )</f>
        <v>0</v>
      </c>
      <c r="H2213" s="58">
        <f xml:space="preserve"> IF( ISNA( 'F_Input Override'!H2213 ), "", IF( ISBLANK( 'F_Input Override'!H2213 ), 'F_Inputs - BP'!H2213, 'F_Input Override'!H2213 ) )</f>
        <v>0</v>
      </c>
      <c r="I2213" s="58">
        <f xml:space="preserve"> IF( ISNA( 'F_Input Override'!I2213 ), "", IF( ISBLANK( 'F_Input Override'!I2213 ), 'F_Inputs - BP'!I2213, 'F_Input Override'!I2213 ) )</f>
        <v>0</v>
      </c>
      <c r="J2213" s="58">
        <f xml:space="preserve"> IF( ISNA( 'F_Input Override'!J2213 ), "", IF( ISBLANK( 'F_Input Override'!J2213 ), 'F_Inputs - BP'!J2213, 'F_Input Override'!J2213 ) )</f>
        <v>0</v>
      </c>
      <c r="K2213" s="64" t="str">
        <f xml:space="preserve"> INDEX(Lookup!C:C, MATCH('Inp - BP final'!B2213, Lookup!B:B, 0),)</f>
        <v>Plus capex Total</v>
      </c>
    </row>
    <row r="2214" spans="1:11">
      <c r="A2214" t="s">
        <v>359</v>
      </c>
      <c r="B2214" t="s">
        <v>200</v>
      </c>
      <c r="C2214" t="s">
        <v>201</v>
      </c>
      <c r="D2214" t="s">
        <v>47</v>
      </c>
      <c r="E2214" t="s">
        <v>41</v>
      </c>
      <c r="F2214" s="58" t="str">
        <f xml:space="preserve"> IF( ISNA( 'F_Input Override'!F2214 ), "", IF( ISBLANK( 'F_Input Override'!F2214 ), 'F_Inputs - BP'!F2214, 'F_Input Override'!F2214 ) )</f>
        <v/>
      </c>
      <c r="G2214" s="58" t="str">
        <f xml:space="preserve"> IF( ISNA( 'F_Input Override'!G2214 ), "", IF( ISBLANK( 'F_Input Override'!G2214 ), 'F_Inputs - BP'!G2214, 'F_Input Override'!G2214 ) )</f>
        <v/>
      </c>
      <c r="H2214" s="58" t="str">
        <f xml:space="preserve"> IF( ISNA( 'F_Input Override'!H2214 ), "", IF( ISBLANK( 'F_Input Override'!H2214 ), 'F_Inputs - BP'!H2214, 'F_Input Override'!H2214 ) )</f>
        <v/>
      </c>
      <c r="I2214" s="58" t="str">
        <f xml:space="preserve"> IF( ISNA( 'F_Input Override'!I2214 ), "", IF( ISBLANK( 'F_Input Override'!I2214 ), 'F_Inputs - BP'!I2214, 'F_Input Override'!I2214 ) )</f>
        <v/>
      </c>
      <c r="J2214" s="58" t="str">
        <f xml:space="preserve"> IF( ISNA( 'F_Input Override'!J2214 ), "", IF( ISBLANK( 'F_Input Override'!J2214 ), 'F_Inputs - BP'!J2214, 'F_Input Override'!J2214 ) )</f>
        <v/>
      </c>
      <c r="K2214" s="64" t="str">
        <f xml:space="preserve"> INDEX(Lookup!C:C, MATCH('Inp - BP final'!B2214, Lookup!B:B, 0),)</f>
        <v>Plus opex WWN+</v>
      </c>
    </row>
    <row r="2215" spans="1:11">
      <c r="A2215" t="s">
        <v>359</v>
      </c>
      <c r="B2215" t="s">
        <v>202</v>
      </c>
      <c r="C2215" t="s">
        <v>203</v>
      </c>
      <c r="D2215" t="s">
        <v>47</v>
      </c>
      <c r="E2215" t="s">
        <v>41</v>
      </c>
      <c r="F2215" s="58" t="str">
        <f xml:space="preserve"> IF( ISNA( 'F_Input Override'!F2215 ), "", IF( ISBLANK( 'F_Input Override'!F2215 ), 'F_Inputs - BP'!F2215, 'F_Input Override'!F2215 ) )</f>
        <v/>
      </c>
      <c r="G2215" s="58" t="str">
        <f xml:space="preserve"> IF( ISNA( 'F_Input Override'!G2215 ), "", IF( ISBLANK( 'F_Input Override'!G2215 ), 'F_Inputs - BP'!G2215, 'F_Input Override'!G2215 ) )</f>
        <v/>
      </c>
      <c r="H2215" s="58" t="str">
        <f xml:space="preserve"> IF( ISNA( 'F_Input Override'!H2215 ), "", IF( ISBLANK( 'F_Input Override'!H2215 ), 'F_Inputs - BP'!H2215, 'F_Input Override'!H2215 ) )</f>
        <v/>
      </c>
      <c r="I2215" s="58" t="str">
        <f xml:space="preserve"> IF( ISNA( 'F_Input Override'!I2215 ), "", IF( ISBLANK( 'F_Input Override'!I2215 ), 'F_Inputs - BP'!I2215, 'F_Input Override'!I2215 ) )</f>
        <v/>
      </c>
      <c r="J2215" s="58" t="str">
        <f xml:space="preserve"> IF( ISNA( 'F_Input Override'!J2215 ), "", IF( ISBLANK( 'F_Input Override'!J2215 ), 'F_Inputs - BP'!J2215, 'F_Input Override'!J2215 ) )</f>
        <v/>
      </c>
      <c r="K2215" s="64" t="str">
        <f xml:space="preserve"> INDEX(Lookup!C:C, MATCH('Inp - BP final'!B2215, Lookup!B:B, 0),)</f>
        <v>Plus opex WWN+</v>
      </c>
    </row>
    <row r="2216" spans="1:11">
      <c r="A2216" t="s">
        <v>359</v>
      </c>
      <c r="B2216" t="s">
        <v>204</v>
      </c>
      <c r="C2216" t="s">
        <v>205</v>
      </c>
      <c r="D2216" t="s">
        <v>47</v>
      </c>
      <c r="E2216" t="s">
        <v>41</v>
      </c>
      <c r="F2216" s="58" t="str">
        <f xml:space="preserve"> IF( ISNA( 'F_Input Override'!F2216 ), "", IF( ISBLANK( 'F_Input Override'!F2216 ), 'F_Inputs - BP'!F2216, 'F_Input Override'!F2216 ) )</f>
        <v/>
      </c>
      <c r="G2216" s="58" t="str">
        <f xml:space="preserve"> IF( ISNA( 'F_Input Override'!G2216 ), "", IF( ISBLANK( 'F_Input Override'!G2216 ), 'F_Inputs - BP'!G2216, 'F_Input Override'!G2216 ) )</f>
        <v/>
      </c>
      <c r="H2216" s="58" t="str">
        <f xml:space="preserve"> IF( ISNA( 'F_Input Override'!H2216 ), "", IF( ISBLANK( 'F_Input Override'!H2216 ), 'F_Inputs - BP'!H2216, 'F_Input Override'!H2216 ) )</f>
        <v/>
      </c>
      <c r="I2216" s="58" t="str">
        <f xml:space="preserve"> IF( ISNA( 'F_Input Override'!I2216 ), "", IF( ISBLANK( 'F_Input Override'!I2216 ), 'F_Inputs - BP'!I2216, 'F_Input Override'!I2216 ) )</f>
        <v/>
      </c>
      <c r="J2216" s="58" t="str">
        <f xml:space="preserve"> IF( ISNA( 'F_Input Override'!J2216 ), "", IF( ISBLANK( 'F_Input Override'!J2216 ), 'F_Inputs - BP'!J2216, 'F_Input Override'!J2216 ) )</f>
        <v/>
      </c>
      <c r="K2216" s="64" t="str">
        <f xml:space="preserve"> INDEX(Lookup!C:C, MATCH('Inp - BP final'!B2216, Lookup!B:B, 0),)</f>
        <v>Plus opex WWN+</v>
      </c>
    </row>
    <row r="2217" spans="1:11">
      <c r="A2217" t="s">
        <v>359</v>
      </c>
      <c r="B2217" t="s">
        <v>206</v>
      </c>
      <c r="C2217" t="s">
        <v>207</v>
      </c>
      <c r="D2217" t="s">
        <v>47</v>
      </c>
      <c r="E2217" t="s">
        <v>41</v>
      </c>
      <c r="F2217" s="58" t="str">
        <f xml:space="preserve"> IF( ISNA( 'F_Input Override'!F2217 ), "", IF( ISBLANK( 'F_Input Override'!F2217 ), 'F_Inputs - BP'!F2217, 'F_Input Override'!F2217 ) )</f>
        <v/>
      </c>
      <c r="G2217" s="58" t="str">
        <f xml:space="preserve"> IF( ISNA( 'F_Input Override'!G2217 ), "", IF( ISBLANK( 'F_Input Override'!G2217 ), 'F_Inputs - BP'!G2217, 'F_Input Override'!G2217 ) )</f>
        <v/>
      </c>
      <c r="H2217" s="58" t="str">
        <f xml:space="preserve"> IF( ISNA( 'F_Input Override'!H2217 ), "", IF( ISBLANK( 'F_Input Override'!H2217 ), 'F_Inputs - BP'!H2217, 'F_Input Override'!H2217 ) )</f>
        <v/>
      </c>
      <c r="I2217" s="58" t="str">
        <f xml:space="preserve"> IF( ISNA( 'F_Input Override'!I2217 ), "", IF( ISBLANK( 'F_Input Override'!I2217 ), 'F_Inputs - BP'!I2217, 'F_Input Override'!I2217 ) )</f>
        <v/>
      </c>
      <c r="J2217" s="58" t="str">
        <f xml:space="preserve"> IF( ISNA( 'F_Input Override'!J2217 ), "", IF( ISBLANK( 'F_Input Override'!J2217 ), 'F_Inputs - BP'!J2217, 'F_Input Override'!J2217 ) )</f>
        <v/>
      </c>
      <c r="K2217" s="64" t="str">
        <f xml:space="preserve"> INDEX(Lookup!C:C, MATCH('Inp - BP final'!B2217, Lookup!B:B, 0),)</f>
        <v>Plus opex WWN+</v>
      </c>
    </row>
    <row r="2218" spans="1:11">
      <c r="A2218" t="s">
        <v>359</v>
      </c>
      <c r="B2218" t="s">
        <v>208</v>
      </c>
      <c r="C2218" t="s">
        <v>209</v>
      </c>
      <c r="D2218" t="s">
        <v>47</v>
      </c>
      <c r="E2218" t="s">
        <v>41</v>
      </c>
      <c r="F2218" s="58" t="str">
        <f xml:space="preserve"> IF( ISNA( 'F_Input Override'!F2218 ), "", IF( ISBLANK( 'F_Input Override'!F2218 ), 'F_Inputs - BP'!F2218, 'F_Input Override'!F2218 ) )</f>
        <v/>
      </c>
      <c r="G2218" s="58" t="str">
        <f xml:space="preserve"> IF( ISNA( 'F_Input Override'!G2218 ), "", IF( ISBLANK( 'F_Input Override'!G2218 ), 'F_Inputs - BP'!G2218, 'F_Input Override'!G2218 ) )</f>
        <v/>
      </c>
      <c r="H2218" s="58" t="str">
        <f xml:space="preserve"> IF( ISNA( 'F_Input Override'!H2218 ), "", IF( ISBLANK( 'F_Input Override'!H2218 ), 'F_Inputs - BP'!H2218, 'F_Input Override'!H2218 ) )</f>
        <v/>
      </c>
      <c r="I2218" s="58" t="str">
        <f xml:space="preserve"> IF( ISNA( 'F_Input Override'!I2218 ), "", IF( ISBLANK( 'F_Input Override'!I2218 ), 'F_Inputs - BP'!I2218, 'F_Input Override'!I2218 ) )</f>
        <v/>
      </c>
      <c r="J2218" s="58" t="str">
        <f xml:space="preserve"> IF( ISNA( 'F_Input Override'!J2218 ), "", IF( ISBLANK( 'F_Input Override'!J2218 ), 'F_Inputs - BP'!J2218, 'F_Input Override'!J2218 ) )</f>
        <v/>
      </c>
      <c r="K2218" s="64" t="str">
        <f xml:space="preserve"> INDEX(Lookup!C:C, MATCH('Inp - BP final'!B2218, Lookup!B:B, 0),)</f>
        <v>Plus opex WWN+</v>
      </c>
    </row>
    <row r="2219" spans="1:11">
      <c r="A2219" t="s">
        <v>359</v>
      </c>
      <c r="B2219" t="s">
        <v>210</v>
      </c>
      <c r="C2219" t="s">
        <v>211</v>
      </c>
      <c r="D2219" t="s">
        <v>47</v>
      </c>
      <c r="E2219" t="s">
        <v>41</v>
      </c>
      <c r="F2219" s="58" t="str">
        <f xml:space="preserve"> IF( ISNA( 'F_Input Override'!F2219 ), "", IF( ISBLANK( 'F_Input Override'!F2219 ), 'F_Inputs - BP'!F2219, 'F_Input Override'!F2219 ) )</f>
        <v/>
      </c>
      <c r="G2219" s="58" t="str">
        <f xml:space="preserve"> IF( ISNA( 'F_Input Override'!G2219 ), "", IF( ISBLANK( 'F_Input Override'!G2219 ), 'F_Inputs - BP'!G2219, 'F_Input Override'!G2219 ) )</f>
        <v/>
      </c>
      <c r="H2219" s="58" t="str">
        <f xml:space="preserve"> IF( ISNA( 'F_Input Override'!H2219 ), "", IF( ISBLANK( 'F_Input Override'!H2219 ), 'F_Inputs - BP'!H2219, 'F_Input Override'!H2219 ) )</f>
        <v/>
      </c>
      <c r="I2219" s="58" t="str">
        <f xml:space="preserve"> IF( ISNA( 'F_Input Override'!I2219 ), "", IF( ISBLANK( 'F_Input Override'!I2219 ), 'F_Inputs - BP'!I2219, 'F_Input Override'!I2219 ) )</f>
        <v/>
      </c>
      <c r="J2219" s="58" t="str">
        <f xml:space="preserve"> IF( ISNA( 'F_Input Override'!J2219 ), "", IF( ISBLANK( 'F_Input Override'!J2219 ), 'F_Inputs - BP'!J2219, 'F_Input Override'!J2219 ) )</f>
        <v/>
      </c>
      <c r="K2219" s="64" t="str">
        <f xml:space="preserve"> INDEX(Lookup!C:C, MATCH('Inp - BP final'!B2219, Lookup!B:B, 0),)</f>
        <v>Plus opex BIO</v>
      </c>
    </row>
    <row r="2220" spans="1:11">
      <c r="A2220" t="s">
        <v>359</v>
      </c>
      <c r="B2220" t="s">
        <v>212</v>
      </c>
      <c r="C2220" t="s">
        <v>213</v>
      </c>
      <c r="D2220" t="s">
        <v>47</v>
      </c>
      <c r="E2220" t="s">
        <v>41</v>
      </c>
      <c r="F2220" s="58" t="str">
        <f xml:space="preserve"> IF( ISNA( 'F_Input Override'!F2220 ), "", IF( ISBLANK( 'F_Input Override'!F2220 ), 'F_Inputs - BP'!F2220, 'F_Input Override'!F2220 ) )</f>
        <v/>
      </c>
      <c r="G2220" s="58" t="str">
        <f xml:space="preserve"> IF( ISNA( 'F_Input Override'!G2220 ), "", IF( ISBLANK( 'F_Input Override'!G2220 ), 'F_Inputs - BP'!G2220, 'F_Input Override'!G2220 ) )</f>
        <v/>
      </c>
      <c r="H2220" s="58" t="str">
        <f xml:space="preserve"> IF( ISNA( 'F_Input Override'!H2220 ), "", IF( ISBLANK( 'F_Input Override'!H2220 ), 'F_Inputs - BP'!H2220, 'F_Input Override'!H2220 ) )</f>
        <v/>
      </c>
      <c r="I2220" s="58" t="str">
        <f xml:space="preserve"> IF( ISNA( 'F_Input Override'!I2220 ), "", IF( ISBLANK( 'F_Input Override'!I2220 ), 'F_Inputs - BP'!I2220, 'F_Input Override'!I2220 ) )</f>
        <v/>
      </c>
      <c r="J2220" s="58" t="str">
        <f xml:space="preserve"> IF( ISNA( 'F_Input Override'!J2220 ), "", IF( ISBLANK( 'F_Input Override'!J2220 ), 'F_Inputs - BP'!J2220, 'F_Input Override'!J2220 ) )</f>
        <v/>
      </c>
      <c r="K2220" s="64" t="str">
        <f xml:space="preserve"> INDEX(Lookup!C:C, MATCH('Inp - BP final'!B2220, Lookup!B:B, 0),)</f>
        <v>Plus opex BIO</v>
      </c>
    </row>
    <row r="2221" spans="1:11">
      <c r="A2221" t="s">
        <v>359</v>
      </c>
      <c r="B2221" t="s">
        <v>214</v>
      </c>
      <c r="C2221" t="s">
        <v>215</v>
      </c>
      <c r="D2221" t="s">
        <v>47</v>
      </c>
      <c r="E2221" t="s">
        <v>41</v>
      </c>
      <c r="F2221" s="58" t="str">
        <f xml:space="preserve"> IF( ISNA( 'F_Input Override'!F2221 ), "", IF( ISBLANK( 'F_Input Override'!F2221 ), 'F_Inputs - BP'!F2221, 'F_Input Override'!F2221 ) )</f>
        <v/>
      </c>
      <c r="G2221" s="58" t="str">
        <f xml:space="preserve"> IF( ISNA( 'F_Input Override'!G2221 ), "", IF( ISBLANK( 'F_Input Override'!G2221 ), 'F_Inputs - BP'!G2221, 'F_Input Override'!G2221 ) )</f>
        <v/>
      </c>
      <c r="H2221" s="58" t="str">
        <f xml:space="preserve"> IF( ISNA( 'F_Input Override'!H2221 ), "", IF( ISBLANK( 'F_Input Override'!H2221 ), 'F_Inputs - BP'!H2221, 'F_Input Override'!H2221 ) )</f>
        <v/>
      </c>
      <c r="I2221" s="58" t="str">
        <f xml:space="preserve"> IF( ISNA( 'F_Input Override'!I2221 ), "", IF( ISBLANK( 'F_Input Override'!I2221 ), 'F_Inputs - BP'!I2221, 'F_Input Override'!I2221 ) )</f>
        <v/>
      </c>
      <c r="J2221" s="58" t="str">
        <f xml:space="preserve"> IF( ISNA( 'F_Input Override'!J2221 ), "", IF( ISBLANK( 'F_Input Override'!J2221 ), 'F_Inputs - BP'!J2221, 'F_Input Override'!J2221 ) )</f>
        <v/>
      </c>
      <c r="K2221" s="64" t="str">
        <f xml:space="preserve"> INDEX(Lookup!C:C, MATCH('Inp - BP final'!B2221, Lookup!B:B, 0),)</f>
        <v>Plus opex BIO</v>
      </c>
    </row>
    <row r="2222" spans="1:11">
      <c r="A2222" t="s">
        <v>359</v>
      </c>
      <c r="B2222" t="s">
        <v>216</v>
      </c>
      <c r="C2222" t="s">
        <v>217</v>
      </c>
      <c r="D2222" t="s">
        <v>47</v>
      </c>
      <c r="E2222" t="s">
        <v>41</v>
      </c>
      <c r="F2222" s="58" t="str">
        <f xml:space="preserve"> IF( ISNA( 'F_Input Override'!F2222 ), "", IF( ISBLANK( 'F_Input Override'!F2222 ), 'F_Inputs - BP'!F2222, 'F_Input Override'!F2222 ) )</f>
        <v/>
      </c>
      <c r="G2222" s="58" t="str">
        <f xml:space="preserve"> IF( ISNA( 'F_Input Override'!G2222 ), "", IF( ISBLANK( 'F_Input Override'!G2222 ), 'F_Inputs - BP'!G2222, 'F_Input Override'!G2222 ) )</f>
        <v/>
      </c>
      <c r="H2222" s="58" t="str">
        <f xml:space="preserve"> IF( ISNA( 'F_Input Override'!H2222 ), "", IF( ISBLANK( 'F_Input Override'!H2222 ), 'F_Inputs - BP'!H2222, 'F_Input Override'!H2222 ) )</f>
        <v/>
      </c>
      <c r="I2222" s="58" t="str">
        <f xml:space="preserve"> IF( ISNA( 'F_Input Override'!I2222 ), "", IF( ISBLANK( 'F_Input Override'!I2222 ), 'F_Inputs - BP'!I2222, 'F_Input Override'!I2222 ) )</f>
        <v/>
      </c>
      <c r="J2222" s="58" t="str">
        <f xml:space="preserve"> IF( ISNA( 'F_Input Override'!J2222 ), "", IF( ISBLANK( 'F_Input Override'!J2222 ), 'F_Inputs - BP'!J2222, 'F_Input Override'!J2222 ) )</f>
        <v/>
      </c>
      <c r="K2222" s="64" t="str">
        <f xml:space="preserve"> INDEX(Lookup!C:C, MATCH('Inp - BP final'!B2222, Lookup!B:B, 0),)</f>
        <v>Plus opex ADDN1</v>
      </c>
    </row>
    <row r="2223" spans="1:11">
      <c r="A2223" t="s">
        <v>359</v>
      </c>
      <c r="B2223" t="s">
        <v>218</v>
      </c>
      <c r="C2223" t="s">
        <v>219</v>
      </c>
      <c r="D2223" t="s">
        <v>47</v>
      </c>
      <c r="E2223" t="s">
        <v>41</v>
      </c>
      <c r="F2223" s="58" t="str">
        <f xml:space="preserve"> IF( ISNA( 'F_Input Override'!F2223 ), "", IF( ISBLANK( 'F_Input Override'!F2223 ), 'F_Inputs - BP'!F2223, 'F_Input Override'!F2223 ) )</f>
        <v/>
      </c>
      <c r="G2223" s="58" t="str">
        <f xml:space="preserve"> IF( ISNA( 'F_Input Override'!G2223 ), "", IF( ISBLANK( 'F_Input Override'!G2223 ), 'F_Inputs - BP'!G2223, 'F_Input Override'!G2223 ) )</f>
        <v/>
      </c>
      <c r="H2223" s="58" t="str">
        <f xml:space="preserve"> IF( ISNA( 'F_Input Override'!H2223 ), "", IF( ISBLANK( 'F_Input Override'!H2223 ), 'F_Inputs - BP'!H2223, 'F_Input Override'!H2223 ) )</f>
        <v/>
      </c>
      <c r="I2223" s="58" t="str">
        <f xml:space="preserve"> IF( ISNA( 'F_Input Override'!I2223 ), "", IF( ISBLANK( 'F_Input Override'!I2223 ), 'F_Inputs - BP'!I2223, 'F_Input Override'!I2223 ) )</f>
        <v/>
      </c>
      <c r="J2223" s="58" t="str">
        <f xml:space="preserve"> IF( ISNA( 'F_Input Override'!J2223 ), "", IF( ISBLANK( 'F_Input Override'!J2223 ), 'F_Inputs - BP'!J2223, 'F_Input Override'!J2223 ) )</f>
        <v/>
      </c>
      <c r="K2223" s="64" t="str">
        <f xml:space="preserve"> INDEX(Lookup!C:C, MATCH('Inp - BP final'!B2223, Lookup!B:B, 0),)</f>
        <v>Plus opex ADDN2</v>
      </c>
    </row>
    <row r="2224" spans="1:11">
      <c r="A2224" t="s">
        <v>359</v>
      </c>
      <c r="B2224" t="s">
        <v>220</v>
      </c>
      <c r="C2224" t="s">
        <v>221</v>
      </c>
      <c r="D2224" t="s">
        <v>47</v>
      </c>
      <c r="E2224" t="s">
        <v>41</v>
      </c>
      <c r="F2224" s="58">
        <f xml:space="preserve"> IF( ISNA( 'F_Input Override'!F2224 ), "", IF( ISBLANK( 'F_Input Override'!F2224 ), 'F_Inputs - BP'!F2224, 'F_Input Override'!F2224 ) )</f>
        <v>0</v>
      </c>
      <c r="G2224" s="58">
        <f xml:space="preserve"> IF( ISNA( 'F_Input Override'!G2224 ), "", IF( ISBLANK( 'F_Input Override'!G2224 ), 'F_Inputs - BP'!G2224, 'F_Input Override'!G2224 ) )</f>
        <v>0</v>
      </c>
      <c r="H2224" s="58">
        <f xml:space="preserve"> IF( ISNA( 'F_Input Override'!H2224 ), "", IF( ISBLANK( 'F_Input Override'!H2224 ), 'F_Inputs - BP'!H2224, 'F_Input Override'!H2224 ) )</f>
        <v>0</v>
      </c>
      <c r="I2224" s="58">
        <f xml:space="preserve"> IF( ISNA( 'F_Input Override'!I2224 ), "", IF( ISBLANK( 'F_Input Override'!I2224 ), 'F_Inputs - BP'!I2224, 'F_Input Override'!I2224 ) )</f>
        <v>0</v>
      </c>
      <c r="J2224" s="58">
        <f xml:space="preserve"> IF( ISNA( 'F_Input Override'!J2224 ), "", IF( ISBLANK( 'F_Input Override'!J2224 ), 'F_Inputs - BP'!J2224, 'F_Input Override'!J2224 ) )</f>
        <v>0</v>
      </c>
      <c r="K2224" s="64" t="str">
        <f xml:space="preserve"> INDEX(Lookup!C:C, MATCH('Inp - BP final'!B2224, Lookup!B:B, 0),)</f>
        <v>Plus opex Total</v>
      </c>
    </row>
    <row r="2225" spans="1:11">
      <c r="A2225" t="s">
        <v>359</v>
      </c>
      <c r="B2225" t="s">
        <v>222</v>
      </c>
      <c r="C2225" t="s">
        <v>223</v>
      </c>
      <c r="D2225" t="s">
        <v>47</v>
      </c>
      <c r="E2225" t="s">
        <v>41</v>
      </c>
      <c r="F2225" s="58">
        <f xml:space="preserve"> IF( ISNA( 'F_Input Override'!F2225 ), "", IF( ISBLANK( 'F_Input Override'!F2225 ), 'F_Inputs - BP'!F2225, 'F_Input Override'!F2225 ) )</f>
        <v>0</v>
      </c>
      <c r="G2225" s="58">
        <f xml:space="preserve"> IF( ISNA( 'F_Input Override'!G2225 ), "", IF( ISBLANK( 'F_Input Override'!G2225 ), 'F_Inputs - BP'!G2225, 'F_Input Override'!G2225 ) )</f>
        <v>0</v>
      </c>
      <c r="H2225" s="58">
        <f xml:space="preserve"> IF( ISNA( 'F_Input Override'!H2225 ), "", IF( ISBLANK( 'F_Input Override'!H2225 ), 'F_Inputs - BP'!H2225, 'F_Input Override'!H2225 ) )</f>
        <v>0</v>
      </c>
      <c r="I2225" s="58">
        <f xml:space="preserve"> IF( ISNA( 'F_Input Override'!I2225 ), "", IF( ISBLANK( 'F_Input Override'!I2225 ), 'F_Inputs - BP'!I2225, 'F_Input Override'!I2225 ) )</f>
        <v>0</v>
      </c>
      <c r="J2225" s="58">
        <f xml:space="preserve"> IF( ISNA( 'F_Input Override'!J2225 ), "", IF( ISBLANK( 'F_Input Override'!J2225 ), 'F_Inputs - BP'!J2225, 'F_Input Override'!J2225 ) )</f>
        <v>0</v>
      </c>
      <c r="K2225" s="64" t="str">
        <f xml:space="preserve"> INDEX(Lookup!C:C, MATCH('Inp - BP final'!B2225, Lookup!B:B, 0),)</f>
        <v>Plus totex WWN+</v>
      </c>
    </row>
    <row r="2226" spans="1:11">
      <c r="A2226" t="s">
        <v>359</v>
      </c>
      <c r="B2226" t="s">
        <v>224</v>
      </c>
      <c r="C2226" t="s">
        <v>225</v>
      </c>
      <c r="D2226" t="s">
        <v>47</v>
      </c>
      <c r="E2226" t="s">
        <v>41</v>
      </c>
      <c r="F2226" s="58">
        <f xml:space="preserve"> IF( ISNA( 'F_Input Override'!F2226 ), "", IF( ISBLANK( 'F_Input Override'!F2226 ), 'F_Inputs - BP'!F2226, 'F_Input Override'!F2226 ) )</f>
        <v>0</v>
      </c>
      <c r="G2226" s="58">
        <f xml:space="preserve"> IF( ISNA( 'F_Input Override'!G2226 ), "", IF( ISBLANK( 'F_Input Override'!G2226 ), 'F_Inputs - BP'!G2226, 'F_Input Override'!G2226 ) )</f>
        <v>0</v>
      </c>
      <c r="H2226" s="58">
        <f xml:space="preserve"> IF( ISNA( 'F_Input Override'!H2226 ), "", IF( ISBLANK( 'F_Input Override'!H2226 ), 'F_Inputs - BP'!H2226, 'F_Input Override'!H2226 ) )</f>
        <v>0</v>
      </c>
      <c r="I2226" s="58">
        <f xml:space="preserve"> IF( ISNA( 'F_Input Override'!I2226 ), "", IF( ISBLANK( 'F_Input Override'!I2226 ), 'F_Inputs - BP'!I2226, 'F_Input Override'!I2226 ) )</f>
        <v>0</v>
      </c>
      <c r="J2226" s="58">
        <f xml:space="preserve"> IF( ISNA( 'F_Input Override'!J2226 ), "", IF( ISBLANK( 'F_Input Override'!J2226 ), 'F_Inputs - BP'!J2226, 'F_Input Override'!J2226 ) )</f>
        <v>0</v>
      </c>
      <c r="K2226" s="64" t="str">
        <f xml:space="preserve"> INDEX(Lookup!C:C, MATCH('Inp - BP final'!B2226, Lookup!B:B, 0),)</f>
        <v>Plus totex WWN+</v>
      </c>
    </row>
    <row r="2227" spans="1:11">
      <c r="A2227" t="s">
        <v>359</v>
      </c>
      <c r="B2227" t="s">
        <v>226</v>
      </c>
      <c r="C2227" t="s">
        <v>227</v>
      </c>
      <c r="D2227" t="s">
        <v>47</v>
      </c>
      <c r="E2227" t="s">
        <v>41</v>
      </c>
      <c r="F2227" s="58">
        <f xml:space="preserve"> IF( ISNA( 'F_Input Override'!F2227 ), "", IF( ISBLANK( 'F_Input Override'!F2227 ), 'F_Inputs - BP'!F2227, 'F_Input Override'!F2227 ) )</f>
        <v>0</v>
      </c>
      <c r="G2227" s="58">
        <f xml:space="preserve"> IF( ISNA( 'F_Input Override'!G2227 ), "", IF( ISBLANK( 'F_Input Override'!G2227 ), 'F_Inputs - BP'!G2227, 'F_Input Override'!G2227 ) )</f>
        <v>0</v>
      </c>
      <c r="H2227" s="58">
        <f xml:space="preserve"> IF( ISNA( 'F_Input Override'!H2227 ), "", IF( ISBLANK( 'F_Input Override'!H2227 ), 'F_Inputs - BP'!H2227, 'F_Input Override'!H2227 ) )</f>
        <v>0</v>
      </c>
      <c r="I2227" s="58">
        <f xml:space="preserve"> IF( ISNA( 'F_Input Override'!I2227 ), "", IF( ISBLANK( 'F_Input Override'!I2227 ), 'F_Inputs - BP'!I2227, 'F_Input Override'!I2227 ) )</f>
        <v>0</v>
      </c>
      <c r="J2227" s="58">
        <f xml:space="preserve"> IF( ISNA( 'F_Input Override'!J2227 ), "", IF( ISBLANK( 'F_Input Override'!J2227 ), 'F_Inputs - BP'!J2227, 'F_Input Override'!J2227 ) )</f>
        <v>0</v>
      </c>
      <c r="K2227" s="64" t="str">
        <f xml:space="preserve"> INDEX(Lookup!C:C, MATCH('Inp - BP final'!B2227, Lookup!B:B, 0),)</f>
        <v>Plus totex WWN+</v>
      </c>
    </row>
    <row r="2228" spans="1:11">
      <c r="A2228" t="s">
        <v>359</v>
      </c>
      <c r="B2228" t="s">
        <v>228</v>
      </c>
      <c r="C2228" t="s">
        <v>229</v>
      </c>
      <c r="D2228" t="s">
        <v>47</v>
      </c>
      <c r="E2228" t="s">
        <v>41</v>
      </c>
      <c r="F2228" s="58">
        <f xml:space="preserve"> IF( ISNA( 'F_Input Override'!F2228 ), "", IF( ISBLANK( 'F_Input Override'!F2228 ), 'F_Inputs - BP'!F2228, 'F_Input Override'!F2228 ) )</f>
        <v>0</v>
      </c>
      <c r="G2228" s="58">
        <f xml:space="preserve"> IF( ISNA( 'F_Input Override'!G2228 ), "", IF( ISBLANK( 'F_Input Override'!G2228 ), 'F_Inputs - BP'!G2228, 'F_Input Override'!G2228 ) )</f>
        <v>0</v>
      </c>
      <c r="H2228" s="58">
        <f xml:space="preserve"> IF( ISNA( 'F_Input Override'!H2228 ), "", IF( ISBLANK( 'F_Input Override'!H2228 ), 'F_Inputs - BP'!H2228, 'F_Input Override'!H2228 ) )</f>
        <v>0</v>
      </c>
      <c r="I2228" s="58">
        <f xml:space="preserve"> IF( ISNA( 'F_Input Override'!I2228 ), "", IF( ISBLANK( 'F_Input Override'!I2228 ), 'F_Inputs - BP'!I2228, 'F_Input Override'!I2228 ) )</f>
        <v>0</v>
      </c>
      <c r="J2228" s="58">
        <f xml:space="preserve"> IF( ISNA( 'F_Input Override'!J2228 ), "", IF( ISBLANK( 'F_Input Override'!J2228 ), 'F_Inputs - BP'!J2228, 'F_Input Override'!J2228 ) )</f>
        <v>0</v>
      </c>
      <c r="K2228" s="64" t="str">
        <f xml:space="preserve"> INDEX(Lookup!C:C, MATCH('Inp - BP final'!B2228, Lookup!B:B, 0),)</f>
        <v>Plus totex WWN+</v>
      </c>
    </row>
    <row r="2229" spans="1:11">
      <c r="A2229" t="s">
        <v>359</v>
      </c>
      <c r="B2229" t="s">
        <v>230</v>
      </c>
      <c r="C2229" t="s">
        <v>231</v>
      </c>
      <c r="D2229" t="s">
        <v>47</v>
      </c>
      <c r="E2229" t="s">
        <v>41</v>
      </c>
      <c r="F2229" s="58">
        <f xml:space="preserve"> IF( ISNA( 'F_Input Override'!F2229 ), "", IF( ISBLANK( 'F_Input Override'!F2229 ), 'F_Inputs - BP'!F2229, 'F_Input Override'!F2229 ) )</f>
        <v>0</v>
      </c>
      <c r="G2229" s="58">
        <f xml:space="preserve"> IF( ISNA( 'F_Input Override'!G2229 ), "", IF( ISBLANK( 'F_Input Override'!G2229 ), 'F_Inputs - BP'!G2229, 'F_Input Override'!G2229 ) )</f>
        <v>0</v>
      </c>
      <c r="H2229" s="58">
        <f xml:space="preserve"> IF( ISNA( 'F_Input Override'!H2229 ), "", IF( ISBLANK( 'F_Input Override'!H2229 ), 'F_Inputs - BP'!H2229, 'F_Input Override'!H2229 ) )</f>
        <v>0</v>
      </c>
      <c r="I2229" s="58">
        <f xml:space="preserve"> IF( ISNA( 'F_Input Override'!I2229 ), "", IF( ISBLANK( 'F_Input Override'!I2229 ), 'F_Inputs - BP'!I2229, 'F_Input Override'!I2229 ) )</f>
        <v>0</v>
      </c>
      <c r="J2229" s="58">
        <f xml:space="preserve"> IF( ISNA( 'F_Input Override'!J2229 ), "", IF( ISBLANK( 'F_Input Override'!J2229 ), 'F_Inputs - BP'!J2229, 'F_Input Override'!J2229 ) )</f>
        <v>0</v>
      </c>
      <c r="K2229" s="64" t="str">
        <f xml:space="preserve"> INDEX(Lookup!C:C, MATCH('Inp - BP final'!B2229, Lookup!B:B, 0),)</f>
        <v>Plus totex WWN+</v>
      </c>
    </row>
    <row r="2230" spans="1:11">
      <c r="A2230" t="s">
        <v>359</v>
      </c>
      <c r="B2230" t="s">
        <v>232</v>
      </c>
      <c r="C2230" t="s">
        <v>233</v>
      </c>
      <c r="D2230" t="s">
        <v>47</v>
      </c>
      <c r="E2230" t="s">
        <v>41</v>
      </c>
      <c r="F2230" s="58">
        <f xml:space="preserve"> IF( ISNA( 'F_Input Override'!F2230 ), "", IF( ISBLANK( 'F_Input Override'!F2230 ), 'F_Inputs - BP'!F2230, 'F_Input Override'!F2230 ) )</f>
        <v>0</v>
      </c>
      <c r="G2230" s="58">
        <f xml:space="preserve"> IF( ISNA( 'F_Input Override'!G2230 ), "", IF( ISBLANK( 'F_Input Override'!G2230 ), 'F_Inputs - BP'!G2230, 'F_Input Override'!G2230 ) )</f>
        <v>0</v>
      </c>
      <c r="H2230" s="58">
        <f xml:space="preserve"> IF( ISNA( 'F_Input Override'!H2230 ), "", IF( ISBLANK( 'F_Input Override'!H2230 ), 'F_Inputs - BP'!H2230, 'F_Input Override'!H2230 ) )</f>
        <v>0</v>
      </c>
      <c r="I2230" s="58">
        <f xml:space="preserve"> IF( ISNA( 'F_Input Override'!I2230 ), "", IF( ISBLANK( 'F_Input Override'!I2230 ), 'F_Inputs - BP'!I2230, 'F_Input Override'!I2230 ) )</f>
        <v>0</v>
      </c>
      <c r="J2230" s="58">
        <f xml:space="preserve"> IF( ISNA( 'F_Input Override'!J2230 ), "", IF( ISBLANK( 'F_Input Override'!J2230 ), 'F_Inputs - BP'!J2230, 'F_Input Override'!J2230 ) )</f>
        <v>0</v>
      </c>
      <c r="K2230" s="64" t="str">
        <f xml:space="preserve"> INDEX(Lookup!C:C, MATCH('Inp - BP final'!B2230, Lookup!B:B, 0),)</f>
        <v>Plus totex BIO</v>
      </c>
    </row>
    <row r="2231" spans="1:11">
      <c r="A2231" t="s">
        <v>359</v>
      </c>
      <c r="B2231" t="s">
        <v>234</v>
      </c>
      <c r="C2231" t="s">
        <v>235</v>
      </c>
      <c r="D2231" t="s">
        <v>47</v>
      </c>
      <c r="E2231" t="s">
        <v>41</v>
      </c>
      <c r="F2231" s="58">
        <f xml:space="preserve"> IF( ISNA( 'F_Input Override'!F2231 ), "", IF( ISBLANK( 'F_Input Override'!F2231 ), 'F_Inputs - BP'!F2231, 'F_Input Override'!F2231 ) )</f>
        <v>0</v>
      </c>
      <c r="G2231" s="58">
        <f xml:space="preserve"> IF( ISNA( 'F_Input Override'!G2231 ), "", IF( ISBLANK( 'F_Input Override'!G2231 ), 'F_Inputs - BP'!G2231, 'F_Input Override'!G2231 ) )</f>
        <v>0</v>
      </c>
      <c r="H2231" s="58">
        <f xml:space="preserve"> IF( ISNA( 'F_Input Override'!H2231 ), "", IF( ISBLANK( 'F_Input Override'!H2231 ), 'F_Inputs - BP'!H2231, 'F_Input Override'!H2231 ) )</f>
        <v>0</v>
      </c>
      <c r="I2231" s="58">
        <f xml:space="preserve"> IF( ISNA( 'F_Input Override'!I2231 ), "", IF( ISBLANK( 'F_Input Override'!I2231 ), 'F_Inputs - BP'!I2231, 'F_Input Override'!I2231 ) )</f>
        <v>0</v>
      </c>
      <c r="J2231" s="58">
        <f xml:space="preserve"> IF( ISNA( 'F_Input Override'!J2231 ), "", IF( ISBLANK( 'F_Input Override'!J2231 ), 'F_Inputs - BP'!J2231, 'F_Input Override'!J2231 ) )</f>
        <v>0</v>
      </c>
      <c r="K2231" s="64" t="str">
        <f xml:space="preserve"> INDEX(Lookup!C:C, MATCH('Inp - BP final'!B2231, Lookup!B:B, 0),)</f>
        <v>Plus totex BIO</v>
      </c>
    </row>
    <row r="2232" spans="1:11">
      <c r="A2232" t="s">
        <v>359</v>
      </c>
      <c r="B2232" t="s">
        <v>236</v>
      </c>
      <c r="C2232" t="s">
        <v>237</v>
      </c>
      <c r="D2232" t="s">
        <v>47</v>
      </c>
      <c r="E2232" t="s">
        <v>41</v>
      </c>
      <c r="F2232" s="58">
        <f xml:space="preserve"> IF( ISNA( 'F_Input Override'!F2232 ), "", IF( ISBLANK( 'F_Input Override'!F2232 ), 'F_Inputs - BP'!F2232, 'F_Input Override'!F2232 ) )</f>
        <v>0</v>
      </c>
      <c r="G2232" s="58">
        <f xml:space="preserve"> IF( ISNA( 'F_Input Override'!G2232 ), "", IF( ISBLANK( 'F_Input Override'!G2232 ), 'F_Inputs - BP'!G2232, 'F_Input Override'!G2232 ) )</f>
        <v>0</v>
      </c>
      <c r="H2232" s="58">
        <f xml:space="preserve"> IF( ISNA( 'F_Input Override'!H2232 ), "", IF( ISBLANK( 'F_Input Override'!H2232 ), 'F_Inputs - BP'!H2232, 'F_Input Override'!H2232 ) )</f>
        <v>0</v>
      </c>
      <c r="I2232" s="58">
        <f xml:space="preserve"> IF( ISNA( 'F_Input Override'!I2232 ), "", IF( ISBLANK( 'F_Input Override'!I2232 ), 'F_Inputs - BP'!I2232, 'F_Input Override'!I2232 ) )</f>
        <v>0</v>
      </c>
      <c r="J2232" s="58">
        <f xml:space="preserve"> IF( ISNA( 'F_Input Override'!J2232 ), "", IF( ISBLANK( 'F_Input Override'!J2232 ), 'F_Inputs - BP'!J2232, 'F_Input Override'!J2232 ) )</f>
        <v>0</v>
      </c>
      <c r="K2232" s="64" t="str">
        <f xml:space="preserve"> INDEX(Lookup!C:C, MATCH('Inp - BP final'!B2232, Lookup!B:B, 0),)</f>
        <v>Plus totex BIO</v>
      </c>
    </row>
    <row r="2233" spans="1:11">
      <c r="A2233" t="s">
        <v>359</v>
      </c>
      <c r="B2233" t="s">
        <v>238</v>
      </c>
      <c r="C2233" t="s">
        <v>239</v>
      </c>
      <c r="D2233" t="s">
        <v>47</v>
      </c>
      <c r="E2233" t="s">
        <v>41</v>
      </c>
      <c r="F2233" s="58">
        <f xml:space="preserve"> IF( ISNA( 'F_Input Override'!F2233 ), "", IF( ISBLANK( 'F_Input Override'!F2233 ), 'F_Inputs - BP'!F2233, 'F_Input Override'!F2233 ) )</f>
        <v>0</v>
      </c>
      <c r="G2233" s="58">
        <f xml:space="preserve"> IF( ISNA( 'F_Input Override'!G2233 ), "", IF( ISBLANK( 'F_Input Override'!G2233 ), 'F_Inputs - BP'!G2233, 'F_Input Override'!G2233 ) )</f>
        <v>0</v>
      </c>
      <c r="H2233" s="58">
        <f xml:space="preserve"> IF( ISNA( 'F_Input Override'!H2233 ), "", IF( ISBLANK( 'F_Input Override'!H2233 ), 'F_Inputs - BP'!H2233, 'F_Input Override'!H2233 ) )</f>
        <v>0</v>
      </c>
      <c r="I2233" s="58">
        <f xml:space="preserve"> IF( ISNA( 'F_Input Override'!I2233 ), "", IF( ISBLANK( 'F_Input Override'!I2233 ), 'F_Inputs - BP'!I2233, 'F_Input Override'!I2233 ) )</f>
        <v>0</v>
      </c>
      <c r="J2233" s="58">
        <f xml:space="preserve"> IF( ISNA( 'F_Input Override'!J2233 ), "", IF( ISBLANK( 'F_Input Override'!J2233 ), 'F_Inputs - BP'!J2233, 'F_Input Override'!J2233 ) )</f>
        <v>0</v>
      </c>
      <c r="K2233" s="64" t="str">
        <f xml:space="preserve"> INDEX(Lookup!C:C, MATCH('Inp - BP final'!B2233, Lookup!B:B, 0),)</f>
        <v>Plus totex ADDN1</v>
      </c>
    </row>
    <row r="2234" spans="1:11">
      <c r="A2234" t="s">
        <v>359</v>
      </c>
      <c r="B2234" t="s">
        <v>240</v>
      </c>
      <c r="C2234" t="s">
        <v>241</v>
      </c>
      <c r="D2234" t="s">
        <v>47</v>
      </c>
      <c r="E2234" t="s">
        <v>41</v>
      </c>
      <c r="F2234" s="58">
        <f xml:space="preserve"> IF( ISNA( 'F_Input Override'!F2234 ), "", IF( ISBLANK( 'F_Input Override'!F2234 ), 'F_Inputs - BP'!F2234, 'F_Input Override'!F2234 ) )</f>
        <v>0</v>
      </c>
      <c r="G2234" s="58">
        <f xml:space="preserve"> IF( ISNA( 'F_Input Override'!G2234 ), "", IF( ISBLANK( 'F_Input Override'!G2234 ), 'F_Inputs - BP'!G2234, 'F_Input Override'!G2234 ) )</f>
        <v>0</v>
      </c>
      <c r="H2234" s="58">
        <f xml:space="preserve"> IF( ISNA( 'F_Input Override'!H2234 ), "", IF( ISBLANK( 'F_Input Override'!H2234 ), 'F_Inputs - BP'!H2234, 'F_Input Override'!H2234 ) )</f>
        <v>0</v>
      </c>
      <c r="I2234" s="58">
        <f xml:space="preserve"> IF( ISNA( 'F_Input Override'!I2234 ), "", IF( ISBLANK( 'F_Input Override'!I2234 ), 'F_Inputs - BP'!I2234, 'F_Input Override'!I2234 ) )</f>
        <v>0</v>
      </c>
      <c r="J2234" s="58">
        <f xml:space="preserve"> IF( ISNA( 'F_Input Override'!J2234 ), "", IF( ISBLANK( 'F_Input Override'!J2234 ), 'F_Inputs - BP'!J2234, 'F_Input Override'!J2234 ) )</f>
        <v>0</v>
      </c>
      <c r="K2234" s="64" t="str">
        <f xml:space="preserve"> INDEX(Lookup!C:C, MATCH('Inp - BP final'!B2234, Lookup!B:B, 0),)</f>
        <v>Plus totex ADDN2</v>
      </c>
    </row>
    <row r="2235" spans="1:11">
      <c r="A2235" t="s">
        <v>359</v>
      </c>
      <c r="B2235" t="s">
        <v>242</v>
      </c>
      <c r="C2235" t="s">
        <v>243</v>
      </c>
      <c r="D2235" t="s">
        <v>47</v>
      </c>
      <c r="E2235" t="s">
        <v>41</v>
      </c>
      <c r="F2235" s="58">
        <f xml:space="preserve"> IF( ISNA( 'F_Input Override'!F2235 ), "", IF( ISBLANK( 'F_Input Override'!F2235 ), 'F_Inputs - BP'!F2235, 'F_Input Override'!F2235 ) )</f>
        <v>0</v>
      </c>
      <c r="G2235" s="58">
        <f xml:space="preserve"> IF( ISNA( 'F_Input Override'!G2235 ), "", IF( ISBLANK( 'F_Input Override'!G2235 ), 'F_Inputs - BP'!G2235, 'F_Input Override'!G2235 ) )</f>
        <v>0</v>
      </c>
      <c r="H2235" s="58">
        <f xml:space="preserve"> IF( ISNA( 'F_Input Override'!H2235 ), "", IF( ISBLANK( 'F_Input Override'!H2235 ), 'F_Inputs - BP'!H2235, 'F_Input Override'!H2235 ) )</f>
        <v>0</v>
      </c>
      <c r="I2235" s="58">
        <f xml:space="preserve"> IF( ISNA( 'F_Input Override'!I2235 ), "", IF( ISBLANK( 'F_Input Override'!I2235 ), 'F_Inputs - BP'!I2235, 'F_Input Override'!I2235 ) )</f>
        <v>0</v>
      </c>
      <c r="J2235" s="58">
        <f xml:space="preserve"> IF( ISNA( 'F_Input Override'!J2235 ), "", IF( ISBLANK( 'F_Input Override'!J2235 ), 'F_Inputs - BP'!J2235, 'F_Input Override'!J2235 ) )</f>
        <v>0</v>
      </c>
      <c r="K2235" s="64" t="str">
        <f xml:space="preserve"> INDEX(Lookup!C:C, MATCH('Inp - BP final'!B2235, Lookup!B:B, 0),)</f>
        <v>Plus totex Total</v>
      </c>
    </row>
    <row r="2236" spans="1:11">
      <c r="A2236" t="s">
        <v>359</v>
      </c>
      <c r="B2236" t="s">
        <v>244</v>
      </c>
      <c r="C2236" t="s">
        <v>245</v>
      </c>
      <c r="D2236" t="s">
        <v>47</v>
      </c>
      <c r="E2236" t="s">
        <v>41</v>
      </c>
      <c r="F2236" s="58" t="str">
        <f xml:space="preserve"> IF( ISNA( 'F_Input Override'!F2236 ), "", IF( ISBLANK( 'F_Input Override'!F2236 ), 'F_Inputs - BP'!F2236, 'F_Input Override'!F2236 ) )</f>
        <v/>
      </c>
      <c r="G2236" s="58" t="str">
        <f xml:space="preserve"> IF( ISNA( 'F_Input Override'!G2236 ), "", IF( ISBLANK( 'F_Input Override'!G2236 ), 'F_Inputs - BP'!G2236, 'F_Input Override'!G2236 ) )</f>
        <v/>
      </c>
      <c r="H2236" s="58" t="str">
        <f xml:space="preserve"> IF( ISNA( 'F_Input Override'!H2236 ), "", IF( ISBLANK( 'F_Input Override'!H2236 ), 'F_Inputs - BP'!H2236, 'F_Input Override'!H2236 ) )</f>
        <v/>
      </c>
      <c r="I2236" s="58" t="str">
        <f xml:space="preserve"> IF( ISNA( 'F_Input Override'!I2236 ), "", IF( ISBLANK( 'F_Input Override'!I2236 ), 'F_Inputs - BP'!I2236, 'F_Input Override'!I2236 ) )</f>
        <v/>
      </c>
      <c r="J2236" s="58" t="str">
        <f xml:space="preserve"> IF( ISNA( 'F_Input Override'!J2236 ), "", IF( ISBLANK( 'F_Input Override'!J2236 ), 'F_Inputs - BP'!J2236, 'F_Input Override'!J2236 ) )</f>
        <v/>
      </c>
      <c r="K2236" s="64" t="str">
        <f xml:space="preserve"> INDEX(Lookup!C:C, MATCH('Inp - BP final'!B2236, Lookup!B:B, 0),)</f>
        <v>Plus capex WWN+</v>
      </c>
    </row>
    <row r="2237" spans="1:11">
      <c r="A2237" t="s">
        <v>359</v>
      </c>
      <c r="B2237" t="s">
        <v>246</v>
      </c>
      <c r="C2237" t="s">
        <v>247</v>
      </c>
      <c r="D2237" t="s">
        <v>47</v>
      </c>
      <c r="E2237" t="s">
        <v>41</v>
      </c>
      <c r="F2237" s="58" t="str">
        <f xml:space="preserve"> IF( ISNA( 'F_Input Override'!F2237 ), "", IF( ISBLANK( 'F_Input Override'!F2237 ), 'F_Inputs - BP'!F2237, 'F_Input Override'!F2237 ) )</f>
        <v/>
      </c>
      <c r="G2237" s="58" t="str">
        <f xml:space="preserve"> IF( ISNA( 'F_Input Override'!G2237 ), "", IF( ISBLANK( 'F_Input Override'!G2237 ), 'F_Inputs - BP'!G2237, 'F_Input Override'!G2237 ) )</f>
        <v/>
      </c>
      <c r="H2237" s="58" t="str">
        <f xml:space="preserve"> IF( ISNA( 'F_Input Override'!H2237 ), "", IF( ISBLANK( 'F_Input Override'!H2237 ), 'F_Inputs - BP'!H2237, 'F_Input Override'!H2237 ) )</f>
        <v/>
      </c>
      <c r="I2237" s="58" t="str">
        <f xml:space="preserve"> IF( ISNA( 'F_Input Override'!I2237 ), "", IF( ISBLANK( 'F_Input Override'!I2237 ), 'F_Inputs - BP'!I2237, 'F_Input Override'!I2237 ) )</f>
        <v/>
      </c>
      <c r="J2237" s="58" t="str">
        <f xml:space="preserve"> IF( ISNA( 'F_Input Override'!J2237 ), "", IF( ISBLANK( 'F_Input Override'!J2237 ), 'F_Inputs - BP'!J2237, 'F_Input Override'!J2237 ) )</f>
        <v/>
      </c>
      <c r="K2237" s="64" t="str">
        <f xml:space="preserve"> INDEX(Lookup!C:C, MATCH('Inp - BP final'!B2237, Lookup!B:B, 0),)</f>
        <v>Plus capex WWN+</v>
      </c>
    </row>
    <row r="2238" spans="1:11">
      <c r="A2238" t="s">
        <v>359</v>
      </c>
      <c r="B2238" t="s">
        <v>248</v>
      </c>
      <c r="C2238" t="s">
        <v>249</v>
      </c>
      <c r="D2238" t="s">
        <v>47</v>
      </c>
      <c r="E2238" t="s">
        <v>41</v>
      </c>
      <c r="F2238" s="58" t="str">
        <f xml:space="preserve"> IF( ISNA( 'F_Input Override'!F2238 ), "", IF( ISBLANK( 'F_Input Override'!F2238 ), 'F_Inputs - BP'!F2238, 'F_Input Override'!F2238 ) )</f>
        <v/>
      </c>
      <c r="G2238" s="58" t="str">
        <f xml:space="preserve"> IF( ISNA( 'F_Input Override'!G2238 ), "", IF( ISBLANK( 'F_Input Override'!G2238 ), 'F_Inputs - BP'!G2238, 'F_Input Override'!G2238 ) )</f>
        <v/>
      </c>
      <c r="H2238" s="58" t="str">
        <f xml:space="preserve"> IF( ISNA( 'F_Input Override'!H2238 ), "", IF( ISBLANK( 'F_Input Override'!H2238 ), 'F_Inputs - BP'!H2238, 'F_Input Override'!H2238 ) )</f>
        <v/>
      </c>
      <c r="I2238" s="58" t="str">
        <f xml:space="preserve"> IF( ISNA( 'F_Input Override'!I2238 ), "", IF( ISBLANK( 'F_Input Override'!I2238 ), 'F_Inputs - BP'!I2238, 'F_Input Override'!I2238 ) )</f>
        <v/>
      </c>
      <c r="J2238" s="58" t="str">
        <f xml:space="preserve"> IF( ISNA( 'F_Input Override'!J2238 ), "", IF( ISBLANK( 'F_Input Override'!J2238 ), 'F_Inputs - BP'!J2238, 'F_Input Override'!J2238 ) )</f>
        <v/>
      </c>
      <c r="K2238" s="64" t="str">
        <f xml:space="preserve"> INDEX(Lookup!C:C, MATCH('Inp - BP final'!B2238, Lookup!B:B, 0),)</f>
        <v>Plus capex WWN+</v>
      </c>
    </row>
    <row r="2239" spans="1:11">
      <c r="A2239" t="s">
        <v>359</v>
      </c>
      <c r="B2239" t="s">
        <v>250</v>
      </c>
      <c r="C2239" t="s">
        <v>251</v>
      </c>
      <c r="D2239" t="s">
        <v>47</v>
      </c>
      <c r="E2239" t="s">
        <v>41</v>
      </c>
      <c r="F2239" s="58" t="str">
        <f xml:space="preserve"> IF( ISNA( 'F_Input Override'!F2239 ), "", IF( ISBLANK( 'F_Input Override'!F2239 ), 'F_Inputs - BP'!F2239, 'F_Input Override'!F2239 ) )</f>
        <v/>
      </c>
      <c r="G2239" s="58" t="str">
        <f xml:space="preserve"> IF( ISNA( 'F_Input Override'!G2239 ), "", IF( ISBLANK( 'F_Input Override'!G2239 ), 'F_Inputs - BP'!G2239, 'F_Input Override'!G2239 ) )</f>
        <v/>
      </c>
      <c r="H2239" s="58" t="str">
        <f xml:space="preserve"> IF( ISNA( 'F_Input Override'!H2239 ), "", IF( ISBLANK( 'F_Input Override'!H2239 ), 'F_Inputs - BP'!H2239, 'F_Input Override'!H2239 ) )</f>
        <v/>
      </c>
      <c r="I2239" s="58" t="str">
        <f xml:space="preserve"> IF( ISNA( 'F_Input Override'!I2239 ), "", IF( ISBLANK( 'F_Input Override'!I2239 ), 'F_Inputs - BP'!I2239, 'F_Input Override'!I2239 ) )</f>
        <v/>
      </c>
      <c r="J2239" s="58" t="str">
        <f xml:space="preserve"> IF( ISNA( 'F_Input Override'!J2239 ), "", IF( ISBLANK( 'F_Input Override'!J2239 ), 'F_Inputs - BP'!J2239, 'F_Input Override'!J2239 ) )</f>
        <v/>
      </c>
      <c r="K2239" s="64" t="str">
        <f xml:space="preserve"> INDEX(Lookup!C:C, MATCH('Inp - BP final'!B2239, Lookup!B:B, 0),)</f>
        <v>Plus capex WWN+</v>
      </c>
    </row>
    <row r="2240" spans="1:11">
      <c r="A2240" t="s">
        <v>359</v>
      </c>
      <c r="B2240" t="s">
        <v>252</v>
      </c>
      <c r="C2240" t="s">
        <v>253</v>
      </c>
      <c r="D2240" t="s">
        <v>47</v>
      </c>
      <c r="E2240" t="s">
        <v>41</v>
      </c>
      <c r="F2240" s="58" t="str">
        <f xml:space="preserve"> IF( ISNA( 'F_Input Override'!F2240 ), "", IF( ISBLANK( 'F_Input Override'!F2240 ), 'F_Inputs - BP'!F2240, 'F_Input Override'!F2240 ) )</f>
        <v/>
      </c>
      <c r="G2240" s="58" t="str">
        <f xml:space="preserve"> IF( ISNA( 'F_Input Override'!G2240 ), "", IF( ISBLANK( 'F_Input Override'!G2240 ), 'F_Inputs - BP'!G2240, 'F_Input Override'!G2240 ) )</f>
        <v/>
      </c>
      <c r="H2240" s="58" t="str">
        <f xml:space="preserve"> IF( ISNA( 'F_Input Override'!H2240 ), "", IF( ISBLANK( 'F_Input Override'!H2240 ), 'F_Inputs - BP'!H2240, 'F_Input Override'!H2240 ) )</f>
        <v/>
      </c>
      <c r="I2240" s="58" t="str">
        <f xml:space="preserve"> IF( ISNA( 'F_Input Override'!I2240 ), "", IF( ISBLANK( 'F_Input Override'!I2240 ), 'F_Inputs - BP'!I2240, 'F_Input Override'!I2240 ) )</f>
        <v/>
      </c>
      <c r="J2240" s="58" t="str">
        <f xml:space="preserve"> IF( ISNA( 'F_Input Override'!J2240 ), "", IF( ISBLANK( 'F_Input Override'!J2240 ), 'F_Inputs - BP'!J2240, 'F_Input Override'!J2240 ) )</f>
        <v/>
      </c>
      <c r="K2240" s="64" t="str">
        <f xml:space="preserve"> INDEX(Lookup!C:C, MATCH('Inp - BP final'!B2240, Lookup!B:B, 0),)</f>
        <v>Plus capex WWN+</v>
      </c>
    </row>
    <row r="2241" spans="1:11">
      <c r="A2241" t="s">
        <v>359</v>
      </c>
      <c r="B2241" t="s">
        <v>254</v>
      </c>
      <c r="C2241" t="s">
        <v>255</v>
      </c>
      <c r="D2241" t="s">
        <v>47</v>
      </c>
      <c r="E2241" t="s">
        <v>41</v>
      </c>
      <c r="F2241" s="58" t="str">
        <f xml:space="preserve"> IF( ISNA( 'F_Input Override'!F2241 ), "", IF( ISBLANK( 'F_Input Override'!F2241 ), 'F_Inputs - BP'!F2241, 'F_Input Override'!F2241 ) )</f>
        <v/>
      </c>
      <c r="G2241" s="58" t="str">
        <f xml:space="preserve"> IF( ISNA( 'F_Input Override'!G2241 ), "", IF( ISBLANK( 'F_Input Override'!G2241 ), 'F_Inputs - BP'!G2241, 'F_Input Override'!G2241 ) )</f>
        <v/>
      </c>
      <c r="H2241" s="58" t="str">
        <f xml:space="preserve"> IF( ISNA( 'F_Input Override'!H2241 ), "", IF( ISBLANK( 'F_Input Override'!H2241 ), 'F_Inputs - BP'!H2241, 'F_Input Override'!H2241 ) )</f>
        <v/>
      </c>
      <c r="I2241" s="58" t="str">
        <f xml:space="preserve"> IF( ISNA( 'F_Input Override'!I2241 ), "", IF( ISBLANK( 'F_Input Override'!I2241 ), 'F_Inputs - BP'!I2241, 'F_Input Override'!I2241 ) )</f>
        <v/>
      </c>
      <c r="J2241" s="58" t="str">
        <f xml:space="preserve"> IF( ISNA( 'F_Input Override'!J2241 ), "", IF( ISBLANK( 'F_Input Override'!J2241 ), 'F_Inputs - BP'!J2241, 'F_Input Override'!J2241 ) )</f>
        <v/>
      </c>
      <c r="K2241" s="64" t="str">
        <f xml:space="preserve"> INDEX(Lookup!C:C, MATCH('Inp - BP final'!B2241, Lookup!B:B, 0),)</f>
        <v>Plus capex BIO</v>
      </c>
    </row>
    <row r="2242" spans="1:11">
      <c r="A2242" t="s">
        <v>359</v>
      </c>
      <c r="B2242" t="s">
        <v>256</v>
      </c>
      <c r="C2242" t="s">
        <v>257</v>
      </c>
      <c r="D2242" t="s">
        <v>47</v>
      </c>
      <c r="E2242" t="s">
        <v>41</v>
      </c>
      <c r="F2242" s="58" t="str">
        <f xml:space="preserve"> IF( ISNA( 'F_Input Override'!F2242 ), "", IF( ISBLANK( 'F_Input Override'!F2242 ), 'F_Inputs - BP'!F2242, 'F_Input Override'!F2242 ) )</f>
        <v/>
      </c>
      <c r="G2242" s="58" t="str">
        <f xml:space="preserve"> IF( ISNA( 'F_Input Override'!G2242 ), "", IF( ISBLANK( 'F_Input Override'!G2242 ), 'F_Inputs - BP'!G2242, 'F_Input Override'!G2242 ) )</f>
        <v/>
      </c>
      <c r="H2242" s="58" t="str">
        <f xml:space="preserve"> IF( ISNA( 'F_Input Override'!H2242 ), "", IF( ISBLANK( 'F_Input Override'!H2242 ), 'F_Inputs - BP'!H2242, 'F_Input Override'!H2242 ) )</f>
        <v/>
      </c>
      <c r="I2242" s="58" t="str">
        <f xml:space="preserve"> IF( ISNA( 'F_Input Override'!I2242 ), "", IF( ISBLANK( 'F_Input Override'!I2242 ), 'F_Inputs - BP'!I2242, 'F_Input Override'!I2242 ) )</f>
        <v/>
      </c>
      <c r="J2242" s="58" t="str">
        <f xml:space="preserve"> IF( ISNA( 'F_Input Override'!J2242 ), "", IF( ISBLANK( 'F_Input Override'!J2242 ), 'F_Inputs - BP'!J2242, 'F_Input Override'!J2242 ) )</f>
        <v/>
      </c>
      <c r="K2242" s="64" t="str">
        <f xml:space="preserve"> INDEX(Lookup!C:C, MATCH('Inp - BP final'!B2242, Lookup!B:B, 0),)</f>
        <v>Plus capex BIO</v>
      </c>
    </row>
    <row r="2243" spans="1:11">
      <c r="A2243" t="s">
        <v>359</v>
      </c>
      <c r="B2243" t="s">
        <v>258</v>
      </c>
      <c r="C2243" t="s">
        <v>259</v>
      </c>
      <c r="D2243" t="s">
        <v>47</v>
      </c>
      <c r="E2243" t="s">
        <v>41</v>
      </c>
      <c r="F2243" s="58" t="str">
        <f xml:space="preserve"> IF( ISNA( 'F_Input Override'!F2243 ), "", IF( ISBLANK( 'F_Input Override'!F2243 ), 'F_Inputs - BP'!F2243, 'F_Input Override'!F2243 ) )</f>
        <v/>
      </c>
      <c r="G2243" s="58" t="str">
        <f xml:space="preserve"> IF( ISNA( 'F_Input Override'!G2243 ), "", IF( ISBLANK( 'F_Input Override'!G2243 ), 'F_Inputs - BP'!G2243, 'F_Input Override'!G2243 ) )</f>
        <v/>
      </c>
      <c r="H2243" s="58" t="str">
        <f xml:space="preserve"> IF( ISNA( 'F_Input Override'!H2243 ), "", IF( ISBLANK( 'F_Input Override'!H2243 ), 'F_Inputs - BP'!H2243, 'F_Input Override'!H2243 ) )</f>
        <v/>
      </c>
      <c r="I2243" s="58" t="str">
        <f xml:space="preserve"> IF( ISNA( 'F_Input Override'!I2243 ), "", IF( ISBLANK( 'F_Input Override'!I2243 ), 'F_Inputs - BP'!I2243, 'F_Input Override'!I2243 ) )</f>
        <v/>
      </c>
      <c r="J2243" s="58" t="str">
        <f xml:space="preserve"> IF( ISNA( 'F_Input Override'!J2243 ), "", IF( ISBLANK( 'F_Input Override'!J2243 ), 'F_Inputs - BP'!J2243, 'F_Input Override'!J2243 ) )</f>
        <v/>
      </c>
      <c r="K2243" s="64" t="str">
        <f xml:space="preserve"> INDEX(Lookup!C:C, MATCH('Inp - BP final'!B2243, Lookup!B:B, 0),)</f>
        <v>Plus capex BIO</v>
      </c>
    </row>
    <row r="2244" spans="1:11">
      <c r="A2244" t="s">
        <v>359</v>
      </c>
      <c r="B2244" t="s">
        <v>260</v>
      </c>
      <c r="C2244" t="s">
        <v>261</v>
      </c>
      <c r="D2244" t="s">
        <v>47</v>
      </c>
      <c r="E2244" t="s">
        <v>41</v>
      </c>
      <c r="F2244" s="58" t="str">
        <f xml:space="preserve"> IF( ISNA( 'F_Input Override'!F2244 ), "", IF( ISBLANK( 'F_Input Override'!F2244 ), 'F_Inputs - BP'!F2244, 'F_Input Override'!F2244 ) )</f>
        <v/>
      </c>
      <c r="G2244" s="58" t="str">
        <f xml:space="preserve"> IF( ISNA( 'F_Input Override'!G2244 ), "", IF( ISBLANK( 'F_Input Override'!G2244 ), 'F_Inputs - BP'!G2244, 'F_Input Override'!G2244 ) )</f>
        <v/>
      </c>
      <c r="H2244" s="58" t="str">
        <f xml:space="preserve"> IF( ISNA( 'F_Input Override'!H2244 ), "", IF( ISBLANK( 'F_Input Override'!H2244 ), 'F_Inputs - BP'!H2244, 'F_Input Override'!H2244 ) )</f>
        <v/>
      </c>
      <c r="I2244" s="58" t="str">
        <f xml:space="preserve"> IF( ISNA( 'F_Input Override'!I2244 ), "", IF( ISBLANK( 'F_Input Override'!I2244 ), 'F_Inputs - BP'!I2244, 'F_Input Override'!I2244 ) )</f>
        <v/>
      </c>
      <c r="J2244" s="58" t="str">
        <f xml:space="preserve"> IF( ISNA( 'F_Input Override'!J2244 ), "", IF( ISBLANK( 'F_Input Override'!J2244 ), 'F_Inputs - BP'!J2244, 'F_Input Override'!J2244 ) )</f>
        <v/>
      </c>
      <c r="K2244" s="64" t="str">
        <f xml:space="preserve"> INDEX(Lookup!C:C, MATCH('Inp - BP final'!B2244, Lookup!B:B, 0),)</f>
        <v>Plus capex ADDN1</v>
      </c>
    </row>
    <row r="2245" spans="1:11">
      <c r="A2245" t="s">
        <v>359</v>
      </c>
      <c r="B2245" t="s">
        <v>262</v>
      </c>
      <c r="C2245" t="s">
        <v>263</v>
      </c>
      <c r="D2245" t="s">
        <v>47</v>
      </c>
      <c r="E2245" t="s">
        <v>41</v>
      </c>
      <c r="F2245" s="58" t="str">
        <f xml:space="preserve"> IF( ISNA( 'F_Input Override'!F2245 ), "", IF( ISBLANK( 'F_Input Override'!F2245 ), 'F_Inputs - BP'!F2245, 'F_Input Override'!F2245 ) )</f>
        <v/>
      </c>
      <c r="G2245" s="58" t="str">
        <f xml:space="preserve"> IF( ISNA( 'F_Input Override'!G2245 ), "", IF( ISBLANK( 'F_Input Override'!G2245 ), 'F_Inputs - BP'!G2245, 'F_Input Override'!G2245 ) )</f>
        <v/>
      </c>
      <c r="H2245" s="58" t="str">
        <f xml:space="preserve"> IF( ISNA( 'F_Input Override'!H2245 ), "", IF( ISBLANK( 'F_Input Override'!H2245 ), 'F_Inputs - BP'!H2245, 'F_Input Override'!H2245 ) )</f>
        <v/>
      </c>
      <c r="I2245" s="58" t="str">
        <f xml:space="preserve"> IF( ISNA( 'F_Input Override'!I2245 ), "", IF( ISBLANK( 'F_Input Override'!I2245 ), 'F_Inputs - BP'!I2245, 'F_Input Override'!I2245 ) )</f>
        <v/>
      </c>
      <c r="J2245" s="58" t="str">
        <f xml:space="preserve"> IF( ISNA( 'F_Input Override'!J2245 ), "", IF( ISBLANK( 'F_Input Override'!J2245 ), 'F_Inputs - BP'!J2245, 'F_Input Override'!J2245 ) )</f>
        <v/>
      </c>
      <c r="K2245" s="64" t="str">
        <f xml:space="preserve"> INDEX(Lookup!C:C, MATCH('Inp - BP final'!B2245, Lookup!B:B, 0),)</f>
        <v>Plus capex ADDN2</v>
      </c>
    </row>
    <row r="2246" spans="1:11">
      <c r="A2246" t="s">
        <v>359</v>
      </c>
      <c r="B2246" t="s">
        <v>264</v>
      </c>
      <c r="C2246" t="s">
        <v>265</v>
      </c>
      <c r="D2246" t="s">
        <v>47</v>
      </c>
      <c r="E2246" t="s">
        <v>41</v>
      </c>
      <c r="F2246" s="58">
        <f xml:space="preserve"> IF( ISNA( 'F_Input Override'!F2246 ), "", IF( ISBLANK( 'F_Input Override'!F2246 ), 'F_Inputs - BP'!F2246, 'F_Input Override'!F2246 ) )</f>
        <v>0</v>
      </c>
      <c r="G2246" s="58">
        <f xml:space="preserve"> IF( ISNA( 'F_Input Override'!G2246 ), "", IF( ISBLANK( 'F_Input Override'!G2246 ), 'F_Inputs - BP'!G2246, 'F_Input Override'!G2246 ) )</f>
        <v>0</v>
      </c>
      <c r="H2246" s="58">
        <f xml:space="preserve"> IF( ISNA( 'F_Input Override'!H2246 ), "", IF( ISBLANK( 'F_Input Override'!H2246 ), 'F_Inputs - BP'!H2246, 'F_Input Override'!H2246 ) )</f>
        <v>0</v>
      </c>
      <c r="I2246" s="58">
        <f xml:space="preserve"> IF( ISNA( 'F_Input Override'!I2246 ), "", IF( ISBLANK( 'F_Input Override'!I2246 ), 'F_Inputs - BP'!I2246, 'F_Input Override'!I2246 ) )</f>
        <v>0</v>
      </c>
      <c r="J2246" s="58">
        <f xml:space="preserve"> IF( ISNA( 'F_Input Override'!J2246 ), "", IF( ISBLANK( 'F_Input Override'!J2246 ), 'F_Inputs - BP'!J2246, 'F_Input Override'!J2246 ) )</f>
        <v>0</v>
      </c>
      <c r="K2246" s="64" t="str">
        <f xml:space="preserve"> INDEX(Lookup!C:C, MATCH('Inp - BP final'!B2246, Lookup!B:B, 0),)</f>
        <v>Plus capex Total</v>
      </c>
    </row>
    <row r="2247" spans="1:11">
      <c r="A2247" t="s">
        <v>359</v>
      </c>
      <c r="B2247" t="s">
        <v>266</v>
      </c>
      <c r="C2247" t="s">
        <v>267</v>
      </c>
      <c r="D2247" t="s">
        <v>47</v>
      </c>
      <c r="E2247" t="s">
        <v>41</v>
      </c>
      <c r="F2247" s="58" t="str">
        <f xml:space="preserve"> IF( ISNA( 'F_Input Override'!F2247 ), "", IF( ISBLANK( 'F_Input Override'!F2247 ), 'F_Inputs - BP'!F2247, 'F_Input Override'!F2247 ) )</f>
        <v/>
      </c>
      <c r="G2247" s="58" t="str">
        <f xml:space="preserve"> IF( ISNA( 'F_Input Override'!G2247 ), "", IF( ISBLANK( 'F_Input Override'!G2247 ), 'F_Inputs - BP'!G2247, 'F_Input Override'!G2247 ) )</f>
        <v/>
      </c>
      <c r="H2247" s="58" t="str">
        <f xml:space="preserve"> IF( ISNA( 'F_Input Override'!H2247 ), "", IF( ISBLANK( 'F_Input Override'!H2247 ), 'F_Inputs - BP'!H2247, 'F_Input Override'!H2247 ) )</f>
        <v/>
      </c>
      <c r="I2247" s="58" t="str">
        <f xml:space="preserve"> IF( ISNA( 'F_Input Override'!I2247 ), "", IF( ISBLANK( 'F_Input Override'!I2247 ), 'F_Inputs - BP'!I2247, 'F_Input Override'!I2247 ) )</f>
        <v/>
      </c>
      <c r="J2247" s="58" t="str">
        <f xml:space="preserve"> IF( ISNA( 'F_Input Override'!J2247 ), "", IF( ISBLANK( 'F_Input Override'!J2247 ), 'F_Inputs - BP'!J2247, 'F_Input Override'!J2247 ) )</f>
        <v/>
      </c>
      <c r="K2247" s="64" t="str">
        <f xml:space="preserve"> INDEX(Lookup!C:C, MATCH('Inp - BP final'!B2247, Lookup!B:B, 0),)</f>
        <v>Plus opex WWN+</v>
      </c>
    </row>
    <row r="2248" spans="1:11">
      <c r="A2248" t="s">
        <v>359</v>
      </c>
      <c r="B2248" t="s">
        <v>268</v>
      </c>
      <c r="C2248" t="s">
        <v>269</v>
      </c>
      <c r="D2248" t="s">
        <v>47</v>
      </c>
      <c r="E2248" t="s">
        <v>41</v>
      </c>
      <c r="F2248" s="58" t="str">
        <f xml:space="preserve"> IF( ISNA( 'F_Input Override'!F2248 ), "", IF( ISBLANK( 'F_Input Override'!F2248 ), 'F_Inputs - BP'!F2248, 'F_Input Override'!F2248 ) )</f>
        <v/>
      </c>
      <c r="G2248" s="58" t="str">
        <f xml:space="preserve"> IF( ISNA( 'F_Input Override'!G2248 ), "", IF( ISBLANK( 'F_Input Override'!G2248 ), 'F_Inputs - BP'!G2248, 'F_Input Override'!G2248 ) )</f>
        <v/>
      </c>
      <c r="H2248" s="58" t="str">
        <f xml:space="preserve"> IF( ISNA( 'F_Input Override'!H2248 ), "", IF( ISBLANK( 'F_Input Override'!H2248 ), 'F_Inputs - BP'!H2248, 'F_Input Override'!H2248 ) )</f>
        <v/>
      </c>
      <c r="I2248" s="58" t="str">
        <f xml:space="preserve"> IF( ISNA( 'F_Input Override'!I2248 ), "", IF( ISBLANK( 'F_Input Override'!I2248 ), 'F_Inputs - BP'!I2248, 'F_Input Override'!I2248 ) )</f>
        <v/>
      </c>
      <c r="J2248" s="58" t="str">
        <f xml:space="preserve"> IF( ISNA( 'F_Input Override'!J2248 ), "", IF( ISBLANK( 'F_Input Override'!J2248 ), 'F_Inputs - BP'!J2248, 'F_Input Override'!J2248 ) )</f>
        <v/>
      </c>
      <c r="K2248" s="64" t="str">
        <f xml:space="preserve"> INDEX(Lookup!C:C, MATCH('Inp - BP final'!B2248, Lookup!B:B, 0),)</f>
        <v>Plus opex WWN+</v>
      </c>
    </row>
    <row r="2249" spans="1:11">
      <c r="A2249" t="s">
        <v>359</v>
      </c>
      <c r="B2249" t="s">
        <v>270</v>
      </c>
      <c r="C2249" t="s">
        <v>271</v>
      </c>
      <c r="D2249" t="s">
        <v>47</v>
      </c>
      <c r="E2249" t="s">
        <v>41</v>
      </c>
      <c r="F2249" s="58" t="str">
        <f xml:space="preserve"> IF( ISNA( 'F_Input Override'!F2249 ), "", IF( ISBLANK( 'F_Input Override'!F2249 ), 'F_Inputs - BP'!F2249, 'F_Input Override'!F2249 ) )</f>
        <v/>
      </c>
      <c r="G2249" s="58" t="str">
        <f xml:space="preserve"> IF( ISNA( 'F_Input Override'!G2249 ), "", IF( ISBLANK( 'F_Input Override'!G2249 ), 'F_Inputs - BP'!G2249, 'F_Input Override'!G2249 ) )</f>
        <v/>
      </c>
      <c r="H2249" s="58" t="str">
        <f xml:space="preserve"> IF( ISNA( 'F_Input Override'!H2249 ), "", IF( ISBLANK( 'F_Input Override'!H2249 ), 'F_Inputs - BP'!H2249, 'F_Input Override'!H2249 ) )</f>
        <v/>
      </c>
      <c r="I2249" s="58" t="str">
        <f xml:space="preserve"> IF( ISNA( 'F_Input Override'!I2249 ), "", IF( ISBLANK( 'F_Input Override'!I2249 ), 'F_Inputs - BP'!I2249, 'F_Input Override'!I2249 ) )</f>
        <v/>
      </c>
      <c r="J2249" s="58" t="str">
        <f xml:space="preserve"> IF( ISNA( 'F_Input Override'!J2249 ), "", IF( ISBLANK( 'F_Input Override'!J2249 ), 'F_Inputs - BP'!J2249, 'F_Input Override'!J2249 ) )</f>
        <v/>
      </c>
      <c r="K2249" s="64" t="str">
        <f xml:space="preserve"> INDEX(Lookup!C:C, MATCH('Inp - BP final'!B2249, Lookup!B:B, 0),)</f>
        <v>Plus opex WWN+</v>
      </c>
    </row>
    <row r="2250" spans="1:11">
      <c r="A2250" t="s">
        <v>359</v>
      </c>
      <c r="B2250" t="s">
        <v>272</v>
      </c>
      <c r="C2250" t="s">
        <v>273</v>
      </c>
      <c r="D2250" t="s">
        <v>47</v>
      </c>
      <c r="E2250" t="s">
        <v>41</v>
      </c>
      <c r="F2250" s="58" t="str">
        <f xml:space="preserve"> IF( ISNA( 'F_Input Override'!F2250 ), "", IF( ISBLANK( 'F_Input Override'!F2250 ), 'F_Inputs - BP'!F2250, 'F_Input Override'!F2250 ) )</f>
        <v/>
      </c>
      <c r="G2250" s="58" t="str">
        <f xml:space="preserve"> IF( ISNA( 'F_Input Override'!G2250 ), "", IF( ISBLANK( 'F_Input Override'!G2250 ), 'F_Inputs - BP'!G2250, 'F_Input Override'!G2250 ) )</f>
        <v/>
      </c>
      <c r="H2250" s="58" t="str">
        <f xml:space="preserve"> IF( ISNA( 'F_Input Override'!H2250 ), "", IF( ISBLANK( 'F_Input Override'!H2250 ), 'F_Inputs - BP'!H2250, 'F_Input Override'!H2250 ) )</f>
        <v/>
      </c>
      <c r="I2250" s="58" t="str">
        <f xml:space="preserve"> IF( ISNA( 'F_Input Override'!I2250 ), "", IF( ISBLANK( 'F_Input Override'!I2250 ), 'F_Inputs - BP'!I2250, 'F_Input Override'!I2250 ) )</f>
        <v/>
      </c>
      <c r="J2250" s="58" t="str">
        <f xml:space="preserve"> IF( ISNA( 'F_Input Override'!J2250 ), "", IF( ISBLANK( 'F_Input Override'!J2250 ), 'F_Inputs - BP'!J2250, 'F_Input Override'!J2250 ) )</f>
        <v/>
      </c>
      <c r="K2250" s="64" t="str">
        <f xml:space="preserve"> INDEX(Lookup!C:C, MATCH('Inp - BP final'!B2250, Lookup!B:B, 0),)</f>
        <v>Plus opex WWN+</v>
      </c>
    </row>
    <row r="2251" spans="1:11">
      <c r="A2251" t="s">
        <v>359</v>
      </c>
      <c r="B2251" t="s">
        <v>274</v>
      </c>
      <c r="C2251" t="s">
        <v>275</v>
      </c>
      <c r="D2251" t="s">
        <v>47</v>
      </c>
      <c r="E2251" t="s">
        <v>41</v>
      </c>
      <c r="F2251" s="58" t="str">
        <f xml:space="preserve"> IF( ISNA( 'F_Input Override'!F2251 ), "", IF( ISBLANK( 'F_Input Override'!F2251 ), 'F_Inputs - BP'!F2251, 'F_Input Override'!F2251 ) )</f>
        <v/>
      </c>
      <c r="G2251" s="58" t="str">
        <f xml:space="preserve"> IF( ISNA( 'F_Input Override'!G2251 ), "", IF( ISBLANK( 'F_Input Override'!G2251 ), 'F_Inputs - BP'!G2251, 'F_Input Override'!G2251 ) )</f>
        <v/>
      </c>
      <c r="H2251" s="58" t="str">
        <f xml:space="preserve"> IF( ISNA( 'F_Input Override'!H2251 ), "", IF( ISBLANK( 'F_Input Override'!H2251 ), 'F_Inputs - BP'!H2251, 'F_Input Override'!H2251 ) )</f>
        <v/>
      </c>
      <c r="I2251" s="58" t="str">
        <f xml:space="preserve"> IF( ISNA( 'F_Input Override'!I2251 ), "", IF( ISBLANK( 'F_Input Override'!I2251 ), 'F_Inputs - BP'!I2251, 'F_Input Override'!I2251 ) )</f>
        <v/>
      </c>
      <c r="J2251" s="58" t="str">
        <f xml:space="preserve"> IF( ISNA( 'F_Input Override'!J2251 ), "", IF( ISBLANK( 'F_Input Override'!J2251 ), 'F_Inputs - BP'!J2251, 'F_Input Override'!J2251 ) )</f>
        <v/>
      </c>
      <c r="K2251" s="64" t="str">
        <f xml:space="preserve"> INDEX(Lookup!C:C, MATCH('Inp - BP final'!B2251, Lookup!B:B, 0),)</f>
        <v>Plus opex WWN+</v>
      </c>
    </row>
    <row r="2252" spans="1:11">
      <c r="A2252" t="s">
        <v>359</v>
      </c>
      <c r="B2252" t="s">
        <v>276</v>
      </c>
      <c r="C2252" t="s">
        <v>277</v>
      </c>
      <c r="D2252" t="s">
        <v>47</v>
      </c>
      <c r="E2252" t="s">
        <v>41</v>
      </c>
      <c r="F2252" s="58" t="str">
        <f xml:space="preserve"> IF( ISNA( 'F_Input Override'!F2252 ), "", IF( ISBLANK( 'F_Input Override'!F2252 ), 'F_Inputs - BP'!F2252, 'F_Input Override'!F2252 ) )</f>
        <v/>
      </c>
      <c r="G2252" s="58" t="str">
        <f xml:space="preserve"> IF( ISNA( 'F_Input Override'!G2252 ), "", IF( ISBLANK( 'F_Input Override'!G2252 ), 'F_Inputs - BP'!G2252, 'F_Input Override'!G2252 ) )</f>
        <v/>
      </c>
      <c r="H2252" s="58" t="str">
        <f xml:space="preserve"> IF( ISNA( 'F_Input Override'!H2252 ), "", IF( ISBLANK( 'F_Input Override'!H2252 ), 'F_Inputs - BP'!H2252, 'F_Input Override'!H2252 ) )</f>
        <v/>
      </c>
      <c r="I2252" s="58" t="str">
        <f xml:space="preserve"> IF( ISNA( 'F_Input Override'!I2252 ), "", IF( ISBLANK( 'F_Input Override'!I2252 ), 'F_Inputs - BP'!I2252, 'F_Input Override'!I2252 ) )</f>
        <v/>
      </c>
      <c r="J2252" s="58" t="str">
        <f xml:space="preserve"> IF( ISNA( 'F_Input Override'!J2252 ), "", IF( ISBLANK( 'F_Input Override'!J2252 ), 'F_Inputs - BP'!J2252, 'F_Input Override'!J2252 ) )</f>
        <v/>
      </c>
      <c r="K2252" s="64" t="str">
        <f xml:space="preserve"> INDEX(Lookup!C:C, MATCH('Inp - BP final'!B2252, Lookup!B:B, 0),)</f>
        <v>Plus opex BIO</v>
      </c>
    </row>
    <row r="2253" spans="1:11">
      <c r="A2253" t="s">
        <v>359</v>
      </c>
      <c r="B2253" t="s">
        <v>278</v>
      </c>
      <c r="C2253" t="s">
        <v>279</v>
      </c>
      <c r="D2253" t="s">
        <v>47</v>
      </c>
      <c r="E2253" t="s">
        <v>41</v>
      </c>
      <c r="F2253" s="58" t="str">
        <f xml:space="preserve"> IF( ISNA( 'F_Input Override'!F2253 ), "", IF( ISBLANK( 'F_Input Override'!F2253 ), 'F_Inputs - BP'!F2253, 'F_Input Override'!F2253 ) )</f>
        <v/>
      </c>
      <c r="G2253" s="58" t="str">
        <f xml:space="preserve"> IF( ISNA( 'F_Input Override'!G2253 ), "", IF( ISBLANK( 'F_Input Override'!G2253 ), 'F_Inputs - BP'!G2253, 'F_Input Override'!G2253 ) )</f>
        <v/>
      </c>
      <c r="H2253" s="58" t="str">
        <f xml:space="preserve"> IF( ISNA( 'F_Input Override'!H2253 ), "", IF( ISBLANK( 'F_Input Override'!H2253 ), 'F_Inputs - BP'!H2253, 'F_Input Override'!H2253 ) )</f>
        <v/>
      </c>
      <c r="I2253" s="58" t="str">
        <f xml:space="preserve"> IF( ISNA( 'F_Input Override'!I2253 ), "", IF( ISBLANK( 'F_Input Override'!I2253 ), 'F_Inputs - BP'!I2253, 'F_Input Override'!I2253 ) )</f>
        <v/>
      </c>
      <c r="J2253" s="58" t="str">
        <f xml:space="preserve"> IF( ISNA( 'F_Input Override'!J2253 ), "", IF( ISBLANK( 'F_Input Override'!J2253 ), 'F_Inputs - BP'!J2253, 'F_Input Override'!J2253 ) )</f>
        <v/>
      </c>
      <c r="K2253" s="64" t="str">
        <f xml:space="preserve"> INDEX(Lookup!C:C, MATCH('Inp - BP final'!B2253, Lookup!B:B, 0),)</f>
        <v>Plus opex BIO</v>
      </c>
    </row>
    <row r="2254" spans="1:11">
      <c r="A2254" t="s">
        <v>359</v>
      </c>
      <c r="B2254" t="s">
        <v>280</v>
      </c>
      <c r="C2254" t="s">
        <v>281</v>
      </c>
      <c r="D2254" t="s">
        <v>47</v>
      </c>
      <c r="E2254" t="s">
        <v>41</v>
      </c>
      <c r="F2254" s="58" t="str">
        <f xml:space="preserve"> IF( ISNA( 'F_Input Override'!F2254 ), "", IF( ISBLANK( 'F_Input Override'!F2254 ), 'F_Inputs - BP'!F2254, 'F_Input Override'!F2254 ) )</f>
        <v/>
      </c>
      <c r="G2254" s="58" t="str">
        <f xml:space="preserve"> IF( ISNA( 'F_Input Override'!G2254 ), "", IF( ISBLANK( 'F_Input Override'!G2254 ), 'F_Inputs - BP'!G2254, 'F_Input Override'!G2254 ) )</f>
        <v/>
      </c>
      <c r="H2254" s="58" t="str">
        <f xml:space="preserve"> IF( ISNA( 'F_Input Override'!H2254 ), "", IF( ISBLANK( 'F_Input Override'!H2254 ), 'F_Inputs - BP'!H2254, 'F_Input Override'!H2254 ) )</f>
        <v/>
      </c>
      <c r="I2254" s="58" t="str">
        <f xml:space="preserve"> IF( ISNA( 'F_Input Override'!I2254 ), "", IF( ISBLANK( 'F_Input Override'!I2254 ), 'F_Inputs - BP'!I2254, 'F_Input Override'!I2254 ) )</f>
        <v/>
      </c>
      <c r="J2254" s="58" t="str">
        <f xml:space="preserve"> IF( ISNA( 'F_Input Override'!J2254 ), "", IF( ISBLANK( 'F_Input Override'!J2254 ), 'F_Inputs - BP'!J2254, 'F_Input Override'!J2254 ) )</f>
        <v/>
      </c>
      <c r="K2254" s="64" t="str">
        <f xml:space="preserve"> INDEX(Lookup!C:C, MATCH('Inp - BP final'!B2254, Lookup!B:B, 0),)</f>
        <v>Plus opex BIO</v>
      </c>
    </row>
    <row r="2255" spans="1:11">
      <c r="A2255" t="s">
        <v>359</v>
      </c>
      <c r="B2255" t="s">
        <v>282</v>
      </c>
      <c r="C2255" t="s">
        <v>283</v>
      </c>
      <c r="D2255" t="s">
        <v>47</v>
      </c>
      <c r="E2255" t="s">
        <v>41</v>
      </c>
      <c r="F2255" s="58" t="str">
        <f xml:space="preserve"> IF( ISNA( 'F_Input Override'!F2255 ), "", IF( ISBLANK( 'F_Input Override'!F2255 ), 'F_Inputs - BP'!F2255, 'F_Input Override'!F2255 ) )</f>
        <v/>
      </c>
      <c r="G2255" s="58" t="str">
        <f xml:space="preserve"> IF( ISNA( 'F_Input Override'!G2255 ), "", IF( ISBLANK( 'F_Input Override'!G2255 ), 'F_Inputs - BP'!G2255, 'F_Input Override'!G2255 ) )</f>
        <v/>
      </c>
      <c r="H2255" s="58" t="str">
        <f xml:space="preserve"> IF( ISNA( 'F_Input Override'!H2255 ), "", IF( ISBLANK( 'F_Input Override'!H2255 ), 'F_Inputs - BP'!H2255, 'F_Input Override'!H2255 ) )</f>
        <v/>
      </c>
      <c r="I2255" s="58" t="str">
        <f xml:space="preserve"> IF( ISNA( 'F_Input Override'!I2255 ), "", IF( ISBLANK( 'F_Input Override'!I2255 ), 'F_Inputs - BP'!I2255, 'F_Input Override'!I2255 ) )</f>
        <v/>
      </c>
      <c r="J2255" s="58" t="str">
        <f xml:space="preserve"> IF( ISNA( 'F_Input Override'!J2255 ), "", IF( ISBLANK( 'F_Input Override'!J2255 ), 'F_Inputs - BP'!J2255, 'F_Input Override'!J2255 ) )</f>
        <v/>
      </c>
      <c r="K2255" s="64" t="str">
        <f xml:space="preserve"> INDEX(Lookup!C:C, MATCH('Inp - BP final'!B2255, Lookup!B:B, 0),)</f>
        <v>Plus opex ADDN1</v>
      </c>
    </row>
    <row r="2256" spans="1:11">
      <c r="A2256" t="s">
        <v>359</v>
      </c>
      <c r="B2256" t="s">
        <v>284</v>
      </c>
      <c r="C2256" t="s">
        <v>285</v>
      </c>
      <c r="D2256" t="s">
        <v>47</v>
      </c>
      <c r="E2256" t="s">
        <v>41</v>
      </c>
      <c r="F2256" s="58" t="str">
        <f xml:space="preserve"> IF( ISNA( 'F_Input Override'!F2256 ), "", IF( ISBLANK( 'F_Input Override'!F2256 ), 'F_Inputs - BP'!F2256, 'F_Input Override'!F2256 ) )</f>
        <v/>
      </c>
      <c r="G2256" s="58" t="str">
        <f xml:space="preserve"> IF( ISNA( 'F_Input Override'!G2256 ), "", IF( ISBLANK( 'F_Input Override'!G2256 ), 'F_Inputs - BP'!G2256, 'F_Input Override'!G2256 ) )</f>
        <v/>
      </c>
      <c r="H2256" s="58" t="str">
        <f xml:space="preserve"> IF( ISNA( 'F_Input Override'!H2256 ), "", IF( ISBLANK( 'F_Input Override'!H2256 ), 'F_Inputs - BP'!H2256, 'F_Input Override'!H2256 ) )</f>
        <v/>
      </c>
      <c r="I2256" s="58" t="str">
        <f xml:space="preserve"> IF( ISNA( 'F_Input Override'!I2256 ), "", IF( ISBLANK( 'F_Input Override'!I2256 ), 'F_Inputs - BP'!I2256, 'F_Input Override'!I2256 ) )</f>
        <v/>
      </c>
      <c r="J2256" s="58" t="str">
        <f xml:space="preserve"> IF( ISNA( 'F_Input Override'!J2256 ), "", IF( ISBLANK( 'F_Input Override'!J2256 ), 'F_Inputs - BP'!J2256, 'F_Input Override'!J2256 ) )</f>
        <v/>
      </c>
      <c r="K2256" s="64" t="str">
        <f xml:space="preserve"> INDEX(Lookup!C:C, MATCH('Inp - BP final'!B2256, Lookup!B:B, 0),)</f>
        <v>Plus opex ADDN2</v>
      </c>
    </row>
    <row r="2257" spans="1:12">
      <c r="A2257" t="s">
        <v>359</v>
      </c>
      <c r="B2257" t="s">
        <v>286</v>
      </c>
      <c r="C2257" t="s">
        <v>287</v>
      </c>
      <c r="D2257" t="s">
        <v>47</v>
      </c>
      <c r="E2257" t="s">
        <v>41</v>
      </c>
      <c r="F2257" s="58">
        <f xml:space="preserve"> IF( ISNA( 'F_Input Override'!F2257 ), "", IF( ISBLANK( 'F_Input Override'!F2257 ), 'F_Inputs - BP'!F2257, 'F_Input Override'!F2257 ) )</f>
        <v>0</v>
      </c>
      <c r="G2257" s="58">
        <f xml:space="preserve"> IF( ISNA( 'F_Input Override'!G2257 ), "", IF( ISBLANK( 'F_Input Override'!G2257 ), 'F_Inputs - BP'!G2257, 'F_Input Override'!G2257 ) )</f>
        <v>0</v>
      </c>
      <c r="H2257" s="58">
        <f xml:space="preserve"> IF( ISNA( 'F_Input Override'!H2257 ), "", IF( ISBLANK( 'F_Input Override'!H2257 ), 'F_Inputs - BP'!H2257, 'F_Input Override'!H2257 ) )</f>
        <v>0</v>
      </c>
      <c r="I2257" s="58">
        <f xml:space="preserve"> IF( ISNA( 'F_Input Override'!I2257 ), "", IF( ISBLANK( 'F_Input Override'!I2257 ), 'F_Inputs - BP'!I2257, 'F_Input Override'!I2257 ) )</f>
        <v>0</v>
      </c>
      <c r="J2257" s="58">
        <f xml:space="preserve"> IF( ISNA( 'F_Input Override'!J2257 ), "", IF( ISBLANK( 'F_Input Override'!J2257 ), 'F_Inputs - BP'!J2257, 'F_Input Override'!J2257 ) )</f>
        <v>0</v>
      </c>
      <c r="K2257" s="64" t="str">
        <f xml:space="preserve"> INDEX(Lookup!C:C, MATCH('Inp - BP final'!B2257, Lookup!B:B, 0),)</f>
        <v>Plus opex Total</v>
      </c>
    </row>
    <row r="2258" spans="1:12">
      <c r="A2258" t="s">
        <v>359</v>
      </c>
      <c r="B2258" t="s">
        <v>288</v>
      </c>
      <c r="C2258" t="s">
        <v>289</v>
      </c>
      <c r="D2258" t="s">
        <v>47</v>
      </c>
      <c r="E2258" t="s">
        <v>41</v>
      </c>
      <c r="F2258" s="58">
        <f xml:space="preserve"> IF( ISNA( 'F_Input Override'!F2258 ), "", IF( ISBLANK( 'F_Input Override'!F2258 ), 'F_Inputs - BP'!F2258, 'F_Input Override'!F2258 ) )</f>
        <v>0</v>
      </c>
      <c r="G2258" s="58">
        <f xml:space="preserve"> IF( ISNA( 'F_Input Override'!G2258 ), "", IF( ISBLANK( 'F_Input Override'!G2258 ), 'F_Inputs - BP'!G2258, 'F_Input Override'!G2258 ) )</f>
        <v>0</v>
      </c>
      <c r="H2258" s="58">
        <f xml:space="preserve"> IF( ISNA( 'F_Input Override'!H2258 ), "", IF( ISBLANK( 'F_Input Override'!H2258 ), 'F_Inputs - BP'!H2258, 'F_Input Override'!H2258 ) )</f>
        <v>0</v>
      </c>
      <c r="I2258" s="58">
        <f xml:space="preserve"> IF( ISNA( 'F_Input Override'!I2258 ), "", IF( ISBLANK( 'F_Input Override'!I2258 ), 'F_Inputs - BP'!I2258, 'F_Input Override'!I2258 ) )</f>
        <v>0</v>
      </c>
      <c r="J2258" s="58">
        <f xml:space="preserve"> IF( ISNA( 'F_Input Override'!J2258 ), "", IF( ISBLANK( 'F_Input Override'!J2258 ), 'F_Inputs - BP'!J2258, 'F_Input Override'!J2258 ) )</f>
        <v>0</v>
      </c>
      <c r="K2258" s="64" t="str">
        <f xml:space="preserve"> INDEX(Lookup!C:C, MATCH('Inp - BP final'!B2258, Lookup!B:B, 0),)</f>
        <v>Plus totex WWN+</v>
      </c>
    </row>
    <row r="2259" spans="1:12">
      <c r="A2259" t="s">
        <v>359</v>
      </c>
      <c r="B2259" t="s">
        <v>290</v>
      </c>
      <c r="C2259" t="s">
        <v>291</v>
      </c>
      <c r="D2259" t="s">
        <v>47</v>
      </c>
      <c r="E2259" t="s">
        <v>41</v>
      </c>
      <c r="F2259" s="58">
        <f xml:space="preserve"> IF( ISNA( 'F_Input Override'!F2259 ), "", IF( ISBLANK( 'F_Input Override'!F2259 ), 'F_Inputs - BP'!F2259, 'F_Input Override'!F2259 ) )</f>
        <v>0</v>
      </c>
      <c r="G2259" s="58">
        <f xml:space="preserve"> IF( ISNA( 'F_Input Override'!G2259 ), "", IF( ISBLANK( 'F_Input Override'!G2259 ), 'F_Inputs - BP'!G2259, 'F_Input Override'!G2259 ) )</f>
        <v>0</v>
      </c>
      <c r="H2259" s="58">
        <f xml:space="preserve"> IF( ISNA( 'F_Input Override'!H2259 ), "", IF( ISBLANK( 'F_Input Override'!H2259 ), 'F_Inputs - BP'!H2259, 'F_Input Override'!H2259 ) )</f>
        <v>0</v>
      </c>
      <c r="I2259" s="58">
        <f xml:space="preserve"> IF( ISNA( 'F_Input Override'!I2259 ), "", IF( ISBLANK( 'F_Input Override'!I2259 ), 'F_Inputs - BP'!I2259, 'F_Input Override'!I2259 ) )</f>
        <v>0</v>
      </c>
      <c r="J2259" s="58">
        <f xml:space="preserve"> IF( ISNA( 'F_Input Override'!J2259 ), "", IF( ISBLANK( 'F_Input Override'!J2259 ), 'F_Inputs - BP'!J2259, 'F_Input Override'!J2259 ) )</f>
        <v>0</v>
      </c>
      <c r="K2259" s="64" t="str">
        <f xml:space="preserve"> INDEX(Lookup!C:C, MATCH('Inp - BP final'!B2259, Lookup!B:B, 0),)</f>
        <v>Plus totex WWN+</v>
      </c>
    </row>
    <row r="2260" spans="1:12">
      <c r="A2260" t="s">
        <v>359</v>
      </c>
      <c r="B2260" t="s">
        <v>292</v>
      </c>
      <c r="C2260" t="s">
        <v>293</v>
      </c>
      <c r="D2260" t="s">
        <v>47</v>
      </c>
      <c r="E2260" t="s">
        <v>41</v>
      </c>
      <c r="F2260" s="58">
        <f xml:space="preserve"> IF( ISNA( 'F_Input Override'!F2260 ), "", IF( ISBLANK( 'F_Input Override'!F2260 ), 'F_Inputs - BP'!F2260, 'F_Input Override'!F2260 ) )</f>
        <v>0</v>
      </c>
      <c r="G2260" s="58">
        <f xml:space="preserve"> IF( ISNA( 'F_Input Override'!G2260 ), "", IF( ISBLANK( 'F_Input Override'!G2260 ), 'F_Inputs - BP'!G2260, 'F_Input Override'!G2260 ) )</f>
        <v>0</v>
      </c>
      <c r="H2260" s="58">
        <f xml:space="preserve"> IF( ISNA( 'F_Input Override'!H2260 ), "", IF( ISBLANK( 'F_Input Override'!H2260 ), 'F_Inputs - BP'!H2260, 'F_Input Override'!H2260 ) )</f>
        <v>0</v>
      </c>
      <c r="I2260" s="58">
        <f xml:space="preserve"> IF( ISNA( 'F_Input Override'!I2260 ), "", IF( ISBLANK( 'F_Input Override'!I2260 ), 'F_Inputs - BP'!I2260, 'F_Input Override'!I2260 ) )</f>
        <v>0</v>
      </c>
      <c r="J2260" s="58">
        <f xml:space="preserve"> IF( ISNA( 'F_Input Override'!J2260 ), "", IF( ISBLANK( 'F_Input Override'!J2260 ), 'F_Inputs - BP'!J2260, 'F_Input Override'!J2260 ) )</f>
        <v>0</v>
      </c>
      <c r="K2260" s="64" t="str">
        <f xml:space="preserve"> INDEX(Lookup!C:C, MATCH('Inp - BP final'!B2260, Lookup!B:B, 0),)</f>
        <v>Plus totex WWN+</v>
      </c>
    </row>
    <row r="2261" spans="1:12">
      <c r="A2261" t="s">
        <v>359</v>
      </c>
      <c r="B2261" t="s">
        <v>294</v>
      </c>
      <c r="C2261" t="s">
        <v>295</v>
      </c>
      <c r="D2261" t="s">
        <v>47</v>
      </c>
      <c r="E2261" t="s">
        <v>41</v>
      </c>
      <c r="F2261" s="58">
        <f xml:space="preserve"> IF( ISNA( 'F_Input Override'!F2261 ), "", IF( ISBLANK( 'F_Input Override'!F2261 ), 'F_Inputs - BP'!F2261, 'F_Input Override'!F2261 ) )</f>
        <v>0</v>
      </c>
      <c r="G2261" s="58">
        <f xml:space="preserve"> IF( ISNA( 'F_Input Override'!G2261 ), "", IF( ISBLANK( 'F_Input Override'!G2261 ), 'F_Inputs - BP'!G2261, 'F_Input Override'!G2261 ) )</f>
        <v>0</v>
      </c>
      <c r="H2261" s="58">
        <f xml:space="preserve"> IF( ISNA( 'F_Input Override'!H2261 ), "", IF( ISBLANK( 'F_Input Override'!H2261 ), 'F_Inputs - BP'!H2261, 'F_Input Override'!H2261 ) )</f>
        <v>0</v>
      </c>
      <c r="I2261" s="58">
        <f xml:space="preserve"> IF( ISNA( 'F_Input Override'!I2261 ), "", IF( ISBLANK( 'F_Input Override'!I2261 ), 'F_Inputs - BP'!I2261, 'F_Input Override'!I2261 ) )</f>
        <v>0</v>
      </c>
      <c r="J2261" s="58">
        <f xml:space="preserve"> IF( ISNA( 'F_Input Override'!J2261 ), "", IF( ISBLANK( 'F_Input Override'!J2261 ), 'F_Inputs - BP'!J2261, 'F_Input Override'!J2261 ) )</f>
        <v>0</v>
      </c>
      <c r="K2261" s="64" t="str">
        <f xml:space="preserve"> INDEX(Lookup!C:C, MATCH('Inp - BP final'!B2261, Lookup!B:B, 0),)</f>
        <v>Plus totex WWN+</v>
      </c>
    </row>
    <row r="2262" spans="1:12">
      <c r="A2262" t="s">
        <v>359</v>
      </c>
      <c r="B2262" t="s">
        <v>296</v>
      </c>
      <c r="C2262" t="s">
        <v>297</v>
      </c>
      <c r="D2262" t="s">
        <v>47</v>
      </c>
      <c r="E2262" t="s">
        <v>41</v>
      </c>
      <c r="F2262" s="58">
        <f xml:space="preserve"> IF( ISNA( 'F_Input Override'!F2262 ), "", IF( ISBLANK( 'F_Input Override'!F2262 ), 'F_Inputs - BP'!F2262, 'F_Input Override'!F2262 ) )</f>
        <v>0</v>
      </c>
      <c r="G2262" s="58">
        <f xml:space="preserve"> IF( ISNA( 'F_Input Override'!G2262 ), "", IF( ISBLANK( 'F_Input Override'!G2262 ), 'F_Inputs - BP'!G2262, 'F_Input Override'!G2262 ) )</f>
        <v>0</v>
      </c>
      <c r="H2262" s="58">
        <f xml:space="preserve"> IF( ISNA( 'F_Input Override'!H2262 ), "", IF( ISBLANK( 'F_Input Override'!H2262 ), 'F_Inputs - BP'!H2262, 'F_Input Override'!H2262 ) )</f>
        <v>0</v>
      </c>
      <c r="I2262" s="58">
        <f xml:space="preserve"> IF( ISNA( 'F_Input Override'!I2262 ), "", IF( ISBLANK( 'F_Input Override'!I2262 ), 'F_Inputs - BP'!I2262, 'F_Input Override'!I2262 ) )</f>
        <v>0</v>
      </c>
      <c r="J2262" s="58">
        <f xml:space="preserve"> IF( ISNA( 'F_Input Override'!J2262 ), "", IF( ISBLANK( 'F_Input Override'!J2262 ), 'F_Inputs - BP'!J2262, 'F_Input Override'!J2262 ) )</f>
        <v>0</v>
      </c>
      <c r="K2262" s="64" t="str">
        <f xml:space="preserve"> INDEX(Lookup!C:C, MATCH('Inp - BP final'!B2262, Lookup!B:B, 0),)</f>
        <v>Plus totex WWN+</v>
      </c>
    </row>
    <row r="2263" spans="1:12">
      <c r="A2263" t="s">
        <v>359</v>
      </c>
      <c r="B2263" t="s">
        <v>298</v>
      </c>
      <c r="C2263" t="s">
        <v>299</v>
      </c>
      <c r="D2263" t="s">
        <v>47</v>
      </c>
      <c r="E2263" t="s">
        <v>41</v>
      </c>
      <c r="F2263" s="58">
        <f xml:space="preserve"> IF( ISNA( 'F_Input Override'!F2263 ), "", IF( ISBLANK( 'F_Input Override'!F2263 ), 'F_Inputs - BP'!F2263, 'F_Input Override'!F2263 ) )</f>
        <v>0</v>
      </c>
      <c r="G2263" s="58">
        <f xml:space="preserve"> IF( ISNA( 'F_Input Override'!G2263 ), "", IF( ISBLANK( 'F_Input Override'!G2263 ), 'F_Inputs - BP'!G2263, 'F_Input Override'!G2263 ) )</f>
        <v>0</v>
      </c>
      <c r="H2263" s="58">
        <f xml:space="preserve"> IF( ISNA( 'F_Input Override'!H2263 ), "", IF( ISBLANK( 'F_Input Override'!H2263 ), 'F_Inputs - BP'!H2263, 'F_Input Override'!H2263 ) )</f>
        <v>0</v>
      </c>
      <c r="I2263" s="58">
        <f xml:space="preserve"> IF( ISNA( 'F_Input Override'!I2263 ), "", IF( ISBLANK( 'F_Input Override'!I2263 ), 'F_Inputs - BP'!I2263, 'F_Input Override'!I2263 ) )</f>
        <v>0</v>
      </c>
      <c r="J2263" s="58">
        <f xml:space="preserve"> IF( ISNA( 'F_Input Override'!J2263 ), "", IF( ISBLANK( 'F_Input Override'!J2263 ), 'F_Inputs - BP'!J2263, 'F_Input Override'!J2263 ) )</f>
        <v>0</v>
      </c>
      <c r="K2263" s="64" t="str">
        <f xml:space="preserve"> INDEX(Lookup!C:C, MATCH('Inp - BP final'!B2263, Lookup!B:B, 0),)</f>
        <v>Plus totex BIO</v>
      </c>
    </row>
    <row r="2264" spans="1:12">
      <c r="A2264" t="s">
        <v>359</v>
      </c>
      <c r="B2264" t="s">
        <v>300</v>
      </c>
      <c r="C2264" t="s">
        <v>301</v>
      </c>
      <c r="D2264" t="s">
        <v>47</v>
      </c>
      <c r="E2264" t="s">
        <v>41</v>
      </c>
      <c r="F2264" s="58">
        <f xml:space="preserve"> IF( ISNA( 'F_Input Override'!F2264 ), "", IF( ISBLANK( 'F_Input Override'!F2264 ), 'F_Inputs - BP'!F2264, 'F_Input Override'!F2264 ) )</f>
        <v>0</v>
      </c>
      <c r="G2264" s="58">
        <f xml:space="preserve"> IF( ISNA( 'F_Input Override'!G2264 ), "", IF( ISBLANK( 'F_Input Override'!G2264 ), 'F_Inputs - BP'!G2264, 'F_Input Override'!G2264 ) )</f>
        <v>0</v>
      </c>
      <c r="H2264" s="58">
        <f xml:space="preserve"> IF( ISNA( 'F_Input Override'!H2264 ), "", IF( ISBLANK( 'F_Input Override'!H2264 ), 'F_Inputs - BP'!H2264, 'F_Input Override'!H2264 ) )</f>
        <v>0</v>
      </c>
      <c r="I2264" s="58">
        <f xml:space="preserve"> IF( ISNA( 'F_Input Override'!I2264 ), "", IF( ISBLANK( 'F_Input Override'!I2264 ), 'F_Inputs - BP'!I2264, 'F_Input Override'!I2264 ) )</f>
        <v>0</v>
      </c>
      <c r="J2264" s="58">
        <f xml:space="preserve"> IF( ISNA( 'F_Input Override'!J2264 ), "", IF( ISBLANK( 'F_Input Override'!J2264 ), 'F_Inputs - BP'!J2264, 'F_Input Override'!J2264 ) )</f>
        <v>0</v>
      </c>
      <c r="K2264" s="64" t="str">
        <f xml:space="preserve"> INDEX(Lookup!C:C, MATCH('Inp - BP final'!B2264, Lookup!B:B, 0),)</f>
        <v>Plus totex BIO</v>
      </c>
    </row>
    <row r="2265" spans="1:12">
      <c r="A2265" t="s">
        <v>359</v>
      </c>
      <c r="B2265" t="s">
        <v>302</v>
      </c>
      <c r="C2265" t="s">
        <v>303</v>
      </c>
      <c r="D2265" t="s">
        <v>47</v>
      </c>
      <c r="E2265" t="s">
        <v>41</v>
      </c>
      <c r="F2265" s="58">
        <f xml:space="preserve"> IF( ISNA( 'F_Input Override'!F2265 ), "", IF( ISBLANK( 'F_Input Override'!F2265 ), 'F_Inputs - BP'!F2265, 'F_Input Override'!F2265 ) )</f>
        <v>0</v>
      </c>
      <c r="G2265" s="58">
        <f xml:space="preserve"> IF( ISNA( 'F_Input Override'!G2265 ), "", IF( ISBLANK( 'F_Input Override'!G2265 ), 'F_Inputs - BP'!G2265, 'F_Input Override'!G2265 ) )</f>
        <v>0</v>
      </c>
      <c r="H2265" s="58">
        <f xml:space="preserve"> IF( ISNA( 'F_Input Override'!H2265 ), "", IF( ISBLANK( 'F_Input Override'!H2265 ), 'F_Inputs - BP'!H2265, 'F_Input Override'!H2265 ) )</f>
        <v>0</v>
      </c>
      <c r="I2265" s="58">
        <f xml:space="preserve"> IF( ISNA( 'F_Input Override'!I2265 ), "", IF( ISBLANK( 'F_Input Override'!I2265 ), 'F_Inputs - BP'!I2265, 'F_Input Override'!I2265 ) )</f>
        <v>0</v>
      </c>
      <c r="J2265" s="58">
        <f xml:space="preserve"> IF( ISNA( 'F_Input Override'!J2265 ), "", IF( ISBLANK( 'F_Input Override'!J2265 ), 'F_Inputs - BP'!J2265, 'F_Input Override'!J2265 ) )</f>
        <v>0</v>
      </c>
      <c r="K2265" s="64" t="str">
        <f xml:space="preserve"> INDEX(Lookup!C:C, MATCH('Inp - BP final'!B2265, Lookup!B:B, 0),)</f>
        <v>Plus totex BIO</v>
      </c>
    </row>
    <row r="2266" spans="1:12">
      <c r="A2266" t="s">
        <v>359</v>
      </c>
      <c r="B2266" t="s">
        <v>304</v>
      </c>
      <c r="C2266" t="s">
        <v>305</v>
      </c>
      <c r="D2266" t="s">
        <v>47</v>
      </c>
      <c r="E2266" t="s">
        <v>41</v>
      </c>
      <c r="F2266" s="58">
        <f xml:space="preserve"> IF( ISNA( 'F_Input Override'!F2266 ), "", IF( ISBLANK( 'F_Input Override'!F2266 ), 'F_Inputs - BP'!F2266, 'F_Input Override'!F2266 ) )</f>
        <v>0</v>
      </c>
      <c r="G2266" s="58">
        <f xml:space="preserve"> IF( ISNA( 'F_Input Override'!G2266 ), "", IF( ISBLANK( 'F_Input Override'!G2266 ), 'F_Inputs - BP'!G2266, 'F_Input Override'!G2266 ) )</f>
        <v>0</v>
      </c>
      <c r="H2266" s="58">
        <f xml:space="preserve"> IF( ISNA( 'F_Input Override'!H2266 ), "", IF( ISBLANK( 'F_Input Override'!H2266 ), 'F_Inputs - BP'!H2266, 'F_Input Override'!H2266 ) )</f>
        <v>0</v>
      </c>
      <c r="I2266" s="58">
        <f xml:space="preserve"> IF( ISNA( 'F_Input Override'!I2266 ), "", IF( ISBLANK( 'F_Input Override'!I2266 ), 'F_Inputs - BP'!I2266, 'F_Input Override'!I2266 ) )</f>
        <v>0</v>
      </c>
      <c r="J2266" s="58">
        <f xml:space="preserve"> IF( ISNA( 'F_Input Override'!J2266 ), "", IF( ISBLANK( 'F_Input Override'!J2266 ), 'F_Inputs - BP'!J2266, 'F_Input Override'!J2266 ) )</f>
        <v>0</v>
      </c>
      <c r="K2266" s="64" t="str">
        <f xml:space="preserve"> INDEX(Lookup!C:C, MATCH('Inp - BP final'!B2266, Lookup!B:B, 0),)</f>
        <v>Plus totex ADDN1</v>
      </c>
    </row>
    <row r="2267" spans="1:12">
      <c r="A2267" t="s">
        <v>359</v>
      </c>
      <c r="B2267" t="s">
        <v>306</v>
      </c>
      <c r="C2267" t="s">
        <v>307</v>
      </c>
      <c r="D2267" t="s">
        <v>47</v>
      </c>
      <c r="E2267" t="s">
        <v>41</v>
      </c>
      <c r="F2267" s="58">
        <f xml:space="preserve"> IF( ISNA( 'F_Input Override'!F2267 ), "", IF( ISBLANK( 'F_Input Override'!F2267 ), 'F_Inputs - BP'!F2267, 'F_Input Override'!F2267 ) )</f>
        <v>0</v>
      </c>
      <c r="G2267" s="58">
        <f xml:space="preserve"> IF( ISNA( 'F_Input Override'!G2267 ), "", IF( ISBLANK( 'F_Input Override'!G2267 ), 'F_Inputs - BP'!G2267, 'F_Input Override'!G2267 ) )</f>
        <v>0</v>
      </c>
      <c r="H2267" s="58">
        <f xml:space="preserve"> IF( ISNA( 'F_Input Override'!H2267 ), "", IF( ISBLANK( 'F_Input Override'!H2267 ), 'F_Inputs - BP'!H2267, 'F_Input Override'!H2267 ) )</f>
        <v>0</v>
      </c>
      <c r="I2267" s="58">
        <f xml:space="preserve"> IF( ISNA( 'F_Input Override'!I2267 ), "", IF( ISBLANK( 'F_Input Override'!I2267 ), 'F_Inputs - BP'!I2267, 'F_Input Override'!I2267 ) )</f>
        <v>0</v>
      </c>
      <c r="J2267" s="58">
        <f xml:space="preserve"> IF( ISNA( 'F_Input Override'!J2267 ), "", IF( ISBLANK( 'F_Input Override'!J2267 ), 'F_Inputs - BP'!J2267, 'F_Input Override'!J2267 ) )</f>
        <v>0</v>
      </c>
      <c r="K2267" s="64" t="str">
        <f xml:space="preserve"> INDEX(Lookup!C:C, MATCH('Inp - BP final'!B2267, Lookup!B:B, 0),)</f>
        <v>Plus totex ADDN2</v>
      </c>
    </row>
    <row r="2268" spans="1:12">
      <c r="A2268" t="s">
        <v>359</v>
      </c>
      <c r="B2268" t="s">
        <v>308</v>
      </c>
      <c r="C2268" t="s">
        <v>309</v>
      </c>
      <c r="D2268" t="s">
        <v>47</v>
      </c>
      <c r="E2268" t="s">
        <v>41</v>
      </c>
      <c r="F2268" s="58">
        <f xml:space="preserve"> IF( ISNA( 'F_Input Override'!F2268 ), "", IF( ISBLANK( 'F_Input Override'!F2268 ), 'F_Inputs - BP'!F2268, 'F_Input Override'!F2268 ) )</f>
        <v>0</v>
      </c>
      <c r="G2268" s="58">
        <f xml:space="preserve"> IF( ISNA( 'F_Input Override'!G2268 ), "", IF( ISBLANK( 'F_Input Override'!G2268 ), 'F_Inputs - BP'!G2268, 'F_Input Override'!G2268 ) )</f>
        <v>0</v>
      </c>
      <c r="H2268" s="58">
        <f xml:space="preserve"> IF( ISNA( 'F_Input Override'!H2268 ), "", IF( ISBLANK( 'F_Input Override'!H2268 ), 'F_Inputs - BP'!H2268, 'F_Input Override'!H2268 ) )</f>
        <v>0</v>
      </c>
      <c r="I2268" s="58">
        <f xml:space="preserve"> IF( ISNA( 'F_Input Override'!I2268 ), "", IF( ISBLANK( 'F_Input Override'!I2268 ), 'F_Inputs - BP'!I2268, 'F_Input Override'!I2268 ) )</f>
        <v>0</v>
      </c>
      <c r="J2268" s="58">
        <f xml:space="preserve"> IF( ISNA( 'F_Input Override'!J2268 ), "", IF( ISBLANK( 'F_Input Override'!J2268 ), 'F_Inputs - BP'!J2268, 'F_Input Override'!J2268 ) )</f>
        <v>0</v>
      </c>
      <c r="K2268" s="64" t="str">
        <f xml:space="preserve"> INDEX(Lookup!C:C, MATCH('Inp - BP final'!B2268, Lookup!B:B, 0),)</f>
        <v>Plus totex Total</v>
      </c>
    </row>
    <row r="2269" spans="1:12">
      <c r="A2269" t="s">
        <v>359</v>
      </c>
      <c r="B2269" t="s">
        <v>310</v>
      </c>
      <c r="C2269" t="s">
        <v>311</v>
      </c>
      <c r="D2269" t="s">
        <v>47</v>
      </c>
      <c r="E2269" t="s">
        <v>41</v>
      </c>
      <c r="F2269" s="58">
        <f xml:space="preserve"> IF( ISNA( 'F_Input Override'!F2269 ), "", IF( ISBLANK( 'F_Input Override'!F2269 ), 'F_Inputs - BP'!F2269, 'F_Input Override'!F2269 ) )</f>
        <v>11.688351526780769</v>
      </c>
      <c r="G2269" s="58">
        <f xml:space="preserve"> IF( ISNA( 'F_Input Override'!G2269 ), "", IF( ISBLANK( 'F_Input Override'!G2269 ), 'F_Inputs - BP'!G2269, 'F_Input Override'!G2269 ) )</f>
        <v>11.921556434736949</v>
      </c>
      <c r="H2269" s="58">
        <f xml:space="preserve"> IF( ISNA( 'F_Input Override'!H2269 ), "", IF( ISBLANK( 'F_Input Override'!H2269 ), 'F_Inputs - BP'!H2269, 'F_Input Override'!H2269 ) )</f>
        <v>12.10082796007134</v>
      </c>
      <c r="I2269" s="58">
        <f xml:space="preserve"> IF( ISNA( 'F_Input Override'!I2269 ), "", IF( ISBLANK( 'F_Input Override'!I2269 ), 'F_Inputs - BP'!I2269, 'F_Input Override'!I2269 ) )</f>
        <v>12.28161873562043</v>
      </c>
      <c r="J2269" s="58">
        <f xml:space="preserve"> IF( ISNA( 'F_Input Override'!J2269 ), "", IF( ISBLANK( 'F_Input Override'!J2269 ), 'F_Inputs - BP'!J2269, 'F_Input Override'!J2269 ) )</f>
        <v>12.46620763670626</v>
      </c>
      <c r="K2269" s="64" t="str">
        <f xml:space="preserve"> INDEX(Lookup!C:C, MATCH('Inp - BP final'!B2269, Lookup!B:B, 0),)</f>
        <v>WN+ - DS capex</v>
      </c>
    </row>
    <row r="2270" spans="1:12">
      <c r="A2270" t="s">
        <v>359</v>
      </c>
      <c r="B2270" t="s">
        <v>312</v>
      </c>
      <c r="C2270" t="s">
        <v>313</v>
      </c>
      <c r="D2270" t="s">
        <v>47</v>
      </c>
      <c r="E2270" t="s">
        <v>41</v>
      </c>
      <c r="F2270" s="58">
        <f xml:space="preserve"> IF( ISNA( 'F_Input Override'!F2270 ), "", IF( ISBLANK( 'F_Input Override'!F2270 ), 'F_Inputs - BP'!F2270, 'F_Input Override'!F2270 ) )</f>
        <v>0</v>
      </c>
      <c r="G2270" s="58">
        <f xml:space="preserve"> IF( ISNA( 'F_Input Override'!G2270 ), "", IF( ISBLANK( 'F_Input Override'!G2270 ), 'F_Inputs - BP'!G2270, 'F_Input Override'!G2270 ) )</f>
        <v>0</v>
      </c>
      <c r="H2270" s="58">
        <f xml:space="preserve"> IF( ISNA( 'F_Input Override'!H2270 ), "", IF( ISBLANK( 'F_Input Override'!H2270 ), 'F_Inputs - BP'!H2270, 'F_Input Override'!H2270 ) )</f>
        <v>0</v>
      </c>
      <c r="I2270" s="58">
        <f xml:space="preserve"> IF( ISNA( 'F_Input Override'!I2270 ), "", IF( ISBLANK( 'F_Input Override'!I2270 ), 'F_Inputs - BP'!I2270, 'F_Input Override'!I2270 ) )</f>
        <v>0</v>
      </c>
      <c r="J2270" s="58">
        <f xml:space="preserve"> IF( ISNA( 'F_Input Override'!J2270 ), "", IF( ISBLANK( 'F_Input Override'!J2270 ), 'F_Inputs - BP'!J2270, 'F_Input Override'!J2270 ) )</f>
        <v>0</v>
      </c>
      <c r="K2270" s="64" t="str">
        <f xml:space="preserve"> INDEX(Lookup!C:C, MATCH('Inp - BP final'!B2270, Lookup!B:B, 0),)</f>
        <v>WN+ - DS opex</v>
      </c>
    </row>
    <row r="2271" spans="1:12">
      <c r="A2271" t="s">
        <v>359</v>
      </c>
      <c r="B2271" t="s">
        <v>314</v>
      </c>
      <c r="C2271" t="s">
        <v>315</v>
      </c>
      <c r="D2271" t="s">
        <v>47</v>
      </c>
      <c r="E2271" t="s">
        <v>41</v>
      </c>
      <c r="F2271" s="58">
        <f xml:space="preserve"> IF( ISNA( 'F_Input Override'!F2271 ), "", IF( ISBLANK( 'F_Input Override'!F2271 ), 'F_Inputs - BP'!F2271, 'F_Input Override'!F2271 ) )</f>
        <v>11.688351526780769</v>
      </c>
      <c r="G2271" s="58">
        <f xml:space="preserve"> IF( ISNA( 'F_Input Override'!G2271 ), "", IF( ISBLANK( 'F_Input Override'!G2271 ), 'F_Inputs - BP'!G2271, 'F_Input Override'!G2271 ) )</f>
        <v>11.921556434736949</v>
      </c>
      <c r="H2271" s="58">
        <f xml:space="preserve"> IF( ISNA( 'F_Input Override'!H2271 ), "", IF( ISBLANK( 'F_Input Override'!H2271 ), 'F_Inputs - BP'!H2271, 'F_Input Override'!H2271 ) )</f>
        <v>12.10082796007134</v>
      </c>
      <c r="I2271" s="58">
        <f xml:space="preserve"> IF( ISNA( 'F_Input Override'!I2271 ), "", IF( ISBLANK( 'F_Input Override'!I2271 ), 'F_Inputs - BP'!I2271, 'F_Input Override'!I2271 ) )</f>
        <v>12.28161873562043</v>
      </c>
      <c r="J2271" s="58">
        <f xml:space="preserve"> IF( ISNA( 'F_Input Override'!J2271 ), "", IF( ISBLANK( 'F_Input Override'!J2271 ), 'F_Inputs - BP'!J2271, 'F_Input Override'!J2271 ) )</f>
        <v>12.46620763670626</v>
      </c>
      <c r="K2271" s="64" t="str">
        <f xml:space="preserve"> INDEX(Lookup!C:C, MATCH('Inp - BP final'!B2271, Lookup!B:B, 0),)</f>
        <v>WN+ - DS totex</v>
      </c>
      <c r="L2271" t="s">
        <v>366</v>
      </c>
    </row>
    <row r="2272" spans="1:12">
      <c r="A2272" t="s">
        <v>359</v>
      </c>
      <c r="B2272" t="s">
        <v>316</v>
      </c>
      <c r="C2272" t="s">
        <v>317</v>
      </c>
      <c r="D2272" t="s">
        <v>47</v>
      </c>
      <c r="E2272" t="s">
        <v>41</v>
      </c>
      <c r="F2272" s="58" t="str">
        <f xml:space="preserve"> IF( ISNA( 'F_Input Override'!F2272 ), "", IF( ISBLANK( 'F_Input Override'!F2272 ), 'F_Inputs - BP'!F2272, 'F_Input Override'!F2272 ) )</f>
        <v/>
      </c>
      <c r="G2272" s="58" t="str">
        <f xml:space="preserve"> IF( ISNA( 'F_Input Override'!G2272 ), "", IF( ISBLANK( 'F_Input Override'!G2272 ), 'F_Inputs - BP'!G2272, 'F_Input Override'!G2272 ) )</f>
        <v/>
      </c>
      <c r="H2272" s="58" t="str">
        <f xml:space="preserve"> IF( ISNA( 'F_Input Override'!H2272 ), "", IF( ISBLANK( 'F_Input Override'!H2272 ), 'F_Inputs - BP'!H2272, 'F_Input Override'!H2272 ) )</f>
        <v/>
      </c>
      <c r="I2272" s="58" t="str">
        <f xml:space="preserve"> IF( ISNA( 'F_Input Override'!I2272 ), "", IF( ISBLANK( 'F_Input Override'!I2272 ), 'F_Inputs - BP'!I2272, 'F_Input Override'!I2272 ) )</f>
        <v/>
      </c>
      <c r="J2272" s="58" t="str">
        <f xml:space="preserve"> IF( ISNA( 'F_Input Override'!J2272 ), "", IF( ISBLANK( 'F_Input Override'!J2272 ), 'F_Inputs - BP'!J2272, 'F_Input Override'!J2272 ) )</f>
        <v/>
      </c>
      <c r="K2272" s="64" t="str">
        <f xml:space="preserve"> INDEX(Lookup!C:C, MATCH('Inp - BP final'!B2272, Lookup!B:B, 0),)</f>
        <v>WN+ - DS capex</v>
      </c>
    </row>
    <row r="2273" spans="1:12">
      <c r="A2273" t="s">
        <v>359</v>
      </c>
      <c r="B2273" t="s">
        <v>319</v>
      </c>
      <c r="C2273" t="s">
        <v>320</v>
      </c>
      <c r="D2273" t="s">
        <v>47</v>
      </c>
      <c r="E2273" t="s">
        <v>41</v>
      </c>
      <c r="F2273" s="58" t="str">
        <f xml:space="preserve"> IF( ISNA( 'F_Input Override'!F2273 ), "", IF( ISBLANK( 'F_Input Override'!F2273 ), 'F_Inputs - BP'!F2273, 'F_Input Override'!F2273 ) )</f>
        <v/>
      </c>
      <c r="G2273" s="58" t="str">
        <f xml:space="preserve"> IF( ISNA( 'F_Input Override'!G2273 ), "", IF( ISBLANK( 'F_Input Override'!G2273 ), 'F_Inputs - BP'!G2273, 'F_Input Override'!G2273 ) )</f>
        <v/>
      </c>
      <c r="H2273" s="58" t="str">
        <f xml:space="preserve"> IF( ISNA( 'F_Input Override'!H2273 ), "", IF( ISBLANK( 'F_Input Override'!H2273 ), 'F_Inputs - BP'!H2273, 'F_Input Override'!H2273 ) )</f>
        <v/>
      </c>
      <c r="I2273" s="58" t="str">
        <f xml:space="preserve"> IF( ISNA( 'F_Input Override'!I2273 ), "", IF( ISBLANK( 'F_Input Override'!I2273 ), 'F_Inputs - BP'!I2273, 'F_Input Override'!I2273 ) )</f>
        <v/>
      </c>
      <c r="J2273" s="58" t="str">
        <f xml:space="preserve"> IF( ISNA( 'F_Input Override'!J2273 ), "", IF( ISBLANK( 'F_Input Override'!J2273 ), 'F_Inputs - BP'!J2273, 'F_Input Override'!J2273 ) )</f>
        <v/>
      </c>
      <c r="K2273" s="64" t="str">
        <f xml:space="preserve"> INDEX(Lookup!C:C, MATCH('Inp - BP final'!B2273, Lookup!B:B, 0),)</f>
        <v>WN+ - DS opex</v>
      </c>
    </row>
    <row r="2274" spans="1:12">
      <c r="A2274" t="s">
        <v>359</v>
      </c>
      <c r="B2274" t="s">
        <v>321</v>
      </c>
      <c r="C2274" t="s">
        <v>322</v>
      </c>
      <c r="D2274" t="s">
        <v>47</v>
      </c>
      <c r="E2274" t="s">
        <v>41</v>
      </c>
      <c r="F2274" s="58">
        <f xml:space="preserve"> IF( ISNA( 'F_Input Override'!F2274 ), "", IF( ISBLANK( 'F_Input Override'!F2274 ), 'F_Inputs - BP'!F2274, 'F_Input Override'!F2274 ) )</f>
        <v>0</v>
      </c>
      <c r="G2274" s="58">
        <f xml:space="preserve"> IF( ISNA( 'F_Input Override'!G2274 ), "", IF( ISBLANK( 'F_Input Override'!G2274 ), 'F_Inputs - BP'!G2274, 'F_Input Override'!G2274 ) )</f>
        <v>0</v>
      </c>
      <c r="H2274" s="58">
        <f xml:space="preserve"> IF( ISNA( 'F_Input Override'!H2274 ), "", IF( ISBLANK( 'F_Input Override'!H2274 ), 'F_Inputs - BP'!H2274, 'F_Input Override'!H2274 ) )</f>
        <v>0</v>
      </c>
      <c r="I2274" s="58">
        <f xml:space="preserve"> IF( ISNA( 'F_Input Override'!I2274 ), "", IF( ISBLANK( 'F_Input Override'!I2274 ), 'F_Inputs - BP'!I2274, 'F_Input Override'!I2274 ) )</f>
        <v>0</v>
      </c>
      <c r="J2274" s="58">
        <f xml:space="preserve"> IF( ISNA( 'F_Input Override'!J2274 ), "", IF( ISBLANK( 'F_Input Override'!J2274 ), 'F_Inputs - BP'!J2274, 'F_Input Override'!J2274 ) )</f>
        <v>0</v>
      </c>
      <c r="K2274" s="64" t="str">
        <f xml:space="preserve"> INDEX(Lookup!C:C, MATCH('Inp - BP final'!B2274, Lookup!B:B, 0),)</f>
        <v>WN+ - DS totex</v>
      </c>
      <c r="L2274" t="s">
        <v>366</v>
      </c>
    </row>
    <row r="2275" spans="1:12">
      <c r="A2275" t="s">
        <v>359</v>
      </c>
      <c r="B2275" t="s">
        <v>323</v>
      </c>
      <c r="C2275" t="s">
        <v>324</v>
      </c>
      <c r="D2275" t="s">
        <v>47</v>
      </c>
      <c r="E2275" t="s">
        <v>41</v>
      </c>
      <c r="F2275" s="58" t="str">
        <f xml:space="preserve"> IF( ISNA( 'F_Input Override'!F2275 ), "", IF( ISBLANK( 'F_Input Override'!F2275 ), 'F_Inputs - BP'!F2275, 'F_Input Override'!F2275 ) )</f>
        <v/>
      </c>
      <c r="G2275" s="58" t="str">
        <f xml:space="preserve"> IF( ISNA( 'F_Input Override'!G2275 ), "", IF( ISBLANK( 'F_Input Override'!G2275 ), 'F_Inputs - BP'!G2275, 'F_Input Override'!G2275 ) )</f>
        <v/>
      </c>
      <c r="H2275" s="58" t="str">
        <f xml:space="preserve"> IF( ISNA( 'F_Input Override'!H2275 ), "", IF( ISBLANK( 'F_Input Override'!H2275 ), 'F_Inputs - BP'!H2275, 'F_Input Override'!H2275 ) )</f>
        <v/>
      </c>
      <c r="I2275" s="58" t="str">
        <f xml:space="preserve"> IF( ISNA( 'F_Input Override'!I2275 ), "", IF( ISBLANK( 'F_Input Override'!I2275 ), 'F_Inputs - BP'!I2275, 'F_Input Override'!I2275 ) )</f>
        <v/>
      </c>
      <c r="J2275" s="58" t="str">
        <f xml:space="preserve"> IF( ISNA( 'F_Input Override'!J2275 ), "", IF( ISBLANK( 'F_Input Override'!J2275 ), 'F_Inputs - BP'!J2275, 'F_Input Override'!J2275 ) )</f>
        <v/>
      </c>
      <c r="K2275" s="64" t="str">
        <f xml:space="preserve"> INDEX(Lookup!C:C, MATCH('Inp - BP final'!B2275, Lookup!B:B, 0),)</f>
        <v>WWN+ - DS capex</v>
      </c>
    </row>
    <row r="2276" spans="1:12">
      <c r="A2276" t="s">
        <v>359</v>
      </c>
      <c r="B2276" t="s">
        <v>325</v>
      </c>
      <c r="C2276" t="s">
        <v>326</v>
      </c>
      <c r="D2276" t="s">
        <v>47</v>
      </c>
      <c r="E2276" t="s">
        <v>41</v>
      </c>
      <c r="F2276" s="58" t="str">
        <f xml:space="preserve"> IF( ISNA( 'F_Input Override'!F2276 ), "", IF( ISBLANK( 'F_Input Override'!F2276 ), 'F_Inputs - BP'!F2276, 'F_Input Override'!F2276 ) )</f>
        <v/>
      </c>
      <c r="G2276" s="58" t="str">
        <f xml:space="preserve"> IF( ISNA( 'F_Input Override'!G2276 ), "", IF( ISBLANK( 'F_Input Override'!G2276 ), 'F_Inputs - BP'!G2276, 'F_Input Override'!G2276 ) )</f>
        <v/>
      </c>
      <c r="H2276" s="58" t="str">
        <f xml:space="preserve"> IF( ISNA( 'F_Input Override'!H2276 ), "", IF( ISBLANK( 'F_Input Override'!H2276 ), 'F_Inputs - BP'!H2276, 'F_Input Override'!H2276 ) )</f>
        <v/>
      </c>
      <c r="I2276" s="58" t="str">
        <f xml:space="preserve"> IF( ISNA( 'F_Input Override'!I2276 ), "", IF( ISBLANK( 'F_Input Override'!I2276 ), 'F_Inputs - BP'!I2276, 'F_Input Override'!I2276 ) )</f>
        <v/>
      </c>
      <c r="J2276" s="58" t="str">
        <f xml:space="preserve"> IF( ISNA( 'F_Input Override'!J2276 ), "", IF( ISBLANK( 'F_Input Override'!J2276 ), 'F_Inputs - BP'!J2276, 'F_Input Override'!J2276 ) )</f>
        <v/>
      </c>
      <c r="K2276" s="64" t="str">
        <f xml:space="preserve"> INDEX(Lookup!C:C, MATCH('Inp - BP final'!B2276, Lookup!B:B, 0),)</f>
        <v>WWN+ - DS capex</v>
      </c>
    </row>
    <row r="2277" spans="1:12">
      <c r="A2277" t="s">
        <v>359</v>
      </c>
      <c r="B2277" t="s">
        <v>327</v>
      </c>
      <c r="C2277" t="s">
        <v>328</v>
      </c>
      <c r="D2277" t="s">
        <v>47</v>
      </c>
      <c r="E2277" t="s">
        <v>41</v>
      </c>
      <c r="F2277" s="58" t="str">
        <f xml:space="preserve"> IF( ISNA( 'F_Input Override'!F2277 ), "", IF( ISBLANK( 'F_Input Override'!F2277 ), 'F_Inputs - BP'!F2277, 'F_Input Override'!F2277 ) )</f>
        <v/>
      </c>
      <c r="G2277" s="58" t="str">
        <f xml:space="preserve"> IF( ISNA( 'F_Input Override'!G2277 ), "", IF( ISBLANK( 'F_Input Override'!G2277 ), 'F_Inputs - BP'!G2277, 'F_Input Override'!G2277 ) )</f>
        <v/>
      </c>
      <c r="H2277" s="58" t="str">
        <f xml:space="preserve"> IF( ISNA( 'F_Input Override'!H2277 ), "", IF( ISBLANK( 'F_Input Override'!H2277 ), 'F_Inputs - BP'!H2277, 'F_Input Override'!H2277 ) )</f>
        <v/>
      </c>
      <c r="I2277" s="58" t="str">
        <f xml:space="preserve"> IF( ISNA( 'F_Input Override'!I2277 ), "", IF( ISBLANK( 'F_Input Override'!I2277 ), 'F_Inputs - BP'!I2277, 'F_Input Override'!I2277 ) )</f>
        <v/>
      </c>
      <c r="J2277" s="58" t="str">
        <f xml:space="preserve"> IF( ISNA( 'F_Input Override'!J2277 ), "", IF( ISBLANK( 'F_Input Override'!J2277 ), 'F_Inputs - BP'!J2277, 'F_Input Override'!J2277 ) )</f>
        <v/>
      </c>
      <c r="K2277" s="64" t="str">
        <f xml:space="preserve"> INDEX(Lookup!C:C, MATCH('Inp - BP final'!B2277, Lookup!B:B, 0),)</f>
        <v>WWN+ - DS capex</v>
      </c>
    </row>
    <row r="2278" spans="1:12">
      <c r="A2278" t="s">
        <v>359</v>
      </c>
      <c r="B2278" t="s">
        <v>329</v>
      </c>
      <c r="C2278" t="s">
        <v>330</v>
      </c>
      <c r="D2278" t="s">
        <v>47</v>
      </c>
      <c r="E2278" t="s">
        <v>41</v>
      </c>
      <c r="F2278" s="58" t="str">
        <f xml:space="preserve"> IF( ISNA( 'F_Input Override'!F2278 ), "", IF( ISBLANK( 'F_Input Override'!F2278 ), 'F_Inputs - BP'!F2278, 'F_Input Override'!F2278 ) )</f>
        <v/>
      </c>
      <c r="G2278" s="58" t="str">
        <f xml:space="preserve"> IF( ISNA( 'F_Input Override'!G2278 ), "", IF( ISBLANK( 'F_Input Override'!G2278 ), 'F_Inputs - BP'!G2278, 'F_Input Override'!G2278 ) )</f>
        <v/>
      </c>
      <c r="H2278" s="58" t="str">
        <f xml:space="preserve"> IF( ISNA( 'F_Input Override'!H2278 ), "", IF( ISBLANK( 'F_Input Override'!H2278 ), 'F_Inputs - BP'!H2278, 'F_Input Override'!H2278 ) )</f>
        <v/>
      </c>
      <c r="I2278" s="58" t="str">
        <f xml:space="preserve"> IF( ISNA( 'F_Input Override'!I2278 ), "", IF( ISBLANK( 'F_Input Override'!I2278 ), 'F_Inputs - BP'!I2278, 'F_Input Override'!I2278 ) )</f>
        <v/>
      </c>
      <c r="J2278" s="58" t="str">
        <f xml:space="preserve"> IF( ISNA( 'F_Input Override'!J2278 ), "", IF( ISBLANK( 'F_Input Override'!J2278 ), 'F_Inputs - BP'!J2278, 'F_Input Override'!J2278 ) )</f>
        <v/>
      </c>
      <c r="K2278" s="64" t="str">
        <f xml:space="preserve"> INDEX(Lookup!C:C, MATCH('Inp - BP final'!B2278, Lookup!B:B, 0),)</f>
        <v>WWN+ - DS capex</v>
      </c>
    </row>
    <row r="2279" spans="1:12">
      <c r="A2279" t="s">
        <v>359</v>
      </c>
      <c r="B2279" t="s">
        <v>331</v>
      </c>
      <c r="C2279" t="s">
        <v>332</v>
      </c>
      <c r="D2279" t="s">
        <v>47</v>
      </c>
      <c r="E2279" t="s">
        <v>41</v>
      </c>
      <c r="F2279" s="58" t="str">
        <f xml:space="preserve"> IF( ISNA( 'F_Input Override'!F2279 ), "", IF( ISBLANK( 'F_Input Override'!F2279 ), 'F_Inputs - BP'!F2279, 'F_Input Override'!F2279 ) )</f>
        <v/>
      </c>
      <c r="G2279" s="58" t="str">
        <f xml:space="preserve"> IF( ISNA( 'F_Input Override'!G2279 ), "", IF( ISBLANK( 'F_Input Override'!G2279 ), 'F_Inputs - BP'!G2279, 'F_Input Override'!G2279 ) )</f>
        <v/>
      </c>
      <c r="H2279" s="58" t="str">
        <f xml:space="preserve"> IF( ISNA( 'F_Input Override'!H2279 ), "", IF( ISBLANK( 'F_Input Override'!H2279 ), 'F_Inputs - BP'!H2279, 'F_Input Override'!H2279 ) )</f>
        <v/>
      </c>
      <c r="I2279" s="58" t="str">
        <f xml:space="preserve"> IF( ISNA( 'F_Input Override'!I2279 ), "", IF( ISBLANK( 'F_Input Override'!I2279 ), 'F_Inputs - BP'!I2279, 'F_Input Override'!I2279 ) )</f>
        <v/>
      </c>
      <c r="J2279" s="58" t="str">
        <f xml:space="preserve"> IF( ISNA( 'F_Input Override'!J2279 ), "", IF( ISBLANK( 'F_Input Override'!J2279 ), 'F_Inputs - BP'!J2279, 'F_Input Override'!J2279 ) )</f>
        <v/>
      </c>
      <c r="K2279" s="64" t="str">
        <f xml:space="preserve"> INDEX(Lookup!C:C, MATCH('Inp - BP final'!B2279, Lookup!B:B, 0),)</f>
        <v>WWN+ - DS capex</v>
      </c>
    </row>
    <row r="2280" spans="1:12">
      <c r="A2280" t="s">
        <v>359</v>
      </c>
      <c r="B2280" t="s">
        <v>333</v>
      </c>
      <c r="C2280" t="s">
        <v>334</v>
      </c>
      <c r="D2280" t="s">
        <v>47</v>
      </c>
      <c r="E2280" t="s">
        <v>41</v>
      </c>
      <c r="F2280" s="58">
        <f xml:space="preserve"> IF( ISNA( 'F_Input Override'!F2280 ), "", IF( ISBLANK( 'F_Input Override'!F2280 ), 'F_Inputs - BP'!F2280, 'F_Input Override'!F2280 ) )</f>
        <v>0</v>
      </c>
      <c r="G2280" s="58">
        <f xml:space="preserve"> IF( ISNA( 'F_Input Override'!G2280 ), "", IF( ISBLANK( 'F_Input Override'!G2280 ), 'F_Inputs - BP'!G2280, 'F_Input Override'!G2280 ) )</f>
        <v>0</v>
      </c>
      <c r="H2280" s="58">
        <f xml:space="preserve"> IF( ISNA( 'F_Input Override'!H2280 ), "", IF( ISBLANK( 'F_Input Override'!H2280 ), 'F_Inputs - BP'!H2280, 'F_Input Override'!H2280 ) )</f>
        <v>0</v>
      </c>
      <c r="I2280" s="58">
        <f xml:space="preserve"> IF( ISNA( 'F_Input Override'!I2280 ), "", IF( ISBLANK( 'F_Input Override'!I2280 ), 'F_Inputs - BP'!I2280, 'F_Input Override'!I2280 ) )</f>
        <v>0</v>
      </c>
      <c r="J2280" s="58">
        <f xml:space="preserve"> IF( ISNA( 'F_Input Override'!J2280 ), "", IF( ISBLANK( 'F_Input Override'!J2280 ), 'F_Inputs - BP'!J2280, 'F_Input Override'!J2280 ) )</f>
        <v>0</v>
      </c>
      <c r="K2280" s="64" t="str">
        <f xml:space="preserve"> INDEX(Lookup!C:C, MATCH('Inp - BP final'!B2280, Lookup!B:B, 0),)</f>
        <v>WWN+ - Total DS capex</v>
      </c>
      <c r="L2280" t="s">
        <v>366</v>
      </c>
    </row>
    <row r="2281" spans="1:12">
      <c r="A2281" t="s">
        <v>359</v>
      </c>
      <c r="B2281" t="s">
        <v>335</v>
      </c>
      <c r="C2281" t="s">
        <v>336</v>
      </c>
      <c r="D2281" t="s">
        <v>47</v>
      </c>
      <c r="E2281" t="s">
        <v>41</v>
      </c>
      <c r="F2281" s="58" t="str">
        <f xml:space="preserve"> IF( ISNA( 'F_Input Override'!F2281 ), "", IF( ISBLANK( 'F_Input Override'!F2281 ), 'F_Inputs - BP'!F2281, 'F_Input Override'!F2281 ) )</f>
        <v/>
      </c>
      <c r="G2281" s="58" t="str">
        <f xml:space="preserve"> IF( ISNA( 'F_Input Override'!G2281 ), "", IF( ISBLANK( 'F_Input Override'!G2281 ), 'F_Inputs - BP'!G2281, 'F_Input Override'!G2281 ) )</f>
        <v/>
      </c>
      <c r="H2281" s="58" t="str">
        <f xml:space="preserve"> IF( ISNA( 'F_Input Override'!H2281 ), "", IF( ISBLANK( 'F_Input Override'!H2281 ), 'F_Inputs - BP'!H2281, 'F_Input Override'!H2281 ) )</f>
        <v/>
      </c>
      <c r="I2281" s="58" t="str">
        <f xml:space="preserve"> IF( ISNA( 'F_Input Override'!I2281 ), "", IF( ISBLANK( 'F_Input Override'!I2281 ), 'F_Inputs - BP'!I2281, 'F_Input Override'!I2281 ) )</f>
        <v/>
      </c>
      <c r="J2281" s="58" t="str">
        <f xml:space="preserve"> IF( ISNA( 'F_Input Override'!J2281 ), "", IF( ISBLANK( 'F_Input Override'!J2281 ), 'F_Inputs - BP'!J2281, 'F_Input Override'!J2281 ) )</f>
        <v/>
      </c>
      <c r="K2281" s="64" t="str">
        <f xml:space="preserve"> INDEX(Lookup!C:C, MATCH('Inp - BP final'!B2281, Lookup!B:B, 0),)</f>
        <v>WWN+ - DS opex</v>
      </c>
    </row>
    <row r="2282" spans="1:12">
      <c r="A2282" t="s">
        <v>359</v>
      </c>
      <c r="B2282" t="s">
        <v>337</v>
      </c>
      <c r="C2282" t="s">
        <v>338</v>
      </c>
      <c r="D2282" t="s">
        <v>47</v>
      </c>
      <c r="E2282" t="s">
        <v>41</v>
      </c>
      <c r="F2282" s="58" t="str">
        <f xml:space="preserve"> IF( ISNA( 'F_Input Override'!F2282 ), "", IF( ISBLANK( 'F_Input Override'!F2282 ), 'F_Inputs - BP'!F2282, 'F_Input Override'!F2282 ) )</f>
        <v/>
      </c>
      <c r="G2282" s="58" t="str">
        <f xml:space="preserve"> IF( ISNA( 'F_Input Override'!G2282 ), "", IF( ISBLANK( 'F_Input Override'!G2282 ), 'F_Inputs - BP'!G2282, 'F_Input Override'!G2282 ) )</f>
        <v/>
      </c>
      <c r="H2282" s="58" t="str">
        <f xml:space="preserve"> IF( ISNA( 'F_Input Override'!H2282 ), "", IF( ISBLANK( 'F_Input Override'!H2282 ), 'F_Inputs - BP'!H2282, 'F_Input Override'!H2282 ) )</f>
        <v/>
      </c>
      <c r="I2282" s="58" t="str">
        <f xml:space="preserve"> IF( ISNA( 'F_Input Override'!I2282 ), "", IF( ISBLANK( 'F_Input Override'!I2282 ), 'F_Inputs - BP'!I2282, 'F_Input Override'!I2282 ) )</f>
        <v/>
      </c>
      <c r="J2282" s="58" t="str">
        <f xml:space="preserve"> IF( ISNA( 'F_Input Override'!J2282 ), "", IF( ISBLANK( 'F_Input Override'!J2282 ), 'F_Inputs - BP'!J2282, 'F_Input Override'!J2282 ) )</f>
        <v/>
      </c>
      <c r="K2282" s="64" t="str">
        <f xml:space="preserve"> INDEX(Lookup!C:C, MATCH('Inp - BP final'!B2282, Lookup!B:B, 0),)</f>
        <v>WWN+ - DS opex</v>
      </c>
    </row>
    <row r="2283" spans="1:12">
      <c r="A2283" t="s">
        <v>359</v>
      </c>
      <c r="B2283" t="s">
        <v>339</v>
      </c>
      <c r="C2283" t="s">
        <v>340</v>
      </c>
      <c r="D2283" t="s">
        <v>47</v>
      </c>
      <c r="E2283" t="s">
        <v>41</v>
      </c>
      <c r="F2283" s="58" t="str">
        <f xml:space="preserve"> IF( ISNA( 'F_Input Override'!F2283 ), "", IF( ISBLANK( 'F_Input Override'!F2283 ), 'F_Inputs - BP'!F2283, 'F_Input Override'!F2283 ) )</f>
        <v/>
      </c>
      <c r="G2283" s="58" t="str">
        <f xml:space="preserve"> IF( ISNA( 'F_Input Override'!G2283 ), "", IF( ISBLANK( 'F_Input Override'!G2283 ), 'F_Inputs - BP'!G2283, 'F_Input Override'!G2283 ) )</f>
        <v/>
      </c>
      <c r="H2283" s="58" t="str">
        <f xml:space="preserve"> IF( ISNA( 'F_Input Override'!H2283 ), "", IF( ISBLANK( 'F_Input Override'!H2283 ), 'F_Inputs - BP'!H2283, 'F_Input Override'!H2283 ) )</f>
        <v/>
      </c>
      <c r="I2283" s="58" t="str">
        <f xml:space="preserve"> IF( ISNA( 'F_Input Override'!I2283 ), "", IF( ISBLANK( 'F_Input Override'!I2283 ), 'F_Inputs - BP'!I2283, 'F_Input Override'!I2283 ) )</f>
        <v/>
      </c>
      <c r="J2283" s="58" t="str">
        <f xml:space="preserve"> IF( ISNA( 'F_Input Override'!J2283 ), "", IF( ISBLANK( 'F_Input Override'!J2283 ), 'F_Inputs - BP'!J2283, 'F_Input Override'!J2283 ) )</f>
        <v/>
      </c>
      <c r="K2283" s="64" t="str">
        <f xml:space="preserve"> INDEX(Lookup!C:C, MATCH('Inp - BP final'!B2283, Lookup!B:B, 0),)</f>
        <v>WWN+ - DS opex</v>
      </c>
    </row>
    <row r="2284" spans="1:12">
      <c r="A2284" t="s">
        <v>359</v>
      </c>
      <c r="B2284" t="s">
        <v>341</v>
      </c>
      <c r="C2284" t="s">
        <v>342</v>
      </c>
      <c r="D2284" t="s">
        <v>47</v>
      </c>
      <c r="E2284" t="s">
        <v>41</v>
      </c>
      <c r="F2284" s="58" t="str">
        <f xml:space="preserve"> IF( ISNA( 'F_Input Override'!F2284 ), "", IF( ISBLANK( 'F_Input Override'!F2284 ), 'F_Inputs - BP'!F2284, 'F_Input Override'!F2284 ) )</f>
        <v/>
      </c>
      <c r="G2284" s="58" t="str">
        <f xml:space="preserve"> IF( ISNA( 'F_Input Override'!G2284 ), "", IF( ISBLANK( 'F_Input Override'!G2284 ), 'F_Inputs - BP'!G2284, 'F_Input Override'!G2284 ) )</f>
        <v/>
      </c>
      <c r="H2284" s="58" t="str">
        <f xml:space="preserve"> IF( ISNA( 'F_Input Override'!H2284 ), "", IF( ISBLANK( 'F_Input Override'!H2284 ), 'F_Inputs - BP'!H2284, 'F_Input Override'!H2284 ) )</f>
        <v/>
      </c>
      <c r="I2284" s="58" t="str">
        <f xml:space="preserve"> IF( ISNA( 'F_Input Override'!I2284 ), "", IF( ISBLANK( 'F_Input Override'!I2284 ), 'F_Inputs - BP'!I2284, 'F_Input Override'!I2284 ) )</f>
        <v/>
      </c>
      <c r="J2284" s="58" t="str">
        <f xml:space="preserve"> IF( ISNA( 'F_Input Override'!J2284 ), "", IF( ISBLANK( 'F_Input Override'!J2284 ), 'F_Inputs - BP'!J2284, 'F_Input Override'!J2284 ) )</f>
        <v/>
      </c>
      <c r="K2284" s="64" t="str">
        <f xml:space="preserve"> INDEX(Lookup!C:C, MATCH('Inp - BP final'!B2284, Lookup!B:B, 0),)</f>
        <v>WWN+ - DS opex</v>
      </c>
    </row>
    <row r="2285" spans="1:12">
      <c r="A2285" t="s">
        <v>359</v>
      </c>
      <c r="B2285" t="s">
        <v>343</v>
      </c>
      <c r="C2285" t="s">
        <v>344</v>
      </c>
      <c r="D2285" t="s">
        <v>47</v>
      </c>
      <c r="E2285" t="s">
        <v>41</v>
      </c>
      <c r="F2285" s="58" t="str">
        <f xml:space="preserve"> IF( ISNA( 'F_Input Override'!F2285 ), "", IF( ISBLANK( 'F_Input Override'!F2285 ), 'F_Inputs - BP'!F2285, 'F_Input Override'!F2285 ) )</f>
        <v/>
      </c>
      <c r="G2285" s="58" t="str">
        <f xml:space="preserve"> IF( ISNA( 'F_Input Override'!G2285 ), "", IF( ISBLANK( 'F_Input Override'!G2285 ), 'F_Inputs - BP'!G2285, 'F_Input Override'!G2285 ) )</f>
        <v/>
      </c>
      <c r="H2285" s="58" t="str">
        <f xml:space="preserve"> IF( ISNA( 'F_Input Override'!H2285 ), "", IF( ISBLANK( 'F_Input Override'!H2285 ), 'F_Inputs - BP'!H2285, 'F_Input Override'!H2285 ) )</f>
        <v/>
      </c>
      <c r="I2285" s="58" t="str">
        <f xml:space="preserve"> IF( ISNA( 'F_Input Override'!I2285 ), "", IF( ISBLANK( 'F_Input Override'!I2285 ), 'F_Inputs - BP'!I2285, 'F_Input Override'!I2285 ) )</f>
        <v/>
      </c>
      <c r="J2285" s="58" t="str">
        <f xml:space="preserve"> IF( ISNA( 'F_Input Override'!J2285 ), "", IF( ISBLANK( 'F_Input Override'!J2285 ), 'F_Inputs - BP'!J2285, 'F_Input Override'!J2285 ) )</f>
        <v/>
      </c>
      <c r="K2285" s="64" t="str">
        <f xml:space="preserve"> INDEX(Lookup!C:C, MATCH('Inp - BP final'!B2285, Lookup!B:B, 0),)</f>
        <v>WWN+ - DS opex</v>
      </c>
    </row>
    <row r="2286" spans="1:12">
      <c r="A2286" t="s">
        <v>359</v>
      </c>
      <c r="B2286" t="s">
        <v>345</v>
      </c>
      <c r="C2286" t="s">
        <v>346</v>
      </c>
      <c r="D2286" t="s">
        <v>47</v>
      </c>
      <c r="E2286" t="s">
        <v>41</v>
      </c>
      <c r="F2286" s="58">
        <f xml:space="preserve"> IF( ISNA( 'F_Input Override'!F2286 ), "", IF( ISBLANK( 'F_Input Override'!F2286 ), 'F_Inputs - BP'!F2286, 'F_Input Override'!F2286 ) )</f>
        <v>0</v>
      </c>
      <c r="G2286" s="58">
        <f xml:space="preserve"> IF( ISNA( 'F_Input Override'!G2286 ), "", IF( ISBLANK( 'F_Input Override'!G2286 ), 'F_Inputs - BP'!G2286, 'F_Input Override'!G2286 ) )</f>
        <v>0</v>
      </c>
      <c r="H2286" s="58">
        <f xml:space="preserve"> IF( ISNA( 'F_Input Override'!H2286 ), "", IF( ISBLANK( 'F_Input Override'!H2286 ), 'F_Inputs - BP'!H2286, 'F_Input Override'!H2286 ) )</f>
        <v>0</v>
      </c>
      <c r="I2286" s="58">
        <f xml:space="preserve"> IF( ISNA( 'F_Input Override'!I2286 ), "", IF( ISBLANK( 'F_Input Override'!I2286 ), 'F_Inputs - BP'!I2286, 'F_Input Override'!I2286 ) )</f>
        <v>0</v>
      </c>
      <c r="J2286" s="58">
        <f xml:space="preserve"> IF( ISNA( 'F_Input Override'!J2286 ), "", IF( ISBLANK( 'F_Input Override'!J2286 ), 'F_Inputs - BP'!J2286, 'F_Input Override'!J2286 ) )</f>
        <v>0</v>
      </c>
      <c r="K2286" s="64" t="str">
        <f xml:space="preserve"> INDEX(Lookup!C:C, MATCH('Inp - BP final'!B2286, Lookup!B:B, 0),)</f>
        <v>WWN+ - Total DS opex</v>
      </c>
      <c r="L2286" t="s">
        <v>366</v>
      </c>
    </row>
    <row r="2287" spans="1:12">
      <c r="A2287" t="s">
        <v>360</v>
      </c>
      <c r="B2287" t="s">
        <v>45</v>
      </c>
      <c r="C2287" t="s">
        <v>46</v>
      </c>
      <c r="D2287" t="s">
        <v>47</v>
      </c>
      <c r="E2287" t="s">
        <v>41</v>
      </c>
      <c r="F2287" s="58">
        <f xml:space="preserve"> IF( ISNA( 'F_Input Override'!F2287 ), "", IF( ISBLANK( 'F_Input Override'!F2287 ), 'F_Inputs - BP'!F2287, 'F_Input Override'!F2287 ) )</f>
        <v>12.304</v>
      </c>
      <c r="G2287" s="58">
        <f xml:space="preserve"> IF( ISNA( 'F_Input Override'!G2287 ), "", IF( ISBLANK( 'F_Input Override'!G2287 ), 'F_Inputs - BP'!G2287, 'F_Input Override'!G2287 ) )</f>
        <v>12.164999999999999</v>
      </c>
      <c r="H2287" s="58">
        <f xml:space="preserve"> IF( ISNA( 'F_Input Override'!H2287 ), "", IF( ISBLANK( 'F_Input Override'!H2287 ), 'F_Inputs - BP'!H2287, 'F_Input Override'!H2287 ) )</f>
        <v>11.773</v>
      </c>
      <c r="I2287" s="58">
        <f xml:space="preserve"> IF( ISNA( 'F_Input Override'!I2287 ), "", IF( ISBLANK( 'F_Input Override'!I2287 ), 'F_Inputs - BP'!I2287, 'F_Input Override'!I2287 ) )</f>
        <v>11.57</v>
      </c>
      <c r="J2287" s="58">
        <f xml:space="preserve"> IF( ISNA( 'F_Input Override'!J2287 ), "", IF( ISBLANK( 'F_Input Override'!J2287 ), 'F_Inputs - BP'!J2287, 'F_Input Override'!J2287 ) )</f>
        <v>11.446999999999999</v>
      </c>
      <c r="K2287" s="64" t="str">
        <f xml:space="preserve"> INDEX(Lookup!C:C, MATCH('Inp - BP final'!B2287, Lookup!B:B, 0),)</f>
        <v>WR - Base opex</v>
      </c>
    </row>
    <row r="2288" spans="1:12">
      <c r="A2288" t="s">
        <v>360</v>
      </c>
      <c r="B2288" t="s">
        <v>48</v>
      </c>
      <c r="C2288" t="s">
        <v>49</v>
      </c>
      <c r="D2288" t="s">
        <v>47</v>
      </c>
      <c r="E2288" t="s">
        <v>41</v>
      </c>
      <c r="F2288" s="58">
        <f xml:space="preserve"> IF( ISNA( 'F_Input Override'!F2288 ), "", IF( ISBLANK( 'F_Input Override'!F2288 ), 'F_Inputs - BP'!F2288, 'F_Input Override'!F2288 ) )</f>
        <v>2.3340000000000001</v>
      </c>
      <c r="G2288" s="58">
        <f xml:space="preserve"> IF( ISNA( 'F_Input Override'!G2288 ), "", IF( ISBLANK( 'F_Input Override'!G2288 ), 'F_Inputs - BP'!G2288, 'F_Input Override'!G2288 ) )</f>
        <v>2.286</v>
      </c>
      <c r="H2288" s="58">
        <f xml:space="preserve"> IF( ISNA( 'F_Input Override'!H2288 ), "", IF( ISBLANK( 'F_Input Override'!H2288 ), 'F_Inputs - BP'!H2288, 'F_Input Override'!H2288 ) )</f>
        <v>2.1480000000000001</v>
      </c>
      <c r="I2288" s="58">
        <f xml:space="preserve"> IF( ISNA( 'F_Input Override'!I2288 ), "", IF( ISBLANK( 'F_Input Override'!I2288 ), 'F_Inputs - BP'!I2288, 'F_Input Override'!I2288 ) )</f>
        <v>2.077</v>
      </c>
      <c r="J2288" s="58">
        <f xml:space="preserve"> IF( ISNA( 'F_Input Override'!J2288 ), "", IF( ISBLANK( 'F_Input Override'!J2288 ), 'F_Inputs - BP'!J2288, 'F_Input Override'!J2288 ) )</f>
        <v>2.0339999999999998</v>
      </c>
      <c r="K2288" s="64" t="str">
        <f xml:space="preserve"> INDEX(Lookup!C:C, MATCH('Inp - BP final'!B2288, Lookup!B:B, 0),)</f>
        <v>WN+ - Base opex</v>
      </c>
    </row>
    <row r="2289" spans="1:12">
      <c r="A2289" t="s">
        <v>360</v>
      </c>
      <c r="B2289" t="s">
        <v>50</v>
      </c>
      <c r="C2289" t="s">
        <v>51</v>
      </c>
      <c r="D2289" t="s">
        <v>47</v>
      </c>
      <c r="E2289" t="s">
        <v>41</v>
      </c>
      <c r="F2289" s="58">
        <f xml:space="preserve"> IF( ISNA( 'F_Input Override'!F2289 ), "", IF( ISBLANK( 'F_Input Override'!F2289 ), 'F_Inputs - BP'!F2289, 'F_Input Override'!F2289 ) )</f>
        <v>4.9000000000000002E-2</v>
      </c>
      <c r="G2289" s="58">
        <f xml:space="preserve"> IF( ISNA( 'F_Input Override'!G2289 ), "", IF( ISBLANK( 'F_Input Override'!G2289 ), 'F_Inputs - BP'!G2289, 'F_Input Override'!G2289 ) )</f>
        <v>4.9000000000000002E-2</v>
      </c>
      <c r="H2289" s="58">
        <f xml:space="preserve"> IF( ISNA( 'F_Input Override'!H2289 ), "", IF( ISBLANK( 'F_Input Override'!H2289 ), 'F_Inputs - BP'!H2289, 'F_Input Override'!H2289 ) )</f>
        <v>4.9000000000000002E-2</v>
      </c>
      <c r="I2289" s="58">
        <f xml:space="preserve"> IF( ISNA( 'F_Input Override'!I2289 ), "", IF( ISBLANK( 'F_Input Override'!I2289 ), 'F_Inputs - BP'!I2289, 'F_Input Override'!I2289 ) )</f>
        <v>4.9000000000000002E-2</v>
      </c>
      <c r="J2289" s="58">
        <f xml:space="preserve"> IF( ISNA( 'F_Input Override'!J2289 ), "", IF( ISBLANK( 'F_Input Override'!J2289 ), 'F_Inputs - BP'!J2289, 'F_Input Override'!J2289 ) )</f>
        <v>4.8000000000000001E-2</v>
      </c>
      <c r="K2289" s="64" t="str">
        <f xml:space="preserve"> INDEX(Lookup!C:C, MATCH('Inp - BP final'!B2289, Lookup!B:B, 0),)</f>
        <v>WN+ - Base opex</v>
      </c>
    </row>
    <row r="2290" spans="1:12">
      <c r="A2290" t="s">
        <v>360</v>
      </c>
      <c r="B2290" t="s">
        <v>52</v>
      </c>
      <c r="C2290" t="s">
        <v>53</v>
      </c>
      <c r="D2290" t="s">
        <v>47</v>
      </c>
      <c r="E2290" t="s">
        <v>41</v>
      </c>
      <c r="F2290" s="58">
        <f xml:space="preserve"> IF( ISNA( 'F_Input Override'!F2290 ), "", IF( ISBLANK( 'F_Input Override'!F2290 ), 'F_Inputs - BP'!F2290, 'F_Input Override'!F2290 ) )</f>
        <v>10.819000000000001</v>
      </c>
      <c r="G2290" s="58">
        <f xml:space="preserve"> IF( ISNA( 'F_Input Override'!G2290 ), "", IF( ISBLANK( 'F_Input Override'!G2290 ), 'F_Inputs - BP'!G2290, 'F_Input Override'!G2290 ) )</f>
        <v>10.77</v>
      </c>
      <c r="H2290" s="58">
        <f xml:space="preserve"> IF( ISNA( 'F_Input Override'!H2290 ), "", IF( ISBLANK( 'F_Input Override'!H2290 ), 'F_Inputs - BP'!H2290, 'F_Input Override'!H2290 ) )</f>
        <v>10.634</v>
      </c>
      <c r="I2290" s="58">
        <f xml:space="preserve"> IF( ISNA( 'F_Input Override'!I2290 ), "", IF( ISBLANK( 'F_Input Override'!I2290 ), 'F_Inputs - BP'!I2290, 'F_Input Override'!I2290 ) )</f>
        <v>10.554</v>
      </c>
      <c r="J2290" s="58">
        <f xml:space="preserve"> IF( ISNA( 'F_Input Override'!J2290 ), "", IF( ISBLANK( 'F_Input Override'!J2290 ), 'F_Inputs - BP'!J2290, 'F_Input Override'!J2290 ) )</f>
        <v>10.510999999999999</v>
      </c>
      <c r="K2290" s="64" t="str">
        <f xml:space="preserve"> INDEX(Lookup!C:C, MATCH('Inp - BP final'!B2290, Lookup!B:B, 0),)</f>
        <v>WN+ - Base opex</v>
      </c>
    </row>
    <row r="2291" spans="1:12">
      <c r="A2291" t="s">
        <v>360</v>
      </c>
      <c r="B2291" t="s">
        <v>54</v>
      </c>
      <c r="C2291" t="s">
        <v>55</v>
      </c>
      <c r="D2291" t="s">
        <v>47</v>
      </c>
      <c r="E2291" t="s">
        <v>41</v>
      </c>
      <c r="F2291" s="58">
        <f xml:space="preserve"> IF( ISNA( 'F_Input Override'!F2291 ), "", IF( ISBLANK( 'F_Input Override'!F2291 ), 'F_Inputs - BP'!F2291, 'F_Input Override'!F2291 ) )</f>
        <v>61.586000000000013</v>
      </c>
      <c r="G2291" s="58">
        <f xml:space="preserve"> IF( ISNA( 'F_Input Override'!G2291 ), "", IF( ISBLANK( 'F_Input Override'!G2291 ), 'F_Inputs - BP'!G2291, 'F_Input Override'!G2291 ) )</f>
        <v>62.337000000000003</v>
      </c>
      <c r="H2291" s="58">
        <f xml:space="preserve"> IF( ISNA( 'F_Input Override'!H2291 ), "", IF( ISBLANK( 'F_Input Override'!H2291 ), 'F_Inputs - BP'!H2291, 'F_Input Override'!H2291 ) )</f>
        <v>60.930999999999997</v>
      </c>
      <c r="I2291" s="58">
        <f xml:space="preserve"> IF( ISNA( 'F_Input Override'!I2291 ), "", IF( ISBLANK( 'F_Input Override'!I2291 ), 'F_Inputs - BP'!I2291, 'F_Input Override'!I2291 ) )</f>
        <v>60.180999999999997</v>
      </c>
      <c r="J2291" s="58">
        <f xml:space="preserve"> IF( ISNA( 'F_Input Override'!J2291 ), "", IF( ISBLANK( 'F_Input Override'!J2291 ), 'F_Inputs - BP'!J2291, 'F_Input Override'!J2291 ) )</f>
        <v>59.738</v>
      </c>
      <c r="K2291" s="64" t="str">
        <f xml:space="preserve"> INDEX(Lookup!C:C, MATCH('Inp - BP final'!B2291, Lookup!B:B, 0),)</f>
        <v>WN+ - Base opex</v>
      </c>
    </row>
    <row r="2292" spans="1:12">
      <c r="A2292" t="s">
        <v>360</v>
      </c>
      <c r="B2292" t="s">
        <v>56</v>
      </c>
      <c r="C2292" t="s">
        <v>57</v>
      </c>
      <c r="D2292" t="s">
        <v>47</v>
      </c>
      <c r="E2292" t="s">
        <v>41</v>
      </c>
      <c r="F2292" s="58">
        <f xml:space="preserve"> IF( ISNA( 'F_Input Override'!F2292 ), "", IF( ISBLANK( 'F_Input Override'!F2292 ), 'F_Inputs - BP'!F2292, 'F_Input Override'!F2292 ) )</f>
        <v>87.092000000000013</v>
      </c>
      <c r="G2292" s="58">
        <f xml:space="preserve"> IF( ISNA( 'F_Input Override'!G2292 ), "", IF( ISBLANK( 'F_Input Override'!G2292 ), 'F_Inputs - BP'!G2292, 'F_Input Override'!G2292 ) )</f>
        <v>87.606999999999999</v>
      </c>
      <c r="H2292" s="58">
        <f xml:space="preserve"> IF( ISNA( 'F_Input Override'!H2292 ), "", IF( ISBLANK( 'F_Input Override'!H2292 ), 'F_Inputs - BP'!H2292, 'F_Input Override'!H2292 ) )</f>
        <v>85.534999999999997</v>
      </c>
      <c r="I2292" s="58">
        <f xml:space="preserve"> IF( ISNA( 'F_Input Override'!I2292 ), "", IF( ISBLANK( 'F_Input Override'!I2292 ), 'F_Inputs - BP'!I2292, 'F_Input Override'!I2292 ) )</f>
        <v>84.430999999999997</v>
      </c>
      <c r="J2292" s="58">
        <f xml:space="preserve"> IF( ISNA( 'F_Input Override'!J2292 ), "", IF( ISBLANK( 'F_Input Override'!J2292 ), 'F_Inputs - BP'!J2292, 'F_Input Override'!J2292 ) )</f>
        <v>83.777999999999992</v>
      </c>
      <c r="K2292" s="64" t="str">
        <f xml:space="preserve"> INDEX(Lookup!C:C, MATCH('Inp - BP final'!B2292, Lookup!B:B, 0),)</f>
        <v>Total - Base opex</v>
      </c>
      <c r="L2292" t="s">
        <v>366</v>
      </c>
    </row>
    <row r="2293" spans="1:12">
      <c r="A2293" t="s">
        <v>360</v>
      </c>
      <c r="B2293" t="s">
        <v>58</v>
      </c>
      <c r="C2293" t="s">
        <v>59</v>
      </c>
      <c r="D2293" t="s">
        <v>47</v>
      </c>
      <c r="E2293" t="s">
        <v>41</v>
      </c>
      <c r="F2293" s="58">
        <f xml:space="preserve"> IF( ISNA( 'F_Input Override'!F2293 ), "", IF( ISBLANK( 'F_Input Override'!F2293 ), 'F_Inputs - BP'!F2293, 'F_Input Override'!F2293 ) )</f>
        <v>0</v>
      </c>
      <c r="G2293" s="58">
        <f xml:space="preserve"> IF( ISNA( 'F_Input Override'!G2293 ), "", IF( ISBLANK( 'F_Input Override'!G2293 ), 'F_Inputs - BP'!G2293, 'F_Input Override'!G2293 ) )</f>
        <v>0</v>
      </c>
      <c r="H2293" s="58">
        <f xml:space="preserve"> IF( ISNA( 'F_Input Override'!H2293 ), "", IF( ISBLANK( 'F_Input Override'!H2293 ), 'F_Inputs - BP'!H2293, 'F_Input Override'!H2293 ) )</f>
        <v>2.7E-2</v>
      </c>
      <c r="I2293" s="58">
        <f xml:space="preserve"> IF( ISNA( 'F_Input Override'!I2293 ), "", IF( ISBLANK( 'F_Input Override'!I2293 ), 'F_Inputs - BP'!I2293, 'F_Input Override'!I2293 ) )</f>
        <v>0</v>
      </c>
      <c r="J2293" s="58">
        <f xml:space="preserve"> IF( ISNA( 'F_Input Override'!J2293 ), "", IF( ISBLANK( 'F_Input Override'!J2293 ), 'F_Inputs - BP'!J2293, 'F_Input Override'!J2293 ) )</f>
        <v>0</v>
      </c>
      <c r="K2293" s="64" t="str">
        <f xml:space="preserve"> INDEX(Lookup!C:C, MATCH('Inp - BP final'!B2293, Lookup!B:B, 0),)</f>
        <v>WR - Enh opex</v>
      </c>
    </row>
    <row r="2294" spans="1:12">
      <c r="A2294" t="s">
        <v>360</v>
      </c>
      <c r="B2294" t="s">
        <v>60</v>
      </c>
      <c r="C2294" t="s">
        <v>61</v>
      </c>
      <c r="D2294" t="s">
        <v>47</v>
      </c>
      <c r="E2294" t="s">
        <v>41</v>
      </c>
      <c r="F2294" s="58">
        <f xml:space="preserve"> IF( ISNA( 'F_Input Override'!F2294 ), "", IF( ISBLANK( 'F_Input Override'!F2294 ), 'F_Inputs - BP'!F2294, 'F_Input Override'!F2294 ) )</f>
        <v>0</v>
      </c>
      <c r="G2294" s="58">
        <f xml:space="preserve"> IF( ISNA( 'F_Input Override'!G2294 ), "", IF( ISBLANK( 'F_Input Override'!G2294 ), 'F_Inputs - BP'!G2294, 'F_Input Override'!G2294 ) )</f>
        <v>0</v>
      </c>
      <c r="H2294" s="58">
        <f xml:space="preserve"> IF( ISNA( 'F_Input Override'!H2294 ), "", IF( ISBLANK( 'F_Input Override'!H2294 ), 'F_Inputs - BP'!H2294, 'F_Input Override'!H2294 ) )</f>
        <v>0</v>
      </c>
      <c r="I2294" s="58">
        <f xml:space="preserve"> IF( ISNA( 'F_Input Override'!I2294 ), "", IF( ISBLANK( 'F_Input Override'!I2294 ), 'F_Inputs - BP'!I2294, 'F_Input Override'!I2294 ) )</f>
        <v>0</v>
      </c>
      <c r="J2294" s="58">
        <f xml:space="preserve"> IF( ISNA( 'F_Input Override'!J2294 ), "", IF( ISBLANK( 'F_Input Override'!J2294 ), 'F_Inputs - BP'!J2294, 'F_Input Override'!J2294 ) )</f>
        <v>0</v>
      </c>
      <c r="K2294" s="64" t="str">
        <f xml:space="preserve"> INDEX(Lookup!C:C, MATCH('Inp - BP final'!B2294, Lookup!B:B, 0),)</f>
        <v>WN+ - Enh opex</v>
      </c>
    </row>
    <row r="2295" spans="1:12">
      <c r="A2295" t="s">
        <v>360</v>
      </c>
      <c r="B2295" t="s">
        <v>62</v>
      </c>
      <c r="C2295" t="s">
        <v>63</v>
      </c>
      <c r="D2295" t="s">
        <v>47</v>
      </c>
      <c r="E2295" t="s">
        <v>41</v>
      </c>
      <c r="F2295" s="58">
        <f xml:space="preserve"> IF( ISNA( 'F_Input Override'!F2295 ), "", IF( ISBLANK( 'F_Input Override'!F2295 ), 'F_Inputs - BP'!F2295, 'F_Input Override'!F2295 ) )</f>
        <v>0</v>
      </c>
      <c r="G2295" s="58">
        <f xml:space="preserve"> IF( ISNA( 'F_Input Override'!G2295 ), "", IF( ISBLANK( 'F_Input Override'!G2295 ), 'F_Inputs - BP'!G2295, 'F_Input Override'!G2295 ) )</f>
        <v>0</v>
      </c>
      <c r="H2295" s="58">
        <f xml:space="preserve"> IF( ISNA( 'F_Input Override'!H2295 ), "", IF( ISBLANK( 'F_Input Override'!H2295 ), 'F_Inputs - BP'!H2295, 'F_Input Override'!H2295 ) )</f>
        <v>0</v>
      </c>
      <c r="I2295" s="58">
        <f xml:space="preserve"> IF( ISNA( 'F_Input Override'!I2295 ), "", IF( ISBLANK( 'F_Input Override'!I2295 ), 'F_Inputs - BP'!I2295, 'F_Input Override'!I2295 ) )</f>
        <v>0</v>
      </c>
      <c r="J2295" s="58">
        <f xml:space="preserve"> IF( ISNA( 'F_Input Override'!J2295 ), "", IF( ISBLANK( 'F_Input Override'!J2295 ), 'F_Inputs - BP'!J2295, 'F_Input Override'!J2295 ) )</f>
        <v>0</v>
      </c>
      <c r="K2295" s="64" t="str">
        <f xml:space="preserve"> INDEX(Lookup!C:C, MATCH('Inp - BP final'!B2295, Lookup!B:B, 0),)</f>
        <v>WN+ - Enh opex</v>
      </c>
    </row>
    <row r="2296" spans="1:12">
      <c r="A2296" t="s">
        <v>360</v>
      </c>
      <c r="B2296" t="s">
        <v>64</v>
      </c>
      <c r="C2296" t="s">
        <v>65</v>
      </c>
      <c r="D2296" t="s">
        <v>47</v>
      </c>
      <c r="E2296" t="s">
        <v>41</v>
      </c>
      <c r="F2296" s="58">
        <f xml:space="preserve"> IF( ISNA( 'F_Input Override'!F2296 ), "", IF( ISBLANK( 'F_Input Override'!F2296 ), 'F_Inputs - BP'!F2296, 'F_Input Override'!F2296 ) )</f>
        <v>0</v>
      </c>
      <c r="G2296" s="58">
        <f xml:space="preserve"> IF( ISNA( 'F_Input Override'!G2296 ), "", IF( ISBLANK( 'F_Input Override'!G2296 ), 'F_Inputs - BP'!G2296, 'F_Input Override'!G2296 ) )</f>
        <v>0</v>
      </c>
      <c r="H2296" s="58">
        <f xml:space="preserve"> IF( ISNA( 'F_Input Override'!H2296 ), "", IF( ISBLANK( 'F_Input Override'!H2296 ), 'F_Inputs - BP'!H2296, 'F_Input Override'!H2296 ) )</f>
        <v>0</v>
      </c>
      <c r="I2296" s="58">
        <f xml:space="preserve"> IF( ISNA( 'F_Input Override'!I2296 ), "", IF( ISBLANK( 'F_Input Override'!I2296 ), 'F_Inputs - BP'!I2296, 'F_Input Override'!I2296 ) )</f>
        <v>0</v>
      </c>
      <c r="J2296" s="58">
        <f xml:space="preserve"> IF( ISNA( 'F_Input Override'!J2296 ), "", IF( ISBLANK( 'F_Input Override'!J2296 ), 'F_Inputs - BP'!J2296, 'F_Input Override'!J2296 ) )</f>
        <v>0</v>
      </c>
      <c r="K2296" s="64" t="str">
        <f xml:space="preserve"> INDEX(Lookup!C:C, MATCH('Inp - BP final'!B2296, Lookup!B:B, 0),)</f>
        <v>WN+ - Enh opex</v>
      </c>
    </row>
    <row r="2297" spans="1:12">
      <c r="A2297" t="s">
        <v>360</v>
      </c>
      <c r="B2297" t="s">
        <v>66</v>
      </c>
      <c r="C2297" t="s">
        <v>67</v>
      </c>
      <c r="D2297" t="s">
        <v>47</v>
      </c>
      <c r="E2297" t="s">
        <v>41</v>
      </c>
      <c r="F2297" s="58">
        <f xml:space="preserve"> IF( ISNA( 'F_Input Override'!F2297 ), "", IF( ISBLANK( 'F_Input Override'!F2297 ), 'F_Inputs - BP'!F2297, 'F_Input Override'!F2297 ) )</f>
        <v>2.7856316099999989</v>
      </c>
      <c r="G2297" s="58">
        <f xml:space="preserve"> IF( ISNA( 'F_Input Override'!G2297 ), "", IF( ISBLANK( 'F_Input Override'!G2297 ), 'F_Inputs - BP'!G2297, 'F_Input Override'!G2297 ) )</f>
        <v>3.7150922400000002</v>
      </c>
      <c r="H2297" s="58">
        <f xml:space="preserve"> IF( ISNA( 'F_Input Override'!H2297 ), "", IF( ISBLANK( 'F_Input Override'!H2297 ), 'F_Inputs - BP'!H2297, 'F_Input Override'!H2297 ) )</f>
        <v>3.7150922400000002</v>
      </c>
      <c r="I2297" s="58">
        <f xml:space="preserve"> IF( ISNA( 'F_Input Override'!I2297 ), "", IF( ISBLANK( 'F_Input Override'!I2297 ), 'F_Inputs - BP'!I2297, 'F_Input Override'!I2297 ) )</f>
        <v>3.7150922400000002</v>
      </c>
      <c r="J2297" s="58">
        <f xml:space="preserve"> IF( ISNA( 'F_Input Override'!J2297 ), "", IF( ISBLANK( 'F_Input Override'!J2297 ), 'F_Inputs - BP'!J2297, 'F_Input Override'!J2297 ) )</f>
        <v>3.7150922400000002</v>
      </c>
      <c r="K2297" s="64" t="str">
        <f xml:space="preserve"> INDEX(Lookup!C:C, MATCH('Inp - BP final'!B2297, Lookup!B:B, 0),)</f>
        <v>WN+ - Enh opex</v>
      </c>
    </row>
    <row r="2298" spans="1:12">
      <c r="A2298" t="s">
        <v>360</v>
      </c>
      <c r="B2298" t="s">
        <v>68</v>
      </c>
      <c r="C2298" t="s">
        <v>69</v>
      </c>
      <c r="D2298" t="s">
        <v>47</v>
      </c>
      <c r="E2298" t="s">
        <v>41</v>
      </c>
      <c r="F2298" s="58">
        <f xml:space="preserve"> IF( ISNA( 'F_Input Override'!F2298 ), "", IF( ISBLANK( 'F_Input Override'!F2298 ), 'F_Inputs - BP'!F2298, 'F_Input Override'!F2298 ) )</f>
        <v>2.7856316099999989</v>
      </c>
      <c r="G2298" s="58">
        <f xml:space="preserve"> IF( ISNA( 'F_Input Override'!G2298 ), "", IF( ISBLANK( 'F_Input Override'!G2298 ), 'F_Inputs - BP'!G2298, 'F_Input Override'!G2298 ) )</f>
        <v>3.7150922400000002</v>
      </c>
      <c r="H2298" s="58">
        <f xml:space="preserve"> IF( ISNA( 'F_Input Override'!H2298 ), "", IF( ISBLANK( 'F_Input Override'!H2298 ), 'F_Inputs - BP'!H2298, 'F_Input Override'!H2298 ) )</f>
        <v>3.7420922399999998</v>
      </c>
      <c r="I2298" s="58">
        <f xml:space="preserve"> IF( ISNA( 'F_Input Override'!I2298 ), "", IF( ISBLANK( 'F_Input Override'!I2298 ), 'F_Inputs - BP'!I2298, 'F_Input Override'!I2298 ) )</f>
        <v>3.7150922400000002</v>
      </c>
      <c r="J2298" s="58">
        <f xml:space="preserve"> IF( ISNA( 'F_Input Override'!J2298 ), "", IF( ISBLANK( 'F_Input Override'!J2298 ), 'F_Inputs - BP'!J2298, 'F_Input Override'!J2298 ) )</f>
        <v>3.7150922400000002</v>
      </c>
      <c r="K2298" s="64" t="str">
        <f xml:space="preserve"> INDEX(Lookup!C:C, MATCH('Inp - BP final'!B2298, Lookup!B:B, 0),)</f>
        <v>Total - Enh opex</v>
      </c>
      <c r="L2298" t="s">
        <v>366</v>
      </c>
    </row>
    <row r="2299" spans="1:12">
      <c r="A2299" t="s">
        <v>360</v>
      </c>
      <c r="B2299" t="s">
        <v>70</v>
      </c>
      <c r="C2299" t="s">
        <v>71</v>
      </c>
      <c r="D2299" t="s">
        <v>47</v>
      </c>
      <c r="E2299" t="s">
        <v>41</v>
      </c>
      <c r="F2299" s="58">
        <f xml:space="preserve"> IF( ISNA( 'F_Input Override'!F2299 ), "", IF( ISBLANK( 'F_Input Override'!F2299 ), 'F_Inputs - BP'!F2299, 'F_Input Override'!F2299 ) )</f>
        <v>0.1103281974996411</v>
      </c>
      <c r="G2299" s="58">
        <f xml:space="preserve"> IF( ISNA( 'F_Input Override'!G2299 ), "", IF( ISBLANK( 'F_Input Override'!G2299 ), 'F_Inputs - BP'!G2299, 'F_Input Override'!G2299 ) )</f>
        <v>1.523514899988202</v>
      </c>
      <c r="H2299" s="58">
        <f xml:space="preserve"> IF( ISNA( 'F_Input Override'!H2299 ), "", IF( ISBLANK( 'F_Input Override'!H2299 ), 'F_Inputs - BP'!H2299, 'F_Input Override'!H2299 ) )</f>
        <v>2.262053678022808</v>
      </c>
      <c r="I2299" s="58">
        <f xml:space="preserve"> IF( ISNA( 'F_Input Override'!I2299 ), "", IF( ISBLANK( 'F_Input Override'!I2299 ), 'F_Inputs - BP'!I2299, 'F_Input Override'!I2299 ) )</f>
        <v>0</v>
      </c>
      <c r="J2299" s="58">
        <f xml:space="preserve"> IF( ISNA( 'F_Input Override'!J2299 ), "", IF( ISBLANK( 'F_Input Override'!J2299 ), 'F_Inputs - BP'!J2299, 'F_Input Override'!J2299 ) )</f>
        <v>0.23889391593011319</v>
      </c>
      <c r="K2299" s="64" t="str">
        <f xml:space="preserve"> INDEX(Lookup!C:C, MATCH('Inp - BP final'!B2299, Lookup!B:B, 0),)</f>
        <v>WR - Base capex</v>
      </c>
    </row>
    <row r="2300" spans="1:12">
      <c r="A2300" t="s">
        <v>360</v>
      </c>
      <c r="B2300" t="s">
        <v>72</v>
      </c>
      <c r="C2300" t="s">
        <v>73</v>
      </c>
      <c r="D2300" t="s">
        <v>47</v>
      </c>
      <c r="E2300" t="s">
        <v>41</v>
      </c>
      <c r="F2300" s="58">
        <f xml:space="preserve"> IF( ISNA( 'F_Input Override'!F2300 ), "", IF( ISBLANK( 'F_Input Override'!F2300 ), 'F_Inputs - BP'!F2300, 'F_Input Override'!F2300 ) )</f>
        <v>0</v>
      </c>
      <c r="G2300" s="58">
        <f xml:space="preserve"> IF( ISNA( 'F_Input Override'!G2300 ), "", IF( ISBLANK( 'F_Input Override'!G2300 ), 'F_Inputs - BP'!G2300, 'F_Input Override'!G2300 ) )</f>
        <v>0</v>
      </c>
      <c r="H2300" s="58">
        <f xml:space="preserve"> IF( ISNA( 'F_Input Override'!H2300 ), "", IF( ISBLANK( 'F_Input Override'!H2300 ), 'F_Inputs - BP'!H2300, 'F_Input Override'!H2300 ) )</f>
        <v>0</v>
      </c>
      <c r="I2300" s="58">
        <f xml:space="preserve"> IF( ISNA( 'F_Input Override'!I2300 ), "", IF( ISBLANK( 'F_Input Override'!I2300 ), 'F_Inputs - BP'!I2300, 'F_Input Override'!I2300 ) )</f>
        <v>0</v>
      </c>
      <c r="J2300" s="58">
        <f xml:space="preserve"> IF( ISNA( 'F_Input Override'!J2300 ), "", IF( ISBLANK( 'F_Input Override'!J2300 ), 'F_Inputs - BP'!J2300, 'F_Input Override'!J2300 ) )</f>
        <v>0</v>
      </c>
      <c r="K2300" s="64" t="str">
        <f xml:space="preserve"> INDEX(Lookup!C:C, MATCH('Inp - BP final'!B2300, Lookup!B:B, 0),)</f>
        <v>WN+ - Base capex</v>
      </c>
    </row>
    <row r="2301" spans="1:12">
      <c r="A2301" t="s">
        <v>360</v>
      </c>
      <c r="B2301" t="s">
        <v>74</v>
      </c>
      <c r="C2301" t="s">
        <v>75</v>
      </c>
      <c r="D2301" t="s">
        <v>47</v>
      </c>
      <c r="E2301" t="s">
        <v>41</v>
      </c>
      <c r="F2301" s="58">
        <f xml:space="preserve"> IF( ISNA( 'F_Input Override'!F2301 ), "", IF( ISBLANK( 'F_Input Override'!F2301 ), 'F_Inputs - BP'!F2301, 'F_Input Override'!F2301 ) )</f>
        <v>0</v>
      </c>
      <c r="G2301" s="58">
        <f xml:space="preserve"> IF( ISNA( 'F_Input Override'!G2301 ), "", IF( ISBLANK( 'F_Input Override'!G2301 ), 'F_Inputs - BP'!G2301, 'F_Input Override'!G2301 ) )</f>
        <v>0</v>
      </c>
      <c r="H2301" s="58">
        <f xml:space="preserve"> IF( ISNA( 'F_Input Override'!H2301 ), "", IF( ISBLANK( 'F_Input Override'!H2301 ), 'F_Inputs - BP'!H2301, 'F_Input Override'!H2301 ) )</f>
        <v>0</v>
      </c>
      <c r="I2301" s="58">
        <f xml:space="preserve"> IF( ISNA( 'F_Input Override'!I2301 ), "", IF( ISBLANK( 'F_Input Override'!I2301 ), 'F_Inputs - BP'!I2301, 'F_Input Override'!I2301 ) )</f>
        <v>0</v>
      </c>
      <c r="J2301" s="58">
        <f xml:space="preserve"> IF( ISNA( 'F_Input Override'!J2301 ), "", IF( ISBLANK( 'F_Input Override'!J2301 ), 'F_Inputs - BP'!J2301, 'F_Input Override'!J2301 ) )</f>
        <v>0</v>
      </c>
      <c r="K2301" s="64" t="str">
        <f xml:space="preserve"> INDEX(Lookup!C:C, MATCH('Inp - BP final'!B2301, Lookup!B:B, 0),)</f>
        <v>WN+ - Base capex</v>
      </c>
    </row>
    <row r="2302" spans="1:12">
      <c r="A2302" t="s">
        <v>360</v>
      </c>
      <c r="B2302" t="s">
        <v>76</v>
      </c>
      <c r="C2302" t="s">
        <v>77</v>
      </c>
      <c r="D2302" t="s">
        <v>47</v>
      </c>
      <c r="E2302" t="s">
        <v>41</v>
      </c>
      <c r="F2302" s="58">
        <f xml:space="preserve"> IF( ISNA( 'F_Input Override'!F2302 ), "", IF( ISBLANK( 'F_Input Override'!F2302 ), 'F_Inputs - BP'!F2302, 'F_Input Override'!F2302 ) )</f>
        <v>9.6582194918772011</v>
      </c>
      <c r="G2302" s="58">
        <f xml:space="preserve"> IF( ISNA( 'F_Input Override'!G2302 ), "", IF( ISBLANK( 'F_Input Override'!G2302 ), 'F_Inputs - BP'!G2302, 'F_Input Override'!G2302 ) )</f>
        <v>10.3642174008179</v>
      </c>
      <c r="H2302" s="58">
        <f xml:space="preserve"> IF( ISNA( 'F_Input Override'!H2302 ), "", IF( ISBLANK( 'F_Input Override'!H2302 ), 'F_Inputs - BP'!H2302, 'F_Input Override'!H2302 ) )</f>
        <v>10.446550350688151</v>
      </c>
      <c r="I2302" s="58">
        <f xml:space="preserve"> IF( ISNA( 'F_Input Override'!I2302 ), "", IF( ISBLANK( 'F_Input Override'!I2302 ), 'F_Inputs - BP'!I2302, 'F_Input Override'!I2302 ) )</f>
        <v>11.03140578796215</v>
      </c>
      <c r="J2302" s="58">
        <f xml:space="preserve"> IF( ISNA( 'F_Input Override'!J2302 ), "", IF( ISBLANK( 'F_Input Override'!J2302 ), 'F_Inputs - BP'!J2302, 'F_Input Override'!J2302 ) )</f>
        <v>8.5434575084801274</v>
      </c>
      <c r="K2302" s="64" t="str">
        <f xml:space="preserve"> INDEX(Lookup!C:C, MATCH('Inp - BP final'!B2302, Lookup!B:B, 0),)</f>
        <v>WN+ - Base capex</v>
      </c>
    </row>
    <row r="2303" spans="1:12">
      <c r="A2303" t="s">
        <v>360</v>
      </c>
      <c r="B2303" t="s">
        <v>78</v>
      </c>
      <c r="C2303" t="s">
        <v>79</v>
      </c>
      <c r="D2303" t="s">
        <v>47</v>
      </c>
      <c r="E2303" t="s">
        <v>41</v>
      </c>
      <c r="F2303" s="58">
        <f xml:space="preserve"> IF( ISNA( 'F_Input Override'!F2303 ), "", IF( ISBLANK( 'F_Input Override'!F2303 ), 'F_Inputs - BP'!F2303, 'F_Input Override'!F2303 ) )</f>
        <v>16.14983873703207</v>
      </c>
      <c r="G2303" s="58">
        <f xml:space="preserve"> IF( ISNA( 'F_Input Override'!G2303 ), "", IF( ISBLANK( 'F_Input Override'!G2303 ), 'F_Inputs - BP'!G2303, 'F_Input Override'!G2303 ) )</f>
        <v>20.941484676192601</v>
      </c>
      <c r="H2303" s="58">
        <f xml:space="preserve"> IF( ISNA( 'F_Input Override'!H2303 ), "", IF( ISBLANK( 'F_Input Override'!H2303 ), 'F_Inputs - BP'!H2303, 'F_Input Override'!H2303 ) )</f>
        <v>24.880874792158959</v>
      </c>
      <c r="I2303" s="58">
        <f xml:space="preserve"> IF( ISNA( 'F_Input Override'!I2303 ), "", IF( ISBLANK( 'F_Input Override'!I2303 ), 'F_Inputs - BP'!I2303, 'F_Input Override'!I2303 ) )</f>
        <v>21.522211376920581</v>
      </c>
      <c r="J2303" s="58">
        <f xml:space="preserve"> IF( ISNA( 'F_Input Override'!J2303 ), "", IF( ISBLANK( 'F_Input Override'!J2303 ), 'F_Inputs - BP'!J2303, 'F_Input Override'!J2303 ) )</f>
        <v>12.63306533327748</v>
      </c>
      <c r="K2303" s="64" t="str">
        <f xml:space="preserve"> INDEX(Lookup!C:C, MATCH('Inp - BP final'!B2303, Lookup!B:B, 0),)</f>
        <v>WN+ - Base capex</v>
      </c>
    </row>
    <row r="2304" spans="1:12">
      <c r="A2304" t="s">
        <v>360</v>
      </c>
      <c r="B2304" t="s">
        <v>80</v>
      </c>
      <c r="C2304" t="s">
        <v>81</v>
      </c>
      <c r="D2304" t="s">
        <v>47</v>
      </c>
      <c r="E2304" t="s">
        <v>41</v>
      </c>
      <c r="F2304" s="58">
        <f xml:space="preserve"> IF( ISNA( 'F_Input Override'!F2304 ), "", IF( ISBLANK( 'F_Input Override'!F2304 ), 'F_Inputs - BP'!F2304, 'F_Input Override'!F2304 ) )</f>
        <v>25.918386426408912</v>
      </c>
      <c r="G2304" s="58">
        <f xml:space="preserve"> IF( ISNA( 'F_Input Override'!G2304 ), "", IF( ISBLANK( 'F_Input Override'!G2304 ), 'F_Inputs - BP'!G2304, 'F_Input Override'!G2304 ) )</f>
        <v>32.829216976998701</v>
      </c>
      <c r="H2304" s="58">
        <f xml:space="preserve"> IF( ISNA( 'F_Input Override'!H2304 ), "", IF( ISBLANK( 'F_Input Override'!H2304 ), 'F_Inputs - BP'!H2304, 'F_Input Override'!H2304 ) )</f>
        <v>37.589478820869907</v>
      </c>
      <c r="I2304" s="58">
        <f xml:space="preserve"> IF( ISNA( 'F_Input Override'!I2304 ), "", IF( ISBLANK( 'F_Input Override'!I2304 ), 'F_Inputs - BP'!I2304, 'F_Input Override'!I2304 ) )</f>
        <v>32.553617164882731</v>
      </c>
      <c r="J2304" s="58">
        <f xml:space="preserve"> IF( ISNA( 'F_Input Override'!J2304 ), "", IF( ISBLANK( 'F_Input Override'!J2304 ), 'F_Inputs - BP'!J2304, 'F_Input Override'!J2304 ) )</f>
        <v>21.415416757687719</v>
      </c>
      <c r="K2304" s="64" t="str">
        <f xml:space="preserve"> INDEX(Lookup!C:C, MATCH('Inp - BP final'!B2304, Lookup!B:B, 0),)</f>
        <v>Total - Base capex</v>
      </c>
      <c r="L2304" t="s">
        <v>366</v>
      </c>
    </row>
    <row r="2305" spans="1:12">
      <c r="A2305" t="s">
        <v>360</v>
      </c>
      <c r="B2305" t="s">
        <v>82</v>
      </c>
      <c r="C2305" t="s">
        <v>83</v>
      </c>
      <c r="D2305" t="s">
        <v>47</v>
      </c>
      <c r="E2305" t="s">
        <v>41</v>
      </c>
      <c r="F2305" s="58">
        <f xml:space="preserve"> IF( ISNA( 'F_Input Override'!F2305 ), "", IF( ISBLANK( 'F_Input Override'!F2305 ), 'F_Inputs - BP'!F2305, 'F_Input Override'!F2305 ) )</f>
        <v>4.6058152757000004</v>
      </c>
      <c r="G2305" s="58">
        <f xml:space="preserve"> IF( ISNA( 'F_Input Override'!G2305 ), "", IF( ISBLANK( 'F_Input Override'!G2305 ), 'F_Inputs - BP'!G2305, 'F_Input Override'!G2305 ) )</f>
        <v>5.831160109999999</v>
      </c>
      <c r="H2305" s="58">
        <f xml:space="preserve"> IF( ISNA( 'F_Input Override'!H2305 ), "", IF( ISBLANK( 'F_Input Override'!H2305 ), 'F_Inputs - BP'!H2305, 'F_Input Override'!H2305 ) )</f>
        <v>6.5890440073999992</v>
      </c>
      <c r="I2305" s="58">
        <f xml:space="preserve"> IF( ISNA( 'F_Input Override'!I2305 ), "", IF( ISBLANK( 'F_Input Override'!I2305 ), 'F_Inputs - BP'!I2305, 'F_Input Override'!I2305 ) )</f>
        <v>5.0720913699999999</v>
      </c>
      <c r="J2305" s="58">
        <f xml:space="preserve"> IF( ISNA( 'F_Input Override'!J2305 ), "", IF( ISBLANK( 'F_Input Override'!J2305 ), 'F_Inputs - BP'!J2305, 'F_Input Override'!J2305 ) )</f>
        <v>4.0809836300000004</v>
      </c>
      <c r="K2305" s="64" t="str">
        <f xml:space="preserve"> INDEX(Lookup!C:C, MATCH('Inp - BP final'!B2305, Lookup!B:B, 0),)</f>
        <v>WR - Enh capex</v>
      </c>
    </row>
    <row r="2306" spans="1:12">
      <c r="A2306" t="s">
        <v>360</v>
      </c>
      <c r="B2306" t="s">
        <v>84</v>
      </c>
      <c r="C2306" t="s">
        <v>85</v>
      </c>
      <c r="D2306" t="s">
        <v>47</v>
      </c>
      <c r="E2306" t="s">
        <v>41</v>
      </c>
      <c r="F2306" s="58">
        <f xml:space="preserve"> IF( ISNA( 'F_Input Override'!F2306 ), "", IF( ISBLANK( 'F_Input Override'!F2306 ), 'F_Inputs - BP'!F2306, 'F_Input Override'!F2306 ) )</f>
        <v>0</v>
      </c>
      <c r="G2306" s="58">
        <f xml:space="preserve"> IF( ISNA( 'F_Input Override'!G2306 ), "", IF( ISBLANK( 'F_Input Override'!G2306 ), 'F_Inputs - BP'!G2306, 'F_Input Override'!G2306 ) )</f>
        <v>0</v>
      </c>
      <c r="H2306" s="58">
        <f xml:space="preserve"> IF( ISNA( 'F_Input Override'!H2306 ), "", IF( ISBLANK( 'F_Input Override'!H2306 ), 'F_Inputs - BP'!H2306, 'F_Input Override'!H2306 ) )</f>
        <v>0</v>
      </c>
      <c r="I2306" s="58">
        <f xml:space="preserve"> IF( ISNA( 'F_Input Override'!I2306 ), "", IF( ISBLANK( 'F_Input Override'!I2306 ), 'F_Inputs - BP'!I2306, 'F_Input Override'!I2306 ) )</f>
        <v>0</v>
      </c>
      <c r="J2306" s="58">
        <f xml:space="preserve"> IF( ISNA( 'F_Input Override'!J2306 ), "", IF( ISBLANK( 'F_Input Override'!J2306 ), 'F_Inputs - BP'!J2306, 'F_Input Override'!J2306 ) )</f>
        <v>0</v>
      </c>
      <c r="K2306" s="64" t="str">
        <f xml:space="preserve"> INDEX(Lookup!C:C, MATCH('Inp - BP final'!B2306, Lookup!B:B, 0),)</f>
        <v>WN+ - Enh capex</v>
      </c>
    </row>
    <row r="2307" spans="1:12">
      <c r="A2307" t="s">
        <v>360</v>
      </c>
      <c r="B2307" t="s">
        <v>86</v>
      </c>
      <c r="C2307" t="s">
        <v>87</v>
      </c>
      <c r="D2307" t="s">
        <v>47</v>
      </c>
      <c r="E2307" t="s">
        <v>41</v>
      </c>
      <c r="F2307" s="58">
        <f xml:space="preserve"> IF( ISNA( 'F_Input Override'!F2307 ), "", IF( ISBLANK( 'F_Input Override'!F2307 ), 'F_Inputs - BP'!F2307, 'F_Input Override'!F2307 ) )</f>
        <v>0</v>
      </c>
      <c r="G2307" s="58">
        <f xml:space="preserve"> IF( ISNA( 'F_Input Override'!G2307 ), "", IF( ISBLANK( 'F_Input Override'!G2307 ), 'F_Inputs - BP'!G2307, 'F_Input Override'!G2307 ) )</f>
        <v>0</v>
      </c>
      <c r="H2307" s="58">
        <f xml:space="preserve"> IF( ISNA( 'F_Input Override'!H2307 ), "", IF( ISBLANK( 'F_Input Override'!H2307 ), 'F_Inputs - BP'!H2307, 'F_Input Override'!H2307 ) )</f>
        <v>0</v>
      </c>
      <c r="I2307" s="58">
        <f xml:space="preserve"> IF( ISNA( 'F_Input Override'!I2307 ), "", IF( ISBLANK( 'F_Input Override'!I2307 ), 'F_Inputs - BP'!I2307, 'F_Input Override'!I2307 ) )</f>
        <v>0</v>
      </c>
      <c r="J2307" s="58">
        <f xml:space="preserve"> IF( ISNA( 'F_Input Override'!J2307 ), "", IF( ISBLANK( 'F_Input Override'!J2307 ), 'F_Inputs - BP'!J2307, 'F_Input Override'!J2307 ) )</f>
        <v>0</v>
      </c>
      <c r="K2307" s="64" t="str">
        <f xml:space="preserve"> INDEX(Lookup!C:C, MATCH('Inp - BP final'!B2307, Lookup!B:B, 0),)</f>
        <v>WN+ - Enh capex</v>
      </c>
    </row>
    <row r="2308" spans="1:12">
      <c r="A2308" t="s">
        <v>360</v>
      </c>
      <c r="B2308" t="s">
        <v>88</v>
      </c>
      <c r="C2308" t="s">
        <v>89</v>
      </c>
      <c r="D2308" t="s">
        <v>47</v>
      </c>
      <c r="E2308" t="s">
        <v>41</v>
      </c>
      <c r="F2308" s="58">
        <f xml:space="preserve"> IF( ISNA( 'F_Input Override'!F2308 ), "", IF( ISBLANK( 'F_Input Override'!F2308 ), 'F_Inputs - BP'!F2308, 'F_Input Override'!F2308 ) )</f>
        <v>4.6363661382750214</v>
      </c>
      <c r="G2308" s="58">
        <f xml:space="preserve"> IF( ISNA( 'F_Input Override'!G2308 ), "", IF( ISBLANK( 'F_Input Override'!G2308 ), 'F_Inputs - BP'!G2308, 'F_Input Override'!G2308 ) )</f>
        <v>11.99487594827502</v>
      </c>
      <c r="H2308" s="58">
        <f xml:space="preserve"> IF( ISNA( 'F_Input Override'!H2308 ), "", IF( ISBLANK( 'F_Input Override'!H2308 ), 'F_Inputs - BP'!H2308, 'F_Input Override'!H2308 ) )</f>
        <v>3.2980020183750218</v>
      </c>
      <c r="I2308" s="58">
        <f xml:space="preserve"> IF( ISNA( 'F_Input Override'!I2308 ), "", IF( ISBLANK( 'F_Input Override'!I2308 ), 'F_Inputs - BP'!I2308, 'F_Input Override'!I2308 ) )</f>
        <v>2.1644260781750222</v>
      </c>
      <c r="J2308" s="58">
        <f xml:space="preserve"> IF( ISNA( 'F_Input Override'!J2308 ), "", IF( ISBLANK( 'F_Input Override'!J2308 ), 'F_Inputs - BP'!J2308, 'F_Input Override'!J2308 ) )</f>
        <v>1.7318752082750219</v>
      </c>
      <c r="K2308" s="64" t="str">
        <f xml:space="preserve"> INDEX(Lookup!C:C, MATCH('Inp - BP final'!B2308, Lookup!B:B, 0),)</f>
        <v>WN+ - Enh capex</v>
      </c>
    </row>
    <row r="2309" spans="1:12">
      <c r="A2309" t="s">
        <v>360</v>
      </c>
      <c r="B2309" t="s">
        <v>90</v>
      </c>
      <c r="C2309" t="s">
        <v>91</v>
      </c>
      <c r="D2309" t="s">
        <v>47</v>
      </c>
      <c r="E2309" t="s">
        <v>41</v>
      </c>
      <c r="F2309" s="58">
        <f xml:space="preserve"> IF( ISNA( 'F_Input Override'!F2309 ), "", IF( ISBLANK( 'F_Input Override'!F2309 ), 'F_Inputs - BP'!F2309, 'F_Input Override'!F2309 ) )</f>
        <v>11.4183276725</v>
      </c>
      <c r="G2309" s="58">
        <f xml:space="preserve"> IF( ISNA( 'F_Input Override'!G2309 ), "", IF( ISBLANK( 'F_Input Override'!G2309 ), 'F_Inputs - BP'!G2309, 'F_Input Override'!G2309 ) )</f>
        <v>16.746904422625001</v>
      </c>
      <c r="H2309" s="58">
        <f xml:space="preserve"> IF( ISNA( 'F_Input Override'!H2309 ), "", IF( ISBLANK( 'F_Input Override'!H2309 ), 'F_Inputs - BP'!H2309, 'F_Input Override'!H2309 ) )</f>
        <v>21.867011526725001</v>
      </c>
      <c r="I2309" s="58">
        <f xml:space="preserve"> IF( ISNA( 'F_Input Override'!I2309 ), "", IF( ISBLANK( 'F_Input Override'!I2309 ), 'F_Inputs - BP'!I2309, 'F_Input Override'!I2309 ) )</f>
        <v>17.620075911324999</v>
      </c>
      <c r="J2309" s="58">
        <f xml:space="preserve"> IF( ISNA( 'F_Input Override'!J2309 ), "", IF( ISBLANK( 'F_Input Override'!J2309 ), 'F_Inputs - BP'!J2309, 'F_Input Override'!J2309 ) )</f>
        <v>14.923137308625</v>
      </c>
      <c r="K2309" s="64" t="str">
        <f xml:space="preserve"> INDEX(Lookup!C:C, MATCH('Inp - BP final'!B2309, Lookup!B:B, 0),)</f>
        <v>WN+ - Enh capex</v>
      </c>
    </row>
    <row r="2310" spans="1:12">
      <c r="A2310" t="s">
        <v>360</v>
      </c>
      <c r="B2310" t="s">
        <v>92</v>
      </c>
      <c r="C2310" t="s">
        <v>93</v>
      </c>
      <c r="D2310" t="s">
        <v>47</v>
      </c>
      <c r="E2310" t="s">
        <v>41</v>
      </c>
      <c r="F2310" s="58">
        <f xml:space="preserve"> IF( ISNA( 'F_Input Override'!F2310 ), "", IF( ISBLANK( 'F_Input Override'!F2310 ), 'F_Inputs - BP'!F2310, 'F_Input Override'!F2310 ) )</f>
        <v>20.66050908647502</v>
      </c>
      <c r="G2310" s="58">
        <f xml:space="preserve"> IF( ISNA( 'F_Input Override'!G2310 ), "", IF( ISBLANK( 'F_Input Override'!G2310 ), 'F_Inputs - BP'!G2310, 'F_Input Override'!G2310 ) )</f>
        <v>34.572940480900023</v>
      </c>
      <c r="H2310" s="58">
        <f xml:space="preserve"> IF( ISNA( 'F_Input Override'!H2310 ), "", IF( ISBLANK( 'F_Input Override'!H2310 ), 'F_Inputs - BP'!H2310, 'F_Input Override'!H2310 ) )</f>
        <v>31.754057552500019</v>
      </c>
      <c r="I2310" s="58">
        <f xml:space="preserve"> IF( ISNA( 'F_Input Override'!I2310 ), "", IF( ISBLANK( 'F_Input Override'!I2310 ), 'F_Inputs - BP'!I2310, 'F_Input Override'!I2310 ) )</f>
        <v>24.856593359500021</v>
      </c>
      <c r="J2310" s="58">
        <f xml:space="preserve"> IF( ISNA( 'F_Input Override'!J2310 ), "", IF( ISBLANK( 'F_Input Override'!J2310 ), 'F_Inputs - BP'!J2310, 'F_Input Override'!J2310 ) )</f>
        <v>20.735996146900021</v>
      </c>
      <c r="K2310" s="64" t="str">
        <f xml:space="preserve"> INDEX(Lookup!C:C, MATCH('Inp - BP final'!B2310, Lookup!B:B, 0),)</f>
        <v>Total W - Enh capex</v>
      </c>
      <c r="L2310" t="s">
        <v>366</v>
      </c>
    </row>
    <row r="2311" spans="1:12">
      <c r="A2311" t="s">
        <v>360</v>
      </c>
      <c r="B2311" t="s">
        <v>94</v>
      </c>
      <c r="C2311" t="s">
        <v>95</v>
      </c>
      <c r="D2311" t="s">
        <v>47</v>
      </c>
      <c r="E2311" t="s">
        <v>41</v>
      </c>
      <c r="F2311" s="58" t="str">
        <f xml:space="preserve"> IF( ISNA( 'F_Input Override'!F2311 ), "", IF( ISBLANK( 'F_Input Override'!F2311 ), 'F_Inputs - BP'!F2311, 'F_Input Override'!F2311 ) )</f>
        <v/>
      </c>
      <c r="G2311" s="58" t="str">
        <f xml:space="preserve"> IF( ISNA( 'F_Input Override'!G2311 ), "", IF( ISBLANK( 'F_Input Override'!G2311 ), 'F_Inputs - BP'!G2311, 'F_Input Override'!G2311 ) )</f>
        <v/>
      </c>
      <c r="H2311" s="58" t="str">
        <f xml:space="preserve"> IF( ISNA( 'F_Input Override'!H2311 ), "", IF( ISBLANK( 'F_Input Override'!H2311 ), 'F_Inputs - BP'!H2311, 'F_Input Override'!H2311 ) )</f>
        <v/>
      </c>
      <c r="I2311" s="58" t="str">
        <f xml:space="preserve"> IF( ISNA( 'F_Input Override'!I2311 ), "", IF( ISBLANK( 'F_Input Override'!I2311 ), 'F_Inputs - BP'!I2311, 'F_Input Override'!I2311 ) )</f>
        <v/>
      </c>
      <c r="J2311" s="58" t="str">
        <f xml:space="preserve"> IF( ISNA( 'F_Input Override'!J2311 ), "", IF( ISBLANK( 'F_Input Override'!J2311 ), 'F_Inputs - BP'!J2311, 'F_Input Override'!J2311 ) )</f>
        <v/>
      </c>
      <c r="K2311" s="64" t="str">
        <f xml:space="preserve"> INDEX(Lookup!C:C, MATCH('Inp - BP final'!B2311, Lookup!B:B, 0),)</f>
        <v>WWN+ - Base opex</v>
      </c>
    </row>
    <row r="2312" spans="1:12">
      <c r="A2312" t="s">
        <v>360</v>
      </c>
      <c r="B2312" t="s">
        <v>96</v>
      </c>
      <c r="C2312" t="s">
        <v>97</v>
      </c>
      <c r="D2312" t="s">
        <v>47</v>
      </c>
      <c r="E2312" t="s">
        <v>41</v>
      </c>
      <c r="F2312" s="58" t="str">
        <f xml:space="preserve"> IF( ISNA( 'F_Input Override'!F2312 ), "", IF( ISBLANK( 'F_Input Override'!F2312 ), 'F_Inputs - BP'!F2312, 'F_Input Override'!F2312 ) )</f>
        <v/>
      </c>
      <c r="G2312" s="58" t="str">
        <f xml:space="preserve"> IF( ISNA( 'F_Input Override'!G2312 ), "", IF( ISBLANK( 'F_Input Override'!G2312 ), 'F_Inputs - BP'!G2312, 'F_Input Override'!G2312 ) )</f>
        <v/>
      </c>
      <c r="H2312" s="58" t="str">
        <f xml:space="preserve"> IF( ISNA( 'F_Input Override'!H2312 ), "", IF( ISBLANK( 'F_Input Override'!H2312 ), 'F_Inputs - BP'!H2312, 'F_Input Override'!H2312 ) )</f>
        <v/>
      </c>
      <c r="I2312" s="58" t="str">
        <f xml:space="preserve"> IF( ISNA( 'F_Input Override'!I2312 ), "", IF( ISBLANK( 'F_Input Override'!I2312 ), 'F_Inputs - BP'!I2312, 'F_Input Override'!I2312 ) )</f>
        <v/>
      </c>
      <c r="J2312" s="58" t="str">
        <f xml:space="preserve"> IF( ISNA( 'F_Input Override'!J2312 ), "", IF( ISBLANK( 'F_Input Override'!J2312 ), 'F_Inputs - BP'!J2312, 'F_Input Override'!J2312 ) )</f>
        <v/>
      </c>
      <c r="K2312" s="64" t="str">
        <f xml:space="preserve"> INDEX(Lookup!C:C, MATCH('Inp - BP final'!B2312, Lookup!B:B, 0),)</f>
        <v>WWN+ - Base opex</v>
      </c>
    </row>
    <row r="2313" spans="1:12">
      <c r="A2313" t="s">
        <v>360</v>
      </c>
      <c r="B2313" t="s">
        <v>98</v>
      </c>
      <c r="C2313" t="s">
        <v>99</v>
      </c>
      <c r="D2313" t="s">
        <v>47</v>
      </c>
      <c r="E2313" t="s">
        <v>41</v>
      </c>
      <c r="F2313" s="58" t="str">
        <f xml:space="preserve"> IF( ISNA( 'F_Input Override'!F2313 ), "", IF( ISBLANK( 'F_Input Override'!F2313 ), 'F_Inputs - BP'!F2313, 'F_Input Override'!F2313 ) )</f>
        <v/>
      </c>
      <c r="G2313" s="58" t="str">
        <f xml:space="preserve"> IF( ISNA( 'F_Input Override'!G2313 ), "", IF( ISBLANK( 'F_Input Override'!G2313 ), 'F_Inputs - BP'!G2313, 'F_Input Override'!G2313 ) )</f>
        <v/>
      </c>
      <c r="H2313" s="58" t="str">
        <f xml:space="preserve"> IF( ISNA( 'F_Input Override'!H2313 ), "", IF( ISBLANK( 'F_Input Override'!H2313 ), 'F_Inputs - BP'!H2313, 'F_Input Override'!H2313 ) )</f>
        <v/>
      </c>
      <c r="I2313" s="58" t="str">
        <f xml:space="preserve"> IF( ISNA( 'F_Input Override'!I2313 ), "", IF( ISBLANK( 'F_Input Override'!I2313 ), 'F_Inputs - BP'!I2313, 'F_Input Override'!I2313 ) )</f>
        <v/>
      </c>
      <c r="J2313" s="58" t="str">
        <f xml:space="preserve"> IF( ISNA( 'F_Input Override'!J2313 ), "", IF( ISBLANK( 'F_Input Override'!J2313 ), 'F_Inputs - BP'!J2313, 'F_Input Override'!J2313 ) )</f>
        <v/>
      </c>
      <c r="K2313" s="64" t="str">
        <f xml:space="preserve"> INDEX(Lookup!C:C, MATCH('Inp - BP final'!B2313, Lookup!B:B, 0),)</f>
        <v>WWN+ - Base opex</v>
      </c>
    </row>
    <row r="2314" spans="1:12">
      <c r="A2314" t="s">
        <v>360</v>
      </c>
      <c r="B2314" t="s">
        <v>100</v>
      </c>
      <c r="C2314" t="s">
        <v>101</v>
      </c>
      <c r="D2314" t="s">
        <v>47</v>
      </c>
      <c r="E2314" t="s">
        <v>41</v>
      </c>
      <c r="F2314" s="58" t="str">
        <f xml:space="preserve"> IF( ISNA( 'F_Input Override'!F2314 ), "", IF( ISBLANK( 'F_Input Override'!F2314 ), 'F_Inputs - BP'!F2314, 'F_Input Override'!F2314 ) )</f>
        <v/>
      </c>
      <c r="G2314" s="58" t="str">
        <f xml:space="preserve"> IF( ISNA( 'F_Input Override'!G2314 ), "", IF( ISBLANK( 'F_Input Override'!G2314 ), 'F_Inputs - BP'!G2314, 'F_Input Override'!G2314 ) )</f>
        <v/>
      </c>
      <c r="H2314" s="58" t="str">
        <f xml:space="preserve"> IF( ISNA( 'F_Input Override'!H2314 ), "", IF( ISBLANK( 'F_Input Override'!H2314 ), 'F_Inputs - BP'!H2314, 'F_Input Override'!H2314 ) )</f>
        <v/>
      </c>
      <c r="I2314" s="58" t="str">
        <f xml:space="preserve"> IF( ISNA( 'F_Input Override'!I2314 ), "", IF( ISBLANK( 'F_Input Override'!I2314 ), 'F_Inputs - BP'!I2314, 'F_Input Override'!I2314 ) )</f>
        <v/>
      </c>
      <c r="J2314" s="58" t="str">
        <f xml:space="preserve"> IF( ISNA( 'F_Input Override'!J2314 ), "", IF( ISBLANK( 'F_Input Override'!J2314 ), 'F_Inputs - BP'!J2314, 'F_Input Override'!J2314 ) )</f>
        <v/>
      </c>
      <c r="K2314" s="64" t="str">
        <f xml:space="preserve"> INDEX(Lookup!C:C, MATCH('Inp - BP final'!B2314, Lookup!B:B, 0),)</f>
        <v>WWN+ - Base opex</v>
      </c>
    </row>
    <row r="2315" spans="1:12">
      <c r="A2315" t="s">
        <v>360</v>
      </c>
      <c r="B2315" t="s">
        <v>102</v>
      </c>
      <c r="C2315" t="s">
        <v>103</v>
      </c>
      <c r="D2315" t="s">
        <v>47</v>
      </c>
      <c r="E2315" t="s">
        <v>41</v>
      </c>
      <c r="F2315" s="58" t="str">
        <f xml:space="preserve"> IF( ISNA( 'F_Input Override'!F2315 ), "", IF( ISBLANK( 'F_Input Override'!F2315 ), 'F_Inputs - BP'!F2315, 'F_Input Override'!F2315 ) )</f>
        <v/>
      </c>
      <c r="G2315" s="58" t="str">
        <f xml:space="preserve"> IF( ISNA( 'F_Input Override'!G2315 ), "", IF( ISBLANK( 'F_Input Override'!G2315 ), 'F_Inputs - BP'!G2315, 'F_Input Override'!G2315 ) )</f>
        <v/>
      </c>
      <c r="H2315" s="58" t="str">
        <f xml:space="preserve"> IF( ISNA( 'F_Input Override'!H2315 ), "", IF( ISBLANK( 'F_Input Override'!H2315 ), 'F_Inputs - BP'!H2315, 'F_Input Override'!H2315 ) )</f>
        <v/>
      </c>
      <c r="I2315" s="58" t="str">
        <f xml:space="preserve"> IF( ISNA( 'F_Input Override'!I2315 ), "", IF( ISBLANK( 'F_Input Override'!I2315 ), 'F_Inputs - BP'!I2315, 'F_Input Override'!I2315 ) )</f>
        <v/>
      </c>
      <c r="J2315" s="58" t="str">
        <f xml:space="preserve"> IF( ISNA( 'F_Input Override'!J2315 ), "", IF( ISBLANK( 'F_Input Override'!J2315 ), 'F_Inputs - BP'!J2315, 'F_Input Override'!J2315 ) )</f>
        <v/>
      </c>
      <c r="K2315" s="64" t="str">
        <f xml:space="preserve"> INDEX(Lookup!C:C, MATCH('Inp - BP final'!B2315, Lookup!B:B, 0),)</f>
        <v>WWN+ - Base opex</v>
      </c>
    </row>
    <row r="2316" spans="1:12">
      <c r="A2316" t="s">
        <v>360</v>
      </c>
      <c r="B2316" t="s">
        <v>104</v>
      </c>
      <c r="C2316" t="s">
        <v>105</v>
      </c>
      <c r="D2316" t="s">
        <v>47</v>
      </c>
      <c r="E2316" t="s">
        <v>41</v>
      </c>
      <c r="F2316" s="58" t="str">
        <f xml:space="preserve"> IF( ISNA( 'F_Input Override'!F2316 ), "", IF( ISBLANK( 'F_Input Override'!F2316 ), 'F_Inputs - BP'!F2316, 'F_Input Override'!F2316 ) )</f>
        <v/>
      </c>
      <c r="G2316" s="58" t="str">
        <f xml:space="preserve"> IF( ISNA( 'F_Input Override'!G2316 ), "", IF( ISBLANK( 'F_Input Override'!G2316 ), 'F_Inputs - BP'!G2316, 'F_Input Override'!G2316 ) )</f>
        <v/>
      </c>
      <c r="H2316" s="58" t="str">
        <f xml:space="preserve"> IF( ISNA( 'F_Input Override'!H2316 ), "", IF( ISBLANK( 'F_Input Override'!H2316 ), 'F_Inputs - BP'!H2316, 'F_Input Override'!H2316 ) )</f>
        <v/>
      </c>
      <c r="I2316" s="58" t="str">
        <f xml:space="preserve"> IF( ISNA( 'F_Input Override'!I2316 ), "", IF( ISBLANK( 'F_Input Override'!I2316 ), 'F_Inputs - BP'!I2316, 'F_Input Override'!I2316 ) )</f>
        <v/>
      </c>
      <c r="J2316" s="58" t="str">
        <f xml:space="preserve"> IF( ISNA( 'F_Input Override'!J2316 ), "", IF( ISBLANK( 'F_Input Override'!J2316 ), 'F_Inputs - BP'!J2316, 'F_Input Override'!J2316 ) )</f>
        <v/>
      </c>
      <c r="K2316" s="64" t="str">
        <f xml:space="preserve"> INDEX(Lookup!C:C, MATCH('Inp - BP final'!B2316, Lookup!B:B, 0),)</f>
        <v>BIO - Base opex</v>
      </c>
    </row>
    <row r="2317" spans="1:12">
      <c r="A2317" t="s">
        <v>360</v>
      </c>
      <c r="B2317" t="s">
        <v>106</v>
      </c>
      <c r="C2317" t="s">
        <v>107</v>
      </c>
      <c r="D2317" t="s">
        <v>47</v>
      </c>
      <c r="E2317" t="s">
        <v>41</v>
      </c>
      <c r="F2317" s="58" t="str">
        <f xml:space="preserve"> IF( ISNA( 'F_Input Override'!F2317 ), "", IF( ISBLANK( 'F_Input Override'!F2317 ), 'F_Inputs - BP'!F2317, 'F_Input Override'!F2317 ) )</f>
        <v/>
      </c>
      <c r="G2317" s="58" t="str">
        <f xml:space="preserve"> IF( ISNA( 'F_Input Override'!G2317 ), "", IF( ISBLANK( 'F_Input Override'!G2317 ), 'F_Inputs - BP'!G2317, 'F_Input Override'!G2317 ) )</f>
        <v/>
      </c>
      <c r="H2317" s="58" t="str">
        <f xml:space="preserve"> IF( ISNA( 'F_Input Override'!H2317 ), "", IF( ISBLANK( 'F_Input Override'!H2317 ), 'F_Inputs - BP'!H2317, 'F_Input Override'!H2317 ) )</f>
        <v/>
      </c>
      <c r="I2317" s="58" t="str">
        <f xml:space="preserve"> IF( ISNA( 'F_Input Override'!I2317 ), "", IF( ISBLANK( 'F_Input Override'!I2317 ), 'F_Inputs - BP'!I2317, 'F_Input Override'!I2317 ) )</f>
        <v/>
      </c>
      <c r="J2317" s="58" t="str">
        <f xml:space="preserve"> IF( ISNA( 'F_Input Override'!J2317 ), "", IF( ISBLANK( 'F_Input Override'!J2317 ), 'F_Inputs - BP'!J2317, 'F_Input Override'!J2317 ) )</f>
        <v/>
      </c>
      <c r="K2317" s="64" t="str">
        <f xml:space="preserve"> INDEX(Lookup!C:C, MATCH('Inp - BP final'!B2317, Lookup!B:B, 0),)</f>
        <v>BIO - Base opex</v>
      </c>
    </row>
    <row r="2318" spans="1:12">
      <c r="A2318" t="s">
        <v>360</v>
      </c>
      <c r="B2318" t="s">
        <v>108</v>
      </c>
      <c r="C2318" t="s">
        <v>109</v>
      </c>
      <c r="D2318" t="s">
        <v>47</v>
      </c>
      <c r="E2318" t="s">
        <v>41</v>
      </c>
      <c r="F2318" s="58" t="str">
        <f xml:space="preserve"> IF( ISNA( 'F_Input Override'!F2318 ), "", IF( ISBLANK( 'F_Input Override'!F2318 ), 'F_Inputs - BP'!F2318, 'F_Input Override'!F2318 ) )</f>
        <v/>
      </c>
      <c r="G2318" s="58" t="str">
        <f xml:space="preserve"> IF( ISNA( 'F_Input Override'!G2318 ), "", IF( ISBLANK( 'F_Input Override'!G2318 ), 'F_Inputs - BP'!G2318, 'F_Input Override'!G2318 ) )</f>
        <v/>
      </c>
      <c r="H2318" s="58" t="str">
        <f xml:space="preserve"> IF( ISNA( 'F_Input Override'!H2318 ), "", IF( ISBLANK( 'F_Input Override'!H2318 ), 'F_Inputs - BP'!H2318, 'F_Input Override'!H2318 ) )</f>
        <v/>
      </c>
      <c r="I2318" s="58" t="str">
        <f xml:space="preserve"> IF( ISNA( 'F_Input Override'!I2318 ), "", IF( ISBLANK( 'F_Input Override'!I2318 ), 'F_Inputs - BP'!I2318, 'F_Input Override'!I2318 ) )</f>
        <v/>
      </c>
      <c r="J2318" s="58" t="str">
        <f xml:space="preserve"> IF( ISNA( 'F_Input Override'!J2318 ), "", IF( ISBLANK( 'F_Input Override'!J2318 ), 'F_Inputs - BP'!J2318, 'F_Input Override'!J2318 ) )</f>
        <v/>
      </c>
      <c r="K2318" s="64" t="str">
        <f xml:space="preserve"> INDEX(Lookup!C:C, MATCH('Inp - BP final'!B2318, Lookup!B:B, 0),)</f>
        <v>BIO - Base opex</v>
      </c>
    </row>
    <row r="2319" spans="1:12">
      <c r="A2319" t="s">
        <v>360</v>
      </c>
      <c r="B2319" t="s">
        <v>110</v>
      </c>
      <c r="C2319" t="s">
        <v>111</v>
      </c>
      <c r="D2319" t="s">
        <v>47</v>
      </c>
      <c r="E2319" t="s">
        <v>41</v>
      </c>
      <c r="F2319" s="58" t="str">
        <f xml:space="preserve"> IF( ISNA( 'F_Input Override'!F2319 ), "", IF( ISBLANK( 'F_Input Override'!F2319 ), 'F_Inputs - BP'!F2319, 'F_Input Override'!F2319 ) )</f>
        <v/>
      </c>
      <c r="G2319" s="58" t="str">
        <f xml:space="preserve"> IF( ISNA( 'F_Input Override'!G2319 ), "", IF( ISBLANK( 'F_Input Override'!G2319 ), 'F_Inputs - BP'!G2319, 'F_Input Override'!G2319 ) )</f>
        <v/>
      </c>
      <c r="H2319" s="58" t="str">
        <f xml:space="preserve"> IF( ISNA( 'F_Input Override'!H2319 ), "", IF( ISBLANK( 'F_Input Override'!H2319 ), 'F_Inputs - BP'!H2319, 'F_Input Override'!H2319 ) )</f>
        <v/>
      </c>
      <c r="I2319" s="58" t="str">
        <f xml:space="preserve"> IF( ISNA( 'F_Input Override'!I2319 ), "", IF( ISBLANK( 'F_Input Override'!I2319 ), 'F_Inputs - BP'!I2319, 'F_Input Override'!I2319 ) )</f>
        <v/>
      </c>
      <c r="J2319" s="58" t="str">
        <f xml:space="preserve"> IF( ISNA( 'F_Input Override'!J2319 ), "", IF( ISBLANK( 'F_Input Override'!J2319 ), 'F_Inputs - BP'!J2319, 'F_Input Override'!J2319 ) )</f>
        <v/>
      </c>
      <c r="K2319" s="64" t="str">
        <f xml:space="preserve"> INDEX(Lookup!C:C, MATCH('Inp - BP final'!B2319, Lookup!B:B, 0),)</f>
        <v>ADDN1 - Base opex</v>
      </c>
    </row>
    <row r="2320" spans="1:12">
      <c r="A2320" t="s">
        <v>360</v>
      </c>
      <c r="B2320" t="s">
        <v>112</v>
      </c>
      <c r="C2320" t="s">
        <v>113</v>
      </c>
      <c r="D2320" t="s">
        <v>47</v>
      </c>
      <c r="E2320" t="s">
        <v>41</v>
      </c>
      <c r="F2320" s="58" t="str">
        <f xml:space="preserve"> IF( ISNA( 'F_Input Override'!F2320 ), "", IF( ISBLANK( 'F_Input Override'!F2320 ), 'F_Inputs - BP'!F2320, 'F_Input Override'!F2320 ) )</f>
        <v/>
      </c>
      <c r="G2320" s="58" t="str">
        <f xml:space="preserve"> IF( ISNA( 'F_Input Override'!G2320 ), "", IF( ISBLANK( 'F_Input Override'!G2320 ), 'F_Inputs - BP'!G2320, 'F_Input Override'!G2320 ) )</f>
        <v/>
      </c>
      <c r="H2320" s="58" t="str">
        <f xml:space="preserve"> IF( ISNA( 'F_Input Override'!H2320 ), "", IF( ISBLANK( 'F_Input Override'!H2320 ), 'F_Inputs - BP'!H2320, 'F_Input Override'!H2320 ) )</f>
        <v/>
      </c>
      <c r="I2320" s="58" t="str">
        <f xml:space="preserve"> IF( ISNA( 'F_Input Override'!I2320 ), "", IF( ISBLANK( 'F_Input Override'!I2320 ), 'F_Inputs - BP'!I2320, 'F_Input Override'!I2320 ) )</f>
        <v/>
      </c>
      <c r="J2320" s="58" t="str">
        <f xml:space="preserve"> IF( ISNA( 'F_Input Override'!J2320 ), "", IF( ISBLANK( 'F_Input Override'!J2320 ), 'F_Inputs - BP'!J2320, 'F_Input Override'!J2320 ) )</f>
        <v/>
      </c>
      <c r="K2320" s="64" t="str">
        <f xml:space="preserve"> INDEX(Lookup!C:C, MATCH('Inp - BP final'!B2320, Lookup!B:B, 0),)</f>
        <v>ADDN2 - Base opex</v>
      </c>
    </row>
    <row r="2321" spans="1:12">
      <c r="A2321" t="s">
        <v>360</v>
      </c>
      <c r="B2321" t="s">
        <v>114</v>
      </c>
      <c r="C2321" t="s">
        <v>57</v>
      </c>
      <c r="D2321" t="s">
        <v>47</v>
      </c>
      <c r="E2321" t="s">
        <v>41</v>
      </c>
      <c r="F2321" s="58">
        <f xml:space="preserve"> IF( ISNA( 'F_Input Override'!F2321 ), "", IF( ISBLANK( 'F_Input Override'!F2321 ), 'F_Inputs - BP'!F2321, 'F_Input Override'!F2321 ) )</f>
        <v>0</v>
      </c>
      <c r="G2321" s="58">
        <f xml:space="preserve"> IF( ISNA( 'F_Input Override'!G2321 ), "", IF( ISBLANK( 'F_Input Override'!G2321 ), 'F_Inputs - BP'!G2321, 'F_Input Override'!G2321 ) )</f>
        <v>0</v>
      </c>
      <c r="H2321" s="58">
        <f xml:space="preserve"> IF( ISNA( 'F_Input Override'!H2321 ), "", IF( ISBLANK( 'F_Input Override'!H2321 ), 'F_Inputs - BP'!H2321, 'F_Input Override'!H2321 ) )</f>
        <v>0</v>
      </c>
      <c r="I2321" s="58">
        <f xml:space="preserve"> IF( ISNA( 'F_Input Override'!I2321 ), "", IF( ISBLANK( 'F_Input Override'!I2321 ), 'F_Inputs - BP'!I2321, 'F_Input Override'!I2321 ) )</f>
        <v>0</v>
      </c>
      <c r="J2321" s="58">
        <f xml:space="preserve"> IF( ISNA( 'F_Input Override'!J2321 ), "", IF( ISBLANK( 'F_Input Override'!J2321 ), 'F_Inputs - BP'!J2321, 'F_Input Override'!J2321 ) )</f>
        <v>0</v>
      </c>
      <c r="K2321" s="64" t="str">
        <f xml:space="preserve"> INDEX(Lookup!C:C, MATCH('Inp - BP final'!B2321, Lookup!B:B, 0),)</f>
        <v>Total WW - Base opex</v>
      </c>
      <c r="L2321" t="s">
        <v>366</v>
      </c>
    </row>
    <row r="2322" spans="1:12">
      <c r="A2322" t="s">
        <v>360</v>
      </c>
      <c r="B2322" t="s">
        <v>115</v>
      </c>
      <c r="C2322" t="s">
        <v>116</v>
      </c>
      <c r="D2322" t="s">
        <v>47</v>
      </c>
      <c r="E2322" t="s">
        <v>41</v>
      </c>
      <c r="F2322" s="58" t="str">
        <f xml:space="preserve"> IF( ISNA( 'F_Input Override'!F2322 ), "", IF( ISBLANK( 'F_Input Override'!F2322 ), 'F_Inputs - BP'!F2322, 'F_Input Override'!F2322 ) )</f>
        <v/>
      </c>
      <c r="G2322" s="58" t="str">
        <f xml:space="preserve"> IF( ISNA( 'F_Input Override'!G2322 ), "", IF( ISBLANK( 'F_Input Override'!G2322 ), 'F_Inputs - BP'!G2322, 'F_Input Override'!G2322 ) )</f>
        <v/>
      </c>
      <c r="H2322" s="58" t="str">
        <f xml:space="preserve"> IF( ISNA( 'F_Input Override'!H2322 ), "", IF( ISBLANK( 'F_Input Override'!H2322 ), 'F_Inputs - BP'!H2322, 'F_Input Override'!H2322 ) )</f>
        <v/>
      </c>
      <c r="I2322" s="58" t="str">
        <f xml:space="preserve"> IF( ISNA( 'F_Input Override'!I2322 ), "", IF( ISBLANK( 'F_Input Override'!I2322 ), 'F_Inputs - BP'!I2322, 'F_Input Override'!I2322 ) )</f>
        <v/>
      </c>
      <c r="J2322" s="58" t="str">
        <f xml:space="preserve"> IF( ISNA( 'F_Input Override'!J2322 ), "", IF( ISBLANK( 'F_Input Override'!J2322 ), 'F_Inputs - BP'!J2322, 'F_Input Override'!J2322 ) )</f>
        <v/>
      </c>
      <c r="K2322" s="64" t="str">
        <f xml:space="preserve"> INDEX(Lookup!C:C, MATCH('Inp - BP final'!B2322, Lookup!B:B, 0),)</f>
        <v>WWN+ - Enh opex</v>
      </c>
    </row>
    <row r="2323" spans="1:12">
      <c r="A2323" t="s">
        <v>360</v>
      </c>
      <c r="B2323" t="s">
        <v>117</v>
      </c>
      <c r="C2323" t="s">
        <v>118</v>
      </c>
      <c r="D2323" t="s">
        <v>47</v>
      </c>
      <c r="E2323" t="s">
        <v>41</v>
      </c>
      <c r="F2323" s="58" t="str">
        <f xml:space="preserve"> IF( ISNA( 'F_Input Override'!F2323 ), "", IF( ISBLANK( 'F_Input Override'!F2323 ), 'F_Inputs - BP'!F2323, 'F_Input Override'!F2323 ) )</f>
        <v/>
      </c>
      <c r="G2323" s="58" t="str">
        <f xml:space="preserve"> IF( ISNA( 'F_Input Override'!G2323 ), "", IF( ISBLANK( 'F_Input Override'!G2323 ), 'F_Inputs - BP'!G2323, 'F_Input Override'!G2323 ) )</f>
        <v/>
      </c>
      <c r="H2323" s="58" t="str">
        <f xml:space="preserve"> IF( ISNA( 'F_Input Override'!H2323 ), "", IF( ISBLANK( 'F_Input Override'!H2323 ), 'F_Inputs - BP'!H2323, 'F_Input Override'!H2323 ) )</f>
        <v/>
      </c>
      <c r="I2323" s="58" t="str">
        <f xml:space="preserve"> IF( ISNA( 'F_Input Override'!I2323 ), "", IF( ISBLANK( 'F_Input Override'!I2323 ), 'F_Inputs - BP'!I2323, 'F_Input Override'!I2323 ) )</f>
        <v/>
      </c>
      <c r="J2323" s="58" t="str">
        <f xml:space="preserve"> IF( ISNA( 'F_Input Override'!J2323 ), "", IF( ISBLANK( 'F_Input Override'!J2323 ), 'F_Inputs - BP'!J2323, 'F_Input Override'!J2323 ) )</f>
        <v/>
      </c>
      <c r="K2323" s="64" t="str">
        <f xml:space="preserve"> INDEX(Lookup!C:C, MATCH('Inp - BP final'!B2323, Lookup!B:B, 0),)</f>
        <v>WWN+ - Enh opex</v>
      </c>
    </row>
    <row r="2324" spans="1:12">
      <c r="A2324" t="s">
        <v>360</v>
      </c>
      <c r="B2324" t="s">
        <v>119</v>
      </c>
      <c r="C2324" t="s">
        <v>120</v>
      </c>
      <c r="D2324" t="s">
        <v>47</v>
      </c>
      <c r="E2324" t="s">
        <v>41</v>
      </c>
      <c r="F2324" s="58" t="str">
        <f xml:space="preserve"> IF( ISNA( 'F_Input Override'!F2324 ), "", IF( ISBLANK( 'F_Input Override'!F2324 ), 'F_Inputs - BP'!F2324, 'F_Input Override'!F2324 ) )</f>
        <v/>
      </c>
      <c r="G2324" s="58" t="str">
        <f xml:space="preserve"> IF( ISNA( 'F_Input Override'!G2324 ), "", IF( ISBLANK( 'F_Input Override'!G2324 ), 'F_Inputs - BP'!G2324, 'F_Input Override'!G2324 ) )</f>
        <v/>
      </c>
      <c r="H2324" s="58" t="str">
        <f xml:space="preserve"> IF( ISNA( 'F_Input Override'!H2324 ), "", IF( ISBLANK( 'F_Input Override'!H2324 ), 'F_Inputs - BP'!H2324, 'F_Input Override'!H2324 ) )</f>
        <v/>
      </c>
      <c r="I2324" s="58" t="str">
        <f xml:space="preserve"> IF( ISNA( 'F_Input Override'!I2324 ), "", IF( ISBLANK( 'F_Input Override'!I2324 ), 'F_Inputs - BP'!I2324, 'F_Input Override'!I2324 ) )</f>
        <v/>
      </c>
      <c r="J2324" s="58" t="str">
        <f xml:space="preserve"> IF( ISNA( 'F_Input Override'!J2324 ), "", IF( ISBLANK( 'F_Input Override'!J2324 ), 'F_Inputs - BP'!J2324, 'F_Input Override'!J2324 ) )</f>
        <v/>
      </c>
      <c r="K2324" s="64" t="str">
        <f xml:space="preserve"> INDEX(Lookup!C:C, MATCH('Inp - BP final'!B2324, Lookup!B:B, 0),)</f>
        <v>WWN+ - Enh opex</v>
      </c>
    </row>
    <row r="2325" spans="1:12">
      <c r="A2325" t="s">
        <v>360</v>
      </c>
      <c r="B2325" t="s">
        <v>121</v>
      </c>
      <c r="C2325" t="s">
        <v>122</v>
      </c>
      <c r="D2325" t="s">
        <v>47</v>
      </c>
      <c r="E2325" t="s">
        <v>41</v>
      </c>
      <c r="F2325" s="58" t="str">
        <f xml:space="preserve"> IF( ISNA( 'F_Input Override'!F2325 ), "", IF( ISBLANK( 'F_Input Override'!F2325 ), 'F_Inputs - BP'!F2325, 'F_Input Override'!F2325 ) )</f>
        <v/>
      </c>
      <c r="G2325" s="58" t="str">
        <f xml:space="preserve"> IF( ISNA( 'F_Input Override'!G2325 ), "", IF( ISBLANK( 'F_Input Override'!G2325 ), 'F_Inputs - BP'!G2325, 'F_Input Override'!G2325 ) )</f>
        <v/>
      </c>
      <c r="H2325" s="58" t="str">
        <f xml:space="preserve"> IF( ISNA( 'F_Input Override'!H2325 ), "", IF( ISBLANK( 'F_Input Override'!H2325 ), 'F_Inputs - BP'!H2325, 'F_Input Override'!H2325 ) )</f>
        <v/>
      </c>
      <c r="I2325" s="58" t="str">
        <f xml:space="preserve"> IF( ISNA( 'F_Input Override'!I2325 ), "", IF( ISBLANK( 'F_Input Override'!I2325 ), 'F_Inputs - BP'!I2325, 'F_Input Override'!I2325 ) )</f>
        <v/>
      </c>
      <c r="J2325" s="58" t="str">
        <f xml:space="preserve"> IF( ISNA( 'F_Input Override'!J2325 ), "", IF( ISBLANK( 'F_Input Override'!J2325 ), 'F_Inputs - BP'!J2325, 'F_Input Override'!J2325 ) )</f>
        <v/>
      </c>
      <c r="K2325" s="64" t="str">
        <f xml:space="preserve"> INDEX(Lookup!C:C, MATCH('Inp - BP final'!B2325, Lookup!B:B, 0),)</f>
        <v>WWN+ - Enh opex</v>
      </c>
    </row>
    <row r="2326" spans="1:12">
      <c r="A2326" t="s">
        <v>360</v>
      </c>
      <c r="B2326" t="s">
        <v>123</v>
      </c>
      <c r="C2326" t="s">
        <v>124</v>
      </c>
      <c r="D2326" t="s">
        <v>47</v>
      </c>
      <c r="E2326" t="s">
        <v>41</v>
      </c>
      <c r="F2326" s="58" t="str">
        <f xml:space="preserve"> IF( ISNA( 'F_Input Override'!F2326 ), "", IF( ISBLANK( 'F_Input Override'!F2326 ), 'F_Inputs - BP'!F2326, 'F_Input Override'!F2326 ) )</f>
        <v/>
      </c>
      <c r="G2326" s="58" t="str">
        <f xml:space="preserve"> IF( ISNA( 'F_Input Override'!G2326 ), "", IF( ISBLANK( 'F_Input Override'!G2326 ), 'F_Inputs - BP'!G2326, 'F_Input Override'!G2326 ) )</f>
        <v/>
      </c>
      <c r="H2326" s="58" t="str">
        <f xml:space="preserve"> IF( ISNA( 'F_Input Override'!H2326 ), "", IF( ISBLANK( 'F_Input Override'!H2326 ), 'F_Inputs - BP'!H2326, 'F_Input Override'!H2326 ) )</f>
        <v/>
      </c>
      <c r="I2326" s="58" t="str">
        <f xml:space="preserve"> IF( ISNA( 'F_Input Override'!I2326 ), "", IF( ISBLANK( 'F_Input Override'!I2326 ), 'F_Inputs - BP'!I2326, 'F_Input Override'!I2326 ) )</f>
        <v/>
      </c>
      <c r="J2326" s="58" t="str">
        <f xml:space="preserve"> IF( ISNA( 'F_Input Override'!J2326 ), "", IF( ISBLANK( 'F_Input Override'!J2326 ), 'F_Inputs - BP'!J2326, 'F_Input Override'!J2326 ) )</f>
        <v/>
      </c>
      <c r="K2326" s="64" t="str">
        <f xml:space="preserve"> INDEX(Lookup!C:C, MATCH('Inp - BP final'!B2326, Lookup!B:B, 0),)</f>
        <v>WWN+ - Enh opex</v>
      </c>
    </row>
    <row r="2327" spans="1:12">
      <c r="A2327" t="s">
        <v>360</v>
      </c>
      <c r="B2327" t="s">
        <v>125</v>
      </c>
      <c r="C2327" t="s">
        <v>126</v>
      </c>
      <c r="D2327" t="s">
        <v>47</v>
      </c>
      <c r="E2327" t="s">
        <v>41</v>
      </c>
      <c r="F2327" s="58" t="str">
        <f xml:space="preserve"> IF( ISNA( 'F_Input Override'!F2327 ), "", IF( ISBLANK( 'F_Input Override'!F2327 ), 'F_Inputs - BP'!F2327, 'F_Input Override'!F2327 ) )</f>
        <v/>
      </c>
      <c r="G2327" s="58" t="str">
        <f xml:space="preserve"> IF( ISNA( 'F_Input Override'!G2327 ), "", IF( ISBLANK( 'F_Input Override'!G2327 ), 'F_Inputs - BP'!G2327, 'F_Input Override'!G2327 ) )</f>
        <v/>
      </c>
      <c r="H2327" s="58" t="str">
        <f xml:space="preserve"> IF( ISNA( 'F_Input Override'!H2327 ), "", IF( ISBLANK( 'F_Input Override'!H2327 ), 'F_Inputs - BP'!H2327, 'F_Input Override'!H2327 ) )</f>
        <v/>
      </c>
      <c r="I2327" s="58" t="str">
        <f xml:space="preserve"> IF( ISNA( 'F_Input Override'!I2327 ), "", IF( ISBLANK( 'F_Input Override'!I2327 ), 'F_Inputs - BP'!I2327, 'F_Input Override'!I2327 ) )</f>
        <v/>
      </c>
      <c r="J2327" s="58" t="str">
        <f xml:space="preserve"> IF( ISNA( 'F_Input Override'!J2327 ), "", IF( ISBLANK( 'F_Input Override'!J2327 ), 'F_Inputs - BP'!J2327, 'F_Input Override'!J2327 ) )</f>
        <v/>
      </c>
      <c r="K2327" s="64" t="str">
        <f xml:space="preserve"> INDEX(Lookup!C:C, MATCH('Inp - BP final'!B2327, Lookup!B:B, 0),)</f>
        <v>BIO - Enh opex</v>
      </c>
    </row>
    <row r="2328" spans="1:12">
      <c r="A2328" t="s">
        <v>360</v>
      </c>
      <c r="B2328" t="s">
        <v>127</v>
      </c>
      <c r="C2328" t="s">
        <v>128</v>
      </c>
      <c r="D2328" t="s">
        <v>47</v>
      </c>
      <c r="E2328" t="s">
        <v>41</v>
      </c>
      <c r="F2328" s="58" t="str">
        <f xml:space="preserve"> IF( ISNA( 'F_Input Override'!F2328 ), "", IF( ISBLANK( 'F_Input Override'!F2328 ), 'F_Inputs - BP'!F2328, 'F_Input Override'!F2328 ) )</f>
        <v/>
      </c>
      <c r="G2328" s="58" t="str">
        <f xml:space="preserve"> IF( ISNA( 'F_Input Override'!G2328 ), "", IF( ISBLANK( 'F_Input Override'!G2328 ), 'F_Inputs - BP'!G2328, 'F_Input Override'!G2328 ) )</f>
        <v/>
      </c>
      <c r="H2328" s="58" t="str">
        <f xml:space="preserve"> IF( ISNA( 'F_Input Override'!H2328 ), "", IF( ISBLANK( 'F_Input Override'!H2328 ), 'F_Inputs - BP'!H2328, 'F_Input Override'!H2328 ) )</f>
        <v/>
      </c>
      <c r="I2328" s="58" t="str">
        <f xml:space="preserve"> IF( ISNA( 'F_Input Override'!I2328 ), "", IF( ISBLANK( 'F_Input Override'!I2328 ), 'F_Inputs - BP'!I2328, 'F_Input Override'!I2328 ) )</f>
        <v/>
      </c>
      <c r="J2328" s="58" t="str">
        <f xml:space="preserve"> IF( ISNA( 'F_Input Override'!J2328 ), "", IF( ISBLANK( 'F_Input Override'!J2328 ), 'F_Inputs - BP'!J2328, 'F_Input Override'!J2328 ) )</f>
        <v/>
      </c>
      <c r="K2328" s="64" t="str">
        <f xml:space="preserve"> INDEX(Lookup!C:C, MATCH('Inp - BP final'!B2328, Lookup!B:B, 0),)</f>
        <v>BIO - Enh opex</v>
      </c>
    </row>
    <row r="2329" spans="1:12">
      <c r="A2329" t="s">
        <v>360</v>
      </c>
      <c r="B2329" t="s">
        <v>129</v>
      </c>
      <c r="C2329" t="s">
        <v>130</v>
      </c>
      <c r="D2329" t="s">
        <v>47</v>
      </c>
      <c r="E2329" t="s">
        <v>41</v>
      </c>
      <c r="F2329" s="58" t="str">
        <f xml:space="preserve"> IF( ISNA( 'F_Input Override'!F2329 ), "", IF( ISBLANK( 'F_Input Override'!F2329 ), 'F_Inputs - BP'!F2329, 'F_Input Override'!F2329 ) )</f>
        <v/>
      </c>
      <c r="G2329" s="58" t="str">
        <f xml:space="preserve"> IF( ISNA( 'F_Input Override'!G2329 ), "", IF( ISBLANK( 'F_Input Override'!G2329 ), 'F_Inputs - BP'!G2329, 'F_Input Override'!G2329 ) )</f>
        <v/>
      </c>
      <c r="H2329" s="58" t="str">
        <f xml:space="preserve"> IF( ISNA( 'F_Input Override'!H2329 ), "", IF( ISBLANK( 'F_Input Override'!H2329 ), 'F_Inputs - BP'!H2329, 'F_Input Override'!H2329 ) )</f>
        <v/>
      </c>
      <c r="I2329" s="58" t="str">
        <f xml:space="preserve"> IF( ISNA( 'F_Input Override'!I2329 ), "", IF( ISBLANK( 'F_Input Override'!I2329 ), 'F_Inputs - BP'!I2329, 'F_Input Override'!I2329 ) )</f>
        <v/>
      </c>
      <c r="J2329" s="58" t="str">
        <f xml:space="preserve"> IF( ISNA( 'F_Input Override'!J2329 ), "", IF( ISBLANK( 'F_Input Override'!J2329 ), 'F_Inputs - BP'!J2329, 'F_Input Override'!J2329 ) )</f>
        <v/>
      </c>
      <c r="K2329" s="64" t="str">
        <f xml:space="preserve"> INDEX(Lookup!C:C, MATCH('Inp - BP final'!B2329, Lookup!B:B, 0),)</f>
        <v>BIO - Enh opex</v>
      </c>
    </row>
    <row r="2330" spans="1:12">
      <c r="A2330" t="s">
        <v>360</v>
      </c>
      <c r="B2330" t="s">
        <v>131</v>
      </c>
      <c r="C2330" t="s">
        <v>132</v>
      </c>
      <c r="D2330" t="s">
        <v>47</v>
      </c>
      <c r="E2330" t="s">
        <v>41</v>
      </c>
      <c r="F2330" s="58" t="str">
        <f xml:space="preserve"> IF( ISNA( 'F_Input Override'!F2330 ), "", IF( ISBLANK( 'F_Input Override'!F2330 ), 'F_Inputs - BP'!F2330, 'F_Input Override'!F2330 ) )</f>
        <v/>
      </c>
      <c r="G2330" s="58" t="str">
        <f xml:space="preserve"> IF( ISNA( 'F_Input Override'!G2330 ), "", IF( ISBLANK( 'F_Input Override'!G2330 ), 'F_Inputs - BP'!G2330, 'F_Input Override'!G2330 ) )</f>
        <v/>
      </c>
      <c r="H2330" s="58" t="str">
        <f xml:space="preserve"> IF( ISNA( 'F_Input Override'!H2330 ), "", IF( ISBLANK( 'F_Input Override'!H2330 ), 'F_Inputs - BP'!H2330, 'F_Input Override'!H2330 ) )</f>
        <v/>
      </c>
      <c r="I2330" s="58" t="str">
        <f xml:space="preserve"> IF( ISNA( 'F_Input Override'!I2330 ), "", IF( ISBLANK( 'F_Input Override'!I2330 ), 'F_Inputs - BP'!I2330, 'F_Input Override'!I2330 ) )</f>
        <v/>
      </c>
      <c r="J2330" s="58" t="str">
        <f xml:space="preserve"> IF( ISNA( 'F_Input Override'!J2330 ), "", IF( ISBLANK( 'F_Input Override'!J2330 ), 'F_Inputs - BP'!J2330, 'F_Input Override'!J2330 ) )</f>
        <v/>
      </c>
      <c r="K2330" s="64" t="str">
        <f xml:space="preserve"> INDEX(Lookup!C:C, MATCH('Inp - BP final'!B2330, Lookup!B:B, 0),)</f>
        <v>ADDN1 - Enh opex</v>
      </c>
    </row>
    <row r="2331" spans="1:12">
      <c r="A2331" t="s">
        <v>360</v>
      </c>
      <c r="B2331" t="s">
        <v>133</v>
      </c>
      <c r="C2331" t="s">
        <v>134</v>
      </c>
      <c r="D2331" t="s">
        <v>47</v>
      </c>
      <c r="E2331" t="s">
        <v>41</v>
      </c>
      <c r="F2331" s="58" t="str">
        <f xml:space="preserve"> IF( ISNA( 'F_Input Override'!F2331 ), "", IF( ISBLANK( 'F_Input Override'!F2331 ), 'F_Inputs - BP'!F2331, 'F_Input Override'!F2331 ) )</f>
        <v/>
      </c>
      <c r="G2331" s="58" t="str">
        <f xml:space="preserve"> IF( ISNA( 'F_Input Override'!G2331 ), "", IF( ISBLANK( 'F_Input Override'!G2331 ), 'F_Inputs - BP'!G2331, 'F_Input Override'!G2331 ) )</f>
        <v/>
      </c>
      <c r="H2331" s="58" t="str">
        <f xml:space="preserve"> IF( ISNA( 'F_Input Override'!H2331 ), "", IF( ISBLANK( 'F_Input Override'!H2331 ), 'F_Inputs - BP'!H2331, 'F_Input Override'!H2331 ) )</f>
        <v/>
      </c>
      <c r="I2331" s="58" t="str">
        <f xml:space="preserve"> IF( ISNA( 'F_Input Override'!I2331 ), "", IF( ISBLANK( 'F_Input Override'!I2331 ), 'F_Inputs - BP'!I2331, 'F_Input Override'!I2331 ) )</f>
        <v/>
      </c>
      <c r="J2331" s="58" t="str">
        <f xml:space="preserve"> IF( ISNA( 'F_Input Override'!J2331 ), "", IF( ISBLANK( 'F_Input Override'!J2331 ), 'F_Inputs - BP'!J2331, 'F_Input Override'!J2331 ) )</f>
        <v/>
      </c>
      <c r="K2331" s="64" t="str">
        <f xml:space="preserve"> INDEX(Lookup!C:C, MATCH('Inp - BP final'!B2331, Lookup!B:B, 0),)</f>
        <v>ADDN2 - Enh opex</v>
      </c>
    </row>
    <row r="2332" spans="1:12">
      <c r="A2332" t="s">
        <v>360</v>
      </c>
      <c r="B2332" t="s">
        <v>135</v>
      </c>
      <c r="C2332" t="s">
        <v>69</v>
      </c>
      <c r="D2332" t="s">
        <v>47</v>
      </c>
      <c r="E2332" t="s">
        <v>41</v>
      </c>
      <c r="F2332" s="58">
        <f xml:space="preserve"> IF( ISNA( 'F_Input Override'!F2332 ), "", IF( ISBLANK( 'F_Input Override'!F2332 ), 'F_Inputs - BP'!F2332, 'F_Input Override'!F2332 ) )</f>
        <v>0</v>
      </c>
      <c r="G2332" s="58">
        <f xml:space="preserve"> IF( ISNA( 'F_Input Override'!G2332 ), "", IF( ISBLANK( 'F_Input Override'!G2332 ), 'F_Inputs - BP'!G2332, 'F_Input Override'!G2332 ) )</f>
        <v>0</v>
      </c>
      <c r="H2332" s="58">
        <f xml:space="preserve"> IF( ISNA( 'F_Input Override'!H2332 ), "", IF( ISBLANK( 'F_Input Override'!H2332 ), 'F_Inputs - BP'!H2332, 'F_Input Override'!H2332 ) )</f>
        <v>0</v>
      </c>
      <c r="I2332" s="58">
        <f xml:space="preserve"> IF( ISNA( 'F_Input Override'!I2332 ), "", IF( ISBLANK( 'F_Input Override'!I2332 ), 'F_Inputs - BP'!I2332, 'F_Input Override'!I2332 ) )</f>
        <v>0</v>
      </c>
      <c r="J2332" s="58">
        <f xml:space="preserve"> IF( ISNA( 'F_Input Override'!J2332 ), "", IF( ISBLANK( 'F_Input Override'!J2332 ), 'F_Inputs - BP'!J2332, 'F_Input Override'!J2332 ) )</f>
        <v>0</v>
      </c>
      <c r="K2332" s="64" t="str">
        <f xml:space="preserve"> INDEX(Lookup!C:C, MATCH('Inp - BP final'!B2332, Lookup!B:B, 0),)</f>
        <v>Total WW - Enh opex</v>
      </c>
      <c r="L2332" t="s">
        <v>366</v>
      </c>
    </row>
    <row r="2333" spans="1:12">
      <c r="A2333" t="s">
        <v>360</v>
      </c>
      <c r="B2333" t="s">
        <v>136</v>
      </c>
      <c r="C2333" t="s">
        <v>137</v>
      </c>
      <c r="D2333" t="s">
        <v>47</v>
      </c>
      <c r="E2333" t="s">
        <v>41</v>
      </c>
      <c r="F2333" s="58" t="str">
        <f xml:space="preserve"> IF( ISNA( 'F_Input Override'!F2333 ), "", IF( ISBLANK( 'F_Input Override'!F2333 ), 'F_Inputs - BP'!F2333, 'F_Input Override'!F2333 ) )</f>
        <v/>
      </c>
      <c r="G2333" s="58" t="str">
        <f xml:space="preserve"> IF( ISNA( 'F_Input Override'!G2333 ), "", IF( ISBLANK( 'F_Input Override'!G2333 ), 'F_Inputs - BP'!G2333, 'F_Input Override'!G2333 ) )</f>
        <v/>
      </c>
      <c r="H2333" s="58" t="str">
        <f xml:space="preserve"> IF( ISNA( 'F_Input Override'!H2333 ), "", IF( ISBLANK( 'F_Input Override'!H2333 ), 'F_Inputs - BP'!H2333, 'F_Input Override'!H2333 ) )</f>
        <v/>
      </c>
      <c r="I2333" s="58" t="str">
        <f xml:space="preserve"> IF( ISNA( 'F_Input Override'!I2333 ), "", IF( ISBLANK( 'F_Input Override'!I2333 ), 'F_Inputs - BP'!I2333, 'F_Input Override'!I2333 ) )</f>
        <v/>
      </c>
      <c r="J2333" s="58" t="str">
        <f xml:space="preserve"> IF( ISNA( 'F_Input Override'!J2333 ), "", IF( ISBLANK( 'F_Input Override'!J2333 ), 'F_Inputs - BP'!J2333, 'F_Input Override'!J2333 ) )</f>
        <v/>
      </c>
      <c r="K2333" s="64" t="str">
        <f xml:space="preserve"> INDEX(Lookup!C:C, MATCH('Inp - BP final'!B2333, Lookup!B:B, 0),)</f>
        <v>WWN+ - Base capex</v>
      </c>
    </row>
    <row r="2334" spans="1:12">
      <c r="A2334" t="s">
        <v>360</v>
      </c>
      <c r="B2334" t="s">
        <v>138</v>
      </c>
      <c r="C2334" t="s">
        <v>139</v>
      </c>
      <c r="D2334" t="s">
        <v>47</v>
      </c>
      <c r="E2334" t="s">
        <v>41</v>
      </c>
      <c r="F2334" s="58" t="str">
        <f xml:space="preserve"> IF( ISNA( 'F_Input Override'!F2334 ), "", IF( ISBLANK( 'F_Input Override'!F2334 ), 'F_Inputs - BP'!F2334, 'F_Input Override'!F2334 ) )</f>
        <v/>
      </c>
      <c r="G2334" s="58" t="str">
        <f xml:space="preserve"> IF( ISNA( 'F_Input Override'!G2334 ), "", IF( ISBLANK( 'F_Input Override'!G2334 ), 'F_Inputs - BP'!G2334, 'F_Input Override'!G2334 ) )</f>
        <v/>
      </c>
      <c r="H2334" s="58" t="str">
        <f xml:space="preserve"> IF( ISNA( 'F_Input Override'!H2334 ), "", IF( ISBLANK( 'F_Input Override'!H2334 ), 'F_Inputs - BP'!H2334, 'F_Input Override'!H2334 ) )</f>
        <v/>
      </c>
      <c r="I2334" s="58" t="str">
        <f xml:space="preserve"> IF( ISNA( 'F_Input Override'!I2334 ), "", IF( ISBLANK( 'F_Input Override'!I2334 ), 'F_Inputs - BP'!I2334, 'F_Input Override'!I2334 ) )</f>
        <v/>
      </c>
      <c r="J2334" s="58" t="str">
        <f xml:space="preserve"> IF( ISNA( 'F_Input Override'!J2334 ), "", IF( ISBLANK( 'F_Input Override'!J2334 ), 'F_Inputs - BP'!J2334, 'F_Input Override'!J2334 ) )</f>
        <v/>
      </c>
      <c r="K2334" s="64" t="str">
        <f xml:space="preserve"> INDEX(Lookup!C:C, MATCH('Inp - BP final'!B2334, Lookup!B:B, 0),)</f>
        <v>WWN+ - Base capex</v>
      </c>
    </row>
    <row r="2335" spans="1:12">
      <c r="A2335" t="s">
        <v>360</v>
      </c>
      <c r="B2335" t="s">
        <v>140</v>
      </c>
      <c r="C2335" t="s">
        <v>141</v>
      </c>
      <c r="D2335" t="s">
        <v>47</v>
      </c>
      <c r="E2335" t="s">
        <v>41</v>
      </c>
      <c r="F2335" s="58" t="str">
        <f xml:space="preserve"> IF( ISNA( 'F_Input Override'!F2335 ), "", IF( ISBLANK( 'F_Input Override'!F2335 ), 'F_Inputs - BP'!F2335, 'F_Input Override'!F2335 ) )</f>
        <v/>
      </c>
      <c r="G2335" s="58" t="str">
        <f xml:space="preserve"> IF( ISNA( 'F_Input Override'!G2335 ), "", IF( ISBLANK( 'F_Input Override'!G2335 ), 'F_Inputs - BP'!G2335, 'F_Input Override'!G2335 ) )</f>
        <v/>
      </c>
      <c r="H2335" s="58" t="str">
        <f xml:space="preserve"> IF( ISNA( 'F_Input Override'!H2335 ), "", IF( ISBLANK( 'F_Input Override'!H2335 ), 'F_Inputs - BP'!H2335, 'F_Input Override'!H2335 ) )</f>
        <v/>
      </c>
      <c r="I2335" s="58" t="str">
        <f xml:space="preserve"> IF( ISNA( 'F_Input Override'!I2335 ), "", IF( ISBLANK( 'F_Input Override'!I2335 ), 'F_Inputs - BP'!I2335, 'F_Input Override'!I2335 ) )</f>
        <v/>
      </c>
      <c r="J2335" s="58" t="str">
        <f xml:space="preserve"> IF( ISNA( 'F_Input Override'!J2335 ), "", IF( ISBLANK( 'F_Input Override'!J2335 ), 'F_Inputs - BP'!J2335, 'F_Input Override'!J2335 ) )</f>
        <v/>
      </c>
      <c r="K2335" s="64" t="str">
        <f xml:space="preserve"> INDEX(Lookup!C:C, MATCH('Inp - BP final'!B2335, Lookup!B:B, 0),)</f>
        <v>WWN+ - Base capex</v>
      </c>
    </row>
    <row r="2336" spans="1:12">
      <c r="A2336" t="s">
        <v>360</v>
      </c>
      <c r="B2336" t="s">
        <v>142</v>
      </c>
      <c r="C2336" t="s">
        <v>143</v>
      </c>
      <c r="D2336" t="s">
        <v>47</v>
      </c>
      <c r="E2336" t="s">
        <v>41</v>
      </c>
      <c r="F2336" s="58" t="str">
        <f xml:space="preserve"> IF( ISNA( 'F_Input Override'!F2336 ), "", IF( ISBLANK( 'F_Input Override'!F2336 ), 'F_Inputs - BP'!F2336, 'F_Input Override'!F2336 ) )</f>
        <v/>
      </c>
      <c r="G2336" s="58" t="str">
        <f xml:space="preserve"> IF( ISNA( 'F_Input Override'!G2336 ), "", IF( ISBLANK( 'F_Input Override'!G2336 ), 'F_Inputs - BP'!G2336, 'F_Input Override'!G2336 ) )</f>
        <v/>
      </c>
      <c r="H2336" s="58" t="str">
        <f xml:space="preserve"> IF( ISNA( 'F_Input Override'!H2336 ), "", IF( ISBLANK( 'F_Input Override'!H2336 ), 'F_Inputs - BP'!H2336, 'F_Input Override'!H2336 ) )</f>
        <v/>
      </c>
      <c r="I2336" s="58" t="str">
        <f xml:space="preserve"> IF( ISNA( 'F_Input Override'!I2336 ), "", IF( ISBLANK( 'F_Input Override'!I2336 ), 'F_Inputs - BP'!I2336, 'F_Input Override'!I2336 ) )</f>
        <v/>
      </c>
      <c r="J2336" s="58" t="str">
        <f xml:space="preserve"> IF( ISNA( 'F_Input Override'!J2336 ), "", IF( ISBLANK( 'F_Input Override'!J2336 ), 'F_Inputs - BP'!J2336, 'F_Input Override'!J2336 ) )</f>
        <v/>
      </c>
      <c r="K2336" s="64" t="str">
        <f xml:space="preserve"> INDEX(Lookup!C:C, MATCH('Inp - BP final'!B2336, Lookup!B:B, 0),)</f>
        <v>WWN+ - Base capex</v>
      </c>
    </row>
    <row r="2337" spans="1:12">
      <c r="A2337" t="s">
        <v>360</v>
      </c>
      <c r="B2337" t="s">
        <v>144</v>
      </c>
      <c r="C2337" t="s">
        <v>145</v>
      </c>
      <c r="D2337" t="s">
        <v>47</v>
      </c>
      <c r="E2337" t="s">
        <v>41</v>
      </c>
      <c r="F2337" s="58" t="str">
        <f xml:space="preserve"> IF( ISNA( 'F_Input Override'!F2337 ), "", IF( ISBLANK( 'F_Input Override'!F2337 ), 'F_Inputs - BP'!F2337, 'F_Input Override'!F2337 ) )</f>
        <v/>
      </c>
      <c r="G2337" s="58" t="str">
        <f xml:space="preserve"> IF( ISNA( 'F_Input Override'!G2337 ), "", IF( ISBLANK( 'F_Input Override'!G2337 ), 'F_Inputs - BP'!G2337, 'F_Input Override'!G2337 ) )</f>
        <v/>
      </c>
      <c r="H2337" s="58" t="str">
        <f xml:space="preserve"> IF( ISNA( 'F_Input Override'!H2337 ), "", IF( ISBLANK( 'F_Input Override'!H2337 ), 'F_Inputs - BP'!H2337, 'F_Input Override'!H2337 ) )</f>
        <v/>
      </c>
      <c r="I2337" s="58" t="str">
        <f xml:space="preserve"> IF( ISNA( 'F_Input Override'!I2337 ), "", IF( ISBLANK( 'F_Input Override'!I2337 ), 'F_Inputs - BP'!I2337, 'F_Input Override'!I2337 ) )</f>
        <v/>
      </c>
      <c r="J2337" s="58" t="str">
        <f xml:space="preserve"> IF( ISNA( 'F_Input Override'!J2337 ), "", IF( ISBLANK( 'F_Input Override'!J2337 ), 'F_Inputs - BP'!J2337, 'F_Input Override'!J2337 ) )</f>
        <v/>
      </c>
      <c r="K2337" s="64" t="str">
        <f xml:space="preserve"> INDEX(Lookup!C:C, MATCH('Inp - BP final'!B2337, Lookup!B:B, 0),)</f>
        <v>WWN+ - Base capex</v>
      </c>
    </row>
    <row r="2338" spans="1:12">
      <c r="A2338" t="s">
        <v>360</v>
      </c>
      <c r="B2338" t="s">
        <v>146</v>
      </c>
      <c r="C2338" t="s">
        <v>147</v>
      </c>
      <c r="D2338" t="s">
        <v>47</v>
      </c>
      <c r="E2338" t="s">
        <v>41</v>
      </c>
      <c r="F2338" s="58" t="str">
        <f xml:space="preserve"> IF( ISNA( 'F_Input Override'!F2338 ), "", IF( ISBLANK( 'F_Input Override'!F2338 ), 'F_Inputs - BP'!F2338, 'F_Input Override'!F2338 ) )</f>
        <v/>
      </c>
      <c r="G2338" s="58" t="str">
        <f xml:space="preserve"> IF( ISNA( 'F_Input Override'!G2338 ), "", IF( ISBLANK( 'F_Input Override'!G2338 ), 'F_Inputs - BP'!G2338, 'F_Input Override'!G2338 ) )</f>
        <v/>
      </c>
      <c r="H2338" s="58" t="str">
        <f xml:space="preserve"> IF( ISNA( 'F_Input Override'!H2338 ), "", IF( ISBLANK( 'F_Input Override'!H2338 ), 'F_Inputs - BP'!H2338, 'F_Input Override'!H2338 ) )</f>
        <v/>
      </c>
      <c r="I2338" s="58" t="str">
        <f xml:space="preserve"> IF( ISNA( 'F_Input Override'!I2338 ), "", IF( ISBLANK( 'F_Input Override'!I2338 ), 'F_Inputs - BP'!I2338, 'F_Input Override'!I2338 ) )</f>
        <v/>
      </c>
      <c r="J2338" s="58" t="str">
        <f xml:space="preserve"> IF( ISNA( 'F_Input Override'!J2338 ), "", IF( ISBLANK( 'F_Input Override'!J2338 ), 'F_Inputs - BP'!J2338, 'F_Input Override'!J2338 ) )</f>
        <v/>
      </c>
      <c r="K2338" s="64" t="str">
        <f xml:space="preserve"> INDEX(Lookup!C:C, MATCH('Inp - BP final'!B2338, Lookup!B:B, 0),)</f>
        <v>BIO - Base capex</v>
      </c>
    </row>
    <row r="2339" spans="1:12">
      <c r="A2339" t="s">
        <v>360</v>
      </c>
      <c r="B2339" t="s">
        <v>148</v>
      </c>
      <c r="C2339" t="s">
        <v>149</v>
      </c>
      <c r="D2339" t="s">
        <v>47</v>
      </c>
      <c r="E2339" t="s">
        <v>41</v>
      </c>
      <c r="F2339" s="58" t="str">
        <f xml:space="preserve"> IF( ISNA( 'F_Input Override'!F2339 ), "", IF( ISBLANK( 'F_Input Override'!F2339 ), 'F_Inputs - BP'!F2339, 'F_Input Override'!F2339 ) )</f>
        <v/>
      </c>
      <c r="G2339" s="58" t="str">
        <f xml:space="preserve"> IF( ISNA( 'F_Input Override'!G2339 ), "", IF( ISBLANK( 'F_Input Override'!G2339 ), 'F_Inputs - BP'!G2339, 'F_Input Override'!G2339 ) )</f>
        <v/>
      </c>
      <c r="H2339" s="58" t="str">
        <f xml:space="preserve"> IF( ISNA( 'F_Input Override'!H2339 ), "", IF( ISBLANK( 'F_Input Override'!H2339 ), 'F_Inputs - BP'!H2339, 'F_Input Override'!H2339 ) )</f>
        <v/>
      </c>
      <c r="I2339" s="58" t="str">
        <f xml:space="preserve"> IF( ISNA( 'F_Input Override'!I2339 ), "", IF( ISBLANK( 'F_Input Override'!I2339 ), 'F_Inputs - BP'!I2339, 'F_Input Override'!I2339 ) )</f>
        <v/>
      </c>
      <c r="J2339" s="58" t="str">
        <f xml:space="preserve"> IF( ISNA( 'F_Input Override'!J2339 ), "", IF( ISBLANK( 'F_Input Override'!J2339 ), 'F_Inputs - BP'!J2339, 'F_Input Override'!J2339 ) )</f>
        <v/>
      </c>
      <c r="K2339" s="64" t="str">
        <f xml:space="preserve"> INDEX(Lookup!C:C, MATCH('Inp - BP final'!B2339, Lookup!B:B, 0),)</f>
        <v>BIO - Base capex</v>
      </c>
    </row>
    <row r="2340" spans="1:12">
      <c r="A2340" t="s">
        <v>360</v>
      </c>
      <c r="B2340" t="s">
        <v>150</v>
      </c>
      <c r="C2340" t="s">
        <v>151</v>
      </c>
      <c r="D2340" t="s">
        <v>47</v>
      </c>
      <c r="E2340" t="s">
        <v>41</v>
      </c>
      <c r="F2340" s="58" t="str">
        <f xml:space="preserve"> IF( ISNA( 'F_Input Override'!F2340 ), "", IF( ISBLANK( 'F_Input Override'!F2340 ), 'F_Inputs - BP'!F2340, 'F_Input Override'!F2340 ) )</f>
        <v/>
      </c>
      <c r="G2340" s="58" t="str">
        <f xml:space="preserve"> IF( ISNA( 'F_Input Override'!G2340 ), "", IF( ISBLANK( 'F_Input Override'!G2340 ), 'F_Inputs - BP'!G2340, 'F_Input Override'!G2340 ) )</f>
        <v/>
      </c>
      <c r="H2340" s="58" t="str">
        <f xml:space="preserve"> IF( ISNA( 'F_Input Override'!H2340 ), "", IF( ISBLANK( 'F_Input Override'!H2340 ), 'F_Inputs - BP'!H2340, 'F_Input Override'!H2340 ) )</f>
        <v/>
      </c>
      <c r="I2340" s="58" t="str">
        <f xml:space="preserve"> IF( ISNA( 'F_Input Override'!I2340 ), "", IF( ISBLANK( 'F_Input Override'!I2340 ), 'F_Inputs - BP'!I2340, 'F_Input Override'!I2340 ) )</f>
        <v/>
      </c>
      <c r="J2340" s="58" t="str">
        <f xml:space="preserve"> IF( ISNA( 'F_Input Override'!J2340 ), "", IF( ISBLANK( 'F_Input Override'!J2340 ), 'F_Inputs - BP'!J2340, 'F_Input Override'!J2340 ) )</f>
        <v/>
      </c>
      <c r="K2340" s="64" t="str">
        <f xml:space="preserve"> INDEX(Lookup!C:C, MATCH('Inp - BP final'!B2340, Lookup!B:B, 0),)</f>
        <v>BIO - Base capex</v>
      </c>
    </row>
    <row r="2341" spans="1:12">
      <c r="A2341" t="s">
        <v>360</v>
      </c>
      <c r="B2341" t="s">
        <v>152</v>
      </c>
      <c r="C2341" t="s">
        <v>153</v>
      </c>
      <c r="D2341" t="s">
        <v>47</v>
      </c>
      <c r="E2341" t="s">
        <v>41</v>
      </c>
      <c r="F2341" s="58" t="str">
        <f xml:space="preserve"> IF( ISNA( 'F_Input Override'!F2341 ), "", IF( ISBLANK( 'F_Input Override'!F2341 ), 'F_Inputs - BP'!F2341, 'F_Input Override'!F2341 ) )</f>
        <v/>
      </c>
      <c r="G2341" s="58" t="str">
        <f xml:space="preserve"> IF( ISNA( 'F_Input Override'!G2341 ), "", IF( ISBLANK( 'F_Input Override'!G2341 ), 'F_Inputs - BP'!G2341, 'F_Input Override'!G2341 ) )</f>
        <v/>
      </c>
      <c r="H2341" s="58" t="str">
        <f xml:space="preserve"> IF( ISNA( 'F_Input Override'!H2341 ), "", IF( ISBLANK( 'F_Input Override'!H2341 ), 'F_Inputs - BP'!H2341, 'F_Input Override'!H2341 ) )</f>
        <v/>
      </c>
      <c r="I2341" s="58" t="str">
        <f xml:space="preserve"> IF( ISNA( 'F_Input Override'!I2341 ), "", IF( ISBLANK( 'F_Input Override'!I2341 ), 'F_Inputs - BP'!I2341, 'F_Input Override'!I2341 ) )</f>
        <v/>
      </c>
      <c r="J2341" s="58" t="str">
        <f xml:space="preserve"> IF( ISNA( 'F_Input Override'!J2341 ), "", IF( ISBLANK( 'F_Input Override'!J2341 ), 'F_Inputs - BP'!J2341, 'F_Input Override'!J2341 ) )</f>
        <v/>
      </c>
      <c r="K2341" s="64" t="str">
        <f xml:space="preserve"> INDEX(Lookup!C:C, MATCH('Inp - BP final'!B2341, Lookup!B:B, 0),)</f>
        <v>ADDN1 - Base capex</v>
      </c>
    </row>
    <row r="2342" spans="1:12">
      <c r="A2342" t="s">
        <v>360</v>
      </c>
      <c r="B2342" t="s">
        <v>154</v>
      </c>
      <c r="C2342" t="s">
        <v>155</v>
      </c>
      <c r="D2342" t="s">
        <v>47</v>
      </c>
      <c r="E2342" t="s">
        <v>41</v>
      </c>
      <c r="F2342" s="58" t="str">
        <f xml:space="preserve"> IF( ISNA( 'F_Input Override'!F2342 ), "", IF( ISBLANK( 'F_Input Override'!F2342 ), 'F_Inputs - BP'!F2342, 'F_Input Override'!F2342 ) )</f>
        <v/>
      </c>
      <c r="G2342" s="58" t="str">
        <f xml:space="preserve"> IF( ISNA( 'F_Input Override'!G2342 ), "", IF( ISBLANK( 'F_Input Override'!G2342 ), 'F_Inputs - BP'!G2342, 'F_Input Override'!G2342 ) )</f>
        <v/>
      </c>
      <c r="H2342" s="58" t="str">
        <f xml:space="preserve"> IF( ISNA( 'F_Input Override'!H2342 ), "", IF( ISBLANK( 'F_Input Override'!H2342 ), 'F_Inputs - BP'!H2342, 'F_Input Override'!H2342 ) )</f>
        <v/>
      </c>
      <c r="I2342" s="58" t="str">
        <f xml:space="preserve"> IF( ISNA( 'F_Input Override'!I2342 ), "", IF( ISBLANK( 'F_Input Override'!I2342 ), 'F_Inputs - BP'!I2342, 'F_Input Override'!I2342 ) )</f>
        <v/>
      </c>
      <c r="J2342" s="58" t="str">
        <f xml:space="preserve"> IF( ISNA( 'F_Input Override'!J2342 ), "", IF( ISBLANK( 'F_Input Override'!J2342 ), 'F_Inputs - BP'!J2342, 'F_Input Override'!J2342 ) )</f>
        <v/>
      </c>
      <c r="K2342" s="64" t="str">
        <f xml:space="preserve"> INDEX(Lookup!C:C, MATCH('Inp - BP final'!B2342, Lookup!B:B, 0),)</f>
        <v>ADDN2 - Base capex</v>
      </c>
    </row>
    <row r="2343" spans="1:12">
      <c r="A2343" t="s">
        <v>360</v>
      </c>
      <c r="B2343" t="s">
        <v>156</v>
      </c>
      <c r="C2343" t="s">
        <v>81</v>
      </c>
      <c r="D2343" t="s">
        <v>47</v>
      </c>
      <c r="E2343" t="s">
        <v>41</v>
      </c>
      <c r="F2343" s="58">
        <f xml:space="preserve"> IF( ISNA( 'F_Input Override'!F2343 ), "", IF( ISBLANK( 'F_Input Override'!F2343 ), 'F_Inputs - BP'!F2343, 'F_Input Override'!F2343 ) )</f>
        <v>0</v>
      </c>
      <c r="G2343" s="58">
        <f xml:space="preserve"> IF( ISNA( 'F_Input Override'!G2343 ), "", IF( ISBLANK( 'F_Input Override'!G2343 ), 'F_Inputs - BP'!G2343, 'F_Input Override'!G2343 ) )</f>
        <v>0</v>
      </c>
      <c r="H2343" s="58">
        <f xml:space="preserve"> IF( ISNA( 'F_Input Override'!H2343 ), "", IF( ISBLANK( 'F_Input Override'!H2343 ), 'F_Inputs - BP'!H2343, 'F_Input Override'!H2343 ) )</f>
        <v>0</v>
      </c>
      <c r="I2343" s="58">
        <f xml:space="preserve"> IF( ISNA( 'F_Input Override'!I2343 ), "", IF( ISBLANK( 'F_Input Override'!I2343 ), 'F_Inputs - BP'!I2343, 'F_Input Override'!I2343 ) )</f>
        <v>0</v>
      </c>
      <c r="J2343" s="58">
        <f xml:space="preserve"> IF( ISNA( 'F_Input Override'!J2343 ), "", IF( ISBLANK( 'F_Input Override'!J2343 ), 'F_Inputs - BP'!J2343, 'F_Input Override'!J2343 ) )</f>
        <v>0</v>
      </c>
      <c r="K2343" s="64" t="str">
        <f xml:space="preserve"> INDEX(Lookup!C:C, MATCH('Inp - BP final'!B2343, Lookup!B:B, 0),)</f>
        <v>Total WW - Base capex</v>
      </c>
      <c r="L2343" t="s">
        <v>366</v>
      </c>
    </row>
    <row r="2344" spans="1:12">
      <c r="A2344" t="s">
        <v>360</v>
      </c>
      <c r="B2344" t="s">
        <v>157</v>
      </c>
      <c r="C2344" t="s">
        <v>158</v>
      </c>
      <c r="D2344" t="s">
        <v>47</v>
      </c>
      <c r="E2344" t="s">
        <v>41</v>
      </c>
      <c r="F2344" s="58" t="str">
        <f xml:space="preserve"> IF( ISNA( 'F_Input Override'!F2344 ), "", IF( ISBLANK( 'F_Input Override'!F2344 ), 'F_Inputs - BP'!F2344, 'F_Input Override'!F2344 ) )</f>
        <v/>
      </c>
      <c r="G2344" s="58" t="str">
        <f xml:space="preserve"> IF( ISNA( 'F_Input Override'!G2344 ), "", IF( ISBLANK( 'F_Input Override'!G2344 ), 'F_Inputs - BP'!G2344, 'F_Input Override'!G2344 ) )</f>
        <v/>
      </c>
      <c r="H2344" s="58" t="str">
        <f xml:space="preserve"> IF( ISNA( 'F_Input Override'!H2344 ), "", IF( ISBLANK( 'F_Input Override'!H2344 ), 'F_Inputs - BP'!H2344, 'F_Input Override'!H2344 ) )</f>
        <v/>
      </c>
      <c r="I2344" s="58" t="str">
        <f xml:space="preserve"> IF( ISNA( 'F_Input Override'!I2344 ), "", IF( ISBLANK( 'F_Input Override'!I2344 ), 'F_Inputs - BP'!I2344, 'F_Input Override'!I2344 ) )</f>
        <v/>
      </c>
      <c r="J2344" s="58" t="str">
        <f xml:space="preserve"> IF( ISNA( 'F_Input Override'!J2344 ), "", IF( ISBLANK( 'F_Input Override'!J2344 ), 'F_Inputs - BP'!J2344, 'F_Input Override'!J2344 ) )</f>
        <v/>
      </c>
      <c r="K2344" s="64" t="str">
        <f xml:space="preserve"> INDEX(Lookup!C:C, MATCH('Inp - BP final'!B2344, Lookup!B:B, 0),)</f>
        <v>WWN+ - Enh capex</v>
      </c>
    </row>
    <row r="2345" spans="1:12">
      <c r="A2345" t="s">
        <v>360</v>
      </c>
      <c r="B2345" t="s">
        <v>159</v>
      </c>
      <c r="C2345" t="s">
        <v>160</v>
      </c>
      <c r="D2345" t="s">
        <v>47</v>
      </c>
      <c r="E2345" t="s">
        <v>41</v>
      </c>
      <c r="F2345" s="58" t="str">
        <f xml:space="preserve"> IF( ISNA( 'F_Input Override'!F2345 ), "", IF( ISBLANK( 'F_Input Override'!F2345 ), 'F_Inputs - BP'!F2345, 'F_Input Override'!F2345 ) )</f>
        <v/>
      </c>
      <c r="G2345" s="58" t="str">
        <f xml:space="preserve"> IF( ISNA( 'F_Input Override'!G2345 ), "", IF( ISBLANK( 'F_Input Override'!G2345 ), 'F_Inputs - BP'!G2345, 'F_Input Override'!G2345 ) )</f>
        <v/>
      </c>
      <c r="H2345" s="58" t="str">
        <f xml:space="preserve"> IF( ISNA( 'F_Input Override'!H2345 ), "", IF( ISBLANK( 'F_Input Override'!H2345 ), 'F_Inputs - BP'!H2345, 'F_Input Override'!H2345 ) )</f>
        <v/>
      </c>
      <c r="I2345" s="58" t="str">
        <f xml:space="preserve"> IF( ISNA( 'F_Input Override'!I2345 ), "", IF( ISBLANK( 'F_Input Override'!I2345 ), 'F_Inputs - BP'!I2345, 'F_Input Override'!I2345 ) )</f>
        <v/>
      </c>
      <c r="J2345" s="58" t="str">
        <f xml:space="preserve"> IF( ISNA( 'F_Input Override'!J2345 ), "", IF( ISBLANK( 'F_Input Override'!J2345 ), 'F_Inputs - BP'!J2345, 'F_Input Override'!J2345 ) )</f>
        <v/>
      </c>
      <c r="K2345" s="64" t="str">
        <f xml:space="preserve"> INDEX(Lookup!C:C, MATCH('Inp - BP final'!B2345, Lookup!B:B, 0),)</f>
        <v>WWN+ - Enh capex</v>
      </c>
    </row>
    <row r="2346" spans="1:12">
      <c r="A2346" t="s">
        <v>360</v>
      </c>
      <c r="B2346" t="s">
        <v>161</v>
      </c>
      <c r="C2346" t="s">
        <v>162</v>
      </c>
      <c r="D2346" t="s">
        <v>47</v>
      </c>
      <c r="E2346" t="s">
        <v>41</v>
      </c>
      <c r="F2346" s="58" t="str">
        <f xml:space="preserve"> IF( ISNA( 'F_Input Override'!F2346 ), "", IF( ISBLANK( 'F_Input Override'!F2346 ), 'F_Inputs - BP'!F2346, 'F_Input Override'!F2346 ) )</f>
        <v/>
      </c>
      <c r="G2346" s="58" t="str">
        <f xml:space="preserve"> IF( ISNA( 'F_Input Override'!G2346 ), "", IF( ISBLANK( 'F_Input Override'!G2346 ), 'F_Inputs - BP'!G2346, 'F_Input Override'!G2346 ) )</f>
        <v/>
      </c>
      <c r="H2346" s="58" t="str">
        <f xml:space="preserve"> IF( ISNA( 'F_Input Override'!H2346 ), "", IF( ISBLANK( 'F_Input Override'!H2346 ), 'F_Inputs - BP'!H2346, 'F_Input Override'!H2346 ) )</f>
        <v/>
      </c>
      <c r="I2346" s="58" t="str">
        <f xml:space="preserve"> IF( ISNA( 'F_Input Override'!I2346 ), "", IF( ISBLANK( 'F_Input Override'!I2346 ), 'F_Inputs - BP'!I2346, 'F_Input Override'!I2346 ) )</f>
        <v/>
      </c>
      <c r="J2346" s="58" t="str">
        <f xml:space="preserve"> IF( ISNA( 'F_Input Override'!J2346 ), "", IF( ISBLANK( 'F_Input Override'!J2346 ), 'F_Inputs - BP'!J2346, 'F_Input Override'!J2346 ) )</f>
        <v/>
      </c>
      <c r="K2346" s="64" t="str">
        <f xml:space="preserve"> INDEX(Lookup!C:C, MATCH('Inp - BP final'!B2346, Lookup!B:B, 0),)</f>
        <v>WWN+ - Enh capex</v>
      </c>
    </row>
    <row r="2347" spans="1:12">
      <c r="A2347" t="s">
        <v>360</v>
      </c>
      <c r="B2347" t="s">
        <v>163</v>
      </c>
      <c r="C2347" t="s">
        <v>164</v>
      </c>
      <c r="D2347" t="s">
        <v>47</v>
      </c>
      <c r="E2347" t="s">
        <v>41</v>
      </c>
      <c r="F2347" s="58" t="str">
        <f xml:space="preserve"> IF( ISNA( 'F_Input Override'!F2347 ), "", IF( ISBLANK( 'F_Input Override'!F2347 ), 'F_Inputs - BP'!F2347, 'F_Input Override'!F2347 ) )</f>
        <v/>
      </c>
      <c r="G2347" s="58" t="str">
        <f xml:space="preserve"> IF( ISNA( 'F_Input Override'!G2347 ), "", IF( ISBLANK( 'F_Input Override'!G2347 ), 'F_Inputs - BP'!G2347, 'F_Input Override'!G2347 ) )</f>
        <v/>
      </c>
      <c r="H2347" s="58" t="str">
        <f xml:space="preserve"> IF( ISNA( 'F_Input Override'!H2347 ), "", IF( ISBLANK( 'F_Input Override'!H2347 ), 'F_Inputs - BP'!H2347, 'F_Input Override'!H2347 ) )</f>
        <v/>
      </c>
      <c r="I2347" s="58" t="str">
        <f xml:space="preserve"> IF( ISNA( 'F_Input Override'!I2347 ), "", IF( ISBLANK( 'F_Input Override'!I2347 ), 'F_Inputs - BP'!I2347, 'F_Input Override'!I2347 ) )</f>
        <v/>
      </c>
      <c r="J2347" s="58" t="str">
        <f xml:space="preserve"> IF( ISNA( 'F_Input Override'!J2347 ), "", IF( ISBLANK( 'F_Input Override'!J2347 ), 'F_Inputs - BP'!J2347, 'F_Input Override'!J2347 ) )</f>
        <v/>
      </c>
      <c r="K2347" s="64" t="str">
        <f xml:space="preserve"> INDEX(Lookup!C:C, MATCH('Inp - BP final'!B2347, Lookup!B:B, 0),)</f>
        <v>WWN+ - Enh capex</v>
      </c>
    </row>
    <row r="2348" spans="1:12">
      <c r="A2348" t="s">
        <v>360</v>
      </c>
      <c r="B2348" t="s">
        <v>165</v>
      </c>
      <c r="C2348" t="s">
        <v>166</v>
      </c>
      <c r="D2348" t="s">
        <v>47</v>
      </c>
      <c r="E2348" t="s">
        <v>41</v>
      </c>
      <c r="F2348" s="58" t="str">
        <f xml:space="preserve"> IF( ISNA( 'F_Input Override'!F2348 ), "", IF( ISBLANK( 'F_Input Override'!F2348 ), 'F_Inputs - BP'!F2348, 'F_Input Override'!F2348 ) )</f>
        <v/>
      </c>
      <c r="G2348" s="58" t="str">
        <f xml:space="preserve"> IF( ISNA( 'F_Input Override'!G2348 ), "", IF( ISBLANK( 'F_Input Override'!G2348 ), 'F_Inputs - BP'!G2348, 'F_Input Override'!G2348 ) )</f>
        <v/>
      </c>
      <c r="H2348" s="58" t="str">
        <f xml:space="preserve"> IF( ISNA( 'F_Input Override'!H2348 ), "", IF( ISBLANK( 'F_Input Override'!H2348 ), 'F_Inputs - BP'!H2348, 'F_Input Override'!H2348 ) )</f>
        <v/>
      </c>
      <c r="I2348" s="58" t="str">
        <f xml:space="preserve"> IF( ISNA( 'F_Input Override'!I2348 ), "", IF( ISBLANK( 'F_Input Override'!I2348 ), 'F_Inputs - BP'!I2348, 'F_Input Override'!I2348 ) )</f>
        <v/>
      </c>
      <c r="J2348" s="58" t="str">
        <f xml:space="preserve"> IF( ISNA( 'F_Input Override'!J2348 ), "", IF( ISBLANK( 'F_Input Override'!J2348 ), 'F_Inputs - BP'!J2348, 'F_Input Override'!J2348 ) )</f>
        <v/>
      </c>
      <c r="K2348" s="64" t="str">
        <f xml:space="preserve"> INDEX(Lookup!C:C, MATCH('Inp - BP final'!B2348, Lookup!B:B, 0),)</f>
        <v>WWN+ - Enh capex</v>
      </c>
    </row>
    <row r="2349" spans="1:12">
      <c r="A2349" t="s">
        <v>360</v>
      </c>
      <c r="B2349" t="s">
        <v>167</v>
      </c>
      <c r="C2349" t="s">
        <v>168</v>
      </c>
      <c r="D2349" t="s">
        <v>47</v>
      </c>
      <c r="E2349" t="s">
        <v>41</v>
      </c>
      <c r="F2349" s="58" t="str">
        <f xml:space="preserve"> IF( ISNA( 'F_Input Override'!F2349 ), "", IF( ISBLANK( 'F_Input Override'!F2349 ), 'F_Inputs - BP'!F2349, 'F_Input Override'!F2349 ) )</f>
        <v/>
      </c>
      <c r="G2349" s="58" t="str">
        <f xml:space="preserve"> IF( ISNA( 'F_Input Override'!G2349 ), "", IF( ISBLANK( 'F_Input Override'!G2349 ), 'F_Inputs - BP'!G2349, 'F_Input Override'!G2349 ) )</f>
        <v/>
      </c>
      <c r="H2349" s="58" t="str">
        <f xml:space="preserve"> IF( ISNA( 'F_Input Override'!H2349 ), "", IF( ISBLANK( 'F_Input Override'!H2349 ), 'F_Inputs - BP'!H2349, 'F_Input Override'!H2349 ) )</f>
        <v/>
      </c>
      <c r="I2349" s="58" t="str">
        <f xml:space="preserve"> IF( ISNA( 'F_Input Override'!I2349 ), "", IF( ISBLANK( 'F_Input Override'!I2349 ), 'F_Inputs - BP'!I2349, 'F_Input Override'!I2349 ) )</f>
        <v/>
      </c>
      <c r="J2349" s="58" t="str">
        <f xml:space="preserve"> IF( ISNA( 'F_Input Override'!J2349 ), "", IF( ISBLANK( 'F_Input Override'!J2349 ), 'F_Inputs - BP'!J2349, 'F_Input Override'!J2349 ) )</f>
        <v/>
      </c>
      <c r="K2349" s="64" t="str">
        <f xml:space="preserve"> INDEX(Lookup!C:C, MATCH('Inp - BP final'!B2349, Lookup!B:B, 0),)</f>
        <v>BIO - Enh capex</v>
      </c>
    </row>
    <row r="2350" spans="1:12">
      <c r="A2350" t="s">
        <v>360</v>
      </c>
      <c r="B2350" t="s">
        <v>169</v>
      </c>
      <c r="C2350" t="s">
        <v>170</v>
      </c>
      <c r="D2350" t="s">
        <v>47</v>
      </c>
      <c r="E2350" t="s">
        <v>41</v>
      </c>
      <c r="F2350" s="58" t="str">
        <f xml:space="preserve"> IF( ISNA( 'F_Input Override'!F2350 ), "", IF( ISBLANK( 'F_Input Override'!F2350 ), 'F_Inputs - BP'!F2350, 'F_Input Override'!F2350 ) )</f>
        <v/>
      </c>
      <c r="G2350" s="58" t="str">
        <f xml:space="preserve"> IF( ISNA( 'F_Input Override'!G2350 ), "", IF( ISBLANK( 'F_Input Override'!G2350 ), 'F_Inputs - BP'!G2350, 'F_Input Override'!G2350 ) )</f>
        <v/>
      </c>
      <c r="H2350" s="58" t="str">
        <f xml:space="preserve"> IF( ISNA( 'F_Input Override'!H2350 ), "", IF( ISBLANK( 'F_Input Override'!H2350 ), 'F_Inputs - BP'!H2350, 'F_Input Override'!H2350 ) )</f>
        <v/>
      </c>
      <c r="I2350" s="58" t="str">
        <f xml:space="preserve"> IF( ISNA( 'F_Input Override'!I2350 ), "", IF( ISBLANK( 'F_Input Override'!I2350 ), 'F_Inputs - BP'!I2350, 'F_Input Override'!I2350 ) )</f>
        <v/>
      </c>
      <c r="J2350" s="58" t="str">
        <f xml:space="preserve"> IF( ISNA( 'F_Input Override'!J2350 ), "", IF( ISBLANK( 'F_Input Override'!J2350 ), 'F_Inputs - BP'!J2350, 'F_Input Override'!J2350 ) )</f>
        <v/>
      </c>
      <c r="K2350" s="64" t="str">
        <f xml:space="preserve"> INDEX(Lookup!C:C, MATCH('Inp - BP final'!B2350, Lookup!B:B, 0),)</f>
        <v>BIO - Enh capex</v>
      </c>
    </row>
    <row r="2351" spans="1:12">
      <c r="A2351" t="s">
        <v>360</v>
      </c>
      <c r="B2351" t="s">
        <v>171</v>
      </c>
      <c r="C2351" t="s">
        <v>172</v>
      </c>
      <c r="D2351" t="s">
        <v>47</v>
      </c>
      <c r="E2351" t="s">
        <v>41</v>
      </c>
      <c r="F2351" s="58" t="str">
        <f xml:space="preserve"> IF( ISNA( 'F_Input Override'!F2351 ), "", IF( ISBLANK( 'F_Input Override'!F2351 ), 'F_Inputs - BP'!F2351, 'F_Input Override'!F2351 ) )</f>
        <v/>
      </c>
      <c r="G2351" s="58" t="str">
        <f xml:space="preserve"> IF( ISNA( 'F_Input Override'!G2351 ), "", IF( ISBLANK( 'F_Input Override'!G2351 ), 'F_Inputs - BP'!G2351, 'F_Input Override'!G2351 ) )</f>
        <v/>
      </c>
      <c r="H2351" s="58" t="str">
        <f xml:space="preserve"> IF( ISNA( 'F_Input Override'!H2351 ), "", IF( ISBLANK( 'F_Input Override'!H2351 ), 'F_Inputs - BP'!H2351, 'F_Input Override'!H2351 ) )</f>
        <v/>
      </c>
      <c r="I2351" s="58" t="str">
        <f xml:space="preserve"> IF( ISNA( 'F_Input Override'!I2351 ), "", IF( ISBLANK( 'F_Input Override'!I2351 ), 'F_Inputs - BP'!I2351, 'F_Input Override'!I2351 ) )</f>
        <v/>
      </c>
      <c r="J2351" s="58" t="str">
        <f xml:space="preserve"> IF( ISNA( 'F_Input Override'!J2351 ), "", IF( ISBLANK( 'F_Input Override'!J2351 ), 'F_Inputs - BP'!J2351, 'F_Input Override'!J2351 ) )</f>
        <v/>
      </c>
      <c r="K2351" s="64" t="str">
        <f xml:space="preserve"> INDEX(Lookup!C:C, MATCH('Inp - BP final'!B2351, Lookup!B:B, 0),)</f>
        <v>BIO - Enh capex</v>
      </c>
    </row>
    <row r="2352" spans="1:12">
      <c r="A2352" t="s">
        <v>360</v>
      </c>
      <c r="B2352" t="s">
        <v>173</v>
      </c>
      <c r="C2352" t="s">
        <v>174</v>
      </c>
      <c r="D2352" t="s">
        <v>47</v>
      </c>
      <c r="E2352" t="s">
        <v>41</v>
      </c>
      <c r="F2352" s="58" t="str">
        <f xml:space="preserve"> IF( ISNA( 'F_Input Override'!F2352 ), "", IF( ISBLANK( 'F_Input Override'!F2352 ), 'F_Inputs - BP'!F2352, 'F_Input Override'!F2352 ) )</f>
        <v/>
      </c>
      <c r="G2352" s="58" t="str">
        <f xml:space="preserve"> IF( ISNA( 'F_Input Override'!G2352 ), "", IF( ISBLANK( 'F_Input Override'!G2352 ), 'F_Inputs - BP'!G2352, 'F_Input Override'!G2352 ) )</f>
        <v/>
      </c>
      <c r="H2352" s="58" t="str">
        <f xml:space="preserve"> IF( ISNA( 'F_Input Override'!H2352 ), "", IF( ISBLANK( 'F_Input Override'!H2352 ), 'F_Inputs - BP'!H2352, 'F_Input Override'!H2352 ) )</f>
        <v/>
      </c>
      <c r="I2352" s="58" t="str">
        <f xml:space="preserve"> IF( ISNA( 'F_Input Override'!I2352 ), "", IF( ISBLANK( 'F_Input Override'!I2352 ), 'F_Inputs - BP'!I2352, 'F_Input Override'!I2352 ) )</f>
        <v/>
      </c>
      <c r="J2352" s="58" t="str">
        <f xml:space="preserve"> IF( ISNA( 'F_Input Override'!J2352 ), "", IF( ISBLANK( 'F_Input Override'!J2352 ), 'F_Inputs - BP'!J2352, 'F_Input Override'!J2352 ) )</f>
        <v/>
      </c>
      <c r="K2352" s="64" t="str">
        <f xml:space="preserve"> INDEX(Lookup!C:C, MATCH('Inp - BP final'!B2352, Lookup!B:B, 0),)</f>
        <v>ADDN1 - Enh capex</v>
      </c>
    </row>
    <row r="2353" spans="1:12">
      <c r="A2353" t="s">
        <v>360</v>
      </c>
      <c r="B2353" t="s">
        <v>175</v>
      </c>
      <c r="C2353" t="s">
        <v>176</v>
      </c>
      <c r="D2353" t="s">
        <v>47</v>
      </c>
      <c r="E2353" t="s">
        <v>41</v>
      </c>
      <c r="F2353" s="58" t="str">
        <f xml:space="preserve"> IF( ISNA( 'F_Input Override'!F2353 ), "", IF( ISBLANK( 'F_Input Override'!F2353 ), 'F_Inputs - BP'!F2353, 'F_Input Override'!F2353 ) )</f>
        <v/>
      </c>
      <c r="G2353" s="58" t="str">
        <f xml:space="preserve"> IF( ISNA( 'F_Input Override'!G2353 ), "", IF( ISBLANK( 'F_Input Override'!G2353 ), 'F_Inputs - BP'!G2353, 'F_Input Override'!G2353 ) )</f>
        <v/>
      </c>
      <c r="H2353" s="58" t="str">
        <f xml:space="preserve"> IF( ISNA( 'F_Input Override'!H2353 ), "", IF( ISBLANK( 'F_Input Override'!H2353 ), 'F_Inputs - BP'!H2353, 'F_Input Override'!H2353 ) )</f>
        <v/>
      </c>
      <c r="I2353" s="58" t="str">
        <f xml:space="preserve"> IF( ISNA( 'F_Input Override'!I2353 ), "", IF( ISBLANK( 'F_Input Override'!I2353 ), 'F_Inputs - BP'!I2353, 'F_Input Override'!I2353 ) )</f>
        <v/>
      </c>
      <c r="J2353" s="58" t="str">
        <f xml:space="preserve"> IF( ISNA( 'F_Input Override'!J2353 ), "", IF( ISBLANK( 'F_Input Override'!J2353 ), 'F_Inputs - BP'!J2353, 'F_Input Override'!J2353 ) )</f>
        <v/>
      </c>
      <c r="K2353" s="64" t="str">
        <f xml:space="preserve"> INDEX(Lookup!C:C, MATCH('Inp - BP final'!B2353, Lookup!B:B, 0),)</f>
        <v>ADDN2 - Enh capex</v>
      </c>
    </row>
    <row r="2354" spans="1:12">
      <c r="A2354" t="s">
        <v>360</v>
      </c>
      <c r="B2354" t="s">
        <v>177</v>
      </c>
      <c r="C2354" t="s">
        <v>93</v>
      </c>
      <c r="D2354" t="s">
        <v>47</v>
      </c>
      <c r="E2354" t="s">
        <v>41</v>
      </c>
      <c r="F2354" s="58">
        <f xml:space="preserve"> IF( ISNA( 'F_Input Override'!F2354 ), "", IF( ISBLANK( 'F_Input Override'!F2354 ), 'F_Inputs - BP'!F2354, 'F_Input Override'!F2354 ) )</f>
        <v>0</v>
      </c>
      <c r="G2354" s="58">
        <f xml:space="preserve"> IF( ISNA( 'F_Input Override'!G2354 ), "", IF( ISBLANK( 'F_Input Override'!G2354 ), 'F_Inputs - BP'!G2354, 'F_Input Override'!G2354 ) )</f>
        <v>0</v>
      </c>
      <c r="H2354" s="58">
        <f xml:space="preserve"> IF( ISNA( 'F_Input Override'!H2354 ), "", IF( ISBLANK( 'F_Input Override'!H2354 ), 'F_Inputs - BP'!H2354, 'F_Input Override'!H2354 ) )</f>
        <v>0</v>
      </c>
      <c r="I2354" s="58">
        <f xml:space="preserve"> IF( ISNA( 'F_Input Override'!I2354 ), "", IF( ISBLANK( 'F_Input Override'!I2354 ), 'F_Inputs - BP'!I2354, 'F_Input Override'!I2354 ) )</f>
        <v>0</v>
      </c>
      <c r="J2354" s="58">
        <f xml:space="preserve"> IF( ISNA( 'F_Input Override'!J2354 ), "", IF( ISBLANK( 'F_Input Override'!J2354 ), 'F_Inputs - BP'!J2354, 'F_Input Override'!J2354 ) )</f>
        <v>0</v>
      </c>
      <c r="K2354" s="64" t="str">
        <f xml:space="preserve"> INDEX(Lookup!C:C, MATCH('Inp - BP final'!B2354, Lookup!B:B, 0),)</f>
        <v>Total WW - Enh capex</v>
      </c>
      <c r="L2354" t="s">
        <v>366</v>
      </c>
    </row>
    <row r="2355" spans="1:12">
      <c r="A2355" t="s">
        <v>360</v>
      </c>
      <c r="B2355" t="s">
        <v>178</v>
      </c>
      <c r="C2355" t="s">
        <v>179</v>
      </c>
      <c r="D2355" t="s">
        <v>47</v>
      </c>
      <c r="E2355" t="s">
        <v>41</v>
      </c>
      <c r="F2355" s="58" t="str">
        <f xml:space="preserve"> IF( ISNA( 'F_Input Override'!F2355 ), "", IF( ISBLANK( 'F_Input Override'!F2355 ), 'F_Inputs - BP'!F2355, 'F_Input Override'!F2355 ) )</f>
        <v/>
      </c>
      <c r="G2355" s="58" t="str">
        <f xml:space="preserve"> IF( ISNA( 'F_Input Override'!G2355 ), "", IF( ISBLANK( 'F_Input Override'!G2355 ), 'F_Inputs - BP'!G2355, 'F_Input Override'!G2355 ) )</f>
        <v/>
      </c>
      <c r="H2355" s="58" t="str">
        <f xml:space="preserve"> IF( ISNA( 'F_Input Override'!H2355 ), "", IF( ISBLANK( 'F_Input Override'!H2355 ), 'F_Inputs - BP'!H2355, 'F_Input Override'!H2355 ) )</f>
        <v/>
      </c>
      <c r="I2355" s="58" t="str">
        <f xml:space="preserve"> IF( ISNA( 'F_Input Override'!I2355 ), "", IF( ISBLANK( 'F_Input Override'!I2355 ), 'F_Inputs - BP'!I2355, 'F_Input Override'!I2355 ) )</f>
        <v/>
      </c>
      <c r="J2355" s="58" t="str">
        <f xml:space="preserve"> IF( ISNA( 'F_Input Override'!J2355 ), "", IF( ISBLANK( 'F_Input Override'!J2355 ), 'F_Inputs - BP'!J2355, 'F_Input Override'!J2355 ) )</f>
        <v/>
      </c>
      <c r="K2355" s="64" t="str">
        <f xml:space="preserve"> INDEX(Lookup!C:C, MATCH('Inp - BP final'!B2355, Lookup!B:B, 0),)</f>
        <v>Plus capex WWN+</v>
      </c>
    </row>
    <row r="2356" spans="1:12">
      <c r="A2356" t="s">
        <v>360</v>
      </c>
      <c r="B2356" t="s">
        <v>180</v>
      </c>
      <c r="C2356" t="s">
        <v>181</v>
      </c>
      <c r="D2356" t="s">
        <v>47</v>
      </c>
      <c r="E2356" t="s">
        <v>41</v>
      </c>
      <c r="F2356" s="58" t="str">
        <f xml:space="preserve"> IF( ISNA( 'F_Input Override'!F2356 ), "", IF( ISBLANK( 'F_Input Override'!F2356 ), 'F_Inputs - BP'!F2356, 'F_Input Override'!F2356 ) )</f>
        <v/>
      </c>
      <c r="G2356" s="58" t="str">
        <f xml:space="preserve"> IF( ISNA( 'F_Input Override'!G2356 ), "", IF( ISBLANK( 'F_Input Override'!G2356 ), 'F_Inputs - BP'!G2356, 'F_Input Override'!G2356 ) )</f>
        <v/>
      </c>
      <c r="H2356" s="58" t="str">
        <f xml:space="preserve"> IF( ISNA( 'F_Input Override'!H2356 ), "", IF( ISBLANK( 'F_Input Override'!H2356 ), 'F_Inputs - BP'!H2356, 'F_Input Override'!H2356 ) )</f>
        <v/>
      </c>
      <c r="I2356" s="58" t="str">
        <f xml:space="preserve"> IF( ISNA( 'F_Input Override'!I2356 ), "", IF( ISBLANK( 'F_Input Override'!I2356 ), 'F_Inputs - BP'!I2356, 'F_Input Override'!I2356 ) )</f>
        <v/>
      </c>
      <c r="J2356" s="58" t="str">
        <f xml:space="preserve"> IF( ISNA( 'F_Input Override'!J2356 ), "", IF( ISBLANK( 'F_Input Override'!J2356 ), 'F_Inputs - BP'!J2356, 'F_Input Override'!J2356 ) )</f>
        <v/>
      </c>
      <c r="K2356" s="64" t="str">
        <f xml:space="preserve"> INDEX(Lookup!C:C, MATCH('Inp - BP final'!B2356, Lookup!B:B, 0),)</f>
        <v>Plus capex WWN+</v>
      </c>
    </row>
    <row r="2357" spans="1:12">
      <c r="A2357" t="s">
        <v>360</v>
      </c>
      <c r="B2357" t="s">
        <v>182</v>
      </c>
      <c r="C2357" t="s">
        <v>183</v>
      </c>
      <c r="D2357" t="s">
        <v>47</v>
      </c>
      <c r="E2357" t="s">
        <v>41</v>
      </c>
      <c r="F2357" s="58" t="str">
        <f xml:space="preserve"> IF( ISNA( 'F_Input Override'!F2357 ), "", IF( ISBLANK( 'F_Input Override'!F2357 ), 'F_Inputs - BP'!F2357, 'F_Input Override'!F2357 ) )</f>
        <v/>
      </c>
      <c r="G2357" s="58" t="str">
        <f xml:space="preserve"> IF( ISNA( 'F_Input Override'!G2357 ), "", IF( ISBLANK( 'F_Input Override'!G2357 ), 'F_Inputs - BP'!G2357, 'F_Input Override'!G2357 ) )</f>
        <v/>
      </c>
      <c r="H2357" s="58" t="str">
        <f xml:space="preserve"> IF( ISNA( 'F_Input Override'!H2357 ), "", IF( ISBLANK( 'F_Input Override'!H2357 ), 'F_Inputs - BP'!H2357, 'F_Input Override'!H2357 ) )</f>
        <v/>
      </c>
      <c r="I2357" s="58" t="str">
        <f xml:space="preserve"> IF( ISNA( 'F_Input Override'!I2357 ), "", IF( ISBLANK( 'F_Input Override'!I2357 ), 'F_Inputs - BP'!I2357, 'F_Input Override'!I2357 ) )</f>
        <v/>
      </c>
      <c r="J2357" s="58" t="str">
        <f xml:space="preserve"> IF( ISNA( 'F_Input Override'!J2357 ), "", IF( ISBLANK( 'F_Input Override'!J2357 ), 'F_Inputs - BP'!J2357, 'F_Input Override'!J2357 ) )</f>
        <v/>
      </c>
      <c r="K2357" s="64" t="str">
        <f xml:space="preserve"> INDEX(Lookup!C:C, MATCH('Inp - BP final'!B2357, Lookup!B:B, 0),)</f>
        <v>Plus capex WWN+</v>
      </c>
    </row>
    <row r="2358" spans="1:12">
      <c r="A2358" t="s">
        <v>360</v>
      </c>
      <c r="B2358" t="s">
        <v>184</v>
      </c>
      <c r="C2358" t="s">
        <v>185</v>
      </c>
      <c r="D2358" t="s">
        <v>47</v>
      </c>
      <c r="E2358" t="s">
        <v>41</v>
      </c>
      <c r="F2358" s="58" t="str">
        <f xml:space="preserve"> IF( ISNA( 'F_Input Override'!F2358 ), "", IF( ISBLANK( 'F_Input Override'!F2358 ), 'F_Inputs - BP'!F2358, 'F_Input Override'!F2358 ) )</f>
        <v/>
      </c>
      <c r="G2358" s="58" t="str">
        <f xml:space="preserve"> IF( ISNA( 'F_Input Override'!G2358 ), "", IF( ISBLANK( 'F_Input Override'!G2358 ), 'F_Inputs - BP'!G2358, 'F_Input Override'!G2358 ) )</f>
        <v/>
      </c>
      <c r="H2358" s="58" t="str">
        <f xml:space="preserve"> IF( ISNA( 'F_Input Override'!H2358 ), "", IF( ISBLANK( 'F_Input Override'!H2358 ), 'F_Inputs - BP'!H2358, 'F_Input Override'!H2358 ) )</f>
        <v/>
      </c>
      <c r="I2358" s="58" t="str">
        <f xml:space="preserve"> IF( ISNA( 'F_Input Override'!I2358 ), "", IF( ISBLANK( 'F_Input Override'!I2358 ), 'F_Inputs - BP'!I2358, 'F_Input Override'!I2358 ) )</f>
        <v/>
      </c>
      <c r="J2358" s="58" t="str">
        <f xml:space="preserve"> IF( ISNA( 'F_Input Override'!J2358 ), "", IF( ISBLANK( 'F_Input Override'!J2358 ), 'F_Inputs - BP'!J2358, 'F_Input Override'!J2358 ) )</f>
        <v/>
      </c>
      <c r="K2358" s="64" t="str">
        <f xml:space="preserve"> INDEX(Lookup!C:C, MATCH('Inp - BP final'!B2358, Lookup!B:B, 0),)</f>
        <v>Plus capex WWN+</v>
      </c>
    </row>
    <row r="2359" spans="1:12">
      <c r="A2359" t="s">
        <v>360</v>
      </c>
      <c r="B2359" t="s">
        <v>186</v>
      </c>
      <c r="C2359" t="s">
        <v>187</v>
      </c>
      <c r="D2359" t="s">
        <v>47</v>
      </c>
      <c r="E2359" t="s">
        <v>41</v>
      </c>
      <c r="F2359" s="58" t="str">
        <f xml:space="preserve"> IF( ISNA( 'F_Input Override'!F2359 ), "", IF( ISBLANK( 'F_Input Override'!F2359 ), 'F_Inputs - BP'!F2359, 'F_Input Override'!F2359 ) )</f>
        <v/>
      </c>
      <c r="G2359" s="58" t="str">
        <f xml:space="preserve"> IF( ISNA( 'F_Input Override'!G2359 ), "", IF( ISBLANK( 'F_Input Override'!G2359 ), 'F_Inputs - BP'!G2359, 'F_Input Override'!G2359 ) )</f>
        <v/>
      </c>
      <c r="H2359" s="58" t="str">
        <f xml:space="preserve"> IF( ISNA( 'F_Input Override'!H2359 ), "", IF( ISBLANK( 'F_Input Override'!H2359 ), 'F_Inputs - BP'!H2359, 'F_Input Override'!H2359 ) )</f>
        <v/>
      </c>
      <c r="I2359" s="58" t="str">
        <f xml:space="preserve"> IF( ISNA( 'F_Input Override'!I2359 ), "", IF( ISBLANK( 'F_Input Override'!I2359 ), 'F_Inputs - BP'!I2359, 'F_Input Override'!I2359 ) )</f>
        <v/>
      </c>
      <c r="J2359" s="58" t="str">
        <f xml:space="preserve"> IF( ISNA( 'F_Input Override'!J2359 ), "", IF( ISBLANK( 'F_Input Override'!J2359 ), 'F_Inputs - BP'!J2359, 'F_Input Override'!J2359 ) )</f>
        <v/>
      </c>
      <c r="K2359" s="64" t="str">
        <f xml:space="preserve"> INDEX(Lookup!C:C, MATCH('Inp - BP final'!B2359, Lookup!B:B, 0),)</f>
        <v>Plus capex WWN+</v>
      </c>
    </row>
    <row r="2360" spans="1:12">
      <c r="A2360" t="s">
        <v>360</v>
      </c>
      <c r="B2360" t="s">
        <v>188</v>
      </c>
      <c r="C2360" t="s">
        <v>189</v>
      </c>
      <c r="D2360" t="s">
        <v>47</v>
      </c>
      <c r="E2360" t="s">
        <v>41</v>
      </c>
      <c r="F2360" s="58" t="str">
        <f xml:space="preserve"> IF( ISNA( 'F_Input Override'!F2360 ), "", IF( ISBLANK( 'F_Input Override'!F2360 ), 'F_Inputs - BP'!F2360, 'F_Input Override'!F2360 ) )</f>
        <v/>
      </c>
      <c r="G2360" s="58" t="str">
        <f xml:space="preserve"> IF( ISNA( 'F_Input Override'!G2360 ), "", IF( ISBLANK( 'F_Input Override'!G2360 ), 'F_Inputs - BP'!G2360, 'F_Input Override'!G2360 ) )</f>
        <v/>
      </c>
      <c r="H2360" s="58" t="str">
        <f xml:space="preserve"> IF( ISNA( 'F_Input Override'!H2360 ), "", IF( ISBLANK( 'F_Input Override'!H2360 ), 'F_Inputs - BP'!H2360, 'F_Input Override'!H2360 ) )</f>
        <v/>
      </c>
      <c r="I2360" s="58" t="str">
        <f xml:space="preserve"> IF( ISNA( 'F_Input Override'!I2360 ), "", IF( ISBLANK( 'F_Input Override'!I2360 ), 'F_Inputs - BP'!I2360, 'F_Input Override'!I2360 ) )</f>
        <v/>
      </c>
      <c r="J2360" s="58" t="str">
        <f xml:space="preserve"> IF( ISNA( 'F_Input Override'!J2360 ), "", IF( ISBLANK( 'F_Input Override'!J2360 ), 'F_Inputs - BP'!J2360, 'F_Input Override'!J2360 ) )</f>
        <v/>
      </c>
      <c r="K2360" s="64" t="str">
        <f xml:space="preserve"> INDEX(Lookup!C:C, MATCH('Inp - BP final'!B2360, Lookup!B:B, 0),)</f>
        <v>Plus capex BIO</v>
      </c>
    </row>
    <row r="2361" spans="1:12">
      <c r="A2361" t="s">
        <v>360</v>
      </c>
      <c r="B2361" t="s">
        <v>190</v>
      </c>
      <c r="C2361" t="s">
        <v>191</v>
      </c>
      <c r="D2361" t="s">
        <v>47</v>
      </c>
      <c r="E2361" t="s">
        <v>41</v>
      </c>
      <c r="F2361" s="58" t="str">
        <f xml:space="preserve"> IF( ISNA( 'F_Input Override'!F2361 ), "", IF( ISBLANK( 'F_Input Override'!F2361 ), 'F_Inputs - BP'!F2361, 'F_Input Override'!F2361 ) )</f>
        <v/>
      </c>
      <c r="G2361" s="58" t="str">
        <f xml:space="preserve"> IF( ISNA( 'F_Input Override'!G2361 ), "", IF( ISBLANK( 'F_Input Override'!G2361 ), 'F_Inputs - BP'!G2361, 'F_Input Override'!G2361 ) )</f>
        <v/>
      </c>
      <c r="H2361" s="58" t="str">
        <f xml:space="preserve"> IF( ISNA( 'F_Input Override'!H2361 ), "", IF( ISBLANK( 'F_Input Override'!H2361 ), 'F_Inputs - BP'!H2361, 'F_Input Override'!H2361 ) )</f>
        <v/>
      </c>
      <c r="I2361" s="58" t="str">
        <f xml:space="preserve"> IF( ISNA( 'F_Input Override'!I2361 ), "", IF( ISBLANK( 'F_Input Override'!I2361 ), 'F_Inputs - BP'!I2361, 'F_Input Override'!I2361 ) )</f>
        <v/>
      </c>
      <c r="J2361" s="58" t="str">
        <f xml:space="preserve"> IF( ISNA( 'F_Input Override'!J2361 ), "", IF( ISBLANK( 'F_Input Override'!J2361 ), 'F_Inputs - BP'!J2361, 'F_Input Override'!J2361 ) )</f>
        <v/>
      </c>
      <c r="K2361" s="64" t="str">
        <f xml:space="preserve"> INDEX(Lookup!C:C, MATCH('Inp - BP final'!B2361, Lookup!B:B, 0),)</f>
        <v>Plus capex BIO</v>
      </c>
    </row>
    <row r="2362" spans="1:12">
      <c r="A2362" t="s">
        <v>360</v>
      </c>
      <c r="B2362" t="s">
        <v>192</v>
      </c>
      <c r="C2362" t="s">
        <v>193</v>
      </c>
      <c r="D2362" t="s">
        <v>47</v>
      </c>
      <c r="E2362" t="s">
        <v>41</v>
      </c>
      <c r="F2362" s="58" t="str">
        <f xml:space="preserve"> IF( ISNA( 'F_Input Override'!F2362 ), "", IF( ISBLANK( 'F_Input Override'!F2362 ), 'F_Inputs - BP'!F2362, 'F_Input Override'!F2362 ) )</f>
        <v/>
      </c>
      <c r="G2362" s="58" t="str">
        <f xml:space="preserve"> IF( ISNA( 'F_Input Override'!G2362 ), "", IF( ISBLANK( 'F_Input Override'!G2362 ), 'F_Inputs - BP'!G2362, 'F_Input Override'!G2362 ) )</f>
        <v/>
      </c>
      <c r="H2362" s="58" t="str">
        <f xml:space="preserve"> IF( ISNA( 'F_Input Override'!H2362 ), "", IF( ISBLANK( 'F_Input Override'!H2362 ), 'F_Inputs - BP'!H2362, 'F_Input Override'!H2362 ) )</f>
        <v/>
      </c>
      <c r="I2362" s="58" t="str">
        <f xml:space="preserve"> IF( ISNA( 'F_Input Override'!I2362 ), "", IF( ISBLANK( 'F_Input Override'!I2362 ), 'F_Inputs - BP'!I2362, 'F_Input Override'!I2362 ) )</f>
        <v/>
      </c>
      <c r="J2362" s="58" t="str">
        <f xml:space="preserve"> IF( ISNA( 'F_Input Override'!J2362 ), "", IF( ISBLANK( 'F_Input Override'!J2362 ), 'F_Inputs - BP'!J2362, 'F_Input Override'!J2362 ) )</f>
        <v/>
      </c>
      <c r="K2362" s="64" t="str">
        <f xml:space="preserve"> INDEX(Lookup!C:C, MATCH('Inp - BP final'!B2362, Lookup!B:B, 0),)</f>
        <v>Plus capex BIO</v>
      </c>
    </row>
    <row r="2363" spans="1:12">
      <c r="A2363" t="s">
        <v>360</v>
      </c>
      <c r="B2363" t="s">
        <v>194</v>
      </c>
      <c r="C2363" t="s">
        <v>195</v>
      </c>
      <c r="D2363" t="s">
        <v>47</v>
      </c>
      <c r="E2363" t="s">
        <v>41</v>
      </c>
      <c r="F2363" s="58" t="str">
        <f xml:space="preserve"> IF( ISNA( 'F_Input Override'!F2363 ), "", IF( ISBLANK( 'F_Input Override'!F2363 ), 'F_Inputs - BP'!F2363, 'F_Input Override'!F2363 ) )</f>
        <v/>
      </c>
      <c r="G2363" s="58" t="str">
        <f xml:space="preserve"> IF( ISNA( 'F_Input Override'!G2363 ), "", IF( ISBLANK( 'F_Input Override'!G2363 ), 'F_Inputs - BP'!G2363, 'F_Input Override'!G2363 ) )</f>
        <v/>
      </c>
      <c r="H2363" s="58" t="str">
        <f xml:space="preserve"> IF( ISNA( 'F_Input Override'!H2363 ), "", IF( ISBLANK( 'F_Input Override'!H2363 ), 'F_Inputs - BP'!H2363, 'F_Input Override'!H2363 ) )</f>
        <v/>
      </c>
      <c r="I2363" s="58" t="str">
        <f xml:space="preserve"> IF( ISNA( 'F_Input Override'!I2363 ), "", IF( ISBLANK( 'F_Input Override'!I2363 ), 'F_Inputs - BP'!I2363, 'F_Input Override'!I2363 ) )</f>
        <v/>
      </c>
      <c r="J2363" s="58" t="str">
        <f xml:space="preserve"> IF( ISNA( 'F_Input Override'!J2363 ), "", IF( ISBLANK( 'F_Input Override'!J2363 ), 'F_Inputs - BP'!J2363, 'F_Input Override'!J2363 ) )</f>
        <v/>
      </c>
      <c r="K2363" s="64" t="str">
        <f xml:space="preserve"> INDEX(Lookup!C:C, MATCH('Inp - BP final'!B2363, Lookup!B:B, 0),)</f>
        <v>Plus capex ADDN1</v>
      </c>
    </row>
    <row r="2364" spans="1:12">
      <c r="A2364" t="s">
        <v>360</v>
      </c>
      <c r="B2364" t="s">
        <v>196</v>
      </c>
      <c r="C2364" t="s">
        <v>197</v>
      </c>
      <c r="D2364" t="s">
        <v>47</v>
      </c>
      <c r="E2364" t="s">
        <v>41</v>
      </c>
      <c r="F2364" s="58" t="str">
        <f xml:space="preserve"> IF( ISNA( 'F_Input Override'!F2364 ), "", IF( ISBLANK( 'F_Input Override'!F2364 ), 'F_Inputs - BP'!F2364, 'F_Input Override'!F2364 ) )</f>
        <v/>
      </c>
      <c r="G2364" s="58" t="str">
        <f xml:space="preserve"> IF( ISNA( 'F_Input Override'!G2364 ), "", IF( ISBLANK( 'F_Input Override'!G2364 ), 'F_Inputs - BP'!G2364, 'F_Input Override'!G2364 ) )</f>
        <v/>
      </c>
      <c r="H2364" s="58" t="str">
        <f xml:space="preserve"> IF( ISNA( 'F_Input Override'!H2364 ), "", IF( ISBLANK( 'F_Input Override'!H2364 ), 'F_Inputs - BP'!H2364, 'F_Input Override'!H2364 ) )</f>
        <v/>
      </c>
      <c r="I2364" s="58" t="str">
        <f xml:space="preserve"> IF( ISNA( 'F_Input Override'!I2364 ), "", IF( ISBLANK( 'F_Input Override'!I2364 ), 'F_Inputs - BP'!I2364, 'F_Input Override'!I2364 ) )</f>
        <v/>
      </c>
      <c r="J2364" s="58" t="str">
        <f xml:space="preserve"> IF( ISNA( 'F_Input Override'!J2364 ), "", IF( ISBLANK( 'F_Input Override'!J2364 ), 'F_Inputs - BP'!J2364, 'F_Input Override'!J2364 ) )</f>
        <v/>
      </c>
      <c r="K2364" s="64" t="str">
        <f xml:space="preserve"> INDEX(Lookup!C:C, MATCH('Inp - BP final'!B2364, Lookup!B:B, 0),)</f>
        <v>Plus capex ADDN2</v>
      </c>
    </row>
    <row r="2365" spans="1:12">
      <c r="A2365" t="s">
        <v>360</v>
      </c>
      <c r="B2365" t="s">
        <v>198</v>
      </c>
      <c r="C2365" t="s">
        <v>199</v>
      </c>
      <c r="D2365" t="s">
        <v>47</v>
      </c>
      <c r="E2365" t="s">
        <v>41</v>
      </c>
      <c r="F2365" s="58">
        <f xml:space="preserve"> IF( ISNA( 'F_Input Override'!F2365 ), "", IF( ISBLANK( 'F_Input Override'!F2365 ), 'F_Inputs - BP'!F2365, 'F_Input Override'!F2365 ) )</f>
        <v>0</v>
      </c>
      <c r="G2365" s="58">
        <f xml:space="preserve"> IF( ISNA( 'F_Input Override'!G2365 ), "", IF( ISBLANK( 'F_Input Override'!G2365 ), 'F_Inputs - BP'!G2365, 'F_Input Override'!G2365 ) )</f>
        <v>0</v>
      </c>
      <c r="H2365" s="58">
        <f xml:space="preserve"> IF( ISNA( 'F_Input Override'!H2365 ), "", IF( ISBLANK( 'F_Input Override'!H2365 ), 'F_Inputs - BP'!H2365, 'F_Input Override'!H2365 ) )</f>
        <v>0</v>
      </c>
      <c r="I2365" s="58">
        <f xml:space="preserve"> IF( ISNA( 'F_Input Override'!I2365 ), "", IF( ISBLANK( 'F_Input Override'!I2365 ), 'F_Inputs - BP'!I2365, 'F_Input Override'!I2365 ) )</f>
        <v>0</v>
      </c>
      <c r="J2365" s="58">
        <f xml:space="preserve"> IF( ISNA( 'F_Input Override'!J2365 ), "", IF( ISBLANK( 'F_Input Override'!J2365 ), 'F_Inputs - BP'!J2365, 'F_Input Override'!J2365 ) )</f>
        <v>0</v>
      </c>
      <c r="K2365" s="64" t="str">
        <f xml:space="preserve"> INDEX(Lookup!C:C, MATCH('Inp - BP final'!B2365, Lookup!B:B, 0),)</f>
        <v>Plus capex Total</v>
      </c>
    </row>
    <row r="2366" spans="1:12">
      <c r="A2366" t="s">
        <v>360</v>
      </c>
      <c r="B2366" t="s">
        <v>200</v>
      </c>
      <c r="C2366" t="s">
        <v>201</v>
      </c>
      <c r="D2366" t="s">
        <v>47</v>
      </c>
      <c r="E2366" t="s">
        <v>41</v>
      </c>
      <c r="F2366" s="58" t="str">
        <f xml:space="preserve"> IF( ISNA( 'F_Input Override'!F2366 ), "", IF( ISBLANK( 'F_Input Override'!F2366 ), 'F_Inputs - BP'!F2366, 'F_Input Override'!F2366 ) )</f>
        <v/>
      </c>
      <c r="G2366" s="58" t="str">
        <f xml:space="preserve"> IF( ISNA( 'F_Input Override'!G2366 ), "", IF( ISBLANK( 'F_Input Override'!G2366 ), 'F_Inputs - BP'!G2366, 'F_Input Override'!G2366 ) )</f>
        <v/>
      </c>
      <c r="H2366" s="58" t="str">
        <f xml:space="preserve"> IF( ISNA( 'F_Input Override'!H2366 ), "", IF( ISBLANK( 'F_Input Override'!H2366 ), 'F_Inputs - BP'!H2366, 'F_Input Override'!H2366 ) )</f>
        <v/>
      </c>
      <c r="I2366" s="58" t="str">
        <f xml:space="preserve"> IF( ISNA( 'F_Input Override'!I2366 ), "", IF( ISBLANK( 'F_Input Override'!I2366 ), 'F_Inputs - BP'!I2366, 'F_Input Override'!I2366 ) )</f>
        <v/>
      </c>
      <c r="J2366" s="58" t="str">
        <f xml:space="preserve"> IF( ISNA( 'F_Input Override'!J2366 ), "", IF( ISBLANK( 'F_Input Override'!J2366 ), 'F_Inputs - BP'!J2366, 'F_Input Override'!J2366 ) )</f>
        <v/>
      </c>
      <c r="K2366" s="64" t="str">
        <f xml:space="preserve"> INDEX(Lookup!C:C, MATCH('Inp - BP final'!B2366, Lookup!B:B, 0),)</f>
        <v>Plus opex WWN+</v>
      </c>
    </row>
    <row r="2367" spans="1:12">
      <c r="A2367" t="s">
        <v>360</v>
      </c>
      <c r="B2367" t="s">
        <v>202</v>
      </c>
      <c r="C2367" t="s">
        <v>203</v>
      </c>
      <c r="D2367" t="s">
        <v>47</v>
      </c>
      <c r="E2367" t="s">
        <v>41</v>
      </c>
      <c r="F2367" s="58" t="str">
        <f xml:space="preserve"> IF( ISNA( 'F_Input Override'!F2367 ), "", IF( ISBLANK( 'F_Input Override'!F2367 ), 'F_Inputs - BP'!F2367, 'F_Input Override'!F2367 ) )</f>
        <v/>
      </c>
      <c r="G2367" s="58" t="str">
        <f xml:space="preserve"> IF( ISNA( 'F_Input Override'!G2367 ), "", IF( ISBLANK( 'F_Input Override'!G2367 ), 'F_Inputs - BP'!G2367, 'F_Input Override'!G2367 ) )</f>
        <v/>
      </c>
      <c r="H2367" s="58" t="str">
        <f xml:space="preserve"> IF( ISNA( 'F_Input Override'!H2367 ), "", IF( ISBLANK( 'F_Input Override'!H2367 ), 'F_Inputs - BP'!H2367, 'F_Input Override'!H2367 ) )</f>
        <v/>
      </c>
      <c r="I2367" s="58" t="str">
        <f xml:space="preserve"> IF( ISNA( 'F_Input Override'!I2367 ), "", IF( ISBLANK( 'F_Input Override'!I2367 ), 'F_Inputs - BP'!I2367, 'F_Input Override'!I2367 ) )</f>
        <v/>
      </c>
      <c r="J2367" s="58" t="str">
        <f xml:space="preserve"> IF( ISNA( 'F_Input Override'!J2367 ), "", IF( ISBLANK( 'F_Input Override'!J2367 ), 'F_Inputs - BP'!J2367, 'F_Input Override'!J2367 ) )</f>
        <v/>
      </c>
      <c r="K2367" s="64" t="str">
        <f xml:space="preserve"> INDEX(Lookup!C:C, MATCH('Inp - BP final'!B2367, Lookup!B:B, 0),)</f>
        <v>Plus opex WWN+</v>
      </c>
    </row>
    <row r="2368" spans="1:12">
      <c r="A2368" t="s">
        <v>360</v>
      </c>
      <c r="B2368" t="s">
        <v>204</v>
      </c>
      <c r="C2368" t="s">
        <v>205</v>
      </c>
      <c r="D2368" t="s">
        <v>47</v>
      </c>
      <c r="E2368" t="s">
        <v>41</v>
      </c>
      <c r="F2368" s="58" t="str">
        <f xml:space="preserve"> IF( ISNA( 'F_Input Override'!F2368 ), "", IF( ISBLANK( 'F_Input Override'!F2368 ), 'F_Inputs - BP'!F2368, 'F_Input Override'!F2368 ) )</f>
        <v/>
      </c>
      <c r="G2368" s="58" t="str">
        <f xml:space="preserve"> IF( ISNA( 'F_Input Override'!G2368 ), "", IF( ISBLANK( 'F_Input Override'!G2368 ), 'F_Inputs - BP'!G2368, 'F_Input Override'!G2368 ) )</f>
        <v/>
      </c>
      <c r="H2368" s="58" t="str">
        <f xml:space="preserve"> IF( ISNA( 'F_Input Override'!H2368 ), "", IF( ISBLANK( 'F_Input Override'!H2368 ), 'F_Inputs - BP'!H2368, 'F_Input Override'!H2368 ) )</f>
        <v/>
      </c>
      <c r="I2368" s="58" t="str">
        <f xml:space="preserve"> IF( ISNA( 'F_Input Override'!I2368 ), "", IF( ISBLANK( 'F_Input Override'!I2368 ), 'F_Inputs - BP'!I2368, 'F_Input Override'!I2368 ) )</f>
        <v/>
      </c>
      <c r="J2368" s="58" t="str">
        <f xml:space="preserve"> IF( ISNA( 'F_Input Override'!J2368 ), "", IF( ISBLANK( 'F_Input Override'!J2368 ), 'F_Inputs - BP'!J2368, 'F_Input Override'!J2368 ) )</f>
        <v/>
      </c>
      <c r="K2368" s="64" t="str">
        <f xml:space="preserve"> INDEX(Lookup!C:C, MATCH('Inp - BP final'!B2368, Lookup!B:B, 0),)</f>
        <v>Plus opex WWN+</v>
      </c>
    </row>
    <row r="2369" spans="1:11">
      <c r="A2369" t="s">
        <v>360</v>
      </c>
      <c r="B2369" t="s">
        <v>206</v>
      </c>
      <c r="C2369" t="s">
        <v>207</v>
      </c>
      <c r="D2369" t="s">
        <v>47</v>
      </c>
      <c r="E2369" t="s">
        <v>41</v>
      </c>
      <c r="F2369" s="58" t="str">
        <f xml:space="preserve"> IF( ISNA( 'F_Input Override'!F2369 ), "", IF( ISBLANK( 'F_Input Override'!F2369 ), 'F_Inputs - BP'!F2369, 'F_Input Override'!F2369 ) )</f>
        <v/>
      </c>
      <c r="G2369" s="58" t="str">
        <f xml:space="preserve"> IF( ISNA( 'F_Input Override'!G2369 ), "", IF( ISBLANK( 'F_Input Override'!G2369 ), 'F_Inputs - BP'!G2369, 'F_Input Override'!G2369 ) )</f>
        <v/>
      </c>
      <c r="H2369" s="58" t="str">
        <f xml:space="preserve"> IF( ISNA( 'F_Input Override'!H2369 ), "", IF( ISBLANK( 'F_Input Override'!H2369 ), 'F_Inputs - BP'!H2369, 'F_Input Override'!H2369 ) )</f>
        <v/>
      </c>
      <c r="I2369" s="58" t="str">
        <f xml:space="preserve"> IF( ISNA( 'F_Input Override'!I2369 ), "", IF( ISBLANK( 'F_Input Override'!I2369 ), 'F_Inputs - BP'!I2369, 'F_Input Override'!I2369 ) )</f>
        <v/>
      </c>
      <c r="J2369" s="58" t="str">
        <f xml:space="preserve"> IF( ISNA( 'F_Input Override'!J2369 ), "", IF( ISBLANK( 'F_Input Override'!J2369 ), 'F_Inputs - BP'!J2369, 'F_Input Override'!J2369 ) )</f>
        <v/>
      </c>
      <c r="K2369" s="64" t="str">
        <f xml:space="preserve"> INDEX(Lookup!C:C, MATCH('Inp - BP final'!B2369, Lookup!B:B, 0),)</f>
        <v>Plus opex WWN+</v>
      </c>
    </row>
    <row r="2370" spans="1:11">
      <c r="A2370" t="s">
        <v>360</v>
      </c>
      <c r="B2370" t="s">
        <v>208</v>
      </c>
      <c r="C2370" t="s">
        <v>209</v>
      </c>
      <c r="D2370" t="s">
        <v>47</v>
      </c>
      <c r="E2370" t="s">
        <v>41</v>
      </c>
      <c r="F2370" s="58" t="str">
        <f xml:space="preserve"> IF( ISNA( 'F_Input Override'!F2370 ), "", IF( ISBLANK( 'F_Input Override'!F2370 ), 'F_Inputs - BP'!F2370, 'F_Input Override'!F2370 ) )</f>
        <v/>
      </c>
      <c r="G2370" s="58" t="str">
        <f xml:space="preserve"> IF( ISNA( 'F_Input Override'!G2370 ), "", IF( ISBLANK( 'F_Input Override'!G2370 ), 'F_Inputs - BP'!G2370, 'F_Input Override'!G2370 ) )</f>
        <v/>
      </c>
      <c r="H2370" s="58" t="str">
        <f xml:space="preserve"> IF( ISNA( 'F_Input Override'!H2370 ), "", IF( ISBLANK( 'F_Input Override'!H2370 ), 'F_Inputs - BP'!H2370, 'F_Input Override'!H2370 ) )</f>
        <v/>
      </c>
      <c r="I2370" s="58" t="str">
        <f xml:space="preserve"> IF( ISNA( 'F_Input Override'!I2370 ), "", IF( ISBLANK( 'F_Input Override'!I2370 ), 'F_Inputs - BP'!I2370, 'F_Input Override'!I2370 ) )</f>
        <v/>
      </c>
      <c r="J2370" s="58" t="str">
        <f xml:space="preserve"> IF( ISNA( 'F_Input Override'!J2370 ), "", IF( ISBLANK( 'F_Input Override'!J2370 ), 'F_Inputs - BP'!J2370, 'F_Input Override'!J2370 ) )</f>
        <v/>
      </c>
      <c r="K2370" s="64" t="str">
        <f xml:space="preserve"> INDEX(Lookup!C:C, MATCH('Inp - BP final'!B2370, Lookup!B:B, 0),)</f>
        <v>Plus opex WWN+</v>
      </c>
    </row>
    <row r="2371" spans="1:11">
      <c r="A2371" t="s">
        <v>360</v>
      </c>
      <c r="B2371" t="s">
        <v>210</v>
      </c>
      <c r="C2371" t="s">
        <v>211</v>
      </c>
      <c r="D2371" t="s">
        <v>47</v>
      </c>
      <c r="E2371" t="s">
        <v>41</v>
      </c>
      <c r="F2371" s="58" t="str">
        <f xml:space="preserve"> IF( ISNA( 'F_Input Override'!F2371 ), "", IF( ISBLANK( 'F_Input Override'!F2371 ), 'F_Inputs - BP'!F2371, 'F_Input Override'!F2371 ) )</f>
        <v/>
      </c>
      <c r="G2371" s="58" t="str">
        <f xml:space="preserve"> IF( ISNA( 'F_Input Override'!G2371 ), "", IF( ISBLANK( 'F_Input Override'!G2371 ), 'F_Inputs - BP'!G2371, 'F_Input Override'!G2371 ) )</f>
        <v/>
      </c>
      <c r="H2371" s="58" t="str">
        <f xml:space="preserve"> IF( ISNA( 'F_Input Override'!H2371 ), "", IF( ISBLANK( 'F_Input Override'!H2371 ), 'F_Inputs - BP'!H2371, 'F_Input Override'!H2371 ) )</f>
        <v/>
      </c>
      <c r="I2371" s="58" t="str">
        <f xml:space="preserve"> IF( ISNA( 'F_Input Override'!I2371 ), "", IF( ISBLANK( 'F_Input Override'!I2371 ), 'F_Inputs - BP'!I2371, 'F_Input Override'!I2371 ) )</f>
        <v/>
      </c>
      <c r="J2371" s="58" t="str">
        <f xml:space="preserve"> IF( ISNA( 'F_Input Override'!J2371 ), "", IF( ISBLANK( 'F_Input Override'!J2371 ), 'F_Inputs - BP'!J2371, 'F_Input Override'!J2371 ) )</f>
        <v/>
      </c>
      <c r="K2371" s="64" t="str">
        <f xml:space="preserve"> INDEX(Lookup!C:C, MATCH('Inp - BP final'!B2371, Lookup!B:B, 0),)</f>
        <v>Plus opex BIO</v>
      </c>
    </row>
    <row r="2372" spans="1:11">
      <c r="A2372" t="s">
        <v>360</v>
      </c>
      <c r="B2372" t="s">
        <v>212</v>
      </c>
      <c r="C2372" t="s">
        <v>213</v>
      </c>
      <c r="D2372" t="s">
        <v>47</v>
      </c>
      <c r="E2372" t="s">
        <v>41</v>
      </c>
      <c r="F2372" s="58" t="str">
        <f xml:space="preserve"> IF( ISNA( 'F_Input Override'!F2372 ), "", IF( ISBLANK( 'F_Input Override'!F2372 ), 'F_Inputs - BP'!F2372, 'F_Input Override'!F2372 ) )</f>
        <v/>
      </c>
      <c r="G2372" s="58" t="str">
        <f xml:space="preserve"> IF( ISNA( 'F_Input Override'!G2372 ), "", IF( ISBLANK( 'F_Input Override'!G2372 ), 'F_Inputs - BP'!G2372, 'F_Input Override'!G2372 ) )</f>
        <v/>
      </c>
      <c r="H2372" s="58" t="str">
        <f xml:space="preserve"> IF( ISNA( 'F_Input Override'!H2372 ), "", IF( ISBLANK( 'F_Input Override'!H2372 ), 'F_Inputs - BP'!H2372, 'F_Input Override'!H2372 ) )</f>
        <v/>
      </c>
      <c r="I2372" s="58" t="str">
        <f xml:space="preserve"> IF( ISNA( 'F_Input Override'!I2372 ), "", IF( ISBLANK( 'F_Input Override'!I2372 ), 'F_Inputs - BP'!I2372, 'F_Input Override'!I2372 ) )</f>
        <v/>
      </c>
      <c r="J2372" s="58" t="str">
        <f xml:space="preserve"> IF( ISNA( 'F_Input Override'!J2372 ), "", IF( ISBLANK( 'F_Input Override'!J2372 ), 'F_Inputs - BP'!J2372, 'F_Input Override'!J2372 ) )</f>
        <v/>
      </c>
      <c r="K2372" s="64" t="str">
        <f xml:space="preserve"> INDEX(Lookup!C:C, MATCH('Inp - BP final'!B2372, Lookup!B:B, 0),)</f>
        <v>Plus opex BIO</v>
      </c>
    </row>
    <row r="2373" spans="1:11">
      <c r="A2373" t="s">
        <v>360</v>
      </c>
      <c r="B2373" t="s">
        <v>214</v>
      </c>
      <c r="C2373" t="s">
        <v>215</v>
      </c>
      <c r="D2373" t="s">
        <v>47</v>
      </c>
      <c r="E2373" t="s">
        <v>41</v>
      </c>
      <c r="F2373" s="58" t="str">
        <f xml:space="preserve"> IF( ISNA( 'F_Input Override'!F2373 ), "", IF( ISBLANK( 'F_Input Override'!F2373 ), 'F_Inputs - BP'!F2373, 'F_Input Override'!F2373 ) )</f>
        <v/>
      </c>
      <c r="G2373" s="58" t="str">
        <f xml:space="preserve"> IF( ISNA( 'F_Input Override'!G2373 ), "", IF( ISBLANK( 'F_Input Override'!G2373 ), 'F_Inputs - BP'!G2373, 'F_Input Override'!G2373 ) )</f>
        <v/>
      </c>
      <c r="H2373" s="58" t="str">
        <f xml:space="preserve"> IF( ISNA( 'F_Input Override'!H2373 ), "", IF( ISBLANK( 'F_Input Override'!H2373 ), 'F_Inputs - BP'!H2373, 'F_Input Override'!H2373 ) )</f>
        <v/>
      </c>
      <c r="I2373" s="58" t="str">
        <f xml:space="preserve"> IF( ISNA( 'F_Input Override'!I2373 ), "", IF( ISBLANK( 'F_Input Override'!I2373 ), 'F_Inputs - BP'!I2373, 'F_Input Override'!I2373 ) )</f>
        <v/>
      </c>
      <c r="J2373" s="58" t="str">
        <f xml:space="preserve"> IF( ISNA( 'F_Input Override'!J2373 ), "", IF( ISBLANK( 'F_Input Override'!J2373 ), 'F_Inputs - BP'!J2373, 'F_Input Override'!J2373 ) )</f>
        <v/>
      </c>
      <c r="K2373" s="64" t="str">
        <f xml:space="preserve"> INDEX(Lookup!C:C, MATCH('Inp - BP final'!B2373, Lookup!B:B, 0),)</f>
        <v>Plus opex BIO</v>
      </c>
    </row>
    <row r="2374" spans="1:11">
      <c r="A2374" t="s">
        <v>360</v>
      </c>
      <c r="B2374" t="s">
        <v>216</v>
      </c>
      <c r="C2374" t="s">
        <v>217</v>
      </c>
      <c r="D2374" t="s">
        <v>47</v>
      </c>
      <c r="E2374" t="s">
        <v>41</v>
      </c>
      <c r="F2374" s="58" t="str">
        <f xml:space="preserve"> IF( ISNA( 'F_Input Override'!F2374 ), "", IF( ISBLANK( 'F_Input Override'!F2374 ), 'F_Inputs - BP'!F2374, 'F_Input Override'!F2374 ) )</f>
        <v/>
      </c>
      <c r="G2374" s="58" t="str">
        <f xml:space="preserve"> IF( ISNA( 'F_Input Override'!G2374 ), "", IF( ISBLANK( 'F_Input Override'!G2374 ), 'F_Inputs - BP'!G2374, 'F_Input Override'!G2374 ) )</f>
        <v/>
      </c>
      <c r="H2374" s="58" t="str">
        <f xml:space="preserve"> IF( ISNA( 'F_Input Override'!H2374 ), "", IF( ISBLANK( 'F_Input Override'!H2374 ), 'F_Inputs - BP'!H2374, 'F_Input Override'!H2374 ) )</f>
        <v/>
      </c>
      <c r="I2374" s="58" t="str">
        <f xml:space="preserve"> IF( ISNA( 'F_Input Override'!I2374 ), "", IF( ISBLANK( 'F_Input Override'!I2374 ), 'F_Inputs - BP'!I2374, 'F_Input Override'!I2374 ) )</f>
        <v/>
      </c>
      <c r="J2374" s="58" t="str">
        <f xml:space="preserve"> IF( ISNA( 'F_Input Override'!J2374 ), "", IF( ISBLANK( 'F_Input Override'!J2374 ), 'F_Inputs - BP'!J2374, 'F_Input Override'!J2374 ) )</f>
        <v/>
      </c>
      <c r="K2374" s="64" t="str">
        <f xml:space="preserve"> INDEX(Lookup!C:C, MATCH('Inp - BP final'!B2374, Lookup!B:B, 0),)</f>
        <v>Plus opex ADDN1</v>
      </c>
    </row>
    <row r="2375" spans="1:11">
      <c r="A2375" t="s">
        <v>360</v>
      </c>
      <c r="B2375" t="s">
        <v>218</v>
      </c>
      <c r="C2375" t="s">
        <v>219</v>
      </c>
      <c r="D2375" t="s">
        <v>47</v>
      </c>
      <c r="E2375" t="s">
        <v>41</v>
      </c>
      <c r="F2375" s="58" t="str">
        <f xml:space="preserve"> IF( ISNA( 'F_Input Override'!F2375 ), "", IF( ISBLANK( 'F_Input Override'!F2375 ), 'F_Inputs - BP'!F2375, 'F_Input Override'!F2375 ) )</f>
        <v/>
      </c>
      <c r="G2375" s="58" t="str">
        <f xml:space="preserve"> IF( ISNA( 'F_Input Override'!G2375 ), "", IF( ISBLANK( 'F_Input Override'!G2375 ), 'F_Inputs - BP'!G2375, 'F_Input Override'!G2375 ) )</f>
        <v/>
      </c>
      <c r="H2375" s="58" t="str">
        <f xml:space="preserve"> IF( ISNA( 'F_Input Override'!H2375 ), "", IF( ISBLANK( 'F_Input Override'!H2375 ), 'F_Inputs - BP'!H2375, 'F_Input Override'!H2375 ) )</f>
        <v/>
      </c>
      <c r="I2375" s="58" t="str">
        <f xml:space="preserve"> IF( ISNA( 'F_Input Override'!I2375 ), "", IF( ISBLANK( 'F_Input Override'!I2375 ), 'F_Inputs - BP'!I2375, 'F_Input Override'!I2375 ) )</f>
        <v/>
      </c>
      <c r="J2375" s="58" t="str">
        <f xml:space="preserve"> IF( ISNA( 'F_Input Override'!J2375 ), "", IF( ISBLANK( 'F_Input Override'!J2375 ), 'F_Inputs - BP'!J2375, 'F_Input Override'!J2375 ) )</f>
        <v/>
      </c>
      <c r="K2375" s="64" t="str">
        <f xml:space="preserve"> INDEX(Lookup!C:C, MATCH('Inp - BP final'!B2375, Lookup!B:B, 0),)</f>
        <v>Plus opex ADDN2</v>
      </c>
    </row>
    <row r="2376" spans="1:11">
      <c r="A2376" t="s">
        <v>360</v>
      </c>
      <c r="B2376" t="s">
        <v>220</v>
      </c>
      <c r="C2376" t="s">
        <v>221</v>
      </c>
      <c r="D2376" t="s">
        <v>47</v>
      </c>
      <c r="E2376" t="s">
        <v>41</v>
      </c>
      <c r="F2376" s="58">
        <f xml:space="preserve"> IF( ISNA( 'F_Input Override'!F2376 ), "", IF( ISBLANK( 'F_Input Override'!F2376 ), 'F_Inputs - BP'!F2376, 'F_Input Override'!F2376 ) )</f>
        <v>0</v>
      </c>
      <c r="G2376" s="58">
        <f xml:space="preserve"> IF( ISNA( 'F_Input Override'!G2376 ), "", IF( ISBLANK( 'F_Input Override'!G2376 ), 'F_Inputs - BP'!G2376, 'F_Input Override'!G2376 ) )</f>
        <v>0</v>
      </c>
      <c r="H2376" s="58">
        <f xml:space="preserve"> IF( ISNA( 'F_Input Override'!H2376 ), "", IF( ISBLANK( 'F_Input Override'!H2376 ), 'F_Inputs - BP'!H2376, 'F_Input Override'!H2376 ) )</f>
        <v>0</v>
      </c>
      <c r="I2376" s="58">
        <f xml:space="preserve"> IF( ISNA( 'F_Input Override'!I2376 ), "", IF( ISBLANK( 'F_Input Override'!I2376 ), 'F_Inputs - BP'!I2376, 'F_Input Override'!I2376 ) )</f>
        <v>0</v>
      </c>
      <c r="J2376" s="58">
        <f xml:space="preserve"> IF( ISNA( 'F_Input Override'!J2376 ), "", IF( ISBLANK( 'F_Input Override'!J2376 ), 'F_Inputs - BP'!J2376, 'F_Input Override'!J2376 ) )</f>
        <v>0</v>
      </c>
      <c r="K2376" s="64" t="str">
        <f xml:space="preserve"> INDEX(Lookup!C:C, MATCH('Inp - BP final'!B2376, Lookup!B:B, 0),)</f>
        <v>Plus opex Total</v>
      </c>
    </row>
    <row r="2377" spans="1:11">
      <c r="A2377" t="s">
        <v>360</v>
      </c>
      <c r="B2377" t="s">
        <v>222</v>
      </c>
      <c r="C2377" t="s">
        <v>223</v>
      </c>
      <c r="D2377" t="s">
        <v>47</v>
      </c>
      <c r="E2377" t="s">
        <v>41</v>
      </c>
      <c r="F2377" s="58">
        <f xml:space="preserve"> IF( ISNA( 'F_Input Override'!F2377 ), "", IF( ISBLANK( 'F_Input Override'!F2377 ), 'F_Inputs - BP'!F2377, 'F_Input Override'!F2377 ) )</f>
        <v>0</v>
      </c>
      <c r="G2377" s="58">
        <f xml:space="preserve"> IF( ISNA( 'F_Input Override'!G2377 ), "", IF( ISBLANK( 'F_Input Override'!G2377 ), 'F_Inputs - BP'!G2377, 'F_Input Override'!G2377 ) )</f>
        <v>0</v>
      </c>
      <c r="H2377" s="58">
        <f xml:space="preserve"> IF( ISNA( 'F_Input Override'!H2377 ), "", IF( ISBLANK( 'F_Input Override'!H2377 ), 'F_Inputs - BP'!H2377, 'F_Input Override'!H2377 ) )</f>
        <v>0</v>
      </c>
      <c r="I2377" s="58">
        <f xml:space="preserve"> IF( ISNA( 'F_Input Override'!I2377 ), "", IF( ISBLANK( 'F_Input Override'!I2377 ), 'F_Inputs - BP'!I2377, 'F_Input Override'!I2377 ) )</f>
        <v>0</v>
      </c>
      <c r="J2377" s="58">
        <f xml:space="preserve"> IF( ISNA( 'F_Input Override'!J2377 ), "", IF( ISBLANK( 'F_Input Override'!J2377 ), 'F_Inputs - BP'!J2377, 'F_Input Override'!J2377 ) )</f>
        <v>0</v>
      </c>
      <c r="K2377" s="64" t="str">
        <f xml:space="preserve"> INDEX(Lookup!C:C, MATCH('Inp - BP final'!B2377, Lookup!B:B, 0),)</f>
        <v>Plus totex WWN+</v>
      </c>
    </row>
    <row r="2378" spans="1:11">
      <c r="A2378" t="s">
        <v>360</v>
      </c>
      <c r="B2378" t="s">
        <v>224</v>
      </c>
      <c r="C2378" t="s">
        <v>225</v>
      </c>
      <c r="D2378" t="s">
        <v>47</v>
      </c>
      <c r="E2378" t="s">
        <v>41</v>
      </c>
      <c r="F2378" s="58">
        <f xml:space="preserve"> IF( ISNA( 'F_Input Override'!F2378 ), "", IF( ISBLANK( 'F_Input Override'!F2378 ), 'F_Inputs - BP'!F2378, 'F_Input Override'!F2378 ) )</f>
        <v>0</v>
      </c>
      <c r="G2378" s="58">
        <f xml:space="preserve"> IF( ISNA( 'F_Input Override'!G2378 ), "", IF( ISBLANK( 'F_Input Override'!G2378 ), 'F_Inputs - BP'!G2378, 'F_Input Override'!G2378 ) )</f>
        <v>0</v>
      </c>
      <c r="H2378" s="58">
        <f xml:space="preserve"> IF( ISNA( 'F_Input Override'!H2378 ), "", IF( ISBLANK( 'F_Input Override'!H2378 ), 'F_Inputs - BP'!H2378, 'F_Input Override'!H2378 ) )</f>
        <v>0</v>
      </c>
      <c r="I2378" s="58">
        <f xml:space="preserve"> IF( ISNA( 'F_Input Override'!I2378 ), "", IF( ISBLANK( 'F_Input Override'!I2378 ), 'F_Inputs - BP'!I2378, 'F_Input Override'!I2378 ) )</f>
        <v>0</v>
      </c>
      <c r="J2378" s="58">
        <f xml:space="preserve"> IF( ISNA( 'F_Input Override'!J2378 ), "", IF( ISBLANK( 'F_Input Override'!J2378 ), 'F_Inputs - BP'!J2378, 'F_Input Override'!J2378 ) )</f>
        <v>0</v>
      </c>
      <c r="K2378" s="64" t="str">
        <f xml:space="preserve"> INDEX(Lookup!C:C, MATCH('Inp - BP final'!B2378, Lookup!B:B, 0),)</f>
        <v>Plus totex WWN+</v>
      </c>
    </row>
    <row r="2379" spans="1:11">
      <c r="A2379" t="s">
        <v>360</v>
      </c>
      <c r="B2379" t="s">
        <v>226</v>
      </c>
      <c r="C2379" t="s">
        <v>227</v>
      </c>
      <c r="D2379" t="s">
        <v>47</v>
      </c>
      <c r="E2379" t="s">
        <v>41</v>
      </c>
      <c r="F2379" s="58">
        <f xml:space="preserve"> IF( ISNA( 'F_Input Override'!F2379 ), "", IF( ISBLANK( 'F_Input Override'!F2379 ), 'F_Inputs - BP'!F2379, 'F_Input Override'!F2379 ) )</f>
        <v>0</v>
      </c>
      <c r="G2379" s="58">
        <f xml:space="preserve"> IF( ISNA( 'F_Input Override'!G2379 ), "", IF( ISBLANK( 'F_Input Override'!G2379 ), 'F_Inputs - BP'!G2379, 'F_Input Override'!G2379 ) )</f>
        <v>0</v>
      </c>
      <c r="H2379" s="58">
        <f xml:space="preserve"> IF( ISNA( 'F_Input Override'!H2379 ), "", IF( ISBLANK( 'F_Input Override'!H2379 ), 'F_Inputs - BP'!H2379, 'F_Input Override'!H2379 ) )</f>
        <v>0</v>
      </c>
      <c r="I2379" s="58">
        <f xml:space="preserve"> IF( ISNA( 'F_Input Override'!I2379 ), "", IF( ISBLANK( 'F_Input Override'!I2379 ), 'F_Inputs - BP'!I2379, 'F_Input Override'!I2379 ) )</f>
        <v>0</v>
      </c>
      <c r="J2379" s="58">
        <f xml:space="preserve"> IF( ISNA( 'F_Input Override'!J2379 ), "", IF( ISBLANK( 'F_Input Override'!J2379 ), 'F_Inputs - BP'!J2379, 'F_Input Override'!J2379 ) )</f>
        <v>0</v>
      </c>
      <c r="K2379" s="64" t="str">
        <f xml:space="preserve"> INDEX(Lookup!C:C, MATCH('Inp - BP final'!B2379, Lookup!B:B, 0),)</f>
        <v>Plus totex WWN+</v>
      </c>
    </row>
    <row r="2380" spans="1:11">
      <c r="A2380" t="s">
        <v>360</v>
      </c>
      <c r="B2380" t="s">
        <v>228</v>
      </c>
      <c r="C2380" t="s">
        <v>229</v>
      </c>
      <c r="D2380" t="s">
        <v>47</v>
      </c>
      <c r="E2380" t="s">
        <v>41</v>
      </c>
      <c r="F2380" s="58">
        <f xml:space="preserve"> IF( ISNA( 'F_Input Override'!F2380 ), "", IF( ISBLANK( 'F_Input Override'!F2380 ), 'F_Inputs - BP'!F2380, 'F_Input Override'!F2380 ) )</f>
        <v>0</v>
      </c>
      <c r="G2380" s="58">
        <f xml:space="preserve"> IF( ISNA( 'F_Input Override'!G2380 ), "", IF( ISBLANK( 'F_Input Override'!G2380 ), 'F_Inputs - BP'!G2380, 'F_Input Override'!G2380 ) )</f>
        <v>0</v>
      </c>
      <c r="H2380" s="58">
        <f xml:space="preserve"> IF( ISNA( 'F_Input Override'!H2380 ), "", IF( ISBLANK( 'F_Input Override'!H2380 ), 'F_Inputs - BP'!H2380, 'F_Input Override'!H2380 ) )</f>
        <v>0</v>
      </c>
      <c r="I2380" s="58">
        <f xml:space="preserve"> IF( ISNA( 'F_Input Override'!I2380 ), "", IF( ISBLANK( 'F_Input Override'!I2380 ), 'F_Inputs - BP'!I2380, 'F_Input Override'!I2380 ) )</f>
        <v>0</v>
      </c>
      <c r="J2380" s="58">
        <f xml:space="preserve"> IF( ISNA( 'F_Input Override'!J2380 ), "", IF( ISBLANK( 'F_Input Override'!J2380 ), 'F_Inputs - BP'!J2380, 'F_Input Override'!J2380 ) )</f>
        <v>0</v>
      </c>
      <c r="K2380" s="64" t="str">
        <f xml:space="preserve"> INDEX(Lookup!C:C, MATCH('Inp - BP final'!B2380, Lookup!B:B, 0),)</f>
        <v>Plus totex WWN+</v>
      </c>
    </row>
    <row r="2381" spans="1:11">
      <c r="A2381" t="s">
        <v>360</v>
      </c>
      <c r="B2381" t="s">
        <v>230</v>
      </c>
      <c r="C2381" t="s">
        <v>231</v>
      </c>
      <c r="D2381" t="s">
        <v>47</v>
      </c>
      <c r="E2381" t="s">
        <v>41</v>
      </c>
      <c r="F2381" s="58">
        <f xml:space="preserve"> IF( ISNA( 'F_Input Override'!F2381 ), "", IF( ISBLANK( 'F_Input Override'!F2381 ), 'F_Inputs - BP'!F2381, 'F_Input Override'!F2381 ) )</f>
        <v>0</v>
      </c>
      <c r="G2381" s="58">
        <f xml:space="preserve"> IF( ISNA( 'F_Input Override'!G2381 ), "", IF( ISBLANK( 'F_Input Override'!G2381 ), 'F_Inputs - BP'!G2381, 'F_Input Override'!G2381 ) )</f>
        <v>0</v>
      </c>
      <c r="H2381" s="58">
        <f xml:space="preserve"> IF( ISNA( 'F_Input Override'!H2381 ), "", IF( ISBLANK( 'F_Input Override'!H2381 ), 'F_Inputs - BP'!H2381, 'F_Input Override'!H2381 ) )</f>
        <v>0</v>
      </c>
      <c r="I2381" s="58">
        <f xml:space="preserve"> IF( ISNA( 'F_Input Override'!I2381 ), "", IF( ISBLANK( 'F_Input Override'!I2381 ), 'F_Inputs - BP'!I2381, 'F_Input Override'!I2381 ) )</f>
        <v>0</v>
      </c>
      <c r="J2381" s="58">
        <f xml:space="preserve"> IF( ISNA( 'F_Input Override'!J2381 ), "", IF( ISBLANK( 'F_Input Override'!J2381 ), 'F_Inputs - BP'!J2381, 'F_Input Override'!J2381 ) )</f>
        <v>0</v>
      </c>
      <c r="K2381" s="64" t="str">
        <f xml:space="preserve"> INDEX(Lookup!C:C, MATCH('Inp - BP final'!B2381, Lookup!B:B, 0),)</f>
        <v>Plus totex WWN+</v>
      </c>
    </row>
    <row r="2382" spans="1:11">
      <c r="A2382" t="s">
        <v>360</v>
      </c>
      <c r="B2382" t="s">
        <v>232</v>
      </c>
      <c r="C2382" t="s">
        <v>233</v>
      </c>
      <c r="D2382" t="s">
        <v>47</v>
      </c>
      <c r="E2382" t="s">
        <v>41</v>
      </c>
      <c r="F2382" s="58">
        <f xml:space="preserve"> IF( ISNA( 'F_Input Override'!F2382 ), "", IF( ISBLANK( 'F_Input Override'!F2382 ), 'F_Inputs - BP'!F2382, 'F_Input Override'!F2382 ) )</f>
        <v>0</v>
      </c>
      <c r="G2382" s="58">
        <f xml:space="preserve"> IF( ISNA( 'F_Input Override'!G2382 ), "", IF( ISBLANK( 'F_Input Override'!G2382 ), 'F_Inputs - BP'!G2382, 'F_Input Override'!G2382 ) )</f>
        <v>0</v>
      </c>
      <c r="H2382" s="58">
        <f xml:space="preserve"> IF( ISNA( 'F_Input Override'!H2382 ), "", IF( ISBLANK( 'F_Input Override'!H2382 ), 'F_Inputs - BP'!H2382, 'F_Input Override'!H2382 ) )</f>
        <v>0</v>
      </c>
      <c r="I2382" s="58">
        <f xml:space="preserve"> IF( ISNA( 'F_Input Override'!I2382 ), "", IF( ISBLANK( 'F_Input Override'!I2382 ), 'F_Inputs - BP'!I2382, 'F_Input Override'!I2382 ) )</f>
        <v>0</v>
      </c>
      <c r="J2382" s="58">
        <f xml:space="preserve"> IF( ISNA( 'F_Input Override'!J2382 ), "", IF( ISBLANK( 'F_Input Override'!J2382 ), 'F_Inputs - BP'!J2382, 'F_Input Override'!J2382 ) )</f>
        <v>0</v>
      </c>
      <c r="K2382" s="64" t="str">
        <f xml:space="preserve"> INDEX(Lookup!C:C, MATCH('Inp - BP final'!B2382, Lookup!B:B, 0),)</f>
        <v>Plus totex BIO</v>
      </c>
    </row>
    <row r="2383" spans="1:11">
      <c r="A2383" t="s">
        <v>360</v>
      </c>
      <c r="B2383" t="s">
        <v>234</v>
      </c>
      <c r="C2383" t="s">
        <v>235</v>
      </c>
      <c r="D2383" t="s">
        <v>47</v>
      </c>
      <c r="E2383" t="s">
        <v>41</v>
      </c>
      <c r="F2383" s="58">
        <f xml:space="preserve"> IF( ISNA( 'F_Input Override'!F2383 ), "", IF( ISBLANK( 'F_Input Override'!F2383 ), 'F_Inputs - BP'!F2383, 'F_Input Override'!F2383 ) )</f>
        <v>0</v>
      </c>
      <c r="G2383" s="58">
        <f xml:space="preserve"> IF( ISNA( 'F_Input Override'!G2383 ), "", IF( ISBLANK( 'F_Input Override'!G2383 ), 'F_Inputs - BP'!G2383, 'F_Input Override'!G2383 ) )</f>
        <v>0</v>
      </c>
      <c r="H2383" s="58">
        <f xml:space="preserve"> IF( ISNA( 'F_Input Override'!H2383 ), "", IF( ISBLANK( 'F_Input Override'!H2383 ), 'F_Inputs - BP'!H2383, 'F_Input Override'!H2383 ) )</f>
        <v>0</v>
      </c>
      <c r="I2383" s="58">
        <f xml:space="preserve"> IF( ISNA( 'F_Input Override'!I2383 ), "", IF( ISBLANK( 'F_Input Override'!I2383 ), 'F_Inputs - BP'!I2383, 'F_Input Override'!I2383 ) )</f>
        <v>0</v>
      </c>
      <c r="J2383" s="58">
        <f xml:space="preserve"> IF( ISNA( 'F_Input Override'!J2383 ), "", IF( ISBLANK( 'F_Input Override'!J2383 ), 'F_Inputs - BP'!J2383, 'F_Input Override'!J2383 ) )</f>
        <v>0</v>
      </c>
      <c r="K2383" s="64" t="str">
        <f xml:space="preserve"> INDEX(Lookup!C:C, MATCH('Inp - BP final'!B2383, Lookup!B:B, 0),)</f>
        <v>Plus totex BIO</v>
      </c>
    </row>
    <row r="2384" spans="1:11">
      <c r="A2384" t="s">
        <v>360</v>
      </c>
      <c r="B2384" t="s">
        <v>236</v>
      </c>
      <c r="C2384" t="s">
        <v>237</v>
      </c>
      <c r="D2384" t="s">
        <v>47</v>
      </c>
      <c r="E2384" t="s">
        <v>41</v>
      </c>
      <c r="F2384" s="58">
        <f xml:space="preserve"> IF( ISNA( 'F_Input Override'!F2384 ), "", IF( ISBLANK( 'F_Input Override'!F2384 ), 'F_Inputs - BP'!F2384, 'F_Input Override'!F2384 ) )</f>
        <v>0</v>
      </c>
      <c r="G2384" s="58">
        <f xml:space="preserve"> IF( ISNA( 'F_Input Override'!G2384 ), "", IF( ISBLANK( 'F_Input Override'!G2384 ), 'F_Inputs - BP'!G2384, 'F_Input Override'!G2384 ) )</f>
        <v>0</v>
      </c>
      <c r="H2384" s="58">
        <f xml:space="preserve"> IF( ISNA( 'F_Input Override'!H2384 ), "", IF( ISBLANK( 'F_Input Override'!H2384 ), 'F_Inputs - BP'!H2384, 'F_Input Override'!H2384 ) )</f>
        <v>0</v>
      </c>
      <c r="I2384" s="58">
        <f xml:space="preserve"> IF( ISNA( 'F_Input Override'!I2384 ), "", IF( ISBLANK( 'F_Input Override'!I2384 ), 'F_Inputs - BP'!I2384, 'F_Input Override'!I2384 ) )</f>
        <v>0</v>
      </c>
      <c r="J2384" s="58">
        <f xml:space="preserve"> IF( ISNA( 'F_Input Override'!J2384 ), "", IF( ISBLANK( 'F_Input Override'!J2384 ), 'F_Inputs - BP'!J2384, 'F_Input Override'!J2384 ) )</f>
        <v>0</v>
      </c>
      <c r="K2384" s="64" t="str">
        <f xml:space="preserve"> INDEX(Lookup!C:C, MATCH('Inp - BP final'!B2384, Lookup!B:B, 0),)</f>
        <v>Plus totex BIO</v>
      </c>
    </row>
    <row r="2385" spans="1:11">
      <c r="A2385" t="s">
        <v>360</v>
      </c>
      <c r="B2385" t="s">
        <v>238</v>
      </c>
      <c r="C2385" t="s">
        <v>239</v>
      </c>
      <c r="D2385" t="s">
        <v>47</v>
      </c>
      <c r="E2385" t="s">
        <v>41</v>
      </c>
      <c r="F2385" s="58">
        <f xml:space="preserve"> IF( ISNA( 'F_Input Override'!F2385 ), "", IF( ISBLANK( 'F_Input Override'!F2385 ), 'F_Inputs - BP'!F2385, 'F_Input Override'!F2385 ) )</f>
        <v>0</v>
      </c>
      <c r="G2385" s="58">
        <f xml:space="preserve"> IF( ISNA( 'F_Input Override'!G2385 ), "", IF( ISBLANK( 'F_Input Override'!G2385 ), 'F_Inputs - BP'!G2385, 'F_Input Override'!G2385 ) )</f>
        <v>0</v>
      </c>
      <c r="H2385" s="58">
        <f xml:space="preserve"> IF( ISNA( 'F_Input Override'!H2385 ), "", IF( ISBLANK( 'F_Input Override'!H2385 ), 'F_Inputs - BP'!H2385, 'F_Input Override'!H2385 ) )</f>
        <v>0</v>
      </c>
      <c r="I2385" s="58">
        <f xml:space="preserve"> IF( ISNA( 'F_Input Override'!I2385 ), "", IF( ISBLANK( 'F_Input Override'!I2385 ), 'F_Inputs - BP'!I2385, 'F_Input Override'!I2385 ) )</f>
        <v>0</v>
      </c>
      <c r="J2385" s="58">
        <f xml:space="preserve"> IF( ISNA( 'F_Input Override'!J2385 ), "", IF( ISBLANK( 'F_Input Override'!J2385 ), 'F_Inputs - BP'!J2385, 'F_Input Override'!J2385 ) )</f>
        <v>0</v>
      </c>
      <c r="K2385" s="64" t="str">
        <f xml:space="preserve"> INDEX(Lookup!C:C, MATCH('Inp - BP final'!B2385, Lookup!B:B, 0),)</f>
        <v>Plus totex ADDN1</v>
      </c>
    </row>
    <row r="2386" spans="1:11">
      <c r="A2386" t="s">
        <v>360</v>
      </c>
      <c r="B2386" t="s">
        <v>240</v>
      </c>
      <c r="C2386" t="s">
        <v>241</v>
      </c>
      <c r="D2386" t="s">
        <v>47</v>
      </c>
      <c r="E2386" t="s">
        <v>41</v>
      </c>
      <c r="F2386" s="58">
        <f xml:space="preserve"> IF( ISNA( 'F_Input Override'!F2386 ), "", IF( ISBLANK( 'F_Input Override'!F2386 ), 'F_Inputs - BP'!F2386, 'F_Input Override'!F2386 ) )</f>
        <v>0</v>
      </c>
      <c r="G2386" s="58">
        <f xml:space="preserve"> IF( ISNA( 'F_Input Override'!G2386 ), "", IF( ISBLANK( 'F_Input Override'!G2386 ), 'F_Inputs - BP'!G2386, 'F_Input Override'!G2386 ) )</f>
        <v>0</v>
      </c>
      <c r="H2386" s="58">
        <f xml:space="preserve"> IF( ISNA( 'F_Input Override'!H2386 ), "", IF( ISBLANK( 'F_Input Override'!H2386 ), 'F_Inputs - BP'!H2386, 'F_Input Override'!H2386 ) )</f>
        <v>0</v>
      </c>
      <c r="I2386" s="58">
        <f xml:space="preserve"> IF( ISNA( 'F_Input Override'!I2386 ), "", IF( ISBLANK( 'F_Input Override'!I2386 ), 'F_Inputs - BP'!I2386, 'F_Input Override'!I2386 ) )</f>
        <v>0</v>
      </c>
      <c r="J2386" s="58">
        <f xml:space="preserve"> IF( ISNA( 'F_Input Override'!J2386 ), "", IF( ISBLANK( 'F_Input Override'!J2386 ), 'F_Inputs - BP'!J2386, 'F_Input Override'!J2386 ) )</f>
        <v>0</v>
      </c>
      <c r="K2386" s="64" t="str">
        <f xml:space="preserve"> INDEX(Lookup!C:C, MATCH('Inp - BP final'!B2386, Lookup!B:B, 0),)</f>
        <v>Plus totex ADDN2</v>
      </c>
    </row>
    <row r="2387" spans="1:11">
      <c r="A2387" t="s">
        <v>360</v>
      </c>
      <c r="B2387" t="s">
        <v>242</v>
      </c>
      <c r="C2387" t="s">
        <v>243</v>
      </c>
      <c r="D2387" t="s">
        <v>47</v>
      </c>
      <c r="E2387" t="s">
        <v>41</v>
      </c>
      <c r="F2387" s="58">
        <f xml:space="preserve"> IF( ISNA( 'F_Input Override'!F2387 ), "", IF( ISBLANK( 'F_Input Override'!F2387 ), 'F_Inputs - BP'!F2387, 'F_Input Override'!F2387 ) )</f>
        <v>0</v>
      </c>
      <c r="G2387" s="58">
        <f xml:space="preserve"> IF( ISNA( 'F_Input Override'!G2387 ), "", IF( ISBLANK( 'F_Input Override'!G2387 ), 'F_Inputs - BP'!G2387, 'F_Input Override'!G2387 ) )</f>
        <v>0</v>
      </c>
      <c r="H2387" s="58">
        <f xml:space="preserve"> IF( ISNA( 'F_Input Override'!H2387 ), "", IF( ISBLANK( 'F_Input Override'!H2387 ), 'F_Inputs - BP'!H2387, 'F_Input Override'!H2387 ) )</f>
        <v>0</v>
      </c>
      <c r="I2387" s="58">
        <f xml:space="preserve"> IF( ISNA( 'F_Input Override'!I2387 ), "", IF( ISBLANK( 'F_Input Override'!I2387 ), 'F_Inputs - BP'!I2387, 'F_Input Override'!I2387 ) )</f>
        <v>0</v>
      </c>
      <c r="J2387" s="58">
        <f xml:space="preserve"> IF( ISNA( 'F_Input Override'!J2387 ), "", IF( ISBLANK( 'F_Input Override'!J2387 ), 'F_Inputs - BP'!J2387, 'F_Input Override'!J2387 ) )</f>
        <v>0</v>
      </c>
      <c r="K2387" s="64" t="str">
        <f xml:space="preserve"> INDEX(Lookup!C:C, MATCH('Inp - BP final'!B2387, Lookup!B:B, 0),)</f>
        <v>Plus totex Total</v>
      </c>
    </row>
    <row r="2388" spans="1:11">
      <c r="A2388" t="s">
        <v>360</v>
      </c>
      <c r="B2388" t="s">
        <v>244</v>
      </c>
      <c r="C2388" t="s">
        <v>245</v>
      </c>
      <c r="D2388" t="s">
        <v>47</v>
      </c>
      <c r="E2388" t="s">
        <v>41</v>
      </c>
      <c r="F2388" s="58" t="str">
        <f xml:space="preserve"> IF( ISNA( 'F_Input Override'!F2388 ), "", IF( ISBLANK( 'F_Input Override'!F2388 ), 'F_Inputs - BP'!F2388, 'F_Input Override'!F2388 ) )</f>
        <v/>
      </c>
      <c r="G2388" s="58" t="str">
        <f xml:space="preserve"> IF( ISNA( 'F_Input Override'!G2388 ), "", IF( ISBLANK( 'F_Input Override'!G2388 ), 'F_Inputs - BP'!G2388, 'F_Input Override'!G2388 ) )</f>
        <v/>
      </c>
      <c r="H2388" s="58" t="str">
        <f xml:space="preserve"> IF( ISNA( 'F_Input Override'!H2388 ), "", IF( ISBLANK( 'F_Input Override'!H2388 ), 'F_Inputs - BP'!H2388, 'F_Input Override'!H2388 ) )</f>
        <v/>
      </c>
      <c r="I2388" s="58" t="str">
        <f xml:space="preserve"> IF( ISNA( 'F_Input Override'!I2388 ), "", IF( ISBLANK( 'F_Input Override'!I2388 ), 'F_Inputs - BP'!I2388, 'F_Input Override'!I2388 ) )</f>
        <v/>
      </c>
      <c r="J2388" s="58" t="str">
        <f xml:space="preserve"> IF( ISNA( 'F_Input Override'!J2388 ), "", IF( ISBLANK( 'F_Input Override'!J2388 ), 'F_Inputs - BP'!J2388, 'F_Input Override'!J2388 ) )</f>
        <v/>
      </c>
      <c r="K2388" s="64" t="str">
        <f xml:space="preserve"> INDEX(Lookup!C:C, MATCH('Inp - BP final'!B2388, Lookup!B:B, 0),)</f>
        <v>Plus capex WWN+</v>
      </c>
    </row>
    <row r="2389" spans="1:11">
      <c r="A2389" t="s">
        <v>360</v>
      </c>
      <c r="B2389" t="s">
        <v>246</v>
      </c>
      <c r="C2389" t="s">
        <v>247</v>
      </c>
      <c r="D2389" t="s">
        <v>47</v>
      </c>
      <c r="E2389" t="s">
        <v>41</v>
      </c>
      <c r="F2389" s="58" t="str">
        <f xml:space="preserve"> IF( ISNA( 'F_Input Override'!F2389 ), "", IF( ISBLANK( 'F_Input Override'!F2389 ), 'F_Inputs - BP'!F2389, 'F_Input Override'!F2389 ) )</f>
        <v/>
      </c>
      <c r="G2389" s="58" t="str">
        <f xml:space="preserve"> IF( ISNA( 'F_Input Override'!G2389 ), "", IF( ISBLANK( 'F_Input Override'!G2389 ), 'F_Inputs - BP'!G2389, 'F_Input Override'!G2389 ) )</f>
        <v/>
      </c>
      <c r="H2389" s="58" t="str">
        <f xml:space="preserve"> IF( ISNA( 'F_Input Override'!H2389 ), "", IF( ISBLANK( 'F_Input Override'!H2389 ), 'F_Inputs - BP'!H2389, 'F_Input Override'!H2389 ) )</f>
        <v/>
      </c>
      <c r="I2389" s="58" t="str">
        <f xml:space="preserve"> IF( ISNA( 'F_Input Override'!I2389 ), "", IF( ISBLANK( 'F_Input Override'!I2389 ), 'F_Inputs - BP'!I2389, 'F_Input Override'!I2389 ) )</f>
        <v/>
      </c>
      <c r="J2389" s="58" t="str">
        <f xml:space="preserve"> IF( ISNA( 'F_Input Override'!J2389 ), "", IF( ISBLANK( 'F_Input Override'!J2389 ), 'F_Inputs - BP'!J2389, 'F_Input Override'!J2389 ) )</f>
        <v/>
      </c>
      <c r="K2389" s="64" t="str">
        <f xml:space="preserve"> INDEX(Lookup!C:C, MATCH('Inp - BP final'!B2389, Lookup!B:B, 0),)</f>
        <v>Plus capex WWN+</v>
      </c>
    </row>
    <row r="2390" spans="1:11">
      <c r="A2390" t="s">
        <v>360</v>
      </c>
      <c r="B2390" t="s">
        <v>248</v>
      </c>
      <c r="C2390" t="s">
        <v>249</v>
      </c>
      <c r="D2390" t="s">
        <v>47</v>
      </c>
      <c r="E2390" t="s">
        <v>41</v>
      </c>
      <c r="F2390" s="58" t="str">
        <f xml:space="preserve"> IF( ISNA( 'F_Input Override'!F2390 ), "", IF( ISBLANK( 'F_Input Override'!F2390 ), 'F_Inputs - BP'!F2390, 'F_Input Override'!F2390 ) )</f>
        <v/>
      </c>
      <c r="G2390" s="58" t="str">
        <f xml:space="preserve"> IF( ISNA( 'F_Input Override'!G2390 ), "", IF( ISBLANK( 'F_Input Override'!G2390 ), 'F_Inputs - BP'!G2390, 'F_Input Override'!G2390 ) )</f>
        <v/>
      </c>
      <c r="H2390" s="58" t="str">
        <f xml:space="preserve"> IF( ISNA( 'F_Input Override'!H2390 ), "", IF( ISBLANK( 'F_Input Override'!H2390 ), 'F_Inputs - BP'!H2390, 'F_Input Override'!H2390 ) )</f>
        <v/>
      </c>
      <c r="I2390" s="58" t="str">
        <f xml:space="preserve"> IF( ISNA( 'F_Input Override'!I2390 ), "", IF( ISBLANK( 'F_Input Override'!I2390 ), 'F_Inputs - BP'!I2390, 'F_Input Override'!I2390 ) )</f>
        <v/>
      </c>
      <c r="J2390" s="58" t="str">
        <f xml:space="preserve"> IF( ISNA( 'F_Input Override'!J2390 ), "", IF( ISBLANK( 'F_Input Override'!J2390 ), 'F_Inputs - BP'!J2390, 'F_Input Override'!J2390 ) )</f>
        <v/>
      </c>
      <c r="K2390" s="64" t="str">
        <f xml:space="preserve"> INDEX(Lookup!C:C, MATCH('Inp - BP final'!B2390, Lookup!B:B, 0),)</f>
        <v>Plus capex WWN+</v>
      </c>
    </row>
    <row r="2391" spans="1:11">
      <c r="A2391" t="s">
        <v>360</v>
      </c>
      <c r="B2391" t="s">
        <v>250</v>
      </c>
      <c r="C2391" t="s">
        <v>251</v>
      </c>
      <c r="D2391" t="s">
        <v>47</v>
      </c>
      <c r="E2391" t="s">
        <v>41</v>
      </c>
      <c r="F2391" s="58" t="str">
        <f xml:space="preserve"> IF( ISNA( 'F_Input Override'!F2391 ), "", IF( ISBLANK( 'F_Input Override'!F2391 ), 'F_Inputs - BP'!F2391, 'F_Input Override'!F2391 ) )</f>
        <v/>
      </c>
      <c r="G2391" s="58" t="str">
        <f xml:space="preserve"> IF( ISNA( 'F_Input Override'!G2391 ), "", IF( ISBLANK( 'F_Input Override'!G2391 ), 'F_Inputs - BP'!G2391, 'F_Input Override'!G2391 ) )</f>
        <v/>
      </c>
      <c r="H2391" s="58" t="str">
        <f xml:space="preserve"> IF( ISNA( 'F_Input Override'!H2391 ), "", IF( ISBLANK( 'F_Input Override'!H2391 ), 'F_Inputs - BP'!H2391, 'F_Input Override'!H2391 ) )</f>
        <v/>
      </c>
      <c r="I2391" s="58" t="str">
        <f xml:space="preserve"> IF( ISNA( 'F_Input Override'!I2391 ), "", IF( ISBLANK( 'F_Input Override'!I2391 ), 'F_Inputs - BP'!I2391, 'F_Input Override'!I2391 ) )</f>
        <v/>
      </c>
      <c r="J2391" s="58" t="str">
        <f xml:space="preserve"> IF( ISNA( 'F_Input Override'!J2391 ), "", IF( ISBLANK( 'F_Input Override'!J2391 ), 'F_Inputs - BP'!J2391, 'F_Input Override'!J2391 ) )</f>
        <v/>
      </c>
      <c r="K2391" s="64" t="str">
        <f xml:space="preserve"> INDEX(Lookup!C:C, MATCH('Inp - BP final'!B2391, Lookup!B:B, 0),)</f>
        <v>Plus capex WWN+</v>
      </c>
    </row>
    <row r="2392" spans="1:11">
      <c r="A2392" t="s">
        <v>360</v>
      </c>
      <c r="B2392" t="s">
        <v>252</v>
      </c>
      <c r="C2392" t="s">
        <v>253</v>
      </c>
      <c r="D2392" t="s">
        <v>47</v>
      </c>
      <c r="E2392" t="s">
        <v>41</v>
      </c>
      <c r="F2392" s="58" t="str">
        <f xml:space="preserve"> IF( ISNA( 'F_Input Override'!F2392 ), "", IF( ISBLANK( 'F_Input Override'!F2392 ), 'F_Inputs - BP'!F2392, 'F_Input Override'!F2392 ) )</f>
        <v/>
      </c>
      <c r="G2392" s="58" t="str">
        <f xml:space="preserve"> IF( ISNA( 'F_Input Override'!G2392 ), "", IF( ISBLANK( 'F_Input Override'!G2392 ), 'F_Inputs - BP'!G2392, 'F_Input Override'!G2392 ) )</f>
        <v/>
      </c>
      <c r="H2392" s="58" t="str">
        <f xml:space="preserve"> IF( ISNA( 'F_Input Override'!H2392 ), "", IF( ISBLANK( 'F_Input Override'!H2392 ), 'F_Inputs - BP'!H2392, 'F_Input Override'!H2392 ) )</f>
        <v/>
      </c>
      <c r="I2392" s="58" t="str">
        <f xml:space="preserve"> IF( ISNA( 'F_Input Override'!I2392 ), "", IF( ISBLANK( 'F_Input Override'!I2392 ), 'F_Inputs - BP'!I2392, 'F_Input Override'!I2392 ) )</f>
        <v/>
      </c>
      <c r="J2392" s="58" t="str">
        <f xml:space="preserve"> IF( ISNA( 'F_Input Override'!J2392 ), "", IF( ISBLANK( 'F_Input Override'!J2392 ), 'F_Inputs - BP'!J2392, 'F_Input Override'!J2392 ) )</f>
        <v/>
      </c>
      <c r="K2392" s="64" t="str">
        <f xml:space="preserve"> INDEX(Lookup!C:C, MATCH('Inp - BP final'!B2392, Lookup!B:B, 0),)</f>
        <v>Plus capex WWN+</v>
      </c>
    </row>
    <row r="2393" spans="1:11">
      <c r="A2393" t="s">
        <v>360</v>
      </c>
      <c r="B2393" t="s">
        <v>254</v>
      </c>
      <c r="C2393" t="s">
        <v>255</v>
      </c>
      <c r="D2393" t="s">
        <v>47</v>
      </c>
      <c r="E2393" t="s">
        <v>41</v>
      </c>
      <c r="F2393" s="58" t="str">
        <f xml:space="preserve"> IF( ISNA( 'F_Input Override'!F2393 ), "", IF( ISBLANK( 'F_Input Override'!F2393 ), 'F_Inputs - BP'!F2393, 'F_Input Override'!F2393 ) )</f>
        <v/>
      </c>
      <c r="G2393" s="58" t="str">
        <f xml:space="preserve"> IF( ISNA( 'F_Input Override'!G2393 ), "", IF( ISBLANK( 'F_Input Override'!G2393 ), 'F_Inputs - BP'!G2393, 'F_Input Override'!G2393 ) )</f>
        <v/>
      </c>
      <c r="H2393" s="58" t="str">
        <f xml:space="preserve"> IF( ISNA( 'F_Input Override'!H2393 ), "", IF( ISBLANK( 'F_Input Override'!H2393 ), 'F_Inputs - BP'!H2393, 'F_Input Override'!H2393 ) )</f>
        <v/>
      </c>
      <c r="I2393" s="58" t="str">
        <f xml:space="preserve"> IF( ISNA( 'F_Input Override'!I2393 ), "", IF( ISBLANK( 'F_Input Override'!I2393 ), 'F_Inputs - BP'!I2393, 'F_Input Override'!I2393 ) )</f>
        <v/>
      </c>
      <c r="J2393" s="58" t="str">
        <f xml:space="preserve"> IF( ISNA( 'F_Input Override'!J2393 ), "", IF( ISBLANK( 'F_Input Override'!J2393 ), 'F_Inputs - BP'!J2393, 'F_Input Override'!J2393 ) )</f>
        <v/>
      </c>
      <c r="K2393" s="64" t="str">
        <f xml:space="preserve"> INDEX(Lookup!C:C, MATCH('Inp - BP final'!B2393, Lookup!B:B, 0),)</f>
        <v>Plus capex BIO</v>
      </c>
    </row>
    <row r="2394" spans="1:11">
      <c r="A2394" t="s">
        <v>360</v>
      </c>
      <c r="B2394" t="s">
        <v>256</v>
      </c>
      <c r="C2394" t="s">
        <v>257</v>
      </c>
      <c r="D2394" t="s">
        <v>47</v>
      </c>
      <c r="E2394" t="s">
        <v>41</v>
      </c>
      <c r="F2394" s="58" t="str">
        <f xml:space="preserve"> IF( ISNA( 'F_Input Override'!F2394 ), "", IF( ISBLANK( 'F_Input Override'!F2394 ), 'F_Inputs - BP'!F2394, 'F_Input Override'!F2394 ) )</f>
        <v/>
      </c>
      <c r="G2394" s="58" t="str">
        <f xml:space="preserve"> IF( ISNA( 'F_Input Override'!G2394 ), "", IF( ISBLANK( 'F_Input Override'!G2394 ), 'F_Inputs - BP'!G2394, 'F_Input Override'!G2394 ) )</f>
        <v/>
      </c>
      <c r="H2394" s="58" t="str">
        <f xml:space="preserve"> IF( ISNA( 'F_Input Override'!H2394 ), "", IF( ISBLANK( 'F_Input Override'!H2394 ), 'F_Inputs - BP'!H2394, 'F_Input Override'!H2394 ) )</f>
        <v/>
      </c>
      <c r="I2394" s="58" t="str">
        <f xml:space="preserve"> IF( ISNA( 'F_Input Override'!I2394 ), "", IF( ISBLANK( 'F_Input Override'!I2394 ), 'F_Inputs - BP'!I2394, 'F_Input Override'!I2394 ) )</f>
        <v/>
      </c>
      <c r="J2394" s="58" t="str">
        <f xml:space="preserve"> IF( ISNA( 'F_Input Override'!J2394 ), "", IF( ISBLANK( 'F_Input Override'!J2394 ), 'F_Inputs - BP'!J2394, 'F_Input Override'!J2394 ) )</f>
        <v/>
      </c>
      <c r="K2394" s="64" t="str">
        <f xml:space="preserve"> INDEX(Lookup!C:C, MATCH('Inp - BP final'!B2394, Lookup!B:B, 0),)</f>
        <v>Plus capex BIO</v>
      </c>
    </row>
    <row r="2395" spans="1:11">
      <c r="A2395" t="s">
        <v>360</v>
      </c>
      <c r="B2395" t="s">
        <v>258</v>
      </c>
      <c r="C2395" t="s">
        <v>259</v>
      </c>
      <c r="D2395" t="s">
        <v>47</v>
      </c>
      <c r="E2395" t="s">
        <v>41</v>
      </c>
      <c r="F2395" s="58" t="str">
        <f xml:space="preserve"> IF( ISNA( 'F_Input Override'!F2395 ), "", IF( ISBLANK( 'F_Input Override'!F2395 ), 'F_Inputs - BP'!F2395, 'F_Input Override'!F2395 ) )</f>
        <v/>
      </c>
      <c r="G2395" s="58" t="str">
        <f xml:space="preserve"> IF( ISNA( 'F_Input Override'!G2395 ), "", IF( ISBLANK( 'F_Input Override'!G2395 ), 'F_Inputs - BP'!G2395, 'F_Input Override'!G2395 ) )</f>
        <v/>
      </c>
      <c r="H2395" s="58" t="str">
        <f xml:space="preserve"> IF( ISNA( 'F_Input Override'!H2395 ), "", IF( ISBLANK( 'F_Input Override'!H2395 ), 'F_Inputs - BP'!H2395, 'F_Input Override'!H2395 ) )</f>
        <v/>
      </c>
      <c r="I2395" s="58" t="str">
        <f xml:space="preserve"> IF( ISNA( 'F_Input Override'!I2395 ), "", IF( ISBLANK( 'F_Input Override'!I2395 ), 'F_Inputs - BP'!I2395, 'F_Input Override'!I2395 ) )</f>
        <v/>
      </c>
      <c r="J2395" s="58" t="str">
        <f xml:space="preserve"> IF( ISNA( 'F_Input Override'!J2395 ), "", IF( ISBLANK( 'F_Input Override'!J2395 ), 'F_Inputs - BP'!J2395, 'F_Input Override'!J2395 ) )</f>
        <v/>
      </c>
      <c r="K2395" s="64" t="str">
        <f xml:space="preserve"> INDEX(Lookup!C:C, MATCH('Inp - BP final'!B2395, Lookup!B:B, 0),)</f>
        <v>Plus capex BIO</v>
      </c>
    </row>
    <row r="2396" spans="1:11">
      <c r="A2396" t="s">
        <v>360</v>
      </c>
      <c r="B2396" t="s">
        <v>260</v>
      </c>
      <c r="C2396" t="s">
        <v>261</v>
      </c>
      <c r="D2396" t="s">
        <v>47</v>
      </c>
      <c r="E2396" t="s">
        <v>41</v>
      </c>
      <c r="F2396" s="58" t="str">
        <f xml:space="preserve"> IF( ISNA( 'F_Input Override'!F2396 ), "", IF( ISBLANK( 'F_Input Override'!F2396 ), 'F_Inputs - BP'!F2396, 'F_Input Override'!F2396 ) )</f>
        <v/>
      </c>
      <c r="G2396" s="58" t="str">
        <f xml:space="preserve"> IF( ISNA( 'F_Input Override'!G2396 ), "", IF( ISBLANK( 'F_Input Override'!G2396 ), 'F_Inputs - BP'!G2396, 'F_Input Override'!G2396 ) )</f>
        <v/>
      </c>
      <c r="H2396" s="58" t="str">
        <f xml:space="preserve"> IF( ISNA( 'F_Input Override'!H2396 ), "", IF( ISBLANK( 'F_Input Override'!H2396 ), 'F_Inputs - BP'!H2396, 'F_Input Override'!H2396 ) )</f>
        <v/>
      </c>
      <c r="I2396" s="58" t="str">
        <f xml:space="preserve"> IF( ISNA( 'F_Input Override'!I2396 ), "", IF( ISBLANK( 'F_Input Override'!I2396 ), 'F_Inputs - BP'!I2396, 'F_Input Override'!I2396 ) )</f>
        <v/>
      </c>
      <c r="J2396" s="58" t="str">
        <f xml:space="preserve"> IF( ISNA( 'F_Input Override'!J2396 ), "", IF( ISBLANK( 'F_Input Override'!J2396 ), 'F_Inputs - BP'!J2396, 'F_Input Override'!J2396 ) )</f>
        <v/>
      </c>
      <c r="K2396" s="64" t="str">
        <f xml:space="preserve"> INDEX(Lookup!C:C, MATCH('Inp - BP final'!B2396, Lookup!B:B, 0),)</f>
        <v>Plus capex ADDN1</v>
      </c>
    </row>
    <row r="2397" spans="1:11">
      <c r="A2397" t="s">
        <v>360</v>
      </c>
      <c r="B2397" t="s">
        <v>262</v>
      </c>
      <c r="C2397" t="s">
        <v>263</v>
      </c>
      <c r="D2397" t="s">
        <v>47</v>
      </c>
      <c r="E2397" t="s">
        <v>41</v>
      </c>
      <c r="F2397" s="58" t="str">
        <f xml:space="preserve"> IF( ISNA( 'F_Input Override'!F2397 ), "", IF( ISBLANK( 'F_Input Override'!F2397 ), 'F_Inputs - BP'!F2397, 'F_Input Override'!F2397 ) )</f>
        <v/>
      </c>
      <c r="G2397" s="58" t="str">
        <f xml:space="preserve"> IF( ISNA( 'F_Input Override'!G2397 ), "", IF( ISBLANK( 'F_Input Override'!G2397 ), 'F_Inputs - BP'!G2397, 'F_Input Override'!G2397 ) )</f>
        <v/>
      </c>
      <c r="H2397" s="58" t="str">
        <f xml:space="preserve"> IF( ISNA( 'F_Input Override'!H2397 ), "", IF( ISBLANK( 'F_Input Override'!H2397 ), 'F_Inputs - BP'!H2397, 'F_Input Override'!H2397 ) )</f>
        <v/>
      </c>
      <c r="I2397" s="58" t="str">
        <f xml:space="preserve"> IF( ISNA( 'F_Input Override'!I2397 ), "", IF( ISBLANK( 'F_Input Override'!I2397 ), 'F_Inputs - BP'!I2397, 'F_Input Override'!I2397 ) )</f>
        <v/>
      </c>
      <c r="J2397" s="58" t="str">
        <f xml:space="preserve"> IF( ISNA( 'F_Input Override'!J2397 ), "", IF( ISBLANK( 'F_Input Override'!J2397 ), 'F_Inputs - BP'!J2397, 'F_Input Override'!J2397 ) )</f>
        <v/>
      </c>
      <c r="K2397" s="64" t="str">
        <f xml:space="preserve"> INDEX(Lookup!C:C, MATCH('Inp - BP final'!B2397, Lookup!B:B, 0),)</f>
        <v>Plus capex ADDN2</v>
      </c>
    </row>
    <row r="2398" spans="1:11">
      <c r="A2398" t="s">
        <v>360</v>
      </c>
      <c r="B2398" t="s">
        <v>264</v>
      </c>
      <c r="C2398" t="s">
        <v>265</v>
      </c>
      <c r="D2398" t="s">
        <v>47</v>
      </c>
      <c r="E2398" t="s">
        <v>41</v>
      </c>
      <c r="F2398" s="58">
        <f xml:space="preserve"> IF( ISNA( 'F_Input Override'!F2398 ), "", IF( ISBLANK( 'F_Input Override'!F2398 ), 'F_Inputs - BP'!F2398, 'F_Input Override'!F2398 ) )</f>
        <v>0</v>
      </c>
      <c r="G2398" s="58">
        <f xml:space="preserve"> IF( ISNA( 'F_Input Override'!G2398 ), "", IF( ISBLANK( 'F_Input Override'!G2398 ), 'F_Inputs - BP'!G2398, 'F_Input Override'!G2398 ) )</f>
        <v>0</v>
      </c>
      <c r="H2398" s="58">
        <f xml:space="preserve"> IF( ISNA( 'F_Input Override'!H2398 ), "", IF( ISBLANK( 'F_Input Override'!H2398 ), 'F_Inputs - BP'!H2398, 'F_Input Override'!H2398 ) )</f>
        <v>0</v>
      </c>
      <c r="I2398" s="58">
        <f xml:space="preserve"> IF( ISNA( 'F_Input Override'!I2398 ), "", IF( ISBLANK( 'F_Input Override'!I2398 ), 'F_Inputs - BP'!I2398, 'F_Input Override'!I2398 ) )</f>
        <v>0</v>
      </c>
      <c r="J2398" s="58">
        <f xml:space="preserve"> IF( ISNA( 'F_Input Override'!J2398 ), "", IF( ISBLANK( 'F_Input Override'!J2398 ), 'F_Inputs - BP'!J2398, 'F_Input Override'!J2398 ) )</f>
        <v>0</v>
      </c>
      <c r="K2398" s="64" t="str">
        <f xml:space="preserve"> INDEX(Lookup!C:C, MATCH('Inp - BP final'!B2398, Lookup!B:B, 0),)</f>
        <v>Plus capex Total</v>
      </c>
    </row>
    <row r="2399" spans="1:11">
      <c r="A2399" t="s">
        <v>360</v>
      </c>
      <c r="B2399" t="s">
        <v>266</v>
      </c>
      <c r="C2399" t="s">
        <v>267</v>
      </c>
      <c r="D2399" t="s">
        <v>47</v>
      </c>
      <c r="E2399" t="s">
        <v>41</v>
      </c>
      <c r="F2399" s="58" t="str">
        <f xml:space="preserve"> IF( ISNA( 'F_Input Override'!F2399 ), "", IF( ISBLANK( 'F_Input Override'!F2399 ), 'F_Inputs - BP'!F2399, 'F_Input Override'!F2399 ) )</f>
        <v/>
      </c>
      <c r="G2399" s="58" t="str">
        <f xml:space="preserve"> IF( ISNA( 'F_Input Override'!G2399 ), "", IF( ISBLANK( 'F_Input Override'!G2399 ), 'F_Inputs - BP'!G2399, 'F_Input Override'!G2399 ) )</f>
        <v/>
      </c>
      <c r="H2399" s="58" t="str">
        <f xml:space="preserve"> IF( ISNA( 'F_Input Override'!H2399 ), "", IF( ISBLANK( 'F_Input Override'!H2399 ), 'F_Inputs - BP'!H2399, 'F_Input Override'!H2399 ) )</f>
        <v/>
      </c>
      <c r="I2399" s="58" t="str">
        <f xml:space="preserve"> IF( ISNA( 'F_Input Override'!I2399 ), "", IF( ISBLANK( 'F_Input Override'!I2399 ), 'F_Inputs - BP'!I2399, 'F_Input Override'!I2399 ) )</f>
        <v/>
      </c>
      <c r="J2399" s="58" t="str">
        <f xml:space="preserve"> IF( ISNA( 'F_Input Override'!J2399 ), "", IF( ISBLANK( 'F_Input Override'!J2399 ), 'F_Inputs - BP'!J2399, 'F_Input Override'!J2399 ) )</f>
        <v/>
      </c>
      <c r="K2399" s="64" t="str">
        <f xml:space="preserve"> INDEX(Lookup!C:C, MATCH('Inp - BP final'!B2399, Lookup!B:B, 0),)</f>
        <v>Plus opex WWN+</v>
      </c>
    </row>
    <row r="2400" spans="1:11">
      <c r="A2400" t="s">
        <v>360</v>
      </c>
      <c r="B2400" t="s">
        <v>268</v>
      </c>
      <c r="C2400" t="s">
        <v>269</v>
      </c>
      <c r="D2400" t="s">
        <v>47</v>
      </c>
      <c r="E2400" t="s">
        <v>41</v>
      </c>
      <c r="F2400" s="58" t="str">
        <f xml:space="preserve"> IF( ISNA( 'F_Input Override'!F2400 ), "", IF( ISBLANK( 'F_Input Override'!F2400 ), 'F_Inputs - BP'!F2400, 'F_Input Override'!F2400 ) )</f>
        <v/>
      </c>
      <c r="G2400" s="58" t="str">
        <f xml:space="preserve"> IF( ISNA( 'F_Input Override'!G2400 ), "", IF( ISBLANK( 'F_Input Override'!G2400 ), 'F_Inputs - BP'!G2400, 'F_Input Override'!G2400 ) )</f>
        <v/>
      </c>
      <c r="H2400" s="58" t="str">
        <f xml:space="preserve"> IF( ISNA( 'F_Input Override'!H2400 ), "", IF( ISBLANK( 'F_Input Override'!H2400 ), 'F_Inputs - BP'!H2400, 'F_Input Override'!H2400 ) )</f>
        <v/>
      </c>
      <c r="I2400" s="58" t="str">
        <f xml:space="preserve"> IF( ISNA( 'F_Input Override'!I2400 ), "", IF( ISBLANK( 'F_Input Override'!I2400 ), 'F_Inputs - BP'!I2400, 'F_Input Override'!I2400 ) )</f>
        <v/>
      </c>
      <c r="J2400" s="58" t="str">
        <f xml:space="preserve"> IF( ISNA( 'F_Input Override'!J2400 ), "", IF( ISBLANK( 'F_Input Override'!J2400 ), 'F_Inputs - BP'!J2400, 'F_Input Override'!J2400 ) )</f>
        <v/>
      </c>
      <c r="K2400" s="64" t="str">
        <f xml:space="preserve"> INDEX(Lookup!C:C, MATCH('Inp - BP final'!B2400, Lookup!B:B, 0),)</f>
        <v>Plus opex WWN+</v>
      </c>
    </row>
    <row r="2401" spans="1:11">
      <c r="A2401" t="s">
        <v>360</v>
      </c>
      <c r="B2401" t="s">
        <v>270</v>
      </c>
      <c r="C2401" t="s">
        <v>271</v>
      </c>
      <c r="D2401" t="s">
        <v>47</v>
      </c>
      <c r="E2401" t="s">
        <v>41</v>
      </c>
      <c r="F2401" s="58" t="str">
        <f xml:space="preserve"> IF( ISNA( 'F_Input Override'!F2401 ), "", IF( ISBLANK( 'F_Input Override'!F2401 ), 'F_Inputs - BP'!F2401, 'F_Input Override'!F2401 ) )</f>
        <v/>
      </c>
      <c r="G2401" s="58" t="str">
        <f xml:space="preserve"> IF( ISNA( 'F_Input Override'!G2401 ), "", IF( ISBLANK( 'F_Input Override'!G2401 ), 'F_Inputs - BP'!G2401, 'F_Input Override'!G2401 ) )</f>
        <v/>
      </c>
      <c r="H2401" s="58" t="str">
        <f xml:space="preserve"> IF( ISNA( 'F_Input Override'!H2401 ), "", IF( ISBLANK( 'F_Input Override'!H2401 ), 'F_Inputs - BP'!H2401, 'F_Input Override'!H2401 ) )</f>
        <v/>
      </c>
      <c r="I2401" s="58" t="str">
        <f xml:space="preserve"> IF( ISNA( 'F_Input Override'!I2401 ), "", IF( ISBLANK( 'F_Input Override'!I2401 ), 'F_Inputs - BP'!I2401, 'F_Input Override'!I2401 ) )</f>
        <v/>
      </c>
      <c r="J2401" s="58" t="str">
        <f xml:space="preserve"> IF( ISNA( 'F_Input Override'!J2401 ), "", IF( ISBLANK( 'F_Input Override'!J2401 ), 'F_Inputs - BP'!J2401, 'F_Input Override'!J2401 ) )</f>
        <v/>
      </c>
      <c r="K2401" s="64" t="str">
        <f xml:space="preserve"> INDEX(Lookup!C:C, MATCH('Inp - BP final'!B2401, Lookup!B:B, 0),)</f>
        <v>Plus opex WWN+</v>
      </c>
    </row>
    <row r="2402" spans="1:11">
      <c r="A2402" t="s">
        <v>360</v>
      </c>
      <c r="B2402" t="s">
        <v>272</v>
      </c>
      <c r="C2402" t="s">
        <v>273</v>
      </c>
      <c r="D2402" t="s">
        <v>47</v>
      </c>
      <c r="E2402" t="s">
        <v>41</v>
      </c>
      <c r="F2402" s="58" t="str">
        <f xml:space="preserve"> IF( ISNA( 'F_Input Override'!F2402 ), "", IF( ISBLANK( 'F_Input Override'!F2402 ), 'F_Inputs - BP'!F2402, 'F_Input Override'!F2402 ) )</f>
        <v/>
      </c>
      <c r="G2402" s="58" t="str">
        <f xml:space="preserve"> IF( ISNA( 'F_Input Override'!G2402 ), "", IF( ISBLANK( 'F_Input Override'!G2402 ), 'F_Inputs - BP'!G2402, 'F_Input Override'!G2402 ) )</f>
        <v/>
      </c>
      <c r="H2402" s="58" t="str">
        <f xml:space="preserve"> IF( ISNA( 'F_Input Override'!H2402 ), "", IF( ISBLANK( 'F_Input Override'!H2402 ), 'F_Inputs - BP'!H2402, 'F_Input Override'!H2402 ) )</f>
        <v/>
      </c>
      <c r="I2402" s="58" t="str">
        <f xml:space="preserve"> IF( ISNA( 'F_Input Override'!I2402 ), "", IF( ISBLANK( 'F_Input Override'!I2402 ), 'F_Inputs - BP'!I2402, 'F_Input Override'!I2402 ) )</f>
        <v/>
      </c>
      <c r="J2402" s="58" t="str">
        <f xml:space="preserve"> IF( ISNA( 'F_Input Override'!J2402 ), "", IF( ISBLANK( 'F_Input Override'!J2402 ), 'F_Inputs - BP'!J2402, 'F_Input Override'!J2402 ) )</f>
        <v/>
      </c>
      <c r="K2402" s="64" t="str">
        <f xml:space="preserve"> INDEX(Lookup!C:C, MATCH('Inp - BP final'!B2402, Lookup!B:B, 0),)</f>
        <v>Plus opex WWN+</v>
      </c>
    </row>
    <row r="2403" spans="1:11">
      <c r="A2403" t="s">
        <v>360</v>
      </c>
      <c r="B2403" t="s">
        <v>274</v>
      </c>
      <c r="C2403" t="s">
        <v>275</v>
      </c>
      <c r="D2403" t="s">
        <v>47</v>
      </c>
      <c r="E2403" t="s">
        <v>41</v>
      </c>
      <c r="F2403" s="58" t="str">
        <f xml:space="preserve"> IF( ISNA( 'F_Input Override'!F2403 ), "", IF( ISBLANK( 'F_Input Override'!F2403 ), 'F_Inputs - BP'!F2403, 'F_Input Override'!F2403 ) )</f>
        <v/>
      </c>
      <c r="G2403" s="58" t="str">
        <f xml:space="preserve"> IF( ISNA( 'F_Input Override'!G2403 ), "", IF( ISBLANK( 'F_Input Override'!G2403 ), 'F_Inputs - BP'!G2403, 'F_Input Override'!G2403 ) )</f>
        <v/>
      </c>
      <c r="H2403" s="58" t="str">
        <f xml:space="preserve"> IF( ISNA( 'F_Input Override'!H2403 ), "", IF( ISBLANK( 'F_Input Override'!H2403 ), 'F_Inputs - BP'!H2403, 'F_Input Override'!H2403 ) )</f>
        <v/>
      </c>
      <c r="I2403" s="58" t="str">
        <f xml:space="preserve"> IF( ISNA( 'F_Input Override'!I2403 ), "", IF( ISBLANK( 'F_Input Override'!I2403 ), 'F_Inputs - BP'!I2403, 'F_Input Override'!I2403 ) )</f>
        <v/>
      </c>
      <c r="J2403" s="58" t="str">
        <f xml:space="preserve"> IF( ISNA( 'F_Input Override'!J2403 ), "", IF( ISBLANK( 'F_Input Override'!J2403 ), 'F_Inputs - BP'!J2403, 'F_Input Override'!J2403 ) )</f>
        <v/>
      </c>
      <c r="K2403" s="64" t="str">
        <f xml:space="preserve"> INDEX(Lookup!C:C, MATCH('Inp - BP final'!B2403, Lookup!B:B, 0),)</f>
        <v>Plus opex WWN+</v>
      </c>
    </row>
    <row r="2404" spans="1:11">
      <c r="A2404" t="s">
        <v>360</v>
      </c>
      <c r="B2404" t="s">
        <v>276</v>
      </c>
      <c r="C2404" t="s">
        <v>277</v>
      </c>
      <c r="D2404" t="s">
        <v>47</v>
      </c>
      <c r="E2404" t="s">
        <v>41</v>
      </c>
      <c r="F2404" s="58" t="str">
        <f xml:space="preserve"> IF( ISNA( 'F_Input Override'!F2404 ), "", IF( ISBLANK( 'F_Input Override'!F2404 ), 'F_Inputs - BP'!F2404, 'F_Input Override'!F2404 ) )</f>
        <v/>
      </c>
      <c r="G2404" s="58" t="str">
        <f xml:space="preserve"> IF( ISNA( 'F_Input Override'!G2404 ), "", IF( ISBLANK( 'F_Input Override'!G2404 ), 'F_Inputs - BP'!G2404, 'F_Input Override'!G2404 ) )</f>
        <v/>
      </c>
      <c r="H2404" s="58" t="str">
        <f xml:space="preserve"> IF( ISNA( 'F_Input Override'!H2404 ), "", IF( ISBLANK( 'F_Input Override'!H2404 ), 'F_Inputs - BP'!H2404, 'F_Input Override'!H2404 ) )</f>
        <v/>
      </c>
      <c r="I2404" s="58" t="str">
        <f xml:space="preserve"> IF( ISNA( 'F_Input Override'!I2404 ), "", IF( ISBLANK( 'F_Input Override'!I2404 ), 'F_Inputs - BP'!I2404, 'F_Input Override'!I2404 ) )</f>
        <v/>
      </c>
      <c r="J2404" s="58" t="str">
        <f xml:space="preserve"> IF( ISNA( 'F_Input Override'!J2404 ), "", IF( ISBLANK( 'F_Input Override'!J2404 ), 'F_Inputs - BP'!J2404, 'F_Input Override'!J2404 ) )</f>
        <v/>
      </c>
      <c r="K2404" s="64" t="str">
        <f xml:space="preserve"> INDEX(Lookup!C:C, MATCH('Inp - BP final'!B2404, Lookup!B:B, 0),)</f>
        <v>Plus opex BIO</v>
      </c>
    </row>
    <row r="2405" spans="1:11">
      <c r="A2405" t="s">
        <v>360</v>
      </c>
      <c r="B2405" t="s">
        <v>278</v>
      </c>
      <c r="C2405" t="s">
        <v>279</v>
      </c>
      <c r="D2405" t="s">
        <v>47</v>
      </c>
      <c r="E2405" t="s">
        <v>41</v>
      </c>
      <c r="F2405" s="58" t="str">
        <f xml:space="preserve"> IF( ISNA( 'F_Input Override'!F2405 ), "", IF( ISBLANK( 'F_Input Override'!F2405 ), 'F_Inputs - BP'!F2405, 'F_Input Override'!F2405 ) )</f>
        <v/>
      </c>
      <c r="G2405" s="58" t="str">
        <f xml:space="preserve"> IF( ISNA( 'F_Input Override'!G2405 ), "", IF( ISBLANK( 'F_Input Override'!G2405 ), 'F_Inputs - BP'!G2405, 'F_Input Override'!G2405 ) )</f>
        <v/>
      </c>
      <c r="H2405" s="58" t="str">
        <f xml:space="preserve"> IF( ISNA( 'F_Input Override'!H2405 ), "", IF( ISBLANK( 'F_Input Override'!H2405 ), 'F_Inputs - BP'!H2405, 'F_Input Override'!H2405 ) )</f>
        <v/>
      </c>
      <c r="I2405" s="58" t="str">
        <f xml:space="preserve"> IF( ISNA( 'F_Input Override'!I2405 ), "", IF( ISBLANK( 'F_Input Override'!I2405 ), 'F_Inputs - BP'!I2405, 'F_Input Override'!I2405 ) )</f>
        <v/>
      </c>
      <c r="J2405" s="58" t="str">
        <f xml:space="preserve"> IF( ISNA( 'F_Input Override'!J2405 ), "", IF( ISBLANK( 'F_Input Override'!J2405 ), 'F_Inputs - BP'!J2405, 'F_Input Override'!J2405 ) )</f>
        <v/>
      </c>
      <c r="K2405" s="64" t="str">
        <f xml:space="preserve"> INDEX(Lookup!C:C, MATCH('Inp - BP final'!B2405, Lookup!B:B, 0),)</f>
        <v>Plus opex BIO</v>
      </c>
    </row>
    <row r="2406" spans="1:11">
      <c r="A2406" t="s">
        <v>360</v>
      </c>
      <c r="B2406" t="s">
        <v>280</v>
      </c>
      <c r="C2406" t="s">
        <v>281</v>
      </c>
      <c r="D2406" t="s">
        <v>47</v>
      </c>
      <c r="E2406" t="s">
        <v>41</v>
      </c>
      <c r="F2406" s="58" t="str">
        <f xml:space="preserve"> IF( ISNA( 'F_Input Override'!F2406 ), "", IF( ISBLANK( 'F_Input Override'!F2406 ), 'F_Inputs - BP'!F2406, 'F_Input Override'!F2406 ) )</f>
        <v/>
      </c>
      <c r="G2406" s="58" t="str">
        <f xml:space="preserve"> IF( ISNA( 'F_Input Override'!G2406 ), "", IF( ISBLANK( 'F_Input Override'!G2406 ), 'F_Inputs - BP'!G2406, 'F_Input Override'!G2406 ) )</f>
        <v/>
      </c>
      <c r="H2406" s="58" t="str">
        <f xml:space="preserve"> IF( ISNA( 'F_Input Override'!H2406 ), "", IF( ISBLANK( 'F_Input Override'!H2406 ), 'F_Inputs - BP'!H2406, 'F_Input Override'!H2406 ) )</f>
        <v/>
      </c>
      <c r="I2406" s="58" t="str">
        <f xml:space="preserve"> IF( ISNA( 'F_Input Override'!I2406 ), "", IF( ISBLANK( 'F_Input Override'!I2406 ), 'F_Inputs - BP'!I2406, 'F_Input Override'!I2406 ) )</f>
        <v/>
      </c>
      <c r="J2406" s="58" t="str">
        <f xml:space="preserve"> IF( ISNA( 'F_Input Override'!J2406 ), "", IF( ISBLANK( 'F_Input Override'!J2406 ), 'F_Inputs - BP'!J2406, 'F_Input Override'!J2406 ) )</f>
        <v/>
      </c>
      <c r="K2406" s="64" t="str">
        <f xml:space="preserve"> INDEX(Lookup!C:C, MATCH('Inp - BP final'!B2406, Lookup!B:B, 0),)</f>
        <v>Plus opex BIO</v>
      </c>
    </row>
    <row r="2407" spans="1:11">
      <c r="A2407" t="s">
        <v>360</v>
      </c>
      <c r="B2407" t="s">
        <v>282</v>
      </c>
      <c r="C2407" t="s">
        <v>283</v>
      </c>
      <c r="D2407" t="s">
        <v>47</v>
      </c>
      <c r="E2407" t="s">
        <v>41</v>
      </c>
      <c r="F2407" s="58" t="str">
        <f xml:space="preserve"> IF( ISNA( 'F_Input Override'!F2407 ), "", IF( ISBLANK( 'F_Input Override'!F2407 ), 'F_Inputs - BP'!F2407, 'F_Input Override'!F2407 ) )</f>
        <v/>
      </c>
      <c r="G2407" s="58" t="str">
        <f xml:space="preserve"> IF( ISNA( 'F_Input Override'!G2407 ), "", IF( ISBLANK( 'F_Input Override'!G2407 ), 'F_Inputs - BP'!G2407, 'F_Input Override'!G2407 ) )</f>
        <v/>
      </c>
      <c r="H2407" s="58" t="str">
        <f xml:space="preserve"> IF( ISNA( 'F_Input Override'!H2407 ), "", IF( ISBLANK( 'F_Input Override'!H2407 ), 'F_Inputs - BP'!H2407, 'F_Input Override'!H2407 ) )</f>
        <v/>
      </c>
      <c r="I2407" s="58" t="str">
        <f xml:space="preserve"> IF( ISNA( 'F_Input Override'!I2407 ), "", IF( ISBLANK( 'F_Input Override'!I2407 ), 'F_Inputs - BP'!I2407, 'F_Input Override'!I2407 ) )</f>
        <v/>
      </c>
      <c r="J2407" s="58" t="str">
        <f xml:space="preserve"> IF( ISNA( 'F_Input Override'!J2407 ), "", IF( ISBLANK( 'F_Input Override'!J2407 ), 'F_Inputs - BP'!J2407, 'F_Input Override'!J2407 ) )</f>
        <v/>
      </c>
      <c r="K2407" s="64" t="str">
        <f xml:space="preserve"> INDEX(Lookup!C:C, MATCH('Inp - BP final'!B2407, Lookup!B:B, 0),)</f>
        <v>Plus opex ADDN1</v>
      </c>
    </row>
    <row r="2408" spans="1:11">
      <c r="A2408" t="s">
        <v>360</v>
      </c>
      <c r="B2408" t="s">
        <v>284</v>
      </c>
      <c r="C2408" t="s">
        <v>285</v>
      </c>
      <c r="D2408" t="s">
        <v>47</v>
      </c>
      <c r="E2408" t="s">
        <v>41</v>
      </c>
      <c r="F2408" s="58" t="str">
        <f xml:space="preserve"> IF( ISNA( 'F_Input Override'!F2408 ), "", IF( ISBLANK( 'F_Input Override'!F2408 ), 'F_Inputs - BP'!F2408, 'F_Input Override'!F2408 ) )</f>
        <v/>
      </c>
      <c r="G2408" s="58" t="str">
        <f xml:space="preserve"> IF( ISNA( 'F_Input Override'!G2408 ), "", IF( ISBLANK( 'F_Input Override'!G2408 ), 'F_Inputs - BP'!G2408, 'F_Input Override'!G2408 ) )</f>
        <v/>
      </c>
      <c r="H2408" s="58" t="str">
        <f xml:space="preserve"> IF( ISNA( 'F_Input Override'!H2408 ), "", IF( ISBLANK( 'F_Input Override'!H2408 ), 'F_Inputs - BP'!H2408, 'F_Input Override'!H2408 ) )</f>
        <v/>
      </c>
      <c r="I2408" s="58" t="str">
        <f xml:space="preserve"> IF( ISNA( 'F_Input Override'!I2408 ), "", IF( ISBLANK( 'F_Input Override'!I2408 ), 'F_Inputs - BP'!I2408, 'F_Input Override'!I2408 ) )</f>
        <v/>
      </c>
      <c r="J2408" s="58" t="str">
        <f xml:space="preserve"> IF( ISNA( 'F_Input Override'!J2408 ), "", IF( ISBLANK( 'F_Input Override'!J2408 ), 'F_Inputs - BP'!J2408, 'F_Input Override'!J2408 ) )</f>
        <v/>
      </c>
      <c r="K2408" s="64" t="str">
        <f xml:space="preserve"> INDEX(Lookup!C:C, MATCH('Inp - BP final'!B2408, Lookup!B:B, 0),)</f>
        <v>Plus opex ADDN2</v>
      </c>
    </row>
    <row r="2409" spans="1:11">
      <c r="A2409" t="s">
        <v>360</v>
      </c>
      <c r="B2409" t="s">
        <v>286</v>
      </c>
      <c r="C2409" t="s">
        <v>287</v>
      </c>
      <c r="D2409" t="s">
        <v>47</v>
      </c>
      <c r="E2409" t="s">
        <v>41</v>
      </c>
      <c r="F2409" s="58">
        <f xml:space="preserve"> IF( ISNA( 'F_Input Override'!F2409 ), "", IF( ISBLANK( 'F_Input Override'!F2409 ), 'F_Inputs - BP'!F2409, 'F_Input Override'!F2409 ) )</f>
        <v>0</v>
      </c>
      <c r="G2409" s="58">
        <f xml:space="preserve"> IF( ISNA( 'F_Input Override'!G2409 ), "", IF( ISBLANK( 'F_Input Override'!G2409 ), 'F_Inputs - BP'!G2409, 'F_Input Override'!G2409 ) )</f>
        <v>0</v>
      </c>
      <c r="H2409" s="58">
        <f xml:space="preserve"> IF( ISNA( 'F_Input Override'!H2409 ), "", IF( ISBLANK( 'F_Input Override'!H2409 ), 'F_Inputs - BP'!H2409, 'F_Input Override'!H2409 ) )</f>
        <v>0</v>
      </c>
      <c r="I2409" s="58">
        <f xml:space="preserve"> IF( ISNA( 'F_Input Override'!I2409 ), "", IF( ISBLANK( 'F_Input Override'!I2409 ), 'F_Inputs - BP'!I2409, 'F_Input Override'!I2409 ) )</f>
        <v>0</v>
      </c>
      <c r="J2409" s="58">
        <f xml:space="preserve"> IF( ISNA( 'F_Input Override'!J2409 ), "", IF( ISBLANK( 'F_Input Override'!J2409 ), 'F_Inputs - BP'!J2409, 'F_Input Override'!J2409 ) )</f>
        <v>0</v>
      </c>
      <c r="K2409" s="64" t="str">
        <f xml:space="preserve"> INDEX(Lookup!C:C, MATCH('Inp - BP final'!B2409, Lookup!B:B, 0),)</f>
        <v>Plus opex Total</v>
      </c>
    </row>
    <row r="2410" spans="1:11">
      <c r="A2410" t="s">
        <v>360</v>
      </c>
      <c r="B2410" t="s">
        <v>288</v>
      </c>
      <c r="C2410" t="s">
        <v>289</v>
      </c>
      <c r="D2410" t="s">
        <v>47</v>
      </c>
      <c r="E2410" t="s">
        <v>41</v>
      </c>
      <c r="F2410" s="58">
        <f xml:space="preserve"> IF( ISNA( 'F_Input Override'!F2410 ), "", IF( ISBLANK( 'F_Input Override'!F2410 ), 'F_Inputs - BP'!F2410, 'F_Input Override'!F2410 ) )</f>
        <v>0</v>
      </c>
      <c r="G2410" s="58">
        <f xml:space="preserve"> IF( ISNA( 'F_Input Override'!G2410 ), "", IF( ISBLANK( 'F_Input Override'!G2410 ), 'F_Inputs - BP'!G2410, 'F_Input Override'!G2410 ) )</f>
        <v>0</v>
      </c>
      <c r="H2410" s="58">
        <f xml:space="preserve"> IF( ISNA( 'F_Input Override'!H2410 ), "", IF( ISBLANK( 'F_Input Override'!H2410 ), 'F_Inputs - BP'!H2410, 'F_Input Override'!H2410 ) )</f>
        <v>0</v>
      </c>
      <c r="I2410" s="58">
        <f xml:space="preserve"> IF( ISNA( 'F_Input Override'!I2410 ), "", IF( ISBLANK( 'F_Input Override'!I2410 ), 'F_Inputs - BP'!I2410, 'F_Input Override'!I2410 ) )</f>
        <v>0</v>
      </c>
      <c r="J2410" s="58">
        <f xml:space="preserve"> IF( ISNA( 'F_Input Override'!J2410 ), "", IF( ISBLANK( 'F_Input Override'!J2410 ), 'F_Inputs - BP'!J2410, 'F_Input Override'!J2410 ) )</f>
        <v>0</v>
      </c>
      <c r="K2410" s="64" t="str">
        <f xml:space="preserve"> INDEX(Lookup!C:C, MATCH('Inp - BP final'!B2410, Lookup!B:B, 0),)</f>
        <v>Plus totex WWN+</v>
      </c>
    </row>
    <row r="2411" spans="1:11">
      <c r="A2411" t="s">
        <v>360</v>
      </c>
      <c r="B2411" t="s">
        <v>290</v>
      </c>
      <c r="C2411" t="s">
        <v>291</v>
      </c>
      <c r="D2411" t="s">
        <v>47</v>
      </c>
      <c r="E2411" t="s">
        <v>41</v>
      </c>
      <c r="F2411" s="58">
        <f xml:space="preserve"> IF( ISNA( 'F_Input Override'!F2411 ), "", IF( ISBLANK( 'F_Input Override'!F2411 ), 'F_Inputs - BP'!F2411, 'F_Input Override'!F2411 ) )</f>
        <v>0</v>
      </c>
      <c r="G2411" s="58">
        <f xml:space="preserve"> IF( ISNA( 'F_Input Override'!G2411 ), "", IF( ISBLANK( 'F_Input Override'!G2411 ), 'F_Inputs - BP'!G2411, 'F_Input Override'!G2411 ) )</f>
        <v>0</v>
      </c>
      <c r="H2411" s="58">
        <f xml:space="preserve"> IF( ISNA( 'F_Input Override'!H2411 ), "", IF( ISBLANK( 'F_Input Override'!H2411 ), 'F_Inputs - BP'!H2411, 'F_Input Override'!H2411 ) )</f>
        <v>0</v>
      </c>
      <c r="I2411" s="58">
        <f xml:space="preserve"> IF( ISNA( 'F_Input Override'!I2411 ), "", IF( ISBLANK( 'F_Input Override'!I2411 ), 'F_Inputs - BP'!I2411, 'F_Input Override'!I2411 ) )</f>
        <v>0</v>
      </c>
      <c r="J2411" s="58">
        <f xml:space="preserve"> IF( ISNA( 'F_Input Override'!J2411 ), "", IF( ISBLANK( 'F_Input Override'!J2411 ), 'F_Inputs - BP'!J2411, 'F_Input Override'!J2411 ) )</f>
        <v>0</v>
      </c>
      <c r="K2411" s="64" t="str">
        <f xml:space="preserve"> INDEX(Lookup!C:C, MATCH('Inp - BP final'!B2411, Lookup!B:B, 0),)</f>
        <v>Plus totex WWN+</v>
      </c>
    </row>
    <row r="2412" spans="1:11">
      <c r="A2412" t="s">
        <v>360</v>
      </c>
      <c r="B2412" t="s">
        <v>292</v>
      </c>
      <c r="C2412" t="s">
        <v>293</v>
      </c>
      <c r="D2412" t="s">
        <v>47</v>
      </c>
      <c r="E2412" t="s">
        <v>41</v>
      </c>
      <c r="F2412" s="58">
        <f xml:space="preserve"> IF( ISNA( 'F_Input Override'!F2412 ), "", IF( ISBLANK( 'F_Input Override'!F2412 ), 'F_Inputs - BP'!F2412, 'F_Input Override'!F2412 ) )</f>
        <v>0</v>
      </c>
      <c r="G2412" s="58">
        <f xml:space="preserve"> IF( ISNA( 'F_Input Override'!G2412 ), "", IF( ISBLANK( 'F_Input Override'!G2412 ), 'F_Inputs - BP'!G2412, 'F_Input Override'!G2412 ) )</f>
        <v>0</v>
      </c>
      <c r="H2412" s="58">
        <f xml:space="preserve"> IF( ISNA( 'F_Input Override'!H2412 ), "", IF( ISBLANK( 'F_Input Override'!H2412 ), 'F_Inputs - BP'!H2412, 'F_Input Override'!H2412 ) )</f>
        <v>0</v>
      </c>
      <c r="I2412" s="58">
        <f xml:space="preserve"> IF( ISNA( 'F_Input Override'!I2412 ), "", IF( ISBLANK( 'F_Input Override'!I2412 ), 'F_Inputs - BP'!I2412, 'F_Input Override'!I2412 ) )</f>
        <v>0</v>
      </c>
      <c r="J2412" s="58">
        <f xml:space="preserve"> IF( ISNA( 'F_Input Override'!J2412 ), "", IF( ISBLANK( 'F_Input Override'!J2412 ), 'F_Inputs - BP'!J2412, 'F_Input Override'!J2412 ) )</f>
        <v>0</v>
      </c>
      <c r="K2412" s="64" t="str">
        <f xml:space="preserve"> INDEX(Lookup!C:C, MATCH('Inp - BP final'!B2412, Lookup!B:B, 0),)</f>
        <v>Plus totex WWN+</v>
      </c>
    </row>
    <row r="2413" spans="1:11">
      <c r="A2413" t="s">
        <v>360</v>
      </c>
      <c r="B2413" t="s">
        <v>294</v>
      </c>
      <c r="C2413" t="s">
        <v>295</v>
      </c>
      <c r="D2413" t="s">
        <v>47</v>
      </c>
      <c r="E2413" t="s">
        <v>41</v>
      </c>
      <c r="F2413" s="58">
        <f xml:space="preserve"> IF( ISNA( 'F_Input Override'!F2413 ), "", IF( ISBLANK( 'F_Input Override'!F2413 ), 'F_Inputs - BP'!F2413, 'F_Input Override'!F2413 ) )</f>
        <v>0</v>
      </c>
      <c r="G2413" s="58">
        <f xml:space="preserve"> IF( ISNA( 'F_Input Override'!G2413 ), "", IF( ISBLANK( 'F_Input Override'!G2413 ), 'F_Inputs - BP'!G2413, 'F_Input Override'!G2413 ) )</f>
        <v>0</v>
      </c>
      <c r="H2413" s="58">
        <f xml:space="preserve"> IF( ISNA( 'F_Input Override'!H2413 ), "", IF( ISBLANK( 'F_Input Override'!H2413 ), 'F_Inputs - BP'!H2413, 'F_Input Override'!H2413 ) )</f>
        <v>0</v>
      </c>
      <c r="I2413" s="58">
        <f xml:space="preserve"> IF( ISNA( 'F_Input Override'!I2413 ), "", IF( ISBLANK( 'F_Input Override'!I2413 ), 'F_Inputs - BP'!I2413, 'F_Input Override'!I2413 ) )</f>
        <v>0</v>
      </c>
      <c r="J2413" s="58">
        <f xml:space="preserve"> IF( ISNA( 'F_Input Override'!J2413 ), "", IF( ISBLANK( 'F_Input Override'!J2413 ), 'F_Inputs - BP'!J2413, 'F_Input Override'!J2413 ) )</f>
        <v>0</v>
      </c>
      <c r="K2413" s="64" t="str">
        <f xml:space="preserve"> INDEX(Lookup!C:C, MATCH('Inp - BP final'!B2413, Lookup!B:B, 0),)</f>
        <v>Plus totex WWN+</v>
      </c>
    </row>
    <row r="2414" spans="1:11">
      <c r="A2414" t="s">
        <v>360</v>
      </c>
      <c r="B2414" t="s">
        <v>296</v>
      </c>
      <c r="C2414" t="s">
        <v>297</v>
      </c>
      <c r="D2414" t="s">
        <v>47</v>
      </c>
      <c r="E2414" t="s">
        <v>41</v>
      </c>
      <c r="F2414" s="58">
        <f xml:space="preserve"> IF( ISNA( 'F_Input Override'!F2414 ), "", IF( ISBLANK( 'F_Input Override'!F2414 ), 'F_Inputs - BP'!F2414, 'F_Input Override'!F2414 ) )</f>
        <v>0</v>
      </c>
      <c r="G2414" s="58">
        <f xml:space="preserve"> IF( ISNA( 'F_Input Override'!G2414 ), "", IF( ISBLANK( 'F_Input Override'!G2414 ), 'F_Inputs - BP'!G2414, 'F_Input Override'!G2414 ) )</f>
        <v>0</v>
      </c>
      <c r="H2414" s="58">
        <f xml:space="preserve"> IF( ISNA( 'F_Input Override'!H2414 ), "", IF( ISBLANK( 'F_Input Override'!H2414 ), 'F_Inputs - BP'!H2414, 'F_Input Override'!H2414 ) )</f>
        <v>0</v>
      </c>
      <c r="I2414" s="58">
        <f xml:space="preserve"> IF( ISNA( 'F_Input Override'!I2414 ), "", IF( ISBLANK( 'F_Input Override'!I2414 ), 'F_Inputs - BP'!I2414, 'F_Input Override'!I2414 ) )</f>
        <v>0</v>
      </c>
      <c r="J2414" s="58">
        <f xml:space="preserve"> IF( ISNA( 'F_Input Override'!J2414 ), "", IF( ISBLANK( 'F_Input Override'!J2414 ), 'F_Inputs - BP'!J2414, 'F_Input Override'!J2414 ) )</f>
        <v>0</v>
      </c>
      <c r="K2414" s="64" t="str">
        <f xml:space="preserve"> INDEX(Lookup!C:C, MATCH('Inp - BP final'!B2414, Lookup!B:B, 0),)</f>
        <v>Plus totex WWN+</v>
      </c>
    </row>
    <row r="2415" spans="1:11">
      <c r="A2415" t="s">
        <v>360</v>
      </c>
      <c r="B2415" t="s">
        <v>298</v>
      </c>
      <c r="C2415" t="s">
        <v>299</v>
      </c>
      <c r="D2415" t="s">
        <v>47</v>
      </c>
      <c r="E2415" t="s">
        <v>41</v>
      </c>
      <c r="F2415" s="58">
        <f xml:space="preserve"> IF( ISNA( 'F_Input Override'!F2415 ), "", IF( ISBLANK( 'F_Input Override'!F2415 ), 'F_Inputs - BP'!F2415, 'F_Input Override'!F2415 ) )</f>
        <v>0</v>
      </c>
      <c r="G2415" s="58">
        <f xml:space="preserve"> IF( ISNA( 'F_Input Override'!G2415 ), "", IF( ISBLANK( 'F_Input Override'!G2415 ), 'F_Inputs - BP'!G2415, 'F_Input Override'!G2415 ) )</f>
        <v>0</v>
      </c>
      <c r="H2415" s="58">
        <f xml:space="preserve"> IF( ISNA( 'F_Input Override'!H2415 ), "", IF( ISBLANK( 'F_Input Override'!H2415 ), 'F_Inputs - BP'!H2415, 'F_Input Override'!H2415 ) )</f>
        <v>0</v>
      </c>
      <c r="I2415" s="58">
        <f xml:space="preserve"> IF( ISNA( 'F_Input Override'!I2415 ), "", IF( ISBLANK( 'F_Input Override'!I2415 ), 'F_Inputs - BP'!I2415, 'F_Input Override'!I2415 ) )</f>
        <v>0</v>
      </c>
      <c r="J2415" s="58">
        <f xml:space="preserve"> IF( ISNA( 'F_Input Override'!J2415 ), "", IF( ISBLANK( 'F_Input Override'!J2415 ), 'F_Inputs - BP'!J2415, 'F_Input Override'!J2415 ) )</f>
        <v>0</v>
      </c>
      <c r="K2415" s="64" t="str">
        <f xml:space="preserve"> INDEX(Lookup!C:C, MATCH('Inp - BP final'!B2415, Lookup!B:B, 0),)</f>
        <v>Plus totex BIO</v>
      </c>
    </row>
    <row r="2416" spans="1:11">
      <c r="A2416" t="s">
        <v>360</v>
      </c>
      <c r="B2416" t="s">
        <v>300</v>
      </c>
      <c r="C2416" t="s">
        <v>301</v>
      </c>
      <c r="D2416" t="s">
        <v>47</v>
      </c>
      <c r="E2416" t="s">
        <v>41</v>
      </c>
      <c r="F2416" s="58">
        <f xml:space="preserve"> IF( ISNA( 'F_Input Override'!F2416 ), "", IF( ISBLANK( 'F_Input Override'!F2416 ), 'F_Inputs - BP'!F2416, 'F_Input Override'!F2416 ) )</f>
        <v>0</v>
      </c>
      <c r="G2416" s="58">
        <f xml:space="preserve"> IF( ISNA( 'F_Input Override'!G2416 ), "", IF( ISBLANK( 'F_Input Override'!G2416 ), 'F_Inputs - BP'!G2416, 'F_Input Override'!G2416 ) )</f>
        <v>0</v>
      </c>
      <c r="H2416" s="58">
        <f xml:space="preserve"> IF( ISNA( 'F_Input Override'!H2416 ), "", IF( ISBLANK( 'F_Input Override'!H2416 ), 'F_Inputs - BP'!H2416, 'F_Input Override'!H2416 ) )</f>
        <v>0</v>
      </c>
      <c r="I2416" s="58">
        <f xml:space="preserve"> IF( ISNA( 'F_Input Override'!I2416 ), "", IF( ISBLANK( 'F_Input Override'!I2416 ), 'F_Inputs - BP'!I2416, 'F_Input Override'!I2416 ) )</f>
        <v>0</v>
      </c>
      <c r="J2416" s="58">
        <f xml:space="preserve"> IF( ISNA( 'F_Input Override'!J2416 ), "", IF( ISBLANK( 'F_Input Override'!J2416 ), 'F_Inputs - BP'!J2416, 'F_Input Override'!J2416 ) )</f>
        <v>0</v>
      </c>
      <c r="K2416" s="64" t="str">
        <f xml:space="preserve"> INDEX(Lookup!C:C, MATCH('Inp - BP final'!B2416, Lookup!B:B, 0),)</f>
        <v>Plus totex BIO</v>
      </c>
    </row>
    <row r="2417" spans="1:12">
      <c r="A2417" t="s">
        <v>360</v>
      </c>
      <c r="B2417" t="s">
        <v>302</v>
      </c>
      <c r="C2417" t="s">
        <v>303</v>
      </c>
      <c r="D2417" t="s">
        <v>47</v>
      </c>
      <c r="E2417" t="s">
        <v>41</v>
      </c>
      <c r="F2417" s="58">
        <f xml:space="preserve"> IF( ISNA( 'F_Input Override'!F2417 ), "", IF( ISBLANK( 'F_Input Override'!F2417 ), 'F_Inputs - BP'!F2417, 'F_Input Override'!F2417 ) )</f>
        <v>0</v>
      </c>
      <c r="G2417" s="58">
        <f xml:space="preserve"> IF( ISNA( 'F_Input Override'!G2417 ), "", IF( ISBLANK( 'F_Input Override'!G2417 ), 'F_Inputs - BP'!G2417, 'F_Input Override'!G2417 ) )</f>
        <v>0</v>
      </c>
      <c r="H2417" s="58">
        <f xml:space="preserve"> IF( ISNA( 'F_Input Override'!H2417 ), "", IF( ISBLANK( 'F_Input Override'!H2417 ), 'F_Inputs - BP'!H2417, 'F_Input Override'!H2417 ) )</f>
        <v>0</v>
      </c>
      <c r="I2417" s="58">
        <f xml:space="preserve"> IF( ISNA( 'F_Input Override'!I2417 ), "", IF( ISBLANK( 'F_Input Override'!I2417 ), 'F_Inputs - BP'!I2417, 'F_Input Override'!I2417 ) )</f>
        <v>0</v>
      </c>
      <c r="J2417" s="58">
        <f xml:space="preserve"> IF( ISNA( 'F_Input Override'!J2417 ), "", IF( ISBLANK( 'F_Input Override'!J2417 ), 'F_Inputs - BP'!J2417, 'F_Input Override'!J2417 ) )</f>
        <v>0</v>
      </c>
      <c r="K2417" s="64" t="str">
        <f xml:space="preserve"> INDEX(Lookup!C:C, MATCH('Inp - BP final'!B2417, Lookup!B:B, 0),)</f>
        <v>Plus totex BIO</v>
      </c>
    </row>
    <row r="2418" spans="1:12">
      <c r="A2418" t="s">
        <v>360</v>
      </c>
      <c r="B2418" t="s">
        <v>304</v>
      </c>
      <c r="C2418" t="s">
        <v>305</v>
      </c>
      <c r="D2418" t="s">
        <v>47</v>
      </c>
      <c r="E2418" t="s">
        <v>41</v>
      </c>
      <c r="F2418" s="58">
        <f xml:space="preserve"> IF( ISNA( 'F_Input Override'!F2418 ), "", IF( ISBLANK( 'F_Input Override'!F2418 ), 'F_Inputs - BP'!F2418, 'F_Input Override'!F2418 ) )</f>
        <v>0</v>
      </c>
      <c r="G2418" s="58">
        <f xml:space="preserve"> IF( ISNA( 'F_Input Override'!G2418 ), "", IF( ISBLANK( 'F_Input Override'!G2418 ), 'F_Inputs - BP'!G2418, 'F_Input Override'!G2418 ) )</f>
        <v>0</v>
      </c>
      <c r="H2418" s="58">
        <f xml:space="preserve"> IF( ISNA( 'F_Input Override'!H2418 ), "", IF( ISBLANK( 'F_Input Override'!H2418 ), 'F_Inputs - BP'!H2418, 'F_Input Override'!H2418 ) )</f>
        <v>0</v>
      </c>
      <c r="I2418" s="58">
        <f xml:space="preserve"> IF( ISNA( 'F_Input Override'!I2418 ), "", IF( ISBLANK( 'F_Input Override'!I2418 ), 'F_Inputs - BP'!I2418, 'F_Input Override'!I2418 ) )</f>
        <v>0</v>
      </c>
      <c r="J2418" s="58">
        <f xml:space="preserve"> IF( ISNA( 'F_Input Override'!J2418 ), "", IF( ISBLANK( 'F_Input Override'!J2418 ), 'F_Inputs - BP'!J2418, 'F_Input Override'!J2418 ) )</f>
        <v>0</v>
      </c>
      <c r="K2418" s="64" t="str">
        <f xml:space="preserve"> INDEX(Lookup!C:C, MATCH('Inp - BP final'!B2418, Lookup!B:B, 0),)</f>
        <v>Plus totex ADDN1</v>
      </c>
    </row>
    <row r="2419" spans="1:12">
      <c r="A2419" t="s">
        <v>360</v>
      </c>
      <c r="B2419" t="s">
        <v>306</v>
      </c>
      <c r="C2419" t="s">
        <v>307</v>
      </c>
      <c r="D2419" t="s">
        <v>47</v>
      </c>
      <c r="E2419" t="s">
        <v>41</v>
      </c>
      <c r="F2419" s="58">
        <f xml:space="preserve"> IF( ISNA( 'F_Input Override'!F2419 ), "", IF( ISBLANK( 'F_Input Override'!F2419 ), 'F_Inputs - BP'!F2419, 'F_Input Override'!F2419 ) )</f>
        <v>0</v>
      </c>
      <c r="G2419" s="58">
        <f xml:space="preserve"> IF( ISNA( 'F_Input Override'!G2419 ), "", IF( ISBLANK( 'F_Input Override'!G2419 ), 'F_Inputs - BP'!G2419, 'F_Input Override'!G2419 ) )</f>
        <v>0</v>
      </c>
      <c r="H2419" s="58">
        <f xml:space="preserve"> IF( ISNA( 'F_Input Override'!H2419 ), "", IF( ISBLANK( 'F_Input Override'!H2419 ), 'F_Inputs - BP'!H2419, 'F_Input Override'!H2419 ) )</f>
        <v>0</v>
      </c>
      <c r="I2419" s="58">
        <f xml:space="preserve"> IF( ISNA( 'F_Input Override'!I2419 ), "", IF( ISBLANK( 'F_Input Override'!I2419 ), 'F_Inputs - BP'!I2419, 'F_Input Override'!I2419 ) )</f>
        <v>0</v>
      </c>
      <c r="J2419" s="58">
        <f xml:space="preserve"> IF( ISNA( 'F_Input Override'!J2419 ), "", IF( ISBLANK( 'F_Input Override'!J2419 ), 'F_Inputs - BP'!J2419, 'F_Input Override'!J2419 ) )</f>
        <v>0</v>
      </c>
      <c r="K2419" s="64" t="str">
        <f xml:space="preserve"> INDEX(Lookup!C:C, MATCH('Inp - BP final'!B2419, Lookup!B:B, 0),)</f>
        <v>Plus totex ADDN2</v>
      </c>
    </row>
    <row r="2420" spans="1:12">
      <c r="A2420" t="s">
        <v>360</v>
      </c>
      <c r="B2420" t="s">
        <v>308</v>
      </c>
      <c r="C2420" t="s">
        <v>309</v>
      </c>
      <c r="D2420" t="s">
        <v>47</v>
      </c>
      <c r="E2420" t="s">
        <v>41</v>
      </c>
      <c r="F2420" s="58">
        <f xml:space="preserve"> IF( ISNA( 'F_Input Override'!F2420 ), "", IF( ISBLANK( 'F_Input Override'!F2420 ), 'F_Inputs - BP'!F2420, 'F_Input Override'!F2420 ) )</f>
        <v>0</v>
      </c>
      <c r="G2420" s="58">
        <f xml:space="preserve"> IF( ISNA( 'F_Input Override'!G2420 ), "", IF( ISBLANK( 'F_Input Override'!G2420 ), 'F_Inputs - BP'!G2420, 'F_Input Override'!G2420 ) )</f>
        <v>0</v>
      </c>
      <c r="H2420" s="58">
        <f xml:space="preserve"> IF( ISNA( 'F_Input Override'!H2420 ), "", IF( ISBLANK( 'F_Input Override'!H2420 ), 'F_Inputs - BP'!H2420, 'F_Input Override'!H2420 ) )</f>
        <v>0</v>
      </c>
      <c r="I2420" s="58">
        <f xml:space="preserve"> IF( ISNA( 'F_Input Override'!I2420 ), "", IF( ISBLANK( 'F_Input Override'!I2420 ), 'F_Inputs - BP'!I2420, 'F_Input Override'!I2420 ) )</f>
        <v>0</v>
      </c>
      <c r="J2420" s="58">
        <f xml:space="preserve"> IF( ISNA( 'F_Input Override'!J2420 ), "", IF( ISBLANK( 'F_Input Override'!J2420 ), 'F_Inputs - BP'!J2420, 'F_Input Override'!J2420 ) )</f>
        <v>0</v>
      </c>
      <c r="K2420" s="64" t="str">
        <f xml:space="preserve"> INDEX(Lookup!C:C, MATCH('Inp - BP final'!B2420, Lookup!B:B, 0),)</f>
        <v>Plus totex Total</v>
      </c>
    </row>
    <row r="2421" spans="1:12">
      <c r="A2421" t="s">
        <v>360</v>
      </c>
      <c r="B2421" t="s">
        <v>310</v>
      </c>
      <c r="C2421" t="s">
        <v>311</v>
      </c>
      <c r="D2421" t="s">
        <v>47</v>
      </c>
      <c r="E2421" t="s">
        <v>41</v>
      </c>
      <c r="F2421" s="58">
        <f xml:space="preserve"> IF( ISNA( 'F_Input Override'!F2421 ), "", IF( ISBLANK( 'F_Input Override'!F2421 ), 'F_Inputs - BP'!F2421, 'F_Input Override'!F2421 ) )</f>
        <v>5.0147887999999998</v>
      </c>
      <c r="G2421" s="58">
        <f xml:space="preserve"> IF( ISNA( 'F_Input Override'!G2421 ), "", IF( ISBLANK( 'F_Input Override'!G2421 ), 'F_Inputs - BP'!G2421, 'F_Input Override'!G2421 ) )</f>
        <v>1.5713028</v>
      </c>
      <c r="H2421" s="58">
        <f xml:space="preserve"> IF( ISNA( 'F_Input Override'!H2421 ), "", IF( ISBLANK( 'F_Input Override'!H2421 ), 'F_Inputs - BP'!H2421, 'F_Input Override'!H2421 ) )</f>
        <v>1.5713028</v>
      </c>
      <c r="I2421" s="58">
        <f xml:space="preserve"> IF( ISNA( 'F_Input Override'!I2421 ), "", IF( ISBLANK( 'F_Input Override'!I2421 ), 'F_Inputs - BP'!I2421, 'F_Input Override'!I2421 ) )</f>
        <v>1.5713028</v>
      </c>
      <c r="J2421" s="58">
        <f xml:space="preserve"> IF( ISNA( 'F_Input Override'!J2421 ), "", IF( ISBLANK( 'F_Input Override'!J2421 ), 'F_Inputs - BP'!J2421, 'F_Input Override'!J2421 ) )</f>
        <v>1.5713028</v>
      </c>
      <c r="K2421" s="64" t="str">
        <f xml:space="preserve"> INDEX(Lookup!C:C, MATCH('Inp - BP final'!B2421, Lookup!B:B, 0),)</f>
        <v>WN+ - DS capex</v>
      </c>
    </row>
    <row r="2422" spans="1:12">
      <c r="A2422" t="s">
        <v>360</v>
      </c>
      <c r="B2422" t="s">
        <v>312</v>
      </c>
      <c r="C2422" t="s">
        <v>313</v>
      </c>
      <c r="D2422" t="s">
        <v>47</v>
      </c>
      <c r="E2422" t="s">
        <v>41</v>
      </c>
      <c r="F2422" s="58">
        <f xml:space="preserve"> IF( ISNA( 'F_Input Override'!F2422 ), "", IF( ISBLANK( 'F_Input Override'!F2422 ), 'F_Inputs - BP'!F2422, 'F_Input Override'!F2422 ) )</f>
        <v>0</v>
      </c>
      <c r="G2422" s="58">
        <f xml:space="preserve"> IF( ISNA( 'F_Input Override'!G2422 ), "", IF( ISBLANK( 'F_Input Override'!G2422 ), 'F_Inputs - BP'!G2422, 'F_Input Override'!G2422 ) )</f>
        <v>0</v>
      </c>
      <c r="H2422" s="58">
        <f xml:space="preserve"> IF( ISNA( 'F_Input Override'!H2422 ), "", IF( ISBLANK( 'F_Input Override'!H2422 ), 'F_Inputs - BP'!H2422, 'F_Input Override'!H2422 ) )</f>
        <v>0</v>
      </c>
      <c r="I2422" s="58">
        <f xml:space="preserve"> IF( ISNA( 'F_Input Override'!I2422 ), "", IF( ISBLANK( 'F_Input Override'!I2422 ), 'F_Inputs - BP'!I2422, 'F_Input Override'!I2422 ) )</f>
        <v>0</v>
      </c>
      <c r="J2422" s="58">
        <f xml:space="preserve"> IF( ISNA( 'F_Input Override'!J2422 ), "", IF( ISBLANK( 'F_Input Override'!J2422 ), 'F_Inputs - BP'!J2422, 'F_Input Override'!J2422 ) )</f>
        <v>0</v>
      </c>
      <c r="K2422" s="64" t="str">
        <f xml:space="preserve"> INDEX(Lookup!C:C, MATCH('Inp - BP final'!B2422, Lookup!B:B, 0),)</f>
        <v>WN+ - DS opex</v>
      </c>
    </row>
    <row r="2423" spans="1:12">
      <c r="A2423" t="s">
        <v>360</v>
      </c>
      <c r="B2423" t="s">
        <v>314</v>
      </c>
      <c r="C2423" t="s">
        <v>315</v>
      </c>
      <c r="D2423" t="s">
        <v>47</v>
      </c>
      <c r="E2423" t="s">
        <v>41</v>
      </c>
      <c r="F2423" s="58">
        <f xml:space="preserve"> IF( ISNA( 'F_Input Override'!F2423 ), "", IF( ISBLANK( 'F_Input Override'!F2423 ), 'F_Inputs - BP'!F2423, 'F_Input Override'!F2423 ) )</f>
        <v>5.0147887999999998</v>
      </c>
      <c r="G2423" s="58">
        <f xml:space="preserve"> IF( ISNA( 'F_Input Override'!G2423 ), "", IF( ISBLANK( 'F_Input Override'!G2423 ), 'F_Inputs - BP'!G2423, 'F_Input Override'!G2423 ) )</f>
        <v>1.5713028</v>
      </c>
      <c r="H2423" s="58">
        <f xml:space="preserve"> IF( ISNA( 'F_Input Override'!H2423 ), "", IF( ISBLANK( 'F_Input Override'!H2423 ), 'F_Inputs - BP'!H2423, 'F_Input Override'!H2423 ) )</f>
        <v>1.5713028</v>
      </c>
      <c r="I2423" s="58">
        <f xml:space="preserve"> IF( ISNA( 'F_Input Override'!I2423 ), "", IF( ISBLANK( 'F_Input Override'!I2423 ), 'F_Inputs - BP'!I2423, 'F_Input Override'!I2423 ) )</f>
        <v>1.5713028</v>
      </c>
      <c r="J2423" s="58">
        <f xml:space="preserve"> IF( ISNA( 'F_Input Override'!J2423 ), "", IF( ISBLANK( 'F_Input Override'!J2423 ), 'F_Inputs - BP'!J2423, 'F_Input Override'!J2423 ) )</f>
        <v>1.5713028</v>
      </c>
      <c r="K2423" s="64" t="str">
        <f xml:space="preserve"> INDEX(Lookup!C:C, MATCH('Inp - BP final'!B2423, Lookup!B:B, 0),)</f>
        <v>WN+ - DS totex</v>
      </c>
      <c r="L2423" t="s">
        <v>366</v>
      </c>
    </row>
    <row r="2424" spans="1:12">
      <c r="A2424" t="s">
        <v>360</v>
      </c>
      <c r="B2424" t="s">
        <v>316</v>
      </c>
      <c r="C2424" t="s">
        <v>317</v>
      </c>
      <c r="D2424" t="s">
        <v>47</v>
      </c>
      <c r="E2424" t="s">
        <v>41</v>
      </c>
      <c r="F2424" s="58" t="str">
        <f xml:space="preserve"> IF( ISNA( 'F_Input Override'!F2424 ), "", IF( ISBLANK( 'F_Input Override'!F2424 ), 'F_Inputs - BP'!F2424, 'F_Input Override'!F2424 ) )</f>
        <v/>
      </c>
      <c r="G2424" s="58" t="str">
        <f xml:space="preserve"> IF( ISNA( 'F_Input Override'!G2424 ), "", IF( ISBLANK( 'F_Input Override'!G2424 ), 'F_Inputs - BP'!G2424, 'F_Input Override'!G2424 ) )</f>
        <v/>
      </c>
      <c r="H2424" s="58" t="str">
        <f xml:space="preserve"> IF( ISNA( 'F_Input Override'!H2424 ), "", IF( ISBLANK( 'F_Input Override'!H2424 ), 'F_Inputs - BP'!H2424, 'F_Input Override'!H2424 ) )</f>
        <v/>
      </c>
      <c r="I2424" s="58" t="str">
        <f xml:space="preserve"> IF( ISNA( 'F_Input Override'!I2424 ), "", IF( ISBLANK( 'F_Input Override'!I2424 ), 'F_Inputs - BP'!I2424, 'F_Input Override'!I2424 ) )</f>
        <v/>
      </c>
      <c r="J2424" s="58" t="str">
        <f xml:space="preserve"> IF( ISNA( 'F_Input Override'!J2424 ), "", IF( ISBLANK( 'F_Input Override'!J2424 ), 'F_Inputs - BP'!J2424, 'F_Input Override'!J2424 ) )</f>
        <v/>
      </c>
      <c r="K2424" s="64" t="str">
        <f xml:space="preserve"> INDEX(Lookup!C:C, MATCH('Inp - BP final'!B2424, Lookup!B:B, 0),)</f>
        <v>WN+ - DS capex</v>
      </c>
    </row>
    <row r="2425" spans="1:12">
      <c r="A2425" t="s">
        <v>360</v>
      </c>
      <c r="B2425" t="s">
        <v>319</v>
      </c>
      <c r="C2425" t="s">
        <v>320</v>
      </c>
      <c r="D2425" t="s">
        <v>47</v>
      </c>
      <c r="E2425" t="s">
        <v>41</v>
      </c>
      <c r="F2425" s="58" t="str">
        <f xml:space="preserve"> IF( ISNA( 'F_Input Override'!F2425 ), "", IF( ISBLANK( 'F_Input Override'!F2425 ), 'F_Inputs - BP'!F2425, 'F_Input Override'!F2425 ) )</f>
        <v/>
      </c>
      <c r="G2425" s="58" t="str">
        <f xml:space="preserve"> IF( ISNA( 'F_Input Override'!G2425 ), "", IF( ISBLANK( 'F_Input Override'!G2425 ), 'F_Inputs - BP'!G2425, 'F_Input Override'!G2425 ) )</f>
        <v/>
      </c>
      <c r="H2425" s="58" t="str">
        <f xml:space="preserve"> IF( ISNA( 'F_Input Override'!H2425 ), "", IF( ISBLANK( 'F_Input Override'!H2425 ), 'F_Inputs - BP'!H2425, 'F_Input Override'!H2425 ) )</f>
        <v/>
      </c>
      <c r="I2425" s="58" t="str">
        <f xml:space="preserve"> IF( ISNA( 'F_Input Override'!I2425 ), "", IF( ISBLANK( 'F_Input Override'!I2425 ), 'F_Inputs - BP'!I2425, 'F_Input Override'!I2425 ) )</f>
        <v/>
      </c>
      <c r="J2425" s="58" t="str">
        <f xml:space="preserve"> IF( ISNA( 'F_Input Override'!J2425 ), "", IF( ISBLANK( 'F_Input Override'!J2425 ), 'F_Inputs - BP'!J2425, 'F_Input Override'!J2425 ) )</f>
        <v/>
      </c>
      <c r="K2425" s="64" t="str">
        <f xml:space="preserve"> INDEX(Lookup!C:C, MATCH('Inp - BP final'!B2425, Lookup!B:B, 0),)</f>
        <v>WN+ - DS opex</v>
      </c>
    </row>
    <row r="2426" spans="1:12">
      <c r="A2426" t="s">
        <v>360</v>
      </c>
      <c r="B2426" t="s">
        <v>321</v>
      </c>
      <c r="C2426" t="s">
        <v>322</v>
      </c>
      <c r="D2426" t="s">
        <v>47</v>
      </c>
      <c r="E2426" t="s">
        <v>41</v>
      </c>
      <c r="F2426" s="58">
        <f xml:space="preserve"> IF( ISNA( 'F_Input Override'!F2426 ), "", IF( ISBLANK( 'F_Input Override'!F2426 ), 'F_Inputs - BP'!F2426, 'F_Input Override'!F2426 ) )</f>
        <v>0</v>
      </c>
      <c r="G2426" s="58">
        <f xml:space="preserve"> IF( ISNA( 'F_Input Override'!G2426 ), "", IF( ISBLANK( 'F_Input Override'!G2426 ), 'F_Inputs - BP'!G2426, 'F_Input Override'!G2426 ) )</f>
        <v>0</v>
      </c>
      <c r="H2426" s="58">
        <f xml:space="preserve"> IF( ISNA( 'F_Input Override'!H2426 ), "", IF( ISBLANK( 'F_Input Override'!H2426 ), 'F_Inputs - BP'!H2426, 'F_Input Override'!H2426 ) )</f>
        <v>0</v>
      </c>
      <c r="I2426" s="58">
        <f xml:space="preserve"> IF( ISNA( 'F_Input Override'!I2426 ), "", IF( ISBLANK( 'F_Input Override'!I2426 ), 'F_Inputs - BP'!I2426, 'F_Input Override'!I2426 ) )</f>
        <v>0</v>
      </c>
      <c r="J2426" s="58">
        <f xml:space="preserve"> IF( ISNA( 'F_Input Override'!J2426 ), "", IF( ISBLANK( 'F_Input Override'!J2426 ), 'F_Inputs - BP'!J2426, 'F_Input Override'!J2426 ) )</f>
        <v>0</v>
      </c>
      <c r="K2426" s="64" t="str">
        <f xml:space="preserve"> INDEX(Lookup!C:C, MATCH('Inp - BP final'!B2426, Lookup!B:B, 0),)</f>
        <v>WN+ - DS totex</v>
      </c>
      <c r="L2426" t="s">
        <v>366</v>
      </c>
    </row>
    <row r="2427" spans="1:12">
      <c r="A2427" t="s">
        <v>360</v>
      </c>
      <c r="B2427" t="s">
        <v>323</v>
      </c>
      <c r="C2427" t="s">
        <v>324</v>
      </c>
      <c r="D2427" t="s">
        <v>47</v>
      </c>
      <c r="E2427" t="s">
        <v>41</v>
      </c>
      <c r="F2427" s="58" t="str">
        <f xml:space="preserve"> IF( ISNA( 'F_Input Override'!F2427 ), "", IF( ISBLANK( 'F_Input Override'!F2427 ), 'F_Inputs - BP'!F2427, 'F_Input Override'!F2427 ) )</f>
        <v/>
      </c>
      <c r="G2427" s="58" t="str">
        <f xml:space="preserve"> IF( ISNA( 'F_Input Override'!G2427 ), "", IF( ISBLANK( 'F_Input Override'!G2427 ), 'F_Inputs - BP'!G2427, 'F_Input Override'!G2427 ) )</f>
        <v/>
      </c>
      <c r="H2427" s="58" t="str">
        <f xml:space="preserve"> IF( ISNA( 'F_Input Override'!H2427 ), "", IF( ISBLANK( 'F_Input Override'!H2427 ), 'F_Inputs - BP'!H2427, 'F_Input Override'!H2427 ) )</f>
        <v/>
      </c>
      <c r="I2427" s="58" t="str">
        <f xml:space="preserve"> IF( ISNA( 'F_Input Override'!I2427 ), "", IF( ISBLANK( 'F_Input Override'!I2427 ), 'F_Inputs - BP'!I2427, 'F_Input Override'!I2427 ) )</f>
        <v/>
      </c>
      <c r="J2427" s="58" t="str">
        <f xml:space="preserve"> IF( ISNA( 'F_Input Override'!J2427 ), "", IF( ISBLANK( 'F_Input Override'!J2427 ), 'F_Inputs - BP'!J2427, 'F_Input Override'!J2427 ) )</f>
        <v/>
      </c>
      <c r="K2427" s="64" t="str">
        <f xml:space="preserve"> INDEX(Lookup!C:C, MATCH('Inp - BP final'!B2427, Lookup!B:B, 0),)</f>
        <v>WWN+ - DS capex</v>
      </c>
    </row>
    <row r="2428" spans="1:12">
      <c r="A2428" t="s">
        <v>360</v>
      </c>
      <c r="B2428" t="s">
        <v>325</v>
      </c>
      <c r="C2428" t="s">
        <v>326</v>
      </c>
      <c r="D2428" t="s">
        <v>47</v>
      </c>
      <c r="E2428" t="s">
        <v>41</v>
      </c>
      <c r="F2428" s="58" t="str">
        <f xml:space="preserve"> IF( ISNA( 'F_Input Override'!F2428 ), "", IF( ISBLANK( 'F_Input Override'!F2428 ), 'F_Inputs - BP'!F2428, 'F_Input Override'!F2428 ) )</f>
        <v/>
      </c>
      <c r="G2428" s="58" t="str">
        <f xml:space="preserve"> IF( ISNA( 'F_Input Override'!G2428 ), "", IF( ISBLANK( 'F_Input Override'!G2428 ), 'F_Inputs - BP'!G2428, 'F_Input Override'!G2428 ) )</f>
        <v/>
      </c>
      <c r="H2428" s="58" t="str">
        <f xml:space="preserve"> IF( ISNA( 'F_Input Override'!H2428 ), "", IF( ISBLANK( 'F_Input Override'!H2428 ), 'F_Inputs - BP'!H2428, 'F_Input Override'!H2428 ) )</f>
        <v/>
      </c>
      <c r="I2428" s="58" t="str">
        <f xml:space="preserve"> IF( ISNA( 'F_Input Override'!I2428 ), "", IF( ISBLANK( 'F_Input Override'!I2428 ), 'F_Inputs - BP'!I2428, 'F_Input Override'!I2428 ) )</f>
        <v/>
      </c>
      <c r="J2428" s="58" t="str">
        <f xml:space="preserve"> IF( ISNA( 'F_Input Override'!J2428 ), "", IF( ISBLANK( 'F_Input Override'!J2428 ), 'F_Inputs - BP'!J2428, 'F_Input Override'!J2428 ) )</f>
        <v/>
      </c>
      <c r="K2428" s="64" t="str">
        <f xml:space="preserve"> INDEX(Lookup!C:C, MATCH('Inp - BP final'!B2428, Lookup!B:B, 0),)</f>
        <v>WWN+ - DS capex</v>
      </c>
    </row>
    <row r="2429" spans="1:12">
      <c r="A2429" t="s">
        <v>360</v>
      </c>
      <c r="B2429" t="s">
        <v>327</v>
      </c>
      <c r="C2429" t="s">
        <v>328</v>
      </c>
      <c r="D2429" t="s">
        <v>47</v>
      </c>
      <c r="E2429" t="s">
        <v>41</v>
      </c>
      <c r="F2429" s="58" t="str">
        <f xml:space="preserve"> IF( ISNA( 'F_Input Override'!F2429 ), "", IF( ISBLANK( 'F_Input Override'!F2429 ), 'F_Inputs - BP'!F2429, 'F_Input Override'!F2429 ) )</f>
        <v/>
      </c>
      <c r="G2429" s="58" t="str">
        <f xml:space="preserve"> IF( ISNA( 'F_Input Override'!G2429 ), "", IF( ISBLANK( 'F_Input Override'!G2429 ), 'F_Inputs - BP'!G2429, 'F_Input Override'!G2429 ) )</f>
        <v/>
      </c>
      <c r="H2429" s="58" t="str">
        <f xml:space="preserve"> IF( ISNA( 'F_Input Override'!H2429 ), "", IF( ISBLANK( 'F_Input Override'!H2429 ), 'F_Inputs - BP'!H2429, 'F_Input Override'!H2429 ) )</f>
        <v/>
      </c>
      <c r="I2429" s="58" t="str">
        <f xml:space="preserve"> IF( ISNA( 'F_Input Override'!I2429 ), "", IF( ISBLANK( 'F_Input Override'!I2429 ), 'F_Inputs - BP'!I2429, 'F_Input Override'!I2429 ) )</f>
        <v/>
      </c>
      <c r="J2429" s="58" t="str">
        <f xml:space="preserve"> IF( ISNA( 'F_Input Override'!J2429 ), "", IF( ISBLANK( 'F_Input Override'!J2429 ), 'F_Inputs - BP'!J2429, 'F_Input Override'!J2429 ) )</f>
        <v/>
      </c>
      <c r="K2429" s="64" t="str">
        <f xml:space="preserve"> INDEX(Lookup!C:C, MATCH('Inp - BP final'!B2429, Lookup!B:B, 0),)</f>
        <v>WWN+ - DS capex</v>
      </c>
    </row>
    <row r="2430" spans="1:12">
      <c r="A2430" t="s">
        <v>360</v>
      </c>
      <c r="B2430" t="s">
        <v>329</v>
      </c>
      <c r="C2430" t="s">
        <v>330</v>
      </c>
      <c r="D2430" t="s">
        <v>47</v>
      </c>
      <c r="E2430" t="s">
        <v>41</v>
      </c>
      <c r="F2430" s="58" t="str">
        <f xml:space="preserve"> IF( ISNA( 'F_Input Override'!F2430 ), "", IF( ISBLANK( 'F_Input Override'!F2430 ), 'F_Inputs - BP'!F2430, 'F_Input Override'!F2430 ) )</f>
        <v/>
      </c>
      <c r="G2430" s="58" t="str">
        <f xml:space="preserve"> IF( ISNA( 'F_Input Override'!G2430 ), "", IF( ISBLANK( 'F_Input Override'!G2430 ), 'F_Inputs - BP'!G2430, 'F_Input Override'!G2430 ) )</f>
        <v/>
      </c>
      <c r="H2430" s="58" t="str">
        <f xml:space="preserve"> IF( ISNA( 'F_Input Override'!H2430 ), "", IF( ISBLANK( 'F_Input Override'!H2430 ), 'F_Inputs - BP'!H2430, 'F_Input Override'!H2430 ) )</f>
        <v/>
      </c>
      <c r="I2430" s="58" t="str">
        <f xml:space="preserve"> IF( ISNA( 'F_Input Override'!I2430 ), "", IF( ISBLANK( 'F_Input Override'!I2430 ), 'F_Inputs - BP'!I2430, 'F_Input Override'!I2430 ) )</f>
        <v/>
      </c>
      <c r="J2430" s="58" t="str">
        <f xml:space="preserve"> IF( ISNA( 'F_Input Override'!J2430 ), "", IF( ISBLANK( 'F_Input Override'!J2430 ), 'F_Inputs - BP'!J2430, 'F_Input Override'!J2430 ) )</f>
        <v/>
      </c>
      <c r="K2430" s="64" t="str">
        <f xml:space="preserve"> INDEX(Lookup!C:C, MATCH('Inp - BP final'!B2430, Lookup!B:B, 0),)</f>
        <v>WWN+ - DS capex</v>
      </c>
    </row>
    <row r="2431" spans="1:12">
      <c r="A2431" t="s">
        <v>360</v>
      </c>
      <c r="B2431" t="s">
        <v>331</v>
      </c>
      <c r="C2431" t="s">
        <v>332</v>
      </c>
      <c r="D2431" t="s">
        <v>47</v>
      </c>
      <c r="E2431" t="s">
        <v>41</v>
      </c>
      <c r="F2431" s="58" t="str">
        <f xml:space="preserve"> IF( ISNA( 'F_Input Override'!F2431 ), "", IF( ISBLANK( 'F_Input Override'!F2431 ), 'F_Inputs - BP'!F2431, 'F_Input Override'!F2431 ) )</f>
        <v/>
      </c>
      <c r="G2431" s="58" t="str">
        <f xml:space="preserve"> IF( ISNA( 'F_Input Override'!G2431 ), "", IF( ISBLANK( 'F_Input Override'!G2431 ), 'F_Inputs - BP'!G2431, 'F_Input Override'!G2431 ) )</f>
        <v/>
      </c>
      <c r="H2431" s="58" t="str">
        <f xml:space="preserve"> IF( ISNA( 'F_Input Override'!H2431 ), "", IF( ISBLANK( 'F_Input Override'!H2431 ), 'F_Inputs - BP'!H2431, 'F_Input Override'!H2431 ) )</f>
        <v/>
      </c>
      <c r="I2431" s="58" t="str">
        <f xml:space="preserve"> IF( ISNA( 'F_Input Override'!I2431 ), "", IF( ISBLANK( 'F_Input Override'!I2431 ), 'F_Inputs - BP'!I2431, 'F_Input Override'!I2431 ) )</f>
        <v/>
      </c>
      <c r="J2431" s="58" t="str">
        <f xml:space="preserve"> IF( ISNA( 'F_Input Override'!J2431 ), "", IF( ISBLANK( 'F_Input Override'!J2431 ), 'F_Inputs - BP'!J2431, 'F_Input Override'!J2431 ) )</f>
        <v/>
      </c>
      <c r="K2431" s="64" t="str">
        <f xml:space="preserve"> INDEX(Lookup!C:C, MATCH('Inp - BP final'!B2431, Lookup!B:B, 0),)</f>
        <v>WWN+ - DS capex</v>
      </c>
    </row>
    <row r="2432" spans="1:12">
      <c r="A2432" t="s">
        <v>360</v>
      </c>
      <c r="B2432" t="s">
        <v>333</v>
      </c>
      <c r="C2432" t="s">
        <v>334</v>
      </c>
      <c r="D2432" t="s">
        <v>47</v>
      </c>
      <c r="E2432" t="s">
        <v>41</v>
      </c>
      <c r="F2432" s="58">
        <f xml:space="preserve"> IF( ISNA( 'F_Input Override'!F2432 ), "", IF( ISBLANK( 'F_Input Override'!F2432 ), 'F_Inputs - BP'!F2432, 'F_Input Override'!F2432 ) )</f>
        <v>0</v>
      </c>
      <c r="G2432" s="58">
        <f xml:space="preserve"> IF( ISNA( 'F_Input Override'!G2432 ), "", IF( ISBLANK( 'F_Input Override'!G2432 ), 'F_Inputs - BP'!G2432, 'F_Input Override'!G2432 ) )</f>
        <v>0</v>
      </c>
      <c r="H2432" s="58">
        <f xml:space="preserve"> IF( ISNA( 'F_Input Override'!H2432 ), "", IF( ISBLANK( 'F_Input Override'!H2432 ), 'F_Inputs - BP'!H2432, 'F_Input Override'!H2432 ) )</f>
        <v>0</v>
      </c>
      <c r="I2432" s="58">
        <f xml:space="preserve"> IF( ISNA( 'F_Input Override'!I2432 ), "", IF( ISBLANK( 'F_Input Override'!I2432 ), 'F_Inputs - BP'!I2432, 'F_Input Override'!I2432 ) )</f>
        <v>0</v>
      </c>
      <c r="J2432" s="58">
        <f xml:space="preserve"> IF( ISNA( 'F_Input Override'!J2432 ), "", IF( ISBLANK( 'F_Input Override'!J2432 ), 'F_Inputs - BP'!J2432, 'F_Input Override'!J2432 ) )</f>
        <v>0</v>
      </c>
      <c r="K2432" s="64" t="str">
        <f xml:space="preserve"> INDEX(Lookup!C:C, MATCH('Inp - BP final'!B2432, Lookup!B:B, 0),)</f>
        <v>WWN+ - Total DS capex</v>
      </c>
      <c r="L2432" t="s">
        <v>366</v>
      </c>
    </row>
    <row r="2433" spans="1:12">
      <c r="A2433" t="s">
        <v>360</v>
      </c>
      <c r="B2433" t="s">
        <v>335</v>
      </c>
      <c r="C2433" t="s">
        <v>336</v>
      </c>
      <c r="D2433" t="s">
        <v>47</v>
      </c>
      <c r="E2433" t="s">
        <v>41</v>
      </c>
      <c r="F2433" s="58" t="str">
        <f xml:space="preserve"> IF( ISNA( 'F_Input Override'!F2433 ), "", IF( ISBLANK( 'F_Input Override'!F2433 ), 'F_Inputs - BP'!F2433, 'F_Input Override'!F2433 ) )</f>
        <v/>
      </c>
      <c r="G2433" s="58" t="str">
        <f xml:space="preserve"> IF( ISNA( 'F_Input Override'!G2433 ), "", IF( ISBLANK( 'F_Input Override'!G2433 ), 'F_Inputs - BP'!G2433, 'F_Input Override'!G2433 ) )</f>
        <v/>
      </c>
      <c r="H2433" s="58" t="str">
        <f xml:space="preserve"> IF( ISNA( 'F_Input Override'!H2433 ), "", IF( ISBLANK( 'F_Input Override'!H2433 ), 'F_Inputs - BP'!H2433, 'F_Input Override'!H2433 ) )</f>
        <v/>
      </c>
      <c r="I2433" s="58" t="str">
        <f xml:space="preserve"> IF( ISNA( 'F_Input Override'!I2433 ), "", IF( ISBLANK( 'F_Input Override'!I2433 ), 'F_Inputs - BP'!I2433, 'F_Input Override'!I2433 ) )</f>
        <v/>
      </c>
      <c r="J2433" s="58" t="str">
        <f xml:space="preserve"> IF( ISNA( 'F_Input Override'!J2433 ), "", IF( ISBLANK( 'F_Input Override'!J2433 ), 'F_Inputs - BP'!J2433, 'F_Input Override'!J2433 ) )</f>
        <v/>
      </c>
      <c r="K2433" s="64" t="str">
        <f xml:space="preserve"> INDEX(Lookup!C:C, MATCH('Inp - BP final'!B2433, Lookup!B:B, 0),)</f>
        <v>WWN+ - DS opex</v>
      </c>
    </row>
    <row r="2434" spans="1:12">
      <c r="A2434" t="s">
        <v>360</v>
      </c>
      <c r="B2434" t="s">
        <v>337</v>
      </c>
      <c r="C2434" t="s">
        <v>338</v>
      </c>
      <c r="D2434" t="s">
        <v>47</v>
      </c>
      <c r="E2434" t="s">
        <v>41</v>
      </c>
      <c r="F2434" s="58" t="str">
        <f xml:space="preserve"> IF( ISNA( 'F_Input Override'!F2434 ), "", IF( ISBLANK( 'F_Input Override'!F2434 ), 'F_Inputs - BP'!F2434, 'F_Input Override'!F2434 ) )</f>
        <v/>
      </c>
      <c r="G2434" s="58" t="str">
        <f xml:space="preserve"> IF( ISNA( 'F_Input Override'!G2434 ), "", IF( ISBLANK( 'F_Input Override'!G2434 ), 'F_Inputs - BP'!G2434, 'F_Input Override'!G2434 ) )</f>
        <v/>
      </c>
      <c r="H2434" s="58" t="str">
        <f xml:space="preserve"> IF( ISNA( 'F_Input Override'!H2434 ), "", IF( ISBLANK( 'F_Input Override'!H2434 ), 'F_Inputs - BP'!H2434, 'F_Input Override'!H2434 ) )</f>
        <v/>
      </c>
      <c r="I2434" s="58" t="str">
        <f xml:space="preserve"> IF( ISNA( 'F_Input Override'!I2434 ), "", IF( ISBLANK( 'F_Input Override'!I2434 ), 'F_Inputs - BP'!I2434, 'F_Input Override'!I2434 ) )</f>
        <v/>
      </c>
      <c r="J2434" s="58" t="str">
        <f xml:space="preserve"> IF( ISNA( 'F_Input Override'!J2434 ), "", IF( ISBLANK( 'F_Input Override'!J2434 ), 'F_Inputs - BP'!J2434, 'F_Input Override'!J2434 ) )</f>
        <v/>
      </c>
      <c r="K2434" s="64" t="str">
        <f xml:space="preserve"> INDEX(Lookup!C:C, MATCH('Inp - BP final'!B2434, Lookup!B:B, 0),)</f>
        <v>WWN+ - DS opex</v>
      </c>
    </row>
    <row r="2435" spans="1:12">
      <c r="A2435" t="s">
        <v>360</v>
      </c>
      <c r="B2435" t="s">
        <v>339</v>
      </c>
      <c r="C2435" t="s">
        <v>340</v>
      </c>
      <c r="D2435" t="s">
        <v>47</v>
      </c>
      <c r="E2435" t="s">
        <v>41</v>
      </c>
      <c r="F2435" s="58" t="str">
        <f xml:space="preserve"> IF( ISNA( 'F_Input Override'!F2435 ), "", IF( ISBLANK( 'F_Input Override'!F2435 ), 'F_Inputs - BP'!F2435, 'F_Input Override'!F2435 ) )</f>
        <v/>
      </c>
      <c r="G2435" s="58" t="str">
        <f xml:space="preserve"> IF( ISNA( 'F_Input Override'!G2435 ), "", IF( ISBLANK( 'F_Input Override'!G2435 ), 'F_Inputs - BP'!G2435, 'F_Input Override'!G2435 ) )</f>
        <v/>
      </c>
      <c r="H2435" s="58" t="str">
        <f xml:space="preserve"> IF( ISNA( 'F_Input Override'!H2435 ), "", IF( ISBLANK( 'F_Input Override'!H2435 ), 'F_Inputs - BP'!H2435, 'F_Input Override'!H2435 ) )</f>
        <v/>
      </c>
      <c r="I2435" s="58" t="str">
        <f xml:space="preserve"> IF( ISNA( 'F_Input Override'!I2435 ), "", IF( ISBLANK( 'F_Input Override'!I2435 ), 'F_Inputs - BP'!I2435, 'F_Input Override'!I2435 ) )</f>
        <v/>
      </c>
      <c r="J2435" s="58" t="str">
        <f xml:space="preserve"> IF( ISNA( 'F_Input Override'!J2435 ), "", IF( ISBLANK( 'F_Input Override'!J2435 ), 'F_Inputs - BP'!J2435, 'F_Input Override'!J2435 ) )</f>
        <v/>
      </c>
      <c r="K2435" s="64" t="str">
        <f xml:space="preserve"> INDEX(Lookup!C:C, MATCH('Inp - BP final'!B2435, Lookup!B:B, 0),)</f>
        <v>WWN+ - DS opex</v>
      </c>
    </row>
    <row r="2436" spans="1:12">
      <c r="A2436" t="s">
        <v>360</v>
      </c>
      <c r="B2436" t="s">
        <v>341</v>
      </c>
      <c r="C2436" t="s">
        <v>342</v>
      </c>
      <c r="D2436" t="s">
        <v>47</v>
      </c>
      <c r="E2436" t="s">
        <v>41</v>
      </c>
      <c r="F2436" s="58" t="str">
        <f xml:space="preserve"> IF( ISNA( 'F_Input Override'!F2436 ), "", IF( ISBLANK( 'F_Input Override'!F2436 ), 'F_Inputs - BP'!F2436, 'F_Input Override'!F2436 ) )</f>
        <v/>
      </c>
      <c r="G2436" s="58" t="str">
        <f xml:space="preserve"> IF( ISNA( 'F_Input Override'!G2436 ), "", IF( ISBLANK( 'F_Input Override'!G2436 ), 'F_Inputs - BP'!G2436, 'F_Input Override'!G2436 ) )</f>
        <v/>
      </c>
      <c r="H2436" s="58" t="str">
        <f xml:space="preserve"> IF( ISNA( 'F_Input Override'!H2436 ), "", IF( ISBLANK( 'F_Input Override'!H2436 ), 'F_Inputs - BP'!H2436, 'F_Input Override'!H2436 ) )</f>
        <v/>
      </c>
      <c r="I2436" s="58" t="str">
        <f xml:space="preserve"> IF( ISNA( 'F_Input Override'!I2436 ), "", IF( ISBLANK( 'F_Input Override'!I2436 ), 'F_Inputs - BP'!I2436, 'F_Input Override'!I2436 ) )</f>
        <v/>
      </c>
      <c r="J2436" s="58" t="str">
        <f xml:space="preserve"> IF( ISNA( 'F_Input Override'!J2436 ), "", IF( ISBLANK( 'F_Input Override'!J2436 ), 'F_Inputs - BP'!J2436, 'F_Input Override'!J2436 ) )</f>
        <v/>
      </c>
      <c r="K2436" s="64" t="str">
        <f xml:space="preserve"> INDEX(Lookup!C:C, MATCH('Inp - BP final'!B2436, Lookup!B:B, 0),)</f>
        <v>WWN+ - DS opex</v>
      </c>
    </row>
    <row r="2437" spans="1:12">
      <c r="A2437" t="s">
        <v>360</v>
      </c>
      <c r="B2437" t="s">
        <v>343</v>
      </c>
      <c r="C2437" t="s">
        <v>344</v>
      </c>
      <c r="D2437" t="s">
        <v>47</v>
      </c>
      <c r="E2437" t="s">
        <v>41</v>
      </c>
      <c r="F2437" s="58" t="str">
        <f xml:space="preserve"> IF( ISNA( 'F_Input Override'!F2437 ), "", IF( ISBLANK( 'F_Input Override'!F2437 ), 'F_Inputs - BP'!F2437, 'F_Input Override'!F2437 ) )</f>
        <v/>
      </c>
      <c r="G2437" s="58" t="str">
        <f xml:space="preserve"> IF( ISNA( 'F_Input Override'!G2437 ), "", IF( ISBLANK( 'F_Input Override'!G2437 ), 'F_Inputs - BP'!G2437, 'F_Input Override'!G2437 ) )</f>
        <v/>
      </c>
      <c r="H2437" s="58" t="str">
        <f xml:space="preserve"> IF( ISNA( 'F_Input Override'!H2437 ), "", IF( ISBLANK( 'F_Input Override'!H2437 ), 'F_Inputs - BP'!H2437, 'F_Input Override'!H2437 ) )</f>
        <v/>
      </c>
      <c r="I2437" s="58" t="str">
        <f xml:space="preserve"> IF( ISNA( 'F_Input Override'!I2437 ), "", IF( ISBLANK( 'F_Input Override'!I2437 ), 'F_Inputs - BP'!I2437, 'F_Input Override'!I2437 ) )</f>
        <v/>
      </c>
      <c r="J2437" s="58" t="str">
        <f xml:space="preserve"> IF( ISNA( 'F_Input Override'!J2437 ), "", IF( ISBLANK( 'F_Input Override'!J2437 ), 'F_Inputs - BP'!J2437, 'F_Input Override'!J2437 ) )</f>
        <v/>
      </c>
      <c r="K2437" s="64" t="str">
        <f xml:space="preserve"> INDEX(Lookup!C:C, MATCH('Inp - BP final'!B2437, Lookup!B:B, 0),)</f>
        <v>WWN+ - DS opex</v>
      </c>
    </row>
    <row r="2438" spans="1:12">
      <c r="A2438" t="s">
        <v>360</v>
      </c>
      <c r="B2438" t="s">
        <v>345</v>
      </c>
      <c r="C2438" t="s">
        <v>346</v>
      </c>
      <c r="D2438" t="s">
        <v>47</v>
      </c>
      <c r="E2438" t="s">
        <v>41</v>
      </c>
      <c r="F2438" s="58">
        <f xml:space="preserve"> IF( ISNA( 'F_Input Override'!F2438 ), "", IF( ISBLANK( 'F_Input Override'!F2438 ), 'F_Inputs - BP'!F2438, 'F_Input Override'!F2438 ) )</f>
        <v>0</v>
      </c>
      <c r="G2438" s="58">
        <f xml:space="preserve"> IF( ISNA( 'F_Input Override'!G2438 ), "", IF( ISBLANK( 'F_Input Override'!G2438 ), 'F_Inputs - BP'!G2438, 'F_Input Override'!G2438 ) )</f>
        <v>0</v>
      </c>
      <c r="H2438" s="58">
        <f xml:space="preserve"> IF( ISNA( 'F_Input Override'!H2438 ), "", IF( ISBLANK( 'F_Input Override'!H2438 ), 'F_Inputs - BP'!H2438, 'F_Input Override'!H2438 ) )</f>
        <v>0</v>
      </c>
      <c r="I2438" s="58">
        <f xml:space="preserve"> IF( ISNA( 'F_Input Override'!I2438 ), "", IF( ISBLANK( 'F_Input Override'!I2438 ), 'F_Inputs - BP'!I2438, 'F_Input Override'!I2438 ) )</f>
        <v>0</v>
      </c>
      <c r="J2438" s="58">
        <f xml:space="preserve"> IF( ISNA( 'F_Input Override'!J2438 ), "", IF( ISBLANK( 'F_Input Override'!J2438 ), 'F_Inputs - BP'!J2438, 'F_Input Override'!J2438 ) )</f>
        <v>0</v>
      </c>
      <c r="K2438" s="64" t="str">
        <f xml:space="preserve"> INDEX(Lookup!C:C, MATCH('Inp - BP final'!B2438, Lookup!B:B, 0),)</f>
        <v>WWN+ - Total DS opex</v>
      </c>
      <c r="L2438" t="s">
        <v>366</v>
      </c>
    </row>
    <row r="2439" spans="1:12">
      <c r="A2439" t="s">
        <v>361</v>
      </c>
      <c r="B2439" t="s">
        <v>45</v>
      </c>
      <c r="C2439" t="s">
        <v>46</v>
      </c>
      <c r="D2439" t="s">
        <v>47</v>
      </c>
      <c r="E2439" t="s">
        <v>41</v>
      </c>
      <c r="F2439" s="58">
        <f xml:space="preserve"> IF( ISNA( 'F_Input Override'!F2439 ), "", IF( ISBLANK( 'F_Input Override'!F2439 ), 'F_Inputs - BP'!F2439, 'F_Input Override'!F2439 ) )</f>
        <v>6.0343273143622644</v>
      </c>
      <c r="G2439" s="58">
        <f xml:space="preserve"> IF( ISNA( 'F_Input Override'!G2439 ), "", IF( ISBLANK( 'F_Input Override'!G2439 ), 'F_Inputs - BP'!G2439, 'F_Input Override'!G2439 ) )</f>
        <v>5.9557653073394121</v>
      </c>
      <c r="H2439" s="58">
        <f xml:space="preserve"> IF( ISNA( 'F_Input Override'!H2439 ), "", IF( ISBLANK( 'F_Input Override'!H2439 ), 'F_Inputs - BP'!H2439, 'F_Input Override'!H2439 ) )</f>
        <v>5.790228013885498</v>
      </c>
      <c r="I2439" s="58">
        <f xml:space="preserve"> IF( ISNA( 'F_Input Override'!I2439 ), "", IF( ISBLANK( 'F_Input Override'!I2439 ), 'F_Inputs - BP'!I2439, 'F_Input Override'!I2439 ) )</f>
        <v>5.7463015969586291</v>
      </c>
      <c r="J2439" s="58">
        <f xml:space="preserve"> IF( ISNA( 'F_Input Override'!J2439 ), "", IF( ISBLANK( 'F_Input Override'!J2439 ), 'F_Inputs - BP'!J2439, 'F_Input Override'!J2439 ) )</f>
        <v>5.6527443107006974</v>
      </c>
      <c r="K2439" s="64" t="str">
        <f xml:space="preserve"> INDEX(Lookup!C:C, MATCH('Inp - BP final'!B2439, Lookup!B:B, 0),)</f>
        <v>WR - Base opex</v>
      </c>
    </row>
    <row r="2440" spans="1:12">
      <c r="A2440" t="s">
        <v>361</v>
      </c>
      <c r="B2440" t="s">
        <v>48</v>
      </c>
      <c r="C2440" t="s">
        <v>49</v>
      </c>
      <c r="D2440" t="s">
        <v>47</v>
      </c>
      <c r="E2440" t="s">
        <v>41</v>
      </c>
      <c r="F2440" s="58">
        <f xml:space="preserve"> IF( ISNA( 'F_Input Override'!F2440 ), "", IF( ISBLANK( 'F_Input Override'!F2440 ), 'F_Inputs - BP'!F2440, 'F_Input Override'!F2440 ) )</f>
        <v>0.38161641844718103</v>
      </c>
      <c r="G2440" s="58">
        <f xml:space="preserve"> IF( ISNA( 'F_Input Override'!G2440 ), "", IF( ISBLANK( 'F_Input Override'!G2440 ), 'F_Inputs - BP'!G2440, 'F_Input Override'!G2440 ) )</f>
        <v>0.37662886680530472</v>
      </c>
      <c r="H2440" s="58">
        <f xml:space="preserve"> IF( ISNA( 'F_Input Override'!H2440 ), "", IF( ISBLANK( 'F_Input Override'!H2440 ), 'F_Inputs - BP'!H2440, 'F_Input Override'!H2440 ) )</f>
        <v>0.36604853593734332</v>
      </c>
      <c r="I2440" s="58">
        <f xml:space="preserve"> IF( ISNA( 'F_Input Override'!I2440 ), "", IF( ISBLANK( 'F_Input Override'!I2440 ), 'F_Inputs - BP'!I2440, 'F_Input Override'!I2440 ) )</f>
        <v>0.35711041374880598</v>
      </c>
      <c r="J2440" s="58">
        <f xml:space="preserve"> IF( ISNA( 'F_Input Override'!J2440 ), "", IF( ISBLANK( 'F_Input Override'!J2440 ), 'F_Inputs - BP'!J2440, 'F_Input Override'!J2440 ) )</f>
        <v>0.36344752765822169</v>
      </c>
      <c r="K2440" s="64" t="str">
        <f xml:space="preserve"> INDEX(Lookup!C:C, MATCH('Inp - BP final'!B2440, Lookup!B:B, 0),)</f>
        <v>WN+ - Base opex</v>
      </c>
    </row>
    <row r="2441" spans="1:12">
      <c r="A2441" t="s">
        <v>361</v>
      </c>
      <c r="B2441" t="s">
        <v>50</v>
      </c>
      <c r="C2441" t="s">
        <v>51</v>
      </c>
      <c r="D2441" t="s">
        <v>47</v>
      </c>
      <c r="E2441" t="s">
        <v>41</v>
      </c>
      <c r="F2441" s="58">
        <f xml:space="preserve"> IF( ISNA( 'F_Input Override'!F2441 ), "", IF( ISBLANK( 'F_Input Override'!F2441 ), 'F_Inputs - BP'!F2441, 'F_Input Override'!F2441 ) )</f>
        <v>0</v>
      </c>
      <c r="G2441" s="58">
        <f xml:space="preserve"> IF( ISNA( 'F_Input Override'!G2441 ), "", IF( ISBLANK( 'F_Input Override'!G2441 ), 'F_Inputs - BP'!G2441, 'F_Input Override'!G2441 ) )</f>
        <v>0</v>
      </c>
      <c r="H2441" s="58">
        <f xml:space="preserve"> IF( ISNA( 'F_Input Override'!H2441 ), "", IF( ISBLANK( 'F_Input Override'!H2441 ), 'F_Inputs - BP'!H2441, 'F_Input Override'!H2441 ) )</f>
        <v>0</v>
      </c>
      <c r="I2441" s="58">
        <f xml:space="preserve"> IF( ISNA( 'F_Input Override'!I2441 ), "", IF( ISBLANK( 'F_Input Override'!I2441 ), 'F_Inputs - BP'!I2441, 'F_Input Override'!I2441 ) )</f>
        <v>0</v>
      </c>
      <c r="J2441" s="58">
        <f xml:space="preserve"> IF( ISNA( 'F_Input Override'!J2441 ), "", IF( ISBLANK( 'F_Input Override'!J2441 ), 'F_Inputs - BP'!J2441, 'F_Input Override'!J2441 ) )</f>
        <v>0</v>
      </c>
      <c r="K2441" s="64" t="str">
        <f xml:space="preserve"> INDEX(Lookup!C:C, MATCH('Inp - BP final'!B2441, Lookup!B:B, 0),)</f>
        <v>WN+ - Base opex</v>
      </c>
    </row>
    <row r="2442" spans="1:12">
      <c r="A2442" t="s">
        <v>361</v>
      </c>
      <c r="B2442" t="s">
        <v>52</v>
      </c>
      <c r="C2442" t="s">
        <v>53</v>
      </c>
      <c r="D2442" t="s">
        <v>47</v>
      </c>
      <c r="E2442" t="s">
        <v>41</v>
      </c>
      <c r="F2442" s="58">
        <f xml:space="preserve"> IF( ISNA( 'F_Input Override'!F2442 ), "", IF( ISBLANK( 'F_Input Override'!F2442 ), 'F_Inputs - BP'!F2442, 'F_Input Override'!F2442 ) )</f>
        <v>11.87152470719796</v>
      </c>
      <c r="G2442" s="58">
        <f xml:space="preserve"> IF( ISNA( 'F_Input Override'!G2442 ), "", IF( ISBLANK( 'F_Input Override'!G2442 ), 'F_Inputs - BP'!G2442, 'F_Input Override'!G2442 ) )</f>
        <v>11.716369321625489</v>
      </c>
      <c r="H2442" s="58">
        <f xml:space="preserve"> IF( ISNA( 'F_Input Override'!H2442 ), "", IF( ISBLANK( 'F_Input Override'!H2442 ), 'F_Inputs - BP'!H2442, 'F_Input Override'!H2442 ) )</f>
        <v>11.38723081175627</v>
      </c>
      <c r="I2442" s="58">
        <f xml:space="preserve"> IF( ISNA( 'F_Input Override'!I2442 ), "", IF( ISBLANK( 'F_Input Override'!I2442 ), 'F_Inputs - BP'!I2442, 'F_Input Override'!I2442 ) )</f>
        <v>11.10917899514696</v>
      </c>
      <c r="J2442" s="58">
        <f xml:space="preserve"> IF( ISNA( 'F_Input Override'!J2442 ), "", IF( ISBLANK( 'F_Input Override'!J2442 ), 'F_Inputs - BP'!J2442, 'F_Input Override'!J2442 ) )</f>
        <v>11.306317275135219</v>
      </c>
      <c r="K2442" s="64" t="str">
        <f xml:space="preserve"> INDEX(Lookup!C:C, MATCH('Inp - BP final'!B2442, Lookup!B:B, 0),)</f>
        <v>WN+ - Base opex</v>
      </c>
    </row>
    <row r="2443" spans="1:12">
      <c r="A2443" t="s">
        <v>361</v>
      </c>
      <c r="B2443" t="s">
        <v>54</v>
      </c>
      <c r="C2443" t="s">
        <v>55</v>
      </c>
      <c r="D2443" t="s">
        <v>47</v>
      </c>
      <c r="E2443" t="s">
        <v>41</v>
      </c>
      <c r="F2443" s="58">
        <f xml:space="preserve"> IF( ISNA( 'F_Input Override'!F2443 ), "", IF( ISBLANK( 'F_Input Override'!F2443 ), 'F_Inputs - BP'!F2443, 'F_Input Override'!F2443 ) )</f>
        <v>21.645228896027891</v>
      </c>
      <c r="G2443" s="58">
        <f xml:space="preserve"> IF( ISNA( 'F_Input Override'!G2443 ), "", IF( ISBLANK( 'F_Input Override'!G2443 ), 'F_Inputs - BP'!G2443, 'F_Input Override'!G2443 ) )</f>
        <v>21.164035982208269</v>
      </c>
      <c r="H2443" s="58">
        <f xml:space="preserve"> IF( ISNA( 'F_Input Override'!H2443 ), "", IF( ISBLANK( 'F_Input Override'!H2443 ), 'F_Inputs - BP'!H2443, 'F_Input Override'!H2443 ) )</f>
        <v>20.373999586944841</v>
      </c>
      <c r="I2443" s="58">
        <f xml:space="preserve"> IF( ISNA( 'F_Input Override'!I2443 ), "", IF( ISBLANK( 'F_Input Override'!I2443 ), 'F_Inputs - BP'!I2443, 'F_Input Override'!I2443 ) )</f>
        <v>19.680389425696511</v>
      </c>
      <c r="J2443" s="58">
        <f xml:space="preserve"> IF( ISNA( 'F_Input Override'!J2443 ), "", IF( ISBLANK( 'F_Input Override'!J2443 ), 'F_Inputs - BP'!J2443, 'F_Input Override'!J2443 ) )</f>
        <v>19.846934772346732</v>
      </c>
      <c r="K2443" s="64" t="str">
        <f xml:space="preserve"> INDEX(Lookup!C:C, MATCH('Inp - BP final'!B2443, Lookup!B:B, 0),)</f>
        <v>WN+ - Base opex</v>
      </c>
    </row>
    <row r="2444" spans="1:12">
      <c r="A2444" t="s">
        <v>361</v>
      </c>
      <c r="B2444" t="s">
        <v>56</v>
      </c>
      <c r="C2444" t="s">
        <v>57</v>
      </c>
      <c r="D2444" t="s">
        <v>47</v>
      </c>
      <c r="E2444" t="s">
        <v>41</v>
      </c>
      <c r="F2444" s="58">
        <f xml:space="preserve"> IF( ISNA( 'F_Input Override'!F2444 ), "", IF( ISBLANK( 'F_Input Override'!F2444 ), 'F_Inputs - BP'!F2444, 'F_Input Override'!F2444 ) )</f>
        <v>39.932697336035297</v>
      </c>
      <c r="G2444" s="58">
        <f xml:space="preserve"> IF( ISNA( 'F_Input Override'!G2444 ), "", IF( ISBLANK( 'F_Input Override'!G2444 ), 'F_Inputs - BP'!G2444, 'F_Input Override'!G2444 ) )</f>
        <v>39.212799477978479</v>
      </c>
      <c r="H2444" s="58">
        <f xml:space="preserve"> IF( ISNA( 'F_Input Override'!H2444 ), "", IF( ISBLANK( 'F_Input Override'!H2444 ), 'F_Inputs - BP'!H2444, 'F_Input Override'!H2444 ) )</f>
        <v>37.91750694852395</v>
      </c>
      <c r="I2444" s="58">
        <f xml:space="preserve"> IF( ISNA( 'F_Input Override'!I2444 ), "", IF( ISBLANK( 'F_Input Override'!I2444 ), 'F_Inputs - BP'!I2444, 'F_Input Override'!I2444 ) )</f>
        <v>36.89298043155091</v>
      </c>
      <c r="J2444" s="58">
        <f xml:space="preserve"> IF( ISNA( 'F_Input Override'!J2444 ), "", IF( ISBLANK( 'F_Input Override'!J2444 ), 'F_Inputs - BP'!J2444, 'F_Input Override'!J2444 ) )</f>
        <v>37.16944388584087</v>
      </c>
      <c r="K2444" s="64" t="str">
        <f xml:space="preserve"> INDEX(Lookup!C:C, MATCH('Inp - BP final'!B2444, Lookup!B:B, 0),)</f>
        <v>Total - Base opex</v>
      </c>
      <c r="L2444" t="s">
        <v>366</v>
      </c>
    </row>
    <row r="2445" spans="1:12">
      <c r="A2445" t="s">
        <v>361</v>
      </c>
      <c r="B2445" t="s">
        <v>58</v>
      </c>
      <c r="C2445" t="s">
        <v>59</v>
      </c>
      <c r="D2445" t="s">
        <v>47</v>
      </c>
      <c r="E2445" t="s">
        <v>41</v>
      </c>
      <c r="F2445" s="58">
        <f xml:space="preserve"> IF( ISNA( 'F_Input Override'!F2445 ), "", IF( ISBLANK( 'F_Input Override'!F2445 ), 'F_Inputs - BP'!F2445, 'F_Input Override'!F2445 ) )</f>
        <v>0.97267499999999996</v>
      </c>
      <c r="G2445" s="58">
        <f xml:space="preserve"> IF( ISNA( 'F_Input Override'!G2445 ), "", IF( ISBLANK( 'F_Input Override'!G2445 ), 'F_Inputs - BP'!G2445, 'F_Input Override'!G2445 ) )</f>
        <v>0.90071190000000001</v>
      </c>
      <c r="H2445" s="58">
        <f xml:space="preserve"> IF( ISNA( 'F_Input Override'!H2445 ), "", IF( ISBLANK( 'F_Input Override'!H2445 ), 'F_Inputs - BP'!H2445, 'F_Input Override'!H2445 ) )</f>
        <v>0.50106240359999998</v>
      </c>
      <c r="I2445" s="58">
        <f xml:space="preserve"> IF( ISNA( 'F_Input Override'!I2445 ), "", IF( ISBLANK( 'F_Input Override'!I2445 ), 'F_Inputs - BP'!I2445, 'F_Input Override'!I2445 ) )</f>
        <v>0.74061952370999995</v>
      </c>
      <c r="J2445" s="58">
        <f xml:space="preserve"> IF( ISNA( 'F_Input Override'!J2445 ), "", IF( ISBLANK( 'F_Input Override'!J2445 ), 'F_Inputs - BP'!J2445, 'F_Input Override'!J2445 ) )</f>
        <v>0.39504126672846002</v>
      </c>
      <c r="K2445" s="64" t="str">
        <f xml:space="preserve"> INDEX(Lookup!C:C, MATCH('Inp - BP final'!B2445, Lookup!B:B, 0),)</f>
        <v>WR - Enh opex</v>
      </c>
    </row>
    <row r="2446" spans="1:12">
      <c r="A2446" t="s">
        <v>361</v>
      </c>
      <c r="B2446" t="s">
        <v>60</v>
      </c>
      <c r="C2446" t="s">
        <v>61</v>
      </c>
      <c r="D2446" t="s">
        <v>47</v>
      </c>
      <c r="E2446" t="s">
        <v>41</v>
      </c>
      <c r="F2446" s="58">
        <f xml:space="preserve"> IF( ISNA( 'F_Input Override'!F2446 ), "", IF( ISBLANK( 'F_Input Override'!F2446 ), 'F_Inputs - BP'!F2446, 'F_Input Override'!F2446 ) )</f>
        <v>0</v>
      </c>
      <c r="G2446" s="58">
        <f xml:space="preserve"> IF( ISNA( 'F_Input Override'!G2446 ), "", IF( ISBLANK( 'F_Input Override'!G2446 ), 'F_Inputs - BP'!G2446, 'F_Input Override'!G2446 ) )</f>
        <v>0</v>
      </c>
      <c r="H2446" s="58">
        <f xml:space="preserve"> IF( ISNA( 'F_Input Override'!H2446 ), "", IF( ISBLANK( 'F_Input Override'!H2446 ), 'F_Inputs - BP'!H2446, 'F_Input Override'!H2446 ) )</f>
        <v>0</v>
      </c>
      <c r="I2446" s="58">
        <f xml:space="preserve"> IF( ISNA( 'F_Input Override'!I2446 ), "", IF( ISBLANK( 'F_Input Override'!I2446 ), 'F_Inputs - BP'!I2446, 'F_Input Override'!I2446 ) )</f>
        <v>0</v>
      </c>
      <c r="J2446" s="58">
        <f xml:space="preserve"> IF( ISNA( 'F_Input Override'!J2446 ), "", IF( ISBLANK( 'F_Input Override'!J2446 ), 'F_Inputs - BP'!J2446, 'F_Input Override'!J2446 ) )</f>
        <v>0</v>
      </c>
      <c r="K2446" s="64" t="str">
        <f xml:space="preserve"> INDEX(Lookup!C:C, MATCH('Inp - BP final'!B2446, Lookup!B:B, 0),)</f>
        <v>WN+ - Enh opex</v>
      </c>
    </row>
    <row r="2447" spans="1:12">
      <c r="A2447" t="s">
        <v>361</v>
      </c>
      <c r="B2447" t="s">
        <v>62</v>
      </c>
      <c r="C2447" t="s">
        <v>63</v>
      </c>
      <c r="D2447" t="s">
        <v>47</v>
      </c>
      <c r="E2447" t="s">
        <v>41</v>
      </c>
      <c r="F2447" s="58">
        <f xml:space="preserve"> IF( ISNA( 'F_Input Override'!F2447 ), "", IF( ISBLANK( 'F_Input Override'!F2447 ), 'F_Inputs - BP'!F2447, 'F_Input Override'!F2447 ) )</f>
        <v>0</v>
      </c>
      <c r="G2447" s="58">
        <f xml:space="preserve"> IF( ISNA( 'F_Input Override'!G2447 ), "", IF( ISBLANK( 'F_Input Override'!G2447 ), 'F_Inputs - BP'!G2447, 'F_Input Override'!G2447 ) )</f>
        <v>0</v>
      </c>
      <c r="H2447" s="58">
        <f xml:space="preserve"> IF( ISNA( 'F_Input Override'!H2447 ), "", IF( ISBLANK( 'F_Input Override'!H2447 ), 'F_Inputs - BP'!H2447, 'F_Input Override'!H2447 ) )</f>
        <v>0</v>
      </c>
      <c r="I2447" s="58">
        <f xml:space="preserve"> IF( ISNA( 'F_Input Override'!I2447 ), "", IF( ISBLANK( 'F_Input Override'!I2447 ), 'F_Inputs - BP'!I2447, 'F_Input Override'!I2447 ) )</f>
        <v>0</v>
      </c>
      <c r="J2447" s="58">
        <f xml:space="preserve"> IF( ISNA( 'F_Input Override'!J2447 ), "", IF( ISBLANK( 'F_Input Override'!J2447 ), 'F_Inputs - BP'!J2447, 'F_Input Override'!J2447 ) )</f>
        <v>0</v>
      </c>
      <c r="K2447" s="64" t="str">
        <f xml:space="preserve"> INDEX(Lookup!C:C, MATCH('Inp - BP final'!B2447, Lookup!B:B, 0),)</f>
        <v>WN+ - Enh opex</v>
      </c>
    </row>
    <row r="2448" spans="1:12">
      <c r="A2448" t="s">
        <v>361</v>
      </c>
      <c r="B2448" t="s">
        <v>64</v>
      </c>
      <c r="C2448" t="s">
        <v>65</v>
      </c>
      <c r="D2448" t="s">
        <v>47</v>
      </c>
      <c r="E2448" t="s">
        <v>41</v>
      </c>
      <c r="F2448" s="58">
        <f xml:space="preserve"> IF( ISNA( 'F_Input Override'!F2448 ), "", IF( ISBLANK( 'F_Input Override'!F2448 ), 'F_Inputs - BP'!F2448, 'F_Input Override'!F2448 ) )</f>
        <v>4.1579999999999999E-2</v>
      </c>
      <c r="G2448" s="58">
        <f xml:space="preserve"> IF( ISNA( 'F_Input Override'!G2448 ), "", IF( ISBLANK( 'F_Input Override'!G2448 ), 'F_Inputs - BP'!G2448, 'F_Input Override'!G2448 ) )</f>
        <v>9.1933379999999981E-2</v>
      </c>
      <c r="H2448" s="58">
        <f xml:space="preserve"> IF( ISNA( 'F_Input Override'!H2448 ), "", IF( ISBLANK( 'F_Input Override'!H2448 ), 'F_Inputs - BP'!H2448, 'F_Input Override'!H2448 ) )</f>
        <v>9.101404619999999E-2</v>
      </c>
      <c r="I2448" s="58">
        <f xml:space="preserve"> IF( ISNA( 'F_Input Override'!I2448 ), "", IF( ISBLANK( 'F_Input Override'!I2448 ), 'F_Inputs - BP'!I2448, 'F_Input Override'!I2448 ) )</f>
        <v>0.12775926933000001</v>
      </c>
      <c r="J2448" s="58">
        <f xml:space="preserve"> IF( ISNA( 'F_Input Override'!J2448 ), "", IF( ISBLANK( 'F_Input Override'!J2448 ), 'F_Inputs - BP'!J2448, 'F_Input Override'!J2448 ) )</f>
        <v>0.12648167663670001</v>
      </c>
      <c r="K2448" s="64" t="str">
        <f xml:space="preserve"> INDEX(Lookup!C:C, MATCH('Inp - BP final'!B2448, Lookup!B:B, 0),)</f>
        <v>WN+ - Enh opex</v>
      </c>
    </row>
    <row r="2449" spans="1:12">
      <c r="A2449" t="s">
        <v>361</v>
      </c>
      <c r="B2449" t="s">
        <v>66</v>
      </c>
      <c r="C2449" t="s">
        <v>67</v>
      </c>
      <c r="D2449" t="s">
        <v>47</v>
      </c>
      <c r="E2449" t="s">
        <v>41</v>
      </c>
      <c r="F2449" s="58">
        <f xml:space="preserve"> IF( ISNA( 'F_Input Override'!F2449 ), "", IF( ISBLANK( 'F_Input Override'!F2449 ), 'F_Inputs - BP'!F2449, 'F_Input Override'!F2449 ) )</f>
        <v>0.83381976637979838</v>
      </c>
      <c r="G2449" s="58">
        <f xml:space="preserve"> IF( ISNA( 'F_Input Override'!G2449 ), "", IF( ISBLANK( 'F_Input Override'!G2449 ), 'F_Inputs - BP'!G2449, 'F_Input Override'!G2449 ) )</f>
        <v>1.0332200876509541</v>
      </c>
      <c r="H2449" s="58">
        <f xml:space="preserve"> IF( ISNA( 'F_Input Override'!H2449 ), "", IF( ISBLANK( 'F_Input Override'!H2449 ), 'F_Inputs - BP'!H2449, 'F_Input Override'!H2449 ) )</f>
        <v>1.2280620573770571</v>
      </c>
      <c r="I2449" s="58">
        <f xml:space="preserve"> IF( ISNA( 'F_Input Override'!I2449 ), "", IF( ISBLANK( 'F_Input Override'!I2449 ), 'F_Inputs - BP'!I2449, 'F_Input Override'!I2449 ) )</f>
        <v>1.418421772188313</v>
      </c>
      <c r="J2449" s="58">
        <f xml:space="preserve"> IF( ISNA( 'F_Input Override'!J2449 ), "", IF( ISBLANK( 'F_Input Override'!J2449 ), 'F_Inputs - BP'!J2449, 'F_Input Override'!J2449 ) )</f>
        <v>1.6043742139211601</v>
      </c>
      <c r="K2449" s="64" t="str">
        <f xml:space="preserve"> INDEX(Lookup!C:C, MATCH('Inp - BP final'!B2449, Lookup!B:B, 0),)</f>
        <v>WN+ - Enh opex</v>
      </c>
    </row>
    <row r="2450" spans="1:12">
      <c r="A2450" t="s">
        <v>361</v>
      </c>
      <c r="B2450" t="s">
        <v>68</v>
      </c>
      <c r="C2450" t="s">
        <v>69</v>
      </c>
      <c r="D2450" t="s">
        <v>47</v>
      </c>
      <c r="E2450" t="s">
        <v>41</v>
      </c>
      <c r="F2450" s="58">
        <f xml:space="preserve"> IF( ISNA( 'F_Input Override'!F2450 ), "", IF( ISBLANK( 'F_Input Override'!F2450 ), 'F_Inputs - BP'!F2450, 'F_Input Override'!F2450 ) )</f>
        <v>1.8480747663797983</v>
      </c>
      <c r="G2450" s="58">
        <f xml:space="preserve"> IF( ISNA( 'F_Input Override'!G2450 ), "", IF( ISBLANK( 'F_Input Override'!G2450 ), 'F_Inputs - BP'!G2450, 'F_Input Override'!G2450 ) )</f>
        <v>2.0258653676509542</v>
      </c>
      <c r="H2450" s="58">
        <f xml:space="preserve"> IF( ISNA( 'F_Input Override'!H2450 ), "", IF( ISBLANK( 'F_Input Override'!H2450 ), 'F_Inputs - BP'!H2450, 'F_Input Override'!H2450 ) )</f>
        <v>1.8201385071770571</v>
      </c>
      <c r="I2450" s="58">
        <f xml:space="preserve"> IF( ISNA( 'F_Input Override'!I2450 ), "", IF( ISBLANK( 'F_Input Override'!I2450 ), 'F_Inputs - BP'!I2450, 'F_Input Override'!I2450 ) )</f>
        <v>2.286800565228313</v>
      </c>
      <c r="J2450" s="58">
        <f xml:space="preserve"> IF( ISNA( 'F_Input Override'!J2450 ), "", IF( ISBLANK( 'F_Input Override'!J2450 ), 'F_Inputs - BP'!J2450, 'F_Input Override'!J2450 ) )</f>
        <v>2.1258971572863201</v>
      </c>
      <c r="K2450" s="64" t="str">
        <f xml:space="preserve"> INDEX(Lookup!C:C, MATCH('Inp - BP final'!B2450, Lookup!B:B, 0),)</f>
        <v>Total - Enh opex</v>
      </c>
      <c r="L2450" t="s">
        <v>366</v>
      </c>
    </row>
    <row r="2451" spans="1:12">
      <c r="A2451" t="s">
        <v>361</v>
      </c>
      <c r="B2451" t="s">
        <v>70</v>
      </c>
      <c r="C2451" t="s">
        <v>71</v>
      </c>
      <c r="D2451" t="s">
        <v>47</v>
      </c>
      <c r="E2451" t="s">
        <v>41</v>
      </c>
      <c r="F2451" s="58">
        <f xml:space="preserve"> IF( ISNA( 'F_Input Override'!F2451 ), "", IF( ISBLANK( 'F_Input Override'!F2451 ), 'F_Inputs - BP'!F2451, 'F_Input Override'!F2451 ) )</f>
        <v>0.36699999999999999</v>
      </c>
      <c r="G2451" s="58">
        <f xml:space="preserve"> IF( ISNA( 'F_Input Override'!G2451 ), "", IF( ISBLANK( 'F_Input Override'!G2451 ), 'F_Inputs - BP'!G2451, 'F_Input Override'!G2451 ) )</f>
        <v>0.41199999999999998</v>
      </c>
      <c r="H2451" s="58">
        <f xml:space="preserve"> IF( ISNA( 'F_Input Override'!H2451 ), "", IF( ISBLANK( 'F_Input Override'!H2451 ), 'F_Inputs - BP'!H2451, 'F_Input Override'!H2451 ) )</f>
        <v>0.318</v>
      </c>
      <c r="I2451" s="58">
        <f xml:space="preserve"> IF( ISNA( 'F_Input Override'!I2451 ), "", IF( ISBLANK( 'F_Input Override'!I2451 ), 'F_Inputs - BP'!I2451, 'F_Input Override'!I2451 ) )</f>
        <v>0.313</v>
      </c>
      <c r="J2451" s="58">
        <f xml:space="preserve"> IF( ISNA( 'F_Input Override'!J2451 ), "", IF( ISBLANK( 'F_Input Override'!J2451 ), 'F_Inputs - BP'!J2451, 'F_Input Override'!J2451 ) )</f>
        <v>0.31</v>
      </c>
      <c r="K2451" s="64" t="str">
        <f xml:space="preserve"> INDEX(Lookup!C:C, MATCH('Inp - BP final'!B2451, Lookup!B:B, 0),)</f>
        <v>WR - Base capex</v>
      </c>
    </row>
    <row r="2452" spans="1:12">
      <c r="A2452" t="s">
        <v>361</v>
      </c>
      <c r="B2452" t="s">
        <v>72</v>
      </c>
      <c r="C2452" t="s">
        <v>73</v>
      </c>
      <c r="D2452" t="s">
        <v>47</v>
      </c>
      <c r="E2452" t="s">
        <v>41</v>
      </c>
      <c r="F2452" s="58">
        <f xml:space="preserve"> IF( ISNA( 'F_Input Override'!F2452 ), "", IF( ISBLANK( 'F_Input Override'!F2452 ), 'F_Inputs - BP'!F2452, 'F_Input Override'!F2452 ) )</f>
        <v>1.9E-2</v>
      </c>
      <c r="G2452" s="58">
        <f xml:space="preserve"> IF( ISNA( 'F_Input Override'!G2452 ), "", IF( ISBLANK( 'F_Input Override'!G2452 ), 'F_Inputs - BP'!G2452, 'F_Input Override'!G2452 ) )</f>
        <v>2.1000000000000001E-2</v>
      </c>
      <c r="H2452" s="58">
        <f xml:space="preserve"> IF( ISNA( 'F_Input Override'!H2452 ), "", IF( ISBLANK( 'F_Input Override'!H2452 ), 'F_Inputs - BP'!H2452, 'F_Input Override'!H2452 ) )</f>
        <v>1.9E-2</v>
      </c>
      <c r="I2452" s="58">
        <f xml:space="preserve"> IF( ISNA( 'F_Input Override'!I2452 ), "", IF( ISBLANK( 'F_Input Override'!I2452 ), 'F_Inputs - BP'!I2452, 'F_Input Override'!I2452 ) )</f>
        <v>1.4999999999999999E-2</v>
      </c>
      <c r="J2452" s="58">
        <f xml:space="preserve"> IF( ISNA( 'F_Input Override'!J2452 ), "", IF( ISBLANK( 'F_Input Override'!J2452 ), 'F_Inputs - BP'!J2452, 'F_Input Override'!J2452 ) )</f>
        <v>1.4E-2</v>
      </c>
      <c r="K2452" s="64" t="str">
        <f xml:space="preserve"> INDEX(Lookup!C:C, MATCH('Inp - BP final'!B2452, Lookup!B:B, 0),)</f>
        <v>WN+ - Base capex</v>
      </c>
    </row>
    <row r="2453" spans="1:12">
      <c r="A2453" t="s">
        <v>361</v>
      </c>
      <c r="B2453" t="s">
        <v>74</v>
      </c>
      <c r="C2453" t="s">
        <v>75</v>
      </c>
      <c r="D2453" t="s">
        <v>47</v>
      </c>
      <c r="E2453" t="s">
        <v>41</v>
      </c>
      <c r="F2453" s="58">
        <f xml:space="preserve"> IF( ISNA( 'F_Input Override'!F2453 ), "", IF( ISBLANK( 'F_Input Override'!F2453 ), 'F_Inputs - BP'!F2453, 'F_Input Override'!F2453 ) )</f>
        <v>0</v>
      </c>
      <c r="G2453" s="58">
        <f xml:space="preserve"> IF( ISNA( 'F_Input Override'!G2453 ), "", IF( ISBLANK( 'F_Input Override'!G2453 ), 'F_Inputs - BP'!G2453, 'F_Input Override'!G2453 ) )</f>
        <v>0</v>
      </c>
      <c r="H2453" s="58">
        <f xml:space="preserve"> IF( ISNA( 'F_Input Override'!H2453 ), "", IF( ISBLANK( 'F_Input Override'!H2453 ), 'F_Inputs - BP'!H2453, 'F_Input Override'!H2453 ) )</f>
        <v>0</v>
      </c>
      <c r="I2453" s="58">
        <f xml:space="preserve"> IF( ISNA( 'F_Input Override'!I2453 ), "", IF( ISBLANK( 'F_Input Override'!I2453 ), 'F_Inputs - BP'!I2453, 'F_Input Override'!I2453 ) )</f>
        <v>0</v>
      </c>
      <c r="J2453" s="58">
        <f xml:space="preserve"> IF( ISNA( 'F_Input Override'!J2453 ), "", IF( ISBLANK( 'F_Input Override'!J2453 ), 'F_Inputs - BP'!J2453, 'F_Input Override'!J2453 ) )</f>
        <v>0</v>
      </c>
      <c r="K2453" s="64" t="str">
        <f xml:space="preserve"> INDEX(Lookup!C:C, MATCH('Inp - BP final'!B2453, Lookup!B:B, 0),)</f>
        <v>WN+ - Base capex</v>
      </c>
    </row>
    <row r="2454" spans="1:12">
      <c r="A2454" t="s">
        <v>361</v>
      </c>
      <c r="B2454" t="s">
        <v>76</v>
      </c>
      <c r="C2454" t="s">
        <v>77</v>
      </c>
      <c r="D2454" t="s">
        <v>47</v>
      </c>
      <c r="E2454" t="s">
        <v>41</v>
      </c>
      <c r="F2454" s="58">
        <f xml:space="preserve"> IF( ISNA( 'F_Input Override'!F2454 ), "", IF( ISBLANK( 'F_Input Override'!F2454 ), 'F_Inputs - BP'!F2454, 'F_Input Override'!F2454 ) )</f>
        <v>11.965</v>
      </c>
      <c r="G2454" s="58">
        <f xml:space="preserve"> IF( ISNA( 'F_Input Override'!G2454 ), "", IF( ISBLANK( 'F_Input Override'!G2454 ), 'F_Inputs - BP'!G2454, 'F_Input Override'!G2454 ) )</f>
        <v>13.135999999999999</v>
      </c>
      <c r="H2454" s="58">
        <f xml:space="preserve"> IF( ISNA( 'F_Input Override'!H2454 ), "", IF( ISBLANK( 'F_Input Override'!H2454 ), 'F_Inputs - BP'!H2454, 'F_Input Override'!H2454 ) )</f>
        <v>11.967000000000001</v>
      </c>
      <c r="I2454" s="58">
        <f xml:space="preserve"> IF( ISNA( 'F_Input Override'!I2454 ), "", IF( ISBLANK( 'F_Input Override'!I2454 ), 'F_Inputs - BP'!I2454, 'F_Input Override'!I2454 ) )</f>
        <v>9.4239999999999995</v>
      </c>
      <c r="J2454" s="58">
        <f xml:space="preserve"> IF( ISNA( 'F_Input Override'!J2454 ), "", IF( ISBLANK( 'F_Input Override'!J2454 ), 'F_Inputs - BP'!J2454, 'F_Input Override'!J2454 ) )</f>
        <v>8.9689999999999994</v>
      </c>
      <c r="K2454" s="64" t="str">
        <f xml:space="preserve"> INDEX(Lookup!C:C, MATCH('Inp - BP final'!B2454, Lookup!B:B, 0),)</f>
        <v>WN+ - Base capex</v>
      </c>
    </row>
    <row r="2455" spans="1:12">
      <c r="A2455" t="s">
        <v>361</v>
      </c>
      <c r="B2455" t="s">
        <v>78</v>
      </c>
      <c r="C2455" t="s">
        <v>79</v>
      </c>
      <c r="D2455" t="s">
        <v>47</v>
      </c>
      <c r="E2455" t="s">
        <v>41</v>
      </c>
      <c r="F2455" s="58">
        <f xml:space="preserve"> IF( ISNA( 'F_Input Override'!F2455 ), "", IF( ISBLANK( 'F_Input Override'!F2455 ), 'F_Inputs - BP'!F2455, 'F_Input Override'!F2455 ) )</f>
        <v>15.153</v>
      </c>
      <c r="G2455" s="58">
        <f xml:space="preserve"> IF( ISNA( 'F_Input Override'!G2455 ), "", IF( ISBLANK( 'F_Input Override'!G2455 ), 'F_Inputs - BP'!G2455, 'F_Input Override'!G2455 ) )</f>
        <v>17.108000000000001</v>
      </c>
      <c r="H2455" s="58">
        <f xml:space="preserve"> IF( ISNA( 'F_Input Override'!H2455 ), "", IF( ISBLANK( 'F_Input Override'!H2455 ), 'F_Inputs - BP'!H2455, 'F_Input Override'!H2455 ) )</f>
        <v>15.488</v>
      </c>
      <c r="I2455" s="58">
        <f xml:space="preserve"> IF( ISNA( 'F_Input Override'!I2455 ), "", IF( ISBLANK( 'F_Input Override'!I2455 ), 'F_Inputs - BP'!I2455, 'F_Input Override'!I2455 ) )</f>
        <v>11.855</v>
      </c>
      <c r="J2455" s="58">
        <f xml:space="preserve"> IF( ISNA( 'F_Input Override'!J2455 ), "", IF( ISBLANK( 'F_Input Override'!J2455 ), 'F_Inputs - BP'!J2455, 'F_Input Override'!J2455 ) )</f>
        <v>11.28</v>
      </c>
      <c r="K2455" s="64" t="str">
        <f xml:space="preserve"> INDEX(Lookup!C:C, MATCH('Inp - BP final'!B2455, Lookup!B:B, 0),)</f>
        <v>WN+ - Base capex</v>
      </c>
    </row>
    <row r="2456" spans="1:12">
      <c r="A2456" t="s">
        <v>361</v>
      </c>
      <c r="B2456" t="s">
        <v>80</v>
      </c>
      <c r="C2456" t="s">
        <v>81</v>
      </c>
      <c r="D2456" t="s">
        <v>47</v>
      </c>
      <c r="E2456" t="s">
        <v>41</v>
      </c>
      <c r="F2456" s="58">
        <f xml:space="preserve"> IF( ISNA( 'F_Input Override'!F2456 ), "", IF( ISBLANK( 'F_Input Override'!F2456 ), 'F_Inputs - BP'!F2456, 'F_Input Override'!F2456 ) )</f>
        <v>27.503999999999998</v>
      </c>
      <c r="G2456" s="58">
        <f xml:space="preserve"> IF( ISNA( 'F_Input Override'!G2456 ), "", IF( ISBLANK( 'F_Input Override'!G2456 ), 'F_Inputs - BP'!G2456, 'F_Input Override'!G2456 ) )</f>
        <v>30.677</v>
      </c>
      <c r="H2456" s="58">
        <f xml:space="preserve"> IF( ISNA( 'F_Input Override'!H2456 ), "", IF( ISBLANK( 'F_Input Override'!H2456 ), 'F_Inputs - BP'!H2456, 'F_Input Override'!H2456 ) )</f>
        <v>27.792000000000002</v>
      </c>
      <c r="I2456" s="58">
        <f xml:space="preserve"> IF( ISNA( 'F_Input Override'!I2456 ), "", IF( ISBLANK( 'F_Input Override'!I2456 ), 'F_Inputs - BP'!I2456, 'F_Input Override'!I2456 ) )</f>
        <v>21.606999999999999</v>
      </c>
      <c r="J2456" s="58">
        <f xml:space="preserve"> IF( ISNA( 'F_Input Override'!J2456 ), "", IF( ISBLANK( 'F_Input Override'!J2456 ), 'F_Inputs - BP'!J2456, 'F_Input Override'!J2456 ) )</f>
        <v>20.573</v>
      </c>
      <c r="K2456" s="64" t="str">
        <f xml:space="preserve"> INDEX(Lookup!C:C, MATCH('Inp - BP final'!B2456, Lookup!B:B, 0),)</f>
        <v>Total - Base capex</v>
      </c>
      <c r="L2456" t="s">
        <v>366</v>
      </c>
    </row>
    <row r="2457" spans="1:12">
      <c r="A2457" t="s">
        <v>361</v>
      </c>
      <c r="B2457" t="s">
        <v>82</v>
      </c>
      <c r="C2457" t="s">
        <v>83</v>
      </c>
      <c r="D2457" t="s">
        <v>47</v>
      </c>
      <c r="E2457" t="s">
        <v>41</v>
      </c>
      <c r="F2457" s="58">
        <f xml:space="preserve"> IF( ISNA( 'F_Input Override'!F2457 ), "", IF( ISBLANK( 'F_Input Override'!F2457 ), 'F_Inputs - BP'!F2457, 'F_Input Override'!F2457 ) )</f>
        <v>0.28499999999999998</v>
      </c>
      <c r="G2457" s="58">
        <f xml:space="preserve"> IF( ISNA( 'F_Input Override'!G2457 ), "", IF( ISBLANK( 'F_Input Override'!G2457 ), 'F_Inputs - BP'!G2457, 'F_Input Override'!G2457 ) )</f>
        <v>0.78700000000000003</v>
      </c>
      <c r="H2457" s="58">
        <f xml:space="preserve"> IF( ISNA( 'F_Input Override'!H2457 ), "", IF( ISBLANK( 'F_Input Override'!H2457 ), 'F_Inputs - BP'!H2457, 'F_Input Override'!H2457 ) )</f>
        <v>1.0449999999999999</v>
      </c>
      <c r="I2457" s="58">
        <f xml:space="preserve"> IF( ISNA( 'F_Input Override'!I2457 ), "", IF( ISBLANK( 'F_Input Override'!I2457 ), 'F_Inputs - BP'!I2457, 'F_Input Override'!I2457 ) )</f>
        <v>9.2999999999999999E-2</v>
      </c>
      <c r="J2457" s="58">
        <f xml:space="preserve"> IF( ISNA( 'F_Input Override'!J2457 ), "", IF( ISBLANK( 'F_Input Override'!J2457 ), 'F_Inputs - BP'!J2457, 'F_Input Override'!J2457 ) )</f>
        <v>5.3999999999999999E-2</v>
      </c>
      <c r="K2457" s="64" t="str">
        <f xml:space="preserve"> INDEX(Lookup!C:C, MATCH('Inp - BP final'!B2457, Lookup!B:B, 0),)</f>
        <v>WR - Enh capex</v>
      </c>
    </row>
    <row r="2458" spans="1:12">
      <c r="A2458" t="s">
        <v>361</v>
      </c>
      <c r="B2458" t="s">
        <v>84</v>
      </c>
      <c r="C2458" t="s">
        <v>85</v>
      </c>
      <c r="D2458" t="s">
        <v>47</v>
      </c>
      <c r="E2458" t="s">
        <v>41</v>
      </c>
      <c r="F2458" s="58">
        <f xml:space="preserve"> IF( ISNA( 'F_Input Override'!F2458 ), "", IF( ISBLANK( 'F_Input Override'!F2458 ), 'F_Inputs - BP'!F2458, 'F_Input Override'!F2458 ) )</f>
        <v>0</v>
      </c>
      <c r="G2458" s="58">
        <f xml:space="preserve"> IF( ISNA( 'F_Input Override'!G2458 ), "", IF( ISBLANK( 'F_Input Override'!G2458 ), 'F_Inputs - BP'!G2458, 'F_Input Override'!G2458 ) )</f>
        <v>0</v>
      </c>
      <c r="H2458" s="58">
        <f xml:space="preserve"> IF( ISNA( 'F_Input Override'!H2458 ), "", IF( ISBLANK( 'F_Input Override'!H2458 ), 'F_Inputs - BP'!H2458, 'F_Input Override'!H2458 ) )</f>
        <v>0</v>
      </c>
      <c r="I2458" s="58">
        <f xml:space="preserve"> IF( ISNA( 'F_Input Override'!I2458 ), "", IF( ISBLANK( 'F_Input Override'!I2458 ), 'F_Inputs - BP'!I2458, 'F_Input Override'!I2458 ) )</f>
        <v>0</v>
      </c>
      <c r="J2458" s="58">
        <f xml:space="preserve"> IF( ISNA( 'F_Input Override'!J2458 ), "", IF( ISBLANK( 'F_Input Override'!J2458 ), 'F_Inputs - BP'!J2458, 'F_Input Override'!J2458 ) )</f>
        <v>0</v>
      </c>
      <c r="K2458" s="64" t="str">
        <f xml:space="preserve"> INDEX(Lookup!C:C, MATCH('Inp - BP final'!B2458, Lookup!B:B, 0),)</f>
        <v>WN+ - Enh capex</v>
      </c>
    </row>
    <row r="2459" spans="1:12">
      <c r="A2459" t="s">
        <v>361</v>
      </c>
      <c r="B2459" t="s">
        <v>86</v>
      </c>
      <c r="C2459" t="s">
        <v>87</v>
      </c>
      <c r="D2459" t="s">
        <v>47</v>
      </c>
      <c r="E2459" t="s">
        <v>41</v>
      </c>
      <c r="F2459" s="58">
        <f xml:space="preserve"> IF( ISNA( 'F_Input Override'!F2459 ), "", IF( ISBLANK( 'F_Input Override'!F2459 ), 'F_Inputs - BP'!F2459, 'F_Input Override'!F2459 ) )</f>
        <v>0</v>
      </c>
      <c r="G2459" s="58">
        <f xml:space="preserve"> IF( ISNA( 'F_Input Override'!G2459 ), "", IF( ISBLANK( 'F_Input Override'!G2459 ), 'F_Inputs - BP'!G2459, 'F_Input Override'!G2459 ) )</f>
        <v>0</v>
      </c>
      <c r="H2459" s="58">
        <f xml:space="preserve"> IF( ISNA( 'F_Input Override'!H2459 ), "", IF( ISBLANK( 'F_Input Override'!H2459 ), 'F_Inputs - BP'!H2459, 'F_Input Override'!H2459 ) )</f>
        <v>0</v>
      </c>
      <c r="I2459" s="58">
        <f xml:space="preserve"> IF( ISNA( 'F_Input Override'!I2459 ), "", IF( ISBLANK( 'F_Input Override'!I2459 ), 'F_Inputs - BP'!I2459, 'F_Input Override'!I2459 ) )</f>
        <v>0</v>
      </c>
      <c r="J2459" s="58">
        <f xml:space="preserve"> IF( ISNA( 'F_Input Override'!J2459 ), "", IF( ISBLANK( 'F_Input Override'!J2459 ), 'F_Inputs - BP'!J2459, 'F_Input Override'!J2459 ) )</f>
        <v>0</v>
      </c>
      <c r="K2459" s="64" t="str">
        <f xml:space="preserve"> INDEX(Lookup!C:C, MATCH('Inp - BP final'!B2459, Lookup!B:B, 0),)</f>
        <v>WN+ - Enh capex</v>
      </c>
    </row>
    <row r="2460" spans="1:12">
      <c r="A2460" t="s">
        <v>361</v>
      </c>
      <c r="B2460" t="s">
        <v>88</v>
      </c>
      <c r="C2460" t="s">
        <v>89</v>
      </c>
      <c r="D2460" t="s">
        <v>47</v>
      </c>
      <c r="E2460" t="s">
        <v>41</v>
      </c>
      <c r="F2460" s="58">
        <f xml:space="preserve"> IF( ISNA( 'F_Input Override'!F2460 ), "", IF( ISBLANK( 'F_Input Override'!F2460 ), 'F_Inputs - BP'!F2460, 'F_Input Override'!F2460 ) )</f>
        <v>0.65700000000000003</v>
      </c>
      <c r="G2460" s="58">
        <f xml:space="preserve"> IF( ISNA( 'F_Input Override'!G2460 ), "", IF( ISBLANK( 'F_Input Override'!G2460 ), 'F_Inputs - BP'!G2460, 'F_Input Override'!G2460 ) )</f>
        <v>3.246</v>
      </c>
      <c r="H2460" s="58">
        <f xml:space="preserve"> IF( ISNA( 'F_Input Override'!H2460 ), "", IF( ISBLANK( 'F_Input Override'!H2460 ), 'F_Inputs - BP'!H2460, 'F_Input Override'!H2460 ) )</f>
        <v>3.0379999999999998</v>
      </c>
      <c r="I2460" s="58">
        <f xml:space="preserve"> IF( ISNA( 'F_Input Override'!I2460 ), "", IF( ISBLANK( 'F_Input Override'!I2460 ), 'F_Inputs - BP'!I2460, 'F_Input Override'!I2460 ) )</f>
        <v>1.1930000000000001</v>
      </c>
      <c r="J2460" s="58">
        <f xml:space="preserve"> IF( ISNA( 'F_Input Override'!J2460 ), "", IF( ISBLANK( 'F_Input Override'!J2460 ), 'F_Inputs - BP'!J2460, 'F_Input Override'!J2460 ) )</f>
        <v>1.071</v>
      </c>
      <c r="K2460" s="64" t="str">
        <f xml:space="preserve"> INDEX(Lookup!C:C, MATCH('Inp - BP final'!B2460, Lookup!B:B, 0),)</f>
        <v>WN+ - Enh capex</v>
      </c>
    </row>
    <row r="2461" spans="1:12">
      <c r="A2461" t="s">
        <v>361</v>
      </c>
      <c r="B2461" t="s">
        <v>90</v>
      </c>
      <c r="C2461" t="s">
        <v>91</v>
      </c>
      <c r="D2461" t="s">
        <v>47</v>
      </c>
      <c r="E2461" t="s">
        <v>41</v>
      </c>
      <c r="F2461" s="58">
        <f xml:space="preserve"> IF( ISNA( 'F_Input Override'!F2461 ), "", IF( ISBLANK( 'F_Input Override'!F2461 ), 'F_Inputs - BP'!F2461, 'F_Input Override'!F2461 ) )</f>
        <v>7.3170000000000002</v>
      </c>
      <c r="G2461" s="58">
        <f xml:space="preserve"> IF( ISNA( 'F_Input Override'!G2461 ), "", IF( ISBLANK( 'F_Input Override'!G2461 ), 'F_Inputs - BP'!G2461, 'F_Input Override'!G2461 ) )</f>
        <v>7.3849999999999998</v>
      </c>
      <c r="H2461" s="58">
        <f xml:space="preserve"> IF( ISNA( 'F_Input Override'!H2461 ), "", IF( ISBLANK( 'F_Input Override'!H2461 ), 'F_Inputs - BP'!H2461, 'F_Input Override'!H2461 ) )</f>
        <v>7.101</v>
      </c>
      <c r="I2461" s="58">
        <f xml:space="preserve"> IF( ISNA( 'F_Input Override'!I2461 ), "", IF( ISBLANK( 'F_Input Override'!I2461 ), 'F_Inputs - BP'!I2461, 'F_Input Override'!I2461 ) )</f>
        <v>6.9619999999999997</v>
      </c>
      <c r="J2461" s="58">
        <f xml:space="preserve"> IF( ISNA( 'F_Input Override'!J2461 ), "", IF( ISBLANK( 'F_Input Override'!J2461 ), 'F_Inputs - BP'!J2461, 'F_Input Override'!J2461 ) )</f>
        <v>6.819</v>
      </c>
      <c r="K2461" s="64" t="str">
        <f xml:space="preserve"> INDEX(Lookup!C:C, MATCH('Inp - BP final'!B2461, Lookup!B:B, 0),)</f>
        <v>WN+ - Enh capex</v>
      </c>
    </row>
    <row r="2462" spans="1:12">
      <c r="A2462" t="s">
        <v>361</v>
      </c>
      <c r="B2462" t="s">
        <v>92</v>
      </c>
      <c r="C2462" t="s">
        <v>93</v>
      </c>
      <c r="D2462" t="s">
        <v>47</v>
      </c>
      <c r="E2462" t="s">
        <v>41</v>
      </c>
      <c r="F2462" s="58">
        <f xml:space="preserve"> IF( ISNA( 'F_Input Override'!F2462 ), "", IF( ISBLANK( 'F_Input Override'!F2462 ), 'F_Inputs - BP'!F2462, 'F_Input Override'!F2462 ) )</f>
        <v>8.2590000000000003</v>
      </c>
      <c r="G2462" s="58">
        <f xml:space="preserve"> IF( ISNA( 'F_Input Override'!G2462 ), "", IF( ISBLANK( 'F_Input Override'!G2462 ), 'F_Inputs - BP'!G2462, 'F_Input Override'!G2462 ) )</f>
        <v>11.417999999999999</v>
      </c>
      <c r="H2462" s="58">
        <f xml:space="preserve"> IF( ISNA( 'F_Input Override'!H2462 ), "", IF( ISBLANK( 'F_Input Override'!H2462 ), 'F_Inputs - BP'!H2462, 'F_Input Override'!H2462 ) )</f>
        <v>11.184000000000001</v>
      </c>
      <c r="I2462" s="58">
        <f xml:space="preserve"> IF( ISNA( 'F_Input Override'!I2462 ), "", IF( ISBLANK( 'F_Input Override'!I2462 ), 'F_Inputs - BP'!I2462, 'F_Input Override'!I2462 ) )</f>
        <v>8.2479999999999993</v>
      </c>
      <c r="J2462" s="58">
        <f xml:space="preserve"> IF( ISNA( 'F_Input Override'!J2462 ), "", IF( ISBLANK( 'F_Input Override'!J2462 ), 'F_Inputs - BP'!J2462, 'F_Input Override'!J2462 ) )</f>
        <v>7.944</v>
      </c>
      <c r="K2462" s="64" t="str">
        <f xml:space="preserve"> INDEX(Lookup!C:C, MATCH('Inp - BP final'!B2462, Lookup!B:B, 0),)</f>
        <v>Total W - Enh capex</v>
      </c>
      <c r="L2462" t="s">
        <v>366</v>
      </c>
    </row>
    <row r="2463" spans="1:12">
      <c r="A2463" t="s">
        <v>361</v>
      </c>
      <c r="B2463" t="s">
        <v>94</v>
      </c>
      <c r="C2463" t="s">
        <v>95</v>
      </c>
      <c r="D2463" t="s">
        <v>47</v>
      </c>
      <c r="E2463" t="s">
        <v>41</v>
      </c>
      <c r="F2463" s="58" t="str">
        <f xml:space="preserve"> IF( ISNA( 'F_Input Override'!F2463 ), "", IF( ISBLANK( 'F_Input Override'!F2463 ), 'F_Inputs - BP'!F2463, 'F_Input Override'!F2463 ) )</f>
        <v/>
      </c>
      <c r="G2463" s="58" t="str">
        <f xml:space="preserve"> IF( ISNA( 'F_Input Override'!G2463 ), "", IF( ISBLANK( 'F_Input Override'!G2463 ), 'F_Inputs - BP'!G2463, 'F_Input Override'!G2463 ) )</f>
        <v/>
      </c>
      <c r="H2463" s="58" t="str">
        <f xml:space="preserve"> IF( ISNA( 'F_Input Override'!H2463 ), "", IF( ISBLANK( 'F_Input Override'!H2463 ), 'F_Inputs - BP'!H2463, 'F_Input Override'!H2463 ) )</f>
        <v/>
      </c>
      <c r="I2463" s="58" t="str">
        <f xml:space="preserve"> IF( ISNA( 'F_Input Override'!I2463 ), "", IF( ISBLANK( 'F_Input Override'!I2463 ), 'F_Inputs - BP'!I2463, 'F_Input Override'!I2463 ) )</f>
        <v/>
      </c>
      <c r="J2463" s="58" t="str">
        <f xml:space="preserve"> IF( ISNA( 'F_Input Override'!J2463 ), "", IF( ISBLANK( 'F_Input Override'!J2463 ), 'F_Inputs - BP'!J2463, 'F_Input Override'!J2463 ) )</f>
        <v/>
      </c>
      <c r="K2463" s="64" t="str">
        <f xml:space="preserve"> INDEX(Lookup!C:C, MATCH('Inp - BP final'!B2463, Lookup!B:B, 0),)</f>
        <v>WWN+ - Base opex</v>
      </c>
    </row>
    <row r="2464" spans="1:12">
      <c r="A2464" t="s">
        <v>361</v>
      </c>
      <c r="B2464" t="s">
        <v>96</v>
      </c>
      <c r="C2464" t="s">
        <v>97</v>
      </c>
      <c r="D2464" t="s">
        <v>47</v>
      </c>
      <c r="E2464" t="s">
        <v>41</v>
      </c>
      <c r="F2464" s="58" t="str">
        <f xml:space="preserve"> IF( ISNA( 'F_Input Override'!F2464 ), "", IF( ISBLANK( 'F_Input Override'!F2464 ), 'F_Inputs - BP'!F2464, 'F_Input Override'!F2464 ) )</f>
        <v/>
      </c>
      <c r="G2464" s="58" t="str">
        <f xml:space="preserve"> IF( ISNA( 'F_Input Override'!G2464 ), "", IF( ISBLANK( 'F_Input Override'!G2464 ), 'F_Inputs - BP'!G2464, 'F_Input Override'!G2464 ) )</f>
        <v/>
      </c>
      <c r="H2464" s="58" t="str">
        <f xml:space="preserve"> IF( ISNA( 'F_Input Override'!H2464 ), "", IF( ISBLANK( 'F_Input Override'!H2464 ), 'F_Inputs - BP'!H2464, 'F_Input Override'!H2464 ) )</f>
        <v/>
      </c>
      <c r="I2464" s="58" t="str">
        <f xml:space="preserve"> IF( ISNA( 'F_Input Override'!I2464 ), "", IF( ISBLANK( 'F_Input Override'!I2464 ), 'F_Inputs - BP'!I2464, 'F_Input Override'!I2464 ) )</f>
        <v/>
      </c>
      <c r="J2464" s="58" t="str">
        <f xml:space="preserve"> IF( ISNA( 'F_Input Override'!J2464 ), "", IF( ISBLANK( 'F_Input Override'!J2464 ), 'F_Inputs - BP'!J2464, 'F_Input Override'!J2464 ) )</f>
        <v/>
      </c>
      <c r="K2464" s="64" t="str">
        <f xml:space="preserve"> INDEX(Lookup!C:C, MATCH('Inp - BP final'!B2464, Lookup!B:B, 0),)</f>
        <v>WWN+ - Base opex</v>
      </c>
    </row>
    <row r="2465" spans="1:12">
      <c r="A2465" t="s">
        <v>361</v>
      </c>
      <c r="B2465" t="s">
        <v>98</v>
      </c>
      <c r="C2465" t="s">
        <v>99</v>
      </c>
      <c r="D2465" t="s">
        <v>47</v>
      </c>
      <c r="E2465" t="s">
        <v>41</v>
      </c>
      <c r="F2465" s="58" t="str">
        <f xml:space="preserve"> IF( ISNA( 'F_Input Override'!F2465 ), "", IF( ISBLANK( 'F_Input Override'!F2465 ), 'F_Inputs - BP'!F2465, 'F_Input Override'!F2465 ) )</f>
        <v/>
      </c>
      <c r="G2465" s="58" t="str">
        <f xml:space="preserve"> IF( ISNA( 'F_Input Override'!G2465 ), "", IF( ISBLANK( 'F_Input Override'!G2465 ), 'F_Inputs - BP'!G2465, 'F_Input Override'!G2465 ) )</f>
        <v/>
      </c>
      <c r="H2465" s="58" t="str">
        <f xml:space="preserve"> IF( ISNA( 'F_Input Override'!H2465 ), "", IF( ISBLANK( 'F_Input Override'!H2465 ), 'F_Inputs - BP'!H2465, 'F_Input Override'!H2465 ) )</f>
        <v/>
      </c>
      <c r="I2465" s="58" t="str">
        <f xml:space="preserve"> IF( ISNA( 'F_Input Override'!I2465 ), "", IF( ISBLANK( 'F_Input Override'!I2465 ), 'F_Inputs - BP'!I2465, 'F_Input Override'!I2465 ) )</f>
        <v/>
      </c>
      <c r="J2465" s="58" t="str">
        <f xml:space="preserve"> IF( ISNA( 'F_Input Override'!J2465 ), "", IF( ISBLANK( 'F_Input Override'!J2465 ), 'F_Inputs - BP'!J2465, 'F_Input Override'!J2465 ) )</f>
        <v/>
      </c>
      <c r="K2465" s="64" t="str">
        <f xml:space="preserve"> INDEX(Lookup!C:C, MATCH('Inp - BP final'!B2465, Lookup!B:B, 0),)</f>
        <v>WWN+ - Base opex</v>
      </c>
    </row>
    <row r="2466" spans="1:12">
      <c r="A2466" t="s">
        <v>361</v>
      </c>
      <c r="B2466" t="s">
        <v>100</v>
      </c>
      <c r="C2466" t="s">
        <v>101</v>
      </c>
      <c r="D2466" t="s">
        <v>47</v>
      </c>
      <c r="E2466" t="s">
        <v>41</v>
      </c>
      <c r="F2466" s="58" t="str">
        <f xml:space="preserve"> IF( ISNA( 'F_Input Override'!F2466 ), "", IF( ISBLANK( 'F_Input Override'!F2466 ), 'F_Inputs - BP'!F2466, 'F_Input Override'!F2466 ) )</f>
        <v/>
      </c>
      <c r="G2466" s="58" t="str">
        <f xml:space="preserve"> IF( ISNA( 'F_Input Override'!G2466 ), "", IF( ISBLANK( 'F_Input Override'!G2466 ), 'F_Inputs - BP'!G2466, 'F_Input Override'!G2466 ) )</f>
        <v/>
      </c>
      <c r="H2466" s="58" t="str">
        <f xml:space="preserve"> IF( ISNA( 'F_Input Override'!H2466 ), "", IF( ISBLANK( 'F_Input Override'!H2466 ), 'F_Inputs - BP'!H2466, 'F_Input Override'!H2466 ) )</f>
        <v/>
      </c>
      <c r="I2466" s="58" t="str">
        <f xml:space="preserve"> IF( ISNA( 'F_Input Override'!I2466 ), "", IF( ISBLANK( 'F_Input Override'!I2466 ), 'F_Inputs - BP'!I2466, 'F_Input Override'!I2466 ) )</f>
        <v/>
      </c>
      <c r="J2466" s="58" t="str">
        <f xml:space="preserve"> IF( ISNA( 'F_Input Override'!J2466 ), "", IF( ISBLANK( 'F_Input Override'!J2466 ), 'F_Inputs - BP'!J2466, 'F_Input Override'!J2466 ) )</f>
        <v/>
      </c>
      <c r="K2466" s="64" t="str">
        <f xml:space="preserve"> INDEX(Lookup!C:C, MATCH('Inp - BP final'!B2466, Lookup!B:B, 0),)</f>
        <v>WWN+ - Base opex</v>
      </c>
    </row>
    <row r="2467" spans="1:12">
      <c r="A2467" t="s">
        <v>361</v>
      </c>
      <c r="B2467" t="s">
        <v>102</v>
      </c>
      <c r="C2467" t="s">
        <v>103</v>
      </c>
      <c r="D2467" t="s">
        <v>47</v>
      </c>
      <c r="E2467" t="s">
        <v>41</v>
      </c>
      <c r="F2467" s="58" t="str">
        <f xml:space="preserve"> IF( ISNA( 'F_Input Override'!F2467 ), "", IF( ISBLANK( 'F_Input Override'!F2467 ), 'F_Inputs - BP'!F2467, 'F_Input Override'!F2467 ) )</f>
        <v/>
      </c>
      <c r="G2467" s="58" t="str">
        <f xml:space="preserve"> IF( ISNA( 'F_Input Override'!G2467 ), "", IF( ISBLANK( 'F_Input Override'!G2467 ), 'F_Inputs - BP'!G2467, 'F_Input Override'!G2467 ) )</f>
        <v/>
      </c>
      <c r="H2467" s="58" t="str">
        <f xml:space="preserve"> IF( ISNA( 'F_Input Override'!H2467 ), "", IF( ISBLANK( 'F_Input Override'!H2467 ), 'F_Inputs - BP'!H2467, 'F_Input Override'!H2467 ) )</f>
        <v/>
      </c>
      <c r="I2467" s="58" t="str">
        <f xml:space="preserve"> IF( ISNA( 'F_Input Override'!I2467 ), "", IF( ISBLANK( 'F_Input Override'!I2467 ), 'F_Inputs - BP'!I2467, 'F_Input Override'!I2467 ) )</f>
        <v/>
      </c>
      <c r="J2467" s="58" t="str">
        <f xml:space="preserve"> IF( ISNA( 'F_Input Override'!J2467 ), "", IF( ISBLANK( 'F_Input Override'!J2467 ), 'F_Inputs - BP'!J2467, 'F_Input Override'!J2467 ) )</f>
        <v/>
      </c>
      <c r="K2467" s="64" t="str">
        <f xml:space="preserve"> INDEX(Lookup!C:C, MATCH('Inp - BP final'!B2467, Lookup!B:B, 0),)</f>
        <v>WWN+ - Base opex</v>
      </c>
    </row>
    <row r="2468" spans="1:12">
      <c r="A2468" t="s">
        <v>361</v>
      </c>
      <c r="B2468" t="s">
        <v>104</v>
      </c>
      <c r="C2468" t="s">
        <v>105</v>
      </c>
      <c r="D2468" t="s">
        <v>47</v>
      </c>
      <c r="E2468" t="s">
        <v>41</v>
      </c>
      <c r="F2468" s="58" t="str">
        <f xml:space="preserve"> IF( ISNA( 'F_Input Override'!F2468 ), "", IF( ISBLANK( 'F_Input Override'!F2468 ), 'F_Inputs - BP'!F2468, 'F_Input Override'!F2468 ) )</f>
        <v/>
      </c>
      <c r="G2468" s="58" t="str">
        <f xml:space="preserve"> IF( ISNA( 'F_Input Override'!G2468 ), "", IF( ISBLANK( 'F_Input Override'!G2468 ), 'F_Inputs - BP'!G2468, 'F_Input Override'!G2468 ) )</f>
        <v/>
      </c>
      <c r="H2468" s="58" t="str">
        <f xml:space="preserve"> IF( ISNA( 'F_Input Override'!H2468 ), "", IF( ISBLANK( 'F_Input Override'!H2468 ), 'F_Inputs - BP'!H2468, 'F_Input Override'!H2468 ) )</f>
        <v/>
      </c>
      <c r="I2468" s="58" t="str">
        <f xml:space="preserve"> IF( ISNA( 'F_Input Override'!I2468 ), "", IF( ISBLANK( 'F_Input Override'!I2468 ), 'F_Inputs - BP'!I2468, 'F_Input Override'!I2468 ) )</f>
        <v/>
      </c>
      <c r="J2468" s="58" t="str">
        <f xml:space="preserve"> IF( ISNA( 'F_Input Override'!J2468 ), "", IF( ISBLANK( 'F_Input Override'!J2468 ), 'F_Inputs - BP'!J2468, 'F_Input Override'!J2468 ) )</f>
        <v/>
      </c>
      <c r="K2468" s="64" t="str">
        <f xml:space="preserve"> INDEX(Lookup!C:C, MATCH('Inp - BP final'!B2468, Lookup!B:B, 0),)</f>
        <v>BIO - Base opex</v>
      </c>
    </row>
    <row r="2469" spans="1:12">
      <c r="A2469" t="s">
        <v>361</v>
      </c>
      <c r="B2469" t="s">
        <v>106</v>
      </c>
      <c r="C2469" t="s">
        <v>107</v>
      </c>
      <c r="D2469" t="s">
        <v>47</v>
      </c>
      <c r="E2469" t="s">
        <v>41</v>
      </c>
      <c r="F2469" s="58" t="str">
        <f xml:space="preserve"> IF( ISNA( 'F_Input Override'!F2469 ), "", IF( ISBLANK( 'F_Input Override'!F2469 ), 'F_Inputs - BP'!F2469, 'F_Input Override'!F2469 ) )</f>
        <v/>
      </c>
      <c r="G2469" s="58" t="str">
        <f xml:space="preserve"> IF( ISNA( 'F_Input Override'!G2469 ), "", IF( ISBLANK( 'F_Input Override'!G2469 ), 'F_Inputs - BP'!G2469, 'F_Input Override'!G2469 ) )</f>
        <v/>
      </c>
      <c r="H2469" s="58" t="str">
        <f xml:space="preserve"> IF( ISNA( 'F_Input Override'!H2469 ), "", IF( ISBLANK( 'F_Input Override'!H2469 ), 'F_Inputs - BP'!H2469, 'F_Input Override'!H2469 ) )</f>
        <v/>
      </c>
      <c r="I2469" s="58" t="str">
        <f xml:space="preserve"> IF( ISNA( 'F_Input Override'!I2469 ), "", IF( ISBLANK( 'F_Input Override'!I2469 ), 'F_Inputs - BP'!I2469, 'F_Input Override'!I2469 ) )</f>
        <v/>
      </c>
      <c r="J2469" s="58" t="str">
        <f xml:space="preserve"> IF( ISNA( 'F_Input Override'!J2469 ), "", IF( ISBLANK( 'F_Input Override'!J2469 ), 'F_Inputs - BP'!J2469, 'F_Input Override'!J2469 ) )</f>
        <v/>
      </c>
      <c r="K2469" s="64" t="str">
        <f xml:space="preserve"> INDEX(Lookup!C:C, MATCH('Inp - BP final'!B2469, Lookup!B:B, 0),)</f>
        <v>BIO - Base opex</v>
      </c>
    </row>
    <row r="2470" spans="1:12">
      <c r="A2470" t="s">
        <v>361</v>
      </c>
      <c r="B2470" t="s">
        <v>108</v>
      </c>
      <c r="C2470" t="s">
        <v>109</v>
      </c>
      <c r="D2470" t="s">
        <v>47</v>
      </c>
      <c r="E2470" t="s">
        <v>41</v>
      </c>
      <c r="F2470" s="58" t="str">
        <f xml:space="preserve"> IF( ISNA( 'F_Input Override'!F2470 ), "", IF( ISBLANK( 'F_Input Override'!F2470 ), 'F_Inputs - BP'!F2470, 'F_Input Override'!F2470 ) )</f>
        <v/>
      </c>
      <c r="G2470" s="58" t="str">
        <f xml:space="preserve"> IF( ISNA( 'F_Input Override'!G2470 ), "", IF( ISBLANK( 'F_Input Override'!G2470 ), 'F_Inputs - BP'!G2470, 'F_Input Override'!G2470 ) )</f>
        <v/>
      </c>
      <c r="H2470" s="58" t="str">
        <f xml:space="preserve"> IF( ISNA( 'F_Input Override'!H2470 ), "", IF( ISBLANK( 'F_Input Override'!H2470 ), 'F_Inputs - BP'!H2470, 'F_Input Override'!H2470 ) )</f>
        <v/>
      </c>
      <c r="I2470" s="58" t="str">
        <f xml:space="preserve"> IF( ISNA( 'F_Input Override'!I2470 ), "", IF( ISBLANK( 'F_Input Override'!I2470 ), 'F_Inputs - BP'!I2470, 'F_Input Override'!I2470 ) )</f>
        <v/>
      </c>
      <c r="J2470" s="58" t="str">
        <f xml:space="preserve"> IF( ISNA( 'F_Input Override'!J2470 ), "", IF( ISBLANK( 'F_Input Override'!J2470 ), 'F_Inputs - BP'!J2470, 'F_Input Override'!J2470 ) )</f>
        <v/>
      </c>
      <c r="K2470" s="64" t="str">
        <f xml:space="preserve"> INDEX(Lookup!C:C, MATCH('Inp - BP final'!B2470, Lookup!B:B, 0),)</f>
        <v>BIO - Base opex</v>
      </c>
    </row>
    <row r="2471" spans="1:12">
      <c r="A2471" t="s">
        <v>361</v>
      </c>
      <c r="B2471" t="s">
        <v>110</v>
      </c>
      <c r="C2471" t="s">
        <v>111</v>
      </c>
      <c r="D2471" t="s">
        <v>47</v>
      </c>
      <c r="E2471" t="s">
        <v>41</v>
      </c>
      <c r="F2471" s="58" t="str">
        <f xml:space="preserve"> IF( ISNA( 'F_Input Override'!F2471 ), "", IF( ISBLANK( 'F_Input Override'!F2471 ), 'F_Inputs - BP'!F2471, 'F_Input Override'!F2471 ) )</f>
        <v/>
      </c>
      <c r="G2471" s="58" t="str">
        <f xml:space="preserve"> IF( ISNA( 'F_Input Override'!G2471 ), "", IF( ISBLANK( 'F_Input Override'!G2471 ), 'F_Inputs - BP'!G2471, 'F_Input Override'!G2471 ) )</f>
        <v/>
      </c>
      <c r="H2471" s="58" t="str">
        <f xml:space="preserve"> IF( ISNA( 'F_Input Override'!H2471 ), "", IF( ISBLANK( 'F_Input Override'!H2471 ), 'F_Inputs - BP'!H2471, 'F_Input Override'!H2471 ) )</f>
        <v/>
      </c>
      <c r="I2471" s="58" t="str">
        <f xml:space="preserve"> IF( ISNA( 'F_Input Override'!I2471 ), "", IF( ISBLANK( 'F_Input Override'!I2471 ), 'F_Inputs - BP'!I2471, 'F_Input Override'!I2471 ) )</f>
        <v/>
      </c>
      <c r="J2471" s="58" t="str">
        <f xml:space="preserve"> IF( ISNA( 'F_Input Override'!J2471 ), "", IF( ISBLANK( 'F_Input Override'!J2471 ), 'F_Inputs - BP'!J2471, 'F_Input Override'!J2471 ) )</f>
        <v/>
      </c>
      <c r="K2471" s="64" t="str">
        <f xml:space="preserve"> INDEX(Lookup!C:C, MATCH('Inp - BP final'!B2471, Lookup!B:B, 0),)</f>
        <v>ADDN1 - Base opex</v>
      </c>
    </row>
    <row r="2472" spans="1:12">
      <c r="A2472" t="s">
        <v>361</v>
      </c>
      <c r="B2472" t="s">
        <v>112</v>
      </c>
      <c r="C2472" t="s">
        <v>113</v>
      </c>
      <c r="D2472" t="s">
        <v>47</v>
      </c>
      <c r="E2472" t="s">
        <v>41</v>
      </c>
      <c r="F2472" s="58" t="str">
        <f xml:space="preserve"> IF( ISNA( 'F_Input Override'!F2472 ), "", IF( ISBLANK( 'F_Input Override'!F2472 ), 'F_Inputs - BP'!F2472, 'F_Input Override'!F2472 ) )</f>
        <v/>
      </c>
      <c r="G2472" s="58" t="str">
        <f xml:space="preserve"> IF( ISNA( 'F_Input Override'!G2472 ), "", IF( ISBLANK( 'F_Input Override'!G2472 ), 'F_Inputs - BP'!G2472, 'F_Input Override'!G2472 ) )</f>
        <v/>
      </c>
      <c r="H2472" s="58" t="str">
        <f xml:space="preserve"> IF( ISNA( 'F_Input Override'!H2472 ), "", IF( ISBLANK( 'F_Input Override'!H2472 ), 'F_Inputs - BP'!H2472, 'F_Input Override'!H2472 ) )</f>
        <v/>
      </c>
      <c r="I2472" s="58" t="str">
        <f xml:space="preserve"> IF( ISNA( 'F_Input Override'!I2472 ), "", IF( ISBLANK( 'F_Input Override'!I2472 ), 'F_Inputs - BP'!I2472, 'F_Input Override'!I2472 ) )</f>
        <v/>
      </c>
      <c r="J2472" s="58" t="str">
        <f xml:space="preserve"> IF( ISNA( 'F_Input Override'!J2472 ), "", IF( ISBLANK( 'F_Input Override'!J2472 ), 'F_Inputs - BP'!J2472, 'F_Input Override'!J2472 ) )</f>
        <v/>
      </c>
      <c r="K2472" s="64" t="str">
        <f xml:space="preserve"> INDEX(Lookup!C:C, MATCH('Inp - BP final'!B2472, Lookup!B:B, 0),)</f>
        <v>ADDN2 - Base opex</v>
      </c>
    </row>
    <row r="2473" spans="1:12">
      <c r="A2473" t="s">
        <v>361</v>
      </c>
      <c r="B2473" t="s">
        <v>114</v>
      </c>
      <c r="C2473" t="s">
        <v>57</v>
      </c>
      <c r="D2473" t="s">
        <v>47</v>
      </c>
      <c r="E2473" t="s">
        <v>41</v>
      </c>
      <c r="F2473" s="58">
        <f xml:space="preserve"> IF( ISNA( 'F_Input Override'!F2473 ), "", IF( ISBLANK( 'F_Input Override'!F2473 ), 'F_Inputs - BP'!F2473, 'F_Input Override'!F2473 ) )</f>
        <v>0</v>
      </c>
      <c r="G2473" s="58">
        <f xml:space="preserve"> IF( ISNA( 'F_Input Override'!G2473 ), "", IF( ISBLANK( 'F_Input Override'!G2473 ), 'F_Inputs - BP'!G2473, 'F_Input Override'!G2473 ) )</f>
        <v>0</v>
      </c>
      <c r="H2473" s="58">
        <f xml:space="preserve"> IF( ISNA( 'F_Input Override'!H2473 ), "", IF( ISBLANK( 'F_Input Override'!H2473 ), 'F_Inputs - BP'!H2473, 'F_Input Override'!H2473 ) )</f>
        <v>0</v>
      </c>
      <c r="I2473" s="58">
        <f xml:space="preserve"> IF( ISNA( 'F_Input Override'!I2473 ), "", IF( ISBLANK( 'F_Input Override'!I2473 ), 'F_Inputs - BP'!I2473, 'F_Input Override'!I2473 ) )</f>
        <v>0</v>
      </c>
      <c r="J2473" s="58">
        <f xml:space="preserve"> IF( ISNA( 'F_Input Override'!J2473 ), "", IF( ISBLANK( 'F_Input Override'!J2473 ), 'F_Inputs - BP'!J2473, 'F_Input Override'!J2473 ) )</f>
        <v>0</v>
      </c>
      <c r="K2473" s="64" t="str">
        <f xml:space="preserve"> INDEX(Lookup!C:C, MATCH('Inp - BP final'!B2473, Lookup!B:B, 0),)</f>
        <v>Total WW - Base opex</v>
      </c>
      <c r="L2473" t="s">
        <v>366</v>
      </c>
    </row>
    <row r="2474" spans="1:12">
      <c r="A2474" t="s">
        <v>361</v>
      </c>
      <c r="B2474" t="s">
        <v>115</v>
      </c>
      <c r="C2474" t="s">
        <v>116</v>
      </c>
      <c r="D2474" t="s">
        <v>47</v>
      </c>
      <c r="E2474" t="s">
        <v>41</v>
      </c>
      <c r="F2474" s="58" t="str">
        <f xml:space="preserve"> IF( ISNA( 'F_Input Override'!F2474 ), "", IF( ISBLANK( 'F_Input Override'!F2474 ), 'F_Inputs - BP'!F2474, 'F_Input Override'!F2474 ) )</f>
        <v/>
      </c>
      <c r="G2474" s="58" t="str">
        <f xml:space="preserve"> IF( ISNA( 'F_Input Override'!G2474 ), "", IF( ISBLANK( 'F_Input Override'!G2474 ), 'F_Inputs - BP'!G2474, 'F_Input Override'!G2474 ) )</f>
        <v/>
      </c>
      <c r="H2474" s="58" t="str">
        <f xml:space="preserve"> IF( ISNA( 'F_Input Override'!H2474 ), "", IF( ISBLANK( 'F_Input Override'!H2474 ), 'F_Inputs - BP'!H2474, 'F_Input Override'!H2474 ) )</f>
        <v/>
      </c>
      <c r="I2474" s="58" t="str">
        <f xml:space="preserve"> IF( ISNA( 'F_Input Override'!I2474 ), "", IF( ISBLANK( 'F_Input Override'!I2474 ), 'F_Inputs - BP'!I2474, 'F_Input Override'!I2474 ) )</f>
        <v/>
      </c>
      <c r="J2474" s="58" t="str">
        <f xml:space="preserve"> IF( ISNA( 'F_Input Override'!J2474 ), "", IF( ISBLANK( 'F_Input Override'!J2474 ), 'F_Inputs - BP'!J2474, 'F_Input Override'!J2474 ) )</f>
        <v/>
      </c>
      <c r="K2474" s="64" t="str">
        <f xml:space="preserve"> INDEX(Lookup!C:C, MATCH('Inp - BP final'!B2474, Lookup!B:B, 0),)</f>
        <v>WWN+ - Enh opex</v>
      </c>
    </row>
    <row r="2475" spans="1:12">
      <c r="A2475" t="s">
        <v>361</v>
      </c>
      <c r="B2475" t="s">
        <v>117</v>
      </c>
      <c r="C2475" t="s">
        <v>118</v>
      </c>
      <c r="D2475" t="s">
        <v>47</v>
      </c>
      <c r="E2475" t="s">
        <v>41</v>
      </c>
      <c r="F2475" s="58" t="str">
        <f xml:space="preserve"> IF( ISNA( 'F_Input Override'!F2475 ), "", IF( ISBLANK( 'F_Input Override'!F2475 ), 'F_Inputs - BP'!F2475, 'F_Input Override'!F2475 ) )</f>
        <v/>
      </c>
      <c r="G2475" s="58" t="str">
        <f xml:space="preserve"> IF( ISNA( 'F_Input Override'!G2475 ), "", IF( ISBLANK( 'F_Input Override'!G2475 ), 'F_Inputs - BP'!G2475, 'F_Input Override'!G2475 ) )</f>
        <v/>
      </c>
      <c r="H2475" s="58" t="str">
        <f xml:space="preserve"> IF( ISNA( 'F_Input Override'!H2475 ), "", IF( ISBLANK( 'F_Input Override'!H2475 ), 'F_Inputs - BP'!H2475, 'F_Input Override'!H2475 ) )</f>
        <v/>
      </c>
      <c r="I2475" s="58" t="str">
        <f xml:space="preserve"> IF( ISNA( 'F_Input Override'!I2475 ), "", IF( ISBLANK( 'F_Input Override'!I2475 ), 'F_Inputs - BP'!I2475, 'F_Input Override'!I2475 ) )</f>
        <v/>
      </c>
      <c r="J2475" s="58" t="str">
        <f xml:space="preserve"> IF( ISNA( 'F_Input Override'!J2475 ), "", IF( ISBLANK( 'F_Input Override'!J2475 ), 'F_Inputs - BP'!J2475, 'F_Input Override'!J2475 ) )</f>
        <v/>
      </c>
      <c r="K2475" s="64" t="str">
        <f xml:space="preserve"> INDEX(Lookup!C:C, MATCH('Inp - BP final'!B2475, Lookup!B:B, 0),)</f>
        <v>WWN+ - Enh opex</v>
      </c>
    </row>
    <row r="2476" spans="1:12">
      <c r="A2476" t="s">
        <v>361</v>
      </c>
      <c r="B2476" t="s">
        <v>119</v>
      </c>
      <c r="C2476" t="s">
        <v>120</v>
      </c>
      <c r="D2476" t="s">
        <v>47</v>
      </c>
      <c r="E2476" t="s">
        <v>41</v>
      </c>
      <c r="F2476" s="58" t="str">
        <f xml:space="preserve"> IF( ISNA( 'F_Input Override'!F2476 ), "", IF( ISBLANK( 'F_Input Override'!F2476 ), 'F_Inputs - BP'!F2476, 'F_Input Override'!F2476 ) )</f>
        <v/>
      </c>
      <c r="G2476" s="58" t="str">
        <f xml:space="preserve"> IF( ISNA( 'F_Input Override'!G2476 ), "", IF( ISBLANK( 'F_Input Override'!G2476 ), 'F_Inputs - BP'!G2476, 'F_Input Override'!G2476 ) )</f>
        <v/>
      </c>
      <c r="H2476" s="58" t="str">
        <f xml:space="preserve"> IF( ISNA( 'F_Input Override'!H2476 ), "", IF( ISBLANK( 'F_Input Override'!H2476 ), 'F_Inputs - BP'!H2476, 'F_Input Override'!H2476 ) )</f>
        <v/>
      </c>
      <c r="I2476" s="58" t="str">
        <f xml:space="preserve"> IF( ISNA( 'F_Input Override'!I2476 ), "", IF( ISBLANK( 'F_Input Override'!I2476 ), 'F_Inputs - BP'!I2476, 'F_Input Override'!I2476 ) )</f>
        <v/>
      </c>
      <c r="J2476" s="58" t="str">
        <f xml:space="preserve"> IF( ISNA( 'F_Input Override'!J2476 ), "", IF( ISBLANK( 'F_Input Override'!J2476 ), 'F_Inputs - BP'!J2476, 'F_Input Override'!J2476 ) )</f>
        <v/>
      </c>
      <c r="K2476" s="64" t="str">
        <f xml:space="preserve"> INDEX(Lookup!C:C, MATCH('Inp - BP final'!B2476, Lookup!B:B, 0),)</f>
        <v>WWN+ - Enh opex</v>
      </c>
    </row>
    <row r="2477" spans="1:12">
      <c r="A2477" t="s">
        <v>361</v>
      </c>
      <c r="B2477" t="s">
        <v>121</v>
      </c>
      <c r="C2477" t="s">
        <v>122</v>
      </c>
      <c r="D2477" t="s">
        <v>47</v>
      </c>
      <c r="E2477" t="s">
        <v>41</v>
      </c>
      <c r="F2477" s="58" t="str">
        <f xml:space="preserve"> IF( ISNA( 'F_Input Override'!F2477 ), "", IF( ISBLANK( 'F_Input Override'!F2477 ), 'F_Inputs - BP'!F2477, 'F_Input Override'!F2477 ) )</f>
        <v/>
      </c>
      <c r="G2477" s="58" t="str">
        <f xml:space="preserve"> IF( ISNA( 'F_Input Override'!G2477 ), "", IF( ISBLANK( 'F_Input Override'!G2477 ), 'F_Inputs - BP'!G2477, 'F_Input Override'!G2477 ) )</f>
        <v/>
      </c>
      <c r="H2477" s="58" t="str">
        <f xml:space="preserve"> IF( ISNA( 'F_Input Override'!H2477 ), "", IF( ISBLANK( 'F_Input Override'!H2477 ), 'F_Inputs - BP'!H2477, 'F_Input Override'!H2477 ) )</f>
        <v/>
      </c>
      <c r="I2477" s="58" t="str">
        <f xml:space="preserve"> IF( ISNA( 'F_Input Override'!I2477 ), "", IF( ISBLANK( 'F_Input Override'!I2477 ), 'F_Inputs - BP'!I2477, 'F_Input Override'!I2477 ) )</f>
        <v/>
      </c>
      <c r="J2477" s="58" t="str">
        <f xml:space="preserve"> IF( ISNA( 'F_Input Override'!J2477 ), "", IF( ISBLANK( 'F_Input Override'!J2477 ), 'F_Inputs - BP'!J2477, 'F_Input Override'!J2477 ) )</f>
        <v/>
      </c>
      <c r="K2477" s="64" t="str">
        <f xml:space="preserve"> INDEX(Lookup!C:C, MATCH('Inp - BP final'!B2477, Lookup!B:B, 0),)</f>
        <v>WWN+ - Enh opex</v>
      </c>
    </row>
    <row r="2478" spans="1:12">
      <c r="A2478" t="s">
        <v>361</v>
      </c>
      <c r="B2478" t="s">
        <v>123</v>
      </c>
      <c r="C2478" t="s">
        <v>124</v>
      </c>
      <c r="D2478" t="s">
        <v>47</v>
      </c>
      <c r="E2478" t="s">
        <v>41</v>
      </c>
      <c r="F2478" s="58" t="str">
        <f xml:space="preserve"> IF( ISNA( 'F_Input Override'!F2478 ), "", IF( ISBLANK( 'F_Input Override'!F2478 ), 'F_Inputs - BP'!F2478, 'F_Input Override'!F2478 ) )</f>
        <v/>
      </c>
      <c r="G2478" s="58" t="str">
        <f xml:space="preserve"> IF( ISNA( 'F_Input Override'!G2478 ), "", IF( ISBLANK( 'F_Input Override'!G2478 ), 'F_Inputs - BP'!G2478, 'F_Input Override'!G2478 ) )</f>
        <v/>
      </c>
      <c r="H2478" s="58" t="str">
        <f xml:space="preserve"> IF( ISNA( 'F_Input Override'!H2478 ), "", IF( ISBLANK( 'F_Input Override'!H2478 ), 'F_Inputs - BP'!H2478, 'F_Input Override'!H2478 ) )</f>
        <v/>
      </c>
      <c r="I2478" s="58" t="str">
        <f xml:space="preserve"> IF( ISNA( 'F_Input Override'!I2478 ), "", IF( ISBLANK( 'F_Input Override'!I2478 ), 'F_Inputs - BP'!I2478, 'F_Input Override'!I2478 ) )</f>
        <v/>
      </c>
      <c r="J2478" s="58" t="str">
        <f xml:space="preserve"> IF( ISNA( 'F_Input Override'!J2478 ), "", IF( ISBLANK( 'F_Input Override'!J2478 ), 'F_Inputs - BP'!J2478, 'F_Input Override'!J2478 ) )</f>
        <v/>
      </c>
      <c r="K2478" s="64" t="str">
        <f xml:space="preserve"> INDEX(Lookup!C:C, MATCH('Inp - BP final'!B2478, Lookup!B:B, 0),)</f>
        <v>WWN+ - Enh opex</v>
      </c>
    </row>
    <row r="2479" spans="1:12">
      <c r="A2479" t="s">
        <v>361</v>
      </c>
      <c r="B2479" t="s">
        <v>125</v>
      </c>
      <c r="C2479" t="s">
        <v>126</v>
      </c>
      <c r="D2479" t="s">
        <v>47</v>
      </c>
      <c r="E2479" t="s">
        <v>41</v>
      </c>
      <c r="F2479" s="58" t="str">
        <f xml:space="preserve"> IF( ISNA( 'F_Input Override'!F2479 ), "", IF( ISBLANK( 'F_Input Override'!F2479 ), 'F_Inputs - BP'!F2479, 'F_Input Override'!F2479 ) )</f>
        <v/>
      </c>
      <c r="G2479" s="58" t="str">
        <f xml:space="preserve"> IF( ISNA( 'F_Input Override'!G2479 ), "", IF( ISBLANK( 'F_Input Override'!G2479 ), 'F_Inputs - BP'!G2479, 'F_Input Override'!G2479 ) )</f>
        <v/>
      </c>
      <c r="H2479" s="58" t="str">
        <f xml:space="preserve"> IF( ISNA( 'F_Input Override'!H2479 ), "", IF( ISBLANK( 'F_Input Override'!H2479 ), 'F_Inputs - BP'!H2479, 'F_Input Override'!H2479 ) )</f>
        <v/>
      </c>
      <c r="I2479" s="58" t="str">
        <f xml:space="preserve"> IF( ISNA( 'F_Input Override'!I2479 ), "", IF( ISBLANK( 'F_Input Override'!I2479 ), 'F_Inputs - BP'!I2479, 'F_Input Override'!I2479 ) )</f>
        <v/>
      </c>
      <c r="J2479" s="58" t="str">
        <f xml:space="preserve"> IF( ISNA( 'F_Input Override'!J2479 ), "", IF( ISBLANK( 'F_Input Override'!J2479 ), 'F_Inputs - BP'!J2479, 'F_Input Override'!J2479 ) )</f>
        <v/>
      </c>
      <c r="K2479" s="64" t="str">
        <f xml:space="preserve"> INDEX(Lookup!C:C, MATCH('Inp - BP final'!B2479, Lookup!B:B, 0),)</f>
        <v>BIO - Enh opex</v>
      </c>
    </row>
    <row r="2480" spans="1:12">
      <c r="A2480" t="s">
        <v>361</v>
      </c>
      <c r="B2480" t="s">
        <v>127</v>
      </c>
      <c r="C2480" t="s">
        <v>128</v>
      </c>
      <c r="D2480" t="s">
        <v>47</v>
      </c>
      <c r="E2480" t="s">
        <v>41</v>
      </c>
      <c r="F2480" s="58" t="str">
        <f xml:space="preserve"> IF( ISNA( 'F_Input Override'!F2480 ), "", IF( ISBLANK( 'F_Input Override'!F2480 ), 'F_Inputs - BP'!F2480, 'F_Input Override'!F2480 ) )</f>
        <v/>
      </c>
      <c r="G2480" s="58" t="str">
        <f xml:space="preserve"> IF( ISNA( 'F_Input Override'!G2480 ), "", IF( ISBLANK( 'F_Input Override'!G2480 ), 'F_Inputs - BP'!G2480, 'F_Input Override'!G2480 ) )</f>
        <v/>
      </c>
      <c r="H2480" s="58" t="str">
        <f xml:space="preserve"> IF( ISNA( 'F_Input Override'!H2480 ), "", IF( ISBLANK( 'F_Input Override'!H2480 ), 'F_Inputs - BP'!H2480, 'F_Input Override'!H2480 ) )</f>
        <v/>
      </c>
      <c r="I2480" s="58" t="str">
        <f xml:space="preserve"> IF( ISNA( 'F_Input Override'!I2480 ), "", IF( ISBLANK( 'F_Input Override'!I2480 ), 'F_Inputs - BP'!I2480, 'F_Input Override'!I2480 ) )</f>
        <v/>
      </c>
      <c r="J2480" s="58" t="str">
        <f xml:space="preserve"> IF( ISNA( 'F_Input Override'!J2480 ), "", IF( ISBLANK( 'F_Input Override'!J2480 ), 'F_Inputs - BP'!J2480, 'F_Input Override'!J2480 ) )</f>
        <v/>
      </c>
      <c r="K2480" s="64" t="str">
        <f xml:space="preserve"> INDEX(Lookup!C:C, MATCH('Inp - BP final'!B2480, Lookup!B:B, 0),)</f>
        <v>BIO - Enh opex</v>
      </c>
    </row>
    <row r="2481" spans="1:12">
      <c r="A2481" t="s">
        <v>361</v>
      </c>
      <c r="B2481" t="s">
        <v>129</v>
      </c>
      <c r="C2481" t="s">
        <v>130</v>
      </c>
      <c r="D2481" t="s">
        <v>47</v>
      </c>
      <c r="E2481" t="s">
        <v>41</v>
      </c>
      <c r="F2481" s="58" t="str">
        <f xml:space="preserve"> IF( ISNA( 'F_Input Override'!F2481 ), "", IF( ISBLANK( 'F_Input Override'!F2481 ), 'F_Inputs - BP'!F2481, 'F_Input Override'!F2481 ) )</f>
        <v/>
      </c>
      <c r="G2481" s="58" t="str">
        <f xml:space="preserve"> IF( ISNA( 'F_Input Override'!G2481 ), "", IF( ISBLANK( 'F_Input Override'!G2481 ), 'F_Inputs - BP'!G2481, 'F_Input Override'!G2481 ) )</f>
        <v/>
      </c>
      <c r="H2481" s="58" t="str">
        <f xml:space="preserve"> IF( ISNA( 'F_Input Override'!H2481 ), "", IF( ISBLANK( 'F_Input Override'!H2481 ), 'F_Inputs - BP'!H2481, 'F_Input Override'!H2481 ) )</f>
        <v/>
      </c>
      <c r="I2481" s="58" t="str">
        <f xml:space="preserve"> IF( ISNA( 'F_Input Override'!I2481 ), "", IF( ISBLANK( 'F_Input Override'!I2481 ), 'F_Inputs - BP'!I2481, 'F_Input Override'!I2481 ) )</f>
        <v/>
      </c>
      <c r="J2481" s="58" t="str">
        <f xml:space="preserve"> IF( ISNA( 'F_Input Override'!J2481 ), "", IF( ISBLANK( 'F_Input Override'!J2481 ), 'F_Inputs - BP'!J2481, 'F_Input Override'!J2481 ) )</f>
        <v/>
      </c>
      <c r="K2481" s="64" t="str">
        <f xml:space="preserve"> INDEX(Lookup!C:C, MATCH('Inp - BP final'!B2481, Lookup!B:B, 0),)</f>
        <v>BIO - Enh opex</v>
      </c>
    </row>
    <row r="2482" spans="1:12">
      <c r="A2482" t="s">
        <v>361</v>
      </c>
      <c r="B2482" t="s">
        <v>131</v>
      </c>
      <c r="C2482" t="s">
        <v>132</v>
      </c>
      <c r="D2482" t="s">
        <v>47</v>
      </c>
      <c r="E2482" t="s">
        <v>41</v>
      </c>
      <c r="F2482" s="58" t="str">
        <f xml:space="preserve"> IF( ISNA( 'F_Input Override'!F2482 ), "", IF( ISBLANK( 'F_Input Override'!F2482 ), 'F_Inputs - BP'!F2482, 'F_Input Override'!F2482 ) )</f>
        <v/>
      </c>
      <c r="G2482" s="58" t="str">
        <f xml:space="preserve"> IF( ISNA( 'F_Input Override'!G2482 ), "", IF( ISBLANK( 'F_Input Override'!G2482 ), 'F_Inputs - BP'!G2482, 'F_Input Override'!G2482 ) )</f>
        <v/>
      </c>
      <c r="H2482" s="58" t="str">
        <f xml:space="preserve"> IF( ISNA( 'F_Input Override'!H2482 ), "", IF( ISBLANK( 'F_Input Override'!H2482 ), 'F_Inputs - BP'!H2482, 'F_Input Override'!H2482 ) )</f>
        <v/>
      </c>
      <c r="I2482" s="58" t="str">
        <f xml:space="preserve"> IF( ISNA( 'F_Input Override'!I2482 ), "", IF( ISBLANK( 'F_Input Override'!I2482 ), 'F_Inputs - BP'!I2482, 'F_Input Override'!I2482 ) )</f>
        <v/>
      </c>
      <c r="J2482" s="58" t="str">
        <f xml:space="preserve"> IF( ISNA( 'F_Input Override'!J2482 ), "", IF( ISBLANK( 'F_Input Override'!J2482 ), 'F_Inputs - BP'!J2482, 'F_Input Override'!J2482 ) )</f>
        <v/>
      </c>
      <c r="K2482" s="64" t="str">
        <f xml:space="preserve"> INDEX(Lookup!C:C, MATCH('Inp - BP final'!B2482, Lookup!B:B, 0),)</f>
        <v>ADDN1 - Enh opex</v>
      </c>
    </row>
    <row r="2483" spans="1:12">
      <c r="A2483" t="s">
        <v>361</v>
      </c>
      <c r="B2483" t="s">
        <v>133</v>
      </c>
      <c r="C2483" t="s">
        <v>134</v>
      </c>
      <c r="D2483" t="s">
        <v>47</v>
      </c>
      <c r="E2483" t="s">
        <v>41</v>
      </c>
      <c r="F2483" s="58" t="str">
        <f xml:space="preserve"> IF( ISNA( 'F_Input Override'!F2483 ), "", IF( ISBLANK( 'F_Input Override'!F2483 ), 'F_Inputs - BP'!F2483, 'F_Input Override'!F2483 ) )</f>
        <v/>
      </c>
      <c r="G2483" s="58" t="str">
        <f xml:space="preserve"> IF( ISNA( 'F_Input Override'!G2483 ), "", IF( ISBLANK( 'F_Input Override'!G2483 ), 'F_Inputs - BP'!G2483, 'F_Input Override'!G2483 ) )</f>
        <v/>
      </c>
      <c r="H2483" s="58" t="str">
        <f xml:space="preserve"> IF( ISNA( 'F_Input Override'!H2483 ), "", IF( ISBLANK( 'F_Input Override'!H2483 ), 'F_Inputs - BP'!H2483, 'F_Input Override'!H2483 ) )</f>
        <v/>
      </c>
      <c r="I2483" s="58" t="str">
        <f xml:space="preserve"> IF( ISNA( 'F_Input Override'!I2483 ), "", IF( ISBLANK( 'F_Input Override'!I2483 ), 'F_Inputs - BP'!I2483, 'F_Input Override'!I2483 ) )</f>
        <v/>
      </c>
      <c r="J2483" s="58" t="str">
        <f xml:space="preserve"> IF( ISNA( 'F_Input Override'!J2483 ), "", IF( ISBLANK( 'F_Input Override'!J2483 ), 'F_Inputs - BP'!J2483, 'F_Input Override'!J2483 ) )</f>
        <v/>
      </c>
      <c r="K2483" s="64" t="str">
        <f xml:space="preserve"> INDEX(Lookup!C:C, MATCH('Inp - BP final'!B2483, Lookup!B:B, 0),)</f>
        <v>ADDN2 - Enh opex</v>
      </c>
    </row>
    <row r="2484" spans="1:12">
      <c r="A2484" t="s">
        <v>361</v>
      </c>
      <c r="B2484" t="s">
        <v>135</v>
      </c>
      <c r="C2484" t="s">
        <v>69</v>
      </c>
      <c r="D2484" t="s">
        <v>47</v>
      </c>
      <c r="E2484" t="s">
        <v>41</v>
      </c>
      <c r="F2484" s="58">
        <f xml:space="preserve"> IF( ISNA( 'F_Input Override'!F2484 ), "", IF( ISBLANK( 'F_Input Override'!F2484 ), 'F_Inputs - BP'!F2484, 'F_Input Override'!F2484 ) )</f>
        <v>0</v>
      </c>
      <c r="G2484" s="58">
        <f xml:space="preserve"> IF( ISNA( 'F_Input Override'!G2484 ), "", IF( ISBLANK( 'F_Input Override'!G2484 ), 'F_Inputs - BP'!G2484, 'F_Input Override'!G2484 ) )</f>
        <v>0</v>
      </c>
      <c r="H2484" s="58">
        <f xml:space="preserve"> IF( ISNA( 'F_Input Override'!H2484 ), "", IF( ISBLANK( 'F_Input Override'!H2484 ), 'F_Inputs - BP'!H2484, 'F_Input Override'!H2484 ) )</f>
        <v>0</v>
      </c>
      <c r="I2484" s="58">
        <f xml:space="preserve"> IF( ISNA( 'F_Input Override'!I2484 ), "", IF( ISBLANK( 'F_Input Override'!I2484 ), 'F_Inputs - BP'!I2484, 'F_Input Override'!I2484 ) )</f>
        <v>0</v>
      </c>
      <c r="J2484" s="58">
        <f xml:space="preserve"> IF( ISNA( 'F_Input Override'!J2484 ), "", IF( ISBLANK( 'F_Input Override'!J2484 ), 'F_Inputs - BP'!J2484, 'F_Input Override'!J2484 ) )</f>
        <v>0</v>
      </c>
      <c r="K2484" s="64" t="str">
        <f xml:space="preserve"> INDEX(Lookup!C:C, MATCH('Inp - BP final'!B2484, Lookup!B:B, 0),)</f>
        <v>Total WW - Enh opex</v>
      </c>
      <c r="L2484" t="s">
        <v>366</v>
      </c>
    </row>
    <row r="2485" spans="1:12">
      <c r="A2485" t="s">
        <v>361</v>
      </c>
      <c r="B2485" t="s">
        <v>136</v>
      </c>
      <c r="C2485" t="s">
        <v>137</v>
      </c>
      <c r="D2485" t="s">
        <v>47</v>
      </c>
      <c r="E2485" t="s">
        <v>41</v>
      </c>
      <c r="F2485" s="58" t="str">
        <f xml:space="preserve"> IF( ISNA( 'F_Input Override'!F2485 ), "", IF( ISBLANK( 'F_Input Override'!F2485 ), 'F_Inputs - BP'!F2485, 'F_Input Override'!F2485 ) )</f>
        <v/>
      </c>
      <c r="G2485" s="58" t="str">
        <f xml:space="preserve"> IF( ISNA( 'F_Input Override'!G2485 ), "", IF( ISBLANK( 'F_Input Override'!G2485 ), 'F_Inputs - BP'!G2485, 'F_Input Override'!G2485 ) )</f>
        <v/>
      </c>
      <c r="H2485" s="58" t="str">
        <f xml:space="preserve"> IF( ISNA( 'F_Input Override'!H2485 ), "", IF( ISBLANK( 'F_Input Override'!H2485 ), 'F_Inputs - BP'!H2485, 'F_Input Override'!H2485 ) )</f>
        <v/>
      </c>
      <c r="I2485" s="58" t="str">
        <f xml:space="preserve"> IF( ISNA( 'F_Input Override'!I2485 ), "", IF( ISBLANK( 'F_Input Override'!I2485 ), 'F_Inputs - BP'!I2485, 'F_Input Override'!I2485 ) )</f>
        <v/>
      </c>
      <c r="J2485" s="58" t="str">
        <f xml:space="preserve"> IF( ISNA( 'F_Input Override'!J2485 ), "", IF( ISBLANK( 'F_Input Override'!J2485 ), 'F_Inputs - BP'!J2485, 'F_Input Override'!J2485 ) )</f>
        <v/>
      </c>
      <c r="K2485" s="64" t="str">
        <f xml:space="preserve"> INDEX(Lookup!C:C, MATCH('Inp - BP final'!B2485, Lookup!B:B, 0),)</f>
        <v>WWN+ - Base capex</v>
      </c>
    </row>
    <row r="2486" spans="1:12">
      <c r="A2486" t="s">
        <v>361</v>
      </c>
      <c r="B2486" t="s">
        <v>138</v>
      </c>
      <c r="C2486" t="s">
        <v>139</v>
      </c>
      <c r="D2486" t="s">
        <v>47</v>
      </c>
      <c r="E2486" t="s">
        <v>41</v>
      </c>
      <c r="F2486" s="58" t="str">
        <f xml:space="preserve"> IF( ISNA( 'F_Input Override'!F2486 ), "", IF( ISBLANK( 'F_Input Override'!F2486 ), 'F_Inputs - BP'!F2486, 'F_Input Override'!F2486 ) )</f>
        <v/>
      </c>
      <c r="G2486" s="58" t="str">
        <f xml:space="preserve"> IF( ISNA( 'F_Input Override'!G2486 ), "", IF( ISBLANK( 'F_Input Override'!G2486 ), 'F_Inputs - BP'!G2486, 'F_Input Override'!G2486 ) )</f>
        <v/>
      </c>
      <c r="H2486" s="58" t="str">
        <f xml:space="preserve"> IF( ISNA( 'F_Input Override'!H2486 ), "", IF( ISBLANK( 'F_Input Override'!H2486 ), 'F_Inputs - BP'!H2486, 'F_Input Override'!H2486 ) )</f>
        <v/>
      </c>
      <c r="I2486" s="58" t="str">
        <f xml:space="preserve"> IF( ISNA( 'F_Input Override'!I2486 ), "", IF( ISBLANK( 'F_Input Override'!I2486 ), 'F_Inputs - BP'!I2486, 'F_Input Override'!I2486 ) )</f>
        <v/>
      </c>
      <c r="J2486" s="58" t="str">
        <f xml:space="preserve"> IF( ISNA( 'F_Input Override'!J2486 ), "", IF( ISBLANK( 'F_Input Override'!J2486 ), 'F_Inputs - BP'!J2486, 'F_Input Override'!J2486 ) )</f>
        <v/>
      </c>
      <c r="K2486" s="64" t="str">
        <f xml:space="preserve"> INDEX(Lookup!C:C, MATCH('Inp - BP final'!B2486, Lookup!B:B, 0),)</f>
        <v>WWN+ - Base capex</v>
      </c>
    </row>
    <row r="2487" spans="1:12">
      <c r="A2487" t="s">
        <v>361</v>
      </c>
      <c r="B2487" t="s">
        <v>140</v>
      </c>
      <c r="C2487" t="s">
        <v>141</v>
      </c>
      <c r="D2487" t="s">
        <v>47</v>
      </c>
      <c r="E2487" t="s">
        <v>41</v>
      </c>
      <c r="F2487" s="58" t="str">
        <f xml:space="preserve"> IF( ISNA( 'F_Input Override'!F2487 ), "", IF( ISBLANK( 'F_Input Override'!F2487 ), 'F_Inputs - BP'!F2487, 'F_Input Override'!F2487 ) )</f>
        <v/>
      </c>
      <c r="G2487" s="58" t="str">
        <f xml:space="preserve"> IF( ISNA( 'F_Input Override'!G2487 ), "", IF( ISBLANK( 'F_Input Override'!G2487 ), 'F_Inputs - BP'!G2487, 'F_Input Override'!G2487 ) )</f>
        <v/>
      </c>
      <c r="H2487" s="58" t="str">
        <f xml:space="preserve"> IF( ISNA( 'F_Input Override'!H2487 ), "", IF( ISBLANK( 'F_Input Override'!H2487 ), 'F_Inputs - BP'!H2487, 'F_Input Override'!H2487 ) )</f>
        <v/>
      </c>
      <c r="I2487" s="58" t="str">
        <f xml:space="preserve"> IF( ISNA( 'F_Input Override'!I2487 ), "", IF( ISBLANK( 'F_Input Override'!I2487 ), 'F_Inputs - BP'!I2487, 'F_Input Override'!I2487 ) )</f>
        <v/>
      </c>
      <c r="J2487" s="58" t="str">
        <f xml:space="preserve"> IF( ISNA( 'F_Input Override'!J2487 ), "", IF( ISBLANK( 'F_Input Override'!J2487 ), 'F_Inputs - BP'!J2487, 'F_Input Override'!J2487 ) )</f>
        <v/>
      </c>
      <c r="K2487" s="64" t="str">
        <f xml:space="preserve"> INDEX(Lookup!C:C, MATCH('Inp - BP final'!B2487, Lookup!B:B, 0),)</f>
        <v>WWN+ - Base capex</v>
      </c>
    </row>
    <row r="2488" spans="1:12">
      <c r="A2488" t="s">
        <v>361</v>
      </c>
      <c r="B2488" t="s">
        <v>142</v>
      </c>
      <c r="C2488" t="s">
        <v>143</v>
      </c>
      <c r="D2488" t="s">
        <v>47</v>
      </c>
      <c r="E2488" t="s">
        <v>41</v>
      </c>
      <c r="F2488" s="58" t="str">
        <f xml:space="preserve"> IF( ISNA( 'F_Input Override'!F2488 ), "", IF( ISBLANK( 'F_Input Override'!F2488 ), 'F_Inputs - BP'!F2488, 'F_Input Override'!F2488 ) )</f>
        <v/>
      </c>
      <c r="G2488" s="58" t="str">
        <f xml:space="preserve"> IF( ISNA( 'F_Input Override'!G2488 ), "", IF( ISBLANK( 'F_Input Override'!G2488 ), 'F_Inputs - BP'!G2488, 'F_Input Override'!G2488 ) )</f>
        <v/>
      </c>
      <c r="H2488" s="58" t="str">
        <f xml:space="preserve"> IF( ISNA( 'F_Input Override'!H2488 ), "", IF( ISBLANK( 'F_Input Override'!H2488 ), 'F_Inputs - BP'!H2488, 'F_Input Override'!H2488 ) )</f>
        <v/>
      </c>
      <c r="I2488" s="58" t="str">
        <f xml:space="preserve"> IF( ISNA( 'F_Input Override'!I2488 ), "", IF( ISBLANK( 'F_Input Override'!I2488 ), 'F_Inputs - BP'!I2488, 'F_Input Override'!I2488 ) )</f>
        <v/>
      </c>
      <c r="J2488" s="58" t="str">
        <f xml:space="preserve"> IF( ISNA( 'F_Input Override'!J2488 ), "", IF( ISBLANK( 'F_Input Override'!J2488 ), 'F_Inputs - BP'!J2488, 'F_Input Override'!J2488 ) )</f>
        <v/>
      </c>
      <c r="K2488" s="64" t="str">
        <f xml:space="preserve"> INDEX(Lookup!C:C, MATCH('Inp - BP final'!B2488, Lookup!B:B, 0),)</f>
        <v>WWN+ - Base capex</v>
      </c>
    </row>
    <row r="2489" spans="1:12">
      <c r="A2489" t="s">
        <v>361</v>
      </c>
      <c r="B2489" t="s">
        <v>144</v>
      </c>
      <c r="C2489" t="s">
        <v>145</v>
      </c>
      <c r="D2489" t="s">
        <v>47</v>
      </c>
      <c r="E2489" t="s">
        <v>41</v>
      </c>
      <c r="F2489" s="58" t="str">
        <f xml:space="preserve"> IF( ISNA( 'F_Input Override'!F2489 ), "", IF( ISBLANK( 'F_Input Override'!F2489 ), 'F_Inputs - BP'!F2489, 'F_Input Override'!F2489 ) )</f>
        <v/>
      </c>
      <c r="G2489" s="58" t="str">
        <f xml:space="preserve"> IF( ISNA( 'F_Input Override'!G2489 ), "", IF( ISBLANK( 'F_Input Override'!G2489 ), 'F_Inputs - BP'!G2489, 'F_Input Override'!G2489 ) )</f>
        <v/>
      </c>
      <c r="H2489" s="58" t="str">
        <f xml:space="preserve"> IF( ISNA( 'F_Input Override'!H2489 ), "", IF( ISBLANK( 'F_Input Override'!H2489 ), 'F_Inputs - BP'!H2489, 'F_Input Override'!H2489 ) )</f>
        <v/>
      </c>
      <c r="I2489" s="58" t="str">
        <f xml:space="preserve"> IF( ISNA( 'F_Input Override'!I2489 ), "", IF( ISBLANK( 'F_Input Override'!I2489 ), 'F_Inputs - BP'!I2489, 'F_Input Override'!I2489 ) )</f>
        <v/>
      </c>
      <c r="J2489" s="58" t="str">
        <f xml:space="preserve"> IF( ISNA( 'F_Input Override'!J2489 ), "", IF( ISBLANK( 'F_Input Override'!J2489 ), 'F_Inputs - BP'!J2489, 'F_Input Override'!J2489 ) )</f>
        <v/>
      </c>
      <c r="K2489" s="64" t="str">
        <f xml:space="preserve"> INDEX(Lookup!C:C, MATCH('Inp - BP final'!B2489, Lookup!B:B, 0),)</f>
        <v>WWN+ - Base capex</v>
      </c>
    </row>
    <row r="2490" spans="1:12">
      <c r="A2490" t="s">
        <v>361</v>
      </c>
      <c r="B2490" t="s">
        <v>146</v>
      </c>
      <c r="C2490" t="s">
        <v>147</v>
      </c>
      <c r="D2490" t="s">
        <v>47</v>
      </c>
      <c r="E2490" t="s">
        <v>41</v>
      </c>
      <c r="F2490" s="58" t="str">
        <f xml:space="preserve"> IF( ISNA( 'F_Input Override'!F2490 ), "", IF( ISBLANK( 'F_Input Override'!F2490 ), 'F_Inputs - BP'!F2490, 'F_Input Override'!F2490 ) )</f>
        <v/>
      </c>
      <c r="G2490" s="58" t="str">
        <f xml:space="preserve"> IF( ISNA( 'F_Input Override'!G2490 ), "", IF( ISBLANK( 'F_Input Override'!G2490 ), 'F_Inputs - BP'!G2490, 'F_Input Override'!G2490 ) )</f>
        <v/>
      </c>
      <c r="H2490" s="58" t="str">
        <f xml:space="preserve"> IF( ISNA( 'F_Input Override'!H2490 ), "", IF( ISBLANK( 'F_Input Override'!H2490 ), 'F_Inputs - BP'!H2490, 'F_Input Override'!H2490 ) )</f>
        <v/>
      </c>
      <c r="I2490" s="58" t="str">
        <f xml:space="preserve"> IF( ISNA( 'F_Input Override'!I2490 ), "", IF( ISBLANK( 'F_Input Override'!I2490 ), 'F_Inputs - BP'!I2490, 'F_Input Override'!I2490 ) )</f>
        <v/>
      </c>
      <c r="J2490" s="58" t="str">
        <f xml:space="preserve"> IF( ISNA( 'F_Input Override'!J2490 ), "", IF( ISBLANK( 'F_Input Override'!J2490 ), 'F_Inputs - BP'!J2490, 'F_Input Override'!J2490 ) )</f>
        <v/>
      </c>
      <c r="K2490" s="64" t="str">
        <f xml:space="preserve"> INDEX(Lookup!C:C, MATCH('Inp - BP final'!B2490, Lookup!B:B, 0),)</f>
        <v>BIO - Base capex</v>
      </c>
    </row>
    <row r="2491" spans="1:12">
      <c r="A2491" t="s">
        <v>361</v>
      </c>
      <c r="B2491" t="s">
        <v>148</v>
      </c>
      <c r="C2491" t="s">
        <v>149</v>
      </c>
      <c r="D2491" t="s">
        <v>47</v>
      </c>
      <c r="E2491" t="s">
        <v>41</v>
      </c>
      <c r="F2491" s="58" t="str">
        <f xml:space="preserve"> IF( ISNA( 'F_Input Override'!F2491 ), "", IF( ISBLANK( 'F_Input Override'!F2491 ), 'F_Inputs - BP'!F2491, 'F_Input Override'!F2491 ) )</f>
        <v/>
      </c>
      <c r="G2491" s="58" t="str">
        <f xml:space="preserve"> IF( ISNA( 'F_Input Override'!G2491 ), "", IF( ISBLANK( 'F_Input Override'!G2491 ), 'F_Inputs - BP'!G2491, 'F_Input Override'!G2491 ) )</f>
        <v/>
      </c>
      <c r="H2491" s="58" t="str">
        <f xml:space="preserve"> IF( ISNA( 'F_Input Override'!H2491 ), "", IF( ISBLANK( 'F_Input Override'!H2491 ), 'F_Inputs - BP'!H2491, 'F_Input Override'!H2491 ) )</f>
        <v/>
      </c>
      <c r="I2491" s="58" t="str">
        <f xml:space="preserve"> IF( ISNA( 'F_Input Override'!I2491 ), "", IF( ISBLANK( 'F_Input Override'!I2491 ), 'F_Inputs - BP'!I2491, 'F_Input Override'!I2491 ) )</f>
        <v/>
      </c>
      <c r="J2491" s="58" t="str">
        <f xml:space="preserve"> IF( ISNA( 'F_Input Override'!J2491 ), "", IF( ISBLANK( 'F_Input Override'!J2491 ), 'F_Inputs - BP'!J2491, 'F_Input Override'!J2491 ) )</f>
        <v/>
      </c>
      <c r="K2491" s="64" t="str">
        <f xml:space="preserve"> INDEX(Lookup!C:C, MATCH('Inp - BP final'!B2491, Lookup!B:B, 0),)</f>
        <v>BIO - Base capex</v>
      </c>
    </row>
    <row r="2492" spans="1:12">
      <c r="A2492" t="s">
        <v>361</v>
      </c>
      <c r="B2492" t="s">
        <v>150</v>
      </c>
      <c r="C2492" t="s">
        <v>151</v>
      </c>
      <c r="D2492" t="s">
        <v>47</v>
      </c>
      <c r="E2492" t="s">
        <v>41</v>
      </c>
      <c r="F2492" s="58" t="str">
        <f xml:space="preserve"> IF( ISNA( 'F_Input Override'!F2492 ), "", IF( ISBLANK( 'F_Input Override'!F2492 ), 'F_Inputs - BP'!F2492, 'F_Input Override'!F2492 ) )</f>
        <v/>
      </c>
      <c r="G2492" s="58" t="str">
        <f xml:space="preserve"> IF( ISNA( 'F_Input Override'!G2492 ), "", IF( ISBLANK( 'F_Input Override'!G2492 ), 'F_Inputs - BP'!G2492, 'F_Input Override'!G2492 ) )</f>
        <v/>
      </c>
      <c r="H2492" s="58" t="str">
        <f xml:space="preserve"> IF( ISNA( 'F_Input Override'!H2492 ), "", IF( ISBLANK( 'F_Input Override'!H2492 ), 'F_Inputs - BP'!H2492, 'F_Input Override'!H2492 ) )</f>
        <v/>
      </c>
      <c r="I2492" s="58" t="str">
        <f xml:space="preserve"> IF( ISNA( 'F_Input Override'!I2492 ), "", IF( ISBLANK( 'F_Input Override'!I2492 ), 'F_Inputs - BP'!I2492, 'F_Input Override'!I2492 ) )</f>
        <v/>
      </c>
      <c r="J2492" s="58" t="str">
        <f xml:space="preserve"> IF( ISNA( 'F_Input Override'!J2492 ), "", IF( ISBLANK( 'F_Input Override'!J2492 ), 'F_Inputs - BP'!J2492, 'F_Input Override'!J2492 ) )</f>
        <v/>
      </c>
      <c r="K2492" s="64" t="str">
        <f xml:space="preserve"> INDEX(Lookup!C:C, MATCH('Inp - BP final'!B2492, Lookup!B:B, 0),)</f>
        <v>BIO - Base capex</v>
      </c>
    </row>
    <row r="2493" spans="1:12">
      <c r="A2493" t="s">
        <v>361</v>
      </c>
      <c r="B2493" t="s">
        <v>152</v>
      </c>
      <c r="C2493" t="s">
        <v>153</v>
      </c>
      <c r="D2493" t="s">
        <v>47</v>
      </c>
      <c r="E2493" t="s">
        <v>41</v>
      </c>
      <c r="F2493" s="58" t="str">
        <f xml:space="preserve"> IF( ISNA( 'F_Input Override'!F2493 ), "", IF( ISBLANK( 'F_Input Override'!F2493 ), 'F_Inputs - BP'!F2493, 'F_Input Override'!F2493 ) )</f>
        <v/>
      </c>
      <c r="G2493" s="58" t="str">
        <f xml:space="preserve"> IF( ISNA( 'F_Input Override'!G2493 ), "", IF( ISBLANK( 'F_Input Override'!G2493 ), 'F_Inputs - BP'!G2493, 'F_Input Override'!G2493 ) )</f>
        <v/>
      </c>
      <c r="H2493" s="58" t="str">
        <f xml:space="preserve"> IF( ISNA( 'F_Input Override'!H2493 ), "", IF( ISBLANK( 'F_Input Override'!H2493 ), 'F_Inputs - BP'!H2493, 'F_Input Override'!H2493 ) )</f>
        <v/>
      </c>
      <c r="I2493" s="58" t="str">
        <f xml:space="preserve"> IF( ISNA( 'F_Input Override'!I2493 ), "", IF( ISBLANK( 'F_Input Override'!I2493 ), 'F_Inputs - BP'!I2493, 'F_Input Override'!I2493 ) )</f>
        <v/>
      </c>
      <c r="J2493" s="58" t="str">
        <f xml:space="preserve"> IF( ISNA( 'F_Input Override'!J2493 ), "", IF( ISBLANK( 'F_Input Override'!J2493 ), 'F_Inputs - BP'!J2493, 'F_Input Override'!J2493 ) )</f>
        <v/>
      </c>
      <c r="K2493" s="64" t="str">
        <f xml:space="preserve"> INDEX(Lookup!C:C, MATCH('Inp - BP final'!B2493, Lookup!B:B, 0),)</f>
        <v>ADDN1 - Base capex</v>
      </c>
    </row>
    <row r="2494" spans="1:12">
      <c r="A2494" t="s">
        <v>361</v>
      </c>
      <c r="B2494" t="s">
        <v>154</v>
      </c>
      <c r="C2494" t="s">
        <v>155</v>
      </c>
      <c r="D2494" t="s">
        <v>47</v>
      </c>
      <c r="E2494" t="s">
        <v>41</v>
      </c>
      <c r="F2494" s="58" t="str">
        <f xml:space="preserve"> IF( ISNA( 'F_Input Override'!F2494 ), "", IF( ISBLANK( 'F_Input Override'!F2494 ), 'F_Inputs - BP'!F2494, 'F_Input Override'!F2494 ) )</f>
        <v/>
      </c>
      <c r="G2494" s="58" t="str">
        <f xml:space="preserve"> IF( ISNA( 'F_Input Override'!G2494 ), "", IF( ISBLANK( 'F_Input Override'!G2494 ), 'F_Inputs - BP'!G2494, 'F_Input Override'!G2494 ) )</f>
        <v/>
      </c>
      <c r="H2494" s="58" t="str">
        <f xml:space="preserve"> IF( ISNA( 'F_Input Override'!H2494 ), "", IF( ISBLANK( 'F_Input Override'!H2494 ), 'F_Inputs - BP'!H2494, 'F_Input Override'!H2494 ) )</f>
        <v/>
      </c>
      <c r="I2494" s="58" t="str">
        <f xml:space="preserve"> IF( ISNA( 'F_Input Override'!I2494 ), "", IF( ISBLANK( 'F_Input Override'!I2494 ), 'F_Inputs - BP'!I2494, 'F_Input Override'!I2494 ) )</f>
        <v/>
      </c>
      <c r="J2494" s="58" t="str">
        <f xml:space="preserve"> IF( ISNA( 'F_Input Override'!J2494 ), "", IF( ISBLANK( 'F_Input Override'!J2494 ), 'F_Inputs - BP'!J2494, 'F_Input Override'!J2494 ) )</f>
        <v/>
      </c>
      <c r="K2494" s="64" t="str">
        <f xml:space="preserve"> INDEX(Lookup!C:C, MATCH('Inp - BP final'!B2494, Lookup!B:B, 0),)</f>
        <v>ADDN2 - Base capex</v>
      </c>
    </row>
    <row r="2495" spans="1:12">
      <c r="A2495" t="s">
        <v>361</v>
      </c>
      <c r="B2495" t="s">
        <v>156</v>
      </c>
      <c r="C2495" t="s">
        <v>81</v>
      </c>
      <c r="D2495" t="s">
        <v>47</v>
      </c>
      <c r="E2495" t="s">
        <v>41</v>
      </c>
      <c r="F2495" s="58">
        <f xml:space="preserve"> IF( ISNA( 'F_Input Override'!F2495 ), "", IF( ISBLANK( 'F_Input Override'!F2495 ), 'F_Inputs - BP'!F2495, 'F_Input Override'!F2495 ) )</f>
        <v>0</v>
      </c>
      <c r="G2495" s="58">
        <f xml:space="preserve"> IF( ISNA( 'F_Input Override'!G2495 ), "", IF( ISBLANK( 'F_Input Override'!G2495 ), 'F_Inputs - BP'!G2495, 'F_Input Override'!G2495 ) )</f>
        <v>0</v>
      </c>
      <c r="H2495" s="58">
        <f xml:space="preserve"> IF( ISNA( 'F_Input Override'!H2495 ), "", IF( ISBLANK( 'F_Input Override'!H2495 ), 'F_Inputs - BP'!H2495, 'F_Input Override'!H2495 ) )</f>
        <v>0</v>
      </c>
      <c r="I2495" s="58">
        <f xml:space="preserve"> IF( ISNA( 'F_Input Override'!I2495 ), "", IF( ISBLANK( 'F_Input Override'!I2495 ), 'F_Inputs - BP'!I2495, 'F_Input Override'!I2495 ) )</f>
        <v>0</v>
      </c>
      <c r="J2495" s="58">
        <f xml:space="preserve"> IF( ISNA( 'F_Input Override'!J2495 ), "", IF( ISBLANK( 'F_Input Override'!J2495 ), 'F_Inputs - BP'!J2495, 'F_Input Override'!J2495 ) )</f>
        <v>0</v>
      </c>
      <c r="K2495" s="64" t="str">
        <f xml:space="preserve"> INDEX(Lookup!C:C, MATCH('Inp - BP final'!B2495, Lookup!B:B, 0),)</f>
        <v>Total WW - Base capex</v>
      </c>
      <c r="L2495" t="s">
        <v>366</v>
      </c>
    </row>
    <row r="2496" spans="1:12">
      <c r="A2496" t="s">
        <v>361</v>
      </c>
      <c r="B2496" t="s">
        <v>157</v>
      </c>
      <c r="C2496" t="s">
        <v>158</v>
      </c>
      <c r="D2496" t="s">
        <v>47</v>
      </c>
      <c r="E2496" t="s">
        <v>41</v>
      </c>
      <c r="F2496" s="58" t="str">
        <f xml:space="preserve"> IF( ISNA( 'F_Input Override'!F2496 ), "", IF( ISBLANK( 'F_Input Override'!F2496 ), 'F_Inputs - BP'!F2496, 'F_Input Override'!F2496 ) )</f>
        <v/>
      </c>
      <c r="G2496" s="58" t="str">
        <f xml:space="preserve"> IF( ISNA( 'F_Input Override'!G2496 ), "", IF( ISBLANK( 'F_Input Override'!G2496 ), 'F_Inputs - BP'!G2496, 'F_Input Override'!G2496 ) )</f>
        <v/>
      </c>
      <c r="H2496" s="58" t="str">
        <f xml:space="preserve"> IF( ISNA( 'F_Input Override'!H2496 ), "", IF( ISBLANK( 'F_Input Override'!H2496 ), 'F_Inputs - BP'!H2496, 'F_Input Override'!H2496 ) )</f>
        <v/>
      </c>
      <c r="I2496" s="58" t="str">
        <f xml:space="preserve"> IF( ISNA( 'F_Input Override'!I2496 ), "", IF( ISBLANK( 'F_Input Override'!I2496 ), 'F_Inputs - BP'!I2496, 'F_Input Override'!I2496 ) )</f>
        <v/>
      </c>
      <c r="J2496" s="58" t="str">
        <f xml:space="preserve"> IF( ISNA( 'F_Input Override'!J2496 ), "", IF( ISBLANK( 'F_Input Override'!J2496 ), 'F_Inputs - BP'!J2496, 'F_Input Override'!J2496 ) )</f>
        <v/>
      </c>
      <c r="K2496" s="64" t="str">
        <f xml:space="preserve"> INDEX(Lookup!C:C, MATCH('Inp - BP final'!B2496, Lookup!B:B, 0),)</f>
        <v>WWN+ - Enh capex</v>
      </c>
    </row>
    <row r="2497" spans="1:12">
      <c r="A2497" t="s">
        <v>361</v>
      </c>
      <c r="B2497" t="s">
        <v>159</v>
      </c>
      <c r="C2497" t="s">
        <v>160</v>
      </c>
      <c r="D2497" t="s">
        <v>47</v>
      </c>
      <c r="E2497" t="s">
        <v>41</v>
      </c>
      <c r="F2497" s="58" t="str">
        <f xml:space="preserve"> IF( ISNA( 'F_Input Override'!F2497 ), "", IF( ISBLANK( 'F_Input Override'!F2497 ), 'F_Inputs - BP'!F2497, 'F_Input Override'!F2497 ) )</f>
        <v/>
      </c>
      <c r="G2497" s="58" t="str">
        <f xml:space="preserve"> IF( ISNA( 'F_Input Override'!G2497 ), "", IF( ISBLANK( 'F_Input Override'!G2497 ), 'F_Inputs - BP'!G2497, 'F_Input Override'!G2497 ) )</f>
        <v/>
      </c>
      <c r="H2497" s="58" t="str">
        <f xml:space="preserve"> IF( ISNA( 'F_Input Override'!H2497 ), "", IF( ISBLANK( 'F_Input Override'!H2497 ), 'F_Inputs - BP'!H2497, 'F_Input Override'!H2497 ) )</f>
        <v/>
      </c>
      <c r="I2497" s="58" t="str">
        <f xml:space="preserve"> IF( ISNA( 'F_Input Override'!I2497 ), "", IF( ISBLANK( 'F_Input Override'!I2497 ), 'F_Inputs - BP'!I2497, 'F_Input Override'!I2497 ) )</f>
        <v/>
      </c>
      <c r="J2497" s="58" t="str">
        <f xml:space="preserve"> IF( ISNA( 'F_Input Override'!J2497 ), "", IF( ISBLANK( 'F_Input Override'!J2497 ), 'F_Inputs - BP'!J2497, 'F_Input Override'!J2497 ) )</f>
        <v/>
      </c>
      <c r="K2497" s="64" t="str">
        <f xml:space="preserve"> INDEX(Lookup!C:C, MATCH('Inp - BP final'!B2497, Lookup!B:B, 0),)</f>
        <v>WWN+ - Enh capex</v>
      </c>
    </row>
    <row r="2498" spans="1:12">
      <c r="A2498" t="s">
        <v>361</v>
      </c>
      <c r="B2498" t="s">
        <v>161</v>
      </c>
      <c r="C2498" t="s">
        <v>162</v>
      </c>
      <c r="D2498" t="s">
        <v>47</v>
      </c>
      <c r="E2498" t="s">
        <v>41</v>
      </c>
      <c r="F2498" s="58" t="str">
        <f xml:space="preserve"> IF( ISNA( 'F_Input Override'!F2498 ), "", IF( ISBLANK( 'F_Input Override'!F2498 ), 'F_Inputs - BP'!F2498, 'F_Input Override'!F2498 ) )</f>
        <v/>
      </c>
      <c r="G2498" s="58" t="str">
        <f xml:space="preserve"> IF( ISNA( 'F_Input Override'!G2498 ), "", IF( ISBLANK( 'F_Input Override'!G2498 ), 'F_Inputs - BP'!G2498, 'F_Input Override'!G2498 ) )</f>
        <v/>
      </c>
      <c r="H2498" s="58" t="str">
        <f xml:space="preserve"> IF( ISNA( 'F_Input Override'!H2498 ), "", IF( ISBLANK( 'F_Input Override'!H2498 ), 'F_Inputs - BP'!H2498, 'F_Input Override'!H2498 ) )</f>
        <v/>
      </c>
      <c r="I2498" s="58" t="str">
        <f xml:space="preserve"> IF( ISNA( 'F_Input Override'!I2498 ), "", IF( ISBLANK( 'F_Input Override'!I2498 ), 'F_Inputs - BP'!I2498, 'F_Input Override'!I2498 ) )</f>
        <v/>
      </c>
      <c r="J2498" s="58" t="str">
        <f xml:space="preserve"> IF( ISNA( 'F_Input Override'!J2498 ), "", IF( ISBLANK( 'F_Input Override'!J2498 ), 'F_Inputs - BP'!J2498, 'F_Input Override'!J2498 ) )</f>
        <v/>
      </c>
      <c r="K2498" s="64" t="str">
        <f xml:space="preserve"> INDEX(Lookup!C:C, MATCH('Inp - BP final'!B2498, Lookup!B:B, 0),)</f>
        <v>WWN+ - Enh capex</v>
      </c>
    </row>
    <row r="2499" spans="1:12">
      <c r="A2499" t="s">
        <v>361</v>
      </c>
      <c r="B2499" t="s">
        <v>163</v>
      </c>
      <c r="C2499" t="s">
        <v>164</v>
      </c>
      <c r="D2499" t="s">
        <v>47</v>
      </c>
      <c r="E2499" t="s">
        <v>41</v>
      </c>
      <c r="F2499" s="58" t="str">
        <f xml:space="preserve"> IF( ISNA( 'F_Input Override'!F2499 ), "", IF( ISBLANK( 'F_Input Override'!F2499 ), 'F_Inputs - BP'!F2499, 'F_Input Override'!F2499 ) )</f>
        <v/>
      </c>
      <c r="G2499" s="58" t="str">
        <f xml:space="preserve"> IF( ISNA( 'F_Input Override'!G2499 ), "", IF( ISBLANK( 'F_Input Override'!G2499 ), 'F_Inputs - BP'!G2499, 'F_Input Override'!G2499 ) )</f>
        <v/>
      </c>
      <c r="H2499" s="58" t="str">
        <f xml:space="preserve"> IF( ISNA( 'F_Input Override'!H2499 ), "", IF( ISBLANK( 'F_Input Override'!H2499 ), 'F_Inputs - BP'!H2499, 'F_Input Override'!H2499 ) )</f>
        <v/>
      </c>
      <c r="I2499" s="58" t="str">
        <f xml:space="preserve"> IF( ISNA( 'F_Input Override'!I2499 ), "", IF( ISBLANK( 'F_Input Override'!I2499 ), 'F_Inputs - BP'!I2499, 'F_Input Override'!I2499 ) )</f>
        <v/>
      </c>
      <c r="J2499" s="58" t="str">
        <f xml:space="preserve"> IF( ISNA( 'F_Input Override'!J2499 ), "", IF( ISBLANK( 'F_Input Override'!J2499 ), 'F_Inputs - BP'!J2499, 'F_Input Override'!J2499 ) )</f>
        <v/>
      </c>
      <c r="K2499" s="64" t="str">
        <f xml:space="preserve"> INDEX(Lookup!C:C, MATCH('Inp - BP final'!B2499, Lookup!B:B, 0),)</f>
        <v>WWN+ - Enh capex</v>
      </c>
    </row>
    <row r="2500" spans="1:12">
      <c r="A2500" t="s">
        <v>361</v>
      </c>
      <c r="B2500" t="s">
        <v>165</v>
      </c>
      <c r="C2500" t="s">
        <v>166</v>
      </c>
      <c r="D2500" t="s">
        <v>47</v>
      </c>
      <c r="E2500" t="s">
        <v>41</v>
      </c>
      <c r="F2500" s="58" t="str">
        <f xml:space="preserve"> IF( ISNA( 'F_Input Override'!F2500 ), "", IF( ISBLANK( 'F_Input Override'!F2500 ), 'F_Inputs - BP'!F2500, 'F_Input Override'!F2500 ) )</f>
        <v/>
      </c>
      <c r="G2500" s="58" t="str">
        <f xml:space="preserve"> IF( ISNA( 'F_Input Override'!G2500 ), "", IF( ISBLANK( 'F_Input Override'!G2500 ), 'F_Inputs - BP'!G2500, 'F_Input Override'!G2500 ) )</f>
        <v/>
      </c>
      <c r="H2500" s="58" t="str">
        <f xml:space="preserve"> IF( ISNA( 'F_Input Override'!H2500 ), "", IF( ISBLANK( 'F_Input Override'!H2500 ), 'F_Inputs - BP'!H2500, 'F_Input Override'!H2500 ) )</f>
        <v/>
      </c>
      <c r="I2500" s="58" t="str">
        <f xml:space="preserve"> IF( ISNA( 'F_Input Override'!I2500 ), "", IF( ISBLANK( 'F_Input Override'!I2500 ), 'F_Inputs - BP'!I2500, 'F_Input Override'!I2500 ) )</f>
        <v/>
      </c>
      <c r="J2500" s="58" t="str">
        <f xml:space="preserve"> IF( ISNA( 'F_Input Override'!J2500 ), "", IF( ISBLANK( 'F_Input Override'!J2500 ), 'F_Inputs - BP'!J2500, 'F_Input Override'!J2500 ) )</f>
        <v/>
      </c>
      <c r="K2500" s="64" t="str">
        <f xml:space="preserve"> INDEX(Lookup!C:C, MATCH('Inp - BP final'!B2500, Lookup!B:B, 0),)</f>
        <v>WWN+ - Enh capex</v>
      </c>
    </row>
    <row r="2501" spans="1:12">
      <c r="A2501" t="s">
        <v>361</v>
      </c>
      <c r="B2501" t="s">
        <v>167</v>
      </c>
      <c r="C2501" t="s">
        <v>168</v>
      </c>
      <c r="D2501" t="s">
        <v>47</v>
      </c>
      <c r="E2501" t="s">
        <v>41</v>
      </c>
      <c r="F2501" s="58" t="str">
        <f xml:space="preserve"> IF( ISNA( 'F_Input Override'!F2501 ), "", IF( ISBLANK( 'F_Input Override'!F2501 ), 'F_Inputs - BP'!F2501, 'F_Input Override'!F2501 ) )</f>
        <v/>
      </c>
      <c r="G2501" s="58" t="str">
        <f xml:space="preserve"> IF( ISNA( 'F_Input Override'!G2501 ), "", IF( ISBLANK( 'F_Input Override'!G2501 ), 'F_Inputs - BP'!G2501, 'F_Input Override'!G2501 ) )</f>
        <v/>
      </c>
      <c r="H2501" s="58" t="str">
        <f xml:space="preserve"> IF( ISNA( 'F_Input Override'!H2501 ), "", IF( ISBLANK( 'F_Input Override'!H2501 ), 'F_Inputs - BP'!H2501, 'F_Input Override'!H2501 ) )</f>
        <v/>
      </c>
      <c r="I2501" s="58" t="str">
        <f xml:space="preserve"> IF( ISNA( 'F_Input Override'!I2501 ), "", IF( ISBLANK( 'F_Input Override'!I2501 ), 'F_Inputs - BP'!I2501, 'F_Input Override'!I2501 ) )</f>
        <v/>
      </c>
      <c r="J2501" s="58" t="str">
        <f xml:space="preserve"> IF( ISNA( 'F_Input Override'!J2501 ), "", IF( ISBLANK( 'F_Input Override'!J2501 ), 'F_Inputs - BP'!J2501, 'F_Input Override'!J2501 ) )</f>
        <v/>
      </c>
      <c r="K2501" s="64" t="str">
        <f xml:space="preserve"> INDEX(Lookup!C:C, MATCH('Inp - BP final'!B2501, Lookup!B:B, 0),)</f>
        <v>BIO - Enh capex</v>
      </c>
    </row>
    <row r="2502" spans="1:12">
      <c r="A2502" t="s">
        <v>361</v>
      </c>
      <c r="B2502" t="s">
        <v>169</v>
      </c>
      <c r="C2502" t="s">
        <v>170</v>
      </c>
      <c r="D2502" t="s">
        <v>47</v>
      </c>
      <c r="E2502" t="s">
        <v>41</v>
      </c>
      <c r="F2502" s="58" t="str">
        <f xml:space="preserve"> IF( ISNA( 'F_Input Override'!F2502 ), "", IF( ISBLANK( 'F_Input Override'!F2502 ), 'F_Inputs - BP'!F2502, 'F_Input Override'!F2502 ) )</f>
        <v/>
      </c>
      <c r="G2502" s="58" t="str">
        <f xml:space="preserve"> IF( ISNA( 'F_Input Override'!G2502 ), "", IF( ISBLANK( 'F_Input Override'!G2502 ), 'F_Inputs - BP'!G2502, 'F_Input Override'!G2502 ) )</f>
        <v/>
      </c>
      <c r="H2502" s="58" t="str">
        <f xml:space="preserve"> IF( ISNA( 'F_Input Override'!H2502 ), "", IF( ISBLANK( 'F_Input Override'!H2502 ), 'F_Inputs - BP'!H2502, 'F_Input Override'!H2502 ) )</f>
        <v/>
      </c>
      <c r="I2502" s="58" t="str">
        <f xml:space="preserve"> IF( ISNA( 'F_Input Override'!I2502 ), "", IF( ISBLANK( 'F_Input Override'!I2502 ), 'F_Inputs - BP'!I2502, 'F_Input Override'!I2502 ) )</f>
        <v/>
      </c>
      <c r="J2502" s="58" t="str">
        <f xml:space="preserve"> IF( ISNA( 'F_Input Override'!J2502 ), "", IF( ISBLANK( 'F_Input Override'!J2502 ), 'F_Inputs - BP'!J2502, 'F_Input Override'!J2502 ) )</f>
        <v/>
      </c>
      <c r="K2502" s="64" t="str">
        <f xml:space="preserve"> INDEX(Lookup!C:C, MATCH('Inp - BP final'!B2502, Lookup!B:B, 0),)</f>
        <v>BIO - Enh capex</v>
      </c>
    </row>
    <row r="2503" spans="1:12">
      <c r="A2503" t="s">
        <v>361</v>
      </c>
      <c r="B2503" t="s">
        <v>171</v>
      </c>
      <c r="C2503" t="s">
        <v>172</v>
      </c>
      <c r="D2503" t="s">
        <v>47</v>
      </c>
      <c r="E2503" t="s">
        <v>41</v>
      </c>
      <c r="F2503" s="58" t="str">
        <f xml:space="preserve"> IF( ISNA( 'F_Input Override'!F2503 ), "", IF( ISBLANK( 'F_Input Override'!F2503 ), 'F_Inputs - BP'!F2503, 'F_Input Override'!F2503 ) )</f>
        <v/>
      </c>
      <c r="G2503" s="58" t="str">
        <f xml:space="preserve"> IF( ISNA( 'F_Input Override'!G2503 ), "", IF( ISBLANK( 'F_Input Override'!G2503 ), 'F_Inputs - BP'!G2503, 'F_Input Override'!G2503 ) )</f>
        <v/>
      </c>
      <c r="H2503" s="58" t="str">
        <f xml:space="preserve"> IF( ISNA( 'F_Input Override'!H2503 ), "", IF( ISBLANK( 'F_Input Override'!H2503 ), 'F_Inputs - BP'!H2503, 'F_Input Override'!H2503 ) )</f>
        <v/>
      </c>
      <c r="I2503" s="58" t="str">
        <f xml:space="preserve"> IF( ISNA( 'F_Input Override'!I2503 ), "", IF( ISBLANK( 'F_Input Override'!I2503 ), 'F_Inputs - BP'!I2503, 'F_Input Override'!I2503 ) )</f>
        <v/>
      </c>
      <c r="J2503" s="58" t="str">
        <f xml:space="preserve"> IF( ISNA( 'F_Input Override'!J2503 ), "", IF( ISBLANK( 'F_Input Override'!J2503 ), 'F_Inputs - BP'!J2503, 'F_Input Override'!J2503 ) )</f>
        <v/>
      </c>
      <c r="K2503" s="64" t="str">
        <f xml:space="preserve"> INDEX(Lookup!C:C, MATCH('Inp - BP final'!B2503, Lookup!B:B, 0),)</f>
        <v>BIO - Enh capex</v>
      </c>
    </row>
    <row r="2504" spans="1:12">
      <c r="A2504" t="s">
        <v>361</v>
      </c>
      <c r="B2504" t="s">
        <v>173</v>
      </c>
      <c r="C2504" t="s">
        <v>174</v>
      </c>
      <c r="D2504" t="s">
        <v>47</v>
      </c>
      <c r="E2504" t="s">
        <v>41</v>
      </c>
      <c r="F2504" s="58" t="str">
        <f xml:space="preserve"> IF( ISNA( 'F_Input Override'!F2504 ), "", IF( ISBLANK( 'F_Input Override'!F2504 ), 'F_Inputs - BP'!F2504, 'F_Input Override'!F2504 ) )</f>
        <v/>
      </c>
      <c r="G2504" s="58" t="str">
        <f xml:space="preserve"> IF( ISNA( 'F_Input Override'!G2504 ), "", IF( ISBLANK( 'F_Input Override'!G2504 ), 'F_Inputs - BP'!G2504, 'F_Input Override'!G2504 ) )</f>
        <v/>
      </c>
      <c r="H2504" s="58" t="str">
        <f xml:space="preserve"> IF( ISNA( 'F_Input Override'!H2504 ), "", IF( ISBLANK( 'F_Input Override'!H2504 ), 'F_Inputs - BP'!H2504, 'F_Input Override'!H2504 ) )</f>
        <v/>
      </c>
      <c r="I2504" s="58" t="str">
        <f xml:space="preserve"> IF( ISNA( 'F_Input Override'!I2504 ), "", IF( ISBLANK( 'F_Input Override'!I2504 ), 'F_Inputs - BP'!I2504, 'F_Input Override'!I2504 ) )</f>
        <v/>
      </c>
      <c r="J2504" s="58" t="str">
        <f xml:space="preserve"> IF( ISNA( 'F_Input Override'!J2504 ), "", IF( ISBLANK( 'F_Input Override'!J2504 ), 'F_Inputs - BP'!J2504, 'F_Input Override'!J2504 ) )</f>
        <v/>
      </c>
      <c r="K2504" s="64" t="str">
        <f xml:space="preserve"> INDEX(Lookup!C:C, MATCH('Inp - BP final'!B2504, Lookup!B:B, 0),)</f>
        <v>ADDN1 - Enh capex</v>
      </c>
    </row>
    <row r="2505" spans="1:12">
      <c r="A2505" t="s">
        <v>361</v>
      </c>
      <c r="B2505" t="s">
        <v>175</v>
      </c>
      <c r="C2505" t="s">
        <v>176</v>
      </c>
      <c r="D2505" t="s">
        <v>47</v>
      </c>
      <c r="E2505" t="s">
        <v>41</v>
      </c>
      <c r="F2505" s="58" t="str">
        <f xml:space="preserve"> IF( ISNA( 'F_Input Override'!F2505 ), "", IF( ISBLANK( 'F_Input Override'!F2505 ), 'F_Inputs - BP'!F2505, 'F_Input Override'!F2505 ) )</f>
        <v/>
      </c>
      <c r="G2505" s="58" t="str">
        <f xml:space="preserve"> IF( ISNA( 'F_Input Override'!G2505 ), "", IF( ISBLANK( 'F_Input Override'!G2505 ), 'F_Inputs - BP'!G2505, 'F_Input Override'!G2505 ) )</f>
        <v/>
      </c>
      <c r="H2505" s="58" t="str">
        <f xml:space="preserve"> IF( ISNA( 'F_Input Override'!H2505 ), "", IF( ISBLANK( 'F_Input Override'!H2505 ), 'F_Inputs - BP'!H2505, 'F_Input Override'!H2505 ) )</f>
        <v/>
      </c>
      <c r="I2505" s="58" t="str">
        <f xml:space="preserve"> IF( ISNA( 'F_Input Override'!I2505 ), "", IF( ISBLANK( 'F_Input Override'!I2505 ), 'F_Inputs - BP'!I2505, 'F_Input Override'!I2505 ) )</f>
        <v/>
      </c>
      <c r="J2505" s="58" t="str">
        <f xml:space="preserve"> IF( ISNA( 'F_Input Override'!J2505 ), "", IF( ISBLANK( 'F_Input Override'!J2505 ), 'F_Inputs - BP'!J2505, 'F_Input Override'!J2505 ) )</f>
        <v/>
      </c>
      <c r="K2505" s="64" t="str">
        <f xml:space="preserve"> INDEX(Lookup!C:C, MATCH('Inp - BP final'!B2505, Lookup!B:B, 0),)</f>
        <v>ADDN2 - Enh capex</v>
      </c>
    </row>
    <row r="2506" spans="1:12">
      <c r="A2506" t="s">
        <v>361</v>
      </c>
      <c r="B2506" t="s">
        <v>177</v>
      </c>
      <c r="C2506" t="s">
        <v>93</v>
      </c>
      <c r="D2506" t="s">
        <v>47</v>
      </c>
      <c r="E2506" t="s">
        <v>41</v>
      </c>
      <c r="F2506" s="58">
        <f xml:space="preserve"> IF( ISNA( 'F_Input Override'!F2506 ), "", IF( ISBLANK( 'F_Input Override'!F2506 ), 'F_Inputs - BP'!F2506, 'F_Input Override'!F2506 ) )</f>
        <v>0</v>
      </c>
      <c r="G2506" s="58">
        <f xml:space="preserve"> IF( ISNA( 'F_Input Override'!G2506 ), "", IF( ISBLANK( 'F_Input Override'!G2506 ), 'F_Inputs - BP'!G2506, 'F_Input Override'!G2506 ) )</f>
        <v>0</v>
      </c>
      <c r="H2506" s="58">
        <f xml:space="preserve"> IF( ISNA( 'F_Input Override'!H2506 ), "", IF( ISBLANK( 'F_Input Override'!H2506 ), 'F_Inputs - BP'!H2506, 'F_Input Override'!H2506 ) )</f>
        <v>0</v>
      </c>
      <c r="I2506" s="58">
        <f xml:space="preserve"> IF( ISNA( 'F_Input Override'!I2506 ), "", IF( ISBLANK( 'F_Input Override'!I2506 ), 'F_Inputs - BP'!I2506, 'F_Input Override'!I2506 ) )</f>
        <v>0</v>
      </c>
      <c r="J2506" s="58">
        <f xml:space="preserve"> IF( ISNA( 'F_Input Override'!J2506 ), "", IF( ISBLANK( 'F_Input Override'!J2506 ), 'F_Inputs - BP'!J2506, 'F_Input Override'!J2506 ) )</f>
        <v>0</v>
      </c>
      <c r="K2506" s="64" t="str">
        <f xml:space="preserve"> INDEX(Lookup!C:C, MATCH('Inp - BP final'!B2506, Lookup!B:B, 0),)</f>
        <v>Total WW - Enh capex</v>
      </c>
      <c r="L2506" t="s">
        <v>366</v>
      </c>
    </row>
    <row r="2507" spans="1:12">
      <c r="A2507" t="s">
        <v>361</v>
      </c>
      <c r="B2507" t="s">
        <v>178</v>
      </c>
      <c r="C2507" t="s">
        <v>179</v>
      </c>
      <c r="D2507" t="s">
        <v>47</v>
      </c>
      <c r="E2507" t="s">
        <v>41</v>
      </c>
      <c r="F2507" s="58" t="str">
        <f xml:space="preserve"> IF( ISNA( 'F_Input Override'!F2507 ), "", IF( ISBLANK( 'F_Input Override'!F2507 ), 'F_Inputs - BP'!F2507, 'F_Input Override'!F2507 ) )</f>
        <v/>
      </c>
      <c r="G2507" s="58" t="str">
        <f xml:space="preserve"> IF( ISNA( 'F_Input Override'!G2507 ), "", IF( ISBLANK( 'F_Input Override'!G2507 ), 'F_Inputs - BP'!G2507, 'F_Input Override'!G2507 ) )</f>
        <v/>
      </c>
      <c r="H2507" s="58" t="str">
        <f xml:space="preserve"> IF( ISNA( 'F_Input Override'!H2507 ), "", IF( ISBLANK( 'F_Input Override'!H2507 ), 'F_Inputs - BP'!H2507, 'F_Input Override'!H2507 ) )</f>
        <v/>
      </c>
      <c r="I2507" s="58" t="str">
        <f xml:space="preserve"> IF( ISNA( 'F_Input Override'!I2507 ), "", IF( ISBLANK( 'F_Input Override'!I2507 ), 'F_Inputs - BP'!I2507, 'F_Input Override'!I2507 ) )</f>
        <v/>
      </c>
      <c r="J2507" s="58" t="str">
        <f xml:space="preserve"> IF( ISNA( 'F_Input Override'!J2507 ), "", IF( ISBLANK( 'F_Input Override'!J2507 ), 'F_Inputs - BP'!J2507, 'F_Input Override'!J2507 ) )</f>
        <v/>
      </c>
      <c r="K2507" s="64" t="str">
        <f xml:space="preserve"> INDEX(Lookup!C:C, MATCH('Inp - BP final'!B2507, Lookup!B:B, 0),)</f>
        <v>Plus capex WWN+</v>
      </c>
    </row>
    <row r="2508" spans="1:12">
      <c r="A2508" t="s">
        <v>361</v>
      </c>
      <c r="B2508" t="s">
        <v>180</v>
      </c>
      <c r="C2508" t="s">
        <v>181</v>
      </c>
      <c r="D2508" t="s">
        <v>47</v>
      </c>
      <c r="E2508" t="s">
        <v>41</v>
      </c>
      <c r="F2508" s="58" t="str">
        <f xml:space="preserve"> IF( ISNA( 'F_Input Override'!F2508 ), "", IF( ISBLANK( 'F_Input Override'!F2508 ), 'F_Inputs - BP'!F2508, 'F_Input Override'!F2508 ) )</f>
        <v/>
      </c>
      <c r="G2508" s="58" t="str">
        <f xml:space="preserve"> IF( ISNA( 'F_Input Override'!G2508 ), "", IF( ISBLANK( 'F_Input Override'!G2508 ), 'F_Inputs - BP'!G2508, 'F_Input Override'!G2508 ) )</f>
        <v/>
      </c>
      <c r="H2508" s="58" t="str">
        <f xml:space="preserve"> IF( ISNA( 'F_Input Override'!H2508 ), "", IF( ISBLANK( 'F_Input Override'!H2508 ), 'F_Inputs - BP'!H2508, 'F_Input Override'!H2508 ) )</f>
        <v/>
      </c>
      <c r="I2508" s="58" t="str">
        <f xml:space="preserve"> IF( ISNA( 'F_Input Override'!I2508 ), "", IF( ISBLANK( 'F_Input Override'!I2508 ), 'F_Inputs - BP'!I2508, 'F_Input Override'!I2508 ) )</f>
        <v/>
      </c>
      <c r="J2508" s="58" t="str">
        <f xml:space="preserve"> IF( ISNA( 'F_Input Override'!J2508 ), "", IF( ISBLANK( 'F_Input Override'!J2508 ), 'F_Inputs - BP'!J2508, 'F_Input Override'!J2508 ) )</f>
        <v/>
      </c>
      <c r="K2508" s="64" t="str">
        <f xml:space="preserve"> INDEX(Lookup!C:C, MATCH('Inp - BP final'!B2508, Lookup!B:B, 0),)</f>
        <v>Plus capex WWN+</v>
      </c>
    </row>
    <row r="2509" spans="1:12">
      <c r="A2509" t="s">
        <v>361</v>
      </c>
      <c r="B2509" t="s">
        <v>182</v>
      </c>
      <c r="C2509" t="s">
        <v>183</v>
      </c>
      <c r="D2509" t="s">
        <v>47</v>
      </c>
      <c r="E2509" t="s">
        <v>41</v>
      </c>
      <c r="F2509" s="58" t="str">
        <f xml:space="preserve"> IF( ISNA( 'F_Input Override'!F2509 ), "", IF( ISBLANK( 'F_Input Override'!F2509 ), 'F_Inputs - BP'!F2509, 'F_Input Override'!F2509 ) )</f>
        <v/>
      </c>
      <c r="G2509" s="58" t="str">
        <f xml:space="preserve"> IF( ISNA( 'F_Input Override'!G2509 ), "", IF( ISBLANK( 'F_Input Override'!G2509 ), 'F_Inputs - BP'!G2509, 'F_Input Override'!G2509 ) )</f>
        <v/>
      </c>
      <c r="H2509" s="58" t="str">
        <f xml:space="preserve"> IF( ISNA( 'F_Input Override'!H2509 ), "", IF( ISBLANK( 'F_Input Override'!H2509 ), 'F_Inputs - BP'!H2509, 'F_Input Override'!H2509 ) )</f>
        <v/>
      </c>
      <c r="I2509" s="58" t="str">
        <f xml:space="preserve"> IF( ISNA( 'F_Input Override'!I2509 ), "", IF( ISBLANK( 'F_Input Override'!I2509 ), 'F_Inputs - BP'!I2509, 'F_Input Override'!I2509 ) )</f>
        <v/>
      </c>
      <c r="J2509" s="58" t="str">
        <f xml:space="preserve"> IF( ISNA( 'F_Input Override'!J2509 ), "", IF( ISBLANK( 'F_Input Override'!J2509 ), 'F_Inputs - BP'!J2509, 'F_Input Override'!J2509 ) )</f>
        <v/>
      </c>
      <c r="K2509" s="64" t="str">
        <f xml:space="preserve"> INDEX(Lookup!C:C, MATCH('Inp - BP final'!B2509, Lookup!B:B, 0),)</f>
        <v>Plus capex WWN+</v>
      </c>
    </row>
    <row r="2510" spans="1:12">
      <c r="A2510" t="s">
        <v>361</v>
      </c>
      <c r="B2510" t="s">
        <v>184</v>
      </c>
      <c r="C2510" t="s">
        <v>185</v>
      </c>
      <c r="D2510" t="s">
        <v>47</v>
      </c>
      <c r="E2510" t="s">
        <v>41</v>
      </c>
      <c r="F2510" s="58" t="str">
        <f xml:space="preserve"> IF( ISNA( 'F_Input Override'!F2510 ), "", IF( ISBLANK( 'F_Input Override'!F2510 ), 'F_Inputs - BP'!F2510, 'F_Input Override'!F2510 ) )</f>
        <v/>
      </c>
      <c r="G2510" s="58" t="str">
        <f xml:space="preserve"> IF( ISNA( 'F_Input Override'!G2510 ), "", IF( ISBLANK( 'F_Input Override'!G2510 ), 'F_Inputs - BP'!G2510, 'F_Input Override'!G2510 ) )</f>
        <v/>
      </c>
      <c r="H2510" s="58" t="str">
        <f xml:space="preserve"> IF( ISNA( 'F_Input Override'!H2510 ), "", IF( ISBLANK( 'F_Input Override'!H2510 ), 'F_Inputs - BP'!H2510, 'F_Input Override'!H2510 ) )</f>
        <v/>
      </c>
      <c r="I2510" s="58" t="str">
        <f xml:space="preserve"> IF( ISNA( 'F_Input Override'!I2510 ), "", IF( ISBLANK( 'F_Input Override'!I2510 ), 'F_Inputs - BP'!I2510, 'F_Input Override'!I2510 ) )</f>
        <v/>
      </c>
      <c r="J2510" s="58" t="str">
        <f xml:space="preserve"> IF( ISNA( 'F_Input Override'!J2510 ), "", IF( ISBLANK( 'F_Input Override'!J2510 ), 'F_Inputs - BP'!J2510, 'F_Input Override'!J2510 ) )</f>
        <v/>
      </c>
      <c r="K2510" s="64" t="str">
        <f xml:space="preserve"> INDEX(Lookup!C:C, MATCH('Inp - BP final'!B2510, Lookup!B:B, 0),)</f>
        <v>Plus capex WWN+</v>
      </c>
    </row>
    <row r="2511" spans="1:12">
      <c r="A2511" t="s">
        <v>361</v>
      </c>
      <c r="B2511" t="s">
        <v>186</v>
      </c>
      <c r="C2511" t="s">
        <v>187</v>
      </c>
      <c r="D2511" t="s">
        <v>47</v>
      </c>
      <c r="E2511" t="s">
        <v>41</v>
      </c>
      <c r="F2511" s="58" t="str">
        <f xml:space="preserve"> IF( ISNA( 'F_Input Override'!F2511 ), "", IF( ISBLANK( 'F_Input Override'!F2511 ), 'F_Inputs - BP'!F2511, 'F_Input Override'!F2511 ) )</f>
        <v/>
      </c>
      <c r="G2511" s="58" t="str">
        <f xml:space="preserve"> IF( ISNA( 'F_Input Override'!G2511 ), "", IF( ISBLANK( 'F_Input Override'!G2511 ), 'F_Inputs - BP'!G2511, 'F_Input Override'!G2511 ) )</f>
        <v/>
      </c>
      <c r="H2511" s="58" t="str">
        <f xml:space="preserve"> IF( ISNA( 'F_Input Override'!H2511 ), "", IF( ISBLANK( 'F_Input Override'!H2511 ), 'F_Inputs - BP'!H2511, 'F_Input Override'!H2511 ) )</f>
        <v/>
      </c>
      <c r="I2511" s="58" t="str">
        <f xml:space="preserve"> IF( ISNA( 'F_Input Override'!I2511 ), "", IF( ISBLANK( 'F_Input Override'!I2511 ), 'F_Inputs - BP'!I2511, 'F_Input Override'!I2511 ) )</f>
        <v/>
      </c>
      <c r="J2511" s="58" t="str">
        <f xml:space="preserve"> IF( ISNA( 'F_Input Override'!J2511 ), "", IF( ISBLANK( 'F_Input Override'!J2511 ), 'F_Inputs - BP'!J2511, 'F_Input Override'!J2511 ) )</f>
        <v/>
      </c>
      <c r="K2511" s="64" t="str">
        <f xml:space="preserve"> INDEX(Lookup!C:C, MATCH('Inp - BP final'!B2511, Lookup!B:B, 0),)</f>
        <v>Plus capex WWN+</v>
      </c>
    </row>
    <row r="2512" spans="1:12">
      <c r="A2512" t="s">
        <v>361</v>
      </c>
      <c r="B2512" t="s">
        <v>188</v>
      </c>
      <c r="C2512" t="s">
        <v>189</v>
      </c>
      <c r="D2512" t="s">
        <v>47</v>
      </c>
      <c r="E2512" t="s">
        <v>41</v>
      </c>
      <c r="F2512" s="58" t="str">
        <f xml:space="preserve"> IF( ISNA( 'F_Input Override'!F2512 ), "", IF( ISBLANK( 'F_Input Override'!F2512 ), 'F_Inputs - BP'!F2512, 'F_Input Override'!F2512 ) )</f>
        <v/>
      </c>
      <c r="G2512" s="58" t="str">
        <f xml:space="preserve"> IF( ISNA( 'F_Input Override'!G2512 ), "", IF( ISBLANK( 'F_Input Override'!G2512 ), 'F_Inputs - BP'!G2512, 'F_Input Override'!G2512 ) )</f>
        <v/>
      </c>
      <c r="H2512" s="58" t="str">
        <f xml:space="preserve"> IF( ISNA( 'F_Input Override'!H2512 ), "", IF( ISBLANK( 'F_Input Override'!H2512 ), 'F_Inputs - BP'!H2512, 'F_Input Override'!H2512 ) )</f>
        <v/>
      </c>
      <c r="I2512" s="58" t="str">
        <f xml:space="preserve"> IF( ISNA( 'F_Input Override'!I2512 ), "", IF( ISBLANK( 'F_Input Override'!I2512 ), 'F_Inputs - BP'!I2512, 'F_Input Override'!I2512 ) )</f>
        <v/>
      </c>
      <c r="J2512" s="58" t="str">
        <f xml:space="preserve"> IF( ISNA( 'F_Input Override'!J2512 ), "", IF( ISBLANK( 'F_Input Override'!J2512 ), 'F_Inputs - BP'!J2512, 'F_Input Override'!J2512 ) )</f>
        <v/>
      </c>
      <c r="K2512" s="64" t="str">
        <f xml:space="preserve"> INDEX(Lookup!C:C, MATCH('Inp - BP final'!B2512, Lookup!B:B, 0),)</f>
        <v>Plus capex BIO</v>
      </c>
    </row>
    <row r="2513" spans="1:11">
      <c r="A2513" t="s">
        <v>361</v>
      </c>
      <c r="B2513" t="s">
        <v>190</v>
      </c>
      <c r="C2513" t="s">
        <v>191</v>
      </c>
      <c r="D2513" t="s">
        <v>47</v>
      </c>
      <c r="E2513" t="s">
        <v>41</v>
      </c>
      <c r="F2513" s="58" t="str">
        <f xml:space="preserve"> IF( ISNA( 'F_Input Override'!F2513 ), "", IF( ISBLANK( 'F_Input Override'!F2513 ), 'F_Inputs - BP'!F2513, 'F_Input Override'!F2513 ) )</f>
        <v/>
      </c>
      <c r="G2513" s="58" t="str">
        <f xml:space="preserve"> IF( ISNA( 'F_Input Override'!G2513 ), "", IF( ISBLANK( 'F_Input Override'!G2513 ), 'F_Inputs - BP'!G2513, 'F_Input Override'!G2513 ) )</f>
        <v/>
      </c>
      <c r="H2513" s="58" t="str">
        <f xml:space="preserve"> IF( ISNA( 'F_Input Override'!H2513 ), "", IF( ISBLANK( 'F_Input Override'!H2513 ), 'F_Inputs - BP'!H2513, 'F_Input Override'!H2513 ) )</f>
        <v/>
      </c>
      <c r="I2513" s="58" t="str">
        <f xml:space="preserve"> IF( ISNA( 'F_Input Override'!I2513 ), "", IF( ISBLANK( 'F_Input Override'!I2513 ), 'F_Inputs - BP'!I2513, 'F_Input Override'!I2513 ) )</f>
        <v/>
      </c>
      <c r="J2513" s="58" t="str">
        <f xml:space="preserve"> IF( ISNA( 'F_Input Override'!J2513 ), "", IF( ISBLANK( 'F_Input Override'!J2513 ), 'F_Inputs - BP'!J2513, 'F_Input Override'!J2513 ) )</f>
        <v/>
      </c>
      <c r="K2513" s="64" t="str">
        <f xml:space="preserve"> INDEX(Lookup!C:C, MATCH('Inp - BP final'!B2513, Lookup!B:B, 0),)</f>
        <v>Plus capex BIO</v>
      </c>
    </row>
    <row r="2514" spans="1:11">
      <c r="A2514" t="s">
        <v>361</v>
      </c>
      <c r="B2514" t="s">
        <v>192</v>
      </c>
      <c r="C2514" t="s">
        <v>193</v>
      </c>
      <c r="D2514" t="s">
        <v>47</v>
      </c>
      <c r="E2514" t="s">
        <v>41</v>
      </c>
      <c r="F2514" s="58" t="str">
        <f xml:space="preserve"> IF( ISNA( 'F_Input Override'!F2514 ), "", IF( ISBLANK( 'F_Input Override'!F2514 ), 'F_Inputs - BP'!F2514, 'F_Input Override'!F2514 ) )</f>
        <v/>
      </c>
      <c r="G2514" s="58" t="str">
        <f xml:space="preserve"> IF( ISNA( 'F_Input Override'!G2514 ), "", IF( ISBLANK( 'F_Input Override'!G2514 ), 'F_Inputs - BP'!G2514, 'F_Input Override'!G2514 ) )</f>
        <v/>
      </c>
      <c r="H2514" s="58" t="str">
        <f xml:space="preserve"> IF( ISNA( 'F_Input Override'!H2514 ), "", IF( ISBLANK( 'F_Input Override'!H2514 ), 'F_Inputs - BP'!H2514, 'F_Input Override'!H2514 ) )</f>
        <v/>
      </c>
      <c r="I2514" s="58" t="str">
        <f xml:space="preserve"> IF( ISNA( 'F_Input Override'!I2514 ), "", IF( ISBLANK( 'F_Input Override'!I2514 ), 'F_Inputs - BP'!I2514, 'F_Input Override'!I2514 ) )</f>
        <v/>
      </c>
      <c r="J2514" s="58" t="str">
        <f xml:space="preserve"> IF( ISNA( 'F_Input Override'!J2514 ), "", IF( ISBLANK( 'F_Input Override'!J2514 ), 'F_Inputs - BP'!J2514, 'F_Input Override'!J2514 ) )</f>
        <v/>
      </c>
      <c r="K2514" s="64" t="str">
        <f xml:space="preserve"> INDEX(Lookup!C:C, MATCH('Inp - BP final'!B2514, Lookup!B:B, 0),)</f>
        <v>Plus capex BIO</v>
      </c>
    </row>
    <row r="2515" spans="1:11">
      <c r="A2515" t="s">
        <v>361</v>
      </c>
      <c r="B2515" t="s">
        <v>194</v>
      </c>
      <c r="C2515" t="s">
        <v>195</v>
      </c>
      <c r="D2515" t="s">
        <v>47</v>
      </c>
      <c r="E2515" t="s">
        <v>41</v>
      </c>
      <c r="F2515" s="58" t="str">
        <f xml:space="preserve"> IF( ISNA( 'F_Input Override'!F2515 ), "", IF( ISBLANK( 'F_Input Override'!F2515 ), 'F_Inputs - BP'!F2515, 'F_Input Override'!F2515 ) )</f>
        <v/>
      </c>
      <c r="G2515" s="58" t="str">
        <f xml:space="preserve"> IF( ISNA( 'F_Input Override'!G2515 ), "", IF( ISBLANK( 'F_Input Override'!G2515 ), 'F_Inputs - BP'!G2515, 'F_Input Override'!G2515 ) )</f>
        <v/>
      </c>
      <c r="H2515" s="58" t="str">
        <f xml:space="preserve"> IF( ISNA( 'F_Input Override'!H2515 ), "", IF( ISBLANK( 'F_Input Override'!H2515 ), 'F_Inputs - BP'!H2515, 'F_Input Override'!H2515 ) )</f>
        <v/>
      </c>
      <c r="I2515" s="58" t="str">
        <f xml:space="preserve"> IF( ISNA( 'F_Input Override'!I2515 ), "", IF( ISBLANK( 'F_Input Override'!I2515 ), 'F_Inputs - BP'!I2515, 'F_Input Override'!I2515 ) )</f>
        <v/>
      </c>
      <c r="J2515" s="58" t="str">
        <f xml:space="preserve"> IF( ISNA( 'F_Input Override'!J2515 ), "", IF( ISBLANK( 'F_Input Override'!J2515 ), 'F_Inputs - BP'!J2515, 'F_Input Override'!J2515 ) )</f>
        <v/>
      </c>
      <c r="K2515" s="64" t="str">
        <f xml:space="preserve"> INDEX(Lookup!C:C, MATCH('Inp - BP final'!B2515, Lookup!B:B, 0),)</f>
        <v>Plus capex ADDN1</v>
      </c>
    </row>
    <row r="2516" spans="1:11">
      <c r="A2516" t="s">
        <v>361</v>
      </c>
      <c r="B2516" t="s">
        <v>196</v>
      </c>
      <c r="C2516" t="s">
        <v>197</v>
      </c>
      <c r="D2516" t="s">
        <v>47</v>
      </c>
      <c r="E2516" t="s">
        <v>41</v>
      </c>
      <c r="F2516" s="58" t="str">
        <f xml:space="preserve"> IF( ISNA( 'F_Input Override'!F2516 ), "", IF( ISBLANK( 'F_Input Override'!F2516 ), 'F_Inputs - BP'!F2516, 'F_Input Override'!F2516 ) )</f>
        <v/>
      </c>
      <c r="G2516" s="58" t="str">
        <f xml:space="preserve"> IF( ISNA( 'F_Input Override'!G2516 ), "", IF( ISBLANK( 'F_Input Override'!G2516 ), 'F_Inputs - BP'!G2516, 'F_Input Override'!G2516 ) )</f>
        <v/>
      </c>
      <c r="H2516" s="58" t="str">
        <f xml:space="preserve"> IF( ISNA( 'F_Input Override'!H2516 ), "", IF( ISBLANK( 'F_Input Override'!H2516 ), 'F_Inputs - BP'!H2516, 'F_Input Override'!H2516 ) )</f>
        <v/>
      </c>
      <c r="I2516" s="58" t="str">
        <f xml:space="preserve"> IF( ISNA( 'F_Input Override'!I2516 ), "", IF( ISBLANK( 'F_Input Override'!I2516 ), 'F_Inputs - BP'!I2516, 'F_Input Override'!I2516 ) )</f>
        <v/>
      </c>
      <c r="J2516" s="58" t="str">
        <f xml:space="preserve"> IF( ISNA( 'F_Input Override'!J2516 ), "", IF( ISBLANK( 'F_Input Override'!J2516 ), 'F_Inputs - BP'!J2516, 'F_Input Override'!J2516 ) )</f>
        <v/>
      </c>
      <c r="K2516" s="64" t="str">
        <f xml:space="preserve"> INDEX(Lookup!C:C, MATCH('Inp - BP final'!B2516, Lookup!B:B, 0),)</f>
        <v>Plus capex ADDN2</v>
      </c>
    </row>
    <row r="2517" spans="1:11">
      <c r="A2517" t="s">
        <v>361</v>
      </c>
      <c r="B2517" t="s">
        <v>198</v>
      </c>
      <c r="C2517" t="s">
        <v>199</v>
      </c>
      <c r="D2517" t="s">
        <v>47</v>
      </c>
      <c r="E2517" t="s">
        <v>41</v>
      </c>
      <c r="F2517" s="58">
        <f xml:space="preserve"> IF( ISNA( 'F_Input Override'!F2517 ), "", IF( ISBLANK( 'F_Input Override'!F2517 ), 'F_Inputs - BP'!F2517, 'F_Input Override'!F2517 ) )</f>
        <v>0</v>
      </c>
      <c r="G2517" s="58">
        <f xml:space="preserve"> IF( ISNA( 'F_Input Override'!G2517 ), "", IF( ISBLANK( 'F_Input Override'!G2517 ), 'F_Inputs - BP'!G2517, 'F_Input Override'!G2517 ) )</f>
        <v>0</v>
      </c>
      <c r="H2517" s="58">
        <f xml:space="preserve"> IF( ISNA( 'F_Input Override'!H2517 ), "", IF( ISBLANK( 'F_Input Override'!H2517 ), 'F_Inputs - BP'!H2517, 'F_Input Override'!H2517 ) )</f>
        <v>0</v>
      </c>
      <c r="I2517" s="58">
        <f xml:space="preserve"> IF( ISNA( 'F_Input Override'!I2517 ), "", IF( ISBLANK( 'F_Input Override'!I2517 ), 'F_Inputs - BP'!I2517, 'F_Input Override'!I2517 ) )</f>
        <v>0</v>
      </c>
      <c r="J2517" s="58">
        <f xml:space="preserve"> IF( ISNA( 'F_Input Override'!J2517 ), "", IF( ISBLANK( 'F_Input Override'!J2517 ), 'F_Inputs - BP'!J2517, 'F_Input Override'!J2517 ) )</f>
        <v>0</v>
      </c>
      <c r="K2517" s="64" t="str">
        <f xml:space="preserve"> INDEX(Lookup!C:C, MATCH('Inp - BP final'!B2517, Lookup!B:B, 0),)</f>
        <v>Plus capex Total</v>
      </c>
    </row>
    <row r="2518" spans="1:11">
      <c r="A2518" t="s">
        <v>361</v>
      </c>
      <c r="B2518" t="s">
        <v>200</v>
      </c>
      <c r="C2518" t="s">
        <v>201</v>
      </c>
      <c r="D2518" t="s">
        <v>47</v>
      </c>
      <c r="E2518" t="s">
        <v>41</v>
      </c>
      <c r="F2518" s="58" t="str">
        <f xml:space="preserve"> IF( ISNA( 'F_Input Override'!F2518 ), "", IF( ISBLANK( 'F_Input Override'!F2518 ), 'F_Inputs - BP'!F2518, 'F_Input Override'!F2518 ) )</f>
        <v/>
      </c>
      <c r="G2518" s="58" t="str">
        <f xml:space="preserve"> IF( ISNA( 'F_Input Override'!G2518 ), "", IF( ISBLANK( 'F_Input Override'!G2518 ), 'F_Inputs - BP'!G2518, 'F_Input Override'!G2518 ) )</f>
        <v/>
      </c>
      <c r="H2518" s="58" t="str">
        <f xml:space="preserve"> IF( ISNA( 'F_Input Override'!H2518 ), "", IF( ISBLANK( 'F_Input Override'!H2518 ), 'F_Inputs - BP'!H2518, 'F_Input Override'!H2518 ) )</f>
        <v/>
      </c>
      <c r="I2518" s="58" t="str">
        <f xml:space="preserve"> IF( ISNA( 'F_Input Override'!I2518 ), "", IF( ISBLANK( 'F_Input Override'!I2518 ), 'F_Inputs - BP'!I2518, 'F_Input Override'!I2518 ) )</f>
        <v/>
      </c>
      <c r="J2518" s="58" t="str">
        <f xml:space="preserve"> IF( ISNA( 'F_Input Override'!J2518 ), "", IF( ISBLANK( 'F_Input Override'!J2518 ), 'F_Inputs - BP'!J2518, 'F_Input Override'!J2518 ) )</f>
        <v/>
      </c>
      <c r="K2518" s="64" t="str">
        <f xml:space="preserve"> INDEX(Lookup!C:C, MATCH('Inp - BP final'!B2518, Lookup!B:B, 0),)</f>
        <v>Plus opex WWN+</v>
      </c>
    </row>
    <row r="2519" spans="1:11">
      <c r="A2519" t="s">
        <v>361</v>
      </c>
      <c r="B2519" t="s">
        <v>202</v>
      </c>
      <c r="C2519" t="s">
        <v>203</v>
      </c>
      <c r="D2519" t="s">
        <v>47</v>
      </c>
      <c r="E2519" t="s">
        <v>41</v>
      </c>
      <c r="F2519" s="58" t="str">
        <f xml:space="preserve"> IF( ISNA( 'F_Input Override'!F2519 ), "", IF( ISBLANK( 'F_Input Override'!F2519 ), 'F_Inputs - BP'!F2519, 'F_Input Override'!F2519 ) )</f>
        <v/>
      </c>
      <c r="G2519" s="58" t="str">
        <f xml:space="preserve"> IF( ISNA( 'F_Input Override'!G2519 ), "", IF( ISBLANK( 'F_Input Override'!G2519 ), 'F_Inputs - BP'!G2519, 'F_Input Override'!G2519 ) )</f>
        <v/>
      </c>
      <c r="H2519" s="58" t="str">
        <f xml:space="preserve"> IF( ISNA( 'F_Input Override'!H2519 ), "", IF( ISBLANK( 'F_Input Override'!H2519 ), 'F_Inputs - BP'!H2519, 'F_Input Override'!H2519 ) )</f>
        <v/>
      </c>
      <c r="I2519" s="58" t="str">
        <f xml:space="preserve"> IF( ISNA( 'F_Input Override'!I2519 ), "", IF( ISBLANK( 'F_Input Override'!I2519 ), 'F_Inputs - BP'!I2519, 'F_Input Override'!I2519 ) )</f>
        <v/>
      </c>
      <c r="J2519" s="58" t="str">
        <f xml:space="preserve"> IF( ISNA( 'F_Input Override'!J2519 ), "", IF( ISBLANK( 'F_Input Override'!J2519 ), 'F_Inputs - BP'!J2519, 'F_Input Override'!J2519 ) )</f>
        <v/>
      </c>
      <c r="K2519" s="64" t="str">
        <f xml:space="preserve"> INDEX(Lookup!C:C, MATCH('Inp - BP final'!B2519, Lookup!B:B, 0),)</f>
        <v>Plus opex WWN+</v>
      </c>
    </row>
    <row r="2520" spans="1:11">
      <c r="A2520" t="s">
        <v>361</v>
      </c>
      <c r="B2520" t="s">
        <v>204</v>
      </c>
      <c r="C2520" t="s">
        <v>205</v>
      </c>
      <c r="D2520" t="s">
        <v>47</v>
      </c>
      <c r="E2520" t="s">
        <v>41</v>
      </c>
      <c r="F2520" s="58" t="str">
        <f xml:space="preserve"> IF( ISNA( 'F_Input Override'!F2520 ), "", IF( ISBLANK( 'F_Input Override'!F2520 ), 'F_Inputs - BP'!F2520, 'F_Input Override'!F2520 ) )</f>
        <v/>
      </c>
      <c r="G2520" s="58" t="str">
        <f xml:space="preserve"> IF( ISNA( 'F_Input Override'!G2520 ), "", IF( ISBLANK( 'F_Input Override'!G2520 ), 'F_Inputs - BP'!G2520, 'F_Input Override'!G2520 ) )</f>
        <v/>
      </c>
      <c r="H2520" s="58" t="str">
        <f xml:space="preserve"> IF( ISNA( 'F_Input Override'!H2520 ), "", IF( ISBLANK( 'F_Input Override'!H2520 ), 'F_Inputs - BP'!H2520, 'F_Input Override'!H2520 ) )</f>
        <v/>
      </c>
      <c r="I2520" s="58" t="str">
        <f xml:space="preserve"> IF( ISNA( 'F_Input Override'!I2520 ), "", IF( ISBLANK( 'F_Input Override'!I2520 ), 'F_Inputs - BP'!I2520, 'F_Input Override'!I2520 ) )</f>
        <v/>
      </c>
      <c r="J2520" s="58" t="str">
        <f xml:space="preserve"> IF( ISNA( 'F_Input Override'!J2520 ), "", IF( ISBLANK( 'F_Input Override'!J2520 ), 'F_Inputs - BP'!J2520, 'F_Input Override'!J2520 ) )</f>
        <v/>
      </c>
      <c r="K2520" s="64" t="str">
        <f xml:space="preserve"> INDEX(Lookup!C:C, MATCH('Inp - BP final'!B2520, Lookup!B:B, 0),)</f>
        <v>Plus opex WWN+</v>
      </c>
    </row>
    <row r="2521" spans="1:11">
      <c r="A2521" t="s">
        <v>361</v>
      </c>
      <c r="B2521" t="s">
        <v>206</v>
      </c>
      <c r="C2521" t="s">
        <v>207</v>
      </c>
      <c r="D2521" t="s">
        <v>47</v>
      </c>
      <c r="E2521" t="s">
        <v>41</v>
      </c>
      <c r="F2521" s="58" t="str">
        <f xml:space="preserve"> IF( ISNA( 'F_Input Override'!F2521 ), "", IF( ISBLANK( 'F_Input Override'!F2521 ), 'F_Inputs - BP'!F2521, 'F_Input Override'!F2521 ) )</f>
        <v/>
      </c>
      <c r="G2521" s="58" t="str">
        <f xml:space="preserve"> IF( ISNA( 'F_Input Override'!G2521 ), "", IF( ISBLANK( 'F_Input Override'!G2521 ), 'F_Inputs - BP'!G2521, 'F_Input Override'!G2521 ) )</f>
        <v/>
      </c>
      <c r="H2521" s="58" t="str">
        <f xml:space="preserve"> IF( ISNA( 'F_Input Override'!H2521 ), "", IF( ISBLANK( 'F_Input Override'!H2521 ), 'F_Inputs - BP'!H2521, 'F_Input Override'!H2521 ) )</f>
        <v/>
      </c>
      <c r="I2521" s="58" t="str">
        <f xml:space="preserve"> IF( ISNA( 'F_Input Override'!I2521 ), "", IF( ISBLANK( 'F_Input Override'!I2521 ), 'F_Inputs - BP'!I2521, 'F_Input Override'!I2521 ) )</f>
        <v/>
      </c>
      <c r="J2521" s="58" t="str">
        <f xml:space="preserve"> IF( ISNA( 'F_Input Override'!J2521 ), "", IF( ISBLANK( 'F_Input Override'!J2521 ), 'F_Inputs - BP'!J2521, 'F_Input Override'!J2521 ) )</f>
        <v/>
      </c>
      <c r="K2521" s="64" t="str">
        <f xml:space="preserve"> INDEX(Lookup!C:C, MATCH('Inp - BP final'!B2521, Lookup!B:B, 0),)</f>
        <v>Plus opex WWN+</v>
      </c>
    </row>
    <row r="2522" spans="1:11">
      <c r="A2522" t="s">
        <v>361</v>
      </c>
      <c r="B2522" t="s">
        <v>208</v>
      </c>
      <c r="C2522" t="s">
        <v>209</v>
      </c>
      <c r="D2522" t="s">
        <v>47</v>
      </c>
      <c r="E2522" t="s">
        <v>41</v>
      </c>
      <c r="F2522" s="58" t="str">
        <f xml:space="preserve"> IF( ISNA( 'F_Input Override'!F2522 ), "", IF( ISBLANK( 'F_Input Override'!F2522 ), 'F_Inputs - BP'!F2522, 'F_Input Override'!F2522 ) )</f>
        <v/>
      </c>
      <c r="G2522" s="58" t="str">
        <f xml:space="preserve"> IF( ISNA( 'F_Input Override'!G2522 ), "", IF( ISBLANK( 'F_Input Override'!G2522 ), 'F_Inputs - BP'!G2522, 'F_Input Override'!G2522 ) )</f>
        <v/>
      </c>
      <c r="H2522" s="58" t="str">
        <f xml:space="preserve"> IF( ISNA( 'F_Input Override'!H2522 ), "", IF( ISBLANK( 'F_Input Override'!H2522 ), 'F_Inputs - BP'!H2522, 'F_Input Override'!H2522 ) )</f>
        <v/>
      </c>
      <c r="I2522" s="58" t="str">
        <f xml:space="preserve"> IF( ISNA( 'F_Input Override'!I2522 ), "", IF( ISBLANK( 'F_Input Override'!I2522 ), 'F_Inputs - BP'!I2522, 'F_Input Override'!I2522 ) )</f>
        <v/>
      </c>
      <c r="J2522" s="58" t="str">
        <f xml:space="preserve"> IF( ISNA( 'F_Input Override'!J2522 ), "", IF( ISBLANK( 'F_Input Override'!J2522 ), 'F_Inputs - BP'!J2522, 'F_Input Override'!J2522 ) )</f>
        <v/>
      </c>
      <c r="K2522" s="64" t="str">
        <f xml:space="preserve"> INDEX(Lookup!C:C, MATCH('Inp - BP final'!B2522, Lookup!B:B, 0),)</f>
        <v>Plus opex WWN+</v>
      </c>
    </row>
    <row r="2523" spans="1:11">
      <c r="A2523" t="s">
        <v>361</v>
      </c>
      <c r="B2523" t="s">
        <v>210</v>
      </c>
      <c r="C2523" t="s">
        <v>211</v>
      </c>
      <c r="D2523" t="s">
        <v>47</v>
      </c>
      <c r="E2523" t="s">
        <v>41</v>
      </c>
      <c r="F2523" s="58" t="str">
        <f xml:space="preserve"> IF( ISNA( 'F_Input Override'!F2523 ), "", IF( ISBLANK( 'F_Input Override'!F2523 ), 'F_Inputs - BP'!F2523, 'F_Input Override'!F2523 ) )</f>
        <v/>
      </c>
      <c r="G2523" s="58" t="str">
        <f xml:space="preserve"> IF( ISNA( 'F_Input Override'!G2523 ), "", IF( ISBLANK( 'F_Input Override'!G2523 ), 'F_Inputs - BP'!G2523, 'F_Input Override'!G2523 ) )</f>
        <v/>
      </c>
      <c r="H2523" s="58" t="str">
        <f xml:space="preserve"> IF( ISNA( 'F_Input Override'!H2523 ), "", IF( ISBLANK( 'F_Input Override'!H2523 ), 'F_Inputs - BP'!H2523, 'F_Input Override'!H2523 ) )</f>
        <v/>
      </c>
      <c r="I2523" s="58" t="str">
        <f xml:space="preserve"> IF( ISNA( 'F_Input Override'!I2523 ), "", IF( ISBLANK( 'F_Input Override'!I2523 ), 'F_Inputs - BP'!I2523, 'F_Input Override'!I2523 ) )</f>
        <v/>
      </c>
      <c r="J2523" s="58" t="str">
        <f xml:space="preserve"> IF( ISNA( 'F_Input Override'!J2523 ), "", IF( ISBLANK( 'F_Input Override'!J2523 ), 'F_Inputs - BP'!J2523, 'F_Input Override'!J2523 ) )</f>
        <v/>
      </c>
      <c r="K2523" s="64" t="str">
        <f xml:space="preserve"> INDEX(Lookup!C:C, MATCH('Inp - BP final'!B2523, Lookup!B:B, 0),)</f>
        <v>Plus opex BIO</v>
      </c>
    </row>
    <row r="2524" spans="1:11">
      <c r="A2524" t="s">
        <v>361</v>
      </c>
      <c r="B2524" t="s">
        <v>212</v>
      </c>
      <c r="C2524" t="s">
        <v>213</v>
      </c>
      <c r="D2524" t="s">
        <v>47</v>
      </c>
      <c r="E2524" t="s">
        <v>41</v>
      </c>
      <c r="F2524" s="58" t="str">
        <f xml:space="preserve"> IF( ISNA( 'F_Input Override'!F2524 ), "", IF( ISBLANK( 'F_Input Override'!F2524 ), 'F_Inputs - BP'!F2524, 'F_Input Override'!F2524 ) )</f>
        <v/>
      </c>
      <c r="G2524" s="58" t="str">
        <f xml:space="preserve"> IF( ISNA( 'F_Input Override'!G2524 ), "", IF( ISBLANK( 'F_Input Override'!G2524 ), 'F_Inputs - BP'!G2524, 'F_Input Override'!G2524 ) )</f>
        <v/>
      </c>
      <c r="H2524" s="58" t="str">
        <f xml:space="preserve"> IF( ISNA( 'F_Input Override'!H2524 ), "", IF( ISBLANK( 'F_Input Override'!H2524 ), 'F_Inputs - BP'!H2524, 'F_Input Override'!H2524 ) )</f>
        <v/>
      </c>
      <c r="I2524" s="58" t="str">
        <f xml:space="preserve"> IF( ISNA( 'F_Input Override'!I2524 ), "", IF( ISBLANK( 'F_Input Override'!I2524 ), 'F_Inputs - BP'!I2524, 'F_Input Override'!I2524 ) )</f>
        <v/>
      </c>
      <c r="J2524" s="58" t="str">
        <f xml:space="preserve"> IF( ISNA( 'F_Input Override'!J2524 ), "", IF( ISBLANK( 'F_Input Override'!J2524 ), 'F_Inputs - BP'!J2524, 'F_Input Override'!J2524 ) )</f>
        <v/>
      </c>
      <c r="K2524" s="64" t="str">
        <f xml:space="preserve"> INDEX(Lookup!C:C, MATCH('Inp - BP final'!B2524, Lookup!B:B, 0),)</f>
        <v>Plus opex BIO</v>
      </c>
    </row>
    <row r="2525" spans="1:11">
      <c r="A2525" t="s">
        <v>361</v>
      </c>
      <c r="B2525" t="s">
        <v>214</v>
      </c>
      <c r="C2525" t="s">
        <v>215</v>
      </c>
      <c r="D2525" t="s">
        <v>47</v>
      </c>
      <c r="E2525" t="s">
        <v>41</v>
      </c>
      <c r="F2525" s="58" t="str">
        <f xml:space="preserve"> IF( ISNA( 'F_Input Override'!F2525 ), "", IF( ISBLANK( 'F_Input Override'!F2525 ), 'F_Inputs - BP'!F2525, 'F_Input Override'!F2525 ) )</f>
        <v/>
      </c>
      <c r="G2525" s="58" t="str">
        <f xml:space="preserve"> IF( ISNA( 'F_Input Override'!G2525 ), "", IF( ISBLANK( 'F_Input Override'!G2525 ), 'F_Inputs - BP'!G2525, 'F_Input Override'!G2525 ) )</f>
        <v/>
      </c>
      <c r="H2525" s="58" t="str">
        <f xml:space="preserve"> IF( ISNA( 'F_Input Override'!H2525 ), "", IF( ISBLANK( 'F_Input Override'!H2525 ), 'F_Inputs - BP'!H2525, 'F_Input Override'!H2525 ) )</f>
        <v/>
      </c>
      <c r="I2525" s="58" t="str">
        <f xml:space="preserve"> IF( ISNA( 'F_Input Override'!I2525 ), "", IF( ISBLANK( 'F_Input Override'!I2525 ), 'F_Inputs - BP'!I2525, 'F_Input Override'!I2525 ) )</f>
        <v/>
      </c>
      <c r="J2525" s="58" t="str">
        <f xml:space="preserve"> IF( ISNA( 'F_Input Override'!J2525 ), "", IF( ISBLANK( 'F_Input Override'!J2525 ), 'F_Inputs - BP'!J2525, 'F_Input Override'!J2525 ) )</f>
        <v/>
      </c>
      <c r="K2525" s="64" t="str">
        <f xml:space="preserve"> INDEX(Lookup!C:C, MATCH('Inp - BP final'!B2525, Lookup!B:B, 0),)</f>
        <v>Plus opex BIO</v>
      </c>
    </row>
    <row r="2526" spans="1:11">
      <c r="A2526" t="s">
        <v>361</v>
      </c>
      <c r="B2526" t="s">
        <v>216</v>
      </c>
      <c r="C2526" t="s">
        <v>217</v>
      </c>
      <c r="D2526" t="s">
        <v>47</v>
      </c>
      <c r="E2526" t="s">
        <v>41</v>
      </c>
      <c r="F2526" s="58" t="str">
        <f xml:space="preserve"> IF( ISNA( 'F_Input Override'!F2526 ), "", IF( ISBLANK( 'F_Input Override'!F2526 ), 'F_Inputs - BP'!F2526, 'F_Input Override'!F2526 ) )</f>
        <v/>
      </c>
      <c r="G2526" s="58" t="str">
        <f xml:space="preserve"> IF( ISNA( 'F_Input Override'!G2526 ), "", IF( ISBLANK( 'F_Input Override'!G2526 ), 'F_Inputs - BP'!G2526, 'F_Input Override'!G2526 ) )</f>
        <v/>
      </c>
      <c r="H2526" s="58" t="str">
        <f xml:space="preserve"> IF( ISNA( 'F_Input Override'!H2526 ), "", IF( ISBLANK( 'F_Input Override'!H2526 ), 'F_Inputs - BP'!H2526, 'F_Input Override'!H2526 ) )</f>
        <v/>
      </c>
      <c r="I2526" s="58" t="str">
        <f xml:space="preserve"> IF( ISNA( 'F_Input Override'!I2526 ), "", IF( ISBLANK( 'F_Input Override'!I2526 ), 'F_Inputs - BP'!I2526, 'F_Input Override'!I2526 ) )</f>
        <v/>
      </c>
      <c r="J2526" s="58" t="str">
        <f xml:space="preserve"> IF( ISNA( 'F_Input Override'!J2526 ), "", IF( ISBLANK( 'F_Input Override'!J2526 ), 'F_Inputs - BP'!J2526, 'F_Input Override'!J2526 ) )</f>
        <v/>
      </c>
      <c r="K2526" s="64" t="str">
        <f xml:space="preserve"> INDEX(Lookup!C:C, MATCH('Inp - BP final'!B2526, Lookup!B:B, 0),)</f>
        <v>Plus opex ADDN1</v>
      </c>
    </row>
    <row r="2527" spans="1:11">
      <c r="A2527" t="s">
        <v>361</v>
      </c>
      <c r="B2527" t="s">
        <v>218</v>
      </c>
      <c r="C2527" t="s">
        <v>219</v>
      </c>
      <c r="D2527" t="s">
        <v>47</v>
      </c>
      <c r="E2527" t="s">
        <v>41</v>
      </c>
      <c r="F2527" s="58" t="str">
        <f xml:space="preserve"> IF( ISNA( 'F_Input Override'!F2527 ), "", IF( ISBLANK( 'F_Input Override'!F2527 ), 'F_Inputs - BP'!F2527, 'F_Input Override'!F2527 ) )</f>
        <v/>
      </c>
      <c r="G2527" s="58" t="str">
        <f xml:space="preserve"> IF( ISNA( 'F_Input Override'!G2527 ), "", IF( ISBLANK( 'F_Input Override'!G2527 ), 'F_Inputs - BP'!G2527, 'F_Input Override'!G2527 ) )</f>
        <v/>
      </c>
      <c r="H2527" s="58" t="str">
        <f xml:space="preserve"> IF( ISNA( 'F_Input Override'!H2527 ), "", IF( ISBLANK( 'F_Input Override'!H2527 ), 'F_Inputs - BP'!H2527, 'F_Input Override'!H2527 ) )</f>
        <v/>
      </c>
      <c r="I2527" s="58" t="str">
        <f xml:space="preserve"> IF( ISNA( 'F_Input Override'!I2527 ), "", IF( ISBLANK( 'F_Input Override'!I2527 ), 'F_Inputs - BP'!I2527, 'F_Input Override'!I2527 ) )</f>
        <v/>
      </c>
      <c r="J2527" s="58" t="str">
        <f xml:space="preserve"> IF( ISNA( 'F_Input Override'!J2527 ), "", IF( ISBLANK( 'F_Input Override'!J2527 ), 'F_Inputs - BP'!J2527, 'F_Input Override'!J2527 ) )</f>
        <v/>
      </c>
      <c r="K2527" s="64" t="str">
        <f xml:space="preserve"> INDEX(Lookup!C:C, MATCH('Inp - BP final'!B2527, Lookup!B:B, 0),)</f>
        <v>Plus opex ADDN2</v>
      </c>
    </row>
    <row r="2528" spans="1:11">
      <c r="A2528" t="s">
        <v>361</v>
      </c>
      <c r="B2528" t="s">
        <v>220</v>
      </c>
      <c r="C2528" t="s">
        <v>221</v>
      </c>
      <c r="D2528" t="s">
        <v>47</v>
      </c>
      <c r="E2528" t="s">
        <v>41</v>
      </c>
      <c r="F2528" s="58">
        <f xml:space="preserve"> IF( ISNA( 'F_Input Override'!F2528 ), "", IF( ISBLANK( 'F_Input Override'!F2528 ), 'F_Inputs - BP'!F2528, 'F_Input Override'!F2528 ) )</f>
        <v>0</v>
      </c>
      <c r="G2528" s="58">
        <f xml:space="preserve"> IF( ISNA( 'F_Input Override'!G2528 ), "", IF( ISBLANK( 'F_Input Override'!G2528 ), 'F_Inputs - BP'!G2528, 'F_Input Override'!G2528 ) )</f>
        <v>0</v>
      </c>
      <c r="H2528" s="58">
        <f xml:space="preserve"> IF( ISNA( 'F_Input Override'!H2528 ), "", IF( ISBLANK( 'F_Input Override'!H2528 ), 'F_Inputs - BP'!H2528, 'F_Input Override'!H2528 ) )</f>
        <v>0</v>
      </c>
      <c r="I2528" s="58">
        <f xml:space="preserve"> IF( ISNA( 'F_Input Override'!I2528 ), "", IF( ISBLANK( 'F_Input Override'!I2528 ), 'F_Inputs - BP'!I2528, 'F_Input Override'!I2528 ) )</f>
        <v>0</v>
      </c>
      <c r="J2528" s="58">
        <f xml:space="preserve"> IF( ISNA( 'F_Input Override'!J2528 ), "", IF( ISBLANK( 'F_Input Override'!J2528 ), 'F_Inputs - BP'!J2528, 'F_Input Override'!J2528 ) )</f>
        <v>0</v>
      </c>
      <c r="K2528" s="64" t="str">
        <f xml:space="preserve"> INDEX(Lookup!C:C, MATCH('Inp - BP final'!B2528, Lookup!B:B, 0),)</f>
        <v>Plus opex Total</v>
      </c>
    </row>
    <row r="2529" spans="1:11">
      <c r="A2529" t="s">
        <v>361</v>
      </c>
      <c r="B2529" t="s">
        <v>222</v>
      </c>
      <c r="C2529" t="s">
        <v>223</v>
      </c>
      <c r="D2529" t="s">
        <v>47</v>
      </c>
      <c r="E2529" t="s">
        <v>41</v>
      </c>
      <c r="F2529" s="58">
        <f xml:space="preserve"> IF( ISNA( 'F_Input Override'!F2529 ), "", IF( ISBLANK( 'F_Input Override'!F2529 ), 'F_Inputs - BP'!F2529, 'F_Input Override'!F2529 ) )</f>
        <v>0</v>
      </c>
      <c r="G2529" s="58">
        <f xml:space="preserve"> IF( ISNA( 'F_Input Override'!G2529 ), "", IF( ISBLANK( 'F_Input Override'!G2529 ), 'F_Inputs - BP'!G2529, 'F_Input Override'!G2529 ) )</f>
        <v>0</v>
      </c>
      <c r="H2529" s="58">
        <f xml:space="preserve"> IF( ISNA( 'F_Input Override'!H2529 ), "", IF( ISBLANK( 'F_Input Override'!H2529 ), 'F_Inputs - BP'!H2529, 'F_Input Override'!H2529 ) )</f>
        <v>0</v>
      </c>
      <c r="I2529" s="58">
        <f xml:space="preserve"> IF( ISNA( 'F_Input Override'!I2529 ), "", IF( ISBLANK( 'F_Input Override'!I2529 ), 'F_Inputs - BP'!I2529, 'F_Input Override'!I2529 ) )</f>
        <v>0</v>
      </c>
      <c r="J2529" s="58">
        <f xml:space="preserve"> IF( ISNA( 'F_Input Override'!J2529 ), "", IF( ISBLANK( 'F_Input Override'!J2529 ), 'F_Inputs - BP'!J2529, 'F_Input Override'!J2529 ) )</f>
        <v>0</v>
      </c>
      <c r="K2529" s="64" t="str">
        <f xml:space="preserve"> INDEX(Lookup!C:C, MATCH('Inp - BP final'!B2529, Lookup!B:B, 0),)</f>
        <v>Plus totex WWN+</v>
      </c>
    </row>
    <row r="2530" spans="1:11">
      <c r="A2530" t="s">
        <v>361</v>
      </c>
      <c r="B2530" t="s">
        <v>224</v>
      </c>
      <c r="C2530" t="s">
        <v>225</v>
      </c>
      <c r="D2530" t="s">
        <v>47</v>
      </c>
      <c r="E2530" t="s">
        <v>41</v>
      </c>
      <c r="F2530" s="58">
        <f xml:space="preserve"> IF( ISNA( 'F_Input Override'!F2530 ), "", IF( ISBLANK( 'F_Input Override'!F2530 ), 'F_Inputs - BP'!F2530, 'F_Input Override'!F2530 ) )</f>
        <v>0</v>
      </c>
      <c r="G2530" s="58">
        <f xml:space="preserve"> IF( ISNA( 'F_Input Override'!G2530 ), "", IF( ISBLANK( 'F_Input Override'!G2530 ), 'F_Inputs - BP'!G2530, 'F_Input Override'!G2530 ) )</f>
        <v>0</v>
      </c>
      <c r="H2530" s="58">
        <f xml:space="preserve"> IF( ISNA( 'F_Input Override'!H2530 ), "", IF( ISBLANK( 'F_Input Override'!H2530 ), 'F_Inputs - BP'!H2530, 'F_Input Override'!H2530 ) )</f>
        <v>0</v>
      </c>
      <c r="I2530" s="58">
        <f xml:space="preserve"> IF( ISNA( 'F_Input Override'!I2530 ), "", IF( ISBLANK( 'F_Input Override'!I2530 ), 'F_Inputs - BP'!I2530, 'F_Input Override'!I2530 ) )</f>
        <v>0</v>
      </c>
      <c r="J2530" s="58">
        <f xml:space="preserve"> IF( ISNA( 'F_Input Override'!J2530 ), "", IF( ISBLANK( 'F_Input Override'!J2530 ), 'F_Inputs - BP'!J2530, 'F_Input Override'!J2530 ) )</f>
        <v>0</v>
      </c>
      <c r="K2530" s="64" t="str">
        <f xml:space="preserve"> INDEX(Lookup!C:C, MATCH('Inp - BP final'!B2530, Lookup!B:B, 0),)</f>
        <v>Plus totex WWN+</v>
      </c>
    </row>
    <row r="2531" spans="1:11">
      <c r="A2531" t="s">
        <v>361</v>
      </c>
      <c r="B2531" t="s">
        <v>226</v>
      </c>
      <c r="C2531" t="s">
        <v>227</v>
      </c>
      <c r="D2531" t="s">
        <v>47</v>
      </c>
      <c r="E2531" t="s">
        <v>41</v>
      </c>
      <c r="F2531" s="58">
        <f xml:space="preserve"> IF( ISNA( 'F_Input Override'!F2531 ), "", IF( ISBLANK( 'F_Input Override'!F2531 ), 'F_Inputs - BP'!F2531, 'F_Input Override'!F2531 ) )</f>
        <v>0</v>
      </c>
      <c r="G2531" s="58">
        <f xml:space="preserve"> IF( ISNA( 'F_Input Override'!G2531 ), "", IF( ISBLANK( 'F_Input Override'!G2531 ), 'F_Inputs - BP'!G2531, 'F_Input Override'!G2531 ) )</f>
        <v>0</v>
      </c>
      <c r="H2531" s="58">
        <f xml:space="preserve"> IF( ISNA( 'F_Input Override'!H2531 ), "", IF( ISBLANK( 'F_Input Override'!H2531 ), 'F_Inputs - BP'!H2531, 'F_Input Override'!H2531 ) )</f>
        <v>0</v>
      </c>
      <c r="I2531" s="58">
        <f xml:space="preserve"> IF( ISNA( 'F_Input Override'!I2531 ), "", IF( ISBLANK( 'F_Input Override'!I2531 ), 'F_Inputs - BP'!I2531, 'F_Input Override'!I2531 ) )</f>
        <v>0</v>
      </c>
      <c r="J2531" s="58">
        <f xml:space="preserve"> IF( ISNA( 'F_Input Override'!J2531 ), "", IF( ISBLANK( 'F_Input Override'!J2531 ), 'F_Inputs - BP'!J2531, 'F_Input Override'!J2531 ) )</f>
        <v>0</v>
      </c>
      <c r="K2531" s="64" t="str">
        <f xml:space="preserve"> INDEX(Lookup!C:C, MATCH('Inp - BP final'!B2531, Lookup!B:B, 0),)</f>
        <v>Plus totex WWN+</v>
      </c>
    </row>
    <row r="2532" spans="1:11">
      <c r="A2532" t="s">
        <v>361</v>
      </c>
      <c r="B2532" t="s">
        <v>228</v>
      </c>
      <c r="C2532" t="s">
        <v>229</v>
      </c>
      <c r="D2532" t="s">
        <v>47</v>
      </c>
      <c r="E2532" t="s">
        <v>41</v>
      </c>
      <c r="F2532" s="58">
        <f xml:space="preserve"> IF( ISNA( 'F_Input Override'!F2532 ), "", IF( ISBLANK( 'F_Input Override'!F2532 ), 'F_Inputs - BP'!F2532, 'F_Input Override'!F2532 ) )</f>
        <v>0</v>
      </c>
      <c r="G2532" s="58">
        <f xml:space="preserve"> IF( ISNA( 'F_Input Override'!G2532 ), "", IF( ISBLANK( 'F_Input Override'!G2532 ), 'F_Inputs - BP'!G2532, 'F_Input Override'!G2532 ) )</f>
        <v>0</v>
      </c>
      <c r="H2532" s="58">
        <f xml:space="preserve"> IF( ISNA( 'F_Input Override'!H2532 ), "", IF( ISBLANK( 'F_Input Override'!H2532 ), 'F_Inputs - BP'!H2532, 'F_Input Override'!H2532 ) )</f>
        <v>0</v>
      </c>
      <c r="I2532" s="58">
        <f xml:space="preserve"> IF( ISNA( 'F_Input Override'!I2532 ), "", IF( ISBLANK( 'F_Input Override'!I2532 ), 'F_Inputs - BP'!I2532, 'F_Input Override'!I2532 ) )</f>
        <v>0</v>
      </c>
      <c r="J2532" s="58">
        <f xml:space="preserve"> IF( ISNA( 'F_Input Override'!J2532 ), "", IF( ISBLANK( 'F_Input Override'!J2532 ), 'F_Inputs - BP'!J2532, 'F_Input Override'!J2532 ) )</f>
        <v>0</v>
      </c>
      <c r="K2532" s="64" t="str">
        <f xml:space="preserve"> INDEX(Lookup!C:C, MATCH('Inp - BP final'!B2532, Lookup!B:B, 0),)</f>
        <v>Plus totex WWN+</v>
      </c>
    </row>
    <row r="2533" spans="1:11">
      <c r="A2533" t="s">
        <v>361</v>
      </c>
      <c r="B2533" t="s">
        <v>230</v>
      </c>
      <c r="C2533" t="s">
        <v>231</v>
      </c>
      <c r="D2533" t="s">
        <v>47</v>
      </c>
      <c r="E2533" t="s">
        <v>41</v>
      </c>
      <c r="F2533" s="58">
        <f xml:space="preserve"> IF( ISNA( 'F_Input Override'!F2533 ), "", IF( ISBLANK( 'F_Input Override'!F2533 ), 'F_Inputs - BP'!F2533, 'F_Input Override'!F2533 ) )</f>
        <v>0</v>
      </c>
      <c r="G2533" s="58">
        <f xml:space="preserve"> IF( ISNA( 'F_Input Override'!G2533 ), "", IF( ISBLANK( 'F_Input Override'!G2533 ), 'F_Inputs - BP'!G2533, 'F_Input Override'!G2533 ) )</f>
        <v>0</v>
      </c>
      <c r="H2533" s="58">
        <f xml:space="preserve"> IF( ISNA( 'F_Input Override'!H2533 ), "", IF( ISBLANK( 'F_Input Override'!H2533 ), 'F_Inputs - BP'!H2533, 'F_Input Override'!H2533 ) )</f>
        <v>0</v>
      </c>
      <c r="I2533" s="58">
        <f xml:space="preserve"> IF( ISNA( 'F_Input Override'!I2533 ), "", IF( ISBLANK( 'F_Input Override'!I2533 ), 'F_Inputs - BP'!I2533, 'F_Input Override'!I2533 ) )</f>
        <v>0</v>
      </c>
      <c r="J2533" s="58">
        <f xml:space="preserve"> IF( ISNA( 'F_Input Override'!J2533 ), "", IF( ISBLANK( 'F_Input Override'!J2533 ), 'F_Inputs - BP'!J2533, 'F_Input Override'!J2533 ) )</f>
        <v>0</v>
      </c>
      <c r="K2533" s="64" t="str">
        <f xml:space="preserve"> INDEX(Lookup!C:C, MATCH('Inp - BP final'!B2533, Lookup!B:B, 0),)</f>
        <v>Plus totex WWN+</v>
      </c>
    </row>
    <row r="2534" spans="1:11">
      <c r="A2534" t="s">
        <v>361</v>
      </c>
      <c r="B2534" t="s">
        <v>232</v>
      </c>
      <c r="C2534" t="s">
        <v>233</v>
      </c>
      <c r="D2534" t="s">
        <v>47</v>
      </c>
      <c r="E2534" t="s">
        <v>41</v>
      </c>
      <c r="F2534" s="58">
        <f xml:space="preserve"> IF( ISNA( 'F_Input Override'!F2534 ), "", IF( ISBLANK( 'F_Input Override'!F2534 ), 'F_Inputs - BP'!F2534, 'F_Input Override'!F2534 ) )</f>
        <v>0</v>
      </c>
      <c r="G2534" s="58">
        <f xml:space="preserve"> IF( ISNA( 'F_Input Override'!G2534 ), "", IF( ISBLANK( 'F_Input Override'!G2534 ), 'F_Inputs - BP'!G2534, 'F_Input Override'!G2534 ) )</f>
        <v>0</v>
      </c>
      <c r="H2534" s="58">
        <f xml:space="preserve"> IF( ISNA( 'F_Input Override'!H2534 ), "", IF( ISBLANK( 'F_Input Override'!H2534 ), 'F_Inputs - BP'!H2534, 'F_Input Override'!H2534 ) )</f>
        <v>0</v>
      </c>
      <c r="I2534" s="58">
        <f xml:space="preserve"> IF( ISNA( 'F_Input Override'!I2534 ), "", IF( ISBLANK( 'F_Input Override'!I2534 ), 'F_Inputs - BP'!I2534, 'F_Input Override'!I2534 ) )</f>
        <v>0</v>
      </c>
      <c r="J2534" s="58">
        <f xml:space="preserve"> IF( ISNA( 'F_Input Override'!J2534 ), "", IF( ISBLANK( 'F_Input Override'!J2534 ), 'F_Inputs - BP'!J2534, 'F_Input Override'!J2534 ) )</f>
        <v>0</v>
      </c>
      <c r="K2534" s="64" t="str">
        <f xml:space="preserve"> INDEX(Lookup!C:C, MATCH('Inp - BP final'!B2534, Lookup!B:B, 0),)</f>
        <v>Plus totex BIO</v>
      </c>
    </row>
    <row r="2535" spans="1:11">
      <c r="A2535" t="s">
        <v>361</v>
      </c>
      <c r="B2535" t="s">
        <v>234</v>
      </c>
      <c r="C2535" t="s">
        <v>235</v>
      </c>
      <c r="D2535" t="s">
        <v>47</v>
      </c>
      <c r="E2535" t="s">
        <v>41</v>
      </c>
      <c r="F2535" s="58">
        <f xml:space="preserve"> IF( ISNA( 'F_Input Override'!F2535 ), "", IF( ISBLANK( 'F_Input Override'!F2535 ), 'F_Inputs - BP'!F2535, 'F_Input Override'!F2535 ) )</f>
        <v>0</v>
      </c>
      <c r="G2535" s="58">
        <f xml:space="preserve"> IF( ISNA( 'F_Input Override'!G2535 ), "", IF( ISBLANK( 'F_Input Override'!G2535 ), 'F_Inputs - BP'!G2535, 'F_Input Override'!G2535 ) )</f>
        <v>0</v>
      </c>
      <c r="H2535" s="58">
        <f xml:space="preserve"> IF( ISNA( 'F_Input Override'!H2535 ), "", IF( ISBLANK( 'F_Input Override'!H2535 ), 'F_Inputs - BP'!H2535, 'F_Input Override'!H2535 ) )</f>
        <v>0</v>
      </c>
      <c r="I2535" s="58">
        <f xml:space="preserve"> IF( ISNA( 'F_Input Override'!I2535 ), "", IF( ISBLANK( 'F_Input Override'!I2535 ), 'F_Inputs - BP'!I2535, 'F_Input Override'!I2535 ) )</f>
        <v>0</v>
      </c>
      <c r="J2535" s="58">
        <f xml:space="preserve"> IF( ISNA( 'F_Input Override'!J2535 ), "", IF( ISBLANK( 'F_Input Override'!J2535 ), 'F_Inputs - BP'!J2535, 'F_Input Override'!J2535 ) )</f>
        <v>0</v>
      </c>
      <c r="K2535" s="64" t="str">
        <f xml:space="preserve"> INDEX(Lookup!C:C, MATCH('Inp - BP final'!B2535, Lookup!B:B, 0),)</f>
        <v>Plus totex BIO</v>
      </c>
    </row>
    <row r="2536" spans="1:11">
      <c r="A2536" t="s">
        <v>361</v>
      </c>
      <c r="B2536" t="s">
        <v>236</v>
      </c>
      <c r="C2536" t="s">
        <v>237</v>
      </c>
      <c r="D2536" t="s">
        <v>47</v>
      </c>
      <c r="E2536" t="s">
        <v>41</v>
      </c>
      <c r="F2536" s="58">
        <f xml:space="preserve"> IF( ISNA( 'F_Input Override'!F2536 ), "", IF( ISBLANK( 'F_Input Override'!F2536 ), 'F_Inputs - BP'!F2536, 'F_Input Override'!F2536 ) )</f>
        <v>0</v>
      </c>
      <c r="G2536" s="58">
        <f xml:space="preserve"> IF( ISNA( 'F_Input Override'!G2536 ), "", IF( ISBLANK( 'F_Input Override'!G2536 ), 'F_Inputs - BP'!G2536, 'F_Input Override'!G2536 ) )</f>
        <v>0</v>
      </c>
      <c r="H2536" s="58">
        <f xml:space="preserve"> IF( ISNA( 'F_Input Override'!H2536 ), "", IF( ISBLANK( 'F_Input Override'!H2536 ), 'F_Inputs - BP'!H2536, 'F_Input Override'!H2536 ) )</f>
        <v>0</v>
      </c>
      <c r="I2536" s="58">
        <f xml:space="preserve"> IF( ISNA( 'F_Input Override'!I2536 ), "", IF( ISBLANK( 'F_Input Override'!I2536 ), 'F_Inputs - BP'!I2536, 'F_Input Override'!I2536 ) )</f>
        <v>0</v>
      </c>
      <c r="J2536" s="58">
        <f xml:space="preserve"> IF( ISNA( 'F_Input Override'!J2536 ), "", IF( ISBLANK( 'F_Input Override'!J2536 ), 'F_Inputs - BP'!J2536, 'F_Input Override'!J2536 ) )</f>
        <v>0</v>
      </c>
      <c r="K2536" s="64" t="str">
        <f xml:space="preserve"> INDEX(Lookup!C:C, MATCH('Inp - BP final'!B2536, Lookup!B:B, 0),)</f>
        <v>Plus totex BIO</v>
      </c>
    </row>
    <row r="2537" spans="1:11">
      <c r="A2537" t="s">
        <v>361</v>
      </c>
      <c r="B2537" t="s">
        <v>238</v>
      </c>
      <c r="C2537" t="s">
        <v>239</v>
      </c>
      <c r="D2537" t="s">
        <v>47</v>
      </c>
      <c r="E2537" t="s">
        <v>41</v>
      </c>
      <c r="F2537" s="58">
        <f xml:space="preserve"> IF( ISNA( 'F_Input Override'!F2537 ), "", IF( ISBLANK( 'F_Input Override'!F2537 ), 'F_Inputs - BP'!F2537, 'F_Input Override'!F2537 ) )</f>
        <v>0</v>
      </c>
      <c r="G2537" s="58">
        <f xml:space="preserve"> IF( ISNA( 'F_Input Override'!G2537 ), "", IF( ISBLANK( 'F_Input Override'!G2537 ), 'F_Inputs - BP'!G2537, 'F_Input Override'!G2537 ) )</f>
        <v>0</v>
      </c>
      <c r="H2537" s="58">
        <f xml:space="preserve"> IF( ISNA( 'F_Input Override'!H2537 ), "", IF( ISBLANK( 'F_Input Override'!H2537 ), 'F_Inputs - BP'!H2537, 'F_Input Override'!H2537 ) )</f>
        <v>0</v>
      </c>
      <c r="I2537" s="58">
        <f xml:space="preserve"> IF( ISNA( 'F_Input Override'!I2537 ), "", IF( ISBLANK( 'F_Input Override'!I2537 ), 'F_Inputs - BP'!I2537, 'F_Input Override'!I2537 ) )</f>
        <v>0</v>
      </c>
      <c r="J2537" s="58">
        <f xml:space="preserve"> IF( ISNA( 'F_Input Override'!J2537 ), "", IF( ISBLANK( 'F_Input Override'!J2537 ), 'F_Inputs - BP'!J2537, 'F_Input Override'!J2537 ) )</f>
        <v>0</v>
      </c>
      <c r="K2537" s="64" t="str">
        <f xml:space="preserve"> INDEX(Lookup!C:C, MATCH('Inp - BP final'!B2537, Lookup!B:B, 0),)</f>
        <v>Plus totex ADDN1</v>
      </c>
    </row>
    <row r="2538" spans="1:11">
      <c r="A2538" t="s">
        <v>361</v>
      </c>
      <c r="B2538" t="s">
        <v>240</v>
      </c>
      <c r="C2538" t="s">
        <v>241</v>
      </c>
      <c r="D2538" t="s">
        <v>47</v>
      </c>
      <c r="E2538" t="s">
        <v>41</v>
      </c>
      <c r="F2538" s="58">
        <f xml:space="preserve"> IF( ISNA( 'F_Input Override'!F2538 ), "", IF( ISBLANK( 'F_Input Override'!F2538 ), 'F_Inputs - BP'!F2538, 'F_Input Override'!F2538 ) )</f>
        <v>0</v>
      </c>
      <c r="G2538" s="58">
        <f xml:space="preserve"> IF( ISNA( 'F_Input Override'!G2538 ), "", IF( ISBLANK( 'F_Input Override'!G2538 ), 'F_Inputs - BP'!G2538, 'F_Input Override'!G2538 ) )</f>
        <v>0</v>
      </c>
      <c r="H2538" s="58">
        <f xml:space="preserve"> IF( ISNA( 'F_Input Override'!H2538 ), "", IF( ISBLANK( 'F_Input Override'!H2538 ), 'F_Inputs - BP'!H2538, 'F_Input Override'!H2538 ) )</f>
        <v>0</v>
      </c>
      <c r="I2538" s="58">
        <f xml:space="preserve"> IF( ISNA( 'F_Input Override'!I2538 ), "", IF( ISBLANK( 'F_Input Override'!I2538 ), 'F_Inputs - BP'!I2538, 'F_Input Override'!I2538 ) )</f>
        <v>0</v>
      </c>
      <c r="J2538" s="58">
        <f xml:space="preserve"> IF( ISNA( 'F_Input Override'!J2538 ), "", IF( ISBLANK( 'F_Input Override'!J2538 ), 'F_Inputs - BP'!J2538, 'F_Input Override'!J2538 ) )</f>
        <v>0</v>
      </c>
      <c r="K2538" s="64" t="str">
        <f xml:space="preserve"> INDEX(Lookup!C:C, MATCH('Inp - BP final'!B2538, Lookup!B:B, 0),)</f>
        <v>Plus totex ADDN2</v>
      </c>
    </row>
    <row r="2539" spans="1:11">
      <c r="A2539" t="s">
        <v>361</v>
      </c>
      <c r="B2539" t="s">
        <v>242</v>
      </c>
      <c r="C2539" t="s">
        <v>243</v>
      </c>
      <c r="D2539" t="s">
        <v>47</v>
      </c>
      <c r="E2539" t="s">
        <v>41</v>
      </c>
      <c r="F2539" s="58">
        <f xml:space="preserve"> IF( ISNA( 'F_Input Override'!F2539 ), "", IF( ISBLANK( 'F_Input Override'!F2539 ), 'F_Inputs - BP'!F2539, 'F_Input Override'!F2539 ) )</f>
        <v>0</v>
      </c>
      <c r="G2539" s="58">
        <f xml:space="preserve"> IF( ISNA( 'F_Input Override'!G2539 ), "", IF( ISBLANK( 'F_Input Override'!G2539 ), 'F_Inputs - BP'!G2539, 'F_Input Override'!G2539 ) )</f>
        <v>0</v>
      </c>
      <c r="H2539" s="58">
        <f xml:space="preserve"> IF( ISNA( 'F_Input Override'!H2539 ), "", IF( ISBLANK( 'F_Input Override'!H2539 ), 'F_Inputs - BP'!H2539, 'F_Input Override'!H2539 ) )</f>
        <v>0</v>
      </c>
      <c r="I2539" s="58">
        <f xml:space="preserve"> IF( ISNA( 'F_Input Override'!I2539 ), "", IF( ISBLANK( 'F_Input Override'!I2539 ), 'F_Inputs - BP'!I2539, 'F_Input Override'!I2539 ) )</f>
        <v>0</v>
      </c>
      <c r="J2539" s="58">
        <f xml:space="preserve"> IF( ISNA( 'F_Input Override'!J2539 ), "", IF( ISBLANK( 'F_Input Override'!J2539 ), 'F_Inputs - BP'!J2539, 'F_Input Override'!J2539 ) )</f>
        <v>0</v>
      </c>
      <c r="K2539" s="64" t="str">
        <f xml:space="preserve"> INDEX(Lookup!C:C, MATCH('Inp - BP final'!B2539, Lookup!B:B, 0),)</f>
        <v>Plus totex Total</v>
      </c>
    </row>
    <row r="2540" spans="1:11">
      <c r="A2540" t="s">
        <v>361</v>
      </c>
      <c r="B2540" t="s">
        <v>244</v>
      </c>
      <c r="C2540" t="s">
        <v>245</v>
      </c>
      <c r="D2540" t="s">
        <v>47</v>
      </c>
      <c r="E2540" t="s">
        <v>41</v>
      </c>
      <c r="F2540" s="58" t="str">
        <f xml:space="preserve"> IF( ISNA( 'F_Input Override'!F2540 ), "", IF( ISBLANK( 'F_Input Override'!F2540 ), 'F_Inputs - BP'!F2540, 'F_Input Override'!F2540 ) )</f>
        <v/>
      </c>
      <c r="G2540" s="58" t="str">
        <f xml:space="preserve"> IF( ISNA( 'F_Input Override'!G2540 ), "", IF( ISBLANK( 'F_Input Override'!G2540 ), 'F_Inputs - BP'!G2540, 'F_Input Override'!G2540 ) )</f>
        <v/>
      </c>
      <c r="H2540" s="58" t="str">
        <f xml:space="preserve"> IF( ISNA( 'F_Input Override'!H2540 ), "", IF( ISBLANK( 'F_Input Override'!H2540 ), 'F_Inputs - BP'!H2540, 'F_Input Override'!H2540 ) )</f>
        <v/>
      </c>
      <c r="I2540" s="58" t="str">
        <f xml:space="preserve"> IF( ISNA( 'F_Input Override'!I2540 ), "", IF( ISBLANK( 'F_Input Override'!I2540 ), 'F_Inputs - BP'!I2540, 'F_Input Override'!I2540 ) )</f>
        <v/>
      </c>
      <c r="J2540" s="58" t="str">
        <f xml:space="preserve"> IF( ISNA( 'F_Input Override'!J2540 ), "", IF( ISBLANK( 'F_Input Override'!J2540 ), 'F_Inputs - BP'!J2540, 'F_Input Override'!J2540 ) )</f>
        <v/>
      </c>
      <c r="K2540" s="64" t="str">
        <f xml:space="preserve"> INDEX(Lookup!C:C, MATCH('Inp - BP final'!B2540, Lookup!B:B, 0),)</f>
        <v>Plus capex WWN+</v>
      </c>
    </row>
    <row r="2541" spans="1:11">
      <c r="A2541" t="s">
        <v>361</v>
      </c>
      <c r="B2541" t="s">
        <v>246</v>
      </c>
      <c r="C2541" t="s">
        <v>247</v>
      </c>
      <c r="D2541" t="s">
        <v>47</v>
      </c>
      <c r="E2541" t="s">
        <v>41</v>
      </c>
      <c r="F2541" s="58" t="str">
        <f xml:space="preserve"> IF( ISNA( 'F_Input Override'!F2541 ), "", IF( ISBLANK( 'F_Input Override'!F2541 ), 'F_Inputs - BP'!F2541, 'F_Input Override'!F2541 ) )</f>
        <v/>
      </c>
      <c r="G2541" s="58" t="str">
        <f xml:space="preserve"> IF( ISNA( 'F_Input Override'!G2541 ), "", IF( ISBLANK( 'F_Input Override'!G2541 ), 'F_Inputs - BP'!G2541, 'F_Input Override'!G2541 ) )</f>
        <v/>
      </c>
      <c r="H2541" s="58" t="str">
        <f xml:space="preserve"> IF( ISNA( 'F_Input Override'!H2541 ), "", IF( ISBLANK( 'F_Input Override'!H2541 ), 'F_Inputs - BP'!H2541, 'F_Input Override'!H2541 ) )</f>
        <v/>
      </c>
      <c r="I2541" s="58" t="str">
        <f xml:space="preserve"> IF( ISNA( 'F_Input Override'!I2541 ), "", IF( ISBLANK( 'F_Input Override'!I2541 ), 'F_Inputs - BP'!I2541, 'F_Input Override'!I2541 ) )</f>
        <v/>
      </c>
      <c r="J2541" s="58" t="str">
        <f xml:space="preserve"> IF( ISNA( 'F_Input Override'!J2541 ), "", IF( ISBLANK( 'F_Input Override'!J2541 ), 'F_Inputs - BP'!J2541, 'F_Input Override'!J2541 ) )</f>
        <v/>
      </c>
      <c r="K2541" s="64" t="str">
        <f xml:space="preserve"> INDEX(Lookup!C:C, MATCH('Inp - BP final'!B2541, Lookup!B:B, 0),)</f>
        <v>Plus capex WWN+</v>
      </c>
    </row>
    <row r="2542" spans="1:11">
      <c r="A2542" t="s">
        <v>361</v>
      </c>
      <c r="B2542" t="s">
        <v>248</v>
      </c>
      <c r="C2542" t="s">
        <v>249</v>
      </c>
      <c r="D2542" t="s">
        <v>47</v>
      </c>
      <c r="E2542" t="s">
        <v>41</v>
      </c>
      <c r="F2542" s="58" t="str">
        <f xml:space="preserve"> IF( ISNA( 'F_Input Override'!F2542 ), "", IF( ISBLANK( 'F_Input Override'!F2542 ), 'F_Inputs - BP'!F2542, 'F_Input Override'!F2542 ) )</f>
        <v/>
      </c>
      <c r="G2542" s="58" t="str">
        <f xml:space="preserve"> IF( ISNA( 'F_Input Override'!G2542 ), "", IF( ISBLANK( 'F_Input Override'!G2542 ), 'F_Inputs - BP'!G2542, 'F_Input Override'!G2542 ) )</f>
        <v/>
      </c>
      <c r="H2542" s="58" t="str">
        <f xml:space="preserve"> IF( ISNA( 'F_Input Override'!H2542 ), "", IF( ISBLANK( 'F_Input Override'!H2542 ), 'F_Inputs - BP'!H2542, 'F_Input Override'!H2542 ) )</f>
        <v/>
      </c>
      <c r="I2542" s="58" t="str">
        <f xml:space="preserve"> IF( ISNA( 'F_Input Override'!I2542 ), "", IF( ISBLANK( 'F_Input Override'!I2542 ), 'F_Inputs - BP'!I2542, 'F_Input Override'!I2542 ) )</f>
        <v/>
      </c>
      <c r="J2542" s="58" t="str">
        <f xml:space="preserve"> IF( ISNA( 'F_Input Override'!J2542 ), "", IF( ISBLANK( 'F_Input Override'!J2542 ), 'F_Inputs - BP'!J2542, 'F_Input Override'!J2542 ) )</f>
        <v/>
      </c>
      <c r="K2542" s="64" t="str">
        <f xml:space="preserve"> INDEX(Lookup!C:C, MATCH('Inp - BP final'!B2542, Lookup!B:B, 0),)</f>
        <v>Plus capex WWN+</v>
      </c>
    </row>
    <row r="2543" spans="1:11">
      <c r="A2543" t="s">
        <v>361</v>
      </c>
      <c r="B2543" t="s">
        <v>250</v>
      </c>
      <c r="C2543" t="s">
        <v>251</v>
      </c>
      <c r="D2543" t="s">
        <v>47</v>
      </c>
      <c r="E2543" t="s">
        <v>41</v>
      </c>
      <c r="F2543" s="58" t="str">
        <f xml:space="preserve"> IF( ISNA( 'F_Input Override'!F2543 ), "", IF( ISBLANK( 'F_Input Override'!F2543 ), 'F_Inputs - BP'!F2543, 'F_Input Override'!F2543 ) )</f>
        <v/>
      </c>
      <c r="G2543" s="58" t="str">
        <f xml:space="preserve"> IF( ISNA( 'F_Input Override'!G2543 ), "", IF( ISBLANK( 'F_Input Override'!G2543 ), 'F_Inputs - BP'!G2543, 'F_Input Override'!G2543 ) )</f>
        <v/>
      </c>
      <c r="H2543" s="58" t="str">
        <f xml:space="preserve"> IF( ISNA( 'F_Input Override'!H2543 ), "", IF( ISBLANK( 'F_Input Override'!H2543 ), 'F_Inputs - BP'!H2543, 'F_Input Override'!H2543 ) )</f>
        <v/>
      </c>
      <c r="I2543" s="58" t="str">
        <f xml:space="preserve"> IF( ISNA( 'F_Input Override'!I2543 ), "", IF( ISBLANK( 'F_Input Override'!I2543 ), 'F_Inputs - BP'!I2543, 'F_Input Override'!I2543 ) )</f>
        <v/>
      </c>
      <c r="J2543" s="58" t="str">
        <f xml:space="preserve"> IF( ISNA( 'F_Input Override'!J2543 ), "", IF( ISBLANK( 'F_Input Override'!J2543 ), 'F_Inputs - BP'!J2543, 'F_Input Override'!J2543 ) )</f>
        <v/>
      </c>
      <c r="K2543" s="64" t="str">
        <f xml:space="preserve"> INDEX(Lookup!C:C, MATCH('Inp - BP final'!B2543, Lookup!B:B, 0),)</f>
        <v>Plus capex WWN+</v>
      </c>
    </row>
    <row r="2544" spans="1:11">
      <c r="A2544" t="s">
        <v>361</v>
      </c>
      <c r="B2544" t="s">
        <v>252</v>
      </c>
      <c r="C2544" t="s">
        <v>253</v>
      </c>
      <c r="D2544" t="s">
        <v>47</v>
      </c>
      <c r="E2544" t="s">
        <v>41</v>
      </c>
      <c r="F2544" s="58" t="str">
        <f xml:space="preserve"> IF( ISNA( 'F_Input Override'!F2544 ), "", IF( ISBLANK( 'F_Input Override'!F2544 ), 'F_Inputs - BP'!F2544, 'F_Input Override'!F2544 ) )</f>
        <v/>
      </c>
      <c r="G2544" s="58" t="str">
        <f xml:space="preserve"> IF( ISNA( 'F_Input Override'!G2544 ), "", IF( ISBLANK( 'F_Input Override'!G2544 ), 'F_Inputs - BP'!G2544, 'F_Input Override'!G2544 ) )</f>
        <v/>
      </c>
      <c r="H2544" s="58" t="str">
        <f xml:space="preserve"> IF( ISNA( 'F_Input Override'!H2544 ), "", IF( ISBLANK( 'F_Input Override'!H2544 ), 'F_Inputs - BP'!H2544, 'F_Input Override'!H2544 ) )</f>
        <v/>
      </c>
      <c r="I2544" s="58" t="str">
        <f xml:space="preserve"> IF( ISNA( 'F_Input Override'!I2544 ), "", IF( ISBLANK( 'F_Input Override'!I2544 ), 'F_Inputs - BP'!I2544, 'F_Input Override'!I2544 ) )</f>
        <v/>
      </c>
      <c r="J2544" s="58" t="str">
        <f xml:space="preserve"> IF( ISNA( 'F_Input Override'!J2544 ), "", IF( ISBLANK( 'F_Input Override'!J2544 ), 'F_Inputs - BP'!J2544, 'F_Input Override'!J2544 ) )</f>
        <v/>
      </c>
      <c r="K2544" s="64" t="str">
        <f xml:space="preserve"> INDEX(Lookup!C:C, MATCH('Inp - BP final'!B2544, Lookup!B:B, 0),)</f>
        <v>Plus capex WWN+</v>
      </c>
    </row>
    <row r="2545" spans="1:11">
      <c r="A2545" t="s">
        <v>361</v>
      </c>
      <c r="B2545" t="s">
        <v>254</v>
      </c>
      <c r="C2545" t="s">
        <v>255</v>
      </c>
      <c r="D2545" t="s">
        <v>47</v>
      </c>
      <c r="E2545" t="s">
        <v>41</v>
      </c>
      <c r="F2545" s="58" t="str">
        <f xml:space="preserve"> IF( ISNA( 'F_Input Override'!F2545 ), "", IF( ISBLANK( 'F_Input Override'!F2545 ), 'F_Inputs - BP'!F2545, 'F_Input Override'!F2545 ) )</f>
        <v/>
      </c>
      <c r="G2545" s="58" t="str">
        <f xml:space="preserve"> IF( ISNA( 'F_Input Override'!G2545 ), "", IF( ISBLANK( 'F_Input Override'!G2545 ), 'F_Inputs - BP'!G2545, 'F_Input Override'!G2545 ) )</f>
        <v/>
      </c>
      <c r="H2545" s="58" t="str">
        <f xml:space="preserve"> IF( ISNA( 'F_Input Override'!H2545 ), "", IF( ISBLANK( 'F_Input Override'!H2545 ), 'F_Inputs - BP'!H2545, 'F_Input Override'!H2545 ) )</f>
        <v/>
      </c>
      <c r="I2545" s="58" t="str">
        <f xml:space="preserve"> IF( ISNA( 'F_Input Override'!I2545 ), "", IF( ISBLANK( 'F_Input Override'!I2545 ), 'F_Inputs - BP'!I2545, 'F_Input Override'!I2545 ) )</f>
        <v/>
      </c>
      <c r="J2545" s="58" t="str">
        <f xml:space="preserve"> IF( ISNA( 'F_Input Override'!J2545 ), "", IF( ISBLANK( 'F_Input Override'!J2545 ), 'F_Inputs - BP'!J2545, 'F_Input Override'!J2545 ) )</f>
        <v/>
      </c>
      <c r="K2545" s="64" t="str">
        <f xml:space="preserve"> INDEX(Lookup!C:C, MATCH('Inp - BP final'!B2545, Lookup!B:B, 0),)</f>
        <v>Plus capex BIO</v>
      </c>
    </row>
    <row r="2546" spans="1:11">
      <c r="A2546" t="s">
        <v>361</v>
      </c>
      <c r="B2546" t="s">
        <v>256</v>
      </c>
      <c r="C2546" t="s">
        <v>257</v>
      </c>
      <c r="D2546" t="s">
        <v>47</v>
      </c>
      <c r="E2546" t="s">
        <v>41</v>
      </c>
      <c r="F2546" s="58" t="str">
        <f xml:space="preserve"> IF( ISNA( 'F_Input Override'!F2546 ), "", IF( ISBLANK( 'F_Input Override'!F2546 ), 'F_Inputs - BP'!F2546, 'F_Input Override'!F2546 ) )</f>
        <v/>
      </c>
      <c r="G2546" s="58" t="str">
        <f xml:space="preserve"> IF( ISNA( 'F_Input Override'!G2546 ), "", IF( ISBLANK( 'F_Input Override'!G2546 ), 'F_Inputs - BP'!G2546, 'F_Input Override'!G2546 ) )</f>
        <v/>
      </c>
      <c r="H2546" s="58" t="str">
        <f xml:space="preserve"> IF( ISNA( 'F_Input Override'!H2546 ), "", IF( ISBLANK( 'F_Input Override'!H2546 ), 'F_Inputs - BP'!H2546, 'F_Input Override'!H2546 ) )</f>
        <v/>
      </c>
      <c r="I2546" s="58" t="str">
        <f xml:space="preserve"> IF( ISNA( 'F_Input Override'!I2546 ), "", IF( ISBLANK( 'F_Input Override'!I2546 ), 'F_Inputs - BP'!I2546, 'F_Input Override'!I2546 ) )</f>
        <v/>
      </c>
      <c r="J2546" s="58" t="str">
        <f xml:space="preserve"> IF( ISNA( 'F_Input Override'!J2546 ), "", IF( ISBLANK( 'F_Input Override'!J2546 ), 'F_Inputs - BP'!J2546, 'F_Input Override'!J2546 ) )</f>
        <v/>
      </c>
      <c r="K2546" s="64" t="str">
        <f xml:space="preserve"> INDEX(Lookup!C:C, MATCH('Inp - BP final'!B2546, Lookup!B:B, 0),)</f>
        <v>Plus capex BIO</v>
      </c>
    </row>
    <row r="2547" spans="1:11">
      <c r="A2547" t="s">
        <v>361</v>
      </c>
      <c r="B2547" t="s">
        <v>258</v>
      </c>
      <c r="C2547" t="s">
        <v>259</v>
      </c>
      <c r="D2547" t="s">
        <v>47</v>
      </c>
      <c r="E2547" t="s">
        <v>41</v>
      </c>
      <c r="F2547" s="58" t="str">
        <f xml:space="preserve"> IF( ISNA( 'F_Input Override'!F2547 ), "", IF( ISBLANK( 'F_Input Override'!F2547 ), 'F_Inputs - BP'!F2547, 'F_Input Override'!F2547 ) )</f>
        <v/>
      </c>
      <c r="G2547" s="58" t="str">
        <f xml:space="preserve"> IF( ISNA( 'F_Input Override'!G2547 ), "", IF( ISBLANK( 'F_Input Override'!G2547 ), 'F_Inputs - BP'!G2547, 'F_Input Override'!G2547 ) )</f>
        <v/>
      </c>
      <c r="H2547" s="58" t="str">
        <f xml:space="preserve"> IF( ISNA( 'F_Input Override'!H2547 ), "", IF( ISBLANK( 'F_Input Override'!H2547 ), 'F_Inputs - BP'!H2547, 'F_Input Override'!H2547 ) )</f>
        <v/>
      </c>
      <c r="I2547" s="58" t="str">
        <f xml:space="preserve"> IF( ISNA( 'F_Input Override'!I2547 ), "", IF( ISBLANK( 'F_Input Override'!I2547 ), 'F_Inputs - BP'!I2547, 'F_Input Override'!I2547 ) )</f>
        <v/>
      </c>
      <c r="J2547" s="58" t="str">
        <f xml:space="preserve"> IF( ISNA( 'F_Input Override'!J2547 ), "", IF( ISBLANK( 'F_Input Override'!J2547 ), 'F_Inputs - BP'!J2547, 'F_Input Override'!J2547 ) )</f>
        <v/>
      </c>
      <c r="K2547" s="64" t="str">
        <f xml:space="preserve"> INDEX(Lookup!C:C, MATCH('Inp - BP final'!B2547, Lookup!B:B, 0),)</f>
        <v>Plus capex BIO</v>
      </c>
    </row>
    <row r="2548" spans="1:11">
      <c r="A2548" t="s">
        <v>361</v>
      </c>
      <c r="B2548" t="s">
        <v>260</v>
      </c>
      <c r="C2548" t="s">
        <v>261</v>
      </c>
      <c r="D2548" t="s">
        <v>47</v>
      </c>
      <c r="E2548" t="s">
        <v>41</v>
      </c>
      <c r="F2548" s="58" t="str">
        <f xml:space="preserve"> IF( ISNA( 'F_Input Override'!F2548 ), "", IF( ISBLANK( 'F_Input Override'!F2548 ), 'F_Inputs - BP'!F2548, 'F_Input Override'!F2548 ) )</f>
        <v/>
      </c>
      <c r="G2548" s="58" t="str">
        <f xml:space="preserve"> IF( ISNA( 'F_Input Override'!G2548 ), "", IF( ISBLANK( 'F_Input Override'!G2548 ), 'F_Inputs - BP'!G2548, 'F_Input Override'!G2548 ) )</f>
        <v/>
      </c>
      <c r="H2548" s="58" t="str">
        <f xml:space="preserve"> IF( ISNA( 'F_Input Override'!H2548 ), "", IF( ISBLANK( 'F_Input Override'!H2548 ), 'F_Inputs - BP'!H2548, 'F_Input Override'!H2548 ) )</f>
        <v/>
      </c>
      <c r="I2548" s="58" t="str">
        <f xml:space="preserve"> IF( ISNA( 'F_Input Override'!I2548 ), "", IF( ISBLANK( 'F_Input Override'!I2548 ), 'F_Inputs - BP'!I2548, 'F_Input Override'!I2548 ) )</f>
        <v/>
      </c>
      <c r="J2548" s="58" t="str">
        <f xml:space="preserve"> IF( ISNA( 'F_Input Override'!J2548 ), "", IF( ISBLANK( 'F_Input Override'!J2548 ), 'F_Inputs - BP'!J2548, 'F_Input Override'!J2548 ) )</f>
        <v/>
      </c>
      <c r="K2548" s="64" t="str">
        <f xml:space="preserve"> INDEX(Lookup!C:C, MATCH('Inp - BP final'!B2548, Lookup!B:B, 0),)</f>
        <v>Plus capex ADDN1</v>
      </c>
    </row>
    <row r="2549" spans="1:11">
      <c r="A2549" t="s">
        <v>361</v>
      </c>
      <c r="B2549" t="s">
        <v>262</v>
      </c>
      <c r="C2549" t="s">
        <v>263</v>
      </c>
      <c r="D2549" t="s">
        <v>47</v>
      </c>
      <c r="E2549" t="s">
        <v>41</v>
      </c>
      <c r="F2549" s="58" t="str">
        <f xml:space="preserve"> IF( ISNA( 'F_Input Override'!F2549 ), "", IF( ISBLANK( 'F_Input Override'!F2549 ), 'F_Inputs - BP'!F2549, 'F_Input Override'!F2549 ) )</f>
        <v/>
      </c>
      <c r="G2549" s="58" t="str">
        <f xml:space="preserve"> IF( ISNA( 'F_Input Override'!G2549 ), "", IF( ISBLANK( 'F_Input Override'!G2549 ), 'F_Inputs - BP'!G2549, 'F_Input Override'!G2549 ) )</f>
        <v/>
      </c>
      <c r="H2549" s="58" t="str">
        <f xml:space="preserve"> IF( ISNA( 'F_Input Override'!H2549 ), "", IF( ISBLANK( 'F_Input Override'!H2549 ), 'F_Inputs - BP'!H2549, 'F_Input Override'!H2549 ) )</f>
        <v/>
      </c>
      <c r="I2549" s="58" t="str">
        <f xml:space="preserve"> IF( ISNA( 'F_Input Override'!I2549 ), "", IF( ISBLANK( 'F_Input Override'!I2549 ), 'F_Inputs - BP'!I2549, 'F_Input Override'!I2549 ) )</f>
        <v/>
      </c>
      <c r="J2549" s="58" t="str">
        <f xml:space="preserve"> IF( ISNA( 'F_Input Override'!J2549 ), "", IF( ISBLANK( 'F_Input Override'!J2549 ), 'F_Inputs - BP'!J2549, 'F_Input Override'!J2549 ) )</f>
        <v/>
      </c>
      <c r="K2549" s="64" t="str">
        <f xml:space="preserve"> INDEX(Lookup!C:C, MATCH('Inp - BP final'!B2549, Lookup!B:B, 0),)</f>
        <v>Plus capex ADDN2</v>
      </c>
    </row>
    <row r="2550" spans="1:11">
      <c r="A2550" t="s">
        <v>361</v>
      </c>
      <c r="B2550" t="s">
        <v>264</v>
      </c>
      <c r="C2550" t="s">
        <v>265</v>
      </c>
      <c r="D2550" t="s">
        <v>47</v>
      </c>
      <c r="E2550" t="s">
        <v>41</v>
      </c>
      <c r="F2550" s="58">
        <f xml:space="preserve"> IF( ISNA( 'F_Input Override'!F2550 ), "", IF( ISBLANK( 'F_Input Override'!F2550 ), 'F_Inputs - BP'!F2550, 'F_Input Override'!F2550 ) )</f>
        <v>0</v>
      </c>
      <c r="G2550" s="58">
        <f xml:space="preserve"> IF( ISNA( 'F_Input Override'!G2550 ), "", IF( ISBLANK( 'F_Input Override'!G2550 ), 'F_Inputs - BP'!G2550, 'F_Input Override'!G2550 ) )</f>
        <v>0</v>
      </c>
      <c r="H2550" s="58">
        <f xml:space="preserve"> IF( ISNA( 'F_Input Override'!H2550 ), "", IF( ISBLANK( 'F_Input Override'!H2550 ), 'F_Inputs - BP'!H2550, 'F_Input Override'!H2550 ) )</f>
        <v>0</v>
      </c>
      <c r="I2550" s="58">
        <f xml:space="preserve"> IF( ISNA( 'F_Input Override'!I2550 ), "", IF( ISBLANK( 'F_Input Override'!I2550 ), 'F_Inputs - BP'!I2550, 'F_Input Override'!I2550 ) )</f>
        <v>0</v>
      </c>
      <c r="J2550" s="58">
        <f xml:space="preserve"> IF( ISNA( 'F_Input Override'!J2550 ), "", IF( ISBLANK( 'F_Input Override'!J2550 ), 'F_Inputs - BP'!J2550, 'F_Input Override'!J2550 ) )</f>
        <v>0</v>
      </c>
      <c r="K2550" s="64" t="str">
        <f xml:space="preserve"> INDEX(Lookup!C:C, MATCH('Inp - BP final'!B2550, Lookup!B:B, 0),)</f>
        <v>Plus capex Total</v>
      </c>
    </row>
    <row r="2551" spans="1:11">
      <c r="A2551" t="s">
        <v>361</v>
      </c>
      <c r="B2551" t="s">
        <v>266</v>
      </c>
      <c r="C2551" t="s">
        <v>267</v>
      </c>
      <c r="D2551" t="s">
        <v>47</v>
      </c>
      <c r="E2551" t="s">
        <v>41</v>
      </c>
      <c r="F2551" s="58" t="str">
        <f xml:space="preserve"> IF( ISNA( 'F_Input Override'!F2551 ), "", IF( ISBLANK( 'F_Input Override'!F2551 ), 'F_Inputs - BP'!F2551, 'F_Input Override'!F2551 ) )</f>
        <v/>
      </c>
      <c r="G2551" s="58" t="str">
        <f xml:space="preserve"> IF( ISNA( 'F_Input Override'!G2551 ), "", IF( ISBLANK( 'F_Input Override'!G2551 ), 'F_Inputs - BP'!G2551, 'F_Input Override'!G2551 ) )</f>
        <v/>
      </c>
      <c r="H2551" s="58" t="str">
        <f xml:space="preserve"> IF( ISNA( 'F_Input Override'!H2551 ), "", IF( ISBLANK( 'F_Input Override'!H2551 ), 'F_Inputs - BP'!H2551, 'F_Input Override'!H2551 ) )</f>
        <v/>
      </c>
      <c r="I2551" s="58" t="str">
        <f xml:space="preserve"> IF( ISNA( 'F_Input Override'!I2551 ), "", IF( ISBLANK( 'F_Input Override'!I2551 ), 'F_Inputs - BP'!I2551, 'F_Input Override'!I2551 ) )</f>
        <v/>
      </c>
      <c r="J2551" s="58" t="str">
        <f xml:space="preserve"> IF( ISNA( 'F_Input Override'!J2551 ), "", IF( ISBLANK( 'F_Input Override'!J2551 ), 'F_Inputs - BP'!J2551, 'F_Input Override'!J2551 ) )</f>
        <v/>
      </c>
      <c r="K2551" s="64" t="str">
        <f xml:space="preserve"> INDEX(Lookup!C:C, MATCH('Inp - BP final'!B2551, Lookup!B:B, 0),)</f>
        <v>Plus opex WWN+</v>
      </c>
    </row>
    <row r="2552" spans="1:11">
      <c r="A2552" t="s">
        <v>361</v>
      </c>
      <c r="B2552" t="s">
        <v>268</v>
      </c>
      <c r="C2552" t="s">
        <v>269</v>
      </c>
      <c r="D2552" t="s">
        <v>47</v>
      </c>
      <c r="E2552" t="s">
        <v>41</v>
      </c>
      <c r="F2552" s="58" t="str">
        <f xml:space="preserve"> IF( ISNA( 'F_Input Override'!F2552 ), "", IF( ISBLANK( 'F_Input Override'!F2552 ), 'F_Inputs - BP'!F2552, 'F_Input Override'!F2552 ) )</f>
        <v/>
      </c>
      <c r="G2552" s="58" t="str">
        <f xml:space="preserve"> IF( ISNA( 'F_Input Override'!G2552 ), "", IF( ISBLANK( 'F_Input Override'!G2552 ), 'F_Inputs - BP'!G2552, 'F_Input Override'!G2552 ) )</f>
        <v/>
      </c>
      <c r="H2552" s="58" t="str">
        <f xml:space="preserve"> IF( ISNA( 'F_Input Override'!H2552 ), "", IF( ISBLANK( 'F_Input Override'!H2552 ), 'F_Inputs - BP'!H2552, 'F_Input Override'!H2552 ) )</f>
        <v/>
      </c>
      <c r="I2552" s="58" t="str">
        <f xml:space="preserve"> IF( ISNA( 'F_Input Override'!I2552 ), "", IF( ISBLANK( 'F_Input Override'!I2552 ), 'F_Inputs - BP'!I2552, 'F_Input Override'!I2552 ) )</f>
        <v/>
      </c>
      <c r="J2552" s="58" t="str">
        <f xml:space="preserve"> IF( ISNA( 'F_Input Override'!J2552 ), "", IF( ISBLANK( 'F_Input Override'!J2552 ), 'F_Inputs - BP'!J2552, 'F_Input Override'!J2552 ) )</f>
        <v/>
      </c>
      <c r="K2552" s="64" t="str">
        <f xml:space="preserve"> INDEX(Lookup!C:C, MATCH('Inp - BP final'!B2552, Lookup!B:B, 0),)</f>
        <v>Plus opex WWN+</v>
      </c>
    </row>
    <row r="2553" spans="1:11">
      <c r="A2553" t="s">
        <v>361</v>
      </c>
      <c r="B2553" t="s">
        <v>270</v>
      </c>
      <c r="C2553" t="s">
        <v>271</v>
      </c>
      <c r="D2553" t="s">
        <v>47</v>
      </c>
      <c r="E2553" t="s">
        <v>41</v>
      </c>
      <c r="F2553" s="58" t="str">
        <f xml:space="preserve"> IF( ISNA( 'F_Input Override'!F2553 ), "", IF( ISBLANK( 'F_Input Override'!F2553 ), 'F_Inputs - BP'!F2553, 'F_Input Override'!F2553 ) )</f>
        <v/>
      </c>
      <c r="G2553" s="58" t="str">
        <f xml:space="preserve"> IF( ISNA( 'F_Input Override'!G2553 ), "", IF( ISBLANK( 'F_Input Override'!G2553 ), 'F_Inputs - BP'!G2553, 'F_Input Override'!G2553 ) )</f>
        <v/>
      </c>
      <c r="H2553" s="58" t="str">
        <f xml:space="preserve"> IF( ISNA( 'F_Input Override'!H2553 ), "", IF( ISBLANK( 'F_Input Override'!H2553 ), 'F_Inputs - BP'!H2553, 'F_Input Override'!H2553 ) )</f>
        <v/>
      </c>
      <c r="I2553" s="58" t="str">
        <f xml:space="preserve"> IF( ISNA( 'F_Input Override'!I2553 ), "", IF( ISBLANK( 'F_Input Override'!I2553 ), 'F_Inputs - BP'!I2553, 'F_Input Override'!I2553 ) )</f>
        <v/>
      </c>
      <c r="J2553" s="58" t="str">
        <f xml:space="preserve"> IF( ISNA( 'F_Input Override'!J2553 ), "", IF( ISBLANK( 'F_Input Override'!J2553 ), 'F_Inputs - BP'!J2553, 'F_Input Override'!J2553 ) )</f>
        <v/>
      </c>
      <c r="K2553" s="64" t="str">
        <f xml:space="preserve"> INDEX(Lookup!C:C, MATCH('Inp - BP final'!B2553, Lookup!B:B, 0),)</f>
        <v>Plus opex WWN+</v>
      </c>
    </row>
    <row r="2554" spans="1:11">
      <c r="A2554" t="s">
        <v>361</v>
      </c>
      <c r="B2554" t="s">
        <v>272</v>
      </c>
      <c r="C2554" t="s">
        <v>273</v>
      </c>
      <c r="D2554" t="s">
        <v>47</v>
      </c>
      <c r="E2554" t="s">
        <v>41</v>
      </c>
      <c r="F2554" s="58" t="str">
        <f xml:space="preserve"> IF( ISNA( 'F_Input Override'!F2554 ), "", IF( ISBLANK( 'F_Input Override'!F2554 ), 'F_Inputs - BP'!F2554, 'F_Input Override'!F2554 ) )</f>
        <v/>
      </c>
      <c r="G2554" s="58" t="str">
        <f xml:space="preserve"> IF( ISNA( 'F_Input Override'!G2554 ), "", IF( ISBLANK( 'F_Input Override'!G2554 ), 'F_Inputs - BP'!G2554, 'F_Input Override'!G2554 ) )</f>
        <v/>
      </c>
      <c r="H2554" s="58" t="str">
        <f xml:space="preserve"> IF( ISNA( 'F_Input Override'!H2554 ), "", IF( ISBLANK( 'F_Input Override'!H2554 ), 'F_Inputs - BP'!H2554, 'F_Input Override'!H2554 ) )</f>
        <v/>
      </c>
      <c r="I2554" s="58" t="str">
        <f xml:space="preserve"> IF( ISNA( 'F_Input Override'!I2554 ), "", IF( ISBLANK( 'F_Input Override'!I2554 ), 'F_Inputs - BP'!I2554, 'F_Input Override'!I2554 ) )</f>
        <v/>
      </c>
      <c r="J2554" s="58" t="str">
        <f xml:space="preserve"> IF( ISNA( 'F_Input Override'!J2554 ), "", IF( ISBLANK( 'F_Input Override'!J2554 ), 'F_Inputs - BP'!J2554, 'F_Input Override'!J2554 ) )</f>
        <v/>
      </c>
      <c r="K2554" s="64" t="str">
        <f xml:space="preserve"> INDEX(Lookup!C:C, MATCH('Inp - BP final'!B2554, Lookup!B:B, 0),)</f>
        <v>Plus opex WWN+</v>
      </c>
    </row>
    <row r="2555" spans="1:11">
      <c r="A2555" t="s">
        <v>361</v>
      </c>
      <c r="B2555" t="s">
        <v>274</v>
      </c>
      <c r="C2555" t="s">
        <v>275</v>
      </c>
      <c r="D2555" t="s">
        <v>47</v>
      </c>
      <c r="E2555" t="s">
        <v>41</v>
      </c>
      <c r="F2555" s="58" t="str">
        <f xml:space="preserve"> IF( ISNA( 'F_Input Override'!F2555 ), "", IF( ISBLANK( 'F_Input Override'!F2555 ), 'F_Inputs - BP'!F2555, 'F_Input Override'!F2555 ) )</f>
        <v/>
      </c>
      <c r="G2555" s="58" t="str">
        <f xml:space="preserve"> IF( ISNA( 'F_Input Override'!G2555 ), "", IF( ISBLANK( 'F_Input Override'!G2555 ), 'F_Inputs - BP'!G2555, 'F_Input Override'!G2555 ) )</f>
        <v/>
      </c>
      <c r="H2555" s="58" t="str">
        <f xml:space="preserve"> IF( ISNA( 'F_Input Override'!H2555 ), "", IF( ISBLANK( 'F_Input Override'!H2555 ), 'F_Inputs - BP'!H2555, 'F_Input Override'!H2555 ) )</f>
        <v/>
      </c>
      <c r="I2555" s="58" t="str">
        <f xml:space="preserve"> IF( ISNA( 'F_Input Override'!I2555 ), "", IF( ISBLANK( 'F_Input Override'!I2555 ), 'F_Inputs - BP'!I2555, 'F_Input Override'!I2555 ) )</f>
        <v/>
      </c>
      <c r="J2555" s="58" t="str">
        <f xml:space="preserve"> IF( ISNA( 'F_Input Override'!J2555 ), "", IF( ISBLANK( 'F_Input Override'!J2555 ), 'F_Inputs - BP'!J2555, 'F_Input Override'!J2555 ) )</f>
        <v/>
      </c>
      <c r="K2555" s="64" t="str">
        <f xml:space="preserve"> INDEX(Lookup!C:C, MATCH('Inp - BP final'!B2555, Lookup!B:B, 0),)</f>
        <v>Plus opex WWN+</v>
      </c>
    </row>
    <row r="2556" spans="1:11">
      <c r="A2556" t="s">
        <v>361</v>
      </c>
      <c r="B2556" t="s">
        <v>276</v>
      </c>
      <c r="C2556" t="s">
        <v>277</v>
      </c>
      <c r="D2556" t="s">
        <v>47</v>
      </c>
      <c r="E2556" t="s">
        <v>41</v>
      </c>
      <c r="F2556" s="58" t="str">
        <f xml:space="preserve"> IF( ISNA( 'F_Input Override'!F2556 ), "", IF( ISBLANK( 'F_Input Override'!F2556 ), 'F_Inputs - BP'!F2556, 'F_Input Override'!F2556 ) )</f>
        <v/>
      </c>
      <c r="G2556" s="58" t="str">
        <f xml:space="preserve"> IF( ISNA( 'F_Input Override'!G2556 ), "", IF( ISBLANK( 'F_Input Override'!G2556 ), 'F_Inputs - BP'!G2556, 'F_Input Override'!G2556 ) )</f>
        <v/>
      </c>
      <c r="H2556" s="58" t="str">
        <f xml:space="preserve"> IF( ISNA( 'F_Input Override'!H2556 ), "", IF( ISBLANK( 'F_Input Override'!H2556 ), 'F_Inputs - BP'!H2556, 'F_Input Override'!H2556 ) )</f>
        <v/>
      </c>
      <c r="I2556" s="58" t="str">
        <f xml:space="preserve"> IF( ISNA( 'F_Input Override'!I2556 ), "", IF( ISBLANK( 'F_Input Override'!I2556 ), 'F_Inputs - BP'!I2556, 'F_Input Override'!I2556 ) )</f>
        <v/>
      </c>
      <c r="J2556" s="58" t="str">
        <f xml:space="preserve"> IF( ISNA( 'F_Input Override'!J2556 ), "", IF( ISBLANK( 'F_Input Override'!J2556 ), 'F_Inputs - BP'!J2556, 'F_Input Override'!J2556 ) )</f>
        <v/>
      </c>
      <c r="K2556" s="64" t="str">
        <f xml:space="preserve"> INDEX(Lookup!C:C, MATCH('Inp - BP final'!B2556, Lookup!B:B, 0),)</f>
        <v>Plus opex BIO</v>
      </c>
    </row>
    <row r="2557" spans="1:11">
      <c r="A2557" t="s">
        <v>361</v>
      </c>
      <c r="B2557" t="s">
        <v>278</v>
      </c>
      <c r="C2557" t="s">
        <v>279</v>
      </c>
      <c r="D2557" t="s">
        <v>47</v>
      </c>
      <c r="E2557" t="s">
        <v>41</v>
      </c>
      <c r="F2557" s="58" t="str">
        <f xml:space="preserve"> IF( ISNA( 'F_Input Override'!F2557 ), "", IF( ISBLANK( 'F_Input Override'!F2557 ), 'F_Inputs - BP'!F2557, 'F_Input Override'!F2557 ) )</f>
        <v/>
      </c>
      <c r="G2557" s="58" t="str">
        <f xml:space="preserve"> IF( ISNA( 'F_Input Override'!G2557 ), "", IF( ISBLANK( 'F_Input Override'!G2557 ), 'F_Inputs - BP'!G2557, 'F_Input Override'!G2557 ) )</f>
        <v/>
      </c>
      <c r="H2557" s="58" t="str">
        <f xml:space="preserve"> IF( ISNA( 'F_Input Override'!H2557 ), "", IF( ISBLANK( 'F_Input Override'!H2557 ), 'F_Inputs - BP'!H2557, 'F_Input Override'!H2557 ) )</f>
        <v/>
      </c>
      <c r="I2557" s="58" t="str">
        <f xml:space="preserve"> IF( ISNA( 'F_Input Override'!I2557 ), "", IF( ISBLANK( 'F_Input Override'!I2557 ), 'F_Inputs - BP'!I2557, 'F_Input Override'!I2557 ) )</f>
        <v/>
      </c>
      <c r="J2557" s="58" t="str">
        <f xml:space="preserve"> IF( ISNA( 'F_Input Override'!J2557 ), "", IF( ISBLANK( 'F_Input Override'!J2557 ), 'F_Inputs - BP'!J2557, 'F_Input Override'!J2557 ) )</f>
        <v/>
      </c>
      <c r="K2557" s="64" t="str">
        <f xml:space="preserve"> INDEX(Lookup!C:C, MATCH('Inp - BP final'!B2557, Lookup!B:B, 0),)</f>
        <v>Plus opex BIO</v>
      </c>
    </row>
    <row r="2558" spans="1:11">
      <c r="A2558" t="s">
        <v>361</v>
      </c>
      <c r="B2558" t="s">
        <v>280</v>
      </c>
      <c r="C2558" t="s">
        <v>281</v>
      </c>
      <c r="D2558" t="s">
        <v>47</v>
      </c>
      <c r="E2558" t="s">
        <v>41</v>
      </c>
      <c r="F2558" s="58" t="str">
        <f xml:space="preserve"> IF( ISNA( 'F_Input Override'!F2558 ), "", IF( ISBLANK( 'F_Input Override'!F2558 ), 'F_Inputs - BP'!F2558, 'F_Input Override'!F2558 ) )</f>
        <v/>
      </c>
      <c r="G2558" s="58" t="str">
        <f xml:space="preserve"> IF( ISNA( 'F_Input Override'!G2558 ), "", IF( ISBLANK( 'F_Input Override'!G2558 ), 'F_Inputs - BP'!G2558, 'F_Input Override'!G2558 ) )</f>
        <v/>
      </c>
      <c r="H2558" s="58" t="str">
        <f xml:space="preserve"> IF( ISNA( 'F_Input Override'!H2558 ), "", IF( ISBLANK( 'F_Input Override'!H2558 ), 'F_Inputs - BP'!H2558, 'F_Input Override'!H2558 ) )</f>
        <v/>
      </c>
      <c r="I2558" s="58" t="str">
        <f xml:space="preserve"> IF( ISNA( 'F_Input Override'!I2558 ), "", IF( ISBLANK( 'F_Input Override'!I2558 ), 'F_Inputs - BP'!I2558, 'F_Input Override'!I2558 ) )</f>
        <v/>
      </c>
      <c r="J2558" s="58" t="str">
        <f xml:space="preserve"> IF( ISNA( 'F_Input Override'!J2558 ), "", IF( ISBLANK( 'F_Input Override'!J2558 ), 'F_Inputs - BP'!J2558, 'F_Input Override'!J2558 ) )</f>
        <v/>
      </c>
      <c r="K2558" s="64" t="str">
        <f xml:space="preserve"> INDEX(Lookup!C:C, MATCH('Inp - BP final'!B2558, Lookup!B:B, 0),)</f>
        <v>Plus opex BIO</v>
      </c>
    </row>
    <row r="2559" spans="1:11">
      <c r="A2559" t="s">
        <v>361</v>
      </c>
      <c r="B2559" t="s">
        <v>282</v>
      </c>
      <c r="C2559" t="s">
        <v>283</v>
      </c>
      <c r="D2559" t="s">
        <v>47</v>
      </c>
      <c r="E2559" t="s">
        <v>41</v>
      </c>
      <c r="F2559" s="58" t="str">
        <f xml:space="preserve"> IF( ISNA( 'F_Input Override'!F2559 ), "", IF( ISBLANK( 'F_Input Override'!F2559 ), 'F_Inputs - BP'!F2559, 'F_Input Override'!F2559 ) )</f>
        <v/>
      </c>
      <c r="G2559" s="58" t="str">
        <f xml:space="preserve"> IF( ISNA( 'F_Input Override'!G2559 ), "", IF( ISBLANK( 'F_Input Override'!G2559 ), 'F_Inputs - BP'!G2559, 'F_Input Override'!G2559 ) )</f>
        <v/>
      </c>
      <c r="H2559" s="58" t="str">
        <f xml:space="preserve"> IF( ISNA( 'F_Input Override'!H2559 ), "", IF( ISBLANK( 'F_Input Override'!H2559 ), 'F_Inputs - BP'!H2559, 'F_Input Override'!H2559 ) )</f>
        <v/>
      </c>
      <c r="I2559" s="58" t="str">
        <f xml:space="preserve"> IF( ISNA( 'F_Input Override'!I2559 ), "", IF( ISBLANK( 'F_Input Override'!I2559 ), 'F_Inputs - BP'!I2559, 'F_Input Override'!I2559 ) )</f>
        <v/>
      </c>
      <c r="J2559" s="58" t="str">
        <f xml:space="preserve"> IF( ISNA( 'F_Input Override'!J2559 ), "", IF( ISBLANK( 'F_Input Override'!J2559 ), 'F_Inputs - BP'!J2559, 'F_Input Override'!J2559 ) )</f>
        <v/>
      </c>
      <c r="K2559" s="64" t="str">
        <f xml:space="preserve"> INDEX(Lookup!C:C, MATCH('Inp - BP final'!B2559, Lookup!B:B, 0),)</f>
        <v>Plus opex ADDN1</v>
      </c>
    </row>
    <row r="2560" spans="1:11">
      <c r="A2560" t="s">
        <v>361</v>
      </c>
      <c r="B2560" t="s">
        <v>284</v>
      </c>
      <c r="C2560" t="s">
        <v>285</v>
      </c>
      <c r="D2560" t="s">
        <v>47</v>
      </c>
      <c r="E2560" t="s">
        <v>41</v>
      </c>
      <c r="F2560" s="58" t="str">
        <f xml:space="preserve"> IF( ISNA( 'F_Input Override'!F2560 ), "", IF( ISBLANK( 'F_Input Override'!F2560 ), 'F_Inputs - BP'!F2560, 'F_Input Override'!F2560 ) )</f>
        <v/>
      </c>
      <c r="G2560" s="58" t="str">
        <f xml:space="preserve"> IF( ISNA( 'F_Input Override'!G2560 ), "", IF( ISBLANK( 'F_Input Override'!G2560 ), 'F_Inputs - BP'!G2560, 'F_Input Override'!G2560 ) )</f>
        <v/>
      </c>
      <c r="H2560" s="58" t="str">
        <f xml:space="preserve"> IF( ISNA( 'F_Input Override'!H2560 ), "", IF( ISBLANK( 'F_Input Override'!H2560 ), 'F_Inputs - BP'!H2560, 'F_Input Override'!H2560 ) )</f>
        <v/>
      </c>
      <c r="I2560" s="58" t="str">
        <f xml:space="preserve"> IF( ISNA( 'F_Input Override'!I2560 ), "", IF( ISBLANK( 'F_Input Override'!I2560 ), 'F_Inputs - BP'!I2560, 'F_Input Override'!I2560 ) )</f>
        <v/>
      </c>
      <c r="J2560" s="58" t="str">
        <f xml:space="preserve"> IF( ISNA( 'F_Input Override'!J2560 ), "", IF( ISBLANK( 'F_Input Override'!J2560 ), 'F_Inputs - BP'!J2560, 'F_Input Override'!J2560 ) )</f>
        <v/>
      </c>
      <c r="K2560" s="64" t="str">
        <f xml:space="preserve"> INDEX(Lookup!C:C, MATCH('Inp - BP final'!B2560, Lookup!B:B, 0),)</f>
        <v>Plus opex ADDN2</v>
      </c>
    </row>
    <row r="2561" spans="1:12">
      <c r="A2561" t="s">
        <v>361</v>
      </c>
      <c r="B2561" t="s">
        <v>286</v>
      </c>
      <c r="C2561" t="s">
        <v>287</v>
      </c>
      <c r="D2561" t="s">
        <v>47</v>
      </c>
      <c r="E2561" t="s">
        <v>41</v>
      </c>
      <c r="F2561" s="58">
        <f xml:space="preserve"> IF( ISNA( 'F_Input Override'!F2561 ), "", IF( ISBLANK( 'F_Input Override'!F2561 ), 'F_Inputs - BP'!F2561, 'F_Input Override'!F2561 ) )</f>
        <v>0</v>
      </c>
      <c r="G2561" s="58">
        <f xml:space="preserve"> IF( ISNA( 'F_Input Override'!G2561 ), "", IF( ISBLANK( 'F_Input Override'!G2561 ), 'F_Inputs - BP'!G2561, 'F_Input Override'!G2561 ) )</f>
        <v>0</v>
      </c>
      <c r="H2561" s="58">
        <f xml:space="preserve"> IF( ISNA( 'F_Input Override'!H2561 ), "", IF( ISBLANK( 'F_Input Override'!H2561 ), 'F_Inputs - BP'!H2561, 'F_Input Override'!H2561 ) )</f>
        <v>0</v>
      </c>
      <c r="I2561" s="58">
        <f xml:space="preserve"> IF( ISNA( 'F_Input Override'!I2561 ), "", IF( ISBLANK( 'F_Input Override'!I2561 ), 'F_Inputs - BP'!I2561, 'F_Input Override'!I2561 ) )</f>
        <v>0</v>
      </c>
      <c r="J2561" s="58">
        <f xml:space="preserve"> IF( ISNA( 'F_Input Override'!J2561 ), "", IF( ISBLANK( 'F_Input Override'!J2561 ), 'F_Inputs - BP'!J2561, 'F_Input Override'!J2561 ) )</f>
        <v>0</v>
      </c>
      <c r="K2561" s="64" t="str">
        <f xml:space="preserve"> INDEX(Lookup!C:C, MATCH('Inp - BP final'!B2561, Lookup!B:B, 0),)</f>
        <v>Plus opex Total</v>
      </c>
    </row>
    <row r="2562" spans="1:12">
      <c r="A2562" t="s">
        <v>361</v>
      </c>
      <c r="B2562" t="s">
        <v>288</v>
      </c>
      <c r="C2562" t="s">
        <v>289</v>
      </c>
      <c r="D2562" t="s">
        <v>47</v>
      </c>
      <c r="E2562" t="s">
        <v>41</v>
      </c>
      <c r="F2562" s="58">
        <f xml:space="preserve"> IF( ISNA( 'F_Input Override'!F2562 ), "", IF( ISBLANK( 'F_Input Override'!F2562 ), 'F_Inputs - BP'!F2562, 'F_Input Override'!F2562 ) )</f>
        <v>0</v>
      </c>
      <c r="G2562" s="58">
        <f xml:space="preserve"> IF( ISNA( 'F_Input Override'!G2562 ), "", IF( ISBLANK( 'F_Input Override'!G2562 ), 'F_Inputs - BP'!G2562, 'F_Input Override'!G2562 ) )</f>
        <v>0</v>
      </c>
      <c r="H2562" s="58">
        <f xml:space="preserve"> IF( ISNA( 'F_Input Override'!H2562 ), "", IF( ISBLANK( 'F_Input Override'!H2562 ), 'F_Inputs - BP'!H2562, 'F_Input Override'!H2562 ) )</f>
        <v>0</v>
      </c>
      <c r="I2562" s="58">
        <f xml:space="preserve"> IF( ISNA( 'F_Input Override'!I2562 ), "", IF( ISBLANK( 'F_Input Override'!I2562 ), 'F_Inputs - BP'!I2562, 'F_Input Override'!I2562 ) )</f>
        <v>0</v>
      </c>
      <c r="J2562" s="58">
        <f xml:space="preserve"> IF( ISNA( 'F_Input Override'!J2562 ), "", IF( ISBLANK( 'F_Input Override'!J2562 ), 'F_Inputs - BP'!J2562, 'F_Input Override'!J2562 ) )</f>
        <v>0</v>
      </c>
      <c r="K2562" s="64" t="str">
        <f xml:space="preserve"> INDEX(Lookup!C:C, MATCH('Inp - BP final'!B2562, Lookup!B:B, 0),)</f>
        <v>Plus totex WWN+</v>
      </c>
    </row>
    <row r="2563" spans="1:12">
      <c r="A2563" t="s">
        <v>361</v>
      </c>
      <c r="B2563" t="s">
        <v>290</v>
      </c>
      <c r="C2563" t="s">
        <v>291</v>
      </c>
      <c r="D2563" t="s">
        <v>47</v>
      </c>
      <c r="E2563" t="s">
        <v>41</v>
      </c>
      <c r="F2563" s="58">
        <f xml:space="preserve"> IF( ISNA( 'F_Input Override'!F2563 ), "", IF( ISBLANK( 'F_Input Override'!F2563 ), 'F_Inputs - BP'!F2563, 'F_Input Override'!F2563 ) )</f>
        <v>0</v>
      </c>
      <c r="G2563" s="58">
        <f xml:space="preserve"> IF( ISNA( 'F_Input Override'!G2563 ), "", IF( ISBLANK( 'F_Input Override'!G2563 ), 'F_Inputs - BP'!G2563, 'F_Input Override'!G2563 ) )</f>
        <v>0</v>
      </c>
      <c r="H2563" s="58">
        <f xml:space="preserve"> IF( ISNA( 'F_Input Override'!H2563 ), "", IF( ISBLANK( 'F_Input Override'!H2563 ), 'F_Inputs - BP'!H2563, 'F_Input Override'!H2563 ) )</f>
        <v>0</v>
      </c>
      <c r="I2563" s="58">
        <f xml:space="preserve"> IF( ISNA( 'F_Input Override'!I2563 ), "", IF( ISBLANK( 'F_Input Override'!I2563 ), 'F_Inputs - BP'!I2563, 'F_Input Override'!I2563 ) )</f>
        <v>0</v>
      </c>
      <c r="J2563" s="58">
        <f xml:space="preserve"> IF( ISNA( 'F_Input Override'!J2563 ), "", IF( ISBLANK( 'F_Input Override'!J2563 ), 'F_Inputs - BP'!J2563, 'F_Input Override'!J2563 ) )</f>
        <v>0</v>
      </c>
      <c r="K2563" s="64" t="str">
        <f xml:space="preserve"> INDEX(Lookup!C:C, MATCH('Inp - BP final'!B2563, Lookup!B:B, 0),)</f>
        <v>Plus totex WWN+</v>
      </c>
    </row>
    <row r="2564" spans="1:12">
      <c r="A2564" t="s">
        <v>361</v>
      </c>
      <c r="B2564" t="s">
        <v>292</v>
      </c>
      <c r="C2564" t="s">
        <v>293</v>
      </c>
      <c r="D2564" t="s">
        <v>47</v>
      </c>
      <c r="E2564" t="s">
        <v>41</v>
      </c>
      <c r="F2564" s="58">
        <f xml:space="preserve"> IF( ISNA( 'F_Input Override'!F2564 ), "", IF( ISBLANK( 'F_Input Override'!F2564 ), 'F_Inputs - BP'!F2564, 'F_Input Override'!F2564 ) )</f>
        <v>0</v>
      </c>
      <c r="G2564" s="58">
        <f xml:space="preserve"> IF( ISNA( 'F_Input Override'!G2564 ), "", IF( ISBLANK( 'F_Input Override'!G2564 ), 'F_Inputs - BP'!G2564, 'F_Input Override'!G2564 ) )</f>
        <v>0</v>
      </c>
      <c r="H2564" s="58">
        <f xml:space="preserve"> IF( ISNA( 'F_Input Override'!H2564 ), "", IF( ISBLANK( 'F_Input Override'!H2564 ), 'F_Inputs - BP'!H2564, 'F_Input Override'!H2564 ) )</f>
        <v>0</v>
      </c>
      <c r="I2564" s="58">
        <f xml:space="preserve"> IF( ISNA( 'F_Input Override'!I2564 ), "", IF( ISBLANK( 'F_Input Override'!I2564 ), 'F_Inputs - BP'!I2564, 'F_Input Override'!I2564 ) )</f>
        <v>0</v>
      </c>
      <c r="J2564" s="58">
        <f xml:space="preserve"> IF( ISNA( 'F_Input Override'!J2564 ), "", IF( ISBLANK( 'F_Input Override'!J2564 ), 'F_Inputs - BP'!J2564, 'F_Input Override'!J2564 ) )</f>
        <v>0</v>
      </c>
      <c r="K2564" s="64" t="str">
        <f xml:space="preserve"> INDEX(Lookup!C:C, MATCH('Inp - BP final'!B2564, Lookup!B:B, 0),)</f>
        <v>Plus totex WWN+</v>
      </c>
    </row>
    <row r="2565" spans="1:12">
      <c r="A2565" t="s">
        <v>361</v>
      </c>
      <c r="B2565" t="s">
        <v>294</v>
      </c>
      <c r="C2565" t="s">
        <v>295</v>
      </c>
      <c r="D2565" t="s">
        <v>47</v>
      </c>
      <c r="E2565" t="s">
        <v>41</v>
      </c>
      <c r="F2565" s="58">
        <f xml:space="preserve"> IF( ISNA( 'F_Input Override'!F2565 ), "", IF( ISBLANK( 'F_Input Override'!F2565 ), 'F_Inputs - BP'!F2565, 'F_Input Override'!F2565 ) )</f>
        <v>0</v>
      </c>
      <c r="G2565" s="58">
        <f xml:space="preserve"> IF( ISNA( 'F_Input Override'!G2565 ), "", IF( ISBLANK( 'F_Input Override'!G2565 ), 'F_Inputs - BP'!G2565, 'F_Input Override'!G2565 ) )</f>
        <v>0</v>
      </c>
      <c r="H2565" s="58">
        <f xml:space="preserve"> IF( ISNA( 'F_Input Override'!H2565 ), "", IF( ISBLANK( 'F_Input Override'!H2565 ), 'F_Inputs - BP'!H2565, 'F_Input Override'!H2565 ) )</f>
        <v>0</v>
      </c>
      <c r="I2565" s="58">
        <f xml:space="preserve"> IF( ISNA( 'F_Input Override'!I2565 ), "", IF( ISBLANK( 'F_Input Override'!I2565 ), 'F_Inputs - BP'!I2565, 'F_Input Override'!I2565 ) )</f>
        <v>0</v>
      </c>
      <c r="J2565" s="58">
        <f xml:space="preserve"> IF( ISNA( 'F_Input Override'!J2565 ), "", IF( ISBLANK( 'F_Input Override'!J2565 ), 'F_Inputs - BP'!J2565, 'F_Input Override'!J2565 ) )</f>
        <v>0</v>
      </c>
      <c r="K2565" s="64" t="str">
        <f xml:space="preserve"> INDEX(Lookup!C:C, MATCH('Inp - BP final'!B2565, Lookup!B:B, 0),)</f>
        <v>Plus totex WWN+</v>
      </c>
    </row>
    <row r="2566" spans="1:12">
      <c r="A2566" t="s">
        <v>361</v>
      </c>
      <c r="B2566" t="s">
        <v>296</v>
      </c>
      <c r="C2566" t="s">
        <v>297</v>
      </c>
      <c r="D2566" t="s">
        <v>47</v>
      </c>
      <c r="E2566" t="s">
        <v>41</v>
      </c>
      <c r="F2566" s="58">
        <f xml:space="preserve"> IF( ISNA( 'F_Input Override'!F2566 ), "", IF( ISBLANK( 'F_Input Override'!F2566 ), 'F_Inputs - BP'!F2566, 'F_Input Override'!F2566 ) )</f>
        <v>0</v>
      </c>
      <c r="G2566" s="58">
        <f xml:space="preserve"> IF( ISNA( 'F_Input Override'!G2566 ), "", IF( ISBLANK( 'F_Input Override'!G2566 ), 'F_Inputs - BP'!G2566, 'F_Input Override'!G2566 ) )</f>
        <v>0</v>
      </c>
      <c r="H2566" s="58">
        <f xml:space="preserve"> IF( ISNA( 'F_Input Override'!H2566 ), "", IF( ISBLANK( 'F_Input Override'!H2566 ), 'F_Inputs - BP'!H2566, 'F_Input Override'!H2566 ) )</f>
        <v>0</v>
      </c>
      <c r="I2566" s="58">
        <f xml:space="preserve"> IF( ISNA( 'F_Input Override'!I2566 ), "", IF( ISBLANK( 'F_Input Override'!I2566 ), 'F_Inputs - BP'!I2566, 'F_Input Override'!I2566 ) )</f>
        <v>0</v>
      </c>
      <c r="J2566" s="58">
        <f xml:space="preserve"> IF( ISNA( 'F_Input Override'!J2566 ), "", IF( ISBLANK( 'F_Input Override'!J2566 ), 'F_Inputs - BP'!J2566, 'F_Input Override'!J2566 ) )</f>
        <v>0</v>
      </c>
      <c r="K2566" s="64" t="str">
        <f xml:space="preserve"> INDEX(Lookup!C:C, MATCH('Inp - BP final'!B2566, Lookup!B:B, 0),)</f>
        <v>Plus totex WWN+</v>
      </c>
    </row>
    <row r="2567" spans="1:12">
      <c r="A2567" t="s">
        <v>361</v>
      </c>
      <c r="B2567" t="s">
        <v>298</v>
      </c>
      <c r="C2567" t="s">
        <v>299</v>
      </c>
      <c r="D2567" t="s">
        <v>47</v>
      </c>
      <c r="E2567" t="s">
        <v>41</v>
      </c>
      <c r="F2567" s="58">
        <f xml:space="preserve"> IF( ISNA( 'F_Input Override'!F2567 ), "", IF( ISBLANK( 'F_Input Override'!F2567 ), 'F_Inputs - BP'!F2567, 'F_Input Override'!F2567 ) )</f>
        <v>0</v>
      </c>
      <c r="G2567" s="58">
        <f xml:space="preserve"> IF( ISNA( 'F_Input Override'!G2567 ), "", IF( ISBLANK( 'F_Input Override'!G2567 ), 'F_Inputs - BP'!G2567, 'F_Input Override'!G2567 ) )</f>
        <v>0</v>
      </c>
      <c r="H2567" s="58">
        <f xml:space="preserve"> IF( ISNA( 'F_Input Override'!H2567 ), "", IF( ISBLANK( 'F_Input Override'!H2567 ), 'F_Inputs - BP'!H2567, 'F_Input Override'!H2567 ) )</f>
        <v>0</v>
      </c>
      <c r="I2567" s="58">
        <f xml:space="preserve"> IF( ISNA( 'F_Input Override'!I2567 ), "", IF( ISBLANK( 'F_Input Override'!I2567 ), 'F_Inputs - BP'!I2567, 'F_Input Override'!I2567 ) )</f>
        <v>0</v>
      </c>
      <c r="J2567" s="58">
        <f xml:space="preserve"> IF( ISNA( 'F_Input Override'!J2567 ), "", IF( ISBLANK( 'F_Input Override'!J2567 ), 'F_Inputs - BP'!J2567, 'F_Input Override'!J2567 ) )</f>
        <v>0</v>
      </c>
      <c r="K2567" s="64" t="str">
        <f xml:space="preserve"> INDEX(Lookup!C:C, MATCH('Inp - BP final'!B2567, Lookup!B:B, 0),)</f>
        <v>Plus totex BIO</v>
      </c>
    </row>
    <row r="2568" spans="1:12">
      <c r="A2568" t="s">
        <v>361</v>
      </c>
      <c r="B2568" t="s">
        <v>300</v>
      </c>
      <c r="C2568" t="s">
        <v>301</v>
      </c>
      <c r="D2568" t="s">
        <v>47</v>
      </c>
      <c r="E2568" t="s">
        <v>41</v>
      </c>
      <c r="F2568" s="58">
        <f xml:space="preserve"> IF( ISNA( 'F_Input Override'!F2568 ), "", IF( ISBLANK( 'F_Input Override'!F2568 ), 'F_Inputs - BP'!F2568, 'F_Input Override'!F2568 ) )</f>
        <v>0</v>
      </c>
      <c r="G2568" s="58">
        <f xml:space="preserve"> IF( ISNA( 'F_Input Override'!G2568 ), "", IF( ISBLANK( 'F_Input Override'!G2568 ), 'F_Inputs - BP'!G2568, 'F_Input Override'!G2568 ) )</f>
        <v>0</v>
      </c>
      <c r="H2568" s="58">
        <f xml:space="preserve"> IF( ISNA( 'F_Input Override'!H2568 ), "", IF( ISBLANK( 'F_Input Override'!H2568 ), 'F_Inputs - BP'!H2568, 'F_Input Override'!H2568 ) )</f>
        <v>0</v>
      </c>
      <c r="I2568" s="58">
        <f xml:space="preserve"> IF( ISNA( 'F_Input Override'!I2568 ), "", IF( ISBLANK( 'F_Input Override'!I2568 ), 'F_Inputs - BP'!I2568, 'F_Input Override'!I2568 ) )</f>
        <v>0</v>
      </c>
      <c r="J2568" s="58">
        <f xml:space="preserve"> IF( ISNA( 'F_Input Override'!J2568 ), "", IF( ISBLANK( 'F_Input Override'!J2568 ), 'F_Inputs - BP'!J2568, 'F_Input Override'!J2568 ) )</f>
        <v>0</v>
      </c>
      <c r="K2568" s="64" t="str">
        <f xml:space="preserve"> INDEX(Lookup!C:C, MATCH('Inp - BP final'!B2568, Lookup!B:B, 0),)</f>
        <v>Plus totex BIO</v>
      </c>
    </row>
    <row r="2569" spans="1:12">
      <c r="A2569" t="s">
        <v>361</v>
      </c>
      <c r="B2569" t="s">
        <v>302</v>
      </c>
      <c r="C2569" t="s">
        <v>303</v>
      </c>
      <c r="D2569" t="s">
        <v>47</v>
      </c>
      <c r="E2569" t="s">
        <v>41</v>
      </c>
      <c r="F2569" s="58">
        <f xml:space="preserve"> IF( ISNA( 'F_Input Override'!F2569 ), "", IF( ISBLANK( 'F_Input Override'!F2569 ), 'F_Inputs - BP'!F2569, 'F_Input Override'!F2569 ) )</f>
        <v>0</v>
      </c>
      <c r="G2569" s="58">
        <f xml:space="preserve"> IF( ISNA( 'F_Input Override'!G2569 ), "", IF( ISBLANK( 'F_Input Override'!G2569 ), 'F_Inputs - BP'!G2569, 'F_Input Override'!G2569 ) )</f>
        <v>0</v>
      </c>
      <c r="H2569" s="58">
        <f xml:space="preserve"> IF( ISNA( 'F_Input Override'!H2569 ), "", IF( ISBLANK( 'F_Input Override'!H2569 ), 'F_Inputs - BP'!H2569, 'F_Input Override'!H2569 ) )</f>
        <v>0</v>
      </c>
      <c r="I2569" s="58">
        <f xml:space="preserve"> IF( ISNA( 'F_Input Override'!I2569 ), "", IF( ISBLANK( 'F_Input Override'!I2569 ), 'F_Inputs - BP'!I2569, 'F_Input Override'!I2569 ) )</f>
        <v>0</v>
      </c>
      <c r="J2569" s="58">
        <f xml:space="preserve"> IF( ISNA( 'F_Input Override'!J2569 ), "", IF( ISBLANK( 'F_Input Override'!J2569 ), 'F_Inputs - BP'!J2569, 'F_Input Override'!J2569 ) )</f>
        <v>0</v>
      </c>
      <c r="K2569" s="64" t="str">
        <f xml:space="preserve"> INDEX(Lookup!C:C, MATCH('Inp - BP final'!B2569, Lookup!B:B, 0),)</f>
        <v>Plus totex BIO</v>
      </c>
    </row>
    <row r="2570" spans="1:12">
      <c r="A2570" t="s">
        <v>361</v>
      </c>
      <c r="B2570" t="s">
        <v>304</v>
      </c>
      <c r="C2570" t="s">
        <v>305</v>
      </c>
      <c r="D2570" t="s">
        <v>47</v>
      </c>
      <c r="E2570" t="s">
        <v>41</v>
      </c>
      <c r="F2570" s="58">
        <f xml:space="preserve"> IF( ISNA( 'F_Input Override'!F2570 ), "", IF( ISBLANK( 'F_Input Override'!F2570 ), 'F_Inputs - BP'!F2570, 'F_Input Override'!F2570 ) )</f>
        <v>0</v>
      </c>
      <c r="G2570" s="58">
        <f xml:space="preserve"> IF( ISNA( 'F_Input Override'!G2570 ), "", IF( ISBLANK( 'F_Input Override'!G2570 ), 'F_Inputs - BP'!G2570, 'F_Input Override'!G2570 ) )</f>
        <v>0</v>
      </c>
      <c r="H2570" s="58">
        <f xml:space="preserve"> IF( ISNA( 'F_Input Override'!H2570 ), "", IF( ISBLANK( 'F_Input Override'!H2570 ), 'F_Inputs - BP'!H2570, 'F_Input Override'!H2570 ) )</f>
        <v>0</v>
      </c>
      <c r="I2570" s="58">
        <f xml:space="preserve"> IF( ISNA( 'F_Input Override'!I2570 ), "", IF( ISBLANK( 'F_Input Override'!I2570 ), 'F_Inputs - BP'!I2570, 'F_Input Override'!I2570 ) )</f>
        <v>0</v>
      </c>
      <c r="J2570" s="58">
        <f xml:space="preserve"> IF( ISNA( 'F_Input Override'!J2570 ), "", IF( ISBLANK( 'F_Input Override'!J2570 ), 'F_Inputs - BP'!J2570, 'F_Input Override'!J2570 ) )</f>
        <v>0</v>
      </c>
      <c r="K2570" s="64" t="str">
        <f xml:space="preserve"> INDEX(Lookup!C:C, MATCH('Inp - BP final'!B2570, Lookup!B:B, 0),)</f>
        <v>Plus totex ADDN1</v>
      </c>
    </row>
    <row r="2571" spans="1:12">
      <c r="A2571" t="s">
        <v>361</v>
      </c>
      <c r="B2571" t="s">
        <v>306</v>
      </c>
      <c r="C2571" t="s">
        <v>307</v>
      </c>
      <c r="D2571" t="s">
        <v>47</v>
      </c>
      <c r="E2571" t="s">
        <v>41</v>
      </c>
      <c r="F2571" s="58">
        <f xml:space="preserve"> IF( ISNA( 'F_Input Override'!F2571 ), "", IF( ISBLANK( 'F_Input Override'!F2571 ), 'F_Inputs - BP'!F2571, 'F_Input Override'!F2571 ) )</f>
        <v>0</v>
      </c>
      <c r="G2571" s="58">
        <f xml:space="preserve"> IF( ISNA( 'F_Input Override'!G2571 ), "", IF( ISBLANK( 'F_Input Override'!G2571 ), 'F_Inputs - BP'!G2571, 'F_Input Override'!G2571 ) )</f>
        <v>0</v>
      </c>
      <c r="H2571" s="58">
        <f xml:space="preserve"> IF( ISNA( 'F_Input Override'!H2571 ), "", IF( ISBLANK( 'F_Input Override'!H2571 ), 'F_Inputs - BP'!H2571, 'F_Input Override'!H2571 ) )</f>
        <v>0</v>
      </c>
      <c r="I2571" s="58">
        <f xml:space="preserve"> IF( ISNA( 'F_Input Override'!I2571 ), "", IF( ISBLANK( 'F_Input Override'!I2571 ), 'F_Inputs - BP'!I2571, 'F_Input Override'!I2571 ) )</f>
        <v>0</v>
      </c>
      <c r="J2571" s="58">
        <f xml:space="preserve"> IF( ISNA( 'F_Input Override'!J2571 ), "", IF( ISBLANK( 'F_Input Override'!J2571 ), 'F_Inputs - BP'!J2571, 'F_Input Override'!J2571 ) )</f>
        <v>0</v>
      </c>
      <c r="K2571" s="64" t="str">
        <f xml:space="preserve"> INDEX(Lookup!C:C, MATCH('Inp - BP final'!B2571, Lookup!B:B, 0),)</f>
        <v>Plus totex ADDN2</v>
      </c>
    </row>
    <row r="2572" spans="1:12">
      <c r="A2572" t="s">
        <v>361</v>
      </c>
      <c r="B2572" t="s">
        <v>308</v>
      </c>
      <c r="C2572" t="s">
        <v>309</v>
      </c>
      <c r="D2572" t="s">
        <v>47</v>
      </c>
      <c r="E2572" t="s">
        <v>41</v>
      </c>
      <c r="F2572" s="58">
        <f xml:space="preserve"> IF( ISNA( 'F_Input Override'!F2572 ), "", IF( ISBLANK( 'F_Input Override'!F2572 ), 'F_Inputs - BP'!F2572, 'F_Input Override'!F2572 ) )</f>
        <v>0</v>
      </c>
      <c r="G2572" s="58">
        <f xml:space="preserve"> IF( ISNA( 'F_Input Override'!G2572 ), "", IF( ISBLANK( 'F_Input Override'!G2572 ), 'F_Inputs - BP'!G2572, 'F_Input Override'!G2572 ) )</f>
        <v>0</v>
      </c>
      <c r="H2572" s="58">
        <f xml:space="preserve"> IF( ISNA( 'F_Input Override'!H2572 ), "", IF( ISBLANK( 'F_Input Override'!H2572 ), 'F_Inputs - BP'!H2572, 'F_Input Override'!H2572 ) )</f>
        <v>0</v>
      </c>
      <c r="I2572" s="58">
        <f xml:space="preserve"> IF( ISNA( 'F_Input Override'!I2572 ), "", IF( ISBLANK( 'F_Input Override'!I2572 ), 'F_Inputs - BP'!I2572, 'F_Input Override'!I2572 ) )</f>
        <v>0</v>
      </c>
      <c r="J2572" s="58">
        <f xml:space="preserve"> IF( ISNA( 'F_Input Override'!J2572 ), "", IF( ISBLANK( 'F_Input Override'!J2572 ), 'F_Inputs - BP'!J2572, 'F_Input Override'!J2572 ) )</f>
        <v>0</v>
      </c>
      <c r="K2572" s="64" t="str">
        <f xml:space="preserve"> INDEX(Lookup!C:C, MATCH('Inp - BP final'!B2572, Lookup!B:B, 0),)</f>
        <v>Plus totex Total</v>
      </c>
    </row>
    <row r="2573" spans="1:12">
      <c r="A2573" t="s">
        <v>361</v>
      </c>
      <c r="B2573" t="s">
        <v>310</v>
      </c>
      <c r="C2573" t="s">
        <v>311</v>
      </c>
      <c r="D2573" t="s">
        <v>47</v>
      </c>
      <c r="E2573" t="s">
        <v>41</v>
      </c>
      <c r="F2573" s="58">
        <f xml:space="preserve"> IF( ISNA( 'F_Input Override'!F2573 ), "", IF( ISBLANK( 'F_Input Override'!F2573 ), 'F_Inputs - BP'!F2573, 'F_Input Override'!F2573 ) )</f>
        <v>3.2218798500000009E-3</v>
      </c>
      <c r="G2573" s="58">
        <f xml:space="preserve"> IF( ISNA( 'F_Input Override'!G2573 ), "", IF( ISBLANK( 'F_Input Override'!G2573 ), 'F_Inputs - BP'!G2573, 'F_Input Override'!G2573 ) )</f>
        <v>3.3829738425000008E-3</v>
      </c>
      <c r="H2573" s="58">
        <f xml:space="preserve"> IF( ISNA( 'F_Input Override'!H2573 ), "", IF( ISBLANK( 'F_Input Override'!H2573 ), 'F_Inputs - BP'!H2573, 'F_Input Override'!H2573 ) )</f>
        <v>3.552122534625001E-3</v>
      </c>
      <c r="I2573" s="58">
        <f xml:space="preserve"> IF( ISNA( 'F_Input Override'!I2573 ), "", IF( ISBLANK( 'F_Input Override'!I2573 ), 'F_Inputs - BP'!I2573, 'F_Input Override'!I2573 ) )</f>
        <v>3.7297286613562522E-3</v>
      </c>
      <c r="J2573" s="58">
        <f xml:space="preserve"> IF( ISNA( 'F_Input Override'!J2573 ), "", IF( ISBLANK( 'F_Input Override'!J2573 ), 'F_Inputs - BP'!J2573, 'F_Input Override'!J2573 ) )</f>
        <v>3.9162150944240647E-3</v>
      </c>
      <c r="K2573" s="64" t="str">
        <f xml:space="preserve"> INDEX(Lookup!C:C, MATCH('Inp - BP final'!B2573, Lookup!B:B, 0),)</f>
        <v>WN+ - DS capex</v>
      </c>
    </row>
    <row r="2574" spans="1:12">
      <c r="A2574" t="s">
        <v>361</v>
      </c>
      <c r="B2574" t="s">
        <v>312</v>
      </c>
      <c r="C2574" t="s">
        <v>313</v>
      </c>
      <c r="D2574" t="s">
        <v>47</v>
      </c>
      <c r="E2574" t="s">
        <v>41</v>
      </c>
      <c r="F2574" s="58">
        <f xml:space="preserve"> IF( ISNA( 'F_Input Override'!F2574 ), "", IF( ISBLANK( 'F_Input Override'!F2574 ), 'F_Inputs - BP'!F2574, 'F_Input Override'!F2574 ) )</f>
        <v>1.892933855902274E-3</v>
      </c>
      <c r="G2574" s="58">
        <f xml:space="preserve"> IF( ISNA( 'F_Input Override'!G2574 ), "", IF( ISBLANK( 'F_Input Override'!G2574 ), 'F_Inputs - BP'!G2574, 'F_Input Override'!G2574 ) )</f>
        <v>1.8740045173432521E-3</v>
      </c>
      <c r="H2574" s="58">
        <f xml:space="preserve"> IF( ISNA( 'F_Input Override'!H2574 ), "", IF( ISBLANK( 'F_Input Override'!H2574 ), 'F_Inputs - BP'!H2574, 'F_Input Override'!H2574 ) )</f>
        <v>1.855264472169819E-3</v>
      </c>
      <c r="I2574" s="58">
        <f xml:space="preserve"> IF( ISNA( 'F_Input Override'!I2574 ), "", IF( ISBLANK( 'F_Input Override'!I2574 ), 'F_Inputs - BP'!I2574, 'F_Input Override'!I2574 ) )</f>
        <v>1.8367118274481211E-3</v>
      </c>
      <c r="J2574" s="58">
        <f xml:space="preserve"> IF( ISNA( 'F_Input Override'!J2574 ), "", IF( ISBLANK( 'F_Input Override'!J2574 ), 'F_Inputs - BP'!J2574, 'F_Input Override'!J2574 ) )</f>
        <v>1.818344709173639E-3</v>
      </c>
      <c r="K2574" s="64" t="str">
        <f xml:space="preserve"> INDEX(Lookup!C:C, MATCH('Inp - BP final'!B2574, Lookup!B:B, 0),)</f>
        <v>WN+ - DS opex</v>
      </c>
    </row>
    <row r="2575" spans="1:12">
      <c r="A2575" t="s">
        <v>361</v>
      </c>
      <c r="B2575" t="s">
        <v>314</v>
      </c>
      <c r="C2575" t="s">
        <v>315</v>
      </c>
      <c r="D2575" t="s">
        <v>47</v>
      </c>
      <c r="E2575" t="s">
        <v>41</v>
      </c>
      <c r="F2575" s="58">
        <f xml:space="preserve"> IF( ISNA( 'F_Input Override'!F2575 ), "", IF( ISBLANK( 'F_Input Override'!F2575 ), 'F_Inputs - BP'!F2575, 'F_Input Override'!F2575 ) )</f>
        <v>5.1148137059022752E-3</v>
      </c>
      <c r="G2575" s="58">
        <f xml:space="preserve"> IF( ISNA( 'F_Input Override'!G2575 ), "", IF( ISBLANK( 'F_Input Override'!G2575 ), 'F_Inputs - BP'!G2575, 'F_Input Override'!G2575 ) )</f>
        <v>5.2569783598432531E-3</v>
      </c>
      <c r="H2575" s="58">
        <f xml:space="preserve"> IF( ISNA( 'F_Input Override'!H2575 ), "", IF( ISBLANK( 'F_Input Override'!H2575 ), 'F_Inputs - BP'!H2575, 'F_Input Override'!H2575 ) )</f>
        <v>5.4073870067948204E-3</v>
      </c>
      <c r="I2575" s="58">
        <f xml:space="preserve"> IF( ISNA( 'F_Input Override'!I2575 ), "", IF( ISBLANK( 'F_Input Override'!I2575 ), 'F_Inputs - BP'!I2575, 'F_Input Override'!I2575 ) )</f>
        <v>5.5664404888043726E-3</v>
      </c>
      <c r="J2575" s="58">
        <f xml:space="preserve"> IF( ISNA( 'F_Input Override'!J2575 ), "", IF( ISBLANK( 'F_Input Override'!J2575 ), 'F_Inputs - BP'!J2575, 'F_Input Override'!J2575 ) )</f>
        <v>5.7345598035977042E-3</v>
      </c>
      <c r="K2575" s="64" t="str">
        <f xml:space="preserve"> INDEX(Lookup!C:C, MATCH('Inp - BP final'!B2575, Lookup!B:B, 0),)</f>
        <v>WN+ - DS totex</v>
      </c>
      <c r="L2575" t="s">
        <v>366</v>
      </c>
    </row>
    <row r="2576" spans="1:12">
      <c r="A2576" t="s">
        <v>361</v>
      </c>
      <c r="B2576" t="s">
        <v>316</v>
      </c>
      <c r="C2576" t="s">
        <v>317</v>
      </c>
      <c r="D2576" t="s">
        <v>47</v>
      </c>
      <c r="E2576" t="s">
        <v>41</v>
      </c>
      <c r="F2576" s="58" t="str">
        <f xml:space="preserve"> IF( ISNA( 'F_Input Override'!F2576 ), "", IF( ISBLANK( 'F_Input Override'!F2576 ), 'F_Inputs - BP'!F2576, 'F_Input Override'!F2576 ) )</f>
        <v/>
      </c>
      <c r="G2576" s="58" t="str">
        <f xml:space="preserve"> IF( ISNA( 'F_Input Override'!G2576 ), "", IF( ISBLANK( 'F_Input Override'!G2576 ), 'F_Inputs - BP'!G2576, 'F_Input Override'!G2576 ) )</f>
        <v/>
      </c>
      <c r="H2576" s="58" t="str">
        <f xml:space="preserve"> IF( ISNA( 'F_Input Override'!H2576 ), "", IF( ISBLANK( 'F_Input Override'!H2576 ), 'F_Inputs - BP'!H2576, 'F_Input Override'!H2576 ) )</f>
        <v/>
      </c>
      <c r="I2576" s="58" t="str">
        <f xml:space="preserve"> IF( ISNA( 'F_Input Override'!I2576 ), "", IF( ISBLANK( 'F_Input Override'!I2576 ), 'F_Inputs - BP'!I2576, 'F_Input Override'!I2576 ) )</f>
        <v/>
      </c>
      <c r="J2576" s="58" t="str">
        <f xml:space="preserve"> IF( ISNA( 'F_Input Override'!J2576 ), "", IF( ISBLANK( 'F_Input Override'!J2576 ), 'F_Inputs - BP'!J2576, 'F_Input Override'!J2576 ) )</f>
        <v/>
      </c>
      <c r="K2576" s="64" t="str">
        <f xml:space="preserve"> INDEX(Lookup!C:C, MATCH('Inp - BP final'!B2576, Lookup!B:B, 0),)</f>
        <v>WN+ - DS capex</v>
      </c>
    </row>
    <row r="2577" spans="1:12">
      <c r="A2577" t="s">
        <v>361</v>
      </c>
      <c r="B2577" t="s">
        <v>319</v>
      </c>
      <c r="C2577" t="s">
        <v>320</v>
      </c>
      <c r="D2577" t="s">
        <v>47</v>
      </c>
      <c r="E2577" t="s">
        <v>41</v>
      </c>
      <c r="F2577" s="58" t="str">
        <f xml:space="preserve"> IF( ISNA( 'F_Input Override'!F2577 ), "", IF( ISBLANK( 'F_Input Override'!F2577 ), 'F_Inputs - BP'!F2577, 'F_Input Override'!F2577 ) )</f>
        <v/>
      </c>
      <c r="G2577" s="58" t="str">
        <f xml:space="preserve"> IF( ISNA( 'F_Input Override'!G2577 ), "", IF( ISBLANK( 'F_Input Override'!G2577 ), 'F_Inputs - BP'!G2577, 'F_Input Override'!G2577 ) )</f>
        <v/>
      </c>
      <c r="H2577" s="58" t="str">
        <f xml:space="preserve"> IF( ISNA( 'F_Input Override'!H2577 ), "", IF( ISBLANK( 'F_Input Override'!H2577 ), 'F_Inputs - BP'!H2577, 'F_Input Override'!H2577 ) )</f>
        <v/>
      </c>
      <c r="I2577" s="58" t="str">
        <f xml:space="preserve"> IF( ISNA( 'F_Input Override'!I2577 ), "", IF( ISBLANK( 'F_Input Override'!I2577 ), 'F_Inputs - BP'!I2577, 'F_Input Override'!I2577 ) )</f>
        <v/>
      </c>
      <c r="J2577" s="58" t="str">
        <f xml:space="preserve"> IF( ISNA( 'F_Input Override'!J2577 ), "", IF( ISBLANK( 'F_Input Override'!J2577 ), 'F_Inputs - BP'!J2577, 'F_Input Override'!J2577 ) )</f>
        <v/>
      </c>
      <c r="K2577" s="64" t="str">
        <f xml:space="preserve"> INDEX(Lookup!C:C, MATCH('Inp - BP final'!B2577, Lookup!B:B, 0),)</f>
        <v>WN+ - DS opex</v>
      </c>
    </row>
    <row r="2578" spans="1:12">
      <c r="A2578" t="s">
        <v>361</v>
      </c>
      <c r="B2578" t="s">
        <v>321</v>
      </c>
      <c r="C2578" t="s">
        <v>322</v>
      </c>
      <c r="D2578" t="s">
        <v>47</v>
      </c>
      <c r="E2578" t="s">
        <v>41</v>
      </c>
      <c r="F2578" s="58">
        <f xml:space="preserve"> IF( ISNA( 'F_Input Override'!F2578 ), "", IF( ISBLANK( 'F_Input Override'!F2578 ), 'F_Inputs - BP'!F2578, 'F_Input Override'!F2578 ) )</f>
        <v>0</v>
      </c>
      <c r="G2578" s="58">
        <f xml:space="preserve"> IF( ISNA( 'F_Input Override'!G2578 ), "", IF( ISBLANK( 'F_Input Override'!G2578 ), 'F_Inputs - BP'!G2578, 'F_Input Override'!G2578 ) )</f>
        <v>0</v>
      </c>
      <c r="H2578" s="58">
        <f xml:space="preserve"> IF( ISNA( 'F_Input Override'!H2578 ), "", IF( ISBLANK( 'F_Input Override'!H2578 ), 'F_Inputs - BP'!H2578, 'F_Input Override'!H2578 ) )</f>
        <v>0</v>
      </c>
      <c r="I2578" s="58">
        <f xml:space="preserve"> IF( ISNA( 'F_Input Override'!I2578 ), "", IF( ISBLANK( 'F_Input Override'!I2578 ), 'F_Inputs - BP'!I2578, 'F_Input Override'!I2578 ) )</f>
        <v>0</v>
      </c>
      <c r="J2578" s="58">
        <f xml:space="preserve"> IF( ISNA( 'F_Input Override'!J2578 ), "", IF( ISBLANK( 'F_Input Override'!J2578 ), 'F_Inputs - BP'!J2578, 'F_Input Override'!J2578 ) )</f>
        <v>0</v>
      </c>
      <c r="K2578" s="64" t="str">
        <f xml:space="preserve"> INDEX(Lookup!C:C, MATCH('Inp - BP final'!B2578, Lookup!B:B, 0),)</f>
        <v>WN+ - DS totex</v>
      </c>
      <c r="L2578" t="s">
        <v>366</v>
      </c>
    </row>
    <row r="2579" spans="1:12">
      <c r="A2579" t="s">
        <v>361</v>
      </c>
      <c r="B2579" t="s">
        <v>323</v>
      </c>
      <c r="C2579" t="s">
        <v>324</v>
      </c>
      <c r="D2579" t="s">
        <v>47</v>
      </c>
      <c r="E2579" t="s">
        <v>41</v>
      </c>
      <c r="F2579" s="58" t="str">
        <f xml:space="preserve"> IF( ISNA( 'F_Input Override'!F2579 ), "", IF( ISBLANK( 'F_Input Override'!F2579 ), 'F_Inputs - BP'!F2579, 'F_Input Override'!F2579 ) )</f>
        <v/>
      </c>
      <c r="G2579" s="58" t="str">
        <f xml:space="preserve"> IF( ISNA( 'F_Input Override'!G2579 ), "", IF( ISBLANK( 'F_Input Override'!G2579 ), 'F_Inputs - BP'!G2579, 'F_Input Override'!G2579 ) )</f>
        <v/>
      </c>
      <c r="H2579" s="58" t="str">
        <f xml:space="preserve"> IF( ISNA( 'F_Input Override'!H2579 ), "", IF( ISBLANK( 'F_Input Override'!H2579 ), 'F_Inputs - BP'!H2579, 'F_Input Override'!H2579 ) )</f>
        <v/>
      </c>
      <c r="I2579" s="58" t="str">
        <f xml:space="preserve"> IF( ISNA( 'F_Input Override'!I2579 ), "", IF( ISBLANK( 'F_Input Override'!I2579 ), 'F_Inputs - BP'!I2579, 'F_Input Override'!I2579 ) )</f>
        <v/>
      </c>
      <c r="J2579" s="58" t="str">
        <f xml:space="preserve"> IF( ISNA( 'F_Input Override'!J2579 ), "", IF( ISBLANK( 'F_Input Override'!J2579 ), 'F_Inputs - BP'!J2579, 'F_Input Override'!J2579 ) )</f>
        <v/>
      </c>
      <c r="K2579" s="64" t="str">
        <f xml:space="preserve"> INDEX(Lookup!C:C, MATCH('Inp - BP final'!B2579, Lookup!B:B, 0),)</f>
        <v>WWN+ - DS capex</v>
      </c>
    </row>
    <row r="2580" spans="1:12">
      <c r="A2580" t="s">
        <v>361</v>
      </c>
      <c r="B2580" t="s">
        <v>325</v>
      </c>
      <c r="C2580" t="s">
        <v>326</v>
      </c>
      <c r="D2580" t="s">
        <v>47</v>
      </c>
      <c r="E2580" t="s">
        <v>41</v>
      </c>
      <c r="F2580" s="58" t="str">
        <f xml:space="preserve"> IF( ISNA( 'F_Input Override'!F2580 ), "", IF( ISBLANK( 'F_Input Override'!F2580 ), 'F_Inputs - BP'!F2580, 'F_Input Override'!F2580 ) )</f>
        <v/>
      </c>
      <c r="G2580" s="58" t="str">
        <f xml:space="preserve"> IF( ISNA( 'F_Input Override'!G2580 ), "", IF( ISBLANK( 'F_Input Override'!G2580 ), 'F_Inputs - BP'!G2580, 'F_Input Override'!G2580 ) )</f>
        <v/>
      </c>
      <c r="H2580" s="58" t="str">
        <f xml:space="preserve"> IF( ISNA( 'F_Input Override'!H2580 ), "", IF( ISBLANK( 'F_Input Override'!H2580 ), 'F_Inputs - BP'!H2580, 'F_Input Override'!H2580 ) )</f>
        <v/>
      </c>
      <c r="I2580" s="58" t="str">
        <f xml:space="preserve"> IF( ISNA( 'F_Input Override'!I2580 ), "", IF( ISBLANK( 'F_Input Override'!I2580 ), 'F_Inputs - BP'!I2580, 'F_Input Override'!I2580 ) )</f>
        <v/>
      </c>
      <c r="J2580" s="58" t="str">
        <f xml:space="preserve"> IF( ISNA( 'F_Input Override'!J2580 ), "", IF( ISBLANK( 'F_Input Override'!J2580 ), 'F_Inputs - BP'!J2580, 'F_Input Override'!J2580 ) )</f>
        <v/>
      </c>
      <c r="K2580" s="64" t="str">
        <f xml:space="preserve"> INDEX(Lookup!C:C, MATCH('Inp - BP final'!B2580, Lookup!B:B, 0),)</f>
        <v>WWN+ - DS capex</v>
      </c>
    </row>
    <row r="2581" spans="1:12">
      <c r="A2581" t="s">
        <v>361</v>
      </c>
      <c r="B2581" t="s">
        <v>327</v>
      </c>
      <c r="C2581" t="s">
        <v>328</v>
      </c>
      <c r="D2581" t="s">
        <v>47</v>
      </c>
      <c r="E2581" t="s">
        <v>41</v>
      </c>
      <c r="F2581" s="58" t="str">
        <f xml:space="preserve"> IF( ISNA( 'F_Input Override'!F2581 ), "", IF( ISBLANK( 'F_Input Override'!F2581 ), 'F_Inputs - BP'!F2581, 'F_Input Override'!F2581 ) )</f>
        <v/>
      </c>
      <c r="G2581" s="58" t="str">
        <f xml:space="preserve"> IF( ISNA( 'F_Input Override'!G2581 ), "", IF( ISBLANK( 'F_Input Override'!G2581 ), 'F_Inputs - BP'!G2581, 'F_Input Override'!G2581 ) )</f>
        <v/>
      </c>
      <c r="H2581" s="58" t="str">
        <f xml:space="preserve"> IF( ISNA( 'F_Input Override'!H2581 ), "", IF( ISBLANK( 'F_Input Override'!H2581 ), 'F_Inputs - BP'!H2581, 'F_Input Override'!H2581 ) )</f>
        <v/>
      </c>
      <c r="I2581" s="58" t="str">
        <f xml:space="preserve"> IF( ISNA( 'F_Input Override'!I2581 ), "", IF( ISBLANK( 'F_Input Override'!I2581 ), 'F_Inputs - BP'!I2581, 'F_Input Override'!I2581 ) )</f>
        <v/>
      </c>
      <c r="J2581" s="58" t="str">
        <f xml:space="preserve"> IF( ISNA( 'F_Input Override'!J2581 ), "", IF( ISBLANK( 'F_Input Override'!J2581 ), 'F_Inputs - BP'!J2581, 'F_Input Override'!J2581 ) )</f>
        <v/>
      </c>
      <c r="K2581" s="64" t="str">
        <f xml:space="preserve"> INDEX(Lookup!C:C, MATCH('Inp - BP final'!B2581, Lookup!B:B, 0),)</f>
        <v>WWN+ - DS capex</v>
      </c>
    </row>
    <row r="2582" spans="1:12">
      <c r="A2582" t="s">
        <v>361</v>
      </c>
      <c r="B2582" t="s">
        <v>329</v>
      </c>
      <c r="C2582" t="s">
        <v>330</v>
      </c>
      <c r="D2582" t="s">
        <v>47</v>
      </c>
      <c r="E2582" t="s">
        <v>41</v>
      </c>
      <c r="F2582" s="58" t="str">
        <f xml:space="preserve"> IF( ISNA( 'F_Input Override'!F2582 ), "", IF( ISBLANK( 'F_Input Override'!F2582 ), 'F_Inputs - BP'!F2582, 'F_Input Override'!F2582 ) )</f>
        <v/>
      </c>
      <c r="G2582" s="58" t="str">
        <f xml:space="preserve"> IF( ISNA( 'F_Input Override'!G2582 ), "", IF( ISBLANK( 'F_Input Override'!G2582 ), 'F_Inputs - BP'!G2582, 'F_Input Override'!G2582 ) )</f>
        <v/>
      </c>
      <c r="H2582" s="58" t="str">
        <f xml:space="preserve"> IF( ISNA( 'F_Input Override'!H2582 ), "", IF( ISBLANK( 'F_Input Override'!H2582 ), 'F_Inputs - BP'!H2582, 'F_Input Override'!H2582 ) )</f>
        <v/>
      </c>
      <c r="I2582" s="58" t="str">
        <f xml:space="preserve"> IF( ISNA( 'F_Input Override'!I2582 ), "", IF( ISBLANK( 'F_Input Override'!I2582 ), 'F_Inputs - BP'!I2582, 'F_Input Override'!I2582 ) )</f>
        <v/>
      </c>
      <c r="J2582" s="58" t="str">
        <f xml:space="preserve"> IF( ISNA( 'F_Input Override'!J2582 ), "", IF( ISBLANK( 'F_Input Override'!J2582 ), 'F_Inputs - BP'!J2582, 'F_Input Override'!J2582 ) )</f>
        <v/>
      </c>
      <c r="K2582" s="64" t="str">
        <f xml:space="preserve"> INDEX(Lookup!C:C, MATCH('Inp - BP final'!B2582, Lookup!B:B, 0),)</f>
        <v>WWN+ - DS capex</v>
      </c>
    </row>
    <row r="2583" spans="1:12">
      <c r="A2583" t="s">
        <v>361</v>
      </c>
      <c r="B2583" t="s">
        <v>331</v>
      </c>
      <c r="C2583" t="s">
        <v>332</v>
      </c>
      <c r="D2583" t="s">
        <v>47</v>
      </c>
      <c r="E2583" t="s">
        <v>41</v>
      </c>
      <c r="F2583" s="58" t="str">
        <f xml:space="preserve"> IF( ISNA( 'F_Input Override'!F2583 ), "", IF( ISBLANK( 'F_Input Override'!F2583 ), 'F_Inputs - BP'!F2583, 'F_Input Override'!F2583 ) )</f>
        <v/>
      </c>
      <c r="G2583" s="58" t="str">
        <f xml:space="preserve"> IF( ISNA( 'F_Input Override'!G2583 ), "", IF( ISBLANK( 'F_Input Override'!G2583 ), 'F_Inputs - BP'!G2583, 'F_Input Override'!G2583 ) )</f>
        <v/>
      </c>
      <c r="H2583" s="58" t="str">
        <f xml:space="preserve"> IF( ISNA( 'F_Input Override'!H2583 ), "", IF( ISBLANK( 'F_Input Override'!H2583 ), 'F_Inputs - BP'!H2583, 'F_Input Override'!H2583 ) )</f>
        <v/>
      </c>
      <c r="I2583" s="58" t="str">
        <f xml:space="preserve"> IF( ISNA( 'F_Input Override'!I2583 ), "", IF( ISBLANK( 'F_Input Override'!I2583 ), 'F_Inputs - BP'!I2583, 'F_Input Override'!I2583 ) )</f>
        <v/>
      </c>
      <c r="J2583" s="58" t="str">
        <f xml:space="preserve"> IF( ISNA( 'F_Input Override'!J2583 ), "", IF( ISBLANK( 'F_Input Override'!J2583 ), 'F_Inputs - BP'!J2583, 'F_Input Override'!J2583 ) )</f>
        <v/>
      </c>
      <c r="K2583" s="64" t="str">
        <f xml:space="preserve"> INDEX(Lookup!C:C, MATCH('Inp - BP final'!B2583, Lookup!B:B, 0),)</f>
        <v>WWN+ - DS capex</v>
      </c>
    </row>
    <row r="2584" spans="1:12">
      <c r="A2584" t="s">
        <v>361</v>
      </c>
      <c r="B2584" t="s">
        <v>333</v>
      </c>
      <c r="C2584" t="s">
        <v>334</v>
      </c>
      <c r="D2584" t="s">
        <v>47</v>
      </c>
      <c r="E2584" t="s">
        <v>41</v>
      </c>
      <c r="F2584" s="58">
        <f xml:space="preserve"> IF( ISNA( 'F_Input Override'!F2584 ), "", IF( ISBLANK( 'F_Input Override'!F2584 ), 'F_Inputs - BP'!F2584, 'F_Input Override'!F2584 ) )</f>
        <v>0</v>
      </c>
      <c r="G2584" s="58">
        <f xml:space="preserve"> IF( ISNA( 'F_Input Override'!G2584 ), "", IF( ISBLANK( 'F_Input Override'!G2584 ), 'F_Inputs - BP'!G2584, 'F_Input Override'!G2584 ) )</f>
        <v>0</v>
      </c>
      <c r="H2584" s="58">
        <f xml:space="preserve"> IF( ISNA( 'F_Input Override'!H2584 ), "", IF( ISBLANK( 'F_Input Override'!H2584 ), 'F_Inputs - BP'!H2584, 'F_Input Override'!H2584 ) )</f>
        <v>0</v>
      </c>
      <c r="I2584" s="58">
        <f xml:space="preserve"> IF( ISNA( 'F_Input Override'!I2584 ), "", IF( ISBLANK( 'F_Input Override'!I2584 ), 'F_Inputs - BP'!I2584, 'F_Input Override'!I2584 ) )</f>
        <v>0</v>
      </c>
      <c r="J2584" s="58">
        <f xml:space="preserve"> IF( ISNA( 'F_Input Override'!J2584 ), "", IF( ISBLANK( 'F_Input Override'!J2584 ), 'F_Inputs - BP'!J2584, 'F_Input Override'!J2584 ) )</f>
        <v>0</v>
      </c>
      <c r="K2584" s="64" t="str">
        <f xml:space="preserve"> INDEX(Lookup!C:C, MATCH('Inp - BP final'!B2584, Lookup!B:B, 0),)</f>
        <v>WWN+ - Total DS capex</v>
      </c>
      <c r="L2584" t="s">
        <v>366</v>
      </c>
    </row>
    <row r="2585" spans="1:12">
      <c r="A2585" t="s">
        <v>361</v>
      </c>
      <c r="B2585" t="s">
        <v>335</v>
      </c>
      <c r="C2585" t="s">
        <v>336</v>
      </c>
      <c r="D2585" t="s">
        <v>47</v>
      </c>
      <c r="E2585" t="s">
        <v>41</v>
      </c>
      <c r="F2585" s="58" t="str">
        <f xml:space="preserve"> IF( ISNA( 'F_Input Override'!F2585 ), "", IF( ISBLANK( 'F_Input Override'!F2585 ), 'F_Inputs - BP'!F2585, 'F_Input Override'!F2585 ) )</f>
        <v/>
      </c>
      <c r="G2585" s="58" t="str">
        <f xml:space="preserve"> IF( ISNA( 'F_Input Override'!G2585 ), "", IF( ISBLANK( 'F_Input Override'!G2585 ), 'F_Inputs - BP'!G2585, 'F_Input Override'!G2585 ) )</f>
        <v/>
      </c>
      <c r="H2585" s="58" t="str">
        <f xml:space="preserve"> IF( ISNA( 'F_Input Override'!H2585 ), "", IF( ISBLANK( 'F_Input Override'!H2585 ), 'F_Inputs - BP'!H2585, 'F_Input Override'!H2585 ) )</f>
        <v/>
      </c>
      <c r="I2585" s="58" t="str">
        <f xml:space="preserve"> IF( ISNA( 'F_Input Override'!I2585 ), "", IF( ISBLANK( 'F_Input Override'!I2585 ), 'F_Inputs - BP'!I2585, 'F_Input Override'!I2585 ) )</f>
        <v/>
      </c>
      <c r="J2585" s="58" t="str">
        <f xml:space="preserve"> IF( ISNA( 'F_Input Override'!J2585 ), "", IF( ISBLANK( 'F_Input Override'!J2585 ), 'F_Inputs - BP'!J2585, 'F_Input Override'!J2585 ) )</f>
        <v/>
      </c>
      <c r="K2585" s="64" t="str">
        <f xml:space="preserve"> INDEX(Lookup!C:C, MATCH('Inp - BP final'!B2585, Lookup!B:B, 0),)</f>
        <v>WWN+ - DS opex</v>
      </c>
    </row>
    <row r="2586" spans="1:12">
      <c r="A2586" t="s">
        <v>361</v>
      </c>
      <c r="B2586" t="s">
        <v>337</v>
      </c>
      <c r="C2586" t="s">
        <v>338</v>
      </c>
      <c r="D2586" t="s">
        <v>47</v>
      </c>
      <c r="E2586" t="s">
        <v>41</v>
      </c>
      <c r="F2586" s="58" t="str">
        <f xml:space="preserve"> IF( ISNA( 'F_Input Override'!F2586 ), "", IF( ISBLANK( 'F_Input Override'!F2586 ), 'F_Inputs - BP'!F2586, 'F_Input Override'!F2586 ) )</f>
        <v/>
      </c>
      <c r="G2586" s="58" t="str">
        <f xml:space="preserve"> IF( ISNA( 'F_Input Override'!G2586 ), "", IF( ISBLANK( 'F_Input Override'!G2586 ), 'F_Inputs - BP'!G2586, 'F_Input Override'!G2586 ) )</f>
        <v/>
      </c>
      <c r="H2586" s="58" t="str">
        <f xml:space="preserve"> IF( ISNA( 'F_Input Override'!H2586 ), "", IF( ISBLANK( 'F_Input Override'!H2586 ), 'F_Inputs - BP'!H2586, 'F_Input Override'!H2586 ) )</f>
        <v/>
      </c>
      <c r="I2586" s="58" t="str">
        <f xml:space="preserve"> IF( ISNA( 'F_Input Override'!I2586 ), "", IF( ISBLANK( 'F_Input Override'!I2586 ), 'F_Inputs - BP'!I2586, 'F_Input Override'!I2586 ) )</f>
        <v/>
      </c>
      <c r="J2586" s="58" t="str">
        <f xml:space="preserve"> IF( ISNA( 'F_Input Override'!J2586 ), "", IF( ISBLANK( 'F_Input Override'!J2586 ), 'F_Inputs - BP'!J2586, 'F_Input Override'!J2586 ) )</f>
        <v/>
      </c>
      <c r="K2586" s="64" t="str">
        <f xml:space="preserve"> INDEX(Lookup!C:C, MATCH('Inp - BP final'!B2586, Lookup!B:B, 0),)</f>
        <v>WWN+ - DS opex</v>
      </c>
    </row>
    <row r="2587" spans="1:12">
      <c r="A2587" t="s">
        <v>361</v>
      </c>
      <c r="B2587" t="s">
        <v>339</v>
      </c>
      <c r="C2587" t="s">
        <v>340</v>
      </c>
      <c r="D2587" t="s">
        <v>47</v>
      </c>
      <c r="E2587" t="s">
        <v>41</v>
      </c>
      <c r="F2587" s="58" t="str">
        <f xml:space="preserve"> IF( ISNA( 'F_Input Override'!F2587 ), "", IF( ISBLANK( 'F_Input Override'!F2587 ), 'F_Inputs - BP'!F2587, 'F_Input Override'!F2587 ) )</f>
        <v/>
      </c>
      <c r="G2587" s="58" t="str">
        <f xml:space="preserve"> IF( ISNA( 'F_Input Override'!G2587 ), "", IF( ISBLANK( 'F_Input Override'!G2587 ), 'F_Inputs - BP'!G2587, 'F_Input Override'!G2587 ) )</f>
        <v/>
      </c>
      <c r="H2587" s="58" t="str">
        <f xml:space="preserve"> IF( ISNA( 'F_Input Override'!H2587 ), "", IF( ISBLANK( 'F_Input Override'!H2587 ), 'F_Inputs - BP'!H2587, 'F_Input Override'!H2587 ) )</f>
        <v/>
      </c>
      <c r="I2587" s="58" t="str">
        <f xml:space="preserve"> IF( ISNA( 'F_Input Override'!I2587 ), "", IF( ISBLANK( 'F_Input Override'!I2587 ), 'F_Inputs - BP'!I2587, 'F_Input Override'!I2587 ) )</f>
        <v/>
      </c>
      <c r="J2587" s="58" t="str">
        <f xml:space="preserve"> IF( ISNA( 'F_Input Override'!J2587 ), "", IF( ISBLANK( 'F_Input Override'!J2587 ), 'F_Inputs - BP'!J2587, 'F_Input Override'!J2587 ) )</f>
        <v/>
      </c>
      <c r="K2587" s="64" t="str">
        <f xml:space="preserve"> INDEX(Lookup!C:C, MATCH('Inp - BP final'!B2587, Lookup!B:B, 0),)</f>
        <v>WWN+ - DS opex</v>
      </c>
    </row>
    <row r="2588" spans="1:12">
      <c r="A2588" t="s">
        <v>361</v>
      </c>
      <c r="B2588" t="s">
        <v>341</v>
      </c>
      <c r="C2588" t="s">
        <v>342</v>
      </c>
      <c r="D2588" t="s">
        <v>47</v>
      </c>
      <c r="E2588" t="s">
        <v>41</v>
      </c>
      <c r="F2588" s="58" t="str">
        <f xml:space="preserve"> IF( ISNA( 'F_Input Override'!F2588 ), "", IF( ISBLANK( 'F_Input Override'!F2588 ), 'F_Inputs - BP'!F2588, 'F_Input Override'!F2588 ) )</f>
        <v/>
      </c>
      <c r="G2588" s="58" t="str">
        <f xml:space="preserve"> IF( ISNA( 'F_Input Override'!G2588 ), "", IF( ISBLANK( 'F_Input Override'!G2588 ), 'F_Inputs - BP'!G2588, 'F_Input Override'!G2588 ) )</f>
        <v/>
      </c>
      <c r="H2588" s="58" t="str">
        <f xml:space="preserve"> IF( ISNA( 'F_Input Override'!H2588 ), "", IF( ISBLANK( 'F_Input Override'!H2588 ), 'F_Inputs - BP'!H2588, 'F_Input Override'!H2588 ) )</f>
        <v/>
      </c>
      <c r="I2588" s="58" t="str">
        <f xml:space="preserve"> IF( ISNA( 'F_Input Override'!I2588 ), "", IF( ISBLANK( 'F_Input Override'!I2588 ), 'F_Inputs - BP'!I2588, 'F_Input Override'!I2588 ) )</f>
        <v/>
      </c>
      <c r="J2588" s="58" t="str">
        <f xml:space="preserve"> IF( ISNA( 'F_Input Override'!J2588 ), "", IF( ISBLANK( 'F_Input Override'!J2588 ), 'F_Inputs - BP'!J2588, 'F_Input Override'!J2588 ) )</f>
        <v/>
      </c>
      <c r="K2588" s="64" t="str">
        <f xml:space="preserve"> INDEX(Lookup!C:C, MATCH('Inp - BP final'!B2588, Lookup!B:B, 0),)</f>
        <v>WWN+ - DS opex</v>
      </c>
    </row>
    <row r="2589" spans="1:12">
      <c r="A2589" t="s">
        <v>361</v>
      </c>
      <c r="B2589" t="s">
        <v>343</v>
      </c>
      <c r="C2589" t="s">
        <v>344</v>
      </c>
      <c r="D2589" t="s">
        <v>47</v>
      </c>
      <c r="E2589" t="s">
        <v>41</v>
      </c>
      <c r="F2589" s="58" t="str">
        <f xml:space="preserve"> IF( ISNA( 'F_Input Override'!F2589 ), "", IF( ISBLANK( 'F_Input Override'!F2589 ), 'F_Inputs - BP'!F2589, 'F_Input Override'!F2589 ) )</f>
        <v/>
      </c>
      <c r="G2589" s="58" t="str">
        <f xml:space="preserve"> IF( ISNA( 'F_Input Override'!G2589 ), "", IF( ISBLANK( 'F_Input Override'!G2589 ), 'F_Inputs - BP'!G2589, 'F_Input Override'!G2589 ) )</f>
        <v/>
      </c>
      <c r="H2589" s="58" t="str">
        <f xml:space="preserve"> IF( ISNA( 'F_Input Override'!H2589 ), "", IF( ISBLANK( 'F_Input Override'!H2589 ), 'F_Inputs - BP'!H2589, 'F_Input Override'!H2589 ) )</f>
        <v/>
      </c>
      <c r="I2589" s="58" t="str">
        <f xml:space="preserve"> IF( ISNA( 'F_Input Override'!I2589 ), "", IF( ISBLANK( 'F_Input Override'!I2589 ), 'F_Inputs - BP'!I2589, 'F_Input Override'!I2589 ) )</f>
        <v/>
      </c>
      <c r="J2589" s="58" t="str">
        <f xml:space="preserve"> IF( ISNA( 'F_Input Override'!J2589 ), "", IF( ISBLANK( 'F_Input Override'!J2589 ), 'F_Inputs - BP'!J2589, 'F_Input Override'!J2589 ) )</f>
        <v/>
      </c>
      <c r="K2589" s="64" t="str">
        <f xml:space="preserve"> INDEX(Lookup!C:C, MATCH('Inp - BP final'!B2589, Lookup!B:B, 0),)</f>
        <v>WWN+ - DS opex</v>
      </c>
    </row>
    <row r="2590" spans="1:12">
      <c r="A2590" t="s">
        <v>361</v>
      </c>
      <c r="B2590" t="s">
        <v>345</v>
      </c>
      <c r="C2590" t="s">
        <v>346</v>
      </c>
      <c r="D2590" t="s">
        <v>47</v>
      </c>
      <c r="E2590" t="s">
        <v>41</v>
      </c>
      <c r="F2590" s="58">
        <f xml:space="preserve"> IF( ISNA( 'F_Input Override'!F2590 ), "", IF( ISBLANK( 'F_Input Override'!F2590 ), 'F_Inputs - BP'!F2590, 'F_Input Override'!F2590 ) )</f>
        <v>0</v>
      </c>
      <c r="G2590" s="58">
        <f xml:space="preserve"> IF( ISNA( 'F_Input Override'!G2590 ), "", IF( ISBLANK( 'F_Input Override'!G2590 ), 'F_Inputs - BP'!G2590, 'F_Input Override'!G2590 ) )</f>
        <v>0</v>
      </c>
      <c r="H2590" s="58">
        <f xml:space="preserve"> IF( ISNA( 'F_Input Override'!H2590 ), "", IF( ISBLANK( 'F_Input Override'!H2590 ), 'F_Inputs - BP'!H2590, 'F_Input Override'!H2590 ) )</f>
        <v>0</v>
      </c>
      <c r="I2590" s="58">
        <f xml:space="preserve"> IF( ISNA( 'F_Input Override'!I2590 ), "", IF( ISBLANK( 'F_Input Override'!I2590 ), 'F_Inputs - BP'!I2590, 'F_Input Override'!I2590 ) )</f>
        <v>0</v>
      </c>
      <c r="J2590" s="58">
        <f xml:space="preserve"> IF( ISNA( 'F_Input Override'!J2590 ), "", IF( ISBLANK( 'F_Input Override'!J2590 ), 'F_Inputs - BP'!J2590, 'F_Input Override'!J2590 ) )</f>
        <v>0</v>
      </c>
      <c r="K2590" s="64" t="str">
        <f xml:space="preserve"> INDEX(Lookup!C:C, MATCH('Inp - BP final'!B2590, Lookup!B:B, 0),)</f>
        <v>WWN+ - Total DS opex</v>
      </c>
      <c r="L2590" t="s">
        <v>366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DB8E"/>
  </sheetPr>
  <dimension ref="A1:M754"/>
  <sheetViews>
    <sheetView zoomScale="80" zoomScaleNormal="80" workbookViewId="0"/>
  </sheetViews>
  <sheetFormatPr defaultRowHeight="12.75"/>
  <sheetData>
    <row r="1" spans="1:13" ht="14.25">
      <c r="C1" s="123" t="s">
        <v>368</v>
      </c>
      <c r="E1" s="123" t="s">
        <v>369</v>
      </c>
    </row>
    <row r="2" spans="1:13" ht="14.25">
      <c r="A2" s="122" t="s">
        <v>31</v>
      </c>
      <c r="B2" s="122" t="s">
        <v>32</v>
      </c>
      <c r="C2" s="122" t="s">
        <v>33</v>
      </c>
      <c r="D2" s="122" t="s">
        <v>34</v>
      </c>
      <c r="E2" s="122" t="s">
        <v>35</v>
      </c>
      <c r="F2" s="122" t="s">
        <v>370</v>
      </c>
      <c r="G2" s="122" t="s">
        <v>371</v>
      </c>
      <c r="H2" s="122" t="s">
        <v>372</v>
      </c>
      <c r="I2" s="122" t="s">
        <v>36</v>
      </c>
      <c r="J2" s="122" t="s">
        <v>37</v>
      </c>
      <c r="K2" s="122" t="s">
        <v>38</v>
      </c>
      <c r="L2" s="122" t="s">
        <v>39</v>
      </c>
      <c r="M2" s="122" t="s">
        <v>40</v>
      </c>
    </row>
    <row r="4" spans="1:13" ht="14.25">
      <c r="F4" s="122" t="s">
        <v>41</v>
      </c>
      <c r="G4" s="122" t="s">
        <v>41</v>
      </c>
      <c r="H4" s="122" t="s">
        <v>41</v>
      </c>
      <c r="I4" s="122" t="s">
        <v>41</v>
      </c>
      <c r="J4" s="122" t="s">
        <v>41</v>
      </c>
      <c r="K4" s="122" t="s">
        <v>41</v>
      </c>
      <c r="L4" s="122" t="s">
        <v>41</v>
      </c>
      <c r="M4" s="122" t="s">
        <v>41</v>
      </c>
    </row>
    <row r="5" spans="1:13" ht="14.25">
      <c r="F5" s="122" t="s">
        <v>373</v>
      </c>
      <c r="G5" s="122" t="s">
        <v>373</v>
      </c>
      <c r="H5" s="122" t="s">
        <v>373</v>
      </c>
      <c r="I5" s="122" t="s">
        <v>373</v>
      </c>
      <c r="J5" s="122" t="s">
        <v>373</v>
      </c>
      <c r="K5" s="122" t="s">
        <v>373</v>
      </c>
      <c r="L5" s="122" t="s">
        <v>373</v>
      </c>
      <c r="M5" s="122" t="s">
        <v>373</v>
      </c>
    </row>
    <row r="6" spans="1:13" ht="14.25">
      <c r="F6" s="122" t="s">
        <v>43</v>
      </c>
      <c r="G6" s="122" t="s">
        <v>43</v>
      </c>
      <c r="H6" s="122" t="s">
        <v>43</v>
      </c>
      <c r="I6" s="122" t="s">
        <v>43</v>
      </c>
      <c r="J6" s="122" t="s">
        <v>43</v>
      </c>
      <c r="K6" s="122" t="s">
        <v>43</v>
      </c>
      <c r="L6" s="122" t="s">
        <v>43</v>
      </c>
      <c r="M6" s="122" t="s">
        <v>43</v>
      </c>
    </row>
    <row r="7" spans="1:13">
      <c r="A7" t="s">
        <v>44</v>
      </c>
      <c r="B7" t="s">
        <v>374</v>
      </c>
      <c r="C7" t="s">
        <v>375</v>
      </c>
      <c r="D7" t="s">
        <v>47</v>
      </c>
      <c r="E7" t="s">
        <v>41</v>
      </c>
      <c r="F7" s="56" t="s">
        <v>318</v>
      </c>
      <c r="G7" s="56" t="s">
        <v>318</v>
      </c>
      <c r="H7" s="56" t="s">
        <v>318</v>
      </c>
      <c r="I7" s="58">
        <v>50.468154252664753</v>
      </c>
      <c r="J7" s="58">
        <v>50.417021644978313</v>
      </c>
      <c r="K7" s="58">
        <v>49.045096685127383</v>
      </c>
      <c r="L7" s="58">
        <v>47.72567281448589</v>
      </c>
      <c r="M7" s="58">
        <v>46.967019712372171</v>
      </c>
    </row>
    <row r="8" spans="1:13">
      <c r="A8" t="s">
        <v>44</v>
      </c>
      <c r="B8" t="s">
        <v>376</v>
      </c>
      <c r="C8" t="s">
        <v>377</v>
      </c>
      <c r="D8" t="s">
        <v>47</v>
      </c>
      <c r="E8" t="s">
        <v>41</v>
      </c>
      <c r="F8" s="56" t="s">
        <v>318</v>
      </c>
      <c r="G8" s="56" t="s">
        <v>318</v>
      </c>
      <c r="H8" s="56" t="s">
        <v>318</v>
      </c>
      <c r="I8" s="58">
        <v>422.41162588815303</v>
      </c>
      <c r="J8" s="58">
        <v>434.92437712914574</v>
      </c>
      <c r="K8" s="58">
        <v>428.43869056738839</v>
      </c>
      <c r="L8" s="58">
        <v>423.19434075783192</v>
      </c>
      <c r="M8" s="58">
        <v>418.77712191061869</v>
      </c>
    </row>
    <row r="9" spans="1:13">
      <c r="A9" t="s">
        <v>44</v>
      </c>
      <c r="B9" t="s">
        <v>378</v>
      </c>
      <c r="C9" t="s">
        <v>379</v>
      </c>
      <c r="D9" t="s">
        <v>47</v>
      </c>
      <c r="E9" t="s">
        <v>41</v>
      </c>
      <c r="F9" s="56" t="s">
        <v>318</v>
      </c>
      <c r="G9" s="56" t="s">
        <v>318</v>
      </c>
      <c r="H9" s="56" t="s">
        <v>318</v>
      </c>
      <c r="I9" s="58">
        <v>469.72617752773738</v>
      </c>
      <c r="J9" s="58">
        <v>461.25406315901677</v>
      </c>
      <c r="K9" s="58">
        <v>454.1053586726685</v>
      </c>
      <c r="L9" s="58">
        <v>446.91015657094806</v>
      </c>
      <c r="M9" s="58">
        <v>441.29066605263506</v>
      </c>
    </row>
    <row r="10" spans="1:13">
      <c r="A10" t="s">
        <v>44</v>
      </c>
      <c r="B10" t="s">
        <v>380</v>
      </c>
      <c r="C10" t="s">
        <v>381</v>
      </c>
      <c r="D10" t="s">
        <v>47</v>
      </c>
      <c r="E10" t="s">
        <v>41</v>
      </c>
      <c r="F10" s="56" t="s">
        <v>318</v>
      </c>
      <c r="G10" s="56" t="s">
        <v>318</v>
      </c>
      <c r="H10" s="56" t="s">
        <v>318</v>
      </c>
      <c r="I10" s="58">
        <v>88.354023686716275</v>
      </c>
      <c r="J10" s="58">
        <v>89.175554491377952</v>
      </c>
      <c r="K10" s="58">
        <v>89.454760760528018</v>
      </c>
      <c r="L10" s="58">
        <v>90.748811954816219</v>
      </c>
      <c r="M10" s="58">
        <v>92.327859120007943</v>
      </c>
    </row>
    <row r="11" spans="1:13">
      <c r="A11" t="s">
        <v>44</v>
      </c>
      <c r="B11" t="s">
        <v>382</v>
      </c>
      <c r="C11" t="s">
        <v>383</v>
      </c>
      <c r="D11" t="s">
        <v>47</v>
      </c>
      <c r="E11" t="s">
        <v>41</v>
      </c>
      <c r="F11" s="56" t="s">
        <v>318</v>
      </c>
      <c r="G11" s="58">
        <v>2.6006707295150466</v>
      </c>
      <c r="H11" s="58">
        <v>49.761716703240708</v>
      </c>
      <c r="I11" s="58">
        <v>294.71861771174355</v>
      </c>
      <c r="J11" s="58">
        <v>578.99972985522754</v>
      </c>
      <c r="K11" s="58">
        <v>672.22880136540618</v>
      </c>
      <c r="L11" s="58">
        <v>754.70198850771737</v>
      </c>
      <c r="M11" s="58">
        <v>457.11422546866174</v>
      </c>
    </row>
    <row r="12" spans="1:13">
      <c r="A12" t="s">
        <v>44</v>
      </c>
      <c r="B12" t="s">
        <v>384</v>
      </c>
      <c r="C12" t="s">
        <v>385</v>
      </c>
      <c r="D12" t="s">
        <v>47</v>
      </c>
      <c r="E12" t="s">
        <v>41</v>
      </c>
      <c r="F12" s="56" t="s">
        <v>318</v>
      </c>
      <c r="G12" s="58">
        <v>3.0014840914681091</v>
      </c>
      <c r="H12" s="58">
        <v>25.673510350120281</v>
      </c>
      <c r="I12" s="58">
        <v>301.22552147391383</v>
      </c>
      <c r="J12" s="58">
        <v>374.16483937972606</v>
      </c>
      <c r="K12" s="58">
        <v>474.52196436634944</v>
      </c>
      <c r="L12" s="58">
        <v>486.75808917946785</v>
      </c>
      <c r="M12" s="58">
        <v>447.67203237642326</v>
      </c>
    </row>
    <row r="13" spans="1:13">
      <c r="A13" t="s">
        <v>44</v>
      </c>
      <c r="B13" t="s">
        <v>386</v>
      </c>
      <c r="C13" t="s">
        <v>387</v>
      </c>
      <c r="D13" t="s">
        <v>47</v>
      </c>
      <c r="E13" t="s">
        <v>41</v>
      </c>
      <c r="F13" s="56" t="s">
        <v>318</v>
      </c>
      <c r="G13" s="56" t="s">
        <v>318</v>
      </c>
      <c r="H13" s="56" t="s">
        <v>318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</row>
    <row r="14" spans="1:13">
      <c r="A14" t="s">
        <v>44</v>
      </c>
      <c r="B14" t="s">
        <v>388</v>
      </c>
      <c r="C14" t="s">
        <v>389</v>
      </c>
      <c r="D14" t="s">
        <v>47</v>
      </c>
      <c r="E14" t="s">
        <v>41</v>
      </c>
      <c r="F14" s="56" t="s">
        <v>318</v>
      </c>
      <c r="G14" s="56" t="s">
        <v>318</v>
      </c>
      <c r="H14" s="56" t="s">
        <v>318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</row>
    <row r="15" spans="1:13">
      <c r="A15" t="s">
        <v>44</v>
      </c>
      <c r="B15" t="s">
        <v>390</v>
      </c>
      <c r="C15" t="s">
        <v>391</v>
      </c>
      <c r="D15" t="s">
        <v>47</v>
      </c>
      <c r="E15" t="s">
        <v>41</v>
      </c>
      <c r="F15" s="58">
        <v>0</v>
      </c>
      <c r="G15" s="58">
        <v>0</v>
      </c>
      <c r="H15" s="58">
        <v>0</v>
      </c>
      <c r="I15" s="58">
        <v>10.452999999999999</v>
      </c>
      <c r="J15" s="58">
        <v>10.452999999999999</v>
      </c>
      <c r="K15" s="58">
        <v>10.452999999999999</v>
      </c>
      <c r="L15" s="58">
        <v>10.452999999999999</v>
      </c>
      <c r="M15" s="58">
        <v>10.452999999999999</v>
      </c>
    </row>
    <row r="16" spans="1:13">
      <c r="A16" t="s">
        <v>44</v>
      </c>
      <c r="B16" t="s">
        <v>392</v>
      </c>
      <c r="C16" t="s">
        <v>393</v>
      </c>
      <c r="D16" t="s">
        <v>47</v>
      </c>
      <c r="E16" t="s">
        <v>41</v>
      </c>
      <c r="F16" s="58">
        <v>0</v>
      </c>
      <c r="G16" s="58">
        <v>0</v>
      </c>
      <c r="H16" s="58">
        <v>0</v>
      </c>
      <c r="I16" s="58">
        <v>0.22</v>
      </c>
      <c r="J16" s="58">
        <v>0.22</v>
      </c>
      <c r="K16" s="58">
        <v>0.22</v>
      </c>
      <c r="L16" s="58">
        <v>0.22</v>
      </c>
      <c r="M16" s="58">
        <v>0.22</v>
      </c>
    </row>
    <row r="17" spans="1:13">
      <c r="A17" t="s">
        <v>44</v>
      </c>
      <c r="B17" t="s">
        <v>394</v>
      </c>
      <c r="C17" t="s">
        <v>395</v>
      </c>
      <c r="D17" t="s">
        <v>47</v>
      </c>
      <c r="E17" t="s">
        <v>41</v>
      </c>
      <c r="F17" s="58">
        <v>0</v>
      </c>
      <c r="G17" s="58">
        <v>0</v>
      </c>
      <c r="H17" s="58">
        <v>0</v>
      </c>
      <c r="I17" s="58">
        <v>2.4909999999999997</v>
      </c>
      <c r="J17" s="58">
        <v>2.4909999999999997</v>
      </c>
      <c r="K17" s="58">
        <v>2.4909999999999997</v>
      </c>
      <c r="L17" s="58">
        <v>2.4909999999999997</v>
      </c>
      <c r="M17" s="58">
        <v>2.4909999999999997</v>
      </c>
    </row>
    <row r="18" spans="1:13">
      <c r="A18" t="s">
        <v>44</v>
      </c>
      <c r="B18" t="s">
        <v>396</v>
      </c>
      <c r="C18" t="s">
        <v>397</v>
      </c>
      <c r="D18" t="s">
        <v>47</v>
      </c>
      <c r="E18" t="s">
        <v>41</v>
      </c>
      <c r="F18" s="58">
        <v>0</v>
      </c>
      <c r="G18" s="58">
        <v>0</v>
      </c>
      <c r="H18" s="58">
        <v>0</v>
      </c>
      <c r="I18" s="58">
        <v>6.7000000000000004E-2</v>
      </c>
      <c r="J18" s="58">
        <v>6.7000000000000004E-2</v>
      </c>
      <c r="K18" s="58">
        <v>6.7000000000000004E-2</v>
      </c>
      <c r="L18" s="58">
        <v>6.7000000000000004E-2</v>
      </c>
      <c r="M18" s="58">
        <v>6.7000000000000004E-2</v>
      </c>
    </row>
    <row r="19" spans="1:13">
      <c r="A19" t="s">
        <v>44</v>
      </c>
      <c r="B19" t="s">
        <v>398</v>
      </c>
      <c r="C19" t="s">
        <v>399</v>
      </c>
      <c r="D19" t="s">
        <v>47</v>
      </c>
      <c r="E19" t="s">
        <v>41</v>
      </c>
      <c r="F19" s="58">
        <v>0</v>
      </c>
      <c r="G19" s="58">
        <v>0</v>
      </c>
      <c r="H19" s="58">
        <v>0</v>
      </c>
      <c r="I19" s="58">
        <v>23.853000000000002</v>
      </c>
      <c r="J19" s="58">
        <v>23.892000000000003</v>
      </c>
      <c r="K19" s="58">
        <v>24.265000000000001</v>
      </c>
      <c r="L19" s="58">
        <v>24.670999999999999</v>
      </c>
      <c r="M19" s="58">
        <v>24.046000000000003</v>
      </c>
    </row>
    <row r="20" spans="1:13">
      <c r="A20" t="s">
        <v>44</v>
      </c>
      <c r="B20" t="s">
        <v>400</v>
      </c>
      <c r="C20" t="s">
        <v>401</v>
      </c>
      <c r="D20" t="s">
        <v>47</v>
      </c>
      <c r="E20" t="s">
        <v>41</v>
      </c>
      <c r="F20" s="58">
        <v>0</v>
      </c>
      <c r="G20" s="58">
        <v>0</v>
      </c>
      <c r="H20" s="58">
        <v>0</v>
      </c>
      <c r="I20" s="58">
        <v>0.41300000000000003</v>
      </c>
      <c r="J20" s="58">
        <v>0.41000000000000003</v>
      </c>
      <c r="K20" s="58">
        <v>0.40600000000000003</v>
      </c>
      <c r="L20" s="58">
        <v>0.40300000000000002</v>
      </c>
      <c r="M20" s="58">
        <v>0.55500000000000005</v>
      </c>
    </row>
    <row r="21" spans="1:13">
      <c r="A21" t="s">
        <v>44</v>
      </c>
      <c r="B21" t="s">
        <v>402</v>
      </c>
      <c r="C21" t="s">
        <v>403</v>
      </c>
      <c r="D21" t="s">
        <v>47</v>
      </c>
      <c r="E21" t="s">
        <v>41</v>
      </c>
      <c r="F21" s="58">
        <v>0</v>
      </c>
      <c r="G21" s="58">
        <v>0</v>
      </c>
      <c r="H21" s="58">
        <v>0</v>
      </c>
      <c r="I21" s="58">
        <v>7.3129999999999997</v>
      </c>
      <c r="J21" s="58">
        <v>7.2530000000000001</v>
      </c>
      <c r="K21" s="58">
        <v>7.194</v>
      </c>
      <c r="L21" s="58">
        <v>7.141</v>
      </c>
      <c r="M21" s="58">
        <v>7.093</v>
      </c>
    </row>
    <row r="22" spans="1:13">
      <c r="A22" t="s">
        <v>44</v>
      </c>
      <c r="B22" t="s">
        <v>404</v>
      </c>
      <c r="C22" t="s">
        <v>405</v>
      </c>
      <c r="D22" t="s">
        <v>47</v>
      </c>
      <c r="E22" t="s">
        <v>41</v>
      </c>
      <c r="F22" s="58">
        <v>0</v>
      </c>
      <c r="G22" s="58">
        <v>0</v>
      </c>
      <c r="H22" s="58">
        <v>0</v>
      </c>
      <c r="I22" s="58">
        <v>7.0000000000000001E-3</v>
      </c>
      <c r="J22" s="58">
        <v>7.0000000000000001E-3</v>
      </c>
      <c r="K22" s="58">
        <v>7.0000000000000001E-3</v>
      </c>
      <c r="L22" s="58">
        <v>7.0000000000000001E-3</v>
      </c>
      <c r="M22" s="58">
        <v>0.30200000000000005</v>
      </c>
    </row>
    <row r="23" spans="1:13">
      <c r="A23" t="s">
        <v>44</v>
      </c>
      <c r="B23" t="s">
        <v>406</v>
      </c>
      <c r="C23" t="s">
        <v>407</v>
      </c>
      <c r="D23" t="s">
        <v>47</v>
      </c>
      <c r="E23" t="s">
        <v>41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</row>
    <row r="24" spans="1:13">
      <c r="A24" t="s">
        <v>44</v>
      </c>
      <c r="B24" t="s">
        <v>408</v>
      </c>
      <c r="C24" t="s">
        <v>409</v>
      </c>
      <c r="D24" t="s">
        <v>47</v>
      </c>
      <c r="E24" t="s">
        <v>41</v>
      </c>
      <c r="F24" s="58">
        <v>0</v>
      </c>
      <c r="G24" s="58">
        <v>0</v>
      </c>
      <c r="H24" s="58">
        <v>0</v>
      </c>
      <c r="I24" s="58">
        <v>2.7509999999999999</v>
      </c>
      <c r="J24" s="58">
        <v>2.7509999999999999</v>
      </c>
      <c r="K24" s="58">
        <v>2.7509999999999999</v>
      </c>
      <c r="L24" s="58">
        <v>2.7509999999999999</v>
      </c>
      <c r="M24" s="58">
        <v>2.7509999999999999</v>
      </c>
    </row>
    <row r="25" spans="1:13">
      <c r="A25" t="s">
        <v>44</v>
      </c>
      <c r="B25" t="s">
        <v>410</v>
      </c>
      <c r="C25" t="s">
        <v>411</v>
      </c>
      <c r="D25" t="s">
        <v>47</v>
      </c>
      <c r="E25" t="s">
        <v>41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</row>
    <row r="26" spans="1:13">
      <c r="A26" t="s">
        <v>44</v>
      </c>
      <c r="B26" t="s">
        <v>412</v>
      </c>
      <c r="C26" t="s">
        <v>413</v>
      </c>
      <c r="D26" t="s">
        <v>47</v>
      </c>
      <c r="E26" t="s">
        <v>41</v>
      </c>
      <c r="F26" s="58">
        <v>0</v>
      </c>
      <c r="G26" s="58">
        <v>0</v>
      </c>
      <c r="H26" s="58">
        <v>0</v>
      </c>
      <c r="I26" s="58">
        <v>9.261000000000001</v>
      </c>
      <c r="J26" s="58">
        <v>9.261000000000001</v>
      </c>
      <c r="K26" s="58">
        <v>9.261000000000001</v>
      </c>
      <c r="L26" s="58">
        <v>9.261000000000001</v>
      </c>
      <c r="M26" s="58">
        <v>9.261000000000001</v>
      </c>
    </row>
    <row r="27" spans="1:13">
      <c r="A27" t="s">
        <v>44</v>
      </c>
      <c r="B27" t="s">
        <v>414</v>
      </c>
      <c r="C27" t="s">
        <v>415</v>
      </c>
      <c r="D27" t="s">
        <v>47</v>
      </c>
      <c r="E27" t="s">
        <v>41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</row>
    <row r="28" spans="1:13">
      <c r="A28" t="s">
        <v>44</v>
      </c>
      <c r="B28" t="s">
        <v>416</v>
      </c>
      <c r="C28" t="s">
        <v>417</v>
      </c>
      <c r="D28" t="s">
        <v>47</v>
      </c>
      <c r="E28" t="s">
        <v>41</v>
      </c>
      <c r="F28" s="58">
        <v>0</v>
      </c>
      <c r="G28" s="58">
        <v>0</v>
      </c>
      <c r="H28" s="58">
        <v>0</v>
      </c>
      <c r="I28" s="58">
        <v>0.5</v>
      </c>
      <c r="J28" s="58">
        <v>0.5</v>
      </c>
      <c r="K28" s="58">
        <v>0.5</v>
      </c>
      <c r="L28" s="58">
        <v>0.5</v>
      </c>
      <c r="M28" s="58">
        <v>0.81824340000000007</v>
      </c>
    </row>
    <row r="29" spans="1:13">
      <c r="A29" t="s">
        <v>44</v>
      </c>
      <c r="B29" t="s">
        <v>418</v>
      </c>
      <c r="C29" t="s">
        <v>419</v>
      </c>
      <c r="D29" t="s">
        <v>47</v>
      </c>
      <c r="E29" t="s">
        <v>41</v>
      </c>
      <c r="F29" s="58">
        <v>0</v>
      </c>
      <c r="G29" s="58">
        <v>0</v>
      </c>
      <c r="H29" s="58">
        <v>0</v>
      </c>
      <c r="I29" s="58">
        <v>0.19383508999999999</v>
      </c>
      <c r="J29" s="58">
        <v>0.29845944000000002</v>
      </c>
      <c r="K29" s="58">
        <v>0.17017435</v>
      </c>
      <c r="L29" s="58">
        <v>0</v>
      </c>
      <c r="M29" s="58">
        <v>0</v>
      </c>
    </row>
    <row r="30" spans="1:13">
      <c r="A30" t="s">
        <v>44</v>
      </c>
      <c r="B30" t="s">
        <v>420</v>
      </c>
      <c r="C30" t="s">
        <v>421</v>
      </c>
      <c r="D30" t="s">
        <v>47</v>
      </c>
      <c r="E30" t="s">
        <v>41</v>
      </c>
      <c r="F30" s="58">
        <v>0</v>
      </c>
      <c r="G30" s="58">
        <v>0</v>
      </c>
      <c r="H30" s="58">
        <v>0</v>
      </c>
      <c r="I30" s="58">
        <v>2.8370000000000002</v>
      </c>
      <c r="J30" s="58">
        <v>2.9049999999999998</v>
      </c>
      <c r="K30" s="58">
        <v>2.972</v>
      </c>
      <c r="L30" s="58">
        <v>3.0350000000000001</v>
      </c>
      <c r="M30" s="58">
        <v>3.097</v>
      </c>
    </row>
    <row r="31" spans="1:13">
      <c r="A31" t="s">
        <v>44</v>
      </c>
      <c r="B31" t="s">
        <v>422</v>
      </c>
      <c r="C31" t="s">
        <v>423</v>
      </c>
      <c r="D31" t="s">
        <v>47</v>
      </c>
      <c r="E31" t="s">
        <v>41</v>
      </c>
      <c r="F31" s="58">
        <v>0</v>
      </c>
      <c r="G31" s="58">
        <v>0</v>
      </c>
      <c r="H31" s="58">
        <v>0</v>
      </c>
      <c r="I31" s="58">
        <v>0.26867085000000002</v>
      </c>
      <c r="J31" s="58">
        <v>0.47095336999999998</v>
      </c>
      <c r="K31" s="58">
        <v>0.33949219000000003</v>
      </c>
      <c r="L31" s="58">
        <v>5.5823971200000004</v>
      </c>
      <c r="M31" s="58">
        <v>13.025593560000001</v>
      </c>
    </row>
    <row r="32" spans="1:13">
      <c r="A32" t="s">
        <v>44</v>
      </c>
      <c r="B32" t="s">
        <v>424</v>
      </c>
      <c r="C32" t="s">
        <v>425</v>
      </c>
      <c r="D32" t="s">
        <v>47</v>
      </c>
      <c r="E32" t="s">
        <v>41</v>
      </c>
      <c r="F32" s="58">
        <v>0</v>
      </c>
      <c r="G32" s="58">
        <v>0</v>
      </c>
      <c r="H32" s="58">
        <v>0</v>
      </c>
      <c r="I32" s="58">
        <v>8.0600301543283841</v>
      </c>
      <c r="J32" s="58">
        <v>8.2380301543283849</v>
      </c>
      <c r="K32" s="58">
        <v>8.410605863192183</v>
      </c>
      <c r="L32" s="58">
        <v>8.572605863192182</v>
      </c>
      <c r="M32" s="58">
        <v>8.7366058631921817</v>
      </c>
    </row>
    <row r="33" spans="1:13">
      <c r="A33" t="s">
        <v>44</v>
      </c>
      <c r="B33" t="s">
        <v>426</v>
      </c>
      <c r="C33" t="s">
        <v>427</v>
      </c>
      <c r="D33" t="s">
        <v>47</v>
      </c>
      <c r="E33" t="s">
        <v>41</v>
      </c>
      <c r="F33" s="58">
        <v>0</v>
      </c>
      <c r="G33" s="58">
        <v>0</v>
      </c>
      <c r="H33" s="58">
        <v>0</v>
      </c>
      <c r="I33" s="58">
        <v>9.5356799999999995E-3</v>
      </c>
      <c r="J33" s="58">
        <v>1.2504265999999999</v>
      </c>
      <c r="K33" s="58">
        <v>3.7337395899999999</v>
      </c>
      <c r="L33" s="58">
        <v>6.7221845699999996</v>
      </c>
      <c r="M33" s="58">
        <v>4.8564505999999996</v>
      </c>
    </row>
    <row r="34" spans="1:13">
      <c r="A34" t="s">
        <v>44</v>
      </c>
      <c r="B34" t="s">
        <v>428</v>
      </c>
      <c r="C34" t="s">
        <v>429</v>
      </c>
      <c r="D34" t="s">
        <v>47</v>
      </c>
      <c r="E34" t="s">
        <v>41</v>
      </c>
      <c r="F34" s="58">
        <v>0</v>
      </c>
      <c r="G34" s="58">
        <v>0</v>
      </c>
      <c r="H34" s="58">
        <v>0</v>
      </c>
      <c r="I34" s="58">
        <v>2.7869999999999999</v>
      </c>
      <c r="J34" s="58">
        <v>2.984</v>
      </c>
      <c r="K34" s="58">
        <v>3.205000000000001</v>
      </c>
      <c r="L34" s="58">
        <v>3.6520000000000001</v>
      </c>
      <c r="M34" s="58">
        <v>4.101</v>
      </c>
    </row>
    <row r="35" spans="1:13">
      <c r="A35" t="s">
        <v>44</v>
      </c>
      <c r="B35" t="s">
        <v>430</v>
      </c>
      <c r="C35" t="s">
        <v>431</v>
      </c>
      <c r="D35" t="s">
        <v>47</v>
      </c>
      <c r="E35" t="s">
        <v>41</v>
      </c>
      <c r="F35" s="56" t="s">
        <v>318</v>
      </c>
      <c r="G35" s="56" t="s">
        <v>318</v>
      </c>
      <c r="H35" s="56" t="s">
        <v>318</v>
      </c>
      <c r="I35" s="58">
        <v>17.595582440028174</v>
      </c>
      <c r="J35" s="58">
        <v>19.52260058686889</v>
      </c>
      <c r="K35" s="58">
        <v>19.52260058686889</v>
      </c>
      <c r="L35" s="58">
        <v>19.52260058686889</v>
      </c>
      <c r="M35" s="58">
        <v>19.52260058686889</v>
      </c>
    </row>
    <row r="36" spans="1:13">
      <c r="A36" t="s">
        <v>44</v>
      </c>
      <c r="B36" t="s">
        <v>432</v>
      </c>
      <c r="C36" t="s">
        <v>433</v>
      </c>
      <c r="D36" t="s">
        <v>47</v>
      </c>
      <c r="E36" t="s">
        <v>41</v>
      </c>
      <c r="F36" s="56" t="s">
        <v>318</v>
      </c>
      <c r="G36" s="56" t="s">
        <v>318</v>
      </c>
      <c r="H36" s="56" t="s">
        <v>318</v>
      </c>
      <c r="I36" s="58">
        <v>23.925826963153934</v>
      </c>
      <c r="J36" s="58">
        <v>23.963295804060579</v>
      </c>
      <c r="K36" s="58">
        <v>24.326151947577607</v>
      </c>
      <c r="L36" s="58">
        <v>24.723518865613915</v>
      </c>
      <c r="M36" s="58">
        <v>24.257130398539044</v>
      </c>
    </row>
    <row r="37" spans="1:13">
      <c r="A37" t="s">
        <v>44</v>
      </c>
      <c r="B37" t="s">
        <v>434</v>
      </c>
      <c r="C37" t="s">
        <v>435</v>
      </c>
      <c r="D37" t="s">
        <v>47</v>
      </c>
      <c r="E37" t="s">
        <v>41</v>
      </c>
      <c r="F37" s="56" t="s">
        <v>318</v>
      </c>
      <c r="G37" s="56" t="s">
        <v>318</v>
      </c>
      <c r="H37" s="56" t="s">
        <v>318</v>
      </c>
      <c r="I37" s="58">
        <v>0.2494353545417814</v>
      </c>
      <c r="J37" s="58">
        <v>0.27675280517485579</v>
      </c>
      <c r="K37" s="58">
        <v>0.27675280517485579</v>
      </c>
      <c r="L37" s="58">
        <v>0.27675280517485579</v>
      </c>
      <c r="M37" s="58">
        <v>0.27675280517485579</v>
      </c>
    </row>
    <row r="38" spans="1:13">
      <c r="A38" t="s">
        <v>44</v>
      </c>
      <c r="B38" t="s">
        <v>436</v>
      </c>
      <c r="C38" t="s">
        <v>437</v>
      </c>
      <c r="D38" t="s">
        <v>47</v>
      </c>
      <c r="E38" t="s">
        <v>41</v>
      </c>
      <c r="F38" s="56" t="s">
        <v>318</v>
      </c>
      <c r="G38" s="56" t="s">
        <v>318</v>
      </c>
      <c r="H38" s="56" t="s">
        <v>318</v>
      </c>
      <c r="I38" s="58">
        <v>0.33917303684606298</v>
      </c>
      <c r="J38" s="58">
        <v>0.33970419593941342</v>
      </c>
      <c r="K38" s="58">
        <v>0.34484805242238692</v>
      </c>
      <c r="L38" s="58">
        <v>0.35048113438607797</v>
      </c>
      <c r="M38" s="58">
        <v>0.34386960146095175</v>
      </c>
    </row>
    <row r="39" spans="1:13">
      <c r="A39" t="s">
        <v>44</v>
      </c>
      <c r="B39" t="s">
        <v>438</v>
      </c>
      <c r="C39" t="s">
        <v>439</v>
      </c>
      <c r="D39" t="s">
        <v>47</v>
      </c>
      <c r="E39" t="s">
        <v>41</v>
      </c>
      <c r="F39" s="56" t="s">
        <v>318</v>
      </c>
      <c r="G39" s="56" t="s">
        <v>318</v>
      </c>
      <c r="H39" s="56" t="s">
        <v>318</v>
      </c>
      <c r="I39" s="58">
        <v>18.693755910687315</v>
      </c>
      <c r="J39" s="58">
        <v>18.693755910687315</v>
      </c>
      <c r="K39" s="58">
        <v>18.693755910687315</v>
      </c>
      <c r="L39" s="58">
        <v>18.693755910687315</v>
      </c>
      <c r="M39" s="58">
        <v>18.693755910687315</v>
      </c>
    </row>
    <row r="40" spans="1:13">
      <c r="A40" t="s">
        <v>44</v>
      </c>
      <c r="B40" t="s">
        <v>440</v>
      </c>
      <c r="C40" t="s">
        <v>441</v>
      </c>
      <c r="D40" t="s">
        <v>47</v>
      </c>
      <c r="E40" t="s">
        <v>41</v>
      </c>
      <c r="F40" s="56" t="s">
        <v>318</v>
      </c>
      <c r="G40" s="56" t="s">
        <v>318</v>
      </c>
      <c r="H40" s="56" t="s">
        <v>318</v>
      </c>
      <c r="I40" s="58">
        <v>7.2874616670081771</v>
      </c>
      <c r="J40" s="58">
        <v>7.2287239295281926</v>
      </c>
      <c r="K40" s="58">
        <v>7.1689906371756669</v>
      </c>
      <c r="L40" s="58">
        <v>7.1162262289309357</v>
      </c>
      <c r="M40" s="58">
        <v>7.3621282824488343</v>
      </c>
    </row>
    <row r="41" spans="1:13">
      <c r="A41" t="s">
        <v>44</v>
      </c>
      <c r="B41" t="s">
        <v>442</v>
      </c>
      <c r="C41" t="s">
        <v>443</v>
      </c>
      <c r="D41" t="s">
        <v>47</v>
      </c>
      <c r="E41" t="s">
        <v>41</v>
      </c>
      <c r="F41" s="56" t="s">
        <v>318</v>
      </c>
      <c r="G41" s="56" t="s">
        <v>318</v>
      </c>
      <c r="H41" s="56" t="s">
        <v>318</v>
      </c>
      <c r="I41" s="58">
        <v>8.3467149809313815E-2</v>
      </c>
      <c r="J41" s="58">
        <v>8.3467149809313815E-2</v>
      </c>
      <c r="K41" s="58">
        <v>8.3467149809313815E-2</v>
      </c>
      <c r="L41" s="58">
        <v>8.3467149809313815E-2</v>
      </c>
      <c r="M41" s="58">
        <v>8.3467149809313815E-2</v>
      </c>
    </row>
    <row r="42" spans="1:13">
      <c r="A42" t="s">
        <v>44</v>
      </c>
      <c r="B42" t="s">
        <v>444</v>
      </c>
      <c r="C42" t="s">
        <v>445</v>
      </c>
      <c r="D42" t="s">
        <v>47</v>
      </c>
      <c r="E42" t="s">
        <v>41</v>
      </c>
      <c r="F42" s="56" t="s">
        <v>318</v>
      </c>
      <c r="G42" s="56" t="s">
        <v>318</v>
      </c>
      <c r="H42" s="56" t="s">
        <v>318</v>
      </c>
      <c r="I42" s="58">
        <v>3.2538332991823002E-2</v>
      </c>
      <c r="J42" s="58">
        <v>3.2276070471806938E-2</v>
      </c>
      <c r="K42" s="58">
        <v>3.2009362824332983E-2</v>
      </c>
      <c r="L42" s="58">
        <v>3.1773771069064323E-2</v>
      </c>
      <c r="M42" s="58">
        <v>3.2871717551165448E-2</v>
      </c>
    </row>
    <row r="43" spans="1:13">
      <c r="A43" t="s">
        <v>44</v>
      </c>
      <c r="B43" t="s">
        <v>446</v>
      </c>
      <c r="C43" t="s">
        <v>447</v>
      </c>
      <c r="D43" t="s">
        <v>47</v>
      </c>
      <c r="E43" t="s">
        <v>41</v>
      </c>
      <c r="F43" s="56" t="s">
        <v>318</v>
      </c>
      <c r="G43" s="56" t="s">
        <v>318</v>
      </c>
      <c r="H43" s="56" t="s">
        <v>318</v>
      </c>
      <c r="I43" s="56" t="s">
        <v>318</v>
      </c>
      <c r="J43" s="56" t="s">
        <v>318</v>
      </c>
      <c r="K43" s="56" t="s">
        <v>318</v>
      </c>
      <c r="L43" s="56" t="s">
        <v>318</v>
      </c>
      <c r="M43" s="56" t="s">
        <v>318</v>
      </c>
    </row>
    <row r="44" spans="1:13">
      <c r="A44" t="s">
        <v>44</v>
      </c>
      <c r="B44" t="s">
        <v>448</v>
      </c>
      <c r="C44" t="s">
        <v>449</v>
      </c>
      <c r="D44" t="s">
        <v>47</v>
      </c>
      <c r="E44" t="s">
        <v>41</v>
      </c>
      <c r="F44" s="56" t="s">
        <v>318</v>
      </c>
      <c r="G44" s="56" t="s">
        <v>318</v>
      </c>
      <c r="H44" s="56" t="s">
        <v>318</v>
      </c>
      <c r="I44" s="56" t="s">
        <v>318</v>
      </c>
      <c r="J44" s="56" t="s">
        <v>318</v>
      </c>
      <c r="K44" s="56" t="s">
        <v>318</v>
      </c>
      <c r="L44" s="56" t="s">
        <v>318</v>
      </c>
      <c r="M44" s="56" t="s">
        <v>318</v>
      </c>
    </row>
    <row r="45" spans="1:13">
      <c r="A45" t="s">
        <v>44</v>
      </c>
      <c r="B45" t="s">
        <v>450</v>
      </c>
      <c r="C45" t="s">
        <v>451</v>
      </c>
      <c r="D45" t="s">
        <v>47</v>
      </c>
      <c r="E45" t="s">
        <v>41</v>
      </c>
      <c r="F45" s="56" t="s">
        <v>318</v>
      </c>
      <c r="G45" s="56" t="s">
        <v>318</v>
      </c>
      <c r="H45" s="56" t="s">
        <v>318</v>
      </c>
      <c r="I45" s="56" t="s">
        <v>318</v>
      </c>
      <c r="J45" s="56" t="s">
        <v>318</v>
      </c>
      <c r="K45" s="56" t="s">
        <v>318</v>
      </c>
      <c r="L45" s="56" t="s">
        <v>318</v>
      </c>
      <c r="M45" s="56" t="s">
        <v>318</v>
      </c>
    </row>
    <row r="46" spans="1:13">
      <c r="A46" t="s">
        <v>44</v>
      </c>
      <c r="B46" t="s">
        <v>452</v>
      </c>
      <c r="C46" t="s">
        <v>453</v>
      </c>
      <c r="D46" t="s">
        <v>47</v>
      </c>
      <c r="E46" t="s">
        <v>41</v>
      </c>
      <c r="F46" s="56" t="s">
        <v>318</v>
      </c>
      <c r="G46" s="56" t="s">
        <v>318</v>
      </c>
      <c r="H46" s="56" t="s">
        <v>318</v>
      </c>
      <c r="I46" s="56" t="s">
        <v>318</v>
      </c>
      <c r="J46" s="56" t="s">
        <v>318</v>
      </c>
      <c r="K46" s="56" t="s">
        <v>318</v>
      </c>
      <c r="L46" s="56" t="s">
        <v>318</v>
      </c>
      <c r="M46" s="56" t="s">
        <v>318</v>
      </c>
    </row>
    <row r="47" spans="1:13">
      <c r="A47" t="s">
        <v>44</v>
      </c>
      <c r="B47" t="s">
        <v>454</v>
      </c>
      <c r="C47" t="s">
        <v>455</v>
      </c>
      <c r="D47" t="s">
        <v>47</v>
      </c>
      <c r="E47" t="s">
        <v>41</v>
      </c>
      <c r="F47" s="56" t="s">
        <v>318</v>
      </c>
      <c r="G47" s="56" t="s">
        <v>318</v>
      </c>
      <c r="H47" s="56" t="s">
        <v>318</v>
      </c>
      <c r="I47" s="56" t="s">
        <v>318</v>
      </c>
      <c r="J47" s="56" t="s">
        <v>318</v>
      </c>
      <c r="K47" s="56" t="s">
        <v>318</v>
      </c>
      <c r="L47" s="56" t="s">
        <v>318</v>
      </c>
      <c r="M47" s="56" t="s">
        <v>318</v>
      </c>
    </row>
    <row r="48" spans="1:13">
      <c r="A48" t="s">
        <v>44</v>
      </c>
      <c r="B48" t="s">
        <v>456</v>
      </c>
      <c r="C48" t="s">
        <v>457</v>
      </c>
      <c r="D48" t="s">
        <v>47</v>
      </c>
      <c r="E48" t="s">
        <v>41</v>
      </c>
      <c r="F48" s="56" t="s">
        <v>318</v>
      </c>
      <c r="G48" s="56" t="s">
        <v>318</v>
      </c>
      <c r="H48" s="56" t="s">
        <v>318</v>
      </c>
      <c r="I48" s="56" t="s">
        <v>318</v>
      </c>
      <c r="J48" s="56" t="s">
        <v>318</v>
      </c>
      <c r="K48" s="56" t="s">
        <v>318</v>
      </c>
      <c r="L48" s="56" t="s">
        <v>318</v>
      </c>
      <c r="M48" s="56" t="s">
        <v>318</v>
      </c>
    </row>
    <row r="49" spans="1:13">
      <c r="A49" t="s">
        <v>44</v>
      </c>
      <c r="B49" t="s">
        <v>458</v>
      </c>
      <c r="C49" t="s">
        <v>459</v>
      </c>
      <c r="D49" t="s">
        <v>47</v>
      </c>
      <c r="E49" t="s">
        <v>41</v>
      </c>
      <c r="F49" s="56" t="s">
        <v>318</v>
      </c>
      <c r="G49" s="56" t="s">
        <v>318</v>
      </c>
      <c r="H49" s="56" t="s">
        <v>318</v>
      </c>
      <c r="I49" s="56" t="s">
        <v>318</v>
      </c>
      <c r="J49" s="56" t="s">
        <v>318</v>
      </c>
      <c r="K49" s="56" t="s">
        <v>318</v>
      </c>
      <c r="L49" s="56" t="s">
        <v>318</v>
      </c>
      <c r="M49" s="56" t="s">
        <v>318</v>
      </c>
    </row>
    <row r="50" spans="1:13">
      <c r="A50" t="s">
        <v>44</v>
      </c>
      <c r="B50" t="s">
        <v>460</v>
      </c>
      <c r="C50" t="s">
        <v>461</v>
      </c>
      <c r="D50" t="s">
        <v>47</v>
      </c>
      <c r="E50" t="s">
        <v>41</v>
      </c>
      <c r="F50" s="56" t="s">
        <v>318</v>
      </c>
      <c r="G50" s="56" t="s">
        <v>318</v>
      </c>
      <c r="H50" s="56" t="s">
        <v>318</v>
      </c>
      <c r="I50" s="56" t="s">
        <v>318</v>
      </c>
      <c r="J50" s="56" t="s">
        <v>318</v>
      </c>
      <c r="K50" s="56" t="s">
        <v>318</v>
      </c>
      <c r="L50" s="56" t="s">
        <v>318</v>
      </c>
      <c r="M50" s="56" t="s">
        <v>318</v>
      </c>
    </row>
    <row r="51" spans="1:13">
      <c r="A51" t="s">
        <v>347</v>
      </c>
      <c r="B51" t="s">
        <v>374</v>
      </c>
      <c r="C51" t="s">
        <v>375</v>
      </c>
      <c r="D51" t="s">
        <v>47</v>
      </c>
      <c r="E51" t="s">
        <v>41</v>
      </c>
      <c r="F51" s="56" t="s">
        <v>318</v>
      </c>
      <c r="G51" s="56" t="s">
        <v>318</v>
      </c>
      <c r="H51" s="56" t="s">
        <v>318</v>
      </c>
      <c r="I51" s="58">
        <v>50.251553279341508</v>
      </c>
      <c r="J51" s="58">
        <v>51.179742638831996</v>
      </c>
      <c r="K51" s="58">
        <v>49.762510249370806</v>
      </c>
      <c r="L51" s="58">
        <v>48.658180172267912</v>
      </c>
      <c r="M51" s="58">
        <v>47.987307651679515</v>
      </c>
    </row>
    <row r="52" spans="1:13">
      <c r="A52" t="s">
        <v>347</v>
      </c>
      <c r="B52" t="s">
        <v>376</v>
      </c>
      <c r="C52" t="s">
        <v>377</v>
      </c>
      <c r="D52" t="s">
        <v>47</v>
      </c>
      <c r="E52" t="s">
        <v>41</v>
      </c>
      <c r="F52" s="56" t="s">
        <v>318</v>
      </c>
      <c r="G52" s="56" t="s">
        <v>318</v>
      </c>
      <c r="H52" s="56" t="s">
        <v>318</v>
      </c>
      <c r="I52" s="58">
        <v>250.98031223653106</v>
      </c>
      <c r="J52" s="58">
        <v>260.56963579652967</v>
      </c>
      <c r="K52" s="58">
        <v>257.53435135238789</v>
      </c>
      <c r="L52" s="58">
        <v>253.63084406359991</v>
      </c>
      <c r="M52" s="58">
        <v>254.16696412918219</v>
      </c>
    </row>
    <row r="53" spans="1:13">
      <c r="A53" t="s">
        <v>347</v>
      </c>
      <c r="B53" t="s">
        <v>378</v>
      </c>
      <c r="C53" t="s">
        <v>379</v>
      </c>
      <c r="D53" t="s">
        <v>47</v>
      </c>
      <c r="E53" t="s">
        <v>41</v>
      </c>
      <c r="F53" s="56" t="s">
        <v>318</v>
      </c>
      <c r="G53" s="56" t="s">
        <v>318</v>
      </c>
      <c r="H53" s="56" t="s">
        <v>318</v>
      </c>
      <c r="I53" s="58">
        <v>266.55926411953993</v>
      </c>
      <c r="J53" s="58">
        <v>262.14055458278409</v>
      </c>
      <c r="K53" s="58">
        <v>256.6778907852912</v>
      </c>
      <c r="L53" s="58">
        <v>250.94723587332578</v>
      </c>
      <c r="M53" s="58">
        <v>245.76229330355378</v>
      </c>
    </row>
    <row r="54" spans="1:13">
      <c r="A54" t="s">
        <v>347</v>
      </c>
      <c r="B54" t="s">
        <v>380</v>
      </c>
      <c r="C54" t="s">
        <v>381</v>
      </c>
      <c r="D54" t="s">
        <v>47</v>
      </c>
      <c r="E54" t="s">
        <v>41</v>
      </c>
      <c r="F54" s="56" t="s">
        <v>318</v>
      </c>
      <c r="G54" s="56" t="s">
        <v>318</v>
      </c>
      <c r="H54" s="56" t="s">
        <v>318</v>
      </c>
      <c r="I54" s="58">
        <v>44.913216083505695</v>
      </c>
      <c r="J54" s="58">
        <v>45.032481822950331</v>
      </c>
      <c r="K54" s="58">
        <v>45.026858813919517</v>
      </c>
      <c r="L54" s="58">
        <v>45.00953211018718</v>
      </c>
      <c r="M54" s="58">
        <v>45.04555833807062</v>
      </c>
    </row>
    <row r="55" spans="1:13">
      <c r="A55" t="s">
        <v>347</v>
      </c>
      <c r="B55" t="s">
        <v>382</v>
      </c>
      <c r="C55" t="s">
        <v>383</v>
      </c>
      <c r="D55" t="s">
        <v>47</v>
      </c>
      <c r="E55" t="s">
        <v>41</v>
      </c>
      <c r="F55" s="56" t="s">
        <v>318</v>
      </c>
      <c r="G55" s="58">
        <v>0</v>
      </c>
      <c r="H55" s="58">
        <v>0</v>
      </c>
      <c r="I55" s="58">
        <v>245.05218233216024</v>
      </c>
      <c r="J55" s="58">
        <v>375.5950399137518</v>
      </c>
      <c r="K55" s="58">
        <v>464.10447148957854</v>
      </c>
      <c r="L55" s="58">
        <v>440.16799365815331</v>
      </c>
      <c r="M55" s="58">
        <v>296.02944640673411</v>
      </c>
    </row>
    <row r="56" spans="1:13">
      <c r="A56" t="s">
        <v>347</v>
      </c>
      <c r="B56" t="s">
        <v>384</v>
      </c>
      <c r="C56" t="s">
        <v>385</v>
      </c>
      <c r="D56" t="s">
        <v>47</v>
      </c>
      <c r="E56" t="s">
        <v>41</v>
      </c>
      <c r="F56" s="56" t="s">
        <v>318</v>
      </c>
      <c r="G56" s="58">
        <v>0</v>
      </c>
      <c r="H56" s="58">
        <v>0</v>
      </c>
      <c r="I56" s="58">
        <v>119.23510718353062</v>
      </c>
      <c r="J56" s="58">
        <v>125.32700067927834</v>
      </c>
      <c r="K56" s="58">
        <v>124.85833473423855</v>
      </c>
      <c r="L56" s="58">
        <v>112.88909558645292</v>
      </c>
      <c r="M56" s="58">
        <v>103.56963633279543</v>
      </c>
    </row>
    <row r="57" spans="1:13">
      <c r="A57" t="s">
        <v>347</v>
      </c>
      <c r="B57" t="s">
        <v>386</v>
      </c>
      <c r="C57" t="s">
        <v>387</v>
      </c>
      <c r="D57" t="s">
        <v>47</v>
      </c>
      <c r="E57" t="s">
        <v>41</v>
      </c>
      <c r="F57" s="56" t="s">
        <v>318</v>
      </c>
      <c r="G57" s="56" t="s">
        <v>318</v>
      </c>
      <c r="H57" s="56" t="s">
        <v>318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</row>
    <row r="58" spans="1:13">
      <c r="A58" t="s">
        <v>347</v>
      </c>
      <c r="B58" t="s">
        <v>388</v>
      </c>
      <c r="C58" t="s">
        <v>389</v>
      </c>
      <c r="D58" t="s">
        <v>47</v>
      </c>
      <c r="E58" t="s">
        <v>41</v>
      </c>
      <c r="F58" s="56" t="s">
        <v>318</v>
      </c>
      <c r="G58" s="56" t="s">
        <v>318</v>
      </c>
      <c r="H58" s="56" t="s">
        <v>318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</row>
    <row r="59" spans="1:13">
      <c r="A59" t="s">
        <v>347</v>
      </c>
      <c r="B59" t="s">
        <v>390</v>
      </c>
      <c r="C59" t="s">
        <v>391</v>
      </c>
      <c r="D59" t="s">
        <v>47</v>
      </c>
      <c r="E59" t="s">
        <v>41</v>
      </c>
      <c r="F59" s="56" t="s">
        <v>318</v>
      </c>
      <c r="G59" s="56" t="s">
        <v>318</v>
      </c>
      <c r="H59" s="56" t="s">
        <v>318</v>
      </c>
      <c r="I59" s="58">
        <v>6.9365760923990623</v>
      </c>
      <c r="J59" s="58">
        <v>6.7678271033166579</v>
      </c>
      <c r="K59" s="58">
        <v>6.8025695422453882</v>
      </c>
      <c r="L59" s="58">
        <v>6.6904010965612031</v>
      </c>
      <c r="M59" s="58">
        <v>6.5812105742137641</v>
      </c>
    </row>
    <row r="60" spans="1:13">
      <c r="A60" t="s">
        <v>347</v>
      </c>
      <c r="B60" t="s">
        <v>392</v>
      </c>
      <c r="C60" t="s">
        <v>393</v>
      </c>
      <c r="D60" t="s">
        <v>47</v>
      </c>
      <c r="E60" t="s">
        <v>41</v>
      </c>
      <c r="F60" s="56" t="s">
        <v>318</v>
      </c>
      <c r="G60" s="56" t="s">
        <v>318</v>
      </c>
      <c r="H60" s="56" t="s">
        <v>318</v>
      </c>
      <c r="I60" s="58">
        <v>14.652645798168304</v>
      </c>
      <c r="J60" s="58">
        <v>14.296485520105946</v>
      </c>
      <c r="K60" s="58">
        <v>14.350124934606168</v>
      </c>
      <c r="L60" s="58">
        <v>13.928810928635125</v>
      </c>
      <c r="M60" s="58">
        <v>13.907546008676105</v>
      </c>
    </row>
    <row r="61" spans="1:13">
      <c r="A61" t="s">
        <v>347</v>
      </c>
      <c r="B61" t="s">
        <v>394</v>
      </c>
      <c r="C61" t="s">
        <v>395</v>
      </c>
      <c r="D61" t="s">
        <v>47</v>
      </c>
      <c r="E61" t="s">
        <v>41</v>
      </c>
      <c r="F61" s="56" t="s">
        <v>318</v>
      </c>
      <c r="G61" s="56" t="s">
        <v>318</v>
      </c>
      <c r="H61" s="56" t="s">
        <v>318</v>
      </c>
      <c r="I61" s="58">
        <v>0</v>
      </c>
      <c r="J61" s="58">
        <v>0</v>
      </c>
      <c r="K61" s="58">
        <v>0</v>
      </c>
      <c r="L61" s="58">
        <v>0</v>
      </c>
      <c r="M61" s="58">
        <v>0</v>
      </c>
    </row>
    <row r="62" spans="1:13">
      <c r="A62" t="s">
        <v>347</v>
      </c>
      <c r="B62" t="s">
        <v>396</v>
      </c>
      <c r="C62" t="s">
        <v>397</v>
      </c>
      <c r="D62" t="s">
        <v>47</v>
      </c>
      <c r="E62" t="s">
        <v>41</v>
      </c>
      <c r="F62" s="56" t="s">
        <v>318</v>
      </c>
      <c r="G62" s="56" t="s">
        <v>318</v>
      </c>
      <c r="H62" s="56" t="s">
        <v>318</v>
      </c>
      <c r="I62" s="58">
        <v>1.5209999999999999</v>
      </c>
      <c r="J62" s="58">
        <v>1.484</v>
      </c>
      <c r="K62" s="58">
        <v>1.4870000000000001</v>
      </c>
      <c r="L62" s="58">
        <v>1.4670000000000001</v>
      </c>
      <c r="M62" s="58">
        <v>1.448</v>
      </c>
    </row>
    <row r="63" spans="1:13">
      <c r="A63" t="s">
        <v>347</v>
      </c>
      <c r="B63" t="s">
        <v>398</v>
      </c>
      <c r="C63" t="s">
        <v>399</v>
      </c>
      <c r="D63" t="s">
        <v>47</v>
      </c>
      <c r="E63" t="s">
        <v>41</v>
      </c>
      <c r="F63" s="56" t="s">
        <v>318</v>
      </c>
      <c r="G63" s="56" t="s">
        <v>318</v>
      </c>
      <c r="H63" s="56" t="s">
        <v>318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</row>
    <row r="64" spans="1:13">
      <c r="A64" t="s">
        <v>347</v>
      </c>
      <c r="B64" t="s">
        <v>400</v>
      </c>
      <c r="C64" t="s">
        <v>401</v>
      </c>
      <c r="D64" t="s">
        <v>47</v>
      </c>
      <c r="E64" t="s">
        <v>41</v>
      </c>
      <c r="F64" s="56" t="s">
        <v>318</v>
      </c>
      <c r="G64" s="56" t="s">
        <v>318</v>
      </c>
      <c r="H64" s="56" t="s">
        <v>318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</row>
    <row r="65" spans="1:13">
      <c r="A65" t="s">
        <v>347</v>
      </c>
      <c r="B65" t="s">
        <v>402</v>
      </c>
      <c r="C65" t="s">
        <v>403</v>
      </c>
      <c r="D65" t="s">
        <v>47</v>
      </c>
      <c r="E65" t="s">
        <v>41</v>
      </c>
      <c r="F65" s="56" t="s">
        <v>318</v>
      </c>
      <c r="G65" s="56" t="s">
        <v>318</v>
      </c>
      <c r="H65" s="56" t="s">
        <v>318</v>
      </c>
      <c r="I65" s="58">
        <v>5.0170000000000003</v>
      </c>
      <c r="J65" s="58">
        <v>4.8959999999999999</v>
      </c>
      <c r="K65" s="58">
        <v>4.8689999999999998</v>
      </c>
      <c r="L65" s="58">
        <v>4.7869999999999999</v>
      </c>
      <c r="M65" s="58">
        <v>4.7050000000000001</v>
      </c>
    </row>
    <row r="66" spans="1:13">
      <c r="A66" t="s">
        <v>347</v>
      </c>
      <c r="B66" t="s">
        <v>404</v>
      </c>
      <c r="C66" t="s">
        <v>405</v>
      </c>
      <c r="D66" t="s">
        <v>47</v>
      </c>
      <c r="E66" t="s">
        <v>41</v>
      </c>
      <c r="F66" s="56" t="s">
        <v>318</v>
      </c>
      <c r="G66" s="56" t="s">
        <v>318</v>
      </c>
      <c r="H66" s="56" t="s">
        <v>318</v>
      </c>
      <c r="I66" s="58">
        <v>1.41</v>
      </c>
      <c r="J66" s="58">
        <v>1.385</v>
      </c>
      <c r="K66" s="58">
        <v>1.3879999999999999</v>
      </c>
      <c r="L66" s="58">
        <v>1.3759999999999999</v>
      </c>
      <c r="M66" s="58">
        <v>1.3639999999999999</v>
      </c>
    </row>
    <row r="67" spans="1:13">
      <c r="A67" t="s">
        <v>347</v>
      </c>
      <c r="B67" t="s">
        <v>406</v>
      </c>
      <c r="C67" t="s">
        <v>407</v>
      </c>
      <c r="D67" t="s">
        <v>47</v>
      </c>
      <c r="E67" t="s">
        <v>41</v>
      </c>
      <c r="F67" s="56" t="s">
        <v>318</v>
      </c>
      <c r="G67" s="56" t="s">
        <v>318</v>
      </c>
      <c r="H67" s="56" t="s">
        <v>318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</row>
    <row r="68" spans="1:13">
      <c r="A68" t="s">
        <v>347</v>
      </c>
      <c r="B68" t="s">
        <v>408</v>
      </c>
      <c r="C68" t="s">
        <v>409</v>
      </c>
      <c r="D68" t="s">
        <v>47</v>
      </c>
      <c r="E68" t="s">
        <v>41</v>
      </c>
      <c r="F68" s="56" t="s">
        <v>318</v>
      </c>
      <c r="G68" s="56" t="s">
        <v>318</v>
      </c>
      <c r="H68" s="56" t="s">
        <v>318</v>
      </c>
      <c r="I68" s="58">
        <v>1.3380000000000001</v>
      </c>
      <c r="J68" s="58">
        <v>1.3280000000000001</v>
      </c>
      <c r="K68" s="58">
        <v>1.3320000000000001</v>
      </c>
      <c r="L68" s="58">
        <v>1.3360000000000001</v>
      </c>
      <c r="M68" s="58">
        <v>1.343</v>
      </c>
    </row>
    <row r="69" spans="1:13">
      <c r="A69" t="s">
        <v>347</v>
      </c>
      <c r="B69" t="s">
        <v>410</v>
      </c>
      <c r="C69" t="s">
        <v>411</v>
      </c>
      <c r="D69" t="s">
        <v>47</v>
      </c>
      <c r="E69" t="s">
        <v>41</v>
      </c>
      <c r="F69" s="56" t="s">
        <v>318</v>
      </c>
      <c r="G69" s="56" t="s">
        <v>318</v>
      </c>
      <c r="H69" s="56" t="s">
        <v>318</v>
      </c>
      <c r="I69" s="58">
        <v>5.7000000000000002E-2</v>
      </c>
      <c r="J69" s="58">
        <v>5.7000000000000002E-2</v>
      </c>
      <c r="K69" s="58">
        <v>5.7000000000000002E-2</v>
      </c>
      <c r="L69" s="58">
        <v>5.8000000000000003E-2</v>
      </c>
      <c r="M69" s="58">
        <v>5.8000000000000003E-2</v>
      </c>
    </row>
    <row r="70" spans="1:13">
      <c r="A70" t="s">
        <v>347</v>
      </c>
      <c r="B70" t="s">
        <v>412</v>
      </c>
      <c r="C70" t="s">
        <v>413</v>
      </c>
      <c r="D70" t="s">
        <v>47</v>
      </c>
      <c r="E70" t="s">
        <v>41</v>
      </c>
      <c r="F70" s="56" t="s">
        <v>318</v>
      </c>
      <c r="G70" s="56" t="s">
        <v>318</v>
      </c>
      <c r="H70" s="56" t="s">
        <v>318</v>
      </c>
      <c r="I70" s="58">
        <v>2.956</v>
      </c>
      <c r="J70" s="58">
        <v>2.9530000000000003</v>
      </c>
      <c r="K70" s="58">
        <v>2.9729999999999999</v>
      </c>
      <c r="L70" s="58">
        <v>2.984</v>
      </c>
      <c r="M70" s="58">
        <v>2.9930000000000003</v>
      </c>
    </row>
    <row r="71" spans="1:13">
      <c r="A71" t="s">
        <v>347</v>
      </c>
      <c r="B71" t="s">
        <v>414</v>
      </c>
      <c r="C71" t="s">
        <v>415</v>
      </c>
      <c r="D71" t="s">
        <v>47</v>
      </c>
      <c r="E71" t="s">
        <v>41</v>
      </c>
      <c r="F71" s="56" t="s">
        <v>318</v>
      </c>
      <c r="G71" s="56" t="s">
        <v>318</v>
      </c>
      <c r="H71" s="56" t="s">
        <v>318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</row>
    <row r="72" spans="1:13">
      <c r="A72" t="s">
        <v>347</v>
      </c>
      <c r="B72" t="s">
        <v>416</v>
      </c>
      <c r="C72" t="s">
        <v>417</v>
      </c>
      <c r="D72" t="s">
        <v>47</v>
      </c>
      <c r="E72" t="s">
        <v>41</v>
      </c>
      <c r="F72" s="56" t="s">
        <v>318</v>
      </c>
      <c r="G72" s="56" t="s">
        <v>318</v>
      </c>
      <c r="H72" s="56" t="s">
        <v>318</v>
      </c>
      <c r="I72" s="58">
        <v>0.46399999999999997</v>
      </c>
      <c r="J72" s="58">
        <v>0.45799999999999996</v>
      </c>
      <c r="K72" s="58">
        <v>0.46099999999999997</v>
      </c>
      <c r="L72" s="58">
        <v>0.45999999999999996</v>
      </c>
      <c r="M72" s="58">
        <v>0.45899999999999996</v>
      </c>
    </row>
    <row r="73" spans="1:13">
      <c r="A73" t="s">
        <v>347</v>
      </c>
      <c r="B73" t="s">
        <v>418</v>
      </c>
      <c r="C73" t="s">
        <v>419</v>
      </c>
      <c r="D73" t="s">
        <v>47</v>
      </c>
      <c r="E73" t="s">
        <v>41</v>
      </c>
      <c r="F73" s="56" t="s">
        <v>318</v>
      </c>
      <c r="G73" s="56" t="s">
        <v>318</v>
      </c>
      <c r="H73" s="56" t="s">
        <v>318</v>
      </c>
      <c r="I73" s="58">
        <v>6.0890000000000004</v>
      </c>
      <c r="J73" s="58">
        <v>5.9969999999999999</v>
      </c>
      <c r="K73" s="58">
        <v>6.0380000000000003</v>
      </c>
      <c r="L73" s="58">
        <v>6.0969999999999995</v>
      </c>
      <c r="M73" s="58">
        <v>6.1859999999999999</v>
      </c>
    </row>
    <row r="74" spans="1:13">
      <c r="A74" t="s">
        <v>347</v>
      </c>
      <c r="B74" t="s">
        <v>420</v>
      </c>
      <c r="C74" t="s">
        <v>421</v>
      </c>
      <c r="D74" t="s">
        <v>47</v>
      </c>
      <c r="E74" t="s">
        <v>41</v>
      </c>
      <c r="F74" s="56" t="s">
        <v>318</v>
      </c>
      <c r="G74" s="56" t="s">
        <v>318</v>
      </c>
      <c r="H74" s="56" t="s">
        <v>318</v>
      </c>
      <c r="I74" s="58">
        <v>3.2370000000000001</v>
      </c>
      <c r="J74" s="58">
        <v>3.4279999999999999</v>
      </c>
      <c r="K74" s="58">
        <v>3.4290000000000003</v>
      </c>
      <c r="L74" s="58">
        <v>3.427</v>
      </c>
      <c r="M74" s="58">
        <v>3.46</v>
      </c>
    </row>
    <row r="75" spans="1:13">
      <c r="A75" t="s">
        <v>347</v>
      </c>
      <c r="B75" t="s">
        <v>422</v>
      </c>
      <c r="C75" t="s">
        <v>423</v>
      </c>
      <c r="D75" t="s">
        <v>47</v>
      </c>
      <c r="E75" t="s">
        <v>41</v>
      </c>
      <c r="F75" s="56" t="s">
        <v>318</v>
      </c>
      <c r="G75" s="56" t="s">
        <v>318</v>
      </c>
      <c r="H75" s="56" t="s">
        <v>318</v>
      </c>
      <c r="I75" s="58">
        <v>0</v>
      </c>
      <c r="J75" s="58">
        <v>6.585</v>
      </c>
      <c r="K75" s="58">
        <v>6.6289999999999996</v>
      </c>
      <c r="L75" s="58">
        <v>6.6520000000000001</v>
      </c>
      <c r="M75" s="58">
        <v>2.593</v>
      </c>
    </row>
    <row r="76" spans="1:13">
      <c r="A76" t="s">
        <v>347</v>
      </c>
      <c r="B76" t="s">
        <v>424</v>
      </c>
      <c r="C76" t="s">
        <v>425</v>
      </c>
      <c r="D76" t="s">
        <v>47</v>
      </c>
      <c r="E76" t="s">
        <v>41</v>
      </c>
      <c r="F76" s="56" t="s">
        <v>318</v>
      </c>
      <c r="G76" s="56" t="s">
        <v>318</v>
      </c>
      <c r="H76" s="56" t="s">
        <v>318</v>
      </c>
      <c r="I76" s="58">
        <v>7.3999999999999996E-2</v>
      </c>
      <c r="J76" s="58">
        <v>7.2999999999999995E-2</v>
      </c>
      <c r="K76" s="58">
        <v>7.3999999999999996E-2</v>
      </c>
      <c r="L76" s="58">
        <v>7.3999999999999996E-2</v>
      </c>
      <c r="M76" s="58">
        <v>7.3999999999999996E-2</v>
      </c>
    </row>
    <row r="77" spans="1:13">
      <c r="A77" t="s">
        <v>347</v>
      </c>
      <c r="B77" t="s">
        <v>426</v>
      </c>
      <c r="C77" t="s">
        <v>427</v>
      </c>
      <c r="D77" t="s">
        <v>47</v>
      </c>
      <c r="E77" t="s">
        <v>41</v>
      </c>
      <c r="F77" s="56" t="s">
        <v>318</v>
      </c>
      <c r="G77" s="56" t="s">
        <v>318</v>
      </c>
      <c r="H77" s="56" t="s">
        <v>318</v>
      </c>
      <c r="I77" s="58">
        <v>0</v>
      </c>
      <c r="J77" s="58">
        <v>0</v>
      </c>
      <c r="K77" s="58">
        <v>0</v>
      </c>
      <c r="L77" s="58">
        <v>0</v>
      </c>
      <c r="M77" s="58">
        <v>0</v>
      </c>
    </row>
    <row r="78" spans="1:13">
      <c r="A78" t="s">
        <v>347</v>
      </c>
      <c r="B78" t="s">
        <v>428</v>
      </c>
      <c r="C78" t="s">
        <v>429</v>
      </c>
      <c r="D78" t="s">
        <v>47</v>
      </c>
      <c r="E78" t="s">
        <v>41</v>
      </c>
      <c r="F78" s="56" t="s">
        <v>318</v>
      </c>
      <c r="G78" s="56" t="s">
        <v>318</v>
      </c>
      <c r="H78" s="56" t="s">
        <v>318</v>
      </c>
      <c r="I78" s="58">
        <v>0</v>
      </c>
      <c r="J78" s="58">
        <v>0</v>
      </c>
      <c r="K78" s="58">
        <v>0</v>
      </c>
      <c r="L78" s="58">
        <v>0</v>
      </c>
      <c r="M78" s="58">
        <v>0</v>
      </c>
    </row>
    <row r="79" spans="1:13">
      <c r="A79" t="s">
        <v>347</v>
      </c>
      <c r="B79" t="s">
        <v>430</v>
      </c>
      <c r="C79" t="s">
        <v>431</v>
      </c>
      <c r="D79" t="s">
        <v>47</v>
      </c>
      <c r="E79" t="s">
        <v>41</v>
      </c>
      <c r="F79" s="56" t="s">
        <v>318</v>
      </c>
      <c r="G79" s="56" t="s">
        <v>318</v>
      </c>
      <c r="H79" s="56" t="s">
        <v>318</v>
      </c>
      <c r="I79" s="58">
        <v>6.4577572802566099</v>
      </c>
      <c r="J79" s="58">
        <v>6.3073576472426938</v>
      </c>
      <c r="K79" s="58">
        <v>6.3104837329967634</v>
      </c>
      <c r="L79" s="58">
        <v>6.1594919272746855</v>
      </c>
      <c r="M79" s="58">
        <v>6.1136894954014833</v>
      </c>
    </row>
    <row r="80" spans="1:13">
      <c r="A80" t="s">
        <v>347</v>
      </c>
      <c r="B80" t="s">
        <v>432</v>
      </c>
      <c r="C80" t="s">
        <v>433</v>
      </c>
      <c r="D80" t="s">
        <v>47</v>
      </c>
      <c r="E80" t="s">
        <v>41</v>
      </c>
      <c r="F80" s="56" t="s">
        <v>318</v>
      </c>
      <c r="G80" s="56" t="s">
        <v>318</v>
      </c>
      <c r="H80" s="56" t="s">
        <v>318</v>
      </c>
      <c r="I80" s="58">
        <v>0</v>
      </c>
      <c r="J80" s="58">
        <v>0</v>
      </c>
      <c r="K80" s="58">
        <v>0</v>
      </c>
      <c r="L80" s="58">
        <v>0</v>
      </c>
      <c r="M80" s="58">
        <v>0</v>
      </c>
    </row>
    <row r="81" spans="1:13">
      <c r="A81" t="s">
        <v>347</v>
      </c>
      <c r="B81" t="s">
        <v>434</v>
      </c>
      <c r="C81" t="s">
        <v>435</v>
      </c>
      <c r="D81" t="s">
        <v>47</v>
      </c>
      <c r="E81" t="s">
        <v>41</v>
      </c>
      <c r="F81" s="56" t="s">
        <v>318</v>
      </c>
      <c r="G81" s="56" t="s">
        <v>318</v>
      </c>
      <c r="H81" s="56" t="s">
        <v>318</v>
      </c>
      <c r="I81" s="58">
        <v>10.737001692651138</v>
      </c>
      <c r="J81" s="58">
        <v>10.486939473809064</v>
      </c>
      <c r="K81" s="58">
        <v>10.492137065879525</v>
      </c>
      <c r="L81" s="58">
        <v>10.241090270025039</v>
      </c>
      <c r="M81" s="58">
        <v>10.164936774746788</v>
      </c>
    </row>
    <row r="82" spans="1:13">
      <c r="A82" t="s">
        <v>347</v>
      </c>
      <c r="B82" t="s">
        <v>436</v>
      </c>
      <c r="C82" t="s">
        <v>437</v>
      </c>
      <c r="D82" t="s">
        <v>47</v>
      </c>
      <c r="E82" t="s">
        <v>41</v>
      </c>
      <c r="F82" s="56" t="s">
        <v>318</v>
      </c>
      <c r="G82" s="56" t="s">
        <v>318</v>
      </c>
      <c r="H82" s="56" t="s">
        <v>318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</row>
    <row r="83" spans="1:13">
      <c r="A83" t="s">
        <v>347</v>
      </c>
      <c r="B83" t="s">
        <v>438</v>
      </c>
      <c r="C83" t="s">
        <v>439</v>
      </c>
      <c r="D83" t="s">
        <v>47</v>
      </c>
      <c r="E83" t="s">
        <v>41</v>
      </c>
      <c r="F83" s="56" t="s">
        <v>318</v>
      </c>
      <c r="G83" s="56" t="s">
        <v>318</v>
      </c>
      <c r="H83" s="56" t="s">
        <v>318</v>
      </c>
      <c r="I83" s="58">
        <v>3.8577387240908116</v>
      </c>
      <c r="J83" s="58">
        <v>3.7613075741262079</v>
      </c>
      <c r="K83" s="58">
        <v>3.7481629291582292</v>
      </c>
      <c r="L83" s="58">
        <v>3.6842675570043295</v>
      </c>
      <c r="M83" s="58">
        <v>3.624997446864556</v>
      </c>
    </row>
    <row r="84" spans="1:13">
      <c r="A84" t="s">
        <v>347</v>
      </c>
      <c r="B84" t="s">
        <v>440</v>
      </c>
      <c r="C84" t="s">
        <v>441</v>
      </c>
      <c r="D84" t="s">
        <v>47</v>
      </c>
      <c r="E84" t="s">
        <v>41</v>
      </c>
      <c r="F84" s="56" t="s">
        <v>318</v>
      </c>
      <c r="G84" s="56" t="s">
        <v>318</v>
      </c>
      <c r="H84" s="56" t="s">
        <v>318</v>
      </c>
      <c r="I84" s="58">
        <v>6.3350167988376409</v>
      </c>
      <c r="J84" s="58">
        <v>6.1941197214737098</v>
      </c>
      <c r="K84" s="58">
        <v>6.164203736022265</v>
      </c>
      <c r="L84" s="58">
        <v>6.0682481183176531</v>
      </c>
      <c r="M84" s="58">
        <v>5.9729734448828475</v>
      </c>
    </row>
    <row r="85" spans="1:13">
      <c r="A85" t="s">
        <v>347</v>
      </c>
      <c r="B85" t="s">
        <v>442</v>
      </c>
      <c r="C85" t="s">
        <v>443</v>
      </c>
      <c r="D85" t="s">
        <v>47</v>
      </c>
      <c r="E85" t="s">
        <v>41</v>
      </c>
      <c r="F85" s="56" t="s">
        <v>318</v>
      </c>
      <c r="G85" s="56" t="s">
        <v>318</v>
      </c>
      <c r="H85" s="56" t="s">
        <v>318</v>
      </c>
      <c r="I85" s="58">
        <v>0.99648127590918811</v>
      </c>
      <c r="J85" s="58">
        <v>0.97157242587379189</v>
      </c>
      <c r="K85" s="58">
        <v>0.96817707084177063</v>
      </c>
      <c r="L85" s="58">
        <v>0.95167244299567</v>
      </c>
      <c r="M85" s="58">
        <v>0.93636255313544381</v>
      </c>
    </row>
    <row r="86" spans="1:13">
      <c r="A86" t="s">
        <v>347</v>
      </c>
      <c r="B86" t="s">
        <v>444</v>
      </c>
      <c r="C86" t="s">
        <v>445</v>
      </c>
      <c r="D86" t="s">
        <v>47</v>
      </c>
      <c r="E86" t="s">
        <v>41</v>
      </c>
      <c r="F86" s="56" t="s">
        <v>318</v>
      </c>
      <c r="G86" s="56" t="s">
        <v>318</v>
      </c>
      <c r="H86" s="56" t="s">
        <v>318</v>
      </c>
      <c r="I86" s="58">
        <v>1.6363797742937216</v>
      </c>
      <c r="J86" s="58">
        <v>1.5999850598080807</v>
      </c>
      <c r="K86" s="58">
        <v>1.592257548567733</v>
      </c>
      <c r="L86" s="58">
        <v>1.5674715318881092</v>
      </c>
      <c r="M86" s="58">
        <v>1.5428614079434086</v>
      </c>
    </row>
    <row r="87" spans="1:13">
      <c r="A87" t="s">
        <v>347</v>
      </c>
      <c r="B87" t="s">
        <v>446</v>
      </c>
      <c r="C87" t="s">
        <v>447</v>
      </c>
      <c r="D87" t="s">
        <v>47</v>
      </c>
      <c r="E87" t="s">
        <v>41</v>
      </c>
      <c r="F87" s="56" t="s">
        <v>318</v>
      </c>
      <c r="G87" s="56" t="s">
        <v>318</v>
      </c>
      <c r="H87" s="56" t="s">
        <v>318</v>
      </c>
      <c r="I87" s="56" t="s">
        <v>318</v>
      </c>
      <c r="J87" s="56" t="s">
        <v>318</v>
      </c>
      <c r="K87" s="56" t="s">
        <v>318</v>
      </c>
      <c r="L87" s="56" t="s">
        <v>318</v>
      </c>
      <c r="M87" s="56" t="s">
        <v>318</v>
      </c>
    </row>
    <row r="88" spans="1:13">
      <c r="A88" t="s">
        <v>347</v>
      </c>
      <c r="B88" t="s">
        <v>448</v>
      </c>
      <c r="C88" t="s">
        <v>449</v>
      </c>
      <c r="D88" t="s">
        <v>47</v>
      </c>
      <c r="E88" t="s">
        <v>41</v>
      </c>
      <c r="F88" s="56" t="s">
        <v>318</v>
      </c>
      <c r="G88" s="56" t="s">
        <v>318</v>
      </c>
      <c r="H88" s="56" t="s">
        <v>318</v>
      </c>
      <c r="I88" s="56" t="s">
        <v>318</v>
      </c>
      <c r="J88" s="56" t="s">
        <v>318</v>
      </c>
      <c r="K88" s="56" t="s">
        <v>318</v>
      </c>
      <c r="L88" s="56" t="s">
        <v>318</v>
      </c>
      <c r="M88" s="56" t="s">
        <v>318</v>
      </c>
    </row>
    <row r="89" spans="1:13">
      <c r="A89" t="s">
        <v>347</v>
      </c>
      <c r="B89" t="s">
        <v>450</v>
      </c>
      <c r="C89" t="s">
        <v>451</v>
      </c>
      <c r="D89" t="s">
        <v>47</v>
      </c>
      <c r="E89" t="s">
        <v>41</v>
      </c>
      <c r="F89" s="56" t="s">
        <v>318</v>
      </c>
      <c r="G89" s="56" t="s">
        <v>318</v>
      </c>
      <c r="H89" s="56" t="s">
        <v>318</v>
      </c>
      <c r="I89" s="56" t="s">
        <v>318</v>
      </c>
      <c r="J89" s="56" t="s">
        <v>318</v>
      </c>
      <c r="K89" s="56" t="s">
        <v>318</v>
      </c>
      <c r="L89" s="56" t="s">
        <v>318</v>
      </c>
      <c r="M89" s="56" t="s">
        <v>318</v>
      </c>
    </row>
    <row r="90" spans="1:13">
      <c r="A90" t="s">
        <v>347</v>
      </c>
      <c r="B90" t="s">
        <v>452</v>
      </c>
      <c r="C90" t="s">
        <v>453</v>
      </c>
      <c r="D90" t="s">
        <v>47</v>
      </c>
      <c r="E90" t="s">
        <v>41</v>
      </c>
      <c r="F90" s="56" t="s">
        <v>318</v>
      </c>
      <c r="G90" s="56" t="s">
        <v>318</v>
      </c>
      <c r="H90" s="56" t="s">
        <v>318</v>
      </c>
      <c r="I90" s="56" t="s">
        <v>318</v>
      </c>
      <c r="J90" s="56" t="s">
        <v>318</v>
      </c>
      <c r="K90" s="56" t="s">
        <v>318</v>
      </c>
      <c r="L90" s="56" t="s">
        <v>318</v>
      </c>
      <c r="M90" s="56" t="s">
        <v>318</v>
      </c>
    </row>
    <row r="91" spans="1:13">
      <c r="A91" t="s">
        <v>347</v>
      </c>
      <c r="B91" t="s">
        <v>454</v>
      </c>
      <c r="C91" t="s">
        <v>455</v>
      </c>
      <c r="D91" t="s">
        <v>47</v>
      </c>
      <c r="E91" t="s">
        <v>41</v>
      </c>
      <c r="F91" s="56" t="s">
        <v>318</v>
      </c>
      <c r="G91" s="56" t="s">
        <v>318</v>
      </c>
      <c r="H91" s="56" t="s">
        <v>318</v>
      </c>
      <c r="I91" s="56" t="s">
        <v>318</v>
      </c>
      <c r="J91" s="56" t="s">
        <v>318</v>
      </c>
      <c r="K91" s="56" t="s">
        <v>318</v>
      </c>
      <c r="L91" s="56" t="s">
        <v>318</v>
      </c>
      <c r="M91" s="56" t="s">
        <v>318</v>
      </c>
    </row>
    <row r="92" spans="1:13">
      <c r="A92" t="s">
        <v>347</v>
      </c>
      <c r="B92" t="s">
        <v>456</v>
      </c>
      <c r="C92" t="s">
        <v>457</v>
      </c>
      <c r="D92" t="s">
        <v>47</v>
      </c>
      <c r="E92" t="s">
        <v>41</v>
      </c>
      <c r="F92" s="56" t="s">
        <v>318</v>
      </c>
      <c r="G92" s="56" t="s">
        <v>318</v>
      </c>
      <c r="H92" s="56" t="s">
        <v>318</v>
      </c>
      <c r="I92" s="56" t="s">
        <v>318</v>
      </c>
      <c r="J92" s="56" t="s">
        <v>318</v>
      </c>
      <c r="K92" s="56" t="s">
        <v>318</v>
      </c>
      <c r="L92" s="56" t="s">
        <v>318</v>
      </c>
      <c r="M92" s="56" t="s">
        <v>318</v>
      </c>
    </row>
    <row r="93" spans="1:13">
      <c r="A93" t="s">
        <v>347</v>
      </c>
      <c r="B93" t="s">
        <v>458</v>
      </c>
      <c r="C93" t="s">
        <v>459</v>
      </c>
      <c r="D93" t="s">
        <v>47</v>
      </c>
      <c r="E93" t="s">
        <v>41</v>
      </c>
      <c r="F93" s="56" t="s">
        <v>318</v>
      </c>
      <c r="G93" s="56" t="s">
        <v>318</v>
      </c>
      <c r="H93" s="56" t="s">
        <v>318</v>
      </c>
      <c r="I93" s="56" t="s">
        <v>318</v>
      </c>
      <c r="J93" s="56" t="s">
        <v>318</v>
      </c>
      <c r="K93" s="56" t="s">
        <v>318</v>
      </c>
      <c r="L93" s="56" t="s">
        <v>318</v>
      </c>
      <c r="M93" s="56" t="s">
        <v>318</v>
      </c>
    </row>
    <row r="94" spans="1:13">
      <c r="A94" t="s">
        <v>347</v>
      </c>
      <c r="B94" t="s">
        <v>460</v>
      </c>
      <c r="C94" t="s">
        <v>461</v>
      </c>
      <c r="D94" t="s">
        <v>47</v>
      </c>
      <c r="E94" t="s">
        <v>41</v>
      </c>
      <c r="F94" s="56" t="s">
        <v>318</v>
      </c>
      <c r="G94" s="56" t="s">
        <v>318</v>
      </c>
      <c r="H94" s="56" t="s">
        <v>318</v>
      </c>
      <c r="I94" s="56" t="s">
        <v>318</v>
      </c>
      <c r="J94" s="56" t="s">
        <v>318</v>
      </c>
      <c r="K94" s="56" t="s">
        <v>318</v>
      </c>
      <c r="L94" s="56" t="s">
        <v>318</v>
      </c>
      <c r="M94" s="56" t="s">
        <v>318</v>
      </c>
    </row>
    <row r="95" spans="1:13">
      <c r="A95" t="s">
        <v>350</v>
      </c>
      <c r="B95" t="s">
        <v>374</v>
      </c>
      <c r="C95" t="s">
        <v>375</v>
      </c>
      <c r="D95" t="s">
        <v>47</v>
      </c>
      <c r="E95" t="s">
        <v>41</v>
      </c>
      <c r="F95" s="56" t="s">
        <v>318</v>
      </c>
      <c r="G95" s="56" t="s">
        <v>318</v>
      </c>
      <c r="H95" s="56" t="s">
        <v>318</v>
      </c>
      <c r="I95" s="58">
        <v>6.0736504374995102</v>
      </c>
      <c r="J95" s="58">
        <v>6.3981168419632235</v>
      </c>
      <c r="K95" s="58">
        <v>6.3052977323883521</v>
      </c>
      <c r="L95" s="58">
        <v>6.2562123748248659</v>
      </c>
      <c r="M95" s="58">
        <v>6.2195370317010781</v>
      </c>
    </row>
    <row r="96" spans="1:13">
      <c r="A96" t="s">
        <v>350</v>
      </c>
      <c r="B96" t="s">
        <v>376</v>
      </c>
      <c r="C96" t="s">
        <v>377</v>
      </c>
      <c r="D96" t="s">
        <v>47</v>
      </c>
      <c r="E96" t="s">
        <v>41</v>
      </c>
      <c r="F96" s="56" t="s">
        <v>318</v>
      </c>
      <c r="G96" s="56" t="s">
        <v>318</v>
      </c>
      <c r="H96" s="56" t="s">
        <v>318</v>
      </c>
      <c r="I96" s="58">
        <v>24.219706591248595</v>
      </c>
      <c r="J96" s="58">
        <v>25.395396163508149</v>
      </c>
      <c r="K96" s="58">
        <v>25.578227913392723</v>
      </c>
      <c r="L96" s="58">
        <v>23.624027722192949</v>
      </c>
      <c r="M96" s="58">
        <v>24.167813210979954</v>
      </c>
    </row>
    <row r="97" spans="1:13">
      <c r="A97" t="s">
        <v>350</v>
      </c>
      <c r="B97" t="s">
        <v>378</v>
      </c>
      <c r="C97" t="s">
        <v>379</v>
      </c>
      <c r="D97" t="s">
        <v>47</v>
      </c>
      <c r="E97" t="s">
        <v>41</v>
      </c>
      <c r="F97" s="56" t="s">
        <v>318</v>
      </c>
      <c r="G97" s="56" t="s">
        <v>318</v>
      </c>
      <c r="H97" s="56" t="s">
        <v>318</v>
      </c>
      <c r="I97" s="58">
        <v>5.9538252052765106</v>
      </c>
      <c r="J97" s="58">
        <v>5.825371758579525</v>
      </c>
      <c r="K97" s="58">
        <v>5.7128199015002297</v>
      </c>
      <c r="L97" s="58">
        <v>5.5928161775357799</v>
      </c>
      <c r="M97" s="58">
        <v>5.4939722796516834</v>
      </c>
    </row>
    <row r="98" spans="1:13">
      <c r="A98" t="s">
        <v>350</v>
      </c>
      <c r="B98" t="s">
        <v>380</v>
      </c>
      <c r="C98" t="s">
        <v>381</v>
      </c>
      <c r="D98" t="s">
        <v>47</v>
      </c>
      <c r="E98" t="s">
        <v>41</v>
      </c>
      <c r="F98" s="56" t="s">
        <v>318</v>
      </c>
      <c r="G98" s="56" t="s">
        <v>318</v>
      </c>
      <c r="H98" s="56" t="s">
        <v>318</v>
      </c>
      <c r="I98" s="58">
        <v>0.71022696415644748</v>
      </c>
      <c r="J98" s="58">
        <v>0.71894099166680048</v>
      </c>
      <c r="K98" s="58">
        <v>0.72963563517319097</v>
      </c>
      <c r="L98" s="58">
        <v>0.74211105121697685</v>
      </c>
      <c r="M98" s="58">
        <v>0.75625747527259723</v>
      </c>
    </row>
    <row r="99" spans="1:13">
      <c r="A99" t="s">
        <v>350</v>
      </c>
      <c r="B99" t="s">
        <v>382</v>
      </c>
      <c r="C99" t="s">
        <v>383</v>
      </c>
      <c r="D99" t="s">
        <v>47</v>
      </c>
      <c r="E99" t="s">
        <v>41</v>
      </c>
      <c r="F99" s="56" t="s">
        <v>318</v>
      </c>
      <c r="G99" s="58">
        <v>0</v>
      </c>
      <c r="H99" s="58">
        <v>0</v>
      </c>
      <c r="I99" s="58">
        <v>1.7549806302281359</v>
      </c>
      <c r="J99" s="58">
        <v>3.154733808110731</v>
      </c>
      <c r="K99" s="58">
        <v>7.2597014913090323</v>
      </c>
      <c r="L99" s="58">
        <v>10.155491941599223</v>
      </c>
      <c r="M99" s="58">
        <v>1.9091424302281816</v>
      </c>
    </row>
    <row r="100" spans="1:13">
      <c r="A100" t="s">
        <v>350</v>
      </c>
      <c r="B100" t="s">
        <v>384</v>
      </c>
      <c r="C100" t="s">
        <v>385</v>
      </c>
      <c r="D100" t="s">
        <v>47</v>
      </c>
      <c r="E100" t="s">
        <v>41</v>
      </c>
      <c r="F100" s="56" t="s">
        <v>318</v>
      </c>
      <c r="G100" s="58">
        <v>0</v>
      </c>
      <c r="H100" s="58">
        <v>0</v>
      </c>
      <c r="I100" s="58">
        <v>8.6697467385753484</v>
      </c>
      <c r="J100" s="58">
        <v>6.9760556956021906</v>
      </c>
      <c r="K100" s="58">
        <v>3.1639338050503585</v>
      </c>
      <c r="L100" s="58">
        <v>3.720097800362443</v>
      </c>
      <c r="M100" s="58">
        <v>3.4220596634565887</v>
      </c>
    </row>
    <row r="101" spans="1:13">
      <c r="A101" t="s">
        <v>350</v>
      </c>
      <c r="B101" t="s">
        <v>386</v>
      </c>
      <c r="C101" t="s">
        <v>387</v>
      </c>
      <c r="D101" t="s">
        <v>47</v>
      </c>
      <c r="E101" t="s">
        <v>41</v>
      </c>
      <c r="F101" s="56" t="s">
        <v>318</v>
      </c>
      <c r="G101" s="56" t="s">
        <v>318</v>
      </c>
      <c r="H101" s="56" t="s">
        <v>318</v>
      </c>
      <c r="I101" s="58">
        <v>0</v>
      </c>
      <c r="J101" s="58">
        <v>0</v>
      </c>
      <c r="K101" s="58">
        <v>0</v>
      </c>
      <c r="L101" s="58">
        <v>0</v>
      </c>
      <c r="M101" s="58">
        <v>0</v>
      </c>
    </row>
    <row r="102" spans="1:13">
      <c r="A102" t="s">
        <v>350</v>
      </c>
      <c r="B102" t="s">
        <v>388</v>
      </c>
      <c r="C102" t="s">
        <v>389</v>
      </c>
      <c r="D102" t="s">
        <v>47</v>
      </c>
      <c r="E102" t="s">
        <v>41</v>
      </c>
      <c r="F102" s="56" t="s">
        <v>318</v>
      </c>
      <c r="G102" s="56" t="s">
        <v>318</v>
      </c>
      <c r="H102" s="56" t="s">
        <v>318</v>
      </c>
      <c r="I102" s="58">
        <v>0</v>
      </c>
      <c r="J102" s="58">
        <v>0</v>
      </c>
      <c r="K102" s="58">
        <v>0</v>
      </c>
      <c r="L102" s="58">
        <v>0</v>
      </c>
      <c r="M102" s="58">
        <v>0</v>
      </c>
    </row>
    <row r="103" spans="1:13">
      <c r="A103" t="s">
        <v>350</v>
      </c>
      <c r="B103" t="s">
        <v>390</v>
      </c>
      <c r="C103" t="s">
        <v>391</v>
      </c>
      <c r="D103" t="s">
        <v>47</v>
      </c>
      <c r="E103" t="s">
        <v>41</v>
      </c>
      <c r="F103" s="56" t="s">
        <v>318</v>
      </c>
      <c r="G103" s="56" t="s">
        <v>318</v>
      </c>
      <c r="H103" s="56" t="s">
        <v>318</v>
      </c>
      <c r="I103" s="58">
        <v>0.78784530789791762</v>
      </c>
      <c r="J103" s="58">
        <v>0.74385446872823713</v>
      </c>
      <c r="K103" s="58">
        <v>0.73388730229060439</v>
      </c>
      <c r="L103" s="58">
        <v>0.72846851515607325</v>
      </c>
      <c r="M103" s="58">
        <v>0.68920284554592337</v>
      </c>
    </row>
    <row r="104" spans="1:13">
      <c r="A104" t="s">
        <v>350</v>
      </c>
      <c r="B104" t="s">
        <v>392</v>
      </c>
      <c r="C104" t="s">
        <v>393</v>
      </c>
      <c r="D104" t="s">
        <v>47</v>
      </c>
      <c r="E104" t="s">
        <v>41</v>
      </c>
      <c r="F104" s="56" t="s">
        <v>318</v>
      </c>
      <c r="G104" s="56" t="s">
        <v>318</v>
      </c>
      <c r="H104" s="56" t="s">
        <v>318</v>
      </c>
      <c r="I104" s="58">
        <v>0.21960831470373798</v>
      </c>
      <c r="J104" s="58">
        <v>0.21973347860055834</v>
      </c>
      <c r="K104" s="58">
        <v>0.21973198894871798</v>
      </c>
      <c r="L104" s="58">
        <v>0.22173124412279779</v>
      </c>
      <c r="M104" s="58">
        <v>0.2208578976714585</v>
      </c>
    </row>
    <row r="105" spans="1:13">
      <c r="A105" t="s">
        <v>350</v>
      </c>
      <c r="B105" t="s">
        <v>394</v>
      </c>
      <c r="C105" t="s">
        <v>395</v>
      </c>
      <c r="D105" t="s">
        <v>47</v>
      </c>
      <c r="E105" t="s">
        <v>41</v>
      </c>
      <c r="F105" s="56" t="s">
        <v>318</v>
      </c>
      <c r="G105" s="56" t="s">
        <v>318</v>
      </c>
      <c r="H105" s="56" t="s">
        <v>318</v>
      </c>
      <c r="I105" s="58">
        <v>0</v>
      </c>
      <c r="J105" s="58">
        <v>0</v>
      </c>
      <c r="K105" s="58">
        <v>0</v>
      </c>
      <c r="L105" s="58">
        <v>0</v>
      </c>
      <c r="M105" s="58">
        <v>0</v>
      </c>
    </row>
    <row r="106" spans="1:13">
      <c r="A106" t="s">
        <v>350</v>
      </c>
      <c r="B106" t="s">
        <v>396</v>
      </c>
      <c r="C106" t="s">
        <v>397</v>
      </c>
      <c r="D106" t="s">
        <v>47</v>
      </c>
      <c r="E106" t="s">
        <v>41</v>
      </c>
      <c r="F106" s="56" t="s">
        <v>318</v>
      </c>
      <c r="G106" s="56" t="s">
        <v>318</v>
      </c>
      <c r="H106" s="56" t="s">
        <v>318</v>
      </c>
      <c r="I106" s="58">
        <v>0</v>
      </c>
      <c r="J106" s="58">
        <v>0</v>
      </c>
      <c r="K106" s="58">
        <v>0</v>
      </c>
      <c r="L106" s="58">
        <v>0</v>
      </c>
      <c r="M106" s="58">
        <v>0</v>
      </c>
    </row>
    <row r="107" spans="1:13">
      <c r="A107" t="s">
        <v>350</v>
      </c>
      <c r="B107" t="s">
        <v>398</v>
      </c>
      <c r="C107" t="s">
        <v>399</v>
      </c>
      <c r="D107" t="s">
        <v>47</v>
      </c>
      <c r="E107" t="s">
        <v>41</v>
      </c>
      <c r="F107" s="56" t="s">
        <v>318</v>
      </c>
      <c r="G107" s="56" t="s">
        <v>318</v>
      </c>
      <c r="H107" s="56" t="s">
        <v>318</v>
      </c>
      <c r="I107" s="58">
        <v>0</v>
      </c>
      <c r="J107" s="58">
        <v>0</v>
      </c>
      <c r="K107" s="58">
        <v>0</v>
      </c>
      <c r="L107" s="58">
        <v>0</v>
      </c>
      <c r="M107" s="58">
        <v>0</v>
      </c>
    </row>
    <row r="108" spans="1:13">
      <c r="A108" t="s">
        <v>350</v>
      </c>
      <c r="B108" t="s">
        <v>400</v>
      </c>
      <c r="C108" t="s">
        <v>401</v>
      </c>
      <c r="D108" t="s">
        <v>47</v>
      </c>
      <c r="E108" t="s">
        <v>41</v>
      </c>
      <c r="F108" s="56" t="s">
        <v>318</v>
      </c>
      <c r="G108" s="56" t="s">
        <v>318</v>
      </c>
      <c r="H108" s="56" t="s">
        <v>318</v>
      </c>
      <c r="I108" s="58">
        <v>0</v>
      </c>
      <c r="J108" s="58">
        <v>0</v>
      </c>
      <c r="K108" s="58">
        <v>0</v>
      </c>
      <c r="L108" s="58">
        <v>0</v>
      </c>
      <c r="M108" s="58">
        <v>0</v>
      </c>
    </row>
    <row r="109" spans="1:13">
      <c r="A109" t="s">
        <v>350</v>
      </c>
      <c r="B109" t="s">
        <v>402</v>
      </c>
      <c r="C109" t="s">
        <v>403</v>
      </c>
      <c r="D109" t="s">
        <v>47</v>
      </c>
      <c r="E109" t="s">
        <v>41</v>
      </c>
      <c r="F109" s="56" t="s">
        <v>318</v>
      </c>
      <c r="G109" s="56" t="s">
        <v>318</v>
      </c>
      <c r="H109" s="56" t="s">
        <v>318</v>
      </c>
      <c r="I109" s="58">
        <v>3.1500000000000007E-2</v>
      </c>
      <c r="J109" s="58">
        <v>3.1500000000000007E-2</v>
      </c>
      <c r="K109" s="58">
        <v>3.1500000000000007E-2</v>
      </c>
      <c r="L109" s="58">
        <v>3.0600000000000002E-2</v>
      </c>
      <c r="M109" s="58">
        <v>3.0600000000000002E-2</v>
      </c>
    </row>
    <row r="110" spans="1:13">
      <c r="A110" t="s">
        <v>350</v>
      </c>
      <c r="B110" t="s">
        <v>404</v>
      </c>
      <c r="C110" t="s">
        <v>405</v>
      </c>
      <c r="D110" t="s">
        <v>47</v>
      </c>
      <c r="E110" t="s">
        <v>41</v>
      </c>
      <c r="F110" s="56" t="s">
        <v>318</v>
      </c>
      <c r="G110" s="56" t="s">
        <v>318</v>
      </c>
      <c r="H110" s="56" t="s">
        <v>318</v>
      </c>
      <c r="I110" s="58">
        <v>0</v>
      </c>
      <c r="J110" s="58">
        <v>0</v>
      </c>
      <c r="K110" s="58">
        <v>0</v>
      </c>
      <c r="L110" s="58">
        <v>0</v>
      </c>
      <c r="M110" s="58">
        <v>0</v>
      </c>
    </row>
    <row r="111" spans="1:13">
      <c r="A111" t="s">
        <v>350</v>
      </c>
      <c r="B111" t="s">
        <v>406</v>
      </c>
      <c r="C111" t="s">
        <v>407</v>
      </c>
      <c r="D111" t="s">
        <v>47</v>
      </c>
      <c r="E111" t="s">
        <v>41</v>
      </c>
      <c r="F111" s="56" t="s">
        <v>318</v>
      </c>
      <c r="G111" s="56" t="s">
        <v>318</v>
      </c>
      <c r="H111" s="56" t="s">
        <v>318</v>
      </c>
      <c r="I111" s="58">
        <v>0</v>
      </c>
      <c r="J111" s="58">
        <v>0</v>
      </c>
      <c r="K111" s="58">
        <v>0</v>
      </c>
      <c r="L111" s="58">
        <v>0</v>
      </c>
      <c r="M111" s="58">
        <v>0</v>
      </c>
    </row>
    <row r="112" spans="1:13">
      <c r="A112" t="s">
        <v>350</v>
      </c>
      <c r="B112" t="s">
        <v>408</v>
      </c>
      <c r="C112" t="s">
        <v>409</v>
      </c>
      <c r="D112" t="s">
        <v>47</v>
      </c>
      <c r="E112" t="s">
        <v>41</v>
      </c>
      <c r="F112" s="56" t="s">
        <v>318</v>
      </c>
      <c r="G112" s="56" t="s">
        <v>318</v>
      </c>
      <c r="H112" s="56" t="s">
        <v>318</v>
      </c>
      <c r="I112" s="58">
        <v>0</v>
      </c>
      <c r="J112" s="58">
        <v>0</v>
      </c>
      <c r="K112" s="58">
        <v>0</v>
      </c>
      <c r="L112" s="58">
        <v>0</v>
      </c>
      <c r="M112" s="58">
        <v>0</v>
      </c>
    </row>
    <row r="113" spans="1:13">
      <c r="A113" t="s">
        <v>350</v>
      </c>
      <c r="B113" t="s">
        <v>410</v>
      </c>
      <c r="C113" t="s">
        <v>411</v>
      </c>
      <c r="D113" t="s">
        <v>47</v>
      </c>
      <c r="E113" t="s">
        <v>41</v>
      </c>
      <c r="F113" s="56" t="s">
        <v>318</v>
      </c>
      <c r="G113" s="56" t="s">
        <v>318</v>
      </c>
      <c r="H113" s="56" t="s">
        <v>318</v>
      </c>
      <c r="I113" s="58">
        <v>0</v>
      </c>
      <c r="J113" s="58">
        <v>0</v>
      </c>
      <c r="K113" s="58">
        <v>0</v>
      </c>
      <c r="L113" s="58">
        <v>0</v>
      </c>
      <c r="M113" s="58">
        <v>0</v>
      </c>
    </row>
    <row r="114" spans="1:13">
      <c r="A114" t="s">
        <v>350</v>
      </c>
      <c r="B114" t="s">
        <v>412</v>
      </c>
      <c r="C114" t="s">
        <v>413</v>
      </c>
      <c r="D114" t="s">
        <v>47</v>
      </c>
      <c r="E114" t="s">
        <v>41</v>
      </c>
      <c r="F114" s="56" t="s">
        <v>318</v>
      </c>
      <c r="G114" s="56" t="s">
        <v>318</v>
      </c>
      <c r="H114" s="56" t="s">
        <v>318</v>
      </c>
      <c r="I114" s="58">
        <v>3.3000000000000002E-2</v>
      </c>
      <c r="J114" s="58">
        <v>3.3000000000000002E-2</v>
      </c>
      <c r="K114" s="58">
        <v>2.1000000000000001E-2</v>
      </c>
      <c r="L114" s="58">
        <v>2.1000000000000001E-2</v>
      </c>
      <c r="M114" s="58">
        <v>2.1999999999999999E-2</v>
      </c>
    </row>
    <row r="115" spans="1:13">
      <c r="A115" t="s">
        <v>350</v>
      </c>
      <c r="B115" t="s">
        <v>414</v>
      </c>
      <c r="C115" t="s">
        <v>415</v>
      </c>
      <c r="D115" t="s">
        <v>47</v>
      </c>
      <c r="E115" t="s">
        <v>41</v>
      </c>
      <c r="F115" s="56" t="s">
        <v>318</v>
      </c>
      <c r="G115" s="56" t="s">
        <v>318</v>
      </c>
      <c r="H115" s="56" t="s">
        <v>318</v>
      </c>
      <c r="I115" s="58">
        <v>0</v>
      </c>
      <c r="J115" s="58">
        <v>0</v>
      </c>
      <c r="K115" s="58">
        <v>0</v>
      </c>
      <c r="L115" s="58">
        <v>0</v>
      </c>
      <c r="M115" s="58">
        <v>0</v>
      </c>
    </row>
    <row r="116" spans="1:13">
      <c r="A116" t="s">
        <v>350</v>
      </c>
      <c r="B116" t="s">
        <v>416</v>
      </c>
      <c r="C116" t="s">
        <v>417</v>
      </c>
      <c r="D116" t="s">
        <v>47</v>
      </c>
      <c r="E116" t="s">
        <v>41</v>
      </c>
      <c r="F116" s="56" t="s">
        <v>318</v>
      </c>
      <c r="G116" s="56" t="s">
        <v>318</v>
      </c>
      <c r="H116" s="56" t="s">
        <v>318</v>
      </c>
      <c r="I116" s="58">
        <v>0</v>
      </c>
      <c r="J116" s="58">
        <v>0</v>
      </c>
      <c r="K116" s="58">
        <v>0</v>
      </c>
      <c r="L116" s="58">
        <v>0</v>
      </c>
      <c r="M116" s="58">
        <v>0</v>
      </c>
    </row>
    <row r="117" spans="1:13">
      <c r="A117" t="s">
        <v>350</v>
      </c>
      <c r="B117" t="s">
        <v>418</v>
      </c>
      <c r="C117" t="s">
        <v>419</v>
      </c>
      <c r="D117" t="s">
        <v>47</v>
      </c>
      <c r="E117" t="s">
        <v>41</v>
      </c>
      <c r="F117" s="56" t="s">
        <v>318</v>
      </c>
      <c r="G117" s="56" t="s">
        <v>318</v>
      </c>
      <c r="H117" s="56" t="s">
        <v>318</v>
      </c>
      <c r="I117" s="58">
        <v>0</v>
      </c>
      <c r="J117" s="58">
        <v>0</v>
      </c>
      <c r="K117" s="58">
        <v>0</v>
      </c>
      <c r="L117" s="58">
        <v>0</v>
      </c>
      <c r="M117" s="58">
        <v>0</v>
      </c>
    </row>
    <row r="118" spans="1:13">
      <c r="A118" t="s">
        <v>350</v>
      </c>
      <c r="B118" t="s">
        <v>420</v>
      </c>
      <c r="C118" t="s">
        <v>421</v>
      </c>
      <c r="D118" t="s">
        <v>47</v>
      </c>
      <c r="E118" t="s">
        <v>41</v>
      </c>
      <c r="F118" s="56" t="s">
        <v>318</v>
      </c>
      <c r="G118" s="56" t="s">
        <v>318</v>
      </c>
      <c r="H118" s="56" t="s">
        <v>318</v>
      </c>
      <c r="I118" s="58">
        <v>0.81900000000000006</v>
      </c>
      <c r="J118" s="58">
        <v>0.82100000000000006</v>
      </c>
      <c r="K118" s="58">
        <v>0.82200000000000006</v>
      </c>
      <c r="L118" s="58">
        <v>0.82500000000000007</v>
      </c>
      <c r="M118" s="58">
        <v>0.86</v>
      </c>
    </row>
    <row r="119" spans="1:13">
      <c r="A119" t="s">
        <v>350</v>
      </c>
      <c r="B119" t="s">
        <v>422</v>
      </c>
      <c r="C119" t="s">
        <v>423</v>
      </c>
      <c r="D119" t="s">
        <v>47</v>
      </c>
      <c r="E119" t="s">
        <v>41</v>
      </c>
      <c r="F119" s="56" t="s">
        <v>318</v>
      </c>
      <c r="G119" s="56" t="s">
        <v>318</v>
      </c>
      <c r="H119" s="56" t="s">
        <v>318</v>
      </c>
      <c r="I119" s="58">
        <v>0</v>
      </c>
      <c r="J119" s="58">
        <v>0</v>
      </c>
      <c r="K119" s="58">
        <v>0</v>
      </c>
      <c r="L119" s="58">
        <v>0</v>
      </c>
      <c r="M119" s="58">
        <v>0</v>
      </c>
    </row>
    <row r="120" spans="1:13">
      <c r="A120" t="s">
        <v>350</v>
      </c>
      <c r="B120" t="s">
        <v>424</v>
      </c>
      <c r="C120" t="s">
        <v>425</v>
      </c>
      <c r="D120" t="s">
        <v>47</v>
      </c>
      <c r="E120" t="s">
        <v>41</v>
      </c>
      <c r="F120" s="56" t="s">
        <v>318</v>
      </c>
      <c r="G120" s="56" t="s">
        <v>318</v>
      </c>
      <c r="H120" s="56" t="s">
        <v>318</v>
      </c>
      <c r="I120" s="58">
        <v>0.77799999999999991</v>
      </c>
      <c r="J120" s="58">
        <v>0.79199999999999993</v>
      </c>
      <c r="K120" s="58">
        <v>0.65900000000000003</v>
      </c>
      <c r="L120" s="58">
        <v>0.65600000000000003</v>
      </c>
      <c r="M120" s="58">
        <v>0.61599999999999999</v>
      </c>
    </row>
    <row r="121" spans="1:13">
      <c r="A121" t="s">
        <v>350</v>
      </c>
      <c r="B121" t="s">
        <v>426</v>
      </c>
      <c r="C121" t="s">
        <v>427</v>
      </c>
      <c r="D121" t="s">
        <v>47</v>
      </c>
      <c r="E121" t="s">
        <v>41</v>
      </c>
      <c r="F121" s="56" t="s">
        <v>318</v>
      </c>
      <c r="G121" s="56" t="s">
        <v>318</v>
      </c>
      <c r="H121" s="56" t="s">
        <v>318</v>
      </c>
      <c r="I121" s="58">
        <v>0</v>
      </c>
      <c r="J121" s="58">
        <v>0</v>
      </c>
      <c r="K121" s="58">
        <v>0</v>
      </c>
      <c r="L121" s="58">
        <v>0</v>
      </c>
      <c r="M121" s="58">
        <v>0</v>
      </c>
    </row>
    <row r="122" spans="1:13">
      <c r="A122" t="s">
        <v>350</v>
      </c>
      <c r="B122" t="s">
        <v>428</v>
      </c>
      <c r="C122" t="s">
        <v>429</v>
      </c>
      <c r="D122" t="s">
        <v>47</v>
      </c>
      <c r="E122" t="s">
        <v>41</v>
      </c>
      <c r="F122" s="56" t="s">
        <v>318</v>
      </c>
      <c r="G122" s="56" t="s">
        <v>318</v>
      </c>
      <c r="H122" s="56" t="s">
        <v>318</v>
      </c>
      <c r="I122" s="58">
        <v>7.7000000000000013E-2</v>
      </c>
      <c r="J122" s="58">
        <v>7.8000000000000014E-2</v>
      </c>
      <c r="K122" s="58">
        <v>7.8000000000000014E-2</v>
      </c>
      <c r="L122" s="58">
        <v>7.9000000000000015E-2</v>
      </c>
      <c r="M122" s="58">
        <v>7.9000000000000015E-2</v>
      </c>
    </row>
    <row r="123" spans="1:13">
      <c r="A123" t="s">
        <v>350</v>
      </c>
      <c r="B123" t="s">
        <v>430</v>
      </c>
      <c r="C123" t="s">
        <v>431</v>
      </c>
      <c r="D123" t="s">
        <v>47</v>
      </c>
      <c r="E123" t="s">
        <v>41</v>
      </c>
      <c r="F123" s="56" t="s">
        <v>318</v>
      </c>
      <c r="G123" s="56" t="s">
        <v>318</v>
      </c>
      <c r="H123" s="56" t="s">
        <v>318</v>
      </c>
      <c r="I123" s="58">
        <v>0.72718599476406975</v>
      </c>
      <c r="J123" s="58">
        <v>0.68954964122712137</v>
      </c>
      <c r="K123" s="58">
        <v>0.68491063074617131</v>
      </c>
      <c r="L123" s="58">
        <v>0.68322660843658711</v>
      </c>
      <c r="M123" s="58">
        <v>0.64959378244969812</v>
      </c>
    </row>
    <row r="124" spans="1:13">
      <c r="A124" t="s">
        <v>350</v>
      </c>
      <c r="B124" t="s">
        <v>432</v>
      </c>
      <c r="C124" t="s">
        <v>433</v>
      </c>
      <c r="D124" t="s">
        <v>47</v>
      </c>
      <c r="E124" t="s">
        <v>41</v>
      </c>
      <c r="F124" s="56" t="s">
        <v>318</v>
      </c>
      <c r="G124" s="56" t="s">
        <v>318</v>
      </c>
      <c r="H124" s="56" t="s">
        <v>318</v>
      </c>
      <c r="I124" s="58">
        <v>0</v>
      </c>
      <c r="J124" s="58">
        <v>0</v>
      </c>
      <c r="K124" s="58">
        <v>0</v>
      </c>
      <c r="L124" s="58">
        <v>0</v>
      </c>
      <c r="M124" s="58">
        <v>0</v>
      </c>
    </row>
    <row r="125" spans="1:13">
      <c r="A125" t="s">
        <v>350</v>
      </c>
      <c r="B125" t="s">
        <v>434</v>
      </c>
      <c r="C125" t="s">
        <v>435</v>
      </c>
      <c r="D125" t="s">
        <v>47</v>
      </c>
      <c r="E125" t="s">
        <v>41</v>
      </c>
      <c r="F125" s="56" t="s">
        <v>318</v>
      </c>
      <c r="G125" s="56" t="s">
        <v>318</v>
      </c>
      <c r="H125" s="56" t="s">
        <v>318</v>
      </c>
      <c r="I125" s="58">
        <v>0.21114371752349168</v>
      </c>
      <c r="J125" s="58">
        <v>0.20021572983253244</v>
      </c>
      <c r="K125" s="58">
        <v>0.1988687595585848</v>
      </c>
      <c r="L125" s="58">
        <v>0.19837979149072005</v>
      </c>
      <c r="M125" s="58">
        <v>0.18861425700459944</v>
      </c>
    </row>
    <row r="126" spans="1:13">
      <c r="A126" t="s">
        <v>350</v>
      </c>
      <c r="B126" t="s">
        <v>436</v>
      </c>
      <c r="C126" t="s">
        <v>437</v>
      </c>
      <c r="D126" t="s">
        <v>47</v>
      </c>
      <c r="E126" t="s">
        <v>41</v>
      </c>
      <c r="F126" s="56" t="s">
        <v>318</v>
      </c>
      <c r="G126" s="56" t="s">
        <v>318</v>
      </c>
      <c r="H126" s="56" t="s">
        <v>318</v>
      </c>
      <c r="I126" s="58">
        <v>0</v>
      </c>
      <c r="J126" s="58">
        <v>0</v>
      </c>
      <c r="K126" s="58">
        <v>0</v>
      </c>
      <c r="L126" s="58">
        <v>0</v>
      </c>
      <c r="M126" s="58">
        <v>0</v>
      </c>
    </row>
    <row r="127" spans="1:13">
      <c r="A127" t="s">
        <v>350</v>
      </c>
      <c r="B127" t="s">
        <v>438</v>
      </c>
      <c r="C127" t="s">
        <v>439</v>
      </c>
      <c r="D127" t="s">
        <v>47</v>
      </c>
      <c r="E127" t="s">
        <v>41</v>
      </c>
      <c r="F127" s="56" t="s">
        <v>318</v>
      </c>
      <c r="G127" s="56" t="s">
        <v>318</v>
      </c>
      <c r="H127" s="56" t="s">
        <v>318</v>
      </c>
      <c r="I127" s="58">
        <v>3.3744142530577594E-2</v>
      </c>
      <c r="J127" s="58">
        <v>3.3178617154649349E-2</v>
      </c>
      <c r="K127" s="58">
        <v>3.2285200030960318E-2</v>
      </c>
      <c r="L127" s="58">
        <v>3.1633548907118898E-2</v>
      </c>
      <c r="M127" s="58">
        <v>3.0578252095389565E-2</v>
      </c>
    </row>
    <row r="128" spans="1:13">
      <c r="A128" t="s">
        <v>350</v>
      </c>
      <c r="B128" t="s">
        <v>440</v>
      </c>
      <c r="C128" t="s">
        <v>441</v>
      </c>
      <c r="D128" t="s">
        <v>47</v>
      </c>
      <c r="E128" t="s">
        <v>41</v>
      </c>
      <c r="F128" s="56" t="s">
        <v>318</v>
      </c>
      <c r="G128" s="56" t="s">
        <v>318</v>
      </c>
      <c r="H128" s="56" t="s">
        <v>318</v>
      </c>
      <c r="I128" s="58">
        <v>3.0994208364471022E-2</v>
      </c>
      <c r="J128" s="58">
        <v>2.9674572410132841E-2</v>
      </c>
      <c r="K128" s="58">
        <v>2.9514616536879722E-2</v>
      </c>
      <c r="L128" s="58">
        <v>2.9434638600253169E-2</v>
      </c>
      <c r="M128" s="58">
        <v>2.8274958519168111E-2</v>
      </c>
    </row>
    <row r="129" spans="1:13">
      <c r="A129" t="s">
        <v>350</v>
      </c>
      <c r="B129" t="s">
        <v>442</v>
      </c>
      <c r="C129" t="s">
        <v>443</v>
      </c>
      <c r="D129" t="s">
        <v>47</v>
      </c>
      <c r="E129" t="s">
        <v>41</v>
      </c>
      <c r="F129" s="56" t="s">
        <v>318</v>
      </c>
      <c r="G129" s="56" t="s">
        <v>318</v>
      </c>
      <c r="H129" s="56" t="s">
        <v>318</v>
      </c>
      <c r="I129" s="58">
        <v>0</v>
      </c>
      <c r="J129" s="58">
        <v>0</v>
      </c>
      <c r="K129" s="58">
        <v>0</v>
      </c>
      <c r="L129" s="58">
        <v>0</v>
      </c>
      <c r="M129" s="58">
        <v>0</v>
      </c>
    </row>
    <row r="130" spans="1:13">
      <c r="A130" t="s">
        <v>350</v>
      </c>
      <c r="B130" t="s">
        <v>444</v>
      </c>
      <c r="C130" t="s">
        <v>445</v>
      </c>
      <c r="D130" t="s">
        <v>47</v>
      </c>
      <c r="E130" t="s">
        <v>41</v>
      </c>
      <c r="F130" s="56" t="s">
        <v>318</v>
      </c>
      <c r="G130" s="56" t="s">
        <v>318</v>
      </c>
      <c r="H130" s="56" t="s">
        <v>318</v>
      </c>
      <c r="I130" s="58">
        <v>0</v>
      </c>
      <c r="J130" s="58">
        <v>0</v>
      </c>
      <c r="K130" s="58">
        <v>0</v>
      </c>
      <c r="L130" s="58">
        <v>0</v>
      </c>
      <c r="M130" s="58">
        <v>0</v>
      </c>
    </row>
    <row r="131" spans="1:13">
      <c r="A131" t="s">
        <v>350</v>
      </c>
      <c r="B131" t="s">
        <v>446</v>
      </c>
      <c r="C131" t="s">
        <v>447</v>
      </c>
      <c r="D131" t="s">
        <v>47</v>
      </c>
      <c r="E131" t="s">
        <v>41</v>
      </c>
      <c r="F131" s="56" t="s">
        <v>318</v>
      </c>
      <c r="G131" s="56" t="s">
        <v>318</v>
      </c>
      <c r="H131" s="56" t="s">
        <v>318</v>
      </c>
      <c r="I131" s="56" t="s">
        <v>318</v>
      </c>
      <c r="J131" s="56" t="s">
        <v>318</v>
      </c>
      <c r="K131" s="56" t="s">
        <v>318</v>
      </c>
      <c r="L131" s="56" t="s">
        <v>318</v>
      </c>
      <c r="M131" s="56" t="s">
        <v>318</v>
      </c>
    </row>
    <row r="132" spans="1:13">
      <c r="A132" t="s">
        <v>350</v>
      </c>
      <c r="B132" t="s">
        <v>448</v>
      </c>
      <c r="C132" t="s">
        <v>449</v>
      </c>
      <c r="D132" t="s">
        <v>47</v>
      </c>
      <c r="E132" t="s">
        <v>41</v>
      </c>
      <c r="F132" s="56" t="s">
        <v>318</v>
      </c>
      <c r="G132" s="56" t="s">
        <v>318</v>
      </c>
      <c r="H132" s="56" t="s">
        <v>318</v>
      </c>
      <c r="I132" s="56" t="s">
        <v>318</v>
      </c>
      <c r="J132" s="56" t="s">
        <v>318</v>
      </c>
      <c r="K132" s="56" t="s">
        <v>318</v>
      </c>
      <c r="L132" s="56" t="s">
        <v>318</v>
      </c>
      <c r="M132" s="56" t="s">
        <v>318</v>
      </c>
    </row>
    <row r="133" spans="1:13">
      <c r="A133" t="s">
        <v>350</v>
      </c>
      <c r="B133" t="s">
        <v>450</v>
      </c>
      <c r="C133" t="s">
        <v>451</v>
      </c>
      <c r="D133" t="s">
        <v>47</v>
      </c>
      <c r="E133" t="s">
        <v>41</v>
      </c>
      <c r="F133" s="56" t="s">
        <v>318</v>
      </c>
      <c r="G133" s="56" t="s">
        <v>318</v>
      </c>
      <c r="H133" s="56" t="s">
        <v>318</v>
      </c>
      <c r="I133" s="56" t="s">
        <v>318</v>
      </c>
      <c r="J133" s="56" t="s">
        <v>318</v>
      </c>
      <c r="K133" s="56" t="s">
        <v>318</v>
      </c>
      <c r="L133" s="56" t="s">
        <v>318</v>
      </c>
      <c r="M133" s="56" t="s">
        <v>318</v>
      </c>
    </row>
    <row r="134" spans="1:13">
      <c r="A134" t="s">
        <v>350</v>
      </c>
      <c r="B134" t="s">
        <v>452</v>
      </c>
      <c r="C134" t="s">
        <v>453</v>
      </c>
      <c r="D134" t="s">
        <v>47</v>
      </c>
      <c r="E134" t="s">
        <v>41</v>
      </c>
      <c r="F134" s="56" t="s">
        <v>318</v>
      </c>
      <c r="G134" s="56" t="s">
        <v>318</v>
      </c>
      <c r="H134" s="56" t="s">
        <v>318</v>
      </c>
      <c r="I134" s="56" t="s">
        <v>318</v>
      </c>
      <c r="J134" s="56" t="s">
        <v>318</v>
      </c>
      <c r="K134" s="56" t="s">
        <v>318</v>
      </c>
      <c r="L134" s="56" t="s">
        <v>318</v>
      </c>
      <c r="M134" s="56" t="s">
        <v>318</v>
      </c>
    </row>
    <row r="135" spans="1:13">
      <c r="A135" t="s">
        <v>350</v>
      </c>
      <c r="B135" t="s">
        <v>454</v>
      </c>
      <c r="C135" t="s">
        <v>455</v>
      </c>
      <c r="D135" t="s">
        <v>47</v>
      </c>
      <c r="E135" t="s">
        <v>41</v>
      </c>
      <c r="F135" s="56" t="s">
        <v>318</v>
      </c>
      <c r="G135" s="56" t="s">
        <v>318</v>
      </c>
      <c r="H135" s="56" t="s">
        <v>318</v>
      </c>
      <c r="I135" s="56" t="s">
        <v>318</v>
      </c>
      <c r="J135" s="56" t="s">
        <v>318</v>
      </c>
      <c r="K135" s="56" t="s">
        <v>318</v>
      </c>
      <c r="L135" s="56" t="s">
        <v>318</v>
      </c>
      <c r="M135" s="56" t="s">
        <v>318</v>
      </c>
    </row>
    <row r="136" spans="1:13">
      <c r="A136" t="s">
        <v>350</v>
      </c>
      <c r="B136" t="s">
        <v>456</v>
      </c>
      <c r="C136" t="s">
        <v>457</v>
      </c>
      <c r="D136" t="s">
        <v>47</v>
      </c>
      <c r="E136" t="s">
        <v>41</v>
      </c>
      <c r="F136" s="56" t="s">
        <v>318</v>
      </c>
      <c r="G136" s="56" t="s">
        <v>318</v>
      </c>
      <c r="H136" s="56" t="s">
        <v>318</v>
      </c>
      <c r="I136" s="56" t="s">
        <v>318</v>
      </c>
      <c r="J136" s="56" t="s">
        <v>318</v>
      </c>
      <c r="K136" s="56" t="s">
        <v>318</v>
      </c>
      <c r="L136" s="56" t="s">
        <v>318</v>
      </c>
      <c r="M136" s="56" t="s">
        <v>318</v>
      </c>
    </row>
    <row r="137" spans="1:13">
      <c r="A137" t="s">
        <v>350</v>
      </c>
      <c r="B137" t="s">
        <v>458</v>
      </c>
      <c r="C137" t="s">
        <v>459</v>
      </c>
      <c r="D137" t="s">
        <v>47</v>
      </c>
      <c r="E137" t="s">
        <v>41</v>
      </c>
      <c r="F137" s="56" t="s">
        <v>318</v>
      </c>
      <c r="G137" s="56" t="s">
        <v>318</v>
      </c>
      <c r="H137" s="56" t="s">
        <v>318</v>
      </c>
      <c r="I137" s="56" t="s">
        <v>318</v>
      </c>
      <c r="J137" s="56" t="s">
        <v>318</v>
      </c>
      <c r="K137" s="56" t="s">
        <v>318</v>
      </c>
      <c r="L137" s="56" t="s">
        <v>318</v>
      </c>
      <c r="M137" s="56" t="s">
        <v>318</v>
      </c>
    </row>
    <row r="138" spans="1:13">
      <c r="A138" t="s">
        <v>350</v>
      </c>
      <c r="B138" t="s">
        <v>460</v>
      </c>
      <c r="C138" t="s">
        <v>461</v>
      </c>
      <c r="D138" t="s">
        <v>47</v>
      </c>
      <c r="E138" t="s">
        <v>41</v>
      </c>
      <c r="F138" s="56" t="s">
        <v>318</v>
      </c>
      <c r="G138" s="56" t="s">
        <v>318</v>
      </c>
      <c r="H138" s="56" t="s">
        <v>318</v>
      </c>
      <c r="I138" s="56" t="s">
        <v>318</v>
      </c>
      <c r="J138" s="56" t="s">
        <v>318</v>
      </c>
      <c r="K138" s="56" t="s">
        <v>318</v>
      </c>
      <c r="L138" s="56" t="s">
        <v>318</v>
      </c>
      <c r="M138" s="56" t="s">
        <v>318</v>
      </c>
    </row>
    <row r="139" spans="1:13">
      <c r="A139" t="s">
        <v>348</v>
      </c>
      <c r="B139" t="s">
        <v>374</v>
      </c>
      <c r="C139" t="s">
        <v>375</v>
      </c>
      <c r="D139" t="s">
        <v>47</v>
      </c>
      <c r="E139" t="s">
        <v>41</v>
      </c>
      <c r="F139" s="56" t="s">
        <v>318</v>
      </c>
      <c r="G139" s="56" t="s">
        <v>318</v>
      </c>
      <c r="H139" s="56" t="s">
        <v>318</v>
      </c>
      <c r="I139" s="58">
        <v>92.763179014249403</v>
      </c>
      <c r="J139" s="58">
        <v>92.138723495119422</v>
      </c>
      <c r="K139" s="58">
        <v>90.56804749059711</v>
      </c>
      <c r="L139" s="58">
        <v>88.936247680114704</v>
      </c>
      <c r="M139" s="58">
        <v>87.842293137768124</v>
      </c>
    </row>
    <row r="140" spans="1:13">
      <c r="A140" t="s">
        <v>348</v>
      </c>
      <c r="B140" t="s">
        <v>376</v>
      </c>
      <c r="C140" t="s">
        <v>377</v>
      </c>
      <c r="D140" t="s">
        <v>47</v>
      </c>
      <c r="E140" t="s">
        <v>41</v>
      </c>
      <c r="F140" s="56" t="s">
        <v>318</v>
      </c>
      <c r="G140" s="56" t="s">
        <v>318</v>
      </c>
      <c r="H140" s="56" t="s">
        <v>318</v>
      </c>
      <c r="I140" s="58">
        <v>290.26789705038203</v>
      </c>
      <c r="J140" s="58">
        <v>293.64090060505532</v>
      </c>
      <c r="K140" s="58">
        <v>289.80268937828583</v>
      </c>
      <c r="L140" s="58">
        <v>285.83018434776568</v>
      </c>
      <c r="M140" s="58">
        <v>284.71319236676879</v>
      </c>
    </row>
    <row r="141" spans="1:13">
      <c r="A141" t="s">
        <v>348</v>
      </c>
      <c r="B141" t="s">
        <v>378</v>
      </c>
      <c r="C141" t="s">
        <v>379</v>
      </c>
      <c r="D141" t="s">
        <v>47</v>
      </c>
      <c r="E141" t="s">
        <v>41</v>
      </c>
      <c r="F141" s="56" t="s">
        <v>318</v>
      </c>
      <c r="G141" s="56" t="s">
        <v>318</v>
      </c>
      <c r="H141" s="56" t="s">
        <v>318</v>
      </c>
      <c r="I141" s="58">
        <v>196.03701452863854</v>
      </c>
      <c r="J141" s="58">
        <v>189.87978662399922</v>
      </c>
      <c r="K141" s="58">
        <v>185.48379985304419</v>
      </c>
      <c r="L141" s="58">
        <v>180.66583274193081</v>
      </c>
      <c r="M141" s="58">
        <v>176.27354208898177</v>
      </c>
    </row>
    <row r="142" spans="1:13">
      <c r="A142" t="s">
        <v>348</v>
      </c>
      <c r="B142" t="s">
        <v>380</v>
      </c>
      <c r="C142" t="s">
        <v>381</v>
      </c>
      <c r="D142" t="s">
        <v>47</v>
      </c>
      <c r="E142" t="s">
        <v>41</v>
      </c>
      <c r="F142" s="56" t="s">
        <v>318</v>
      </c>
      <c r="G142" s="56" t="s">
        <v>318</v>
      </c>
      <c r="H142" s="56" t="s">
        <v>318</v>
      </c>
      <c r="I142" s="58">
        <v>34.239789863862569</v>
      </c>
      <c r="J142" s="58">
        <v>34.956799519272352</v>
      </c>
      <c r="K142" s="58">
        <v>35.431600744420614</v>
      </c>
      <c r="L142" s="58">
        <v>35.977295382184025</v>
      </c>
      <c r="M142" s="58">
        <v>36.444918430109219</v>
      </c>
    </row>
    <row r="143" spans="1:13">
      <c r="A143" t="s">
        <v>348</v>
      </c>
      <c r="B143" t="s">
        <v>382</v>
      </c>
      <c r="C143" t="s">
        <v>383</v>
      </c>
      <c r="D143" t="s">
        <v>47</v>
      </c>
      <c r="E143" t="s">
        <v>41</v>
      </c>
      <c r="F143" s="56" t="s">
        <v>318</v>
      </c>
      <c r="G143" s="58">
        <v>15.506465679780835</v>
      </c>
      <c r="H143" s="58">
        <v>56.41881575232479</v>
      </c>
      <c r="I143" s="58">
        <v>317.75380839797759</v>
      </c>
      <c r="J143" s="58">
        <v>332.9282271584446</v>
      </c>
      <c r="K143" s="58">
        <v>313.93844729332881</v>
      </c>
      <c r="L143" s="58">
        <v>287.57163675957304</v>
      </c>
      <c r="M143" s="58">
        <v>264.97398607341546</v>
      </c>
    </row>
    <row r="144" spans="1:13">
      <c r="A144" t="s">
        <v>348</v>
      </c>
      <c r="B144" t="s">
        <v>384</v>
      </c>
      <c r="C144" t="s">
        <v>385</v>
      </c>
      <c r="D144" t="s">
        <v>47</v>
      </c>
      <c r="E144" t="s">
        <v>41</v>
      </c>
      <c r="F144" s="56" t="s">
        <v>318</v>
      </c>
      <c r="G144" s="58">
        <v>6.7582505184673103</v>
      </c>
      <c r="H144" s="58">
        <v>14.711899335053035</v>
      </c>
      <c r="I144" s="58">
        <v>157.88761069328379</v>
      </c>
      <c r="J144" s="58">
        <v>186.98501662642423</v>
      </c>
      <c r="K144" s="58">
        <v>144.0556458653883</v>
      </c>
      <c r="L144" s="58">
        <v>121.21494200885553</v>
      </c>
      <c r="M144" s="58">
        <v>105.67765488402947</v>
      </c>
    </row>
    <row r="145" spans="1:13">
      <c r="A145" t="s">
        <v>348</v>
      </c>
      <c r="B145" t="s">
        <v>386</v>
      </c>
      <c r="C145" t="s">
        <v>387</v>
      </c>
      <c r="D145" t="s">
        <v>47</v>
      </c>
      <c r="E145" t="s">
        <v>41</v>
      </c>
      <c r="F145" s="56" t="s">
        <v>318</v>
      </c>
      <c r="G145" s="56" t="s">
        <v>318</v>
      </c>
      <c r="H145" s="56" t="s">
        <v>318</v>
      </c>
      <c r="I145" s="58">
        <v>0</v>
      </c>
      <c r="J145" s="58">
        <v>0</v>
      </c>
      <c r="K145" s="58">
        <v>0</v>
      </c>
      <c r="L145" s="58">
        <v>0</v>
      </c>
      <c r="M145" s="58">
        <v>0</v>
      </c>
    </row>
    <row r="146" spans="1:13">
      <c r="A146" t="s">
        <v>348</v>
      </c>
      <c r="B146" t="s">
        <v>388</v>
      </c>
      <c r="C146" t="s">
        <v>389</v>
      </c>
      <c r="D146" t="s">
        <v>47</v>
      </c>
      <c r="E146" t="s">
        <v>41</v>
      </c>
      <c r="F146" s="56" t="s">
        <v>318</v>
      </c>
      <c r="G146" s="56" t="s">
        <v>318</v>
      </c>
      <c r="H146" s="56" t="s">
        <v>318</v>
      </c>
      <c r="I146" s="58">
        <v>0</v>
      </c>
      <c r="J146" s="58">
        <v>0</v>
      </c>
      <c r="K146" s="58">
        <v>0</v>
      </c>
      <c r="L146" s="58">
        <v>0</v>
      </c>
      <c r="M146" s="58">
        <v>0</v>
      </c>
    </row>
    <row r="147" spans="1:13">
      <c r="A147" t="s">
        <v>348</v>
      </c>
      <c r="B147" t="s">
        <v>390</v>
      </c>
      <c r="C147" t="s">
        <v>391</v>
      </c>
      <c r="D147" t="s">
        <v>47</v>
      </c>
      <c r="E147" t="s">
        <v>41</v>
      </c>
      <c r="F147" s="56" t="s">
        <v>318</v>
      </c>
      <c r="G147" s="56" t="s">
        <v>318</v>
      </c>
      <c r="H147" s="56" t="s">
        <v>318</v>
      </c>
      <c r="I147" s="58">
        <v>1.4</v>
      </c>
      <c r="J147" s="58">
        <v>1.4</v>
      </c>
      <c r="K147" s="58">
        <v>1.4</v>
      </c>
      <c r="L147" s="58">
        <v>1.4</v>
      </c>
      <c r="M147" s="58">
        <v>1.4</v>
      </c>
    </row>
    <row r="148" spans="1:13">
      <c r="A148" t="s">
        <v>348</v>
      </c>
      <c r="B148" t="s">
        <v>392</v>
      </c>
      <c r="C148" t="s">
        <v>393</v>
      </c>
      <c r="D148" t="s">
        <v>47</v>
      </c>
      <c r="E148" t="s">
        <v>41</v>
      </c>
      <c r="F148" s="56" t="s">
        <v>318</v>
      </c>
      <c r="G148" s="56" t="s">
        <v>318</v>
      </c>
      <c r="H148" s="56" t="s">
        <v>318</v>
      </c>
      <c r="I148" s="58">
        <v>0</v>
      </c>
      <c r="J148" s="58">
        <v>0</v>
      </c>
      <c r="K148" s="58">
        <v>0</v>
      </c>
      <c r="L148" s="58">
        <v>0</v>
      </c>
      <c r="M148" s="58">
        <v>0</v>
      </c>
    </row>
    <row r="149" spans="1:13">
      <c r="A149" t="s">
        <v>348</v>
      </c>
      <c r="B149" t="s">
        <v>394</v>
      </c>
      <c r="C149" t="s">
        <v>395</v>
      </c>
      <c r="D149" t="s">
        <v>47</v>
      </c>
      <c r="E149" t="s">
        <v>41</v>
      </c>
      <c r="F149" s="56" t="s">
        <v>318</v>
      </c>
      <c r="G149" s="56" t="s">
        <v>318</v>
      </c>
      <c r="H149" s="56" t="s">
        <v>318</v>
      </c>
      <c r="I149" s="58">
        <v>0</v>
      </c>
      <c r="J149" s="58">
        <v>0</v>
      </c>
      <c r="K149" s="58">
        <v>0</v>
      </c>
      <c r="L149" s="58">
        <v>0</v>
      </c>
      <c r="M149" s="58">
        <v>0</v>
      </c>
    </row>
    <row r="150" spans="1:13">
      <c r="A150" t="s">
        <v>348</v>
      </c>
      <c r="B150" t="s">
        <v>396</v>
      </c>
      <c r="C150" t="s">
        <v>397</v>
      </c>
      <c r="D150" t="s">
        <v>47</v>
      </c>
      <c r="E150" t="s">
        <v>41</v>
      </c>
      <c r="F150" s="56" t="s">
        <v>318</v>
      </c>
      <c r="G150" s="56" t="s">
        <v>318</v>
      </c>
      <c r="H150" s="56" t="s">
        <v>318</v>
      </c>
      <c r="I150" s="58">
        <v>0</v>
      </c>
      <c r="J150" s="58">
        <v>0</v>
      </c>
      <c r="K150" s="58">
        <v>0</v>
      </c>
      <c r="L150" s="58">
        <v>0</v>
      </c>
      <c r="M150" s="58">
        <v>0</v>
      </c>
    </row>
    <row r="151" spans="1:13">
      <c r="A151" t="s">
        <v>348</v>
      </c>
      <c r="B151" t="s">
        <v>398</v>
      </c>
      <c r="C151" t="s">
        <v>399</v>
      </c>
      <c r="D151" t="s">
        <v>47</v>
      </c>
      <c r="E151" t="s">
        <v>41</v>
      </c>
      <c r="F151" s="56" t="s">
        <v>318</v>
      </c>
      <c r="G151" s="56" t="s">
        <v>318</v>
      </c>
      <c r="H151" s="56" t="s">
        <v>318</v>
      </c>
      <c r="I151" s="58">
        <v>10</v>
      </c>
      <c r="J151" s="58">
        <v>10</v>
      </c>
      <c r="K151" s="58">
        <v>10</v>
      </c>
      <c r="L151" s="58">
        <v>10</v>
      </c>
      <c r="M151" s="58">
        <v>10</v>
      </c>
    </row>
    <row r="152" spans="1:13">
      <c r="A152" t="s">
        <v>348</v>
      </c>
      <c r="B152" t="s">
        <v>400</v>
      </c>
      <c r="C152" t="s">
        <v>401</v>
      </c>
      <c r="D152" t="s">
        <v>47</v>
      </c>
      <c r="E152" t="s">
        <v>41</v>
      </c>
      <c r="F152" s="56" t="s">
        <v>318</v>
      </c>
      <c r="G152" s="56" t="s">
        <v>318</v>
      </c>
      <c r="H152" s="56" t="s">
        <v>318</v>
      </c>
      <c r="I152" s="58">
        <v>0</v>
      </c>
      <c r="J152" s="58">
        <v>0</v>
      </c>
      <c r="K152" s="58">
        <v>0</v>
      </c>
      <c r="L152" s="58">
        <v>0</v>
      </c>
      <c r="M152" s="58">
        <v>0</v>
      </c>
    </row>
    <row r="153" spans="1:13">
      <c r="A153" t="s">
        <v>348</v>
      </c>
      <c r="B153" t="s">
        <v>402</v>
      </c>
      <c r="C153" t="s">
        <v>403</v>
      </c>
      <c r="D153" t="s">
        <v>47</v>
      </c>
      <c r="E153" t="s">
        <v>41</v>
      </c>
      <c r="F153" s="56" t="s">
        <v>318</v>
      </c>
      <c r="G153" s="56" t="s">
        <v>318</v>
      </c>
      <c r="H153" s="56" t="s">
        <v>318</v>
      </c>
      <c r="I153" s="58">
        <v>0.92499999999999993</v>
      </c>
      <c r="J153" s="58">
        <v>0.91400000000000003</v>
      </c>
      <c r="K153" s="58">
        <v>0.9</v>
      </c>
      <c r="L153" s="58">
        <v>0.88500000000000012</v>
      </c>
      <c r="M153" s="58">
        <v>0.87</v>
      </c>
    </row>
    <row r="154" spans="1:13">
      <c r="A154" t="s">
        <v>348</v>
      </c>
      <c r="B154" t="s">
        <v>404</v>
      </c>
      <c r="C154" t="s">
        <v>405</v>
      </c>
      <c r="D154" t="s">
        <v>47</v>
      </c>
      <c r="E154" t="s">
        <v>41</v>
      </c>
      <c r="F154" s="56" t="s">
        <v>318</v>
      </c>
      <c r="G154" s="56" t="s">
        <v>318</v>
      </c>
      <c r="H154" s="56" t="s">
        <v>318</v>
      </c>
      <c r="I154" s="58">
        <v>0.23599999999999999</v>
      </c>
      <c r="J154" s="58">
        <v>0.23599999999999999</v>
      </c>
      <c r="K154" s="58">
        <v>0.23599999999999999</v>
      </c>
      <c r="L154" s="58">
        <v>0.23599999999999999</v>
      </c>
      <c r="M154" s="58">
        <v>0.23599999999999999</v>
      </c>
    </row>
    <row r="155" spans="1:13">
      <c r="A155" t="s">
        <v>348</v>
      </c>
      <c r="B155" t="s">
        <v>406</v>
      </c>
      <c r="C155" t="s">
        <v>407</v>
      </c>
      <c r="D155" t="s">
        <v>47</v>
      </c>
      <c r="E155" t="s">
        <v>41</v>
      </c>
      <c r="F155" s="56" t="s">
        <v>318</v>
      </c>
      <c r="G155" s="56" t="s">
        <v>318</v>
      </c>
      <c r="H155" s="56" t="s">
        <v>318</v>
      </c>
      <c r="I155" s="58">
        <v>0</v>
      </c>
      <c r="J155" s="58">
        <v>0</v>
      </c>
      <c r="K155" s="58">
        <v>0</v>
      </c>
      <c r="L155" s="58">
        <v>0</v>
      </c>
      <c r="M155" s="58">
        <v>0</v>
      </c>
    </row>
    <row r="156" spans="1:13">
      <c r="A156" t="s">
        <v>348</v>
      </c>
      <c r="B156" t="s">
        <v>408</v>
      </c>
      <c r="C156" t="s">
        <v>409</v>
      </c>
      <c r="D156" t="s">
        <v>47</v>
      </c>
      <c r="E156" t="s">
        <v>41</v>
      </c>
      <c r="F156" s="56" t="s">
        <v>318</v>
      </c>
      <c r="G156" s="56" t="s">
        <v>318</v>
      </c>
      <c r="H156" s="56" t="s">
        <v>318</v>
      </c>
      <c r="I156" s="58">
        <v>7.4219999999999997</v>
      </c>
      <c r="J156" s="58">
        <v>7.4219999999999997</v>
      </c>
      <c r="K156" s="58">
        <v>7.4219999999999997</v>
      </c>
      <c r="L156" s="58">
        <v>7.4219999999999997</v>
      </c>
      <c r="M156" s="58">
        <v>7.4219999999999997</v>
      </c>
    </row>
    <row r="157" spans="1:13">
      <c r="A157" t="s">
        <v>348</v>
      </c>
      <c r="B157" t="s">
        <v>410</v>
      </c>
      <c r="C157" t="s">
        <v>411</v>
      </c>
      <c r="D157" t="s">
        <v>47</v>
      </c>
      <c r="E157" t="s">
        <v>41</v>
      </c>
      <c r="F157" s="56" t="s">
        <v>318</v>
      </c>
      <c r="G157" s="56" t="s">
        <v>318</v>
      </c>
      <c r="H157" s="56" t="s">
        <v>318</v>
      </c>
      <c r="I157" s="58">
        <v>71.064999999999998</v>
      </c>
      <c r="J157" s="58">
        <v>6.5000000000000002E-2</v>
      </c>
      <c r="K157" s="58">
        <v>6.5000000000000002E-2</v>
      </c>
      <c r="L157" s="58">
        <v>6.5000000000000002E-2</v>
      </c>
      <c r="M157" s="58">
        <v>6.5000000000000002E-2</v>
      </c>
    </row>
    <row r="158" spans="1:13">
      <c r="A158" t="s">
        <v>348</v>
      </c>
      <c r="B158" t="s">
        <v>412</v>
      </c>
      <c r="C158" t="s">
        <v>413</v>
      </c>
      <c r="D158" t="s">
        <v>47</v>
      </c>
      <c r="E158" t="s">
        <v>41</v>
      </c>
      <c r="F158" s="56" t="s">
        <v>318</v>
      </c>
      <c r="G158" s="56" t="s">
        <v>318</v>
      </c>
      <c r="H158" s="56" t="s">
        <v>318</v>
      </c>
      <c r="I158" s="58">
        <v>3.5449999999999999</v>
      </c>
      <c r="J158" s="58">
        <v>4.6669999999999998</v>
      </c>
      <c r="K158" s="58">
        <v>5.0389999999999997</v>
      </c>
      <c r="L158" s="58">
        <v>5.3559999999999999</v>
      </c>
      <c r="M158" s="58">
        <v>6.391</v>
      </c>
    </row>
    <row r="159" spans="1:13">
      <c r="A159" t="s">
        <v>348</v>
      </c>
      <c r="B159" t="s">
        <v>414</v>
      </c>
      <c r="C159" t="s">
        <v>415</v>
      </c>
      <c r="D159" t="s">
        <v>47</v>
      </c>
      <c r="E159" t="s">
        <v>41</v>
      </c>
      <c r="F159" s="56" t="s">
        <v>318</v>
      </c>
      <c r="G159" s="56" t="s">
        <v>318</v>
      </c>
      <c r="H159" s="56" t="s">
        <v>318</v>
      </c>
      <c r="I159" s="58">
        <v>0.08</v>
      </c>
      <c r="J159" s="58">
        <v>0.08</v>
      </c>
      <c r="K159" s="58">
        <v>0.08</v>
      </c>
      <c r="L159" s="58">
        <v>0.08</v>
      </c>
      <c r="M159" s="58">
        <v>0.08</v>
      </c>
    </row>
    <row r="160" spans="1:13">
      <c r="A160" t="s">
        <v>348</v>
      </c>
      <c r="B160" t="s">
        <v>416</v>
      </c>
      <c r="C160" t="s">
        <v>417</v>
      </c>
      <c r="D160" t="s">
        <v>47</v>
      </c>
      <c r="E160" t="s">
        <v>41</v>
      </c>
      <c r="F160" s="56" t="s">
        <v>318</v>
      </c>
      <c r="G160" s="56" t="s">
        <v>318</v>
      </c>
      <c r="H160" s="56" t="s">
        <v>318</v>
      </c>
      <c r="I160" s="58">
        <v>0.188</v>
      </c>
      <c r="J160" s="58">
        <v>0.188</v>
      </c>
      <c r="K160" s="58">
        <v>0.188</v>
      </c>
      <c r="L160" s="58">
        <v>0.188</v>
      </c>
      <c r="M160" s="58">
        <v>0.188</v>
      </c>
    </row>
    <row r="161" spans="1:13">
      <c r="A161" t="s">
        <v>348</v>
      </c>
      <c r="B161" t="s">
        <v>418</v>
      </c>
      <c r="C161" t="s">
        <v>419</v>
      </c>
      <c r="D161" t="s">
        <v>47</v>
      </c>
      <c r="E161" t="s">
        <v>41</v>
      </c>
      <c r="F161" s="56" t="s">
        <v>318</v>
      </c>
      <c r="G161" s="56" t="s">
        <v>318</v>
      </c>
      <c r="H161" s="56" t="s">
        <v>318</v>
      </c>
      <c r="I161" s="58">
        <v>0</v>
      </c>
      <c r="J161" s="58">
        <v>0</v>
      </c>
      <c r="K161" s="58">
        <v>0</v>
      </c>
      <c r="L161" s="58">
        <v>0</v>
      </c>
      <c r="M161" s="58">
        <v>0</v>
      </c>
    </row>
    <row r="162" spans="1:13">
      <c r="A162" t="s">
        <v>348</v>
      </c>
      <c r="B162" t="s">
        <v>420</v>
      </c>
      <c r="C162" t="s">
        <v>421</v>
      </c>
      <c r="D162" t="s">
        <v>47</v>
      </c>
      <c r="E162" t="s">
        <v>41</v>
      </c>
      <c r="F162" s="56" t="s">
        <v>318</v>
      </c>
      <c r="G162" s="56" t="s">
        <v>318</v>
      </c>
      <c r="H162" s="56" t="s">
        <v>318</v>
      </c>
      <c r="I162" s="58">
        <v>7.0000000000000001E-3</v>
      </c>
      <c r="J162" s="58">
        <v>7.0000000000000001E-3</v>
      </c>
      <c r="K162" s="58">
        <v>7.0000000000000001E-3</v>
      </c>
      <c r="L162" s="58">
        <v>7.0000000000000001E-3</v>
      </c>
      <c r="M162" s="58">
        <v>7.0000000000000001E-3</v>
      </c>
    </row>
    <row r="163" spans="1:13">
      <c r="A163" t="s">
        <v>348</v>
      </c>
      <c r="B163" t="s">
        <v>422</v>
      </c>
      <c r="C163" t="s">
        <v>423</v>
      </c>
      <c r="D163" t="s">
        <v>47</v>
      </c>
      <c r="E163" t="s">
        <v>41</v>
      </c>
      <c r="F163" s="56" t="s">
        <v>318</v>
      </c>
      <c r="G163" s="56" t="s">
        <v>318</v>
      </c>
      <c r="H163" s="56" t="s">
        <v>318</v>
      </c>
      <c r="I163" s="58">
        <v>0</v>
      </c>
      <c r="J163" s="58">
        <v>0</v>
      </c>
      <c r="K163" s="58">
        <v>0</v>
      </c>
      <c r="L163" s="58">
        <v>0</v>
      </c>
      <c r="M163" s="58">
        <v>0</v>
      </c>
    </row>
    <row r="164" spans="1:13">
      <c r="A164" t="s">
        <v>348</v>
      </c>
      <c r="B164" t="s">
        <v>424</v>
      </c>
      <c r="C164" t="s">
        <v>425</v>
      </c>
      <c r="D164" t="s">
        <v>47</v>
      </c>
      <c r="E164" t="s">
        <v>41</v>
      </c>
      <c r="F164" s="56" t="s">
        <v>318</v>
      </c>
      <c r="G164" s="56" t="s">
        <v>318</v>
      </c>
      <c r="H164" s="56" t="s">
        <v>318</v>
      </c>
      <c r="I164" s="58">
        <v>3.2770000000000001</v>
      </c>
      <c r="J164" s="58">
        <v>3.4750000000000001</v>
      </c>
      <c r="K164" s="58">
        <v>3.5940000000000003</v>
      </c>
      <c r="L164" s="58">
        <v>3.6960000000000002</v>
      </c>
      <c r="M164" s="58">
        <v>3.798</v>
      </c>
    </row>
    <row r="165" spans="1:13">
      <c r="A165" t="s">
        <v>348</v>
      </c>
      <c r="B165" t="s">
        <v>426</v>
      </c>
      <c r="C165" t="s">
        <v>427</v>
      </c>
      <c r="D165" t="s">
        <v>47</v>
      </c>
      <c r="E165" t="s">
        <v>41</v>
      </c>
      <c r="F165" s="56" t="s">
        <v>318</v>
      </c>
      <c r="G165" s="56" t="s">
        <v>318</v>
      </c>
      <c r="H165" s="56" t="s">
        <v>318</v>
      </c>
      <c r="I165" s="58">
        <v>0</v>
      </c>
      <c r="J165" s="58">
        <v>0</v>
      </c>
      <c r="K165" s="58">
        <v>0</v>
      </c>
      <c r="L165" s="58">
        <v>0</v>
      </c>
      <c r="M165" s="58">
        <v>0</v>
      </c>
    </row>
    <row r="166" spans="1:13">
      <c r="A166" t="s">
        <v>348</v>
      </c>
      <c r="B166" t="s">
        <v>428</v>
      </c>
      <c r="C166" t="s">
        <v>429</v>
      </c>
      <c r="D166" t="s">
        <v>47</v>
      </c>
      <c r="E166" t="s">
        <v>41</v>
      </c>
      <c r="F166" s="56" t="s">
        <v>318</v>
      </c>
      <c r="G166" s="56" t="s">
        <v>318</v>
      </c>
      <c r="H166" s="56" t="s">
        <v>318</v>
      </c>
      <c r="I166" s="58">
        <v>0</v>
      </c>
      <c r="J166" s="58">
        <v>0</v>
      </c>
      <c r="K166" s="58">
        <v>0</v>
      </c>
      <c r="L166" s="58">
        <v>0</v>
      </c>
      <c r="M166" s="58">
        <v>0</v>
      </c>
    </row>
    <row r="167" spans="1:13">
      <c r="A167" t="s">
        <v>348</v>
      </c>
      <c r="B167" t="s">
        <v>430</v>
      </c>
      <c r="C167" t="s">
        <v>431</v>
      </c>
      <c r="D167" t="s">
        <v>47</v>
      </c>
      <c r="E167" t="s">
        <v>41</v>
      </c>
      <c r="F167" s="56" t="s">
        <v>318</v>
      </c>
      <c r="G167" s="56" t="s">
        <v>318</v>
      </c>
      <c r="H167" s="56" t="s">
        <v>318</v>
      </c>
      <c r="I167" s="58">
        <v>3.6191008862392398</v>
      </c>
      <c r="J167" s="58">
        <v>3.6379438083950228</v>
      </c>
      <c r="K167" s="58">
        <v>3.6473652694729148</v>
      </c>
      <c r="L167" s="58">
        <v>3.6567867305508059</v>
      </c>
      <c r="M167" s="58">
        <v>3.6662081916286979</v>
      </c>
    </row>
    <row r="168" spans="1:13">
      <c r="A168" t="s">
        <v>348</v>
      </c>
      <c r="B168" t="s">
        <v>432</v>
      </c>
      <c r="C168" t="s">
        <v>433</v>
      </c>
      <c r="D168" t="s">
        <v>47</v>
      </c>
      <c r="E168" t="s">
        <v>41</v>
      </c>
      <c r="F168" s="56" t="s">
        <v>318</v>
      </c>
      <c r="G168" s="56" t="s">
        <v>318</v>
      </c>
      <c r="H168" s="56" t="s">
        <v>318</v>
      </c>
      <c r="I168" s="58">
        <v>10</v>
      </c>
      <c r="J168" s="58">
        <v>10</v>
      </c>
      <c r="K168" s="58">
        <v>10</v>
      </c>
      <c r="L168" s="58">
        <v>10</v>
      </c>
      <c r="M168" s="58">
        <v>10</v>
      </c>
    </row>
    <row r="169" spans="1:13">
      <c r="A169" t="s">
        <v>348</v>
      </c>
      <c r="B169" t="s">
        <v>434</v>
      </c>
      <c r="C169" t="s">
        <v>435</v>
      </c>
      <c r="D169" t="s">
        <v>47</v>
      </c>
      <c r="E169" t="s">
        <v>41</v>
      </c>
      <c r="F169" s="56" t="s">
        <v>318</v>
      </c>
      <c r="G169" s="56" t="s">
        <v>318</v>
      </c>
      <c r="H169" s="56" t="s">
        <v>318</v>
      </c>
      <c r="I169" s="58">
        <v>0</v>
      </c>
      <c r="J169" s="58">
        <v>0</v>
      </c>
      <c r="K169" s="58">
        <v>0</v>
      </c>
      <c r="L169" s="58">
        <v>0</v>
      </c>
      <c r="M169" s="58">
        <v>0</v>
      </c>
    </row>
    <row r="170" spans="1:13">
      <c r="A170" t="s">
        <v>348</v>
      </c>
      <c r="B170" t="s">
        <v>436</v>
      </c>
      <c r="C170" t="s">
        <v>437</v>
      </c>
      <c r="D170" t="s">
        <v>47</v>
      </c>
      <c r="E170" t="s">
        <v>41</v>
      </c>
      <c r="F170" s="56" t="s">
        <v>318</v>
      </c>
      <c r="G170" s="56" t="s">
        <v>318</v>
      </c>
      <c r="H170" s="56" t="s">
        <v>318</v>
      </c>
      <c r="I170" s="58">
        <v>0</v>
      </c>
      <c r="J170" s="58">
        <v>0</v>
      </c>
      <c r="K170" s="58">
        <v>0</v>
      </c>
      <c r="L170" s="58">
        <v>0</v>
      </c>
      <c r="M170" s="58">
        <v>0</v>
      </c>
    </row>
    <row r="171" spans="1:13">
      <c r="A171" t="s">
        <v>348</v>
      </c>
      <c r="B171" t="s">
        <v>438</v>
      </c>
      <c r="C171" t="s">
        <v>439</v>
      </c>
      <c r="D171" t="s">
        <v>47</v>
      </c>
      <c r="E171" t="s">
        <v>41</v>
      </c>
      <c r="F171" s="56" t="s">
        <v>318</v>
      </c>
      <c r="G171" s="56" t="s">
        <v>318</v>
      </c>
      <c r="H171" s="56" t="s">
        <v>318</v>
      </c>
      <c r="I171" s="58">
        <v>1.4138872543419414</v>
      </c>
      <c r="J171" s="58">
        <v>1.4138872543419414</v>
      </c>
      <c r="K171" s="58">
        <v>1.4138872543419414</v>
      </c>
      <c r="L171" s="58">
        <v>1.4138872543419414</v>
      </c>
      <c r="M171" s="58">
        <v>1.4138872543419414</v>
      </c>
    </row>
    <row r="172" spans="1:13">
      <c r="A172" t="s">
        <v>348</v>
      </c>
      <c r="B172" t="s">
        <v>440</v>
      </c>
      <c r="C172" t="s">
        <v>441</v>
      </c>
      <c r="D172" t="s">
        <v>47</v>
      </c>
      <c r="E172" t="s">
        <v>41</v>
      </c>
      <c r="F172" s="56" t="s">
        <v>318</v>
      </c>
      <c r="G172" s="56" t="s">
        <v>318</v>
      </c>
      <c r="H172" s="56" t="s">
        <v>318</v>
      </c>
      <c r="I172" s="58">
        <v>0.92500000000000004</v>
      </c>
      <c r="J172" s="58">
        <v>0.91500000000000004</v>
      </c>
      <c r="K172" s="58">
        <v>0.9</v>
      </c>
      <c r="L172" s="58">
        <v>0.88500000000000001</v>
      </c>
      <c r="M172" s="58">
        <v>0.87</v>
      </c>
    </row>
    <row r="173" spans="1:13">
      <c r="A173" t="s">
        <v>348</v>
      </c>
      <c r="B173" t="s">
        <v>442</v>
      </c>
      <c r="C173" t="s">
        <v>443</v>
      </c>
      <c r="D173" t="s">
        <v>47</v>
      </c>
      <c r="E173" t="s">
        <v>41</v>
      </c>
      <c r="F173" s="56" t="s">
        <v>318</v>
      </c>
      <c r="G173" s="56" t="s">
        <v>318</v>
      </c>
      <c r="H173" s="56" t="s">
        <v>318</v>
      </c>
      <c r="I173" s="58">
        <v>0</v>
      </c>
      <c r="J173" s="58">
        <v>0</v>
      </c>
      <c r="K173" s="58">
        <v>0</v>
      </c>
      <c r="L173" s="58">
        <v>0</v>
      </c>
      <c r="M173" s="58">
        <v>0</v>
      </c>
    </row>
    <row r="174" spans="1:13">
      <c r="A174" t="s">
        <v>348</v>
      </c>
      <c r="B174" t="s">
        <v>444</v>
      </c>
      <c r="C174" t="s">
        <v>445</v>
      </c>
      <c r="D174" t="s">
        <v>47</v>
      </c>
      <c r="E174" t="s">
        <v>41</v>
      </c>
      <c r="F174" s="56" t="s">
        <v>318</v>
      </c>
      <c r="G174" s="56" t="s">
        <v>318</v>
      </c>
      <c r="H174" s="56" t="s">
        <v>318</v>
      </c>
      <c r="I174" s="58">
        <v>0</v>
      </c>
      <c r="J174" s="58">
        <v>0</v>
      </c>
      <c r="K174" s="58">
        <v>0</v>
      </c>
      <c r="L174" s="58">
        <v>0</v>
      </c>
      <c r="M174" s="58">
        <v>0</v>
      </c>
    </row>
    <row r="175" spans="1:13">
      <c r="A175" t="s">
        <v>348</v>
      </c>
      <c r="B175" t="s">
        <v>446</v>
      </c>
      <c r="C175" t="s">
        <v>447</v>
      </c>
      <c r="D175" t="s">
        <v>47</v>
      </c>
      <c r="E175" t="s">
        <v>41</v>
      </c>
      <c r="F175" s="56" t="s">
        <v>318</v>
      </c>
      <c r="G175" s="56" t="s">
        <v>318</v>
      </c>
      <c r="H175" s="56" t="s">
        <v>318</v>
      </c>
      <c r="I175" s="58">
        <v>0.23624135921645328</v>
      </c>
      <c r="J175" s="58">
        <v>0.23624135921645328</v>
      </c>
      <c r="K175" s="58">
        <v>0.23624135921645328</v>
      </c>
      <c r="L175" s="58">
        <v>0.23624135921645328</v>
      </c>
      <c r="M175" s="58">
        <v>0.23624135921645328</v>
      </c>
    </row>
    <row r="176" spans="1:13">
      <c r="A176" t="s">
        <v>348</v>
      </c>
      <c r="B176" t="s">
        <v>448</v>
      </c>
      <c r="C176" t="s">
        <v>449</v>
      </c>
      <c r="D176" t="s">
        <v>47</v>
      </c>
      <c r="E176" t="s">
        <v>41</v>
      </c>
      <c r="F176" s="56" t="s">
        <v>318</v>
      </c>
      <c r="G176" s="56" t="s">
        <v>318</v>
      </c>
      <c r="H176" s="56" t="s">
        <v>318</v>
      </c>
      <c r="I176" s="58">
        <v>5.1413655086091632</v>
      </c>
      <c r="J176" s="58">
        <v>5.1413655086091632</v>
      </c>
      <c r="K176" s="58">
        <v>5.1413655086091632</v>
      </c>
      <c r="L176" s="58">
        <v>5.1413655086091632</v>
      </c>
      <c r="M176" s="58">
        <v>5.1413655086091632</v>
      </c>
    </row>
    <row r="177" spans="1:13">
      <c r="A177" t="s">
        <v>348</v>
      </c>
      <c r="B177" t="s">
        <v>450</v>
      </c>
      <c r="C177" t="s">
        <v>451</v>
      </c>
      <c r="D177" t="s">
        <v>47</v>
      </c>
      <c r="E177" t="s">
        <v>41</v>
      </c>
      <c r="F177" s="56" t="s">
        <v>318</v>
      </c>
      <c r="G177" s="56" t="s">
        <v>318</v>
      </c>
      <c r="H177" s="56" t="s">
        <v>318</v>
      </c>
      <c r="I177" s="58">
        <v>5.3776068678256159</v>
      </c>
      <c r="J177" s="58">
        <v>5.3776068678256159</v>
      </c>
      <c r="K177" s="58">
        <v>5.3776068678256159</v>
      </c>
      <c r="L177" s="58">
        <v>5.3776068678256159</v>
      </c>
      <c r="M177" s="58">
        <v>5.3776068678256159</v>
      </c>
    </row>
    <row r="178" spans="1:13">
      <c r="A178" t="s">
        <v>348</v>
      </c>
      <c r="B178" t="s">
        <v>452</v>
      </c>
      <c r="C178" t="s">
        <v>453</v>
      </c>
      <c r="D178" t="s">
        <v>47</v>
      </c>
      <c r="E178" t="s">
        <v>41</v>
      </c>
      <c r="F178" s="56" t="s">
        <v>318</v>
      </c>
      <c r="G178" s="56" t="s">
        <v>318</v>
      </c>
      <c r="H178" s="56" t="s">
        <v>318</v>
      </c>
      <c r="I178" s="58">
        <v>2.9611869006345182</v>
      </c>
      <c r="J178" s="58">
        <v>2.9611869006345182</v>
      </c>
      <c r="K178" s="58">
        <v>2.9611869006345182</v>
      </c>
      <c r="L178" s="58">
        <v>2.9611869006345182</v>
      </c>
      <c r="M178" s="58">
        <v>2.9611869006345182</v>
      </c>
    </row>
    <row r="179" spans="1:13">
      <c r="A179" t="s">
        <v>348</v>
      </c>
      <c r="B179" t="s">
        <v>454</v>
      </c>
      <c r="C179" t="s">
        <v>455</v>
      </c>
      <c r="D179" t="s">
        <v>47</v>
      </c>
      <c r="E179" t="s">
        <v>41</v>
      </c>
      <c r="F179" s="56" t="s">
        <v>318</v>
      </c>
      <c r="G179" s="56" t="s">
        <v>318</v>
      </c>
      <c r="H179" s="56" t="s">
        <v>318</v>
      </c>
      <c r="I179" s="58">
        <v>0.398644266349025</v>
      </c>
      <c r="J179" s="58">
        <v>0.398644266349025</v>
      </c>
      <c r="K179" s="58">
        <v>0.398644266349025</v>
      </c>
      <c r="L179" s="58">
        <v>0.398644266349025</v>
      </c>
      <c r="M179" s="58">
        <v>0.398644266349025</v>
      </c>
    </row>
    <row r="180" spans="1:13">
      <c r="A180" t="s">
        <v>348</v>
      </c>
      <c r="B180" t="s">
        <v>456</v>
      </c>
      <c r="C180" t="s">
        <v>457</v>
      </c>
      <c r="D180" t="s">
        <v>47</v>
      </c>
      <c r="E180" t="s">
        <v>41</v>
      </c>
      <c r="F180" s="56" t="s">
        <v>318</v>
      </c>
      <c r="G180" s="56" t="s">
        <v>318</v>
      </c>
      <c r="H180" s="56" t="s">
        <v>318</v>
      </c>
      <c r="I180" s="58">
        <v>3.3598311669835428</v>
      </c>
      <c r="J180" s="58">
        <v>3.3598311669835428</v>
      </c>
      <c r="K180" s="58">
        <v>3.3598311669835428</v>
      </c>
      <c r="L180" s="58">
        <v>3.3598311669835428</v>
      </c>
      <c r="M180" s="58">
        <v>3.3598311669835428</v>
      </c>
    </row>
    <row r="181" spans="1:13">
      <c r="A181" t="s">
        <v>348</v>
      </c>
      <c r="B181" t="s">
        <v>458</v>
      </c>
      <c r="C181" t="s">
        <v>459</v>
      </c>
      <c r="D181" t="s">
        <v>47</v>
      </c>
      <c r="E181" t="s">
        <v>41</v>
      </c>
      <c r="F181" s="56" t="s">
        <v>318</v>
      </c>
      <c r="G181" s="56" t="s">
        <v>318</v>
      </c>
      <c r="H181" s="56" t="s">
        <v>318</v>
      </c>
      <c r="I181" s="56" t="s">
        <v>318</v>
      </c>
      <c r="J181" s="56" t="s">
        <v>318</v>
      </c>
      <c r="K181" s="56" t="s">
        <v>318</v>
      </c>
      <c r="L181" s="56" t="s">
        <v>318</v>
      </c>
      <c r="M181" s="56" t="s">
        <v>318</v>
      </c>
    </row>
    <row r="182" spans="1:13">
      <c r="A182" t="s">
        <v>348</v>
      </c>
      <c r="B182" t="s">
        <v>460</v>
      </c>
      <c r="C182" t="s">
        <v>461</v>
      </c>
      <c r="D182" t="s">
        <v>47</v>
      </c>
      <c r="E182" t="s">
        <v>41</v>
      </c>
      <c r="F182" s="56" t="s">
        <v>318</v>
      </c>
      <c r="G182" s="56" t="s">
        <v>318</v>
      </c>
      <c r="H182" s="56" t="s">
        <v>318</v>
      </c>
      <c r="I182" s="56" t="s">
        <v>318</v>
      </c>
      <c r="J182" s="56" t="s">
        <v>318</v>
      </c>
      <c r="K182" s="56" t="s">
        <v>318</v>
      </c>
      <c r="L182" s="56" t="s">
        <v>318</v>
      </c>
      <c r="M182" s="56" t="s">
        <v>318</v>
      </c>
    </row>
    <row r="183" spans="1:13">
      <c r="A183" t="s">
        <v>23</v>
      </c>
      <c r="B183" t="s">
        <v>374</v>
      </c>
      <c r="C183" t="s">
        <v>375</v>
      </c>
      <c r="D183" t="s">
        <v>47</v>
      </c>
      <c r="E183" t="s">
        <v>41</v>
      </c>
      <c r="F183" s="56" t="s">
        <v>318</v>
      </c>
      <c r="G183" s="56" t="s">
        <v>318</v>
      </c>
      <c r="H183" s="56" t="s">
        <v>318</v>
      </c>
      <c r="I183" s="58">
        <v>96.798361024763139</v>
      </c>
      <c r="J183" s="58">
        <v>96.005591306004661</v>
      </c>
      <c r="K183" s="58">
        <v>95.532860374661283</v>
      </c>
      <c r="L183" s="58">
        <v>94.650224631441944</v>
      </c>
      <c r="M183" s="58">
        <v>93.245381056681182</v>
      </c>
    </row>
    <row r="184" spans="1:13">
      <c r="A184" t="s">
        <v>23</v>
      </c>
      <c r="B184" t="s">
        <v>376</v>
      </c>
      <c r="C184" t="s">
        <v>377</v>
      </c>
      <c r="D184" t="s">
        <v>47</v>
      </c>
      <c r="E184" t="s">
        <v>41</v>
      </c>
      <c r="F184" s="56" t="s">
        <v>318</v>
      </c>
      <c r="G184" s="56" t="s">
        <v>318</v>
      </c>
      <c r="H184" s="56" t="s">
        <v>318</v>
      </c>
      <c r="I184" s="58">
        <v>602.7005991751638</v>
      </c>
      <c r="J184" s="58">
        <v>618.9316483445275</v>
      </c>
      <c r="K184" s="58">
        <v>606.76871593885028</v>
      </c>
      <c r="L184" s="58">
        <v>594.4241993658552</v>
      </c>
      <c r="M184" s="58">
        <v>590.84057189140117</v>
      </c>
    </row>
    <row r="185" spans="1:13">
      <c r="A185" t="s">
        <v>23</v>
      </c>
      <c r="B185" t="s">
        <v>378</v>
      </c>
      <c r="C185" t="s">
        <v>379</v>
      </c>
      <c r="D185" t="s">
        <v>47</v>
      </c>
      <c r="E185" t="s">
        <v>41</v>
      </c>
      <c r="F185" s="56" t="s">
        <v>318</v>
      </c>
      <c r="G185" s="56" t="s">
        <v>318</v>
      </c>
      <c r="H185" s="56" t="s">
        <v>318</v>
      </c>
      <c r="I185" s="58">
        <v>626.29338325014328</v>
      </c>
      <c r="J185" s="58">
        <v>611.93453760009152</v>
      </c>
      <c r="K185" s="58">
        <v>600.90456000784911</v>
      </c>
      <c r="L185" s="58">
        <v>589.21327595716707</v>
      </c>
      <c r="M185" s="58">
        <v>579.45182207741709</v>
      </c>
    </row>
    <row r="186" spans="1:13">
      <c r="A186" t="s">
        <v>23</v>
      </c>
      <c r="B186" t="s">
        <v>380</v>
      </c>
      <c r="C186" t="s">
        <v>381</v>
      </c>
      <c r="D186" t="s">
        <v>47</v>
      </c>
      <c r="E186" t="s">
        <v>41</v>
      </c>
      <c r="F186" s="56" t="s">
        <v>318</v>
      </c>
      <c r="G186" s="56" t="s">
        <v>318</v>
      </c>
      <c r="H186" s="56" t="s">
        <v>318</v>
      </c>
      <c r="I186" s="58">
        <v>123.53531576374513</v>
      </c>
      <c r="J186" s="58">
        <v>125.46832039948089</v>
      </c>
      <c r="K186" s="58">
        <v>127.27703408540508</v>
      </c>
      <c r="L186" s="58">
        <v>129.37961320692924</v>
      </c>
      <c r="M186" s="58">
        <v>131.97149772128137</v>
      </c>
    </row>
    <row r="187" spans="1:13">
      <c r="A187" t="s">
        <v>23</v>
      </c>
      <c r="B187" t="s">
        <v>382</v>
      </c>
      <c r="C187" t="s">
        <v>383</v>
      </c>
      <c r="D187" t="s">
        <v>47</v>
      </c>
      <c r="E187" t="s">
        <v>41</v>
      </c>
      <c r="F187" s="56" t="s">
        <v>318</v>
      </c>
      <c r="G187" s="58">
        <v>32.992826950947837</v>
      </c>
      <c r="H187" s="58">
        <v>173.74463615386605</v>
      </c>
      <c r="I187" s="58">
        <v>768.45111532944156</v>
      </c>
      <c r="J187" s="58">
        <v>987.61290727349387</v>
      </c>
      <c r="K187" s="58">
        <v>844.60569645384396</v>
      </c>
      <c r="L187" s="58">
        <v>817.71745658196096</v>
      </c>
      <c r="M187" s="58">
        <v>656.08431310673063</v>
      </c>
    </row>
    <row r="188" spans="1:13">
      <c r="A188" t="s">
        <v>23</v>
      </c>
      <c r="B188" t="s">
        <v>384</v>
      </c>
      <c r="C188" t="s">
        <v>385</v>
      </c>
      <c r="D188" t="s">
        <v>47</v>
      </c>
      <c r="E188" t="s">
        <v>41</v>
      </c>
      <c r="F188" s="56" t="s">
        <v>318</v>
      </c>
      <c r="G188" s="58">
        <v>17.155335738413935</v>
      </c>
      <c r="H188" s="58">
        <v>116.79665200144726</v>
      </c>
      <c r="I188" s="58">
        <v>357.45329579056914</v>
      </c>
      <c r="J188" s="58">
        <v>390.49484233675594</v>
      </c>
      <c r="K188" s="58">
        <v>490.79848828030191</v>
      </c>
      <c r="L188" s="58">
        <v>436.88453700544483</v>
      </c>
      <c r="M188" s="58">
        <v>347.56322139564708</v>
      </c>
    </row>
    <row r="189" spans="1:13">
      <c r="A189" t="s">
        <v>23</v>
      </c>
      <c r="B189" t="s">
        <v>386</v>
      </c>
      <c r="C189" t="s">
        <v>387</v>
      </c>
      <c r="D189" t="s">
        <v>47</v>
      </c>
      <c r="E189" t="s">
        <v>41</v>
      </c>
      <c r="F189" s="56" t="s">
        <v>318</v>
      </c>
      <c r="G189" s="56" t="s">
        <v>318</v>
      </c>
      <c r="H189" s="56" t="s">
        <v>318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</row>
    <row r="190" spans="1:13">
      <c r="A190" t="s">
        <v>23</v>
      </c>
      <c r="B190" t="s">
        <v>388</v>
      </c>
      <c r="C190" t="s">
        <v>389</v>
      </c>
      <c r="D190" t="s">
        <v>47</v>
      </c>
      <c r="E190" t="s">
        <v>41</v>
      </c>
      <c r="F190" s="56" t="s">
        <v>318</v>
      </c>
      <c r="G190" s="56" t="s">
        <v>318</v>
      </c>
      <c r="H190" s="56" t="s">
        <v>318</v>
      </c>
      <c r="I190" s="58">
        <v>0</v>
      </c>
      <c r="J190" s="58">
        <v>0</v>
      </c>
      <c r="K190" s="58">
        <v>0</v>
      </c>
      <c r="L190" s="58">
        <v>0</v>
      </c>
      <c r="M190" s="58">
        <v>0</v>
      </c>
    </row>
    <row r="191" spans="1:13">
      <c r="A191" t="s">
        <v>23</v>
      </c>
      <c r="B191" t="s">
        <v>390</v>
      </c>
      <c r="C191" t="s">
        <v>391</v>
      </c>
      <c r="D191" t="s">
        <v>47</v>
      </c>
      <c r="E191" t="s">
        <v>41</v>
      </c>
      <c r="F191" s="56" t="s">
        <v>318</v>
      </c>
      <c r="G191" s="56" t="s">
        <v>318</v>
      </c>
      <c r="H191" s="56" t="s">
        <v>318</v>
      </c>
      <c r="I191" s="58">
        <v>3.6</v>
      </c>
      <c r="J191" s="58">
        <v>0</v>
      </c>
      <c r="K191" s="58">
        <v>0</v>
      </c>
      <c r="L191" s="58">
        <v>0</v>
      </c>
      <c r="M191" s="58">
        <v>0</v>
      </c>
    </row>
    <row r="192" spans="1:13">
      <c r="A192" t="s">
        <v>23</v>
      </c>
      <c r="B192" t="s">
        <v>392</v>
      </c>
      <c r="C192" t="s">
        <v>393</v>
      </c>
      <c r="D192" t="s">
        <v>47</v>
      </c>
      <c r="E192" t="s">
        <v>41</v>
      </c>
      <c r="F192" s="56" t="s">
        <v>318</v>
      </c>
      <c r="G192" s="56" t="s">
        <v>318</v>
      </c>
      <c r="H192" s="56" t="s">
        <v>318</v>
      </c>
      <c r="I192" s="58">
        <v>22.206000000000003</v>
      </c>
      <c r="J192" s="58">
        <v>37.512</v>
      </c>
      <c r="K192" s="58">
        <v>78.817999999999998</v>
      </c>
      <c r="L192" s="58">
        <v>45.207000000000001</v>
      </c>
      <c r="M192" s="58">
        <v>18.634</v>
      </c>
    </row>
    <row r="193" spans="1:13">
      <c r="A193" t="s">
        <v>23</v>
      </c>
      <c r="B193" t="s">
        <v>394</v>
      </c>
      <c r="C193" t="s">
        <v>395</v>
      </c>
      <c r="D193" t="s">
        <v>47</v>
      </c>
      <c r="E193" t="s">
        <v>41</v>
      </c>
      <c r="F193" s="56" t="s">
        <v>318</v>
      </c>
      <c r="G193" s="56" t="s">
        <v>318</v>
      </c>
      <c r="H193" s="56" t="s">
        <v>318</v>
      </c>
      <c r="I193" s="58">
        <v>0</v>
      </c>
      <c r="J193" s="58">
        <v>0</v>
      </c>
      <c r="K193" s="58">
        <v>0</v>
      </c>
      <c r="L193" s="58">
        <v>0</v>
      </c>
      <c r="M193" s="58">
        <v>0</v>
      </c>
    </row>
    <row r="194" spans="1:13">
      <c r="A194" t="s">
        <v>23</v>
      </c>
      <c r="B194" t="s">
        <v>396</v>
      </c>
      <c r="C194" t="s">
        <v>397</v>
      </c>
      <c r="D194" t="s">
        <v>47</v>
      </c>
      <c r="E194" t="s">
        <v>41</v>
      </c>
      <c r="F194" s="56" t="s">
        <v>318</v>
      </c>
      <c r="G194" s="56" t="s">
        <v>318</v>
      </c>
      <c r="H194" s="56" t="s">
        <v>318</v>
      </c>
      <c r="I194" s="58">
        <v>8.6434999999999995</v>
      </c>
      <c r="J194" s="58">
        <v>15.685700000000001</v>
      </c>
      <c r="K194" s="58">
        <v>13.730499999999999</v>
      </c>
      <c r="L194" s="58">
        <v>7.6528999999999998</v>
      </c>
      <c r="M194" s="58">
        <v>2.1621999999999999</v>
      </c>
    </row>
    <row r="195" spans="1:13">
      <c r="A195" t="s">
        <v>23</v>
      </c>
      <c r="B195" t="s">
        <v>398</v>
      </c>
      <c r="C195" t="s">
        <v>399</v>
      </c>
      <c r="D195" t="s">
        <v>47</v>
      </c>
      <c r="E195" t="s">
        <v>41</v>
      </c>
      <c r="F195" s="56" t="s">
        <v>318</v>
      </c>
      <c r="G195" s="56" t="s">
        <v>318</v>
      </c>
      <c r="H195" s="56" t="s">
        <v>318</v>
      </c>
      <c r="I195" s="58">
        <v>23.656365034236174</v>
      </c>
      <c r="J195" s="58">
        <v>43.243293425161326</v>
      </c>
      <c r="K195" s="58">
        <v>42.781257009815874</v>
      </c>
      <c r="L195" s="58">
        <v>22.836951494009419</v>
      </c>
      <c r="M195" s="58">
        <v>19.932762575300483</v>
      </c>
    </row>
    <row r="196" spans="1:13">
      <c r="A196" t="s">
        <v>23</v>
      </c>
      <c r="B196" t="s">
        <v>400</v>
      </c>
      <c r="C196" t="s">
        <v>401</v>
      </c>
      <c r="D196" t="s">
        <v>47</v>
      </c>
      <c r="E196" t="s">
        <v>41</v>
      </c>
      <c r="F196" s="56" t="s">
        <v>318</v>
      </c>
      <c r="G196" s="56" t="s">
        <v>318</v>
      </c>
      <c r="H196" s="56" t="s">
        <v>318</v>
      </c>
      <c r="I196" s="58">
        <v>0.91422389646093505</v>
      </c>
      <c r="J196" s="58">
        <v>0.9258565828915637</v>
      </c>
      <c r="K196" s="58">
        <v>0.9246352761457961</v>
      </c>
      <c r="L196" s="58">
        <v>0.90777751638592263</v>
      </c>
      <c r="M196" s="58">
        <v>0.88945948443403478</v>
      </c>
    </row>
    <row r="197" spans="1:13">
      <c r="A197" t="s">
        <v>23</v>
      </c>
      <c r="B197" t="s">
        <v>402</v>
      </c>
      <c r="C197" t="s">
        <v>403</v>
      </c>
      <c r="D197" t="s">
        <v>47</v>
      </c>
      <c r="E197" t="s">
        <v>41</v>
      </c>
      <c r="F197" s="56" t="s">
        <v>318</v>
      </c>
      <c r="G197" s="56" t="s">
        <v>318</v>
      </c>
      <c r="H197" s="56" t="s">
        <v>318</v>
      </c>
      <c r="I197" s="58">
        <v>13.93941533913654</v>
      </c>
      <c r="J197" s="58">
        <v>14.091871020285691</v>
      </c>
      <c r="K197" s="58">
        <v>6.4914363061374107</v>
      </c>
      <c r="L197" s="58">
        <v>6.0955398581272924</v>
      </c>
      <c r="M197" s="58">
        <v>6.1201401088552299</v>
      </c>
    </row>
    <row r="198" spans="1:13">
      <c r="A198" t="s">
        <v>23</v>
      </c>
      <c r="B198" t="s">
        <v>404</v>
      </c>
      <c r="C198" t="s">
        <v>405</v>
      </c>
      <c r="D198" t="s">
        <v>47</v>
      </c>
      <c r="E198" t="s">
        <v>41</v>
      </c>
      <c r="F198" s="56" t="s">
        <v>318</v>
      </c>
      <c r="G198" s="56" t="s">
        <v>318</v>
      </c>
      <c r="H198" s="56" t="s">
        <v>318</v>
      </c>
      <c r="I198" s="58">
        <v>2.7442000000000002</v>
      </c>
      <c r="J198" s="58">
        <v>2.7608999999999999</v>
      </c>
      <c r="K198" s="58">
        <v>2.7776999999999998</v>
      </c>
      <c r="L198" s="58">
        <v>2.7946</v>
      </c>
      <c r="M198" s="58">
        <v>2.8115999999999999</v>
      </c>
    </row>
    <row r="199" spans="1:13">
      <c r="A199" t="s">
        <v>23</v>
      </c>
      <c r="B199" t="s">
        <v>406</v>
      </c>
      <c r="C199" t="s">
        <v>407</v>
      </c>
      <c r="D199" t="s">
        <v>47</v>
      </c>
      <c r="E199" t="s">
        <v>41</v>
      </c>
      <c r="F199" s="56" t="s">
        <v>318</v>
      </c>
      <c r="G199" s="56" t="s">
        <v>318</v>
      </c>
      <c r="H199" s="56" t="s">
        <v>318</v>
      </c>
      <c r="I199" s="58">
        <v>0</v>
      </c>
      <c r="J199" s="58">
        <v>0</v>
      </c>
      <c r="K199" s="58">
        <v>0</v>
      </c>
      <c r="L199" s="58">
        <v>0</v>
      </c>
      <c r="M199" s="58">
        <v>0</v>
      </c>
    </row>
    <row r="200" spans="1:13">
      <c r="A200" t="s">
        <v>23</v>
      </c>
      <c r="B200" t="s">
        <v>408</v>
      </c>
      <c r="C200" t="s">
        <v>409</v>
      </c>
      <c r="D200" t="s">
        <v>47</v>
      </c>
      <c r="E200" t="s">
        <v>41</v>
      </c>
      <c r="F200" s="56" t="s">
        <v>318</v>
      </c>
      <c r="G200" s="56" t="s">
        <v>318</v>
      </c>
      <c r="H200" s="56" t="s">
        <v>318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</row>
    <row r="201" spans="1:13">
      <c r="A201" t="s">
        <v>23</v>
      </c>
      <c r="B201" t="s">
        <v>410</v>
      </c>
      <c r="C201" t="s">
        <v>411</v>
      </c>
      <c r="D201" t="s">
        <v>47</v>
      </c>
      <c r="E201" t="s">
        <v>41</v>
      </c>
      <c r="F201" s="56" t="s">
        <v>318</v>
      </c>
      <c r="G201" s="56" t="s">
        <v>318</v>
      </c>
      <c r="H201" s="56" t="s">
        <v>318</v>
      </c>
      <c r="I201" s="58">
        <v>0</v>
      </c>
      <c r="J201" s="58">
        <v>0</v>
      </c>
      <c r="K201" s="58">
        <v>0</v>
      </c>
      <c r="L201" s="58">
        <v>0</v>
      </c>
      <c r="M201" s="58">
        <v>0</v>
      </c>
    </row>
    <row r="202" spans="1:13">
      <c r="A202" t="s">
        <v>23</v>
      </c>
      <c r="B202" t="s">
        <v>412</v>
      </c>
      <c r="C202" t="s">
        <v>413</v>
      </c>
      <c r="D202" t="s">
        <v>47</v>
      </c>
      <c r="E202" t="s">
        <v>41</v>
      </c>
      <c r="F202" s="56" t="s">
        <v>318</v>
      </c>
      <c r="G202" s="56" t="s">
        <v>318</v>
      </c>
      <c r="H202" s="56" t="s">
        <v>318</v>
      </c>
      <c r="I202" s="58">
        <v>0.72300000000000009</v>
      </c>
      <c r="J202" s="58">
        <v>0.71700000000000008</v>
      </c>
      <c r="K202" s="58">
        <v>0.72399999999999998</v>
      </c>
      <c r="L202" s="58">
        <v>0.74700000000000011</v>
      </c>
      <c r="M202" s="58">
        <v>0.77100000000000013</v>
      </c>
    </row>
    <row r="203" spans="1:13">
      <c r="A203" t="s">
        <v>23</v>
      </c>
      <c r="B203" t="s">
        <v>414</v>
      </c>
      <c r="C203" t="s">
        <v>415</v>
      </c>
      <c r="D203" t="s">
        <v>47</v>
      </c>
      <c r="E203" t="s">
        <v>41</v>
      </c>
      <c r="F203" s="56" t="s">
        <v>318</v>
      </c>
      <c r="G203" s="56" t="s">
        <v>318</v>
      </c>
      <c r="H203" s="56" t="s">
        <v>318</v>
      </c>
      <c r="I203" s="58">
        <v>0.1079</v>
      </c>
      <c r="J203" s="58">
        <v>0.15060000000000001</v>
      </c>
      <c r="K203" s="58">
        <v>0.18959999999999999</v>
      </c>
      <c r="L203" s="58">
        <v>0.22500000000000001</v>
      </c>
      <c r="M203" s="58">
        <v>0.28370000000000001</v>
      </c>
    </row>
    <row r="204" spans="1:13">
      <c r="A204" t="s">
        <v>23</v>
      </c>
      <c r="B204" t="s">
        <v>416</v>
      </c>
      <c r="C204" t="s">
        <v>417</v>
      </c>
      <c r="D204" t="s">
        <v>47</v>
      </c>
      <c r="E204" t="s">
        <v>41</v>
      </c>
      <c r="F204" s="56" t="s">
        <v>318</v>
      </c>
      <c r="G204" s="56" t="s">
        <v>318</v>
      </c>
      <c r="H204" s="56" t="s">
        <v>318</v>
      </c>
      <c r="I204" s="58">
        <v>0.60880000000000001</v>
      </c>
      <c r="J204" s="58">
        <v>0.61839999999999995</v>
      </c>
      <c r="K204" s="58">
        <v>0.62649999999999995</v>
      </c>
      <c r="L204" s="58">
        <v>0.62990000000000002</v>
      </c>
      <c r="M204" s="58">
        <v>0.63009999999999999</v>
      </c>
    </row>
    <row r="205" spans="1:13">
      <c r="A205" t="s">
        <v>23</v>
      </c>
      <c r="B205" t="s">
        <v>418</v>
      </c>
      <c r="C205" t="s">
        <v>419</v>
      </c>
      <c r="D205" t="s">
        <v>47</v>
      </c>
      <c r="E205" t="s">
        <v>41</v>
      </c>
      <c r="F205" s="56" t="s">
        <v>318</v>
      </c>
      <c r="G205" s="56" t="s">
        <v>318</v>
      </c>
      <c r="H205" s="56" t="s">
        <v>318</v>
      </c>
      <c r="I205" s="58">
        <v>0</v>
      </c>
      <c r="J205" s="58">
        <v>0</v>
      </c>
      <c r="K205" s="58">
        <v>0</v>
      </c>
      <c r="L205" s="58">
        <v>0</v>
      </c>
      <c r="M205" s="58">
        <v>0</v>
      </c>
    </row>
    <row r="206" spans="1:13">
      <c r="A206" t="s">
        <v>23</v>
      </c>
      <c r="B206" t="s">
        <v>420</v>
      </c>
      <c r="C206" t="s">
        <v>421</v>
      </c>
      <c r="D206" t="s">
        <v>47</v>
      </c>
      <c r="E206" t="s">
        <v>41</v>
      </c>
      <c r="F206" s="56" t="s">
        <v>318</v>
      </c>
      <c r="G206" s="56" t="s">
        <v>318</v>
      </c>
      <c r="H206" s="56" t="s">
        <v>318</v>
      </c>
      <c r="I206" s="58">
        <v>8.3000000000000004E-2</v>
      </c>
      <c r="J206" s="58">
        <v>8.3000000000000004E-2</v>
      </c>
      <c r="K206" s="58">
        <v>8.4000000000000005E-2</v>
      </c>
      <c r="L206" s="58">
        <v>8.4000000000000005E-2</v>
      </c>
      <c r="M206" s="58">
        <v>8.5000000000000006E-2</v>
      </c>
    </row>
    <row r="207" spans="1:13">
      <c r="A207" t="s">
        <v>23</v>
      </c>
      <c r="B207" t="s">
        <v>422</v>
      </c>
      <c r="C207" t="s">
        <v>423</v>
      </c>
      <c r="D207" t="s">
        <v>47</v>
      </c>
      <c r="E207" t="s">
        <v>41</v>
      </c>
      <c r="F207" s="56" t="s">
        <v>318</v>
      </c>
      <c r="G207" s="56" t="s">
        <v>318</v>
      </c>
      <c r="H207" s="56" t="s">
        <v>318</v>
      </c>
      <c r="I207" s="58">
        <v>0</v>
      </c>
      <c r="J207" s="58">
        <v>0</v>
      </c>
      <c r="K207" s="58">
        <v>0</v>
      </c>
      <c r="L207" s="58">
        <v>0</v>
      </c>
      <c r="M207" s="58">
        <v>0</v>
      </c>
    </row>
    <row r="208" spans="1:13">
      <c r="A208" t="s">
        <v>23</v>
      </c>
      <c r="B208" t="s">
        <v>424</v>
      </c>
      <c r="C208" t="s">
        <v>425</v>
      </c>
      <c r="D208" t="s">
        <v>47</v>
      </c>
      <c r="E208" t="s">
        <v>41</v>
      </c>
      <c r="F208" s="56" t="s">
        <v>318</v>
      </c>
      <c r="G208" s="56" t="s">
        <v>318</v>
      </c>
      <c r="H208" s="56" t="s">
        <v>318</v>
      </c>
      <c r="I208" s="58">
        <v>5.9610000000000003</v>
      </c>
      <c r="J208" s="58">
        <v>6.1709999999999994</v>
      </c>
      <c r="K208" s="58">
        <v>6.4019999999999992</v>
      </c>
      <c r="L208" s="58">
        <v>6.58</v>
      </c>
      <c r="M208" s="58">
        <v>6.7509999999999994</v>
      </c>
    </row>
    <row r="209" spans="1:13">
      <c r="A209" t="s">
        <v>23</v>
      </c>
      <c r="B209" t="s">
        <v>426</v>
      </c>
      <c r="C209" t="s">
        <v>427</v>
      </c>
      <c r="D209" t="s">
        <v>47</v>
      </c>
      <c r="E209" t="s">
        <v>41</v>
      </c>
      <c r="F209" s="56" t="s">
        <v>318</v>
      </c>
      <c r="G209" s="56" t="s">
        <v>318</v>
      </c>
      <c r="H209" s="56" t="s">
        <v>318</v>
      </c>
      <c r="I209" s="58">
        <v>0</v>
      </c>
      <c r="J209" s="58">
        <v>0</v>
      </c>
      <c r="K209" s="58">
        <v>0</v>
      </c>
      <c r="L209" s="58">
        <v>0</v>
      </c>
      <c r="M209" s="58">
        <v>0</v>
      </c>
    </row>
    <row r="210" spans="1:13">
      <c r="A210" t="s">
        <v>23</v>
      </c>
      <c r="B210" t="s">
        <v>428</v>
      </c>
      <c r="C210" t="s">
        <v>429</v>
      </c>
      <c r="D210" t="s">
        <v>47</v>
      </c>
      <c r="E210" t="s">
        <v>41</v>
      </c>
      <c r="F210" s="56" t="s">
        <v>318</v>
      </c>
      <c r="G210" s="56" t="s">
        <v>318</v>
      </c>
      <c r="H210" s="56" t="s">
        <v>318</v>
      </c>
      <c r="I210" s="58">
        <v>3.2399999999999998E-2</v>
      </c>
      <c r="J210" s="58">
        <v>3.2599999999999997E-2</v>
      </c>
      <c r="K210" s="58">
        <v>3.2800000000000003E-2</v>
      </c>
      <c r="L210" s="58">
        <v>3.3000000000000002E-2</v>
      </c>
      <c r="M210" s="58">
        <v>3.32E-2</v>
      </c>
    </row>
    <row r="211" spans="1:13">
      <c r="A211" t="s">
        <v>23</v>
      </c>
      <c r="B211" t="s">
        <v>430</v>
      </c>
      <c r="C211" t="s">
        <v>431</v>
      </c>
      <c r="D211" t="s">
        <v>47</v>
      </c>
      <c r="E211" t="s">
        <v>41</v>
      </c>
      <c r="F211" s="56" t="s">
        <v>318</v>
      </c>
      <c r="G211" s="56" t="s">
        <v>318</v>
      </c>
      <c r="H211" s="56" t="s">
        <v>318</v>
      </c>
      <c r="I211" s="58">
        <v>21.491943584376589</v>
      </c>
      <c r="J211" s="58">
        <v>30.184791313881885</v>
      </c>
      <c r="K211" s="58">
        <v>51.543440549917101</v>
      </c>
      <c r="L211" s="58">
        <v>33.470817206534655</v>
      </c>
      <c r="M211" s="58">
        <v>19.407621086404099</v>
      </c>
    </row>
    <row r="212" spans="1:13">
      <c r="A212" t="s">
        <v>23</v>
      </c>
      <c r="B212" t="s">
        <v>432</v>
      </c>
      <c r="C212" t="s">
        <v>433</v>
      </c>
      <c r="D212" t="s">
        <v>47</v>
      </c>
      <c r="E212" t="s">
        <v>41</v>
      </c>
      <c r="F212" s="56" t="s">
        <v>318</v>
      </c>
      <c r="G212" s="56" t="s">
        <v>318</v>
      </c>
      <c r="H212" s="56" t="s">
        <v>318</v>
      </c>
      <c r="I212" s="58">
        <v>13.162124399792237</v>
      </c>
      <c r="J212" s="58">
        <v>23.953265075151158</v>
      </c>
      <c r="K212" s="58">
        <v>23.717379107541255</v>
      </c>
      <c r="L212" s="58">
        <v>12.75354686307219</v>
      </c>
      <c r="M212" s="58">
        <v>11.139206791622357</v>
      </c>
    </row>
    <row r="213" spans="1:13">
      <c r="A213" t="s">
        <v>23</v>
      </c>
      <c r="B213" t="s">
        <v>434</v>
      </c>
      <c r="C213" t="s">
        <v>435</v>
      </c>
      <c r="D213" t="s">
        <v>47</v>
      </c>
      <c r="E213" t="s">
        <v>41</v>
      </c>
      <c r="F213" s="56" t="s">
        <v>318</v>
      </c>
      <c r="G213" s="56" t="s">
        <v>318</v>
      </c>
      <c r="H213" s="56" t="s">
        <v>318</v>
      </c>
      <c r="I213" s="58">
        <v>17.552676523105287</v>
      </c>
      <c r="J213" s="58">
        <v>24.6522086646067</v>
      </c>
      <c r="K213" s="58">
        <v>42.096022414570562</v>
      </c>
      <c r="L213" s="58">
        <v>27.33593753788605</v>
      </c>
      <c r="M213" s="58">
        <v>15.850390341629479</v>
      </c>
    </row>
    <row r="214" spans="1:13">
      <c r="A214" t="s">
        <v>23</v>
      </c>
      <c r="B214" t="s">
        <v>436</v>
      </c>
      <c r="C214" t="s">
        <v>437</v>
      </c>
      <c r="D214" t="s">
        <v>47</v>
      </c>
      <c r="E214" t="s">
        <v>41</v>
      </c>
      <c r="F214" s="56" t="s">
        <v>318</v>
      </c>
      <c r="G214" s="56" t="s">
        <v>318</v>
      </c>
      <c r="H214" s="56" t="s">
        <v>318</v>
      </c>
      <c r="I214" s="58">
        <v>10.749633277204877</v>
      </c>
      <c r="J214" s="58">
        <v>19.562861399001726</v>
      </c>
      <c r="K214" s="58">
        <v>19.370211066120419</v>
      </c>
      <c r="L214" s="58">
        <v>10.415944082995958</v>
      </c>
      <c r="M214" s="58">
        <v>9.0974970583609114</v>
      </c>
    </row>
    <row r="215" spans="1:13">
      <c r="A215" t="s">
        <v>23</v>
      </c>
      <c r="B215" t="s">
        <v>438</v>
      </c>
      <c r="C215" t="s">
        <v>439</v>
      </c>
      <c r="D215" t="s">
        <v>47</v>
      </c>
      <c r="E215" t="s">
        <v>41</v>
      </c>
      <c r="F215" s="56" t="s">
        <v>318</v>
      </c>
      <c r="G215" s="56" t="s">
        <v>318</v>
      </c>
      <c r="H215" s="56" t="s">
        <v>318</v>
      </c>
      <c r="I215" s="58">
        <v>21.953806584269699</v>
      </c>
      <c r="J215" s="58">
        <v>29.787235380821869</v>
      </c>
      <c r="K215" s="58">
        <v>29.963557905167985</v>
      </c>
      <c r="L215" s="58">
        <v>22.809679164789124</v>
      </c>
      <c r="M215" s="58">
        <v>17.493667611618569</v>
      </c>
    </row>
    <row r="216" spans="1:13">
      <c r="A216" t="s">
        <v>23</v>
      </c>
      <c r="B216" t="s">
        <v>440</v>
      </c>
      <c r="C216" t="s">
        <v>441</v>
      </c>
      <c r="D216" t="s">
        <v>47</v>
      </c>
      <c r="E216" t="s">
        <v>41</v>
      </c>
      <c r="F216" s="56" t="s">
        <v>318</v>
      </c>
      <c r="G216" s="56" t="s">
        <v>318</v>
      </c>
      <c r="H216" s="56" t="s">
        <v>318</v>
      </c>
      <c r="I216" s="58">
        <v>11.608759494234361</v>
      </c>
      <c r="J216" s="58">
        <v>11.706452955533667</v>
      </c>
      <c r="K216" s="58">
        <v>6.3999477919028225</v>
      </c>
      <c r="L216" s="58">
        <v>6.2901797549579239</v>
      </c>
      <c r="M216" s="58">
        <v>6.3328063160531523</v>
      </c>
    </row>
    <row r="217" spans="1:13">
      <c r="A217" t="s">
        <v>23</v>
      </c>
      <c r="B217" t="s">
        <v>442</v>
      </c>
      <c r="C217" t="s">
        <v>443</v>
      </c>
      <c r="D217" t="s">
        <v>47</v>
      </c>
      <c r="E217" t="s">
        <v>41</v>
      </c>
      <c r="F217" s="56" t="s">
        <v>318</v>
      </c>
      <c r="G217" s="56" t="s">
        <v>318</v>
      </c>
      <c r="H217" s="56" t="s">
        <v>318</v>
      </c>
      <c r="I217" s="58">
        <v>9.7565282669877718</v>
      </c>
      <c r="J217" s="58">
        <v>13.237795590157077</v>
      </c>
      <c r="K217" s="58">
        <v>13.316155381033715</v>
      </c>
      <c r="L217" s="58">
        <v>10.136888046177988</v>
      </c>
      <c r="M217" s="58">
        <v>7.7743903723893855</v>
      </c>
    </row>
    <row r="218" spans="1:13">
      <c r="A218" t="s">
        <v>23</v>
      </c>
      <c r="B218" t="s">
        <v>444</v>
      </c>
      <c r="C218" t="s">
        <v>445</v>
      </c>
      <c r="D218" t="s">
        <v>47</v>
      </c>
      <c r="E218" t="s">
        <v>41</v>
      </c>
      <c r="F218" s="56" t="s">
        <v>318</v>
      </c>
      <c r="G218" s="56" t="s">
        <v>318</v>
      </c>
      <c r="H218" s="56" t="s">
        <v>318</v>
      </c>
      <c r="I218" s="58">
        <v>5.1590684155573232</v>
      </c>
      <c r="J218" s="58">
        <v>5.2024845317104784</v>
      </c>
      <c r="K218" s="58">
        <v>2.8442116085547626</v>
      </c>
      <c r="L218" s="58">
        <v>2.7954294098434005</v>
      </c>
      <c r="M218" s="58">
        <v>2.8143731518616102</v>
      </c>
    </row>
    <row r="219" spans="1:13">
      <c r="A219" t="s">
        <v>23</v>
      </c>
      <c r="B219" t="s">
        <v>446</v>
      </c>
      <c r="C219" t="s">
        <v>447</v>
      </c>
      <c r="D219" t="s">
        <v>47</v>
      </c>
      <c r="E219" t="s">
        <v>41</v>
      </c>
      <c r="F219" s="56" t="s">
        <v>318</v>
      </c>
      <c r="G219" s="56" t="s">
        <v>318</v>
      </c>
      <c r="H219" s="56" t="s">
        <v>318</v>
      </c>
      <c r="I219" s="56" t="s">
        <v>318</v>
      </c>
      <c r="J219" s="56" t="s">
        <v>318</v>
      </c>
      <c r="K219" s="56" t="s">
        <v>318</v>
      </c>
      <c r="L219" s="56" t="s">
        <v>318</v>
      </c>
      <c r="M219" s="56" t="s">
        <v>318</v>
      </c>
    </row>
    <row r="220" spans="1:13">
      <c r="A220" t="s">
        <v>23</v>
      </c>
      <c r="B220" t="s">
        <v>448</v>
      </c>
      <c r="C220" t="s">
        <v>449</v>
      </c>
      <c r="D220" t="s">
        <v>47</v>
      </c>
      <c r="E220" t="s">
        <v>41</v>
      </c>
      <c r="F220" s="56" t="s">
        <v>318</v>
      </c>
      <c r="G220" s="56" t="s">
        <v>318</v>
      </c>
      <c r="H220" s="56" t="s">
        <v>318</v>
      </c>
      <c r="I220" s="56" t="s">
        <v>318</v>
      </c>
      <c r="J220" s="56" t="s">
        <v>318</v>
      </c>
      <c r="K220" s="56" t="s">
        <v>318</v>
      </c>
      <c r="L220" s="56" t="s">
        <v>318</v>
      </c>
      <c r="M220" s="56" t="s">
        <v>318</v>
      </c>
    </row>
    <row r="221" spans="1:13">
      <c r="A221" t="s">
        <v>23</v>
      </c>
      <c r="B221" t="s">
        <v>450</v>
      </c>
      <c r="C221" t="s">
        <v>451</v>
      </c>
      <c r="D221" t="s">
        <v>47</v>
      </c>
      <c r="E221" t="s">
        <v>41</v>
      </c>
      <c r="F221" s="56" t="s">
        <v>318</v>
      </c>
      <c r="G221" s="56" t="s">
        <v>318</v>
      </c>
      <c r="H221" s="56" t="s">
        <v>318</v>
      </c>
      <c r="I221" s="56" t="s">
        <v>318</v>
      </c>
      <c r="J221" s="56" t="s">
        <v>318</v>
      </c>
      <c r="K221" s="56" t="s">
        <v>318</v>
      </c>
      <c r="L221" s="56" t="s">
        <v>318</v>
      </c>
      <c r="M221" s="56" t="s">
        <v>318</v>
      </c>
    </row>
    <row r="222" spans="1:13">
      <c r="A222" t="s">
        <v>23</v>
      </c>
      <c r="B222" t="s">
        <v>452</v>
      </c>
      <c r="C222" t="s">
        <v>453</v>
      </c>
      <c r="D222" t="s">
        <v>47</v>
      </c>
      <c r="E222" t="s">
        <v>41</v>
      </c>
      <c r="F222" s="56" t="s">
        <v>318</v>
      </c>
      <c r="G222" s="56" t="s">
        <v>318</v>
      </c>
      <c r="H222" s="56" t="s">
        <v>318</v>
      </c>
      <c r="I222" s="56" t="s">
        <v>318</v>
      </c>
      <c r="J222" s="56" t="s">
        <v>318</v>
      </c>
      <c r="K222" s="56" t="s">
        <v>318</v>
      </c>
      <c r="L222" s="56" t="s">
        <v>318</v>
      </c>
      <c r="M222" s="56" t="s">
        <v>318</v>
      </c>
    </row>
    <row r="223" spans="1:13">
      <c r="A223" t="s">
        <v>23</v>
      </c>
      <c r="B223" t="s">
        <v>454</v>
      </c>
      <c r="C223" t="s">
        <v>455</v>
      </c>
      <c r="D223" t="s">
        <v>47</v>
      </c>
      <c r="E223" t="s">
        <v>41</v>
      </c>
      <c r="F223" s="56" t="s">
        <v>318</v>
      </c>
      <c r="G223" s="56" t="s">
        <v>318</v>
      </c>
      <c r="H223" s="56" t="s">
        <v>318</v>
      </c>
      <c r="I223" s="56" t="s">
        <v>318</v>
      </c>
      <c r="J223" s="56" t="s">
        <v>318</v>
      </c>
      <c r="K223" s="56" t="s">
        <v>318</v>
      </c>
      <c r="L223" s="56" t="s">
        <v>318</v>
      </c>
      <c r="M223" s="56" t="s">
        <v>318</v>
      </c>
    </row>
    <row r="224" spans="1:13">
      <c r="A224" t="s">
        <v>23</v>
      </c>
      <c r="B224" t="s">
        <v>456</v>
      </c>
      <c r="C224" t="s">
        <v>457</v>
      </c>
      <c r="D224" t="s">
        <v>47</v>
      </c>
      <c r="E224" t="s">
        <v>41</v>
      </c>
      <c r="F224" s="56" t="s">
        <v>318</v>
      </c>
      <c r="G224" s="56" t="s">
        <v>318</v>
      </c>
      <c r="H224" s="56" t="s">
        <v>318</v>
      </c>
      <c r="I224" s="56" t="s">
        <v>318</v>
      </c>
      <c r="J224" s="56" t="s">
        <v>318</v>
      </c>
      <c r="K224" s="56" t="s">
        <v>318</v>
      </c>
      <c r="L224" s="56" t="s">
        <v>318</v>
      </c>
      <c r="M224" s="56" t="s">
        <v>318</v>
      </c>
    </row>
    <row r="225" spans="1:13">
      <c r="A225" t="s">
        <v>23</v>
      </c>
      <c r="B225" t="s">
        <v>458</v>
      </c>
      <c r="C225" t="s">
        <v>459</v>
      </c>
      <c r="D225" t="s">
        <v>47</v>
      </c>
      <c r="E225" t="s">
        <v>41</v>
      </c>
      <c r="F225" s="56" t="s">
        <v>318</v>
      </c>
      <c r="G225" s="56" t="s">
        <v>318</v>
      </c>
      <c r="H225" s="56" t="s">
        <v>318</v>
      </c>
      <c r="I225" s="56" t="s">
        <v>318</v>
      </c>
      <c r="J225" s="56" t="s">
        <v>318</v>
      </c>
      <c r="K225" s="56" t="s">
        <v>318</v>
      </c>
      <c r="L225" s="56" t="s">
        <v>318</v>
      </c>
      <c r="M225" s="56" t="s">
        <v>318</v>
      </c>
    </row>
    <row r="226" spans="1:13">
      <c r="A226" t="s">
        <v>23</v>
      </c>
      <c r="B226" t="s">
        <v>460</v>
      </c>
      <c r="C226" t="s">
        <v>461</v>
      </c>
      <c r="D226" t="s">
        <v>47</v>
      </c>
      <c r="E226" t="s">
        <v>41</v>
      </c>
      <c r="F226" s="56" t="s">
        <v>318</v>
      </c>
      <c r="G226" s="56" t="s">
        <v>318</v>
      </c>
      <c r="H226" s="56" t="s">
        <v>318</v>
      </c>
      <c r="I226" s="56" t="s">
        <v>318</v>
      </c>
      <c r="J226" s="56" t="s">
        <v>318</v>
      </c>
      <c r="K226" s="56" t="s">
        <v>318</v>
      </c>
      <c r="L226" s="56" t="s">
        <v>318</v>
      </c>
      <c r="M226" s="56" t="s">
        <v>318</v>
      </c>
    </row>
    <row r="227" spans="1:13">
      <c r="A227" t="s">
        <v>349</v>
      </c>
      <c r="B227" t="s">
        <v>374</v>
      </c>
      <c r="C227" t="s">
        <v>375</v>
      </c>
      <c r="D227" t="s">
        <v>47</v>
      </c>
      <c r="E227" t="s">
        <v>41</v>
      </c>
      <c r="F227" s="56" t="s">
        <v>318</v>
      </c>
      <c r="G227" s="56" t="s">
        <v>318</v>
      </c>
      <c r="H227" s="56" t="s">
        <v>318</v>
      </c>
      <c r="I227" s="58">
        <v>27.658977030843857</v>
      </c>
      <c r="J227" s="58">
        <v>27.62379878562793</v>
      </c>
      <c r="K227" s="58">
        <v>26.96170289519257</v>
      </c>
      <c r="L227" s="58">
        <v>26.261420978564914</v>
      </c>
      <c r="M227" s="58">
        <v>25.713848898692369</v>
      </c>
    </row>
    <row r="228" spans="1:13">
      <c r="A228" t="s">
        <v>349</v>
      </c>
      <c r="B228" t="s">
        <v>376</v>
      </c>
      <c r="C228" t="s">
        <v>377</v>
      </c>
      <c r="D228" t="s">
        <v>47</v>
      </c>
      <c r="E228" t="s">
        <v>41</v>
      </c>
      <c r="F228" s="56" t="s">
        <v>318</v>
      </c>
      <c r="G228" s="56" t="s">
        <v>318</v>
      </c>
      <c r="H228" s="56" t="s">
        <v>318</v>
      </c>
      <c r="I228" s="58">
        <v>184.68952074881278</v>
      </c>
      <c r="J228" s="58">
        <v>187.844372133392</v>
      </c>
      <c r="K228" s="58">
        <v>184.855061340129</v>
      </c>
      <c r="L228" s="58">
        <v>181.54303687917005</v>
      </c>
      <c r="M228" s="58">
        <v>179.65867941169253</v>
      </c>
    </row>
    <row r="229" spans="1:13">
      <c r="A229" t="s">
        <v>349</v>
      </c>
      <c r="B229" t="s">
        <v>378</v>
      </c>
      <c r="C229" t="s">
        <v>379</v>
      </c>
      <c r="D229" t="s">
        <v>47</v>
      </c>
      <c r="E229" t="s">
        <v>41</v>
      </c>
      <c r="F229" s="56" t="s">
        <v>318</v>
      </c>
      <c r="G229" s="56" t="s">
        <v>318</v>
      </c>
      <c r="H229" s="56" t="s">
        <v>318</v>
      </c>
      <c r="I229" s="58">
        <v>169.14397989253715</v>
      </c>
      <c r="J229" s="58">
        <v>165.37266228852195</v>
      </c>
      <c r="K229" s="58">
        <v>162.29666176536114</v>
      </c>
      <c r="L229" s="58">
        <v>159.05755229092347</v>
      </c>
      <c r="M229" s="58">
        <v>156.20614462167956</v>
      </c>
    </row>
    <row r="230" spans="1:13">
      <c r="A230" t="s">
        <v>349</v>
      </c>
      <c r="B230" t="s">
        <v>380</v>
      </c>
      <c r="C230" t="s">
        <v>381</v>
      </c>
      <c r="D230" t="s">
        <v>47</v>
      </c>
      <c r="E230" t="s">
        <v>41</v>
      </c>
      <c r="F230" s="56" t="s">
        <v>318</v>
      </c>
      <c r="G230" s="56" t="s">
        <v>318</v>
      </c>
      <c r="H230" s="56" t="s">
        <v>318</v>
      </c>
      <c r="I230" s="58">
        <v>31.262587915516285</v>
      </c>
      <c r="J230" s="58">
        <v>32.106306538034858</v>
      </c>
      <c r="K230" s="58">
        <v>32.629101124104245</v>
      </c>
      <c r="L230" s="58">
        <v>32.867218424558764</v>
      </c>
      <c r="M230" s="58">
        <v>33.085055537776078</v>
      </c>
    </row>
    <row r="231" spans="1:13">
      <c r="A231" t="s">
        <v>349</v>
      </c>
      <c r="B231" t="s">
        <v>382</v>
      </c>
      <c r="C231" t="s">
        <v>383</v>
      </c>
      <c r="D231" t="s">
        <v>47</v>
      </c>
      <c r="E231" t="s">
        <v>41</v>
      </c>
      <c r="F231" s="56" t="s">
        <v>318</v>
      </c>
      <c r="G231" s="58">
        <v>0.12509812423909708</v>
      </c>
      <c r="H231" s="58">
        <v>93.080914078793171</v>
      </c>
      <c r="I231" s="58">
        <v>215.40604296837205</v>
      </c>
      <c r="J231" s="58">
        <v>234.94815942875411</v>
      </c>
      <c r="K231" s="58">
        <v>211.72758016083591</v>
      </c>
      <c r="L231" s="58">
        <v>219.98043770088822</v>
      </c>
      <c r="M231" s="58">
        <v>148.65369168873443</v>
      </c>
    </row>
    <row r="232" spans="1:13">
      <c r="A232" t="s">
        <v>349</v>
      </c>
      <c r="B232" t="s">
        <v>384</v>
      </c>
      <c r="C232" t="s">
        <v>385</v>
      </c>
      <c r="D232" t="s">
        <v>47</v>
      </c>
      <c r="E232" t="s">
        <v>41</v>
      </c>
      <c r="F232" s="56" t="s">
        <v>318</v>
      </c>
      <c r="G232" s="58">
        <v>9.3136943975285519E-2</v>
      </c>
      <c r="H232" s="58">
        <v>3.4138878642195318</v>
      </c>
      <c r="I232" s="58">
        <v>103.28895409896587</v>
      </c>
      <c r="J232" s="58">
        <v>86.91783716090616</v>
      </c>
      <c r="K232" s="58">
        <v>81.63343700282519</v>
      </c>
      <c r="L232" s="58">
        <v>91.657993795203481</v>
      </c>
      <c r="M232" s="58">
        <v>78.75916014002982</v>
      </c>
    </row>
    <row r="233" spans="1:13">
      <c r="A233" t="s">
        <v>349</v>
      </c>
      <c r="B233" t="s">
        <v>386</v>
      </c>
      <c r="C233" t="s">
        <v>387</v>
      </c>
      <c r="D233" t="s">
        <v>47</v>
      </c>
      <c r="E233" t="s">
        <v>41</v>
      </c>
      <c r="F233" s="56" t="s">
        <v>318</v>
      </c>
      <c r="G233" s="56" t="s">
        <v>318</v>
      </c>
      <c r="H233" s="56" t="s">
        <v>318</v>
      </c>
      <c r="I233" s="56" t="s">
        <v>318</v>
      </c>
      <c r="J233" s="56" t="s">
        <v>318</v>
      </c>
      <c r="K233" s="56" t="s">
        <v>318</v>
      </c>
      <c r="L233" s="56" t="s">
        <v>318</v>
      </c>
      <c r="M233" s="56" t="s">
        <v>318</v>
      </c>
    </row>
    <row r="234" spans="1:13">
      <c r="A234" t="s">
        <v>349</v>
      </c>
      <c r="B234" t="s">
        <v>388</v>
      </c>
      <c r="C234" t="s">
        <v>389</v>
      </c>
      <c r="D234" t="s">
        <v>47</v>
      </c>
      <c r="E234" t="s">
        <v>41</v>
      </c>
      <c r="F234" s="56" t="s">
        <v>318</v>
      </c>
      <c r="G234" s="56" t="s">
        <v>318</v>
      </c>
      <c r="H234" s="56" t="s">
        <v>318</v>
      </c>
      <c r="I234" s="56" t="s">
        <v>318</v>
      </c>
      <c r="J234" s="56" t="s">
        <v>318</v>
      </c>
      <c r="K234" s="56" t="s">
        <v>318</v>
      </c>
      <c r="L234" s="56" t="s">
        <v>318</v>
      </c>
      <c r="M234" s="56" t="s">
        <v>318</v>
      </c>
    </row>
    <row r="235" spans="1:13">
      <c r="A235" t="s">
        <v>349</v>
      </c>
      <c r="B235" t="s">
        <v>390</v>
      </c>
      <c r="C235" t="s">
        <v>391</v>
      </c>
      <c r="D235" t="s">
        <v>47</v>
      </c>
      <c r="E235" t="s">
        <v>41</v>
      </c>
      <c r="F235" s="56" t="s">
        <v>318</v>
      </c>
      <c r="G235" s="56" t="s">
        <v>318</v>
      </c>
      <c r="H235" s="56" t="s">
        <v>318</v>
      </c>
      <c r="I235" s="58">
        <v>0</v>
      </c>
      <c r="J235" s="58">
        <v>0</v>
      </c>
      <c r="K235" s="58">
        <v>0</v>
      </c>
      <c r="L235" s="58">
        <v>0</v>
      </c>
      <c r="M235" s="58">
        <v>0</v>
      </c>
    </row>
    <row r="236" spans="1:13">
      <c r="A236" t="s">
        <v>349</v>
      </c>
      <c r="B236" t="s">
        <v>392</v>
      </c>
      <c r="C236" t="s">
        <v>393</v>
      </c>
      <c r="D236" t="s">
        <v>47</v>
      </c>
      <c r="E236" t="s">
        <v>41</v>
      </c>
      <c r="F236" s="56" t="s">
        <v>318</v>
      </c>
      <c r="G236" s="56" t="s">
        <v>318</v>
      </c>
      <c r="H236" s="56" t="s">
        <v>318</v>
      </c>
      <c r="I236" s="58">
        <v>1.1827622045253272</v>
      </c>
      <c r="J236" s="58">
        <v>1.1829552911770318</v>
      </c>
      <c r="K236" s="58">
        <v>1.1829552911770318</v>
      </c>
      <c r="L236" s="58">
        <v>1.1829552911770318</v>
      </c>
      <c r="M236" s="58">
        <v>1.1829552911770318</v>
      </c>
    </row>
    <row r="237" spans="1:13">
      <c r="A237" t="s">
        <v>349</v>
      </c>
      <c r="B237" t="s">
        <v>394</v>
      </c>
      <c r="C237" t="s">
        <v>395</v>
      </c>
      <c r="D237" t="s">
        <v>47</v>
      </c>
      <c r="E237" t="s">
        <v>41</v>
      </c>
      <c r="F237" s="56" t="s">
        <v>318</v>
      </c>
      <c r="G237" s="56" t="s">
        <v>318</v>
      </c>
      <c r="H237" s="56" t="s">
        <v>318</v>
      </c>
      <c r="I237" s="58">
        <v>0</v>
      </c>
      <c r="J237" s="58">
        <v>0</v>
      </c>
      <c r="K237" s="58">
        <v>0</v>
      </c>
      <c r="L237" s="58">
        <v>0</v>
      </c>
      <c r="M237" s="58">
        <v>0</v>
      </c>
    </row>
    <row r="238" spans="1:13">
      <c r="A238" t="s">
        <v>349</v>
      </c>
      <c r="B238" t="s">
        <v>396</v>
      </c>
      <c r="C238" t="s">
        <v>397</v>
      </c>
      <c r="D238" t="s">
        <v>47</v>
      </c>
      <c r="E238" t="s">
        <v>41</v>
      </c>
      <c r="F238" s="56" t="s">
        <v>318</v>
      </c>
      <c r="G238" s="56" t="s">
        <v>318</v>
      </c>
      <c r="H238" s="56" t="s">
        <v>318</v>
      </c>
      <c r="I238" s="58">
        <v>0.13300000000000001</v>
      </c>
      <c r="J238" s="58">
        <v>0.13300000000000001</v>
      </c>
      <c r="K238" s="58">
        <v>0.13300000000000001</v>
      </c>
      <c r="L238" s="58">
        <v>0.13300000000000001</v>
      </c>
      <c r="M238" s="58">
        <v>0.13300000000000001</v>
      </c>
    </row>
    <row r="239" spans="1:13">
      <c r="A239" t="s">
        <v>349</v>
      </c>
      <c r="B239" t="s">
        <v>398</v>
      </c>
      <c r="C239" t="s">
        <v>399</v>
      </c>
      <c r="D239" t="s">
        <v>47</v>
      </c>
      <c r="E239" t="s">
        <v>41</v>
      </c>
      <c r="F239" s="56" t="s">
        <v>318</v>
      </c>
      <c r="G239" s="56" t="s">
        <v>318</v>
      </c>
      <c r="H239" s="56" t="s">
        <v>318</v>
      </c>
      <c r="I239" s="58">
        <v>8.0650000000000013</v>
      </c>
      <c r="J239" s="58">
        <v>8.0619999999999994</v>
      </c>
      <c r="K239" s="58">
        <v>8.1850000000000005</v>
      </c>
      <c r="L239" s="58">
        <v>7.9860000000000007</v>
      </c>
      <c r="M239" s="58">
        <v>7.7490000000000006</v>
      </c>
    </row>
    <row r="240" spans="1:13">
      <c r="A240" t="s">
        <v>349</v>
      </c>
      <c r="B240" t="s">
        <v>400</v>
      </c>
      <c r="C240" t="s">
        <v>401</v>
      </c>
      <c r="D240" t="s">
        <v>47</v>
      </c>
      <c r="E240" t="s">
        <v>41</v>
      </c>
      <c r="F240" s="56" t="s">
        <v>318</v>
      </c>
      <c r="G240" s="56" t="s">
        <v>318</v>
      </c>
      <c r="H240" s="56" t="s">
        <v>318</v>
      </c>
      <c r="I240" s="58">
        <v>0.51</v>
      </c>
      <c r="J240" s="58">
        <v>0.51</v>
      </c>
      <c r="K240" s="58">
        <v>0.51</v>
      </c>
      <c r="L240" s="58">
        <v>0.51</v>
      </c>
      <c r="M240" s="58">
        <v>0.51</v>
      </c>
    </row>
    <row r="241" spans="1:13">
      <c r="A241" t="s">
        <v>349</v>
      </c>
      <c r="B241" t="s">
        <v>402</v>
      </c>
      <c r="C241" t="s">
        <v>403</v>
      </c>
      <c r="D241" t="s">
        <v>47</v>
      </c>
      <c r="E241" t="s">
        <v>41</v>
      </c>
      <c r="F241" s="56" t="s">
        <v>318</v>
      </c>
      <c r="G241" s="56" t="s">
        <v>318</v>
      </c>
      <c r="H241" s="56" t="s">
        <v>318</v>
      </c>
      <c r="I241" s="58">
        <v>4.2320000000000002</v>
      </c>
      <c r="J241" s="58">
        <v>4.2320000000000002</v>
      </c>
      <c r="K241" s="58">
        <v>4.2320000000000002</v>
      </c>
      <c r="L241" s="58">
        <v>4.2320000000000002</v>
      </c>
      <c r="M241" s="58">
        <v>4.2320000000000002</v>
      </c>
    </row>
    <row r="242" spans="1:13">
      <c r="A242" t="s">
        <v>349</v>
      </c>
      <c r="B242" t="s">
        <v>404</v>
      </c>
      <c r="C242" t="s">
        <v>405</v>
      </c>
      <c r="D242" t="s">
        <v>47</v>
      </c>
      <c r="E242" t="s">
        <v>41</v>
      </c>
      <c r="F242" s="56" t="s">
        <v>318</v>
      </c>
      <c r="G242" s="56" t="s">
        <v>318</v>
      </c>
      <c r="H242" s="56" t="s">
        <v>318</v>
      </c>
      <c r="I242" s="58">
        <v>0.13500000000000001</v>
      </c>
      <c r="J242" s="58">
        <v>0.13500000000000001</v>
      </c>
      <c r="K242" s="58">
        <v>0.13500000000000001</v>
      </c>
      <c r="L242" s="58">
        <v>0.13500000000000001</v>
      </c>
      <c r="M242" s="58">
        <v>0.13500000000000001</v>
      </c>
    </row>
    <row r="243" spans="1:13">
      <c r="A243" t="s">
        <v>349</v>
      </c>
      <c r="B243" t="s">
        <v>406</v>
      </c>
      <c r="C243" t="s">
        <v>407</v>
      </c>
      <c r="D243" t="s">
        <v>47</v>
      </c>
      <c r="E243" t="s">
        <v>41</v>
      </c>
      <c r="F243" s="56" t="s">
        <v>318</v>
      </c>
      <c r="G243" s="56" t="s">
        <v>318</v>
      </c>
      <c r="H243" s="56" t="s">
        <v>318</v>
      </c>
      <c r="I243" s="58">
        <v>0</v>
      </c>
      <c r="J243" s="58">
        <v>0</v>
      </c>
      <c r="K243" s="58">
        <v>0</v>
      </c>
      <c r="L243" s="58">
        <v>0</v>
      </c>
      <c r="M243" s="58">
        <v>0</v>
      </c>
    </row>
    <row r="244" spans="1:13">
      <c r="A244" t="s">
        <v>349</v>
      </c>
      <c r="B244" t="s">
        <v>408</v>
      </c>
      <c r="C244" t="s">
        <v>409</v>
      </c>
      <c r="D244" t="s">
        <v>47</v>
      </c>
      <c r="E244" t="s">
        <v>41</v>
      </c>
      <c r="F244" s="56" t="s">
        <v>318</v>
      </c>
      <c r="G244" s="56" t="s">
        <v>318</v>
      </c>
      <c r="H244" s="56" t="s">
        <v>318</v>
      </c>
      <c r="I244" s="58">
        <v>0</v>
      </c>
      <c r="J244" s="58">
        <v>0</v>
      </c>
      <c r="K244" s="58">
        <v>0</v>
      </c>
      <c r="L244" s="58">
        <v>0</v>
      </c>
      <c r="M244" s="58">
        <v>0</v>
      </c>
    </row>
    <row r="245" spans="1:13">
      <c r="A245" t="s">
        <v>349</v>
      </c>
      <c r="B245" t="s">
        <v>410</v>
      </c>
      <c r="C245" t="s">
        <v>411</v>
      </c>
      <c r="D245" t="s">
        <v>47</v>
      </c>
      <c r="E245" t="s">
        <v>41</v>
      </c>
      <c r="F245" s="56" t="s">
        <v>318</v>
      </c>
      <c r="G245" s="56" t="s">
        <v>318</v>
      </c>
      <c r="H245" s="56" t="s">
        <v>318</v>
      </c>
      <c r="I245" s="58">
        <v>0</v>
      </c>
      <c r="J245" s="58">
        <v>0</v>
      </c>
      <c r="K245" s="58">
        <v>0</v>
      </c>
      <c r="L245" s="58">
        <v>0</v>
      </c>
      <c r="M245" s="58">
        <v>0</v>
      </c>
    </row>
    <row r="246" spans="1:13">
      <c r="A246" t="s">
        <v>349</v>
      </c>
      <c r="B246" t="s">
        <v>412</v>
      </c>
      <c r="C246" t="s">
        <v>413</v>
      </c>
      <c r="D246" t="s">
        <v>47</v>
      </c>
      <c r="E246" t="s">
        <v>41</v>
      </c>
      <c r="F246" s="56" t="s">
        <v>318</v>
      </c>
      <c r="G246" s="56" t="s">
        <v>318</v>
      </c>
      <c r="H246" s="56" t="s">
        <v>318</v>
      </c>
      <c r="I246" s="58">
        <v>1.1790000000000003</v>
      </c>
      <c r="J246" s="58">
        <v>1.1790000000000003</v>
      </c>
      <c r="K246" s="58">
        <v>1.1790000000000003</v>
      </c>
      <c r="L246" s="58">
        <v>1.1790000000000005</v>
      </c>
      <c r="M246" s="58">
        <v>1.1790000000000005</v>
      </c>
    </row>
    <row r="247" spans="1:13">
      <c r="A247" t="s">
        <v>349</v>
      </c>
      <c r="B247" t="s">
        <v>414</v>
      </c>
      <c r="C247" t="s">
        <v>415</v>
      </c>
      <c r="D247" t="s">
        <v>47</v>
      </c>
      <c r="E247" t="s">
        <v>41</v>
      </c>
      <c r="F247" s="56" t="s">
        <v>318</v>
      </c>
      <c r="G247" s="56" t="s">
        <v>318</v>
      </c>
      <c r="H247" s="56" t="s">
        <v>318</v>
      </c>
      <c r="I247" s="58">
        <v>0</v>
      </c>
      <c r="J247" s="58">
        <v>0</v>
      </c>
      <c r="K247" s="58">
        <v>0</v>
      </c>
      <c r="L247" s="58">
        <v>0</v>
      </c>
      <c r="M247" s="58">
        <v>0</v>
      </c>
    </row>
    <row r="248" spans="1:13">
      <c r="A248" t="s">
        <v>349</v>
      </c>
      <c r="B248" t="s">
        <v>416</v>
      </c>
      <c r="C248" t="s">
        <v>417</v>
      </c>
      <c r="D248" t="s">
        <v>47</v>
      </c>
      <c r="E248" t="s">
        <v>41</v>
      </c>
      <c r="F248" s="56" t="s">
        <v>318</v>
      </c>
      <c r="G248" s="56" t="s">
        <v>318</v>
      </c>
      <c r="H248" s="56" t="s">
        <v>318</v>
      </c>
      <c r="I248" s="58">
        <v>0</v>
      </c>
      <c r="J248" s="58">
        <v>0</v>
      </c>
      <c r="K248" s="58">
        <v>0</v>
      </c>
      <c r="L248" s="58">
        <v>0</v>
      </c>
      <c r="M248" s="58">
        <v>0</v>
      </c>
    </row>
    <row r="249" spans="1:13">
      <c r="A249" t="s">
        <v>349</v>
      </c>
      <c r="B249" t="s">
        <v>418</v>
      </c>
      <c r="C249" t="s">
        <v>419</v>
      </c>
      <c r="D249" t="s">
        <v>47</v>
      </c>
      <c r="E249" t="s">
        <v>41</v>
      </c>
      <c r="F249" s="56" t="s">
        <v>318</v>
      </c>
      <c r="G249" s="56" t="s">
        <v>318</v>
      </c>
      <c r="H249" s="56" t="s">
        <v>318</v>
      </c>
      <c r="I249" s="58">
        <v>0</v>
      </c>
      <c r="J249" s="58">
        <v>0</v>
      </c>
      <c r="K249" s="58">
        <v>0</v>
      </c>
      <c r="L249" s="58">
        <v>0</v>
      </c>
      <c r="M249" s="58">
        <v>0</v>
      </c>
    </row>
    <row r="250" spans="1:13">
      <c r="A250" t="s">
        <v>349</v>
      </c>
      <c r="B250" t="s">
        <v>420</v>
      </c>
      <c r="C250" t="s">
        <v>421</v>
      </c>
      <c r="D250" t="s">
        <v>47</v>
      </c>
      <c r="E250" t="s">
        <v>41</v>
      </c>
      <c r="F250" s="56" t="s">
        <v>318</v>
      </c>
      <c r="G250" s="56" t="s">
        <v>318</v>
      </c>
      <c r="H250" s="56" t="s">
        <v>318</v>
      </c>
      <c r="I250" s="58">
        <v>0</v>
      </c>
      <c r="J250" s="58">
        <v>0</v>
      </c>
      <c r="K250" s="58">
        <v>0</v>
      </c>
      <c r="L250" s="58">
        <v>0</v>
      </c>
      <c r="M250" s="58">
        <v>0</v>
      </c>
    </row>
    <row r="251" spans="1:13">
      <c r="A251" t="s">
        <v>349</v>
      </c>
      <c r="B251" t="s">
        <v>422</v>
      </c>
      <c r="C251" t="s">
        <v>423</v>
      </c>
      <c r="D251" t="s">
        <v>47</v>
      </c>
      <c r="E251" t="s">
        <v>41</v>
      </c>
      <c r="F251" s="56" t="s">
        <v>318</v>
      </c>
      <c r="G251" s="56" t="s">
        <v>318</v>
      </c>
      <c r="H251" s="56" t="s">
        <v>318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</row>
    <row r="252" spans="1:13">
      <c r="A252" t="s">
        <v>349</v>
      </c>
      <c r="B252" t="s">
        <v>424</v>
      </c>
      <c r="C252" t="s">
        <v>425</v>
      </c>
      <c r="D252" t="s">
        <v>47</v>
      </c>
      <c r="E252" t="s">
        <v>41</v>
      </c>
      <c r="F252" s="56" t="s">
        <v>318</v>
      </c>
      <c r="G252" s="56" t="s">
        <v>318</v>
      </c>
      <c r="H252" s="56" t="s">
        <v>318</v>
      </c>
      <c r="I252" s="58">
        <v>0</v>
      </c>
      <c r="J252" s="58">
        <v>0</v>
      </c>
      <c r="K252" s="58">
        <v>0</v>
      </c>
      <c r="L252" s="58">
        <v>0</v>
      </c>
      <c r="M252" s="58">
        <v>0</v>
      </c>
    </row>
    <row r="253" spans="1:13">
      <c r="A253" t="s">
        <v>349</v>
      </c>
      <c r="B253" t="s">
        <v>426</v>
      </c>
      <c r="C253" t="s">
        <v>427</v>
      </c>
      <c r="D253" t="s">
        <v>47</v>
      </c>
      <c r="E253" t="s">
        <v>41</v>
      </c>
      <c r="F253" s="56" t="s">
        <v>318</v>
      </c>
      <c r="G253" s="56" t="s">
        <v>318</v>
      </c>
      <c r="H253" s="56" t="s">
        <v>318</v>
      </c>
      <c r="I253" s="58">
        <v>0</v>
      </c>
      <c r="J253" s="58">
        <v>0</v>
      </c>
      <c r="K253" s="58">
        <v>0</v>
      </c>
      <c r="L253" s="58">
        <v>0</v>
      </c>
      <c r="M253" s="58">
        <v>0</v>
      </c>
    </row>
    <row r="254" spans="1:13">
      <c r="A254" t="s">
        <v>349</v>
      </c>
      <c r="B254" t="s">
        <v>428</v>
      </c>
      <c r="C254" t="s">
        <v>429</v>
      </c>
      <c r="D254" t="s">
        <v>47</v>
      </c>
      <c r="E254" t="s">
        <v>41</v>
      </c>
      <c r="F254" s="56" t="s">
        <v>318</v>
      </c>
      <c r="G254" s="56" t="s">
        <v>318</v>
      </c>
      <c r="H254" s="56" t="s">
        <v>318</v>
      </c>
      <c r="I254" s="58">
        <v>0</v>
      </c>
      <c r="J254" s="58">
        <v>0</v>
      </c>
      <c r="K254" s="58">
        <v>0</v>
      </c>
      <c r="L254" s="58">
        <v>0</v>
      </c>
      <c r="M254" s="58">
        <v>0</v>
      </c>
    </row>
    <row r="255" spans="1:13">
      <c r="A255" t="s">
        <v>349</v>
      </c>
      <c r="B255" t="s">
        <v>430</v>
      </c>
      <c r="C255" t="s">
        <v>431</v>
      </c>
      <c r="D255" t="s">
        <v>47</v>
      </c>
      <c r="E255" t="s">
        <v>41</v>
      </c>
      <c r="F255" s="56" t="s">
        <v>318</v>
      </c>
      <c r="G255" s="56" t="s">
        <v>318</v>
      </c>
      <c r="H255" s="56" t="s">
        <v>318</v>
      </c>
      <c r="I255" s="58">
        <v>0.4939245125854127</v>
      </c>
      <c r="J255" s="58">
        <v>0.47703757193060259</v>
      </c>
      <c r="K255" s="58">
        <v>0.57937339272005017</v>
      </c>
      <c r="L255" s="58">
        <v>0.64523065538120183</v>
      </c>
      <c r="M255" s="58">
        <v>0.70447770952246092</v>
      </c>
    </row>
    <row r="256" spans="1:13">
      <c r="A256" t="s">
        <v>349</v>
      </c>
      <c r="B256" t="s">
        <v>432</v>
      </c>
      <c r="C256" t="s">
        <v>433</v>
      </c>
      <c r="D256" t="s">
        <v>47</v>
      </c>
      <c r="E256" t="s">
        <v>41</v>
      </c>
      <c r="F256" s="56" t="s">
        <v>318</v>
      </c>
      <c r="G256" s="56" t="s">
        <v>318</v>
      </c>
      <c r="H256" s="56" t="s">
        <v>318</v>
      </c>
      <c r="I256" s="58">
        <v>2.0986187937969953</v>
      </c>
      <c r="J256" s="58">
        <v>2.0986187937969953</v>
      </c>
      <c r="K256" s="58">
        <v>2.1324043040097798</v>
      </c>
      <c r="L256" s="58">
        <v>2.0778088780862225</v>
      </c>
      <c r="M256" s="58">
        <v>2.0134205506517135</v>
      </c>
    </row>
    <row r="257" spans="1:13">
      <c r="A257" t="s">
        <v>349</v>
      </c>
      <c r="B257" t="s">
        <v>434</v>
      </c>
      <c r="C257" t="s">
        <v>435</v>
      </c>
      <c r="D257" t="s">
        <v>47</v>
      </c>
      <c r="E257" t="s">
        <v>41</v>
      </c>
      <c r="F257" s="56" t="s">
        <v>318</v>
      </c>
      <c r="G257" s="56" t="s">
        <v>318</v>
      </c>
      <c r="H257" s="56" t="s">
        <v>318</v>
      </c>
      <c r="I257" s="58">
        <v>1.5235552385712023</v>
      </c>
      <c r="J257" s="58">
        <v>1.4714659288841723</v>
      </c>
      <c r="K257" s="58">
        <v>1.7871301080947251</v>
      </c>
      <c r="L257" s="58">
        <v>1.9902728454335736</v>
      </c>
      <c r="M257" s="58">
        <v>2.1730257912923148</v>
      </c>
    </row>
    <row r="258" spans="1:13">
      <c r="A258" t="s">
        <v>349</v>
      </c>
      <c r="B258" t="s">
        <v>436</v>
      </c>
      <c r="C258" t="s">
        <v>437</v>
      </c>
      <c r="D258" t="s">
        <v>47</v>
      </c>
      <c r="E258" t="s">
        <v>41</v>
      </c>
      <c r="F258" s="56" t="s">
        <v>318</v>
      </c>
      <c r="G258" s="56" t="s">
        <v>318</v>
      </c>
      <c r="H258" s="56" t="s">
        <v>318</v>
      </c>
      <c r="I258" s="58">
        <v>6.4733812062030056</v>
      </c>
      <c r="J258" s="58">
        <v>6.4733812062030056</v>
      </c>
      <c r="K258" s="58">
        <v>6.5775956959902215</v>
      </c>
      <c r="L258" s="58">
        <v>6.4091911219137785</v>
      </c>
      <c r="M258" s="58">
        <v>6.2105794493482867</v>
      </c>
    </row>
    <row r="259" spans="1:13">
      <c r="A259" t="s">
        <v>349</v>
      </c>
      <c r="B259" t="s">
        <v>438</v>
      </c>
      <c r="C259" t="s">
        <v>439</v>
      </c>
      <c r="D259" t="s">
        <v>47</v>
      </c>
      <c r="E259" t="s">
        <v>41</v>
      </c>
      <c r="F259" s="56" t="s">
        <v>318</v>
      </c>
      <c r="G259" s="56" t="s">
        <v>318</v>
      </c>
      <c r="H259" s="56" t="s">
        <v>318</v>
      </c>
      <c r="I259" s="58">
        <v>1.3452747510872489</v>
      </c>
      <c r="J259" s="58">
        <v>1.3926082776291073</v>
      </c>
      <c r="K259" s="58">
        <v>1.4947554726793173</v>
      </c>
      <c r="L259" s="58">
        <v>1.5934484147568146</v>
      </c>
      <c r="M259" s="58">
        <v>1.6881936391512122</v>
      </c>
    </row>
    <row r="260" spans="1:13">
      <c r="A260" t="s">
        <v>349</v>
      </c>
      <c r="B260" t="s">
        <v>440</v>
      </c>
      <c r="C260" t="s">
        <v>441</v>
      </c>
      <c r="D260" t="s">
        <v>47</v>
      </c>
      <c r="E260" t="s">
        <v>41</v>
      </c>
      <c r="F260" s="56" t="s">
        <v>318</v>
      </c>
      <c r="G260" s="56" t="s">
        <v>318</v>
      </c>
      <c r="H260" s="56" t="s">
        <v>318</v>
      </c>
      <c r="I260" s="58">
        <v>2.1406499136609201</v>
      </c>
      <c r="J260" s="58">
        <v>2.1411433783713072</v>
      </c>
      <c r="K260" s="58">
        <v>2.1411433783713072</v>
      </c>
      <c r="L260" s="58">
        <v>2.1411433783713072</v>
      </c>
      <c r="M260" s="58">
        <v>2.1411433783713072</v>
      </c>
    </row>
    <row r="261" spans="1:13">
      <c r="A261" t="s">
        <v>349</v>
      </c>
      <c r="B261" t="s">
        <v>442</v>
      </c>
      <c r="C261" t="s">
        <v>443</v>
      </c>
      <c r="D261" t="s">
        <v>47</v>
      </c>
      <c r="E261" t="s">
        <v>41</v>
      </c>
      <c r="F261" s="56" t="s">
        <v>318</v>
      </c>
      <c r="G261" s="56" t="s">
        <v>318</v>
      </c>
      <c r="H261" s="56" t="s">
        <v>318</v>
      </c>
      <c r="I261" s="58">
        <v>1.3809075326081504</v>
      </c>
      <c r="J261" s="58">
        <v>1.4294947994796452</v>
      </c>
      <c r="K261" s="58">
        <v>1.5343476044294355</v>
      </c>
      <c r="L261" s="58">
        <v>1.6356546623519379</v>
      </c>
      <c r="M261" s="58">
        <v>1.7329094379575405</v>
      </c>
    </row>
    <row r="262" spans="1:13">
      <c r="A262" t="s">
        <v>349</v>
      </c>
      <c r="B262" t="s">
        <v>444</v>
      </c>
      <c r="C262" t="s">
        <v>445</v>
      </c>
      <c r="D262" t="s">
        <v>47</v>
      </c>
      <c r="E262" t="s">
        <v>41</v>
      </c>
      <c r="F262" s="56" t="s">
        <v>318</v>
      </c>
      <c r="G262" s="56" t="s">
        <v>318</v>
      </c>
      <c r="H262" s="56" t="s">
        <v>318</v>
      </c>
      <c r="I262" s="58">
        <v>2.19735008633908</v>
      </c>
      <c r="J262" s="58">
        <v>2.1978566216286923</v>
      </c>
      <c r="K262" s="58">
        <v>2.1978566216286923</v>
      </c>
      <c r="L262" s="58">
        <v>2.1978566216286923</v>
      </c>
      <c r="M262" s="58">
        <v>2.1978566216286923</v>
      </c>
    </row>
    <row r="263" spans="1:13">
      <c r="A263" t="s">
        <v>349</v>
      </c>
      <c r="B263" t="s">
        <v>446</v>
      </c>
      <c r="C263" t="s">
        <v>447</v>
      </c>
      <c r="D263" t="s">
        <v>47</v>
      </c>
      <c r="E263" t="s">
        <v>41</v>
      </c>
      <c r="F263" s="56" t="s">
        <v>318</v>
      </c>
      <c r="G263" s="56" t="s">
        <v>318</v>
      </c>
      <c r="H263" s="56" t="s">
        <v>318</v>
      </c>
      <c r="I263" s="56" t="s">
        <v>318</v>
      </c>
      <c r="J263" s="56" t="s">
        <v>318</v>
      </c>
      <c r="K263" s="56" t="s">
        <v>318</v>
      </c>
      <c r="L263" s="56" t="s">
        <v>318</v>
      </c>
      <c r="M263" s="56" t="s">
        <v>318</v>
      </c>
    </row>
    <row r="264" spans="1:13">
      <c r="A264" t="s">
        <v>349</v>
      </c>
      <c r="B264" t="s">
        <v>448</v>
      </c>
      <c r="C264" t="s">
        <v>449</v>
      </c>
      <c r="D264" t="s">
        <v>47</v>
      </c>
      <c r="E264" t="s">
        <v>41</v>
      </c>
      <c r="F264" s="56" t="s">
        <v>318</v>
      </c>
      <c r="G264" s="56" t="s">
        <v>318</v>
      </c>
      <c r="H264" s="56" t="s">
        <v>318</v>
      </c>
      <c r="I264" s="56" t="s">
        <v>318</v>
      </c>
      <c r="J264" s="56" t="s">
        <v>318</v>
      </c>
      <c r="K264" s="56" t="s">
        <v>318</v>
      </c>
      <c r="L264" s="56" t="s">
        <v>318</v>
      </c>
      <c r="M264" s="56" t="s">
        <v>318</v>
      </c>
    </row>
    <row r="265" spans="1:13">
      <c r="A265" t="s">
        <v>349</v>
      </c>
      <c r="B265" t="s">
        <v>450</v>
      </c>
      <c r="C265" t="s">
        <v>451</v>
      </c>
      <c r="D265" t="s">
        <v>47</v>
      </c>
      <c r="E265" t="s">
        <v>41</v>
      </c>
      <c r="F265" s="56" t="s">
        <v>318</v>
      </c>
      <c r="G265" s="56" t="s">
        <v>318</v>
      </c>
      <c r="H265" s="56" t="s">
        <v>318</v>
      </c>
      <c r="I265" s="56" t="s">
        <v>318</v>
      </c>
      <c r="J265" s="56" t="s">
        <v>318</v>
      </c>
      <c r="K265" s="56" t="s">
        <v>318</v>
      </c>
      <c r="L265" s="56" t="s">
        <v>318</v>
      </c>
      <c r="M265" s="56" t="s">
        <v>318</v>
      </c>
    </row>
    <row r="266" spans="1:13">
      <c r="A266" t="s">
        <v>349</v>
      </c>
      <c r="B266" t="s">
        <v>452</v>
      </c>
      <c r="C266" t="s">
        <v>453</v>
      </c>
      <c r="D266" t="s">
        <v>47</v>
      </c>
      <c r="E266" t="s">
        <v>41</v>
      </c>
      <c r="F266" s="56" t="s">
        <v>318</v>
      </c>
      <c r="G266" s="56" t="s">
        <v>318</v>
      </c>
      <c r="H266" s="56" t="s">
        <v>318</v>
      </c>
      <c r="I266" s="56" t="s">
        <v>318</v>
      </c>
      <c r="J266" s="56" t="s">
        <v>318</v>
      </c>
      <c r="K266" s="56" t="s">
        <v>318</v>
      </c>
      <c r="L266" s="56" t="s">
        <v>318</v>
      </c>
      <c r="M266" s="56" t="s">
        <v>318</v>
      </c>
    </row>
    <row r="267" spans="1:13">
      <c r="A267" t="s">
        <v>349</v>
      </c>
      <c r="B267" t="s">
        <v>454</v>
      </c>
      <c r="C267" t="s">
        <v>455</v>
      </c>
      <c r="D267" t="s">
        <v>47</v>
      </c>
      <c r="E267" t="s">
        <v>41</v>
      </c>
      <c r="F267" s="56" t="s">
        <v>318</v>
      </c>
      <c r="G267" s="56" t="s">
        <v>318</v>
      </c>
      <c r="H267" s="56" t="s">
        <v>318</v>
      </c>
      <c r="I267" s="56" t="s">
        <v>318</v>
      </c>
      <c r="J267" s="56" t="s">
        <v>318</v>
      </c>
      <c r="K267" s="56" t="s">
        <v>318</v>
      </c>
      <c r="L267" s="56" t="s">
        <v>318</v>
      </c>
      <c r="M267" s="56" t="s">
        <v>318</v>
      </c>
    </row>
    <row r="268" spans="1:13">
      <c r="A268" t="s">
        <v>349</v>
      </c>
      <c r="B268" t="s">
        <v>456</v>
      </c>
      <c r="C268" t="s">
        <v>457</v>
      </c>
      <c r="D268" t="s">
        <v>47</v>
      </c>
      <c r="E268" t="s">
        <v>41</v>
      </c>
      <c r="F268" s="56" t="s">
        <v>318</v>
      </c>
      <c r="G268" s="56" t="s">
        <v>318</v>
      </c>
      <c r="H268" s="56" t="s">
        <v>318</v>
      </c>
      <c r="I268" s="56" t="s">
        <v>318</v>
      </c>
      <c r="J268" s="56" t="s">
        <v>318</v>
      </c>
      <c r="K268" s="56" t="s">
        <v>318</v>
      </c>
      <c r="L268" s="56" t="s">
        <v>318</v>
      </c>
      <c r="M268" s="56" t="s">
        <v>318</v>
      </c>
    </row>
    <row r="269" spans="1:13">
      <c r="A269" t="s">
        <v>349</v>
      </c>
      <c r="B269" t="s">
        <v>458</v>
      </c>
      <c r="C269" t="s">
        <v>459</v>
      </c>
      <c r="D269" t="s">
        <v>47</v>
      </c>
      <c r="E269" t="s">
        <v>41</v>
      </c>
      <c r="F269" s="56" t="s">
        <v>318</v>
      </c>
      <c r="G269" s="56" t="s">
        <v>318</v>
      </c>
      <c r="H269" s="56" t="s">
        <v>318</v>
      </c>
      <c r="I269" s="56" t="s">
        <v>318</v>
      </c>
      <c r="J269" s="56" t="s">
        <v>318</v>
      </c>
      <c r="K269" s="56" t="s">
        <v>318</v>
      </c>
      <c r="L269" s="56" t="s">
        <v>318</v>
      </c>
      <c r="M269" s="56" t="s">
        <v>318</v>
      </c>
    </row>
    <row r="270" spans="1:13">
      <c r="A270" t="s">
        <v>349</v>
      </c>
      <c r="B270" t="s">
        <v>460</v>
      </c>
      <c r="C270" t="s">
        <v>461</v>
      </c>
      <c r="D270" t="s">
        <v>47</v>
      </c>
      <c r="E270" t="s">
        <v>41</v>
      </c>
      <c r="F270" s="56" t="s">
        <v>318</v>
      </c>
      <c r="G270" s="56" t="s">
        <v>318</v>
      </c>
      <c r="H270" s="56" t="s">
        <v>318</v>
      </c>
      <c r="I270" s="56" t="s">
        <v>318</v>
      </c>
      <c r="J270" s="56" t="s">
        <v>318</v>
      </c>
      <c r="K270" s="56" t="s">
        <v>318</v>
      </c>
      <c r="L270" s="56" t="s">
        <v>318</v>
      </c>
      <c r="M270" s="56" t="s">
        <v>318</v>
      </c>
    </row>
    <row r="271" spans="1:13">
      <c r="A271" t="s">
        <v>351</v>
      </c>
      <c r="B271" t="s">
        <v>374</v>
      </c>
      <c r="C271" t="s">
        <v>375</v>
      </c>
      <c r="D271" t="s">
        <v>47</v>
      </c>
      <c r="E271" t="s">
        <v>41</v>
      </c>
      <c r="F271" s="56" t="s">
        <v>318</v>
      </c>
      <c r="G271" s="56" t="s">
        <v>318</v>
      </c>
      <c r="H271" s="56" t="s">
        <v>318</v>
      </c>
      <c r="I271" s="58">
        <v>16.921039864246882</v>
      </c>
      <c r="J271" s="58">
        <v>17.390717448315151</v>
      </c>
      <c r="K271" s="58">
        <v>17.018160870717587</v>
      </c>
      <c r="L271" s="58">
        <v>16.646412456977867</v>
      </c>
      <c r="M271" s="58">
        <v>16.685497857736063</v>
      </c>
    </row>
    <row r="272" spans="1:13">
      <c r="A272" t="s">
        <v>351</v>
      </c>
      <c r="B272" t="s">
        <v>376</v>
      </c>
      <c r="C272" t="s">
        <v>377</v>
      </c>
      <c r="D272" t="s">
        <v>47</v>
      </c>
      <c r="E272" t="s">
        <v>41</v>
      </c>
      <c r="F272" s="56" t="s">
        <v>318</v>
      </c>
      <c r="G272" s="56" t="s">
        <v>318</v>
      </c>
      <c r="H272" s="56" t="s">
        <v>318</v>
      </c>
      <c r="I272" s="58">
        <v>192.84732683876842</v>
      </c>
      <c r="J272" s="58">
        <v>211.58272789342479</v>
      </c>
      <c r="K272" s="58">
        <v>214.77956998161329</v>
      </c>
      <c r="L272" s="58">
        <v>212.57374436530631</v>
      </c>
      <c r="M272" s="58">
        <v>207.86902921502789</v>
      </c>
    </row>
    <row r="273" spans="1:13">
      <c r="A273" t="s">
        <v>351</v>
      </c>
      <c r="B273" t="s">
        <v>378</v>
      </c>
      <c r="C273" t="s">
        <v>379</v>
      </c>
      <c r="D273" t="s">
        <v>47</v>
      </c>
      <c r="E273" t="s">
        <v>41</v>
      </c>
      <c r="F273" s="56" t="s">
        <v>318</v>
      </c>
      <c r="G273" s="56" t="s">
        <v>318</v>
      </c>
      <c r="H273" s="56" t="s">
        <v>318</v>
      </c>
      <c r="I273" s="58">
        <v>420.23454312690632</v>
      </c>
      <c r="J273" s="58">
        <v>414.28374124927535</v>
      </c>
      <c r="K273" s="58">
        <v>409.89176272010116</v>
      </c>
      <c r="L273" s="58">
        <v>405.00742513246405</v>
      </c>
      <c r="M273" s="58">
        <v>400.93692899331518</v>
      </c>
    </row>
    <row r="274" spans="1:13">
      <c r="A274" t="s">
        <v>351</v>
      </c>
      <c r="B274" t="s">
        <v>380</v>
      </c>
      <c r="C274" t="s">
        <v>381</v>
      </c>
      <c r="D274" t="s">
        <v>47</v>
      </c>
      <c r="E274" t="s">
        <v>41</v>
      </c>
      <c r="F274" s="56" t="s">
        <v>318</v>
      </c>
      <c r="G274" s="56" t="s">
        <v>318</v>
      </c>
      <c r="H274" s="56" t="s">
        <v>318</v>
      </c>
      <c r="I274" s="58">
        <v>53.415782852961236</v>
      </c>
      <c r="J274" s="58">
        <v>54.026926328712626</v>
      </c>
      <c r="K274" s="58">
        <v>54.433115010860398</v>
      </c>
      <c r="L274" s="58">
        <v>54.684100319102662</v>
      </c>
      <c r="M274" s="58">
        <v>55.902332007492106</v>
      </c>
    </row>
    <row r="275" spans="1:13">
      <c r="A275" t="s">
        <v>351</v>
      </c>
      <c r="B275" t="s">
        <v>382</v>
      </c>
      <c r="C275" t="s">
        <v>383</v>
      </c>
      <c r="D275" t="s">
        <v>47</v>
      </c>
      <c r="E275" t="s">
        <v>41</v>
      </c>
      <c r="F275" s="56" t="s">
        <v>318</v>
      </c>
      <c r="G275" s="58">
        <v>11.729923717489774</v>
      </c>
      <c r="H275" s="58">
        <v>46.151545501238857</v>
      </c>
      <c r="I275" s="58">
        <v>385.46505399407772</v>
      </c>
      <c r="J275" s="58">
        <v>620.32578855206293</v>
      </c>
      <c r="K275" s="58">
        <v>390.49655893184627</v>
      </c>
      <c r="L275" s="58">
        <v>352.30403637178108</v>
      </c>
      <c r="M275" s="58">
        <v>200.35736576002014</v>
      </c>
    </row>
    <row r="276" spans="1:13">
      <c r="A276" t="s">
        <v>351</v>
      </c>
      <c r="B276" t="s">
        <v>384</v>
      </c>
      <c r="C276" t="s">
        <v>385</v>
      </c>
      <c r="D276" t="s">
        <v>47</v>
      </c>
      <c r="E276" t="s">
        <v>41</v>
      </c>
      <c r="F276" s="56" t="s">
        <v>318</v>
      </c>
      <c r="G276" s="58">
        <v>0.2282831096197403</v>
      </c>
      <c r="H276" s="58">
        <v>31.128887578369458</v>
      </c>
      <c r="I276" s="58">
        <v>274.69132405603659</v>
      </c>
      <c r="J276" s="58">
        <v>325.56204555454872</v>
      </c>
      <c r="K276" s="58">
        <v>278.0473135331527</v>
      </c>
      <c r="L276" s="58">
        <v>246.36353264642901</v>
      </c>
      <c r="M276" s="58">
        <v>184.26526451217848</v>
      </c>
    </row>
    <row r="277" spans="1:13">
      <c r="A277" t="s">
        <v>351</v>
      </c>
      <c r="B277" t="s">
        <v>386</v>
      </c>
      <c r="C277" t="s">
        <v>387</v>
      </c>
      <c r="D277" t="s">
        <v>47</v>
      </c>
      <c r="E277" t="s">
        <v>41</v>
      </c>
      <c r="F277" s="56" t="s">
        <v>318</v>
      </c>
      <c r="G277" s="56" t="s">
        <v>318</v>
      </c>
      <c r="H277" s="56" t="s">
        <v>318</v>
      </c>
      <c r="I277" s="58">
        <v>0</v>
      </c>
      <c r="J277" s="58">
        <v>0</v>
      </c>
      <c r="K277" s="58">
        <v>0</v>
      </c>
      <c r="L277" s="58">
        <v>0</v>
      </c>
      <c r="M277" s="58">
        <v>0</v>
      </c>
    </row>
    <row r="278" spans="1:13">
      <c r="A278" t="s">
        <v>351</v>
      </c>
      <c r="B278" t="s">
        <v>388</v>
      </c>
      <c r="C278" t="s">
        <v>389</v>
      </c>
      <c r="D278" t="s">
        <v>47</v>
      </c>
      <c r="E278" t="s">
        <v>41</v>
      </c>
      <c r="F278" s="56" t="s">
        <v>318</v>
      </c>
      <c r="G278" s="56" t="s">
        <v>318</v>
      </c>
      <c r="H278" s="56" t="s">
        <v>318</v>
      </c>
      <c r="I278" s="58">
        <v>0</v>
      </c>
      <c r="J278" s="58">
        <v>0</v>
      </c>
      <c r="K278" s="58">
        <v>0</v>
      </c>
      <c r="L278" s="58">
        <v>0</v>
      </c>
      <c r="M278" s="58">
        <v>0</v>
      </c>
    </row>
    <row r="279" spans="1:13">
      <c r="A279" t="s">
        <v>351</v>
      </c>
      <c r="B279" t="s">
        <v>390</v>
      </c>
      <c r="C279" t="s">
        <v>391</v>
      </c>
      <c r="D279" t="s">
        <v>47</v>
      </c>
      <c r="E279" t="s">
        <v>41</v>
      </c>
      <c r="F279" s="56" t="s">
        <v>318</v>
      </c>
      <c r="G279" s="56" t="s">
        <v>318</v>
      </c>
      <c r="H279" s="56" t="s">
        <v>318</v>
      </c>
      <c r="I279" s="58">
        <v>1.014</v>
      </c>
      <c r="J279" s="58">
        <v>1.014</v>
      </c>
      <c r="K279" s="58">
        <v>1.014</v>
      </c>
      <c r="L279" s="58">
        <v>1.014</v>
      </c>
      <c r="M279" s="58">
        <v>1.014</v>
      </c>
    </row>
    <row r="280" spans="1:13">
      <c r="A280" t="s">
        <v>351</v>
      </c>
      <c r="B280" t="s">
        <v>392</v>
      </c>
      <c r="C280" t="s">
        <v>393</v>
      </c>
      <c r="D280" t="s">
        <v>47</v>
      </c>
      <c r="E280" t="s">
        <v>41</v>
      </c>
      <c r="F280" s="56" t="s">
        <v>318</v>
      </c>
      <c r="G280" s="56" t="s">
        <v>318</v>
      </c>
      <c r="H280" s="56" t="s">
        <v>318</v>
      </c>
      <c r="I280" s="58">
        <v>0.314</v>
      </c>
      <c r="J280" s="58">
        <v>0.314</v>
      </c>
      <c r="K280" s="58">
        <v>0.314</v>
      </c>
      <c r="L280" s="58">
        <v>0.314</v>
      </c>
      <c r="M280" s="58">
        <v>0.314</v>
      </c>
    </row>
    <row r="281" spans="1:13">
      <c r="A281" t="s">
        <v>351</v>
      </c>
      <c r="B281" t="s">
        <v>394</v>
      </c>
      <c r="C281" t="s">
        <v>395</v>
      </c>
      <c r="D281" t="s">
        <v>47</v>
      </c>
      <c r="E281" t="s">
        <v>41</v>
      </c>
      <c r="F281" s="56" t="s">
        <v>318</v>
      </c>
      <c r="G281" s="56" t="s">
        <v>318</v>
      </c>
      <c r="H281" s="56" t="s">
        <v>318</v>
      </c>
      <c r="I281" s="58">
        <v>0.65100000000000002</v>
      </c>
      <c r="J281" s="58">
        <v>0.63300000000000001</v>
      </c>
      <c r="K281" s="58">
        <v>0.63300000000000001</v>
      </c>
      <c r="L281" s="58">
        <v>0.62</v>
      </c>
      <c r="M281" s="58">
        <v>0.57999999999999996</v>
      </c>
    </row>
    <row r="282" spans="1:13">
      <c r="A282" t="s">
        <v>351</v>
      </c>
      <c r="B282" t="s">
        <v>396</v>
      </c>
      <c r="C282" t="s">
        <v>397</v>
      </c>
      <c r="D282" t="s">
        <v>47</v>
      </c>
      <c r="E282" t="s">
        <v>41</v>
      </c>
      <c r="F282" s="56" t="s">
        <v>318</v>
      </c>
      <c r="G282" s="56" t="s">
        <v>318</v>
      </c>
      <c r="H282" s="56" t="s">
        <v>318</v>
      </c>
      <c r="I282" s="58">
        <v>1.774</v>
      </c>
      <c r="J282" s="58">
        <v>1.774</v>
      </c>
      <c r="K282" s="58">
        <v>1.774</v>
      </c>
      <c r="L282" s="58">
        <v>1.774</v>
      </c>
      <c r="M282" s="58">
        <v>1.774</v>
      </c>
    </row>
    <row r="283" spans="1:13">
      <c r="A283" t="s">
        <v>351</v>
      </c>
      <c r="B283" t="s">
        <v>398</v>
      </c>
      <c r="C283" t="s">
        <v>399</v>
      </c>
      <c r="D283" t="s">
        <v>47</v>
      </c>
      <c r="E283" t="s">
        <v>41</v>
      </c>
      <c r="F283" s="56" t="s">
        <v>318</v>
      </c>
      <c r="G283" s="56" t="s">
        <v>318</v>
      </c>
      <c r="H283" s="56" t="s">
        <v>318</v>
      </c>
      <c r="I283" s="58">
        <v>10.92</v>
      </c>
      <c r="J283" s="58">
        <v>10.940000000000001</v>
      </c>
      <c r="K283" s="58">
        <v>10.969000000000001</v>
      </c>
      <c r="L283" s="58">
        <v>10.992000000000001</v>
      </c>
      <c r="M283" s="58">
        <v>11.010999999999999</v>
      </c>
    </row>
    <row r="284" spans="1:13">
      <c r="A284" t="s">
        <v>351</v>
      </c>
      <c r="B284" t="s">
        <v>400</v>
      </c>
      <c r="C284" t="s">
        <v>401</v>
      </c>
      <c r="D284" t="s">
        <v>47</v>
      </c>
      <c r="E284" t="s">
        <v>41</v>
      </c>
      <c r="F284" s="56" t="s">
        <v>318</v>
      </c>
      <c r="G284" s="56" t="s">
        <v>318</v>
      </c>
      <c r="H284" s="56" t="s">
        <v>318</v>
      </c>
      <c r="I284" s="58">
        <v>1.1379999999999999</v>
      </c>
      <c r="J284" s="58">
        <v>1.1619999999999999</v>
      </c>
      <c r="K284" s="58">
        <v>1.1839999999999999</v>
      </c>
      <c r="L284" s="58">
        <v>1.2069999999999999</v>
      </c>
      <c r="M284" s="58">
        <v>1.226</v>
      </c>
    </row>
    <row r="285" spans="1:13">
      <c r="A285" t="s">
        <v>351</v>
      </c>
      <c r="B285" t="s">
        <v>402</v>
      </c>
      <c r="C285" t="s">
        <v>403</v>
      </c>
      <c r="D285" t="s">
        <v>47</v>
      </c>
      <c r="E285" t="s">
        <v>41</v>
      </c>
      <c r="F285" s="56" t="s">
        <v>318</v>
      </c>
      <c r="G285" s="56" t="s">
        <v>318</v>
      </c>
      <c r="H285" s="56" t="s">
        <v>318</v>
      </c>
      <c r="I285" s="58">
        <v>7.5330000000000004</v>
      </c>
      <c r="J285" s="58">
        <v>7.5449999999999999</v>
      </c>
      <c r="K285" s="58">
        <v>7.56</v>
      </c>
      <c r="L285" s="58">
        <v>7.5730000000000004</v>
      </c>
      <c r="M285" s="58">
        <v>7.5840000000000014</v>
      </c>
    </row>
    <row r="286" spans="1:13">
      <c r="A286" t="s">
        <v>351</v>
      </c>
      <c r="B286" t="s">
        <v>404</v>
      </c>
      <c r="C286" t="s">
        <v>405</v>
      </c>
      <c r="D286" t="s">
        <v>47</v>
      </c>
      <c r="E286" t="s">
        <v>41</v>
      </c>
      <c r="F286" s="56" t="s">
        <v>318</v>
      </c>
      <c r="G286" s="56" t="s">
        <v>318</v>
      </c>
      <c r="H286" s="56" t="s">
        <v>318</v>
      </c>
      <c r="I286" s="58">
        <v>0</v>
      </c>
      <c r="J286" s="58">
        <v>0</v>
      </c>
      <c r="K286" s="58">
        <v>0</v>
      </c>
      <c r="L286" s="58">
        <v>0</v>
      </c>
      <c r="M286" s="58">
        <v>0</v>
      </c>
    </row>
    <row r="287" spans="1:13">
      <c r="A287" t="s">
        <v>351</v>
      </c>
      <c r="B287" t="s">
        <v>406</v>
      </c>
      <c r="C287" t="s">
        <v>407</v>
      </c>
      <c r="D287" t="s">
        <v>47</v>
      </c>
      <c r="E287" t="s">
        <v>41</v>
      </c>
      <c r="F287" s="56" t="s">
        <v>318</v>
      </c>
      <c r="G287" s="56" t="s">
        <v>318</v>
      </c>
      <c r="H287" s="56" t="s">
        <v>318</v>
      </c>
      <c r="I287" s="58">
        <v>0</v>
      </c>
      <c r="J287" s="58">
        <v>0</v>
      </c>
      <c r="K287" s="58">
        <v>0</v>
      </c>
      <c r="L287" s="58">
        <v>0</v>
      </c>
      <c r="M287" s="58">
        <v>0</v>
      </c>
    </row>
    <row r="288" spans="1:13">
      <c r="A288" t="s">
        <v>351</v>
      </c>
      <c r="B288" t="s">
        <v>408</v>
      </c>
      <c r="C288" t="s">
        <v>409</v>
      </c>
      <c r="D288" t="s">
        <v>47</v>
      </c>
      <c r="E288" t="s">
        <v>41</v>
      </c>
      <c r="F288" s="56" t="s">
        <v>318</v>
      </c>
      <c r="G288" s="56" t="s">
        <v>318</v>
      </c>
      <c r="H288" s="56" t="s">
        <v>318</v>
      </c>
      <c r="I288" s="58">
        <v>0</v>
      </c>
      <c r="J288" s="58">
        <v>0</v>
      </c>
      <c r="K288" s="58">
        <v>0</v>
      </c>
      <c r="L288" s="58">
        <v>0</v>
      </c>
      <c r="M288" s="58">
        <v>0</v>
      </c>
    </row>
    <row r="289" spans="1:13">
      <c r="A289" t="s">
        <v>351</v>
      </c>
      <c r="B289" t="s">
        <v>410</v>
      </c>
      <c r="C289" t="s">
        <v>411</v>
      </c>
      <c r="D289" t="s">
        <v>47</v>
      </c>
      <c r="E289" t="s">
        <v>41</v>
      </c>
      <c r="F289" s="56" t="s">
        <v>318</v>
      </c>
      <c r="G289" s="56" t="s">
        <v>318</v>
      </c>
      <c r="H289" s="56" t="s">
        <v>318</v>
      </c>
      <c r="I289" s="58">
        <v>0</v>
      </c>
      <c r="J289" s="58">
        <v>0</v>
      </c>
      <c r="K289" s="58">
        <v>0</v>
      </c>
      <c r="L289" s="58">
        <v>0</v>
      </c>
      <c r="M289" s="58">
        <v>0</v>
      </c>
    </row>
    <row r="290" spans="1:13">
      <c r="A290" t="s">
        <v>351</v>
      </c>
      <c r="B290" t="s">
        <v>412</v>
      </c>
      <c r="C290" t="s">
        <v>413</v>
      </c>
      <c r="D290" t="s">
        <v>47</v>
      </c>
      <c r="E290" t="s">
        <v>41</v>
      </c>
      <c r="F290" s="56" t="s">
        <v>318</v>
      </c>
      <c r="G290" s="56" t="s">
        <v>318</v>
      </c>
      <c r="H290" s="56" t="s">
        <v>318</v>
      </c>
      <c r="I290" s="58">
        <v>1.369</v>
      </c>
      <c r="J290" s="58">
        <v>1.369</v>
      </c>
      <c r="K290" s="58">
        <v>1.369</v>
      </c>
      <c r="L290" s="58">
        <v>1.369</v>
      </c>
      <c r="M290" s="58">
        <v>1.369</v>
      </c>
    </row>
    <row r="291" spans="1:13">
      <c r="A291" t="s">
        <v>351</v>
      </c>
      <c r="B291" t="s">
        <v>414</v>
      </c>
      <c r="C291" t="s">
        <v>415</v>
      </c>
      <c r="D291" t="s">
        <v>47</v>
      </c>
      <c r="E291" t="s">
        <v>41</v>
      </c>
      <c r="F291" s="56" t="s">
        <v>318</v>
      </c>
      <c r="G291" s="56" t="s">
        <v>318</v>
      </c>
      <c r="H291" s="56" t="s">
        <v>318</v>
      </c>
      <c r="I291" s="58">
        <v>0</v>
      </c>
      <c r="J291" s="58">
        <v>0</v>
      </c>
      <c r="K291" s="58">
        <v>0</v>
      </c>
      <c r="L291" s="58">
        <v>0</v>
      </c>
      <c r="M291" s="58">
        <v>0</v>
      </c>
    </row>
    <row r="292" spans="1:13">
      <c r="A292" t="s">
        <v>351</v>
      </c>
      <c r="B292" t="s">
        <v>416</v>
      </c>
      <c r="C292" t="s">
        <v>417</v>
      </c>
      <c r="D292" t="s">
        <v>47</v>
      </c>
      <c r="E292" t="s">
        <v>41</v>
      </c>
      <c r="F292" s="56" t="s">
        <v>318</v>
      </c>
      <c r="G292" s="56" t="s">
        <v>318</v>
      </c>
      <c r="H292" s="56" t="s">
        <v>318</v>
      </c>
      <c r="I292" s="58">
        <v>0</v>
      </c>
      <c r="J292" s="58">
        <v>0</v>
      </c>
      <c r="K292" s="58">
        <v>0</v>
      </c>
      <c r="L292" s="58">
        <v>0</v>
      </c>
      <c r="M292" s="58">
        <v>0</v>
      </c>
    </row>
    <row r="293" spans="1:13">
      <c r="A293" t="s">
        <v>351</v>
      </c>
      <c r="B293" t="s">
        <v>418</v>
      </c>
      <c r="C293" t="s">
        <v>419</v>
      </c>
      <c r="D293" t="s">
        <v>47</v>
      </c>
      <c r="E293" t="s">
        <v>41</v>
      </c>
      <c r="F293" s="56" t="s">
        <v>318</v>
      </c>
      <c r="G293" s="56" t="s">
        <v>318</v>
      </c>
      <c r="H293" s="56" t="s">
        <v>318</v>
      </c>
      <c r="I293" s="58">
        <v>2.613</v>
      </c>
      <c r="J293" s="58">
        <v>3.8490000000000002</v>
      </c>
      <c r="K293" s="58">
        <v>1.9670000000000001</v>
      </c>
      <c r="L293" s="58">
        <v>0.70099999999999996</v>
      </c>
      <c r="M293" s="58">
        <v>0.66200000000000003</v>
      </c>
    </row>
    <row r="294" spans="1:13">
      <c r="A294" t="s">
        <v>351</v>
      </c>
      <c r="B294" t="s">
        <v>420</v>
      </c>
      <c r="C294" t="s">
        <v>421</v>
      </c>
      <c r="D294" t="s">
        <v>47</v>
      </c>
      <c r="E294" t="s">
        <v>41</v>
      </c>
      <c r="F294" s="56" t="s">
        <v>318</v>
      </c>
      <c r="G294" s="56" t="s">
        <v>318</v>
      </c>
      <c r="H294" s="56" t="s">
        <v>318</v>
      </c>
      <c r="I294" s="58">
        <v>0.79300000000000004</v>
      </c>
      <c r="J294" s="58">
        <v>0.79300000000000004</v>
      </c>
      <c r="K294" s="58">
        <v>0.79300000000000004</v>
      </c>
      <c r="L294" s="58">
        <v>0.8</v>
      </c>
      <c r="M294" s="58">
        <v>0.8</v>
      </c>
    </row>
    <row r="295" spans="1:13">
      <c r="A295" t="s">
        <v>351</v>
      </c>
      <c r="B295" t="s">
        <v>422</v>
      </c>
      <c r="C295" t="s">
        <v>423</v>
      </c>
      <c r="D295" t="s">
        <v>47</v>
      </c>
      <c r="E295" t="s">
        <v>41</v>
      </c>
      <c r="F295" s="56" t="s">
        <v>318</v>
      </c>
      <c r="G295" s="56" t="s">
        <v>318</v>
      </c>
      <c r="H295" s="56" t="s">
        <v>318</v>
      </c>
      <c r="I295" s="58">
        <v>7.5990000000000002</v>
      </c>
      <c r="J295" s="58">
        <v>14.214</v>
      </c>
      <c r="K295" s="58">
        <v>9.1880000000000006</v>
      </c>
      <c r="L295" s="58">
        <v>7.3289999999999997</v>
      </c>
      <c r="M295" s="58">
        <v>4.0780000000000003</v>
      </c>
    </row>
    <row r="296" spans="1:13">
      <c r="A296" t="s">
        <v>351</v>
      </c>
      <c r="B296" t="s">
        <v>424</v>
      </c>
      <c r="C296" t="s">
        <v>425</v>
      </c>
      <c r="D296" t="s">
        <v>47</v>
      </c>
      <c r="E296" t="s">
        <v>41</v>
      </c>
      <c r="F296" s="56" t="s">
        <v>318</v>
      </c>
      <c r="G296" s="56" t="s">
        <v>318</v>
      </c>
      <c r="H296" s="56" t="s">
        <v>318</v>
      </c>
      <c r="I296" s="58">
        <v>1.5</v>
      </c>
      <c r="J296" s="58">
        <v>1.5</v>
      </c>
      <c r="K296" s="58">
        <v>1.5</v>
      </c>
      <c r="L296" s="58">
        <v>1.51</v>
      </c>
      <c r="M296" s="58">
        <v>1.51</v>
      </c>
    </row>
    <row r="297" spans="1:13">
      <c r="A297" t="s">
        <v>351</v>
      </c>
      <c r="B297" t="s">
        <v>426</v>
      </c>
      <c r="C297" t="s">
        <v>427</v>
      </c>
      <c r="D297" t="s">
        <v>47</v>
      </c>
      <c r="E297" t="s">
        <v>41</v>
      </c>
      <c r="F297" s="56" t="s">
        <v>318</v>
      </c>
      <c r="G297" s="56" t="s">
        <v>318</v>
      </c>
      <c r="H297" s="56" t="s">
        <v>318</v>
      </c>
      <c r="I297" s="58">
        <v>0</v>
      </c>
      <c r="J297" s="58">
        <v>0</v>
      </c>
      <c r="K297" s="58">
        <v>0</v>
      </c>
      <c r="L297" s="58">
        <v>0</v>
      </c>
      <c r="M297" s="58">
        <v>0</v>
      </c>
    </row>
    <row r="298" spans="1:13">
      <c r="A298" t="s">
        <v>351</v>
      </c>
      <c r="B298" t="s">
        <v>428</v>
      </c>
      <c r="C298" t="s">
        <v>429</v>
      </c>
      <c r="D298" t="s">
        <v>47</v>
      </c>
      <c r="E298" t="s">
        <v>41</v>
      </c>
      <c r="F298" s="56" t="s">
        <v>318</v>
      </c>
      <c r="G298" s="56" t="s">
        <v>318</v>
      </c>
      <c r="H298" s="56" t="s">
        <v>318</v>
      </c>
      <c r="I298" s="58">
        <v>0</v>
      </c>
      <c r="J298" s="58">
        <v>0</v>
      </c>
      <c r="K298" s="58">
        <v>0</v>
      </c>
      <c r="L298" s="58">
        <v>0</v>
      </c>
      <c r="M298" s="58">
        <v>0</v>
      </c>
    </row>
    <row r="299" spans="1:13">
      <c r="A299" t="s">
        <v>351</v>
      </c>
      <c r="B299" t="s">
        <v>430</v>
      </c>
      <c r="C299" t="s">
        <v>431</v>
      </c>
      <c r="D299" t="s">
        <v>47</v>
      </c>
      <c r="E299" t="s">
        <v>41</v>
      </c>
      <c r="F299" s="56" t="s">
        <v>318</v>
      </c>
      <c r="G299" s="56" t="s">
        <v>318</v>
      </c>
      <c r="H299" s="56" t="s">
        <v>318</v>
      </c>
      <c r="I299" s="58">
        <v>14.063484092385378</v>
      </c>
      <c r="J299" s="58">
        <v>20.678484092385375</v>
      </c>
      <c r="K299" s="58">
        <v>15.652484092385377</v>
      </c>
      <c r="L299" s="58">
        <v>13.793484092385377</v>
      </c>
      <c r="M299" s="58">
        <v>10.542484092385378</v>
      </c>
    </row>
    <row r="300" spans="1:13">
      <c r="A300" t="s">
        <v>351</v>
      </c>
      <c r="B300" t="s">
        <v>432</v>
      </c>
      <c r="C300" t="s">
        <v>433</v>
      </c>
      <c r="D300" t="s">
        <v>47</v>
      </c>
      <c r="E300" t="s">
        <v>41</v>
      </c>
      <c r="F300" s="56" t="s">
        <v>318</v>
      </c>
      <c r="G300" s="56" t="s">
        <v>318</v>
      </c>
      <c r="H300" s="56" t="s">
        <v>318</v>
      </c>
      <c r="I300" s="58">
        <v>10.86</v>
      </c>
      <c r="J300" s="58">
        <v>10.86</v>
      </c>
      <c r="K300" s="58">
        <v>10.86</v>
      </c>
      <c r="L300" s="58">
        <v>10.86</v>
      </c>
      <c r="M300" s="58">
        <v>10.86</v>
      </c>
    </row>
    <row r="301" spans="1:13">
      <c r="A301" t="s">
        <v>351</v>
      </c>
      <c r="B301" t="s">
        <v>434</v>
      </c>
      <c r="C301" t="s">
        <v>435</v>
      </c>
      <c r="D301" t="s">
        <v>47</v>
      </c>
      <c r="E301" t="s">
        <v>41</v>
      </c>
      <c r="F301" s="56" t="s">
        <v>318</v>
      </c>
      <c r="G301" s="56" t="s">
        <v>318</v>
      </c>
      <c r="H301" s="56" t="s">
        <v>318</v>
      </c>
      <c r="I301" s="58">
        <v>0</v>
      </c>
      <c r="J301" s="58">
        <v>0</v>
      </c>
      <c r="K301" s="58">
        <v>0</v>
      </c>
      <c r="L301" s="58">
        <v>0</v>
      </c>
      <c r="M301" s="58">
        <v>0</v>
      </c>
    </row>
    <row r="302" spans="1:13">
      <c r="A302" t="s">
        <v>351</v>
      </c>
      <c r="B302" t="s">
        <v>436</v>
      </c>
      <c r="C302" t="s">
        <v>437</v>
      </c>
      <c r="D302" t="s">
        <v>47</v>
      </c>
      <c r="E302" t="s">
        <v>41</v>
      </c>
      <c r="F302" s="56" t="s">
        <v>318</v>
      </c>
      <c r="G302" s="56" t="s">
        <v>318</v>
      </c>
      <c r="H302" s="56" t="s">
        <v>318</v>
      </c>
      <c r="I302" s="58">
        <v>0</v>
      </c>
      <c r="J302" s="58">
        <v>0</v>
      </c>
      <c r="K302" s="58">
        <v>0</v>
      </c>
      <c r="L302" s="58">
        <v>0</v>
      </c>
      <c r="M302" s="58">
        <v>0</v>
      </c>
    </row>
    <row r="303" spans="1:13">
      <c r="A303" t="s">
        <v>351</v>
      </c>
      <c r="B303" t="s">
        <v>438</v>
      </c>
      <c r="C303" t="s">
        <v>439</v>
      </c>
      <c r="D303" t="s">
        <v>47</v>
      </c>
      <c r="E303" t="s">
        <v>41</v>
      </c>
      <c r="F303" s="56" t="s">
        <v>318</v>
      </c>
      <c r="G303" s="56" t="s">
        <v>318</v>
      </c>
      <c r="H303" s="56" t="s">
        <v>318</v>
      </c>
      <c r="I303" s="58">
        <v>16.10182</v>
      </c>
      <c r="J303" s="58">
        <v>16.087060000000001</v>
      </c>
      <c r="K303" s="58">
        <v>16.087060000000001</v>
      </c>
      <c r="L303" s="58">
        <v>12.7424</v>
      </c>
      <c r="M303" s="58">
        <v>12.7096</v>
      </c>
    </row>
    <row r="304" spans="1:13">
      <c r="A304" t="s">
        <v>351</v>
      </c>
      <c r="B304" t="s">
        <v>440</v>
      </c>
      <c r="C304" t="s">
        <v>441</v>
      </c>
      <c r="D304" t="s">
        <v>47</v>
      </c>
      <c r="E304" t="s">
        <v>41</v>
      </c>
      <c r="F304" s="56" t="s">
        <v>318</v>
      </c>
      <c r="G304" s="56" t="s">
        <v>318</v>
      </c>
      <c r="H304" s="56" t="s">
        <v>318</v>
      </c>
      <c r="I304" s="58">
        <v>7.5864893138357701</v>
      </c>
      <c r="J304" s="58">
        <v>7.5864893138357701</v>
      </c>
      <c r="K304" s="58">
        <v>7.5864893138357701</v>
      </c>
      <c r="L304" s="58">
        <v>7.5864893138357701</v>
      </c>
      <c r="M304" s="58">
        <v>7.5864893138357701</v>
      </c>
    </row>
    <row r="305" spans="1:13">
      <c r="A305" t="s">
        <v>351</v>
      </c>
      <c r="B305" t="s">
        <v>442</v>
      </c>
      <c r="C305" t="s">
        <v>443</v>
      </c>
      <c r="D305" t="s">
        <v>47</v>
      </c>
      <c r="E305" t="s">
        <v>41</v>
      </c>
      <c r="F305" s="56" t="s">
        <v>318</v>
      </c>
      <c r="G305" s="56" t="s">
        <v>318</v>
      </c>
      <c r="H305" s="56" t="s">
        <v>318</v>
      </c>
      <c r="I305" s="58">
        <v>0</v>
      </c>
      <c r="J305" s="58">
        <v>0</v>
      </c>
      <c r="K305" s="58">
        <v>0</v>
      </c>
      <c r="L305" s="58">
        <v>0</v>
      </c>
      <c r="M305" s="58">
        <v>0</v>
      </c>
    </row>
    <row r="306" spans="1:13">
      <c r="A306" t="s">
        <v>351</v>
      </c>
      <c r="B306" t="s">
        <v>444</v>
      </c>
      <c r="C306" t="s">
        <v>445</v>
      </c>
      <c r="D306" t="s">
        <v>47</v>
      </c>
      <c r="E306" t="s">
        <v>41</v>
      </c>
      <c r="F306" s="56" t="s">
        <v>318</v>
      </c>
      <c r="G306" s="56" t="s">
        <v>318</v>
      </c>
      <c r="H306" s="56" t="s">
        <v>318</v>
      </c>
      <c r="I306" s="58">
        <v>0</v>
      </c>
      <c r="J306" s="58">
        <v>0</v>
      </c>
      <c r="K306" s="58">
        <v>0</v>
      </c>
      <c r="L306" s="58">
        <v>0</v>
      </c>
      <c r="M306" s="58">
        <v>0</v>
      </c>
    </row>
    <row r="307" spans="1:13">
      <c r="A307" t="s">
        <v>351</v>
      </c>
      <c r="B307" t="s">
        <v>446</v>
      </c>
      <c r="C307" t="s">
        <v>447</v>
      </c>
      <c r="D307" t="s">
        <v>47</v>
      </c>
      <c r="E307" t="s">
        <v>41</v>
      </c>
      <c r="F307" s="56" t="s">
        <v>318</v>
      </c>
      <c r="G307" s="56" t="s">
        <v>318</v>
      </c>
      <c r="H307" s="56" t="s">
        <v>318</v>
      </c>
      <c r="I307" s="56" t="s">
        <v>318</v>
      </c>
      <c r="J307" s="56" t="s">
        <v>318</v>
      </c>
      <c r="K307" s="56" t="s">
        <v>318</v>
      </c>
      <c r="L307" s="56" t="s">
        <v>318</v>
      </c>
      <c r="M307" s="56" t="s">
        <v>318</v>
      </c>
    </row>
    <row r="308" spans="1:13">
      <c r="A308" t="s">
        <v>351</v>
      </c>
      <c r="B308" t="s">
        <v>448</v>
      </c>
      <c r="C308" t="s">
        <v>449</v>
      </c>
      <c r="D308" t="s">
        <v>47</v>
      </c>
      <c r="E308" t="s">
        <v>41</v>
      </c>
      <c r="F308" s="56" t="s">
        <v>318</v>
      </c>
      <c r="G308" s="56" t="s">
        <v>318</v>
      </c>
      <c r="H308" s="56" t="s">
        <v>318</v>
      </c>
      <c r="I308" s="56" t="s">
        <v>318</v>
      </c>
      <c r="J308" s="56" t="s">
        <v>318</v>
      </c>
      <c r="K308" s="56" t="s">
        <v>318</v>
      </c>
      <c r="L308" s="56" t="s">
        <v>318</v>
      </c>
      <c r="M308" s="56" t="s">
        <v>318</v>
      </c>
    </row>
    <row r="309" spans="1:13">
      <c r="A309" t="s">
        <v>351</v>
      </c>
      <c r="B309" t="s">
        <v>450</v>
      </c>
      <c r="C309" t="s">
        <v>451</v>
      </c>
      <c r="D309" t="s">
        <v>47</v>
      </c>
      <c r="E309" t="s">
        <v>41</v>
      </c>
      <c r="F309" s="56" t="s">
        <v>318</v>
      </c>
      <c r="G309" s="56" t="s">
        <v>318</v>
      </c>
      <c r="H309" s="56" t="s">
        <v>318</v>
      </c>
      <c r="I309" s="56" t="s">
        <v>318</v>
      </c>
      <c r="J309" s="56" t="s">
        <v>318</v>
      </c>
      <c r="K309" s="56" t="s">
        <v>318</v>
      </c>
      <c r="L309" s="56" t="s">
        <v>318</v>
      </c>
      <c r="M309" s="56" t="s">
        <v>318</v>
      </c>
    </row>
    <row r="310" spans="1:13">
      <c r="A310" t="s">
        <v>351</v>
      </c>
      <c r="B310" t="s">
        <v>452</v>
      </c>
      <c r="C310" t="s">
        <v>453</v>
      </c>
      <c r="D310" t="s">
        <v>47</v>
      </c>
      <c r="E310" t="s">
        <v>41</v>
      </c>
      <c r="F310" s="56" t="s">
        <v>318</v>
      </c>
      <c r="G310" s="56" t="s">
        <v>318</v>
      </c>
      <c r="H310" s="56" t="s">
        <v>318</v>
      </c>
      <c r="I310" s="56" t="s">
        <v>318</v>
      </c>
      <c r="J310" s="56" t="s">
        <v>318</v>
      </c>
      <c r="K310" s="56" t="s">
        <v>318</v>
      </c>
      <c r="L310" s="56" t="s">
        <v>318</v>
      </c>
      <c r="M310" s="56" t="s">
        <v>318</v>
      </c>
    </row>
    <row r="311" spans="1:13">
      <c r="A311" t="s">
        <v>351</v>
      </c>
      <c r="B311" t="s">
        <v>454</v>
      </c>
      <c r="C311" t="s">
        <v>455</v>
      </c>
      <c r="D311" t="s">
        <v>47</v>
      </c>
      <c r="E311" t="s">
        <v>41</v>
      </c>
      <c r="F311" s="56" t="s">
        <v>318</v>
      </c>
      <c r="G311" s="56" t="s">
        <v>318</v>
      </c>
      <c r="H311" s="56" t="s">
        <v>318</v>
      </c>
      <c r="I311" s="56" t="s">
        <v>318</v>
      </c>
      <c r="J311" s="56" t="s">
        <v>318</v>
      </c>
      <c r="K311" s="56" t="s">
        <v>318</v>
      </c>
      <c r="L311" s="56" t="s">
        <v>318</v>
      </c>
      <c r="M311" s="56" t="s">
        <v>318</v>
      </c>
    </row>
    <row r="312" spans="1:13">
      <c r="A312" t="s">
        <v>351</v>
      </c>
      <c r="B312" t="s">
        <v>456</v>
      </c>
      <c r="C312" t="s">
        <v>457</v>
      </c>
      <c r="D312" t="s">
        <v>47</v>
      </c>
      <c r="E312" t="s">
        <v>41</v>
      </c>
      <c r="F312" s="56" t="s">
        <v>318</v>
      </c>
      <c r="G312" s="56" t="s">
        <v>318</v>
      </c>
      <c r="H312" s="56" t="s">
        <v>318</v>
      </c>
      <c r="I312" s="56" t="s">
        <v>318</v>
      </c>
      <c r="J312" s="56" t="s">
        <v>318</v>
      </c>
      <c r="K312" s="56" t="s">
        <v>318</v>
      </c>
      <c r="L312" s="56" t="s">
        <v>318</v>
      </c>
      <c r="M312" s="56" t="s">
        <v>318</v>
      </c>
    </row>
    <row r="313" spans="1:13">
      <c r="A313" t="s">
        <v>351</v>
      </c>
      <c r="B313" t="s">
        <v>458</v>
      </c>
      <c r="C313" t="s">
        <v>459</v>
      </c>
      <c r="D313" t="s">
        <v>47</v>
      </c>
      <c r="E313" t="s">
        <v>41</v>
      </c>
      <c r="F313" s="56" t="s">
        <v>318</v>
      </c>
      <c r="G313" s="56" t="s">
        <v>318</v>
      </c>
      <c r="H313" s="56" t="s">
        <v>318</v>
      </c>
      <c r="I313" s="56" t="s">
        <v>318</v>
      </c>
      <c r="J313" s="56" t="s">
        <v>318</v>
      </c>
      <c r="K313" s="56" t="s">
        <v>318</v>
      </c>
      <c r="L313" s="56" t="s">
        <v>318</v>
      </c>
      <c r="M313" s="56" t="s">
        <v>318</v>
      </c>
    </row>
    <row r="314" spans="1:13">
      <c r="A314" t="s">
        <v>351</v>
      </c>
      <c r="B314" t="s">
        <v>460</v>
      </c>
      <c r="C314" t="s">
        <v>461</v>
      </c>
      <c r="D314" t="s">
        <v>47</v>
      </c>
      <c r="E314" t="s">
        <v>41</v>
      </c>
      <c r="F314" s="56" t="s">
        <v>318</v>
      </c>
      <c r="G314" s="56" t="s">
        <v>318</v>
      </c>
      <c r="H314" s="56" t="s">
        <v>318</v>
      </c>
      <c r="I314" s="56" t="s">
        <v>318</v>
      </c>
      <c r="J314" s="56" t="s">
        <v>318</v>
      </c>
      <c r="K314" s="56" t="s">
        <v>318</v>
      </c>
      <c r="L314" s="56" t="s">
        <v>318</v>
      </c>
      <c r="M314" s="56" t="s">
        <v>318</v>
      </c>
    </row>
    <row r="315" spans="1:13">
      <c r="A315" t="s">
        <v>352</v>
      </c>
      <c r="B315" t="s">
        <v>374</v>
      </c>
      <c r="C315" t="s">
        <v>375</v>
      </c>
      <c r="D315" t="s">
        <v>47</v>
      </c>
      <c r="E315" t="s">
        <v>41</v>
      </c>
      <c r="F315" s="56" t="s">
        <v>318</v>
      </c>
      <c r="G315" s="56" t="s">
        <v>318</v>
      </c>
      <c r="H315" s="56" t="s">
        <v>318</v>
      </c>
      <c r="I315" s="58">
        <v>66.705085917443782</v>
      </c>
      <c r="J315" s="58">
        <v>66.089435944904821</v>
      </c>
      <c r="K315" s="58">
        <v>63.060818524891737</v>
      </c>
      <c r="L315" s="58">
        <v>59.894862304246644</v>
      </c>
      <c r="M315" s="58">
        <v>57.633098980865974</v>
      </c>
    </row>
    <row r="316" spans="1:13">
      <c r="A316" t="s">
        <v>352</v>
      </c>
      <c r="B316" t="s">
        <v>376</v>
      </c>
      <c r="C316" t="s">
        <v>377</v>
      </c>
      <c r="D316" t="s">
        <v>47</v>
      </c>
      <c r="E316" t="s">
        <v>41</v>
      </c>
      <c r="F316" s="56" t="s">
        <v>318</v>
      </c>
      <c r="G316" s="56" t="s">
        <v>318</v>
      </c>
      <c r="H316" s="56" t="s">
        <v>318</v>
      </c>
      <c r="I316" s="58">
        <v>1070.8683920660562</v>
      </c>
      <c r="J316" s="58">
        <v>1119.1853244407857</v>
      </c>
      <c r="K316" s="58">
        <v>1120.9900452603829</v>
      </c>
      <c r="L316" s="58">
        <v>1120.9586077936638</v>
      </c>
      <c r="M316" s="58">
        <v>1142.0434553061982</v>
      </c>
    </row>
    <row r="317" spans="1:13">
      <c r="A317" t="s">
        <v>352</v>
      </c>
      <c r="B317" t="s">
        <v>378</v>
      </c>
      <c r="C317" t="s">
        <v>379</v>
      </c>
      <c r="D317" t="s">
        <v>47</v>
      </c>
      <c r="E317" t="s">
        <v>41</v>
      </c>
      <c r="F317" s="56" t="s">
        <v>318</v>
      </c>
      <c r="G317" s="56" t="s">
        <v>318</v>
      </c>
      <c r="H317" s="56" t="s">
        <v>318</v>
      </c>
      <c r="I317" s="58">
        <v>883.98777181258811</v>
      </c>
      <c r="J317" s="58">
        <v>868.70240983880558</v>
      </c>
      <c r="K317" s="58">
        <v>855.38728044014238</v>
      </c>
      <c r="L317" s="58">
        <v>840.75867228952529</v>
      </c>
      <c r="M317" s="58">
        <v>829.31193103592693</v>
      </c>
    </row>
    <row r="318" spans="1:13">
      <c r="A318" t="s">
        <v>352</v>
      </c>
      <c r="B318" t="s">
        <v>380</v>
      </c>
      <c r="C318" t="s">
        <v>381</v>
      </c>
      <c r="D318" t="s">
        <v>47</v>
      </c>
      <c r="E318" t="s">
        <v>41</v>
      </c>
      <c r="F318" s="56" t="s">
        <v>318</v>
      </c>
      <c r="G318" s="56" t="s">
        <v>318</v>
      </c>
      <c r="H318" s="56" t="s">
        <v>318</v>
      </c>
      <c r="I318" s="58">
        <v>129.69830837897069</v>
      </c>
      <c r="J318" s="58">
        <v>131.30121645950652</v>
      </c>
      <c r="K318" s="58">
        <v>132.81564132815475</v>
      </c>
      <c r="L318" s="58">
        <v>134.09519617610988</v>
      </c>
      <c r="M318" s="58">
        <v>135.55746587920763</v>
      </c>
    </row>
    <row r="319" spans="1:13">
      <c r="A319" t="s">
        <v>352</v>
      </c>
      <c r="B319" t="s">
        <v>382</v>
      </c>
      <c r="C319" t="s">
        <v>383</v>
      </c>
      <c r="D319" t="s">
        <v>47</v>
      </c>
      <c r="E319" t="s">
        <v>41</v>
      </c>
      <c r="F319" s="56" t="s">
        <v>318</v>
      </c>
      <c r="G319" s="58">
        <v>0</v>
      </c>
      <c r="H319" s="58">
        <v>0</v>
      </c>
      <c r="I319" s="58">
        <v>431.51160381327475</v>
      </c>
      <c r="J319" s="58">
        <v>575.57334313110027</v>
      </c>
      <c r="K319" s="58">
        <v>615.45005356065542</v>
      </c>
      <c r="L319" s="58">
        <v>809.1427719359433</v>
      </c>
      <c r="M319" s="58">
        <v>985.4833552959916</v>
      </c>
    </row>
    <row r="320" spans="1:13">
      <c r="A320" t="s">
        <v>352</v>
      </c>
      <c r="B320" t="s">
        <v>384</v>
      </c>
      <c r="C320" t="s">
        <v>385</v>
      </c>
      <c r="D320" t="s">
        <v>47</v>
      </c>
      <c r="E320" t="s">
        <v>41</v>
      </c>
      <c r="F320" s="56" t="s">
        <v>318</v>
      </c>
      <c r="G320" s="58">
        <v>0</v>
      </c>
      <c r="H320" s="58">
        <v>0</v>
      </c>
      <c r="I320" s="58">
        <v>406.30221617170196</v>
      </c>
      <c r="J320" s="58">
        <v>462.31059954110373</v>
      </c>
      <c r="K320" s="58">
        <v>499.63011571344214</v>
      </c>
      <c r="L320" s="58">
        <v>500.84193144633127</v>
      </c>
      <c r="M320" s="58">
        <v>717.44222922344659</v>
      </c>
    </row>
    <row r="321" spans="1:13">
      <c r="A321" t="s">
        <v>352</v>
      </c>
      <c r="B321" t="s">
        <v>386</v>
      </c>
      <c r="C321" t="s">
        <v>387</v>
      </c>
      <c r="D321" t="s">
        <v>47</v>
      </c>
      <c r="E321" t="s">
        <v>41</v>
      </c>
      <c r="F321" s="56" t="s">
        <v>318</v>
      </c>
      <c r="G321" s="56" t="s">
        <v>318</v>
      </c>
      <c r="H321" s="56" t="s">
        <v>318</v>
      </c>
      <c r="I321" s="58">
        <v>-66.774381500000004</v>
      </c>
      <c r="J321" s="58">
        <v>14.220852555999997</v>
      </c>
      <c r="K321" s="58">
        <v>14.764444184819999</v>
      </c>
      <c r="L321" s="58">
        <v>7.4034556674938994</v>
      </c>
      <c r="M321" s="58">
        <v>5.4405711108189605</v>
      </c>
    </row>
    <row r="322" spans="1:13">
      <c r="A322" t="s">
        <v>352</v>
      </c>
      <c r="B322" t="s">
        <v>388</v>
      </c>
      <c r="C322" t="s">
        <v>389</v>
      </c>
      <c r="D322" t="s">
        <v>47</v>
      </c>
      <c r="E322" t="s">
        <v>41</v>
      </c>
      <c r="F322" s="56" t="s">
        <v>318</v>
      </c>
      <c r="G322" s="56" t="s">
        <v>318</v>
      </c>
      <c r="H322" s="56" t="s">
        <v>318</v>
      </c>
      <c r="I322" s="58">
        <v>8.9130293999999992</v>
      </c>
      <c r="J322" s="58">
        <v>11.122537436999998</v>
      </c>
      <c r="K322" s="58">
        <v>15.583749070229999</v>
      </c>
      <c r="L322" s="58">
        <v>14.942906654078698</v>
      </c>
      <c r="M322" s="58">
        <v>14.900806324569624</v>
      </c>
    </row>
    <row r="323" spans="1:13">
      <c r="A323" t="s">
        <v>352</v>
      </c>
      <c r="B323" t="s">
        <v>390</v>
      </c>
      <c r="C323" t="s">
        <v>391</v>
      </c>
      <c r="D323" t="s">
        <v>47</v>
      </c>
      <c r="E323" t="s">
        <v>41</v>
      </c>
      <c r="F323" s="56" t="s">
        <v>318</v>
      </c>
      <c r="G323" s="56" t="s">
        <v>318</v>
      </c>
      <c r="H323" s="56" t="s">
        <v>318</v>
      </c>
      <c r="I323" s="58">
        <v>7.8870000000000005</v>
      </c>
      <c r="J323" s="58">
        <v>7.1669999999999998</v>
      </c>
      <c r="K323" s="58">
        <v>7.39</v>
      </c>
      <c r="L323" s="58">
        <v>6.3470000000000004</v>
      </c>
      <c r="M323" s="58">
        <v>5.7090000000000005</v>
      </c>
    </row>
    <row r="324" spans="1:13">
      <c r="A324" t="s">
        <v>352</v>
      </c>
      <c r="B324" t="s">
        <v>392</v>
      </c>
      <c r="C324" t="s">
        <v>393</v>
      </c>
      <c r="D324" t="s">
        <v>47</v>
      </c>
      <c r="E324" t="s">
        <v>41</v>
      </c>
      <c r="F324" s="56" t="s">
        <v>318</v>
      </c>
      <c r="G324" s="56" t="s">
        <v>318</v>
      </c>
      <c r="H324" s="56" t="s">
        <v>318</v>
      </c>
      <c r="I324" s="58">
        <v>0.49</v>
      </c>
      <c r="J324" s="58">
        <v>0.49299999999999999</v>
      </c>
      <c r="K324" s="58">
        <v>0.52600000000000002</v>
      </c>
      <c r="L324" s="58">
        <v>0.54900000000000004</v>
      </c>
      <c r="M324" s="58">
        <v>0.51500000000000001</v>
      </c>
    </row>
    <row r="325" spans="1:13">
      <c r="A325" t="s">
        <v>352</v>
      </c>
      <c r="B325" t="s">
        <v>394</v>
      </c>
      <c r="C325" t="s">
        <v>395</v>
      </c>
      <c r="D325" t="s">
        <v>47</v>
      </c>
      <c r="E325" t="s">
        <v>41</v>
      </c>
      <c r="F325" s="56" t="s">
        <v>318</v>
      </c>
      <c r="G325" s="56" t="s">
        <v>318</v>
      </c>
      <c r="H325" s="56" t="s">
        <v>318</v>
      </c>
      <c r="I325" s="58">
        <v>4.8849999999999998</v>
      </c>
      <c r="J325" s="58">
        <v>4.8279999999999994</v>
      </c>
      <c r="K325" s="58">
        <v>5.7750000000000004</v>
      </c>
      <c r="L325" s="58">
        <v>3.4990000000000001</v>
      </c>
      <c r="M325" s="58">
        <v>3.226</v>
      </c>
    </row>
    <row r="326" spans="1:13">
      <c r="A326" t="s">
        <v>352</v>
      </c>
      <c r="B326" t="s">
        <v>396</v>
      </c>
      <c r="C326" t="s">
        <v>397</v>
      </c>
      <c r="D326" t="s">
        <v>47</v>
      </c>
      <c r="E326" t="s">
        <v>41</v>
      </c>
      <c r="F326" s="56" t="s">
        <v>318</v>
      </c>
      <c r="G326" s="56" t="s">
        <v>318</v>
      </c>
      <c r="H326" s="56" t="s">
        <v>318</v>
      </c>
      <c r="I326" s="58">
        <v>0.11899999999999999</v>
      </c>
      <c r="J326" s="58">
        <v>0.11399999999999999</v>
      </c>
      <c r="K326" s="58">
        <v>0.13300000000000001</v>
      </c>
      <c r="L326" s="58">
        <v>9.1999999999999998E-2</v>
      </c>
      <c r="M326" s="58">
        <v>9.1999999999999998E-2</v>
      </c>
    </row>
    <row r="327" spans="1:13">
      <c r="A327" t="s">
        <v>352</v>
      </c>
      <c r="B327" t="s">
        <v>398</v>
      </c>
      <c r="C327" t="s">
        <v>399</v>
      </c>
      <c r="D327" t="s">
        <v>47</v>
      </c>
      <c r="E327" t="s">
        <v>41</v>
      </c>
      <c r="F327" s="56" t="s">
        <v>318</v>
      </c>
      <c r="G327" s="56" t="s">
        <v>318</v>
      </c>
      <c r="H327" s="56" t="s">
        <v>318</v>
      </c>
      <c r="I327" s="58">
        <v>48.669000000000004</v>
      </c>
      <c r="J327" s="58">
        <v>43.552</v>
      </c>
      <c r="K327" s="58">
        <v>41.058</v>
      </c>
      <c r="L327" s="58">
        <v>38.302</v>
      </c>
      <c r="M327" s="58">
        <v>34.228000000000002</v>
      </c>
    </row>
    <row r="328" spans="1:13">
      <c r="A328" t="s">
        <v>352</v>
      </c>
      <c r="B328" t="s">
        <v>400</v>
      </c>
      <c r="C328" t="s">
        <v>401</v>
      </c>
      <c r="D328" t="s">
        <v>47</v>
      </c>
      <c r="E328" t="s">
        <v>41</v>
      </c>
      <c r="F328" s="56" t="s">
        <v>318</v>
      </c>
      <c r="G328" s="56" t="s">
        <v>318</v>
      </c>
      <c r="H328" s="56" t="s">
        <v>318</v>
      </c>
      <c r="I328" s="58">
        <v>3.6179999999999999</v>
      </c>
      <c r="J328" s="58">
        <v>3.55</v>
      </c>
      <c r="K328" s="58">
        <v>3.6019999999999999</v>
      </c>
      <c r="L328" s="58">
        <v>3.4299999999999997</v>
      </c>
      <c r="M328" s="58">
        <v>3.3529999999999998</v>
      </c>
    </row>
    <row r="329" spans="1:13">
      <c r="A329" t="s">
        <v>352</v>
      </c>
      <c r="B329" t="s">
        <v>402</v>
      </c>
      <c r="C329" t="s">
        <v>403</v>
      </c>
      <c r="D329" t="s">
        <v>47</v>
      </c>
      <c r="E329" t="s">
        <v>41</v>
      </c>
      <c r="F329" s="56" t="s">
        <v>318</v>
      </c>
      <c r="G329" s="56" t="s">
        <v>318</v>
      </c>
      <c r="H329" s="56" t="s">
        <v>318</v>
      </c>
      <c r="I329" s="58">
        <v>4.4470000000000001</v>
      </c>
      <c r="J329" s="58">
        <v>4.6209999999999996</v>
      </c>
      <c r="K329" s="58">
        <v>4.2930000000000001</v>
      </c>
      <c r="L329" s="58">
        <v>4.1219999999999999</v>
      </c>
      <c r="M329" s="58">
        <v>3.984</v>
      </c>
    </row>
    <row r="330" spans="1:13">
      <c r="A330" t="s">
        <v>352</v>
      </c>
      <c r="B330" t="s">
        <v>404</v>
      </c>
      <c r="C330" t="s">
        <v>405</v>
      </c>
      <c r="D330" t="s">
        <v>47</v>
      </c>
      <c r="E330" t="s">
        <v>41</v>
      </c>
      <c r="F330" s="56" t="s">
        <v>318</v>
      </c>
      <c r="G330" s="56" t="s">
        <v>318</v>
      </c>
      <c r="H330" s="56" t="s">
        <v>318</v>
      </c>
      <c r="I330" s="58">
        <v>0.61399999999999999</v>
      </c>
      <c r="J330" s="58">
        <v>0.61599999999999999</v>
      </c>
      <c r="K330" s="58">
        <v>0.41400000000000003</v>
      </c>
      <c r="L330" s="58">
        <v>0.36600000000000005</v>
      </c>
      <c r="M330" s="58">
        <v>0.36899999999999999</v>
      </c>
    </row>
    <row r="331" spans="1:13">
      <c r="A331" t="s">
        <v>352</v>
      </c>
      <c r="B331" t="s">
        <v>406</v>
      </c>
      <c r="C331" t="s">
        <v>407</v>
      </c>
      <c r="D331" t="s">
        <v>47</v>
      </c>
      <c r="E331" t="s">
        <v>41</v>
      </c>
      <c r="F331" s="56" t="s">
        <v>318</v>
      </c>
      <c r="G331" s="56" t="s">
        <v>318</v>
      </c>
      <c r="H331" s="56" t="s">
        <v>318</v>
      </c>
      <c r="I331" s="58">
        <v>0</v>
      </c>
      <c r="J331" s="58">
        <v>0</v>
      </c>
      <c r="K331" s="58">
        <v>0</v>
      </c>
      <c r="L331" s="58">
        <v>0</v>
      </c>
      <c r="M331" s="58">
        <v>0</v>
      </c>
    </row>
    <row r="332" spans="1:13">
      <c r="A332" t="s">
        <v>352</v>
      </c>
      <c r="B332" t="s">
        <v>408</v>
      </c>
      <c r="C332" t="s">
        <v>409</v>
      </c>
      <c r="D332" t="s">
        <v>47</v>
      </c>
      <c r="E332" t="s">
        <v>41</v>
      </c>
      <c r="F332" s="56" t="s">
        <v>318</v>
      </c>
      <c r="G332" s="56" t="s">
        <v>318</v>
      </c>
      <c r="H332" s="56" t="s">
        <v>318</v>
      </c>
      <c r="I332" s="58">
        <v>0</v>
      </c>
      <c r="J332" s="58">
        <v>0</v>
      </c>
      <c r="K332" s="58">
        <v>0</v>
      </c>
      <c r="L332" s="58">
        <v>0</v>
      </c>
      <c r="M332" s="58">
        <v>0</v>
      </c>
    </row>
    <row r="333" spans="1:13">
      <c r="A333" t="s">
        <v>352</v>
      </c>
      <c r="B333" t="s">
        <v>410</v>
      </c>
      <c r="C333" t="s">
        <v>411</v>
      </c>
      <c r="D333" t="s">
        <v>47</v>
      </c>
      <c r="E333" t="s">
        <v>41</v>
      </c>
      <c r="F333" s="56" t="s">
        <v>318</v>
      </c>
      <c r="G333" s="56" t="s">
        <v>318</v>
      </c>
      <c r="H333" s="56" t="s">
        <v>318</v>
      </c>
      <c r="I333" s="58">
        <v>0</v>
      </c>
      <c r="J333" s="58">
        <v>0</v>
      </c>
      <c r="K333" s="58">
        <v>0</v>
      </c>
      <c r="L333" s="58">
        <v>0</v>
      </c>
      <c r="M333" s="58">
        <v>0</v>
      </c>
    </row>
    <row r="334" spans="1:13">
      <c r="A334" t="s">
        <v>352</v>
      </c>
      <c r="B334" t="s">
        <v>412</v>
      </c>
      <c r="C334" t="s">
        <v>413</v>
      </c>
      <c r="D334" t="s">
        <v>47</v>
      </c>
      <c r="E334" t="s">
        <v>41</v>
      </c>
      <c r="F334" s="56" t="s">
        <v>318</v>
      </c>
      <c r="G334" s="56" t="s">
        <v>318</v>
      </c>
      <c r="H334" s="56" t="s">
        <v>318</v>
      </c>
      <c r="I334" s="58">
        <v>6.0999999999999999E-2</v>
      </c>
      <c r="J334" s="58">
        <v>6.0999999999999999E-2</v>
      </c>
      <c r="K334" s="58">
        <v>6.0999999999999999E-2</v>
      </c>
      <c r="L334" s="58">
        <v>6.0999999999999999E-2</v>
      </c>
      <c r="M334" s="58">
        <v>6.0999999999999999E-2</v>
      </c>
    </row>
    <row r="335" spans="1:13">
      <c r="A335" t="s">
        <v>352</v>
      </c>
      <c r="B335" t="s">
        <v>414</v>
      </c>
      <c r="C335" t="s">
        <v>415</v>
      </c>
      <c r="D335" t="s">
        <v>47</v>
      </c>
      <c r="E335" t="s">
        <v>41</v>
      </c>
      <c r="F335" s="56" t="s">
        <v>318</v>
      </c>
      <c r="G335" s="56" t="s">
        <v>318</v>
      </c>
      <c r="H335" s="56" t="s">
        <v>318</v>
      </c>
      <c r="I335" s="58">
        <v>0</v>
      </c>
      <c r="J335" s="58">
        <v>0</v>
      </c>
      <c r="K335" s="58">
        <v>0</v>
      </c>
      <c r="L335" s="58">
        <v>0</v>
      </c>
      <c r="M335" s="58">
        <v>0</v>
      </c>
    </row>
    <row r="336" spans="1:13">
      <c r="A336" t="s">
        <v>352</v>
      </c>
      <c r="B336" t="s">
        <v>416</v>
      </c>
      <c r="C336" t="s">
        <v>417</v>
      </c>
      <c r="D336" t="s">
        <v>47</v>
      </c>
      <c r="E336" t="s">
        <v>41</v>
      </c>
      <c r="F336" s="56" t="s">
        <v>318</v>
      </c>
      <c r="G336" s="56" t="s">
        <v>318</v>
      </c>
      <c r="H336" s="56" t="s">
        <v>318</v>
      </c>
      <c r="I336" s="58">
        <v>0.96599999999999997</v>
      </c>
      <c r="J336" s="58">
        <v>0.96399999999999997</v>
      </c>
      <c r="K336" s="58">
        <v>0.96399999999999997</v>
      </c>
      <c r="L336" s="58">
        <v>0.96399999999999997</v>
      </c>
      <c r="M336" s="58">
        <v>0.96399999999999997</v>
      </c>
    </row>
    <row r="337" spans="1:13">
      <c r="A337" t="s">
        <v>352</v>
      </c>
      <c r="B337" t="s">
        <v>418</v>
      </c>
      <c r="C337" t="s">
        <v>419</v>
      </c>
      <c r="D337" t="s">
        <v>47</v>
      </c>
      <c r="E337" t="s">
        <v>41</v>
      </c>
      <c r="F337" s="56" t="s">
        <v>318</v>
      </c>
      <c r="G337" s="56" t="s">
        <v>318</v>
      </c>
      <c r="H337" s="56" t="s">
        <v>318</v>
      </c>
      <c r="I337" s="58">
        <v>0</v>
      </c>
      <c r="J337" s="58">
        <v>0</v>
      </c>
      <c r="K337" s="58">
        <v>0</v>
      </c>
      <c r="L337" s="58">
        <v>0</v>
      </c>
      <c r="M337" s="58">
        <v>0</v>
      </c>
    </row>
    <row r="338" spans="1:13">
      <c r="A338" t="s">
        <v>352</v>
      </c>
      <c r="B338" t="s">
        <v>420</v>
      </c>
      <c r="C338" t="s">
        <v>421</v>
      </c>
      <c r="D338" t="s">
        <v>47</v>
      </c>
      <c r="E338" t="s">
        <v>41</v>
      </c>
      <c r="F338" s="56" t="s">
        <v>318</v>
      </c>
      <c r="G338" s="56" t="s">
        <v>318</v>
      </c>
      <c r="H338" s="56" t="s">
        <v>318</v>
      </c>
      <c r="I338" s="58">
        <v>2.488</v>
      </c>
      <c r="J338" s="58">
        <v>2.488</v>
      </c>
      <c r="K338" s="58">
        <v>2.488</v>
      </c>
      <c r="L338" s="58">
        <v>2.488</v>
      </c>
      <c r="M338" s="58">
        <v>2.488</v>
      </c>
    </row>
    <row r="339" spans="1:13">
      <c r="A339" t="s">
        <v>352</v>
      </c>
      <c r="B339" t="s">
        <v>422</v>
      </c>
      <c r="C339" t="s">
        <v>423</v>
      </c>
      <c r="D339" t="s">
        <v>47</v>
      </c>
      <c r="E339" t="s">
        <v>41</v>
      </c>
      <c r="F339" s="56" t="s">
        <v>318</v>
      </c>
      <c r="G339" s="56" t="s">
        <v>318</v>
      </c>
      <c r="H339" s="56" t="s">
        <v>318</v>
      </c>
      <c r="I339" s="58">
        <v>0</v>
      </c>
      <c r="J339" s="58">
        <v>0</v>
      </c>
      <c r="K339" s="58">
        <v>0</v>
      </c>
      <c r="L339" s="58">
        <v>0</v>
      </c>
      <c r="M339" s="58">
        <v>0</v>
      </c>
    </row>
    <row r="340" spans="1:13">
      <c r="A340" t="s">
        <v>352</v>
      </c>
      <c r="B340" t="s">
        <v>424</v>
      </c>
      <c r="C340" t="s">
        <v>425</v>
      </c>
      <c r="D340" t="s">
        <v>47</v>
      </c>
      <c r="E340" t="s">
        <v>41</v>
      </c>
      <c r="F340" s="56" t="s">
        <v>318</v>
      </c>
      <c r="G340" s="56" t="s">
        <v>318</v>
      </c>
      <c r="H340" s="56" t="s">
        <v>318</v>
      </c>
      <c r="I340" s="58">
        <v>1.8519999999999999</v>
      </c>
      <c r="J340" s="58">
        <v>1.855</v>
      </c>
      <c r="K340" s="58">
        <v>1.8599999999999999</v>
      </c>
      <c r="L340" s="58">
        <v>1.8639999999999999</v>
      </c>
      <c r="M340" s="58">
        <v>1.867</v>
      </c>
    </row>
    <row r="341" spans="1:13">
      <c r="A341" t="s">
        <v>352</v>
      </c>
      <c r="B341" t="s">
        <v>426</v>
      </c>
      <c r="C341" t="s">
        <v>427</v>
      </c>
      <c r="D341" t="s">
        <v>47</v>
      </c>
      <c r="E341" t="s">
        <v>41</v>
      </c>
      <c r="F341" s="56" t="s">
        <v>318</v>
      </c>
      <c r="G341" s="56" t="s">
        <v>318</v>
      </c>
      <c r="H341" s="56" t="s">
        <v>318</v>
      </c>
      <c r="I341" s="58">
        <v>0</v>
      </c>
      <c r="J341" s="58">
        <v>0</v>
      </c>
      <c r="K341" s="58">
        <v>0</v>
      </c>
      <c r="L341" s="58">
        <v>0</v>
      </c>
      <c r="M341" s="58">
        <v>0</v>
      </c>
    </row>
    <row r="342" spans="1:13">
      <c r="A342" t="s">
        <v>352</v>
      </c>
      <c r="B342" t="s">
        <v>428</v>
      </c>
      <c r="C342" t="s">
        <v>429</v>
      </c>
      <c r="D342" t="s">
        <v>47</v>
      </c>
      <c r="E342" t="s">
        <v>41</v>
      </c>
      <c r="F342" s="56" t="s">
        <v>318</v>
      </c>
      <c r="G342" s="56" t="s">
        <v>318</v>
      </c>
      <c r="H342" s="56" t="s">
        <v>318</v>
      </c>
      <c r="I342" s="58">
        <v>2.2090000000000001</v>
      </c>
      <c r="J342" s="58">
        <v>2.206</v>
      </c>
      <c r="K342" s="58">
        <v>2.2069999999999999</v>
      </c>
      <c r="L342" s="58">
        <v>2.2090000000000001</v>
      </c>
      <c r="M342" s="58">
        <v>2.2080000000000002</v>
      </c>
    </row>
    <row r="343" spans="1:13">
      <c r="A343" t="s">
        <v>352</v>
      </c>
      <c r="B343" t="s">
        <v>430</v>
      </c>
      <c r="C343" t="s">
        <v>431</v>
      </c>
      <c r="D343" t="s">
        <v>47</v>
      </c>
      <c r="E343" t="s">
        <v>41</v>
      </c>
      <c r="F343" s="56" t="s">
        <v>318</v>
      </c>
      <c r="G343" s="56" t="s">
        <v>318</v>
      </c>
      <c r="H343" s="56" t="s">
        <v>318</v>
      </c>
      <c r="I343" s="58">
        <v>48.716536006115767</v>
      </c>
      <c r="J343" s="58">
        <v>42.871572174191378</v>
      </c>
      <c r="K343" s="58">
        <v>40.590909031225543</v>
      </c>
      <c r="L343" s="58">
        <v>35.075174779639958</v>
      </c>
      <c r="M343" s="58">
        <v>29.010862675720279</v>
      </c>
    </row>
    <row r="344" spans="1:13">
      <c r="A344" t="s">
        <v>352</v>
      </c>
      <c r="B344" t="s">
        <v>432</v>
      </c>
      <c r="C344" t="s">
        <v>433</v>
      </c>
      <c r="D344" t="s">
        <v>47</v>
      </c>
      <c r="E344" t="s">
        <v>41</v>
      </c>
      <c r="F344" s="56" t="s">
        <v>318</v>
      </c>
      <c r="G344" s="56" t="s">
        <v>318</v>
      </c>
      <c r="H344" s="56" t="s">
        <v>318</v>
      </c>
      <c r="I344" s="58">
        <v>43.703431521717874</v>
      </c>
      <c r="J344" s="58">
        <v>39.381348874503743</v>
      </c>
      <c r="K344" s="58">
        <v>37.352854008174759</v>
      </c>
      <c r="L344" s="58">
        <v>35.057324154655497</v>
      </c>
      <c r="M344" s="58">
        <v>31.484881544208239</v>
      </c>
    </row>
    <row r="345" spans="1:13">
      <c r="A345" t="s">
        <v>352</v>
      </c>
      <c r="B345" t="s">
        <v>434</v>
      </c>
      <c r="C345" t="s">
        <v>435</v>
      </c>
      <c r="D345" t="s">
        <v>47</v>
      </c>
      <c r="E345" t="s">
        <v>41</v>
      </c>
      <c r="F345" s="56" t="s">
        <v>318</v>
      </c>
      <c r="G345" s="56" t="s">
        <v>318</v>
      </c>
      <c r="H345" s="56" t="s">
        <v>318</v>
      </c>
      <c r="I345" s="58">
        <v>1.4530973540855847</v>
      </c>
      <c r="J345" s="58">
        <v>1.2787561103274274</v>
      </c>
      <c r="K345" s="58">
        <v>1.2107294021438215</v>
      </c>
      <c r="L345" s="58">
        <v>1.0462082866480058</v>
      </c>
      <c r="M345" s="58">
        <v>0.8653244103508767</v>
      </c>
    </row>
    <row r="346" spans="1:13">
      <c r="A346" t="s">
        <v>352</v>
      </c>
      <c r="B346" t="s">
        <v>436</v>
      </c>
      <c r="C346" t="s">
        <v>437</v>
      </c>
      <c r="D346" t="s">
        <v>47</v>
      </c>
      <c r="E346" t="s">
        <v>41</v>
      </c>
      <c r="F346" s="56" t="s">
        <v>318</v>
      </c>
      <c r="G346" s="56" t="s">
        <v>318</v>
      </c>
      <c r="H346" s="56" t="s">
        <v>318</v>
      </c>
      <c r="I346" s="58">
        <v>1.3035684782821271</v>
      </c>
      <c r="J346" s="58">
        <v>1.1746511254962548</v>
      </c>
      <c r="K346" s="58">
        <v>1.1141459918252401</v>
      </c>
      <c r="L346" s="58">
        <v>1.0456758453444936</v>
      </c>
      <c r="M346" s="58">
        <v>0.93911845579175868</v>
      </c>
    </row>
    <row r="347" spans="1:13">
      <c r="A347" t="s">
        <v>352</v>
      </c>
      <c r="B347" t="s">
        <v>438</v>
      </c>
      <c r="C347" t="s">
        <v>439</v>
      </c>
      <c r="D347" t="s">
        <v>47</v>
      </c>
      <c r="E347" t="s">
        <v>41</v>
      </c>
      <c r="F347" s="56" t="s">
        <v>318</v>
      </c>
      <c r="G347" s="56" t="s">
        <v>318</v>
      </c>
      <c r="H347" s="56" t="s">
        <v>318</v>
      </c>
      <c r="I347" s="58">
        <v>23.061097395337999</v>
      </c>
      <c r="J347" s="58">
        <v>23.395962917498352</v>
      </c>
      <c r="K347" s="58">
        <v>22.524705296028447</v>
      </c>
      <c r="L347" s="58">
        <v>19.514229000365546</v>
      </c>
      <c r="M347" s="58">
        <v>18.689234122649452</v>
      </c>
    </row>
    <row r="348" spans="1:13">
      <c r="A348" t="s">
        <v>352</v>
      </c>
      <c r="B348" t="s">
        <v>440</v>
      </c>
      <c r="C348" t="s">
        <v>441</v>
      </c>
      <c r="D348" t="s">
        <v>47</v>
      </c>
      <c r="E348" t="s">
        <v>41</v>
      </c>
      <c r="F348" s="56" t="s">
        <v>318</v>
      </c>
      <c r="G348" s="56" t="s">
        <v>318</v>
      </c>
      <c r="H348" s="56" t="s">
        <v>318</v>
      </c>
      <c r="I348" s="58">
        <v>16.64844738242051</v>
      </c>
      <c r="J348" s="58">
        <v>7.79987975363969</v>
      </c>
      <c r="K348" s="58">
        <v>6.9006581111788554</v>
      </c>
      <c r="L348" s="58">
        <v>6.5904123243024637</v>
      </c>
      <c r="M348" s="58">
        <v>6.4229923533655819</v>
      </c>
    </row>
    <row r="349" spans="1:13">
      <c r="A349" t="s">
        <v>352</v>
      </c>
      <c r="B349" t="s">
        <v>442</v>
      </c>
      <c r="C349" t="s">
        <v>443</v>
      </c>
      <c r="D349" t="s">
        <v>47</v>
      </c>
      <c r="E349" t="s">
        <v>41</v>
      </c>
      <c r="F349" s="56" t="s">
        <v>318</v>
      </c>
      <c r="G349" s="56" t="s">
        <v>318</v>
      </c>
      <c r="H349" s="56" t="s">
        <v>318</v>
      </c>
      <c r="I349" s="58">
        <v>1.4326274410601099</v>
      </c>
      <c r="J349" s="58">
        <v>1.4534303338230896</v>
      </c>
      <c r="K349" s="58">
        <v>1.3993050875109656</v>
      </c>
      <c r="L349" s="58">
        <v>1.2122848916420756</v>
      </c>
      <c r="M349" s="58">
        <v>1.1610336315529075</v>
      </c>
    </row>
    <row r="350" spans="1:13">
      <c r="A350" t="s">
        <v>352</v>
      </c>
      <c r="B350" t="s">
        <v>444</v>
      </c>
      <c r="C350" t="s">
        <v>445</v>
      </c>
      <c r="D350" t="s">
        <v>47</v>
      </c>
      <c r="E350" t="s">
        <v>41</v>
      </c>
      <c r="F350" s="56" t="s">
        <v>318</v>
      </c>
      <c r="G350" s="56" t="s">
        <v>318</v>
      </c>
      <c r="H350" s="56" t="s">
        <v>318</v>
      </c>
      <c r="I350" s="58">
        <v>1.0342535813548348</v>
      </c>
      <c r="J350" s="58">
        <v>0.48455290658858136</v>
      </c>
      <c r="K350" s="58">
        <v>0.42869044789895427</v>
      </c>
      <c r="L350" s="58">
        <v>0.40941701003375292</v>
      </c>
      <c r="M350" s="58">
        <v>0.39901635821593651</v>
      </c>
    </row>
    <row r="351" spans="1:13">
      <c r="A351" t="s">
        <v>352</v>
      </c>
      <c r="B351" t="s">
        <v>446</v>
      </c>
      <c r="C351" t="s">
        <v>447</v>
      </c>
      <c r="D351" t="s">
        <v>47</v>
      </c>
      <c r="E351" t="s">
        <v>41</v>
      </c>
      <c r="F351" s="56" t="s">
        <v>318</v>
      </c>
      <c r="G351" s="56" t="s">
        <v>318</v>
      </c>
      <c r="H351" s="56" t="s">
        <v>318</v>
      </c>
      <c r="I351" s="56" t="s">
        <v>318</v>
      </c>
      <c r="J351" s="56" t="s">
        <v>318</v>
      </c>
      <c r="K351" s="56" t="s">
        <v>318</v>
      </c>
      <c r="L351" s="56" t="s">
        <v>318</v>
      </c>
      <c r="M351" s="56" t="s">
        <v>318</v>
      </c>
    </row>
    <row r="352" spans="1:13">
      <c r="A352" t="s">
        <v>352</v>
      </c>
      <c r="B352" t="s">
        <v>448</v>
      </c>
      <c r="C352" t="s">
        <v>449</v>
      </c>
      <c r="D352" t="s">
        <v>47</v>
      </c>
      <c r="E352" t="s">
        <v>41</v>
      </c>
      <c r="F352" s="56" t="s">
        <v>318</v>
      </c>
      <c r="G352" s="56" t="s">
        <v>318</v>
      </c>
      <c r="H352" s="56" t="s">
        <v>318</v>
      </c>
      <c r="I352" s="56" t="s">
        <v>318</v>
      </c>
      <c r="J352" s="56" t="s">
        <v>318</v>
      </c>
      <c r="K352" s="56" t="s">
        <v>318</v>
      </c>
      <c r="L352" s="56" t="s">
        <v>318</v>
      </c>
      <c r="M352" s="56" t="s">
        <v>318</v>
      </c>
    </row>
    <row r="353" spans="1:13">
      <c r="A353" t="s">
        <v>352</v>
      </c>
      <c r="B353" t="s">
        <v>450</v>
      </c>
      <c r="C353" t="s">
        <v>451</v>
      </c>
      <c r="D353" t="s">
        <v>47</v>
      </c>
      <c r="E353" t="s">
        <v>41</v>
      </c>
      <c r="F353" s="56" t="s">
        <v>318</v>
      </c>
      <c r="G353" s="56" t="s">
        <v>318</v>
      </c>
      <c r="H353" s="56" t="s">
        <v>318</v>
      </c>
      <c r="I353" s="56" t="s">
        <v>318</v>
      </c>
      <c r="J353" s="56" t="s">
        <v>318</v>
      </c>
      <c r="K353" s="56" t="s">
        <v>318</v>
      </c>
      <c r="L353" s="56" t="s">
        <v>318</v>
      </c>
      <c r="M353" s="56" t="s">
        <v>318</v>
      </c>
    </row>
    <row r="354" spans="1:13">
      <c r="A354" t="s">
        <v>352</v>
      </c>
      <c r="B354" t="s">
        <v>452</v>
      </c>
      <c r="C354" t="s">
        <v>453</v>
      </c>
      <c r="D354" t="s">
        <v>47</v>
      </c>
      <c r="E354" t="s">
        <v>41</v>
      </c>
      <c r="F354" s="56" t="s">
        <v>318</v>
      </c>
      <c r="G354" s="56" t="s">
        <v>318</v>
      </c>
      <c r="H354" s="56" t="s">
        <v>318</v>
      </c>
      <c r="I354" s="56" t="s">
        <v>318</v>
      </c>
      <c r="J354" s="56" t="s">
        <v>318</v>
      </c>
      <c r="K354" s="56" t="s">
        <v>318</v>
      </c>
      <c r="L354" s="56" t="s">
        <v>318</v>
      </c>
      <c r="M354" s="56" t="s">
        <v>318</v>
      </c>
    </row>
    <row r="355" spans="1:13">
      <c r="A355" t="s">
        <v>352</v>
      </c>
      <c r="B355" t="s">
        <v>454</v>
      </c>
      <c r="C355" t="s">
        <v>455</v>
      </c>
      <c r="D355" t="s">
        <v>47</v>
      </c>
      <c r="E355" t="s">
        <v>41</v>
      </c>
      <c r="F355" s="56" t="s">
        <v>318</v>
      </c>
      <c r="G355" s="56" t="s">
        <v>318</v>
      </c>
      <c r="H355" s="56" t="s">
        <v>318</v>
      </c>
      <c r="I355" s="56" t="s">
        <v>318</v>
      </c>
      <c r="J355" s="56" t="s">
        <v>318</v>
      </c>
      <c r="K355" s="56" t="s">
        <v>318</v>
      </c>
      <c r="L355" s="56" t="s">
        <v>318</v>
      </c>
      <c r="M355" s="56" t="s">
        <v>318</v>
      </c>
    </row>
    <row r="356" spans="1:13">
      <c r="A356" t="s">
        <v>352</v>
      </c>
      <c r="B356" t="s">
        <v>456</v>
      </c>
      <c r="C356" t="s">
        <v>457</v>
      </c>
      <c r="D356" t="s">
        <v>47</v>
      </c>
      <c r="E356" t="s">
        <v>41</v>
      </c>
      <c r="F356" s="56" t="s">
        <v>318</v>
      </c>
      <c r="G356" s="56" t="s">
        <v>318</v>
      </c>
      <c r="H356" s="56" t="s">
        <v>318</v>
      </c>
      <c r="I356" s="56" t="s">
        <v>318</v>
      </c>
      <c r="J356" s="56" t="s">
        <v>318</v>
      </c>
      <c r="K356" s="56" t="s">
        <v>318</v>
      </c>
      <c r="L356" s="56" t="s">
        <v>318</v>
      </c>
      <c r="M356" s="56" t="s">
        <v>318</v>
      </c>
    </row>
    <row r="357" spans="1:13">
      <c r="A357" t="s">
        <v>352</v>
      </c>
      <c r="B357" t="s">
        <v>458</v>
      </c>
      <c r="C357" t="s">
        <v>459</v>
      </c>
      <c r="D357" t="s">
        <v>47</v>
      </c>
      <c r="E357" t="s">
        <v>41</v>
      </c>
      <c r="F357" s="56" t="s">
        <v>318</v>
      </c>
      <c r="G357" s="56" t="s">
        <v>318</v>
      </c>
      <c r="H357" s="56" t="s">
        <v>318</v>
      </c>
      <c r="I357" s="56" t="s">
        <v>318</v>
      </c>
      <c r="J357" s="56" t="s">
        <v>318</v>
      </c>
      <c r="K357" s="56" t="s">
        <v>318</v>
      </c>
      <c r="L357" s="56" t="s">
        <v>318</v>
      </c>
      <c r="M357" s="56" t="s">
        <v>318</v>
      </c>
    </row>
    <row r="358" spans="1:13">
      <c r="A358" t="s">
        <v>352</v>
      </c>
      <c r="B358" t="s">
        <v>460</v>
      </c>
      <c r="C358" t="s">
        <v>461</v>
      </c>
      <c r="D358" t="s">
        <v>47</v>
      </c>
      <c r="E358" t="s">
        <v>41</v>
      </c>
      <c r="F358" s="56" t="s">
        <v>318</v>
      </c>
      <c r="G358" s="56" t="s">
        <v>318</v>
      </c>
      <c r="H358" s="56" t="s">
        <v>318</v>
      </c>
      <c r="I358" s="56" t="s">
        <v>318</v>
      </c>
      <c r="J358" s="56" t="s">
        <v>318</v>
      </c>
      <c r="K358" s="56" t="s">
        <v>318</v>
      </c>
      <c r="L358" s="56" t="s">
        <v>318</v>
      </c>
      <c r="M358" s="56" t="s">
        <v>318</v>
      </c>
    </row>
    <row r="359" spans="1:13">
      <c r="A359" t="s">
        <v>353</v>
      </c>
      <c r="B359" t="s">
        <v>374</v>
      </c>
      <c r="C359" t="s">
        <v>375</v>
      </c>
      <c r="D359" t="s">
        <v>47</v>
      </c>
      <c r="E359" t="s">
        <v>41</v>
      </c>
      <c r="F359" s="56" t="s">
        <v>318</v>
      </c>
      <c r="G359" s="56" t="s">
        <v>318</v>
      </c>
      <c r="H359" s="56" t="s">
        <v>318</v>
      </c>
      <c r="I359" s="58">
        <v>80.596354129432711</v>
      </c>
      <c r="J359" s="58">
        <v>84.159567218657216</v>
      </c>
      <c r="K359" s="58">
        <v>83.332365989053301</v>
      </c>
      <c r="L359" s="58">
        <v>82.47297454536789</v>
      </c>
      <c r="M359" s="58">
        <v>82.415593449780431</v>
      </c>
    </row>
    <row r="360" spans="1:13">
      <c r="A360" t="s">
        <v>353</v>
      </c>
      <c r="B360" t="s">
        <v>376</v>
      </c>
      <c r="C360" t="s">
        <v>377</v>
      </c>
      <c r="D360" t="s">
        <v>47</v>
      </c>
      <c r="E360" t="s">
        <v>41</v>
      </c>
      <c r="F360" s="56" t="s">
        <v>318</v>
      </c>
      <c r="G360" s="56" t="s">
        <v>318</v>
      </c>
      <c r="H360" s="56" t="s">
        <v>318</v>
      </c>
      <c r="I360" s="58">
        <v>521.26446837792139</v>
      </c>
      <c r="J360" s="58">
        <v>527.41773456568819</v>
      </c>
      <c r="K360" s="58">
        <v>523.35398512667325</v>
      </c>
      <c r="L360" s="58">
        <v>518.95598125702372</v>
      </c>
      <c r="M360" s="58">
        <v>519.892175926101</v>
      </c>
    </row>
    <row r="361" spans="1:13">
      <c r="A361" t="s">
        <v>353</v>
      </c>
      <c r="B361" t="s">
        <v>378</v>
      </c>
      <c r="C361" t="s">
        <v>379</v>
      </c>
      <c r="D361" t="s">
        <v>47</v>
      </c>
      <c r="E361" t="s">
        <v>41</v>
      </c>
      <c r="F361" s="56" t="s">
        <v>318</v>
      </c>
      <c r="G361" s="56" t="s">
        <v>318</v>
      </c>
      <c r="H361" s="56" t="s">
        <v>318</v>
      </c>
      <c r="I361" s="58">
        <v>569.78595078855312</v>
      </c>
      <c r="J361" s="58">
        <v>557.34187728616541</v>
      </c>
      <c r="K361" s="58">
        <v>547.92913047559637</v>
      </c>
      <c r="L361" s="58">
        <v>538.22773202271014</v>
      </c>
      <c r="M361" s="58">
        <v>530.0432887848981</v>
      </c>
    </row>
    <row r="362" spans="1:13">
      <c r="A362" t="s">
        <v>353</v>
      </c>
      <c r="B362" t="s">
        <v>380</v>
      </c>
      <c r="C362" t="s">
        <v>381</v>
      </c>
      <c r="D362" t="s">
        <v>47</v>
      </c>
      <c r="E362" t="s">
        <v>41</v>
      </c>
      <c r="F362" s="56" t="s">
        <v>318</v>
      </c>
      <c r="G362" s="56" t="s">
        <v>318</v>
      </c>
      <c r="H362" s="56" t="s">
        <v>318</v>
      </c>
      <c r="I362" s="58">
        <v>97.57271593882524</v>
      </c>
      <c r="J362" s="58">
        <v>99.892084443046471</v>
      </c>
      <c r="K362" s="58">
        <v>101.15989400466745</v>
      </c>
      <c r="L362" s="58">
        <v>102.2579373494426</v>
      </c>
      <c r="M362" s="58">
        <v>103.76579248461825</v>
      </c>
    </row>
    <row r="363" spans="1:13">
      <c r="A363" t="s">
        <v>353</v>
      </c>
      <c r="B363" t="s">
        <v>382</v>
      </c>
      <c r="C363" t="s">
        <v>383</v>
      </c>
      <c r="D363" t="s">
        <v>47</v>
      </c>
      <c r="E363" t="s">
        <v>41</v>
      </c>
      <c r="F363" s="56" t="s">
        <v>318</v>
      </c>
      <c r="G363" s="58">
        <v>15.507589650428324</v>
      </c>
      <c r="H363" s="58">
        <v>238.94077291792922</v>
      </c>
      <c r="I363" s="58">
        <v>769.05882592171474</v>
      </c>
      <c r="J363" s="58">
        <v>991.59684498805677</v>
      </c>
      <c r="K363" s="58">
        <v>1216.1998861512782</v>
      </c>
      <c r="L363" s="58">
        <v>998.29653248926979</v>
      </c>
      <c r="M363" s="58">
        <v>444.5583754809183</v>
      </c>
    </row>
    <row r="364" spans="1:13">
      <c r="A364" t="s">
        <v>353</v>
      </c>
      <c r="B364" t="s">
        <v>384</v>
      </c>
      <c r="C364" t="s">
        <v>385</v>
      </c>
      <c r="D364" t="s">
        <v>47</v>
      </c>
      <c r="E364" t="s">
        <v>41</v>
      </c>
      <c r="F364" s="56" t="s">
        <v>318</v>
      </c>
      <c r="G364" s="58">
        <v>2.4795132619432989</v>
      </c>
      <c r="H364" s="58">
        <v>20.546876701678759</v>
      </c>
      <c r="I364" s="58">
        <v>203.13460077620383</v>
      </c>
      <c r="J364" s="58">
        <v>202.90040135733327</v>
      </c>
      <c r="K364" s="58">
        <v>266.04449814857071</v>
      </c>
      <c r="L364" s="58">
        <v>210.53270095053335</v>
      </c>
      <c r="M364" s="58">
        <v>169.43984686584128</v>
      </c>
    </row>
    <row r="365" spans="1:13">
      <c r="A365" t="s">
        <v>353</v>
      </c>
      <c r="B365" t="s">
        <v>386</v>
      </c>
      <c r="C365" t="s">
        <v>387</v>
      </c>
      <c r="D365" t="s">
        <v>47</v>
      </c>
      <c r="E365" t="s">
        <v>41</v>
      </c>
      <c r="F365" s="56" t="s">
        <v>318</v>
      </c>
      <c r="G365" s="56" t="s">
        <v>318</v>
      </c>
      <c r="H365" s="56" t="s">
        <v>318</v>
      </c>
      <c r="I365" s="58">
        <v>0</v>
      </c>
      <c r="J365" s="58">
        <v>0</v>
      </c>
      <c r="K365" s="58">
        <v>0</v>
      </c>
      <c r="L365" s="58">
        <v>0</v>
      </c>
      <c r="M365" s="58">
        <v>0</v>
      </c>
    </row>
    <row r="366" spans="1:13">
      <c r="A366" t="s">
        <v>353</v>
      </c>
      <c r="B366" t="s">
        <v>388</v>
      </c>
      <c r="C366" t="s">
        <v>389</v>
      </c>
      <c r="D366" t="s">
        <v>47</v>
      </c>
      <c r="E366" t="s">
        <v>41</v>
      </c>
      <c r="F366" s="56" t="s">
        <v>318</v>
      </c>
      <c r="G366" s="56" t="s">
        <v>318</v>
      </c>
      <c r="H366" s="56" t="s">
        <v>318</v>
      </c>
      <c r="I366" s="58">
        <v>0</v>
      </c>
      <c r="J366" s="58">
        <v>0</v>
      </c>
      <c r="K366" s="58">
        <v>0</v>
      </c>
      <c r="L366" s="58">
        <v>0</v>
      </c>
      <c r="M366" s="58">
        <v>0</v>
      </c>
    </row>
    <row r="367" spans="1:13">
      <c r="A367" t="s">
        <v>353</v>
      </c>
      <c r="B367" t="s">
        <v>390</v>
      </c>
      <c r="C367" t="s">
        <v>391</v>
      </c>
      <c r="D367" t="s">
        <v>47</v>
      </c>
      <c r="E367" t="s">
        <v>41</v>
      </c>
      <c r="F367" s="56" t="s">
        <v>318</v>
      </c>
      <c r="G367" s="56" t="s">
        <v>318</v>
      </c>
      <c r="H367" s="56" t="s">
        <v>318</v>
      </c>
      <c r="I367" s="58">
        <v>0</v>
      </c>
      <c r="J367" s="58">
        <v>0</v>
      </c>
      <c r="K367" s="58">
        <v>0</v>
      </c>
      <c r="L367" s="58">
        <v>0</v>
      </c>
      <c r="M367" s="58">
        <v>0</v>
      </c>
    </row>
    <row r="368" spans="1:13">
      <c r="A368" t="s">
        <v>353</v>
      </c>
      <c r="B368" t="s">
        <v>392</v>
      </c>
      <c r="C368" t="s">
        <v>393</v>
      </c>
      <c r="D368" t="s">
        <v>47</v>
      </c>
      <c r="E368" t="s">
        <v>41</v>
      </c>
      <c r="F368" s="56" t="s">
        <v>318</v>
      </c>
      <c r="G368" s="56" t="s">
        <v>318</v>
      </c>
      <c r="H368" s="56" t="s">
        <v>318</v>
      </c>
      <c r="I368" s="58">
        <v>26.552139058267848</v>
      </c>
      <c r="J368" s="58">
        <v>26.552139058267848</v>
      </c>
      <c r="K368" s="58">
        <v>26.552139058267848</v>
      </c>
      <c r="L368" s="58">
        <v>26.552139058267848</v>
      </c>
      <c r="M368" s="58">
        <v>26.552139058267848</v>
      </c>
    </row>
    <row r="369" spans="1:13">
      <c r="A369" t="s">
        <v>353</v>
      </c>
      <c r="B369" t="s">
        <v>394</v>
      </c>
      <c r="C369" t="s">
        <v>395</v>
      </c>
      <c r="D369" t="s">
        <v>47</v>
      </c>
      <c r="E369" t="s">
        <v>41</v>
      </c>
      <c r="F369" s="56" t="s">
        <v>318</v>
      </c>
      <c r="G369" s="56" t="s">
        <v>318</v>
      </c>
      <c r="H369" s="56" t="s">
        <v>318</v>
      </c>
      <c r="I369" s="58">
        <v>0</v>
      </c>
      <c r="J369" s="58">
        <v>0</v>
      </c>
      <c r="K369" s="58">
        <v>0</v>
      </c>
      <c r="L369" s="58">
        <v>0</v>
      </c>
      <c r="M369" s="58">
        <v>0</v>
      </c>
    </row>
    <row r="370" spans="1:13">
      <c r="A370" t="s">
        <v>353</v>
      </c>
      <c r="B370" t="s">
        <v>396</v>
      </c>
      <c r="C370" t="s">
        <v>397</v>
      </c>
      <c r="D370" t="s">
        <v>47</v>
      </c>
      <c r="E370" t="s">
        <v>41</v>
      </c>
      <c r="F370" s="56" t="s">
        <v>318</v>
      </c>
      <c r="G370" s="56" t="s">
        <v>318</v>
      </c>
      <c r="H370" s="56" t="s">
        <v>318</v>
      </c>
      <c r="I370" s="58">
        <v>30.775635236810416</v>
      </c>
      <c r="J370" s="58">
        <v>30.775635236810416</v>
      </c>
      <c r="K370" s="58">
        <v>30.775635236810416</v>
      </c>
      <c r="L370" s="58">
        <v>30.775635236810416</v>
      </c>
      <c r="M370" s="58">
        <v>30.775635236810416</v>
      </c>
    </row>
    <row r="371" spans="1:13">
      <c r="A371" t="s">
        <v>353</v>
      </c>
      <c r="B371" t="s">
        <v>398</v>
      </c>
      <c r="C371" t="s">
        <v>399</v>
      </c>
      <c r="D371" t="s">
        <v>47</v>
      </c>
      <c r="E371" t="s">
        <v>41</v>
      </c>
      <c r="F371" s="56" t="s">
        <v>318</v>
      </c>
      <c r="G371" s="56" t="s">
        <v>318</v>
      </c>
      <c r="H371" s="56" t="s">
        <v>318</v>
      </c>
      <c r="I371" s="58">
        <v>23.187263756126356</v>
      </c>
      <c r="J371" s="58">
        <v>27.09554235016747</v>
      </c>
      <c r="K371" s="58">
        <v>30.747018735896646</v>
      </c>
      <c r="L371" s="58">
        <v>30.306925320521273</v>
      </c>
      <c r="M371" s="58">
        <v>30.461931183064983</v>
      </c>
    </row>
    <row r="372" spans="1:13">
      <c r="A372" t="s">
        <v>353</v>
      </c>
      <c r="B372" t="s">
        <v>400</v>
      </c>
      <c r="C372" t="s">
        <v>401</v>
      </c>
      <c r="D372" t="s">
        <v>47</v>
      </c>
      <c r="E372" t="s">
        <v>41</v>
      </c>
      <c r="F372" s="56" t="s">
        <v>318</v>
      </c>
      <c r="G372" s="56" t="s">
        <v>318</v>
      </c>
      <c r="H372" s="56" t="s">
        <v>318</v>
      </c>
      <c r="I372" s="58">
        <v>0.10700075887402707</v>
      </c>
      <c r="J372" s="58">
        <v>0.13007958003913353</v>
      </c>
      <c r="K372" s="58">
        <v>0.1516419555113786</v>
      </c>
      <c r="L372" s="58">
        <v>0.14904315479003927</v>
      </c>
      <c r="M372" s="58">
        <v>0.14995848170318293</v>
      </c>
    </row>
    <row r="373" spans="1:13">
      <c r="A373" t="s">
        <v>353</v>
      </c>
      <c r="B373" t="s">
        <v>402</v>
      </c>
      <c r="C373" t="s">
        <v>403</v>
      </c>
      <c r="D373" t="s">
        <v>47</v>
      </c>
      <c r="E373" t="s">
        <v>41</v>
      </c>
      <c r="F373" s="56" t="s">
        <v>318</v>
      </c>
      <c r="G373" s="56" t="s">
        <v>318</v>
      </c>
      <c r="H373" s="56" t="s">
        <v>318</v>
      </c>
      <c r="I373" s="58">
        <v>3.044878522769916</v>
      </c>
      <c r="J373" s="58">
        <v>3.044878522769916</v>
      </c>
      <c r="K373" s="58">
        <v>3.044878522769916</v>
      </c>
      <c r="L373" s="58">
        <v>3.044878522769916</v>
      </c>
      <c r="M373" s="58">
        <v>3.044878522769916</v>
      </c>
    </row>
    <row r="374" spans="1:13">
      <c r="A374" t="s">
        <v>353</v>
      </c>
      <c r="B374" t="s">
        <v>404</v>
      </c>
      <c r="C374" t="s">
        <v>405</v>
      </c>
      <c r="D374" t="s">
        <v>47</v>
      </c>
      <c r="E374" t="s">
        <v>41</v>
      </c>
      <c r="F374" s="56" t="s">
        <v>318</v>
      </c>
      <c r="G374" s="56" t="s">
        <v>318</v>
      </c>
      <c r="H374" s="56" t="s">
        <v>318</v>
      </c>
      <c r="I374" s="58">
        <v>0.56074617985875264</v>
      </c>
      <c r="J374" s="58">
        <v>0.56074617985875264</v>
      </c>
      <c r="K374" s="58">
        <v>0.56074617985875264</v>
      </c>
      <c r="L374" s="58">
        <v>0.56074617985875264</v>
      </c>
      <c r="M374" s="58">
        <v>0.56074617985875264</v>
      </c>
    </row>
    <row r="375" spans="1:13">
      <c r="A375" t="s">
        <v>353</v>
      </c>
      <c r="B375" t="s">
        <v>406</v>
      </c>
      <c r="C375" t="s">
        <v>407</v>
      </c>
      <c r="D375" t="s">
        <v>47</v>
      </c>
      <c r="E375" t="s">
        <v>41</v>
      </c>
      <c r="F375" s="56" t="s">
        <v>318</v>
      </c>
      <c r="G375" s="56" t="s">
        <v>318</v>
      </c>
      <c r="H375" s="56" t="s">
        <v>318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</row>
    <row r="376" spans="1:13">
      <c r="A376" t="s">
        <v>353</v>
      </c>
      <c r="B376" t="s">
        <v>408</v>
      </c>
      <c r="C376" t="s">
        <v>409</v>
      </c>
      <c r="D376" t="s">
        <v>47</v>
      </c>
      <c r="E376" t="s">
        <v>41</v>
      </c>
      <c r="F376" s="56" t="s">
        <v>318</v>
      </c>
      <c r="G376" s="56" t="s">
        <v>318</v>
      </c>
      <c r="H376" s="56" t="s">
        <v>318</v>
      </c>
      <c r="I376" s="58">
        <v>0</v>
      </c>
      <c r="J376" s="58">
        <v>0</v>
      </c>
      <c r="K376" s="58">
        <v>0</v>
      </c>
      <c r="L376" s="58">
        <v>0</v>
      </c>
      <c r="M376" s="58">
        <v>0</v>
      </c>
    </row>
    <row r="377" spans="1:13">
      <c r="A377" t="s">
        <v>353</v>
      </c>
      <c r="B377" t="s">
        <v>410</v>
      </c>
      <c r="C377" t="s">
        <v>411</v>
      </c>
      <c r="D377" t="s">
        <v>47</v>
      </c>
      <c r="E377" t="s">
        <v>41</v>
      </c>
      <c r="F377" s="56" t="s">
        <v>318</v>
      </c>
      <c r="G377" s="56" t="s">
        <v>318</v>
      </c>
      <c r="H377" s="56" t="s">
        <v>318</v>
      </c>
      <c r="I377" s="58">
        <v>0</v>
      </c>
      <c r="J377" s="58">
        <v>0</v>
      </c>
      <c r="K377" s="58">
        <v>0</v>
      </c>
      <c r="L377" s="58">
        <v>0</v>
      </c>
      <c r="M377" s="58">
        <v>0</v>
      </c>
    </row>
    <row r="378" spans="1:13">
      <c r="A378" t="s">
        <v>353</v>
      </c>
      <c r="B378" t="s">
        <v>412</v>
      </c>
      <c r="C378" t="s">
        <v>413</v>
      </c>
      <c r="D378" t="s">
        <v>47</v>
      </c>
      <c r="E378" t="s">
        <v>41</v>
      </c>
      <c r="F378" s="56" t="s">
        <v>318</v>
      </c>
      <c r="G378" s="56" t="s">
        <v>318</v>
      </c>
      <c r="H378" s="56" t="s">
        <v>318</v>
      </c>
      <c r="I378" s="58">
        <v>1.3289220395386037</v>
      </c>
      <c r="J378" s="58">
        <v>1.3289220395386037</v>
      </c>
      <c r="K378" s="58">
        <v>1.3289220395386037</v>
      </c>
      <c r="L378" s="58">
        <v>1.3289220395386037</v>
      </c>
      <c r="M378" s="58">
        <v>1.3289220395386037</v>
      </c>
    </row>
    <row r="379" spans="1:13">
      <c r="A379" t="s">
        <v>353</v>
      </c>
      <c r="B379" t="s">
        <v>414</v>
      </c>
      <c r="C379" t="s">
        <v>415</v>
      </c>
      <c r="D379" t="s">
        <v>47</v>
      </c>
      <c r="E379" t="s">
        <v>41</v>
      </c>
      <c r="F379" s="56" t="s">
        <v>318</v>
      </c>
      <c r="G379" s="56" t="s">
        <v>318</v>
      </c>
      <c r="H379" s="56" t="s">
        <v>318</v>
      </c>
      <c r="I379" s="58">
        <v>0</v>
      </c>
      <c r="J379" s="58">
        <v>0</v>
      </c>
      <c r="K379" s="58">
        <v>0</v>
      </c>
      <c r="L379" s="58">
        <v>0</v>
      </c>
      <c r="M379" s="58">
        <v>0</v>
      </c>
    </row>
    <row r="380" spans="1:13">
      <c r="A380" t="s">
        <v>353</v>
      </c>
      <c r="B380" t="s">
        <v>416</v>
      </c>
      <c r="C380" t="s">
        <v>417</v>
      </c>
      <c r="D380" t="s">
        <v>47</v>
      </c>
      <c r="E380" t="s">
        <v>41</v>
      </c>
      <c r="F380" s="56" t="s">
        <v>318</v>
      </c>
      <c r="G380" s="56" t="s">
        <v>318</v>
      </c>
      <c r="H380" s="56" t="s">
        <v>318</v>
      </c>
      <c r="I380" s="58">
        <v>0.41880296502789988</v>
      </c>
      <c r="J380" s="58">
        <v>0.41880296502789988</v>
      </c>
      <c r="K380" s="58">
        <v>0.41880296502789988</v>
      </c>
      <c r="L380" s="58">
        <v>0.41880296502789988</v>
      </c>
      <c r="M380" s="58">
        <v>0.41880296502789988</v>
      </c>
    </row>
    <row r="381" spans="1:13">
      <c r="A381" t="s">
        <v>353</v>
      </c>
      <c r="B381" t="s">
        <v>418</v>
      </c>
      <c r="C381" t="s">
        <v>419</v>
      </c>
      <c r="D381" t="s">
        <v>47</v>
      </c>
      <c r="E381" t="s">
        <v>41</v>
      </c>
      <c r="F381" s="56" t="s">
        <v>318</v>
      </c>
      <c r="G381" s="56" t="s">
        <v>318</v>
      </c>
      <c r="H381" s="56" t="s">
        <v>318</v>
      </c>
      <c r="I381" s="58">
        <v>0</v>
      </c>
      <c r="J381" s="58">
        <v>0</v>
      </c>
      <c r="K381" s="58">
        <v>0</v>
      </c>
      <c r="L381" s="58">
        <v>0</v>
      </c>
      <c r="M381" s="58">
        <v>0</v>
      </c>
    </row>
    <row r="382" spans="1:13">
      <c r="A382" t="s">
        <v>353</v>
      </c>
      <c r="B382" t="s">
        <v>420</v>
      </c>
      <c r="C382" t="s">
        <v>421</v>
      </c>
      <c r="D382" t="s">
        <v>47</v>
      </c>
      <c r="E382" t="s">
        <v>41</v>
      </c>
      <c r="F382" s="56" t="s">
        <v>318</v>
      </c>
      <c r="G382" s="56" t="s">
        <v>318</v>
      </c>
      <c r="H382" s="56" t="s">
        <v>318</v>
      </c>
      <c r="I382" s="58">
        <v>0.32078709958366908</v>
      </c>
      <c r="J382" s="58">
        <v>0.39331591106514152</v>
      </c>
      <c r="K382" s="58">
        <v>0.39723308162545579</v>
      </c>
      <c r="L382" s="58">
        <v>0.40154196924180158</v>
      </c>
      <c r="M382" s="58">
        <v>0.40628174561978198</v>
      </c>
    </row>
    <row r="383" spans="1:13">
      <c r="A383" t="s">
        <v>353</v>
      </c>
      <c r="B383" t="s">
        <v>422</v>
      </c>
      <c r="C383" t="s">
        <v>423</v>
      </c>
      <c r="D383" t="s">
        <v>47</v>
      </c>
      <c r="E383" t="s">
        <v>41</v>
      </c>
      <c r="F383" s="56" t="s">
        <v>318</v>
      </c>
      <c r="G383" s="56" t="s">
        <v>318</v>
      </c>
      <c r="H383" s="56" t="s">
        <v>318</v>
      </c>
      <c r="I383" s="58">
        <v>0</v>
      </c>
      <c r="J383" s="58">
        <v>0</v>
      </c>
      <c r="K383" s="58">
        <v>0</v>
      </c>
      <c r="L383" s="58">
        <v>0</v>
      </c>
      <c r="M383" s="58">
        <v>0</v>
      </c>
    </row>
    <row r="384" spans="1:13">
      <c r="A384" t="s">
        <v>353</v>
      </c>
      <c r="B384" t="s">
        <v>424</v>
      </c>
      <c r="C384" t="s">
        <v>425</v>
      </c>
      <c r="D384" t="s">
        <v>47</v>
      </c>
      <c r="E384" t="s">
        <v>41</v>
      </c>
      <c r="F384" s="56" t="s">
        <v>318</v>
      </c>
      <c r="G384" s="56" t="s">
        <v>318</v>
      </c>
      <c r="H384" s="56" t="s">
        <v>318</v>
      </c>
      <c r="I384" s="58">
        <v>1.1611373579192488</v>
      </c>
      <c r="J384" s="58">
        <v>1.2459519706193194</v>
      </c>
      <c r="K384" s="58">
        <v>1.2024836880292178</v>
      </c>
      <c r="L384" s="58">
        <v>1.1597445771801067</v>
      </c>
      <c r="M384" s="58">
        <v>1.1178075552460842</v>
      </c>
    </row>
    <row r="385" spans="1:13">
      <c r="A385" t="s">
        <v>353</v>
      </c>
      <c r="B385" t="s">
        <v>426</v>
      </c>
      <c r="C385" t="s">
        <v>427</v>
      </c>
      <c r="D385" t="s">
        <v>47</v>
      </c>
      <c r="E385" t="s">
        <v>41</v>
      </c>
      <c r="F385" s="56" t="s">
        <v>318</v>
      </c>
      <c r="G385" s="56" t="s">
        <v>318</v>
      </c>
      <c r="H385" s="56" t="s">
        <v>318</v>
      </c>
      <c r="I385" s="58">
        <v>0</v>
      </c>
      <c r="J385" s="58">
        <v>0</v>
      </c>
      <c r="K385" s="58">
        <v>0</v>
      </c>
      <c r="L385" s="58">
        <v>0</v>
      </c>
      <c r="M385" s="58">
        <v>0</v>
      </c>
    </row>
    <row r="386" spans="1:13">
      <c r="A386" t="s">
        <v>353</v>
      </c>
      <c r="B386" t="s">
        <v>428</v>
      </c>
      <c r="C386" t="s">
        <v>429</v>
      </c>
      <c r="D386" t="s">
        <v>47</v>
      </c>
      <c r="E386" t="s">
        <v>41</v>
      </c>
      <c r="F386" s="56" t="s">
        <v>318</v>
      </c>
      <c r="G386" s="56" t="s">
        <v>318</v>
      </c>
      <c r="H386" s="56" t="s">
        <v>318</v>
      </c>
      <c r="I386" s="58">
        <v>0.33990587294784669</v>
      </c>
      <c r="J386" s="58">
        <v>0.34427219929832198</v>
      </c>
      <c r="K386" s="58">
        <v>0.34907515828384461</v>
      </c>
      <c r="L386" s="58">
        <v>0.35435841316791961</v>
      </c>
      <c r="M386" s="58">
        <v>0.36016999354040208</v>
      </c>
    </row>
    <row r="387" spans="1:13">
      <c r="A387" t="s">
        <v>353</v>
      </c>
      <c r="B387" t="s">
        <v>430</v>
      </c>
      <c r="C387" t="s">
        <v>431</v>
      </c>
      <c r="D387" t="s">
        <v>47</v>
      </c>
      <c r="E387" t="s">
        <v>41</v>
      </c>
      <c r="F387" s="56" t="s">
        <v>318</v>
      </c>
      <c r="G387" s="56" t="s">
        <v>318</v>
      </c>
      <c r="H387" s="56" t="s">
        <v>318</v>
      </c>
      <c r="I387" s="58">
        <v>24.341661108015714</v>
      </c>
      <c r="J387" s="58">
        <v>26.100024284874891</v>
      </c>
      <c r="K387" s="58">
        <v>27.742850266529953</v>
      </c>
      <c r="L387" s="58">
        <v>27.544849014225647</v>
      </c>
      <c r="M387" s="58">
        <v>27.614587287569229</v>
      </c>
    </row>
    <row r="388" spans="1:13">
      <c r="A388" t="s">
        <v>353</v>
      </c>
      <c r="B388" t="s">
        <v>432</v>
      </c>
      <c r="C388" t="s">
        <v>433</v>
      </c>
      <c r="D388" t="s">
        <v>47</v>
      </c>
      <c r="E388" t="s">
        <v>41</v>
      </c>
      <c r="F388" s="56" t="s">
        <v>318</v>
      </c>
      <c r="G388" s="56" t="s">
        <v>318</v>
      </c>
      <c r="H388" s="56" t="s">
        <v>318</v>
      </c>
      <c r="I388" s="58">
        <v>15.231911885423756</v>
      </c>
      <c r="J388" s="58">
        <v>17.802591449054848</v>
      </c>
      <c r="K388" s="58">
        <v>20.20435874788237</v>
      </c>
      <c r="L388" s="58">
        <v>19.914886254616658</v>
      </c>
      <c r="M388" s="58">
        <v>20.016841730280973</v>
      </c>
    </row>
    <row r="389" spans="1:13">
      <c r="A389" t="s">
        <v>353</v>
      </c>
      <c r="B389" t="s">
        <v>434</v>
      </c>
      <c r="C389" t="s">
        <v>435</v>
      </c>
      <c r="D389" t="s">
        <v>47</v>
      </c>
      <c r="E389" t="s">
        <v>41</v>
      </c>
      <c r="F389" s="56" t="s">
        <v>318</v>
      </c>
      <c r="G389" s="56" t="s">
        <v>318</v>
      </c>
      <c r="H389" s="56" t="s">
        <v>318</v>
      </c>
      <c r="I389" s="58">
        <v>12.884203698045075</v>
      </c>
      <c r="J389" s="58">
        <v>13.814917064124064</v>
      </c>
      <c r="K389" s="58">
        <v>14.684475821604034</v>
      </c>
      <c r="L389" s="58">
        <v>14.579672437158072</v>
      </c>
      <c r="M389" s="58">
        <v>14.616585370721706</v>
      </c>
    </row>
    <row r="390" spans="1:13">
      <c r="A390" t="s">
        <v>353</v>
      </c>
      <c r="B390" t="s">
        <v>436</v>
      </c>
      <c r="C390" t="s">
        <v>437</v>
      </c>
      <c r="D390" t="s">
        <v>47</v>
      </c>
      <c r="E390" t="s">
        <v>41</v>
      </c>
      <c r="F390" s="56" t="s">
        <v>318</v>
      </c>
      <c r="G390" s="56" t="s">
        <v>318</v>
      </c>
      <c r="H390" s="56" t="s">
        <v>318</v>
      </c>
      <c r="I390" s="58">
        <v>8.0623526295766226</v>
      </c>
      <c r="J390" s="58">
        <v>9.4230304811517485</v>
      </c>
      <c r="K390" s="58">
        <v>10.694301943525659</v>
      </c>
      <c r="L390" s="58">
        <v>10.541082220694653</v>
      </c>
      <c r="M390" s="58">
        <v>10.595047934487191</v>
      </c>
    </row>
    <row r="391" spans="1:13">
      <c r="A391" t="s">
        <v>353</v>
      </c>
      <c r="B391" t="s">
        <v>438</v>
      </c>
      <c r="C391" t="s">
        <v>439</v>
      </c>
      <c r="D391" t="s">
        <v>47</v>
      </c>
      <c r="E391" t="s">
        <v>41</v>
      </c>
      <c r="F391" s="56" t="s">
        <v>318</v>
      </c>
      <c r="G391" s="56" t="s">
        <v>318</v>
      </c>
      <c r="H391" s="56" t="s">
        <v>318</v>
      </c>
      <c r="I391" s="58">
        <v>18.564897417321312</v>
      </c>
      <c r="J391" s="58">
        <v>19.838273036197059</v>
      </c>
      <c r="K391" s="58">
        <v>21.027696865403595</v>
      </c>
      <c r="L391" s="58">
        <v>20.884145713602805</v>
      </c>
      <c r="M391" s="58">
        <v>20.934773128746833</v>
      </c>
    </row>
    <row r="392" spans="1:13">
      <c r="A392" t="s">
        <v>353</v>
      </c>
      <c r="B392" t="s">
        <v>440</v>
      </c>
      <c r="C392" t="s">
        <v>441</v>
      </c>
      <c r="D392" t="s">
        <v>47</v>
      </c>
      <c r="E392" t="s">
        <v>41</v>
      </c>
      <c r="F392" s="56" t="s">
        <v>318</v>
      </c>
      <c r="G392" s="56" t="s">
        <v>318</v>
      </c>
      <c r="H392" s="56" t="s">
        <v>318</v>
      </c>
      <c r="I392" s="58">
        <v>1.5515793928973458</v>
      </c>
      <c r="J392" s="58">
        <v>1.5515793928973458</v>
      </c>
      <c r="K392" s="58">
        <v>1.5515793928973458</v>
      </c>
      <c r="L392" s="58">
        <v>1.5515793928973458</v>
      </c>
      <c r="M392" s="58">
        <v>1.5515793928973458</v>
      </c>
    </row>
    <row r="393" spans="1:13">
      <c r="A393" t="s">
        <v>353</v>
      </c>
      <c r="B393" t="s">
        <v>442</v>
      </c>
      <c r="C393" t="s">
        <v>443</v>
      </c>
      <c r="D393" t="s">
        <v>47</v>
      </c>
      <c r="E393" t="s">
        <v>41</v>
      </c>
      <c r="F393" s="56" t="s">
        <v>318</v>
      </c>
      <c r="G393" s="56" t="s">
        <v>318</v>
      </c>
      <c r="H393" s="56" t="s">
        <v>318</v>
      </c>
      <c r="I393" s="58">
        <v>24.576983066579658</v>
      </c>
      <c r="J393" s="58">
        <v>26.26273065349092</v>
      </c>
      <c r="K393" s="58">
        <v>27.837339370807133</v>
      </c>
      <c r="L393" s="58">
        <v>27.647300387682762</v>
      </c>
      <c r="M393" s="58">
        <v>27.714323064766809</v>
      </c>
    </row>
    <row r="394" spans="1:13">
      <c r="A394" t="s">
        <v>353</v>
      </c>
      <c r="B394" t="s">
        <v>444</v>
      </c>
      <c r="C394" t="s">
        <v>445</v>
      </c>
      <c r="D394" t="s">
        <v>47</v>
      </c>
      <c r="E394" t="s">
        <v>41</v>
      </c>
      <c r="F394" s="56" t="s">
        <v>318</v>
      </c>
      <c r="G394" s="56" t="s">
        <v>318</v>
      </c>
      <c r="H394" s="56" t="s">
        <v>318</v>
      </c>
      <c r="I394" s="58">
        <v>2.054045309731324</v>
      </c>
      <c r="J394" s="58">
        <v>2.054045309731324</v>
      </c>
      <c r="K394" s="58">
        <v>2.054045309731324</v>
      </c>
      <c r="L394" s="58">
        <v>2.054045309731324</v>
      </c>
      <c r="M394" s="58">
        <v>2.054045309731324</v>
      </c>
    </row>
    <row r="395" spans="1:13">
      <c r="A395" t="s">
        <v>353</v>
      </c>
      <c r="B395" t="s">
        <v>446</v>
      </c>
      <c r="C395" t="s">
        <v>447</v>
      </c>
      <c r="D395" t="s">
        <v>47</v>
      </c>
      <c r="E395" t="s">
        <v>41</v>
      </c>
      <c r="F395" s="56" t="s">
        <v>318</v>
      </c>
      <c r="G395" s="56" t="s">
        <v>318</v>
      </c>
      <c r="H395" s="56" t="s">
        <v>318</v>
      </c>
      <c r="I395" s="56" t="s">
        <v>318</v>
      </c>
      <c r="J395" s="56" t="s">
        <v>318</v>
      </c>
      <c r="K395" s="56" t="s">
        <v>318</v>
      </c>
      <c r="L395" s="56" t="s">
        <v>318</v>
      </c>
      <c r="M395" s="56" t="s">
        <v>318</v>
      </c>
    </row>
    <row r="396" spans="1:13">
      <c r="A396" t="s">
        <v>353</v>
      </c>
      <c r="B396" t="s">
        <v>448</v>
      </c>
      <c r="C396" t="s">
        <v>449</v>
      </c>
      <c r="D396" t="s">
        <v>47</v>
      </c>
      <c r="E396" t="s">
        <v>41</v>
      </c>
      <c r="F396" s="56" t="s">
        <v>318</v>
      </c>
      <c r="G396" s="56" t="s">
        <v>318</v>
      </c>
      <c r="H396" s="56" t="s">
        <v>318</v>
      </c>
      <c r="I396" s="56" t="s">
        <v>318</v>
      </c>
      <c r="J396" s="56" t="s">
        <v>318</v>
      </c>
      <c r="K396" s="56" t="s">
        <v>318</v>
      </c>
      <c r="L396" s="56" t="s">
        <v>318</v>
      </c>
      <c r="M396" s="56" t="s">
        <v>318</v>
      </c>
    </row>
    <row r="397" spans="1:13">
      <c r="A397" t="s">
        <v>353</v>
      </c>
      <c r="B397" t="s">
        <v>450</v>
      </c>
      <c r="C397" t="s">
        <v>451</v>
      </c>
      <c r="D397" t="s">
        <v>47</v>
      </c>
      <c r="E397" t="s">
        <v>41</v>
      </c>
      <c r="F397" s="56" t="s">
        <v>318</v>
      </c>
      <c r="G397" s="56" t="s">
        <v>318</v>
      </c>
      <c r="H397" s="56" t="s">
        <v>318</v>
      </c>
      <c r="I397" s="56" t="s">
        <v>318</v>
      </c>
      <c r="J397" s="56" t="s">
        <v>318</v>
      </c>
      <c r="K397" s="56" t="s">
        <v>318</v>
      </c>
      <c r="L397" s="56" t="s">
        <v>318</v>
      </c>
      <c r="M397" s="56" t="s">
        <v>318</v>
      </c>
    </row>
    <row r="398" spans="1:13">
      <c r="A398" t="s">
        <v>353</v>
      </c>
      <c r="B398" t="s">
        <v>452</v>
      </c>
      <c r="C398" t="s">
        <v>453</v>
      </c>
      <c r="D398" t="s">
        <v>47</v>
      </c>
      <c r="E398" t="s">
        <v>41</v>
      </c>
      <c r="F398" s="56" t="s">
        <v>318</v>
      </c>
      <c r="G398" s="56" t="s">
        <v>318</v>
      </c>
      <c r="H398" s="56" t="s">
        <v>318</v>
      </c>
      <c r="I398" s="56" t="s">
        <v>318</v>
      </c>
      <c r="J398" s="56" t="s">
        <v>318</v>
      </c>
      <c r="K398" s="56" t="s">
        <v>318</v>
      </c>
      <c r="L398" s="56" t="s">
        <v>318</v>
      </c>
      <c r="M398" s="56" t="s">
        <v>318</v>
      </c>
    </row>
    <row r="399" spans="1:13">
      <c r="A399" t="s">
        <v>353</v>
      </c>
      <c r="B399" t="s">
        <v>454</v>
      </c>
      <c r="C399" t="s">
        <v>455</v>
      </c>
      <c r="D399" t="s">
        <v>47</v>
      </c>
      <c r="E399" t="s">
        <v>41</v>
      </c>
      <c r="F399" s="56" t="s">
        <v>318</v>
      </c>
      <c r="G399" s="56" t="s">
        <v>318</v>
      </c>
      <c r="H399" s="56" t="s">
        <v>318</v>
      </c>
      <c r="I399" s="56" t="s">
        <v>318</v>
      </c>
      <c r="J399" s="56" t="s">
        <v>318</v>
      </c>
      <c r="K399" s="56" t="s">
        <v>318</v>
      </c>
      <c r="L399" s="56" t="s">
        <v>318</v>
      </c>
      <c r="M399" s="56" t="s">
        <v>318</v>
      </c>
    </row>
    <row r="400" spans="1:13">
      <c r="A400" t="s">
        <v>353</v>
      </c>
      <c r="B400" t="s">
        <v>456</v>
      </c>
      <c r="C400" t="s">
        <v>457</v>
      </c>
      <c r="D400" t="s">
        <v>47</v>
      </c>
      <c r="E400" t="s">
        <v>41</v>
      </c>
      <c r="F400" s="56" t="s">
        <v>318</v>
      </c>
      <c r="G400" s="56" t="s">
        <v>318</v>
      </c>
      <c r="H400" s="56" t="s">
        <v>318</v>
      </c>
      <c r="I400" s="56" t="s">
        <v>318</v>
      </c>
      <c r="J400" s="56" t="s">
        <v>318</v>
      </c>
      <c r="K400" s="56" t="s">
        <v>318</v>
      </c>
      <c r="L400" s="56" t="s">
        <v>318</v>
      </c>
      <c r="M400" s="56" t="s">
        <v>318</v>
      </c>
    </row>
    <row r="401" spans="1:13">
      <c r="A401" t="s">
        <v>353</v>
      </c>
      <c r="B401" t="s">
        <v>458</v>
      </c>
      <c r="C401" t="s">
        <v>459</v>
      </c>
      <c r="D401" t="s">
        <v>47</v>
      </c>
      <c r="E401" t="s">
        <v>41</v>
      </c>
      <c r="F401" s="56" t="s">
        <v>318</v>
      </c>
      <c r="G401" s="56" t="s">
        <v>318</v>
      </c>
      <c r="H401" s="56" t="s">
        <v>318</v>
      </c>
      <c r="I401" s="56" t="s">
        <v>318</v>
      </c>
      <c r="J401" s="56" t="s">
        <v>318</v>
      </c>
      <c r="K401" s="56" t="s">
        <v>318</v>
      </c>
      <c r="L401" s="56" t="s">
        <v>318</v>
      </c>
      <c r="M401" s="56" t="s">
        <v>318</v>
      </c>
    </row>
    <row r="402" spans="1:13">
      <c r="A402" t="s">
        <v>353</v>
      </c>
      <c r="B402" t="s">
        <v>460</v>
      </c>
      <c r="C402" t="s">
        <v>461</v>
      </c>
      <c r="D402" t="s">
        <v>47</v>
      </c>
      <c r="E402" t="s">
        <v>41</v>
      </c>
      <c r="F402" s="56" t="s">
        <v>318</v>
      </c>
      <c r="G402" s="56" t="s">
        <v>318</v>
      </c>
      <c r="H402" s="56" t="s">
        <v>318</v>
      </c>
      <c r="I402" s="56" t="s">
        <v>318</v>
      </c>
      <c r="J402" s="56" t="s">
        <v>318</v>
      </c>
      <c r="K402" s="56" t="s">
        <v>318</v>
      </c>
      <c r="L402" s="56" t="s">
        <v>318</v>
      </c>
      <c r="M402" s="56" t="s">
        <v>318</v>
      </c>
    </row>
    <row r="403" spans="1:13">
      <c r="A403" t="s">
        <v>354</v>
      </c>
      <c r="B403" t="s">
        <v>374</v>
      </c>
      <c r="C403" t="s">
        <v>375</v>
      </c>
      <c r="D403" t="s">
        <v>47</v>
      </c>
      <c r="E403" t="s">
        <v>41</v>
      </c>
      <c r="F403" s="56" t="s">
        <v>318</v>
      </c>
      <c r="G403" s="56" t="s">
        <v>318</v>
      </c>
      <c r="H403" s="56" t="s">
        <v>318</v>
      </c>
      <c r="I403" s="58">
        <v>13.071312754621163</v>
      </c>
      <c r="J403" s="58">
        <v>12.741428643564284</v>
      </c>
      <c r="K403" s="58">
        <v>12.37073348214567</v>
      </c>
      <c r="L403" s="58">
        <v>11.992074518521541</v>
      </c>
      <c r="M403" s="58">
        <v>11.583809611563005</v>
      </c>
    </row>
    <row r="404" spans="1:13">
      <c r="A404" t="s">
        <v>354</v>
      </c>
      <c r="B404" t="s">
        <v>376</v>
      </c>
      <c r="C404" t="s">
        <v>377</v>
      </c>
      <c r="D404" t="s">
        <v>47</v>
      </c>
      <c r="E404" t="s">
        <v>41</v>
      </c>
      <c r="F404" s="56" t="s">
        <v>318</v>
      </c>
      <c r="G404" s="56" t="s">
        <v>318</v>
      </c>
      <c r="H404" s="56" t="s">
        <v>318</v>
      </c>
      <c r="I404" s="58">
        <v>115.6692598430276</v>
      </c>
      <c r="J404" s="58">
        <v>119.07917355193111</v>
      </c>
      <c r="K404" s="58">
        <v>117.85125155805434</v>
      </c>
      <c r="L404" s="58">
        <v>116.51029035657504</v>
      </c>
      <c r="M404" s="58">
        <v>116.45644606611717</v>
      </c>
    </row>
    <row r="405" spans="1:13">
      <c r="A405" t="s">
        <v>354</v>
      </c>
      <c r="B405" t="s">
        <v>378</v>
      </c>
      <c r="C405" t="s">
        <v>379</v>
      </c>
      <c r="D405" t="s">
        <v>47</v>
      </c>
      <c r="E405" t="s">
        <v>41</v>
      </c>
      <c r="F405" s="56" t="s">
        <v>318</v>
      </c>
      <c r="G405" s="56" t="s">
        <v>318</v>
      </c>
      <c r="H405" s="56" t="s">
        <v>318</v>
      </c>
      <c r="I405" s="58">
        <v>228.86759542728706</v>
      </c>
      <c r="J405" s="58">
        <v>223.89247763479989</v>
      </c>
      <c r="K405" s="58">
        <v>219.87370239458502</v>
      </c>
      <c r="L405" s="58">
        <v>215.68745467048376</v>
      </c>
      <c r="M405" s="58">
        <v>212.27090385474656</v>
      </c>
    </row>
    <row r="406" spans="1:13">
      <c r="A406" t="s">
        <v>354</v>
      </c>
      <c r="B406" t="s">
        <v>380</v>
      </c>
      <c r="C406" t="s">
        <v>381</v>
      </c>
      <c r="D406" t="s">
        <v>47</v>
      </c>
      <c r="E406" t="s">
        <v>41</v>
      </c>
      <c r="F406" s="56" t="s">
        <v>318</v>
      </c>
      <c r="G406" s="56" t="s">
        <v>318</v>
      </c>
      <c r="H406" s="56" t="s">
        <v>318</v>
      </c>
      <c r="I406" s="58">
        <v>37.759031564464458</v>
      </c>
      <c r="J406" s="58">
        <v>37.540403015382175</v>
      </c>
      <c r="K406" s="58">
        <v>37.377188915111972</v>
      </c>
      <c r="L406" s="58">
        <v>37.14373263988972</v>
      </c>
      <c r="M406" s="58">
        <v>36.979839100272066</v>
      </c>
    </row>
    <row r="407" spans="1:13">
      <c r="A407" t="s">
        <v>354</v>
      </c>
      <c r="B407" t="s">
        <v>382</v>
      </c>
      <c r="C407" t="s">
        <v>383</v>
      </c>
      <c r="D407" t="s">
        <v>47</v>
      </c>
      <c r="E407" t="s">
        <v>41</v>
      </c>
      <c r="F407" s="56" t="s">
        <v>318</v>
      </c>
      <c r="G407" s="58">
        <v>11.916020444338045</v>
      </c>
      <c r="H407" s="58">
        <v>44.038203317892318</v>
      </c>
      <c r="I407" s="58">
        <v>187.4005160145592</v>
      </c>
      <c r="J407" s="58">
        <v>244.84518919595769</v>
      </c>
      <c r="K407" s="58">
        <v>248.81429009233452</v>
      </c>
      <c r="L407" s="58">
        <v>416.70250157372396</v>
      </c>
      <c r="M407" s="58">
        <v>650.41034952872656</v>
      </c>
    </row>
    <row r="408" spans="1:13">
      <c r="A408" t="s">
        <v>354</v>
      </c>
      <c r="B408" t="s">
        <v>384</v>
      </c>
      <c r="C408" t="s">
        <v>385</v>
      </c>
      <c r="D408" t="s">
        <v>47</v>
      </c>
      <c r="E408" t="s">
        <v>41</v>
      </c>
      <c r="F408" s="56" t="s">
        <v>318</v>
      </c>
      <c r="G408" s="58">
        <v>0.21140036087803898</v>
      </c>
      <c r="H408" s="58">
        <v>2.4444954636362271</v>
      </c>
      <c r="I408" s="58">
        <v>48.282511144349371</v>
      </c>
      <c r="J408" s="58">
        <v>51.002442204746195</v>
      </c>
      <c r="K408" s="58">
        <v>57.613948625212608</v>
      </c>
      <c r="L408" s="58">
        <v>44.535313360073737</v>
      </c>
      <c r="M408" s="58">
        <v>39.683675512964996</v>
      </c>
    </row>
    <row r="409" spans="1:13">
      <c r="A409" t="s">
        <v>354</v>
      </c>
      <c r="B409" t="s">
        <v>386</v>
      </c>
      <c r="C409" t="s">
        <v>387</v>
      </c>
      <c r="D409" t="s">
        <v>47</v>
      </c>
      <c r="E409" t="s">
        <v>41</v>
      </c>
      <c r="F409" s="56" t="s">
        <v>318</v>
      </c>
      <c r="G409" s="56" t="s">
        <v>318</v>
      </c>
      <c r="H409" s="56" t="s">
        <v>318</v>
      </c>
      <c r="I409" s="58">
        <v>0</v>
      </c>
      <c r="J409" s="58">
        <v>0</v>
      </c>
      <c r="K409" s="58">
        <v>0</v>
      </c>
      <c r="L409" s="58">
        <v>0</v>
      </c>
      <c r="M409" s="58">
        <v>0</v>
      </c>
    </row>
    <row r="410" spans="1:13">
      <c r="A410" t="s">
        <v>354</v>
      </c>
      <c r="B410" t="s">
        <v>388</v>
      </c>
      <c r="C410" t="s">
        <v>389</v>
      </c>
      <c r="D410" t="s">
        <v>47</v>
      </c>
      <c r="E410" t="s">
        <v>41</v>
      </c>
      <c r="F410" s="56" t="s">
        <v>318</v>
      </c>
      <c r="G410" s="56" t="s">
        <v>318</v>
      </c>
      <c r="H410" s="56" t="s">
        <v>318</v>
      </c>
      <c r="I410" s="58">
        <v>0</v>
      </c>
      <c r="J410" s="58">
        <v>0</v>
      </c>
      <c r="K410" s="58">
        <v>0</v>
      </c>
      <c r="L410" s="58">
        <v>0</v>
      </c>
      <c r="M410" s="58">
        <v>0</v>
      </c>
    </row>
    <row r="411" spans="1:13">
      <c r="A411" t="s">
        <v>354</v>
      </c>
      <c r="B411" t="s">
        <v>390</v>
      </c>
      <c r="C411" t="s">
        <v>391</v>
      </c>
      <c r="D411" t="s">
        <v>47</v>
      </c>
      <c r="E411" t="s">
        <v>41</v>
      </c>
      <c r="F411" s="56" t="s">
        <v>318</v>
      </c>
      <c r="G411" s="56" t="s">
        <v>318</v>
      </c>
      <c r="H411" s="56" t="s">
        <v>318</v>
      </c>
      <c r="I411" s="58">
        <v>0</v>
      </c>
      <c r="J411" s="58">
        <v>0</v>
      </c>
      <c r="K411" s="58">
        <v>0</v>
      </c>
      <c r="L411" s="58">
        <v>0</v>
      </c>
      <c r="M411" s="58">
        <v>0</v>
      </c>
    </row>
    <row r="412" spans="1:13">
      <c r="A412" t="s">
        <v>354</v>
      </c>
      <c r="B412" t="s">
        <v>392</v>
      </c>
      <c r="C412" t="s">
        <v>393</v>
      </c>
      <c r="D412" t="s">
        <v>47</v>
      </c>
      <c r="E412" t="s">
        <v>41</v>
      </c>
      <c r="F412" s="56" t="s">
        <v>318</v>
      </c>
      <c r="G412" s="56" t="s">
        <v>318</v>
      </c>
      <c r="H412" s="56" t="s">
        <v>318</v>
      </c>
      <c r="I412" s="58">
        <v>0.22999999999999998</v>
      </c>
      <c r="J412" s="58">
        <v>0.22999999999999998</v>
      </c>
      <c r="K412" s="58">
        <v>0.22999999999999998</v>
      </c>
      <c r="L412" s="58">
        <v>0.22999999999999998</v>
      </c>
      <c r="M412" s="58">
        <v>0.22999999999999998</v>
      </c>
    </row>
    <row r="413" spans="1:13">
      <c r="A413" t="s">
        <v>354</v>
      </c>
      <c r="B413" t="s">
        <v>394</v>
      </c>
      <c r="C413" t="s">
        <v>395</v>
      </c>
      <c r="D413" t="s">
        <v>47</v>
      </c>
      <c r="E413" t="s">
        <v>41</v>
      </c>
      <c r="F413" s="56" t="s">
        <v>318</v>
      </c>
      <c r="G413" s="56" t="s">
        <v>318</v>
      </c>
      <c r="H413" s="56" t="s">
        <v>318</v>
      </c>
      <c r="I413" s="58">
        <v>0</v>
      </c>
      <c r="J413" s="58">
        <v>0</v>
      </c>
      <c r="K413" s="58">
        <v>0</v>
      </c>
      <c r="L413" s="58">
        <v>0</v>
      </c>
      <c r="M413" s="58">
        <v>0</v>
      </c>
    </row>
    <row r="414" spans="1:13">
      <c r="A414" t="s">
        <v>354</v>
      </c>
      <c r="B414" t="s">
        <v>396</v>
      </c>
      <c r="C414" t="s">
        <v>397</v>
      </c>
      <c r="D414" t="s">
        <v>47</v>
      </c>
      <c r="E414" t="s">
        <v>41</v>
      </c>
      <c r="F414" s="56" t="s">
        <v>318</v>
      </c>
      <c r="G414" s="56" t="s">
        <v>318</v>
      </c>
      <c r="H414" s="56" t="s">
        <v>318</v>
      </c>
      <c r="I414" s="58">
        <v>0</v>
      </c>
      <c r="J414" s="58">
        <v>0</v>
      </c>
      <c r="K414" s="58">
        <v>0</v>
      </c>
      <c r="L414" s="58">
        <v>0</v>
      </c>
      <c r="M414" s="58">
        <v>0</v>
      </c>
    </row>
    <row r="415" spans="1:13">
      <c r="A415" t="s">
        <v>354</v>
      </c>
      <c r="B415" t="s">
        <v>398</v>
      </c>
      <c r="C415" t="s">
        <v>399</v>
      </c>
      <c r="D415" t="s">
        <v>47</v>
      </c>
      <c r="E415" t="s">
        <v>41</v>
      </c>
      <c r="F415" s="56" t="s">
        <v>318</v>
      </c>
      <c r="G415" s="56" t="s">
        <v>318</v>
      </c>
      <c r="H415" s="56" t="s">
        <v>318</v>
      </c>
      <c r="I415" s="58">
        <v>2.199357385901775</v>
      </c>
      <c r="J415" s="58">
        <v>2.016908542210468</v>
      </c>
      <c r="K415" s="58">
        <v>2.0769242563006141</v>
      </c>
      <c r="L415" s="58">
        <v>1.8598936392573131</v>
      </c>
      <c r="M415" s="58">
        <v>1.506513847798423</v>
      </c>
    </row>
    <row r="416" spans="1:13">
      <c r="A416" t="s">
        <v>354</v>
      </c>
      <c r="B416" t="s">
        <v>400</v>
      </c>
      <c r="C416" t="s">
        <v>401</v>
      </c>
      <c r="D416" t="s">
        <v>47</v>
      </c>
      <c r="E416" t="s">
        <v>41</v>
      </c>
      <c r="F416" s="56" t="s">
        <v>318</v>
      </c>
      <c r="G416" s="56" t="s">
        <v>318</v>
      </c>
      <c r="H416" s="56" t="s">
        <v>318</v>
      </c>
      <c r="I416" s="58">
        <v>2.6320897990565881</v>
      </c>
      <c r="J416" s="58">
        <v>2.5484112051185388</v>
      </c>
      <c r="K416" s="58">
        <v>2.6452263469505111</v>
      </c>
      <c r="L416" s="58">
        <v>2.4029113098671218</v>
      </c>
      <c r="M416" s="58">
        <v>2.0959733934418834</v>
      </c>
    </row>
    <row r="417" spans="1:13">
      <c r="A417" t="s">
        <v>354</v>
      </c>
      <c r="B417" t="s">
        <v>402</v>
      </c>
      <c r="C417" t="s">
        <v>403</v>
      </c>
      <c r="D417" t="s">
        <v>47</v>
      </c>
      <c r="E417" t="s">
        <v>41</v>
      </c>
      <c r="F417" s="56" t="s">
        <v>318</v>
      </c>
      <c r="G417" s="56" t="s">
        <v>318</v>
      </c>
      <c r="H417" s="56" t="s">
        <v>318</v>
      </c>
      <c r="I417" s="58">
        <v>3.3970235645879439</v>
      </c>
      <c r="J417" s="58">
        <v>3.4141951059684015</v>
      </c>
      <c r="K417" s="58">
        <v>3.4312660798081311</v>
      </c>
      <c r="L417" s="58">
        <v>3.448422409320282</v>
      </c>
      <c r="M417" s="58">
        <v>3.4656645228896572</v>
      </c>
    </row>
    <row r="418" spans="1:13">
      <c r="A418" t="s">
        <v>354</v>
      </c>
      <c r="B418" t="s">
        <v>404</v>
      </c>
      <c r="C418" t="s">
        <v>405</v>
      </c>
      <c r="D418" t="s">
        <v>47</v>
      </c>
      <c r="E418" t="s">
        <v>41</v>
      </c>
      <c r="F418" s="56" t="s">
        <v>318</v>
      </c>
      <c r="G418" s="56" t="s">
        <v>318</v>
      </c>
      <c r="H418" s="56" t="s">
        <v>318</v>
      </c>
      <c r="I418" s="58">
        <v>0.33778803443027494</v>
      </c>
      <c r="J418" s="58">
        <v>0.33901120004627494</v>
      </c>
      <c r="K418" s="58">
        <v>0.34024048127827489</v>
      </c>
      <c r="L418" s="58">
        <v>0.34147590897427493</v>
      </c>
      <c r="M418" s="58">
        <v>0.3427175139822749</v>
      </c>
    </row>
    <row r="419" spans="1:13">
      <c r="A419" t="s">
        <v>354</v>
      </c>
      <c r="B419" t="s">
        <v>406</v>
      </c>
      <c r="C419" t="s">
        <v>407</v>
      </c>
      <c r="D419" t="s">
        <v>47</v>
      </c>
      <c r="E419" t="s">
        <v>41</v>
      </c>
      <c r="F419" s="56" t="s">
        <v>318</v>
      </c>
      <c r="G419" s="56" t="s">
        <v>318</v>
      </c>
      <c r="H419" s="56" t="s">
        <v>318</v>
      </c>
      <c r="I419" s="58">
        <v>0</v>
      </c>
      <c r="J419" s="58">
        <v>0</v>
      </c>
      <c r="K419" s="58">
        <v>0</v>
      </c>
      <c r="L419" s="58">
        <v>0</v>
      </c>
      <c r="M419" s="58">
        <v>0</v>
      </c>
    </row>
    <row r="420" spans="1:13">
      <c r="A420" t="s">
        <v>354</v>
      </c>
      <c r="B420" t="s">
        <v>408</v>
      </c>
      <c r="C420" t="s">
        <v>409</v>
      </c>
      <c r="D420" t="s">
        <v>47</v>
      </c>
      <c r="E420" t="s">
        <v>41</v>
      </c>
      <c r="F420" s="56" t="s">
        <v>318</v>
      </c>
      <c r="G420" s="56" t="s">
        <v>318</v>
      </c>
      <c r="H420" s="56" t="s">
        <v>318</v>
      </c>
      <c r="I420" s="58">
        <v>0</v>
      </c>
      <c r="J420" s="58">
        <v>0</v>
      </c>
      <c r="K420" s="58">
        <v>0</v>
      </c>
      <c r="L420" s="58">
        <v>0</v>
      </c>
      <c r="M420" s="58">
        <v>0</v>
      </c>
    </row>
    <row r="421" spans="1:13">
      <c r="A421" t="s">
        <v>354</v>
      </c>
      <c r="B421" t="s">
        <v>410</v>
      </c>
      <c r="C421" t="s">
        <v>411</v>
      </c>
      <c r="D421" t="s">
        <v>47</v>
      </c>
      <c r="E421" t="s">
        <v>41</v>
      </c>
      <c r="F421" s="56" t="s">
        <v>318</v>
      </c>
      <c r="G421" s="56" t="s">
        <v>318</v>
      </c>
      <c r="H421" s="56" t="s">
        <v>318</v>
      </c>
      <c r="I421" s="58">
        <v>0</v>
      </c>
      <c r="J421" s="58">
        <v>0</v>
      </c>
      <c r="K421" s="58">
        <v>0</v>
      </c>
      <c r="L421" s="58">
        <v>0</v>
      </c>
      <c r="M421" s="58">
        <v>0</v>
      </c>
    </row>
    <row r="422" spans="1:13">
      <c r="A422" t="s">
        <v>354</v>
      </c>
      <c r="B422" t="s">
        <v>412</v>
      </c>
      <c r="C422" t="s">
        <v>413</v>
      </c>
      <c r="D422" t="s">
        <v>47</v>
      </c>
      <c r="E422" t="s">
        <v>41</v>
      </c>
      <c r="F422" s="56" t="s">
        <v>318</v>
      </c>
      <c r="G422" s="56" t="s">
        <v>318</v>
      </c>
      <c r="H422" s="56" t="s">
        <v>318</v>
      </c>
      <c r="I422" s="58">
        <v>0.30499999999999999</v>
      </c>
      <c r="J422" s="58">
        <v>0.30499999999999999</v>
      </c>
      <c r="K422" s="58">
        <v>0.30499999999999999</v>
      </c>
      <c r="L422" s="58">
        <v>0.30499999999999999</v>
      </c>
      <c r="M422" s="58">
        <v>0.30499999999999999</v>
      </c>
    </row>
    <row r="423" spans="1:13">
      <c r="A423" t="s">
        <v>354</v>
      </c>
      <c r="B423" t="s">
        <v>414</v>
      </c>
      <c r="C423" t="s">
        <v>415</v>
      </c>
      <c r="D423" t="s">
        <v>47</v>
      </c>
      <c r="E423" t="s">
        <v>41</v>
      </c>
      <c r="F423" s="56" t="s">
        <v>318</v>
      </c>
      <c r="G423" s="56" t="s">
        <v>318</v>
      </c>
      <c r="H423" s="56" t="s">
        <v>318</v>
      </c>
      <c r="I423" s="58">
        <v>0</v>
      </c>
      <c r="J423" s="58">
        <v>0</v>
      </c>
      <c r="K423" s="58">
        <v>0</v>
      </c>
      <c r="L423" s="58">
        <v>0</v>
      </c>
      <c r="M423" s="58">
        <v>0</v>
      </c>
    </row>
    <row r="424" spans="1:13">
      <c r="A424" t="s">
        <v>354</v>
      </c>
      <c r="B424" t="s">
        <v>416</v>
      </c>
      <c r="C424" t="s">
        <v>417</v>
      </c>
      <c r="D424" t="s">
        <v>47</v>
      </c>
      <c r="E424" t="s">
        <v>41</v>
      </c>
      <c r="F424" s="56" t="s">
        <v>318</v>
      </c>
      <c r="G424" s="56" t="s">
        <v>318</v>
      </c>
      <c r="H424" s="56" t="s">
        <v>318</v>
      </c>
      <c r="I424" s="58">
        <v>0.46200000000000002</v>
      </c>
      <c r="J424" s="58">
        <v>0.46200000000000002</v>
      </c>
      <c r="K424" s="58">
        <v>0.46200000000000002</v>
      </c>
      <c r="L424" s="58">
        <v>0.46200000000000002</v>
      </c>
      <c r="M424" s="58">
        <v>0.46200000000000002</v>
      </c>
    </row>
    <row r="425" spans="1:13">
      <c r="A425" t="s">
        <v>354</v>
      </c>
      <c r="B425" t="s">
        <v>418</v>
      </c>
      <c r="C425" t="s">
        <v>419</v>
      </c>
      <c r="D425" t="s">
        <v>47</v>
      </c>
      <c r="E425" t="s">
        <v>41</v>
      </c>
      <c r="F425" s="56" t="s">
        <v>318</v>
      </c>
      <c r="G425" s="56" t="s">
        <v>318</v>
      </c>
      <c r="H425" s="56" t="s">
        <v>318</v>
      </c>
      <c r="I425" s="58">
        <v>0</v>
      </c>
      <c r="J425" s="58">
        <v>0</v>
      </c>
      <c r="K425" s="58">
        <v>0</v>
      </c>
      <c r="L425" s="58">
        <v>0</v>
      </c>
      <c r="M425" s="58">
        <v>0</v>
      </c>
    </row>
    <row r="426" spans="1:13">
      <c r="A426" t="s">
        <v>354</v>
      </c>
      <c r="B426" t="s">
        <v>420</v>
      </c>
      <c r="C426" t="s">
        <v>421</v>
      </c>
      <c r="D426" t="s">
        <v>47</v>
      </c>
      <c r="E426" t="s">
        <v>41</v>
      </c>
      <c r="F426" s="56" t="s">
        <v>318</v>
      </c>
      <c r="G426" s="56" t="s">
        <v>318</v>
      </c>
      <c r="H426" s="56" t="s">
        <v>318</v>
      </c>
      <c r="I426" s="58">
        <v>2.4E-2</v>
      </c>
      <c r="J426" s="58">
        <v>2.4E-2</v>
      </c>
      <c r="K426" s="58">
        <v>2.4E-2</v>
      </c>
      <c r="L426" s="58">
        <v>2.4E-2</v>
      </c>
      <c r="M426" s="58">
        <v>2.4E-2</v>
      </c>
    </row>
    <row r="427" spans="1:13">
      <c r="A427" t="s">
        <v>354</v>
      </c>
      <c r="B427" t="s">
        <v>422</v>
      </c>
      <c r="C427" t="s">
        <v>423</v>
      </c>
      <c r="D427" t="s">
        <v>47</v>
      </c>
      <c r="E427" t="s">
        <v>41</v>
      </c>
      <c r="F427" s="56" t="s">
        <v>318</v>
      </c>
      <c r="G427" s="56" t="s">
        <v>318</v>
      </c>
      <c r="H427" s="56" t="s">
        <v>318</v>
      </c>
      <c r="I427" s="58">
        <v>0</v>
      </c>
      <c r="J427" s="58">
        <v>0</v>
      </c>
      <c r="K427" s="58">
        <v>0</v>
      </c>
      <c r="L427" s="58">
        <v>0</v>
      </c>
      <c r="M427" s="58">
        <v>0</v>
      </c>
    </row>
    <row r="428" spans="1:13">
      <c r="A428" t="s">
        <v>354</v>
      </c>
      <c r="B428" t="s">
        <v>424</v>
      </c>
      <c r="C428" t="s">
        <v>425</v>
      </c>
      <c r="D428" t="s">
        <v>47</v>
      </c>
      <c r="E428" t="s">
        <v>41</v>
      </c>
      <c r="F428" s="56" t="s">
        <v>318</v>
      </c>
      <c r="G428" s="56" t="s">
        <v>318</v>
      </c>
      <c r="H428" s="56" t="s">
        <v>318</v>
      </c>
      <c r="I428" s="58">
        <v>0.71699999999999997</v>
      </c>
      <c r="J428" s="58">
        <v>0.71699999999999997</v>
      </c>
      <c r="K428" s="58">
        <v>0.71699999999999997</v>
      </c>
      <c r="L428" s="58">
        <v>0.71699999999999997</v>
      </c>
      <c r="M428" s="58">
        <v>0.71699999999999997</v>
      </c>
    </row>
    <row r="429" spans="1:13">
      <c r="A429" t="s">
        <v>354</v>
      </c>
      <c r="B429" t="s">
        <v>426</v>
      </c>
      <c r="C429" t="s">
        <v>427</v>
      </c>
      <c r="D429" t="s">
        <v>47</v>
      </c>
      <c r="E429" t="s">
        <v>41</v>
      </c>
      <c r="F429" s="56" t="s">
        <v>318</v>
      </c>
      <c r="G429" s="56" t="s">
        <v>318</v>
      </c>
      <c r="H429" s="56" t="s">
        <v>318</v>
      </c>
      <c r="I429" s="58">
        <v>0</v>
      </c>
      <c r="J429" s="58">
        <v>0</v>
      </c>
      <c r="K429" s="58">
        <v>0</v>
      </c>
      <c r="L429" s="58">
        <v>0</v>
      </c>
      <c r="M429" s="58">
        <v>0</v>
      </c>
    </row>
    <row r="430" spans="1:13">
      <c r="A430" t="s">
        <v>354</v>
      </c>
      <c r="B430" t="s">
        <v>428</v>
      </c>
      <c r="C430" t="s">
        <v>429</v>
      </c>
      <c r="D430" t="s">
        <v>47</v>
      </c>
      <c r="E430" t="s">
        <v>41</v>
      </c>
      <c r="F430" s="56" t="s">
        <v>318</v>
      </c>
      <c r="G430" s="56" t="s">
        <v>318</v>
      </c>
      <c r="H430" s="56" t="s">
        <v>318</v>
      </c>
      <c r="I430" s="58">
        <v>0</v>
      </c>
      <c r="J430" s="58">
        <v>0</v>
      </c>
      <c r="K430" s="58">
        <v>0</v>
      </c>
      <c r="L430" s="58">
        <v>0</v>
      </c>
      <c r="M430" s="58">
        <v>0</v>
      </c>
    </row>
    <row r="431" spans="1:13">
      <c r="A431" t="s">
        <v>354</v>
      </c>
      <c r="B431" t="s">
        <v>430</v>
      </c>
      <c r="C431" t="s">
        <v>431</v>
      </c>
      <c r="D431" t="s">
        <v>47</v>
      </c>
      <c r="E431" t="s">
        <v>41</v>
      </c>
      <c r="F431" s="56" t="s">
        <v>318</v>
      </c>
      <c r="G431" s="56" t="s">
        <v>318</v>
      </c>
      <c r="H431" s="56" t="s">
        <v>318</v>
      </c>
      <c r="I431" s="58">
        <v>1.3118575599275055</v>
      </c>
      <c r="J431" s="58">
        <v>1.2958403217770404</v>
      </c>
      <c r="K431" s="58">
        <v>1.3871536911752964</v>
      </c>
      <c r="L431" s="58">
        <v>1.8042911557549748</v>
      </c>
      <c r="M431" s="58">
        <v>2.2215950392196007</v>
      </c>
    </row>
    <row r="432" spans="1:13">
      <c r="A432" t="s">
        <v>354</v>
      </c>
      <c r="B432" t="s">
        <v>432</v>
      </c>
      <c r="C432" t="s">
        <v>433</v>
      </c>
      <c r="D432" t="s">
        <v>47</v>
      </c>
      <c r="E432" t="s">
        <v>41</v>
      </c>
      <c r="F432" s="56" t="s">
        <v>318</v>
      </c>
      <c r="G432" s="56" t="s">
        <v>318</v>
      </c>
      <c r="H432" s="56" t="s">
        <v>318</v>
      </c>
      <c r="I432" s="58">
        <v>2.8273391490783815</v>
      </c>
      <c r="J432" s="58">
        <v>2.6582683019345841</v>
      </c>
      <c r="K432" s="58">
        <v>2.736574799559079</v>
      </c>
      <c r="L432" s="58">
        <v>2.4577562095324659</v>
      </c>
      <c r="M432" s="58">
        <v>2.0674101834952072</v>
      </c>
    </row>
    <row r="433" spans="1:13">
      <c r="A433" t="s">
        <v>354</v>
      </c>
      <c r="B433" t="s">
        <v>434</v>
      </c>
      <c r="C433" t="s">
        <v>435</v>
      </c>
      <c r="D433" t="s">
        <v>47</v>
      </c>
      <c r="E433" t="s">
        <v>41</v>
      </c>
      <c r="F433" s="56" t="s">
        <v>318</v>
      </c>
      <c r="G433" s="56" t="s">
        <v>318</v>
      </c>
      <c r="H433" s="56" t="s">
        <v>318</v>
      </c>
      <c r="I433" s="58">
        <v>0.89951956921971299</v>
      </c>
      <c r="J433" s="58">
        <v>0.88853680737017793</v>
      </c>
      <c r="K433" s="58">
        <v>0.95114891192645223</v>
      </c>
      <c r="L433" s="58">
        <v>1.2371733431648946</v>
      </c>
      <c r="M433" s="58">
        <v>1.5233118851484899</v>
      </c>
    </row>
    <row r="434" spans="1:13">
      <c r="A434" t="s">
        <v>354</v>
      </c>
      <c r="B434" t="s">
        <v>436</v>
      </c>
      <c r="C434" t="s">
        <v>437</v>
      </c>
      <c r="D434" t="s">
        <v>47</v>
      </c>
      <c r="E434" t="s">
        <v>41</v>
      </c>
      <c r="F434" s="56" t="s">
        <v>318</v>
      </c>
      <c r="G434" s="56" t="s">
        <v>318</v>
      </c>
      <c r="H434" s="56" t="s">
        <v>318</v>
      </c>
      <c r="I434" s="58">
        <v>1.9386608509216179</v>
      </c>
      <c r="J434" s="58">
        <v>1.8227316980654158</v>
      </c>
      <c r="K434" s="58">
        <v>1.8764252004409196</v>
      </c>
      <c r="L434" s="58">
        <v>1.685243790467533</v>
      </c>
      <c r="M434" s="58">
        <v>1.417589816504792</v>
      </c>
    </row>
    <row r="435" spans="1:13">
      <c r="A435" t="s">
        <v>354</v>
      </c>
      <c r="B435" t="s">
        <v>438</v>
      </c>
      <c r="C435" t="s">
        <v>439</v>
      </c>
      <c r="D435" t="s">
        <v>47</v>
      </c>
      <c r="E435" t="s">
        <v>41</v>
      </c>
      <c r="F435" s="56" t="s">
        <v>318</v>
      </c>
      <c r="G435" s="56" t="s">
        <v>318</v>
      </c>
      <c r="H435" s="56" t="s">
        <v>318</v>
      </c>
      <c r="I435" s="58">
        <v>7.4079498949657188</v>
      </c>
      <c r="J435" s="58">
        <v>11.624712711745808</v>
      </c>
      <c r="K435" s="58">
        <v>2.7716836353333933</v>
      </c>
      <c r="L435" s="58">
        <v>1.799120369672071</v>
      </c>
      <c r="M435" s="58">
        <v>0.68704010510020019</v>
      </c>
    </row>
    <row r="436" spans="1:13">
      <c r="A436" t="s">
        <v>354</v>
      </c>
      <c r="B436" t="s">
        <v>440</v>
      </c>
      <c r="C436" t="s">
        <v>441</v>
      </c>
      <c r="D436" t="s">
        <v>47</v>
      </c>
      <c r="E436" t="s">
        <v>41</v>
      </c>
      <c r="F436" s="56" t="s">
        <v>318</v>
      </c>
      <c r="G436" s="56" t="s">
        <v>318</v>
      </c>
      <c r="H436" s="56" t="s">
        <v>318</v>
      </c>
      <c r="I436" s="58">
        <v>3.7615306514228912</v>
      </c>
      <c r="J436" s="58">
        <v>3.7470840622671626</v>
      </c>
      <c r="K436" s="58">
        <v>3.7344432967558996</v>
      </c>
      <c r="L436" s="58">
        <v>3.7218025312446366</v>
      </c>
      <c r="M436" s="58">
        <v>3.7100646775556072</v>
      </c>
    </row>
    <row r="437" spans="1:13">
      <c r="A437" t="s">
        <v>354</v>
      </c>
      <c r="B437" t="s">
        <v>442</v>
      </c>
      <c r="C437" t="s">
        <v>443</v>
      </c>
      <c r="D437" t="s">
        <v>47</v>
      </c>
      <c r="E437" t="s">
        <v>41</v>
      </c>
      <c r="F437" s="56" t="s">
        <v>318</v>
      </c>
      <c r="G437" s="56" t="s">
        <v>318</v>
      </c>
      <c r="H437" s="56" t="s">
        <v>318</v>
      </c>
      <c r="I437" s="58">
        <v>0.79656101357973208</v>
      </c>
      <c r="J437" s="58">
        <v>1.2499805035849649</v>
      </c>
      <c r="K437" s="58">
        <v>0.29803321528725613</v>
      </c>
      <c r="L437" s="58">
        <v>0.19345556672728537</v>
      </c>
      <c r="M437" s="58">
        <v>7.3875953569887604E-2</v>
      </c>
    </row>
    <row r="438" spans="1:13">
      <c r="A438" t="s">
        <v>354</v>
      </c>
      <c r="B438" t="s">
        <v>444</v>
      </c>
      <c r="C438" t="s">
        <v>445</v>
      </c>
      <c r="D438" t="s">
        <v>47</v>
      </c>
      <c r="E438" t="s">
        <v>41</v>
      </c>
      <c r="F438" s="56" t="s">
        <v>318</v>
      </c>
      <c r="G438" s="56" t="s">
        <v>318</v>
      </c>
      <c r="H438" s="56" t="s">
        <v>318</v>
      </c>
      <c r="I438" s="58">
        <v>0.40446934857710909</v>
      </c>
      <c r="J438" s="58">
        <v>0.40291593773283796</v>
      </c>
      <c r="K438" s="58">
        <v>0.40155670324410064</v>
      </c>
      <c r="L438" s="58">
        <v>0.40019746875536333</v>
      </c>
      <c r="M438" s="58">
        <v>0.398935322444393</v>
      </c>
    </row>
    <row r="439" spans="1:13">
      <c r="A439" t="s">
        <v>354</v>
      </c>
      <c r="B439" t="s">
        <v>446</v>
      </c>
      <c r="C439" t="s">
        <v>447</v>
      </c>
      <c r="D439" t="s">
        <v>47</v>
      </c>
      <c r="E439" t="s">
        <v>41</v>
      </c>
      <c r="F439" s="56" t="s">
        <v>318</v>
      </c>
      <c r="G439" s="56" t="s">
        <v>318</v>
      </c>
      <c r="H439" s="56" t="s">
        <v>318</v>
      </c>
      <c r="I439" s="56" t="s">
        <v>318</v>
      </c>
      <c r="J439" s="56" t="s">
        <v>318</v>
      </c>
      <c r="K439" s="56" t="s">
        <v>318</v>
      </c>
      <c r="L439" s="56" t="s">
        <v>318</v>
      </c>
      <c r="M439" s="56" t="s">
        <v>318</v>
      </c>
    </row>
    <row r="440" spans="1:13">
      <c r="A440" t="s">
        <v>354</v>
      </c>
      <c r="B440" t="s">
        <v>448</v>
      </c>
      <c r="C440" t="s">
        <v>449</v>
      </c>
      <c r="D440" t="s">
        <v>47</v>
      </c>
      <c r="E440" t="s">
        <v>41</v>
      </c>
      <c r="F440" s="56" t="s">
        <v>318</v>
      </c>
      <c r="G440" s="56" t="s">
        <v>318</v>
      </c>
      <c r="H440" s="56" t="s">
        <v>318</v>
      </c>
      <c r="I440" s="56" t="s">
        <v>318</v>
      </c>
      <c r="J440" s="56" t="s">
        <v>318</v>
      </c>
      <c r="K440" s="56" t="s">
        <v>318</v>
      </c>
      <c r="L440" s="56" t="s">
        <v>318</v>
      </c>
      <c r="M440" s="56" t="s">
        <v>318</v>
      </c>
    </row>
    <row r="441" spans="1:13">
      <c r="A441" t="s">
        <v>354</v>
      </c>
      <c r="B441" t="s">
        <v>450</v>
      </c>
      <c r="C441" t="s">
        <v>451</v>
      </c>
      <c r="D441" t="s">
        <v>47</v>
      </c>
      <c r="E441" t="s">
        <v>41</v>
      </c>
      <c r="F441" s="56" t="s">
        <v>318</v>
      </c>
      <c r="G441" s="56" t="s">
        <v>318</v>
      </c>
      <c r="H441" s="56" t="s">
        <v>318</v>
      </c>
      <c r="I441" s="56" t="s">
        <v>318</v>
      </c>
      <c r="J441" s="56" t="s">
        <v>318</v>
      </c>
      <c r="K441" s="56" t="s">
        <v>318</v>
      </c>
      <c r="L441" s="56" t="s">
        <v>318</v>
      </c>
      <c r="M441" s="56" t="s">
        <v>318</v>
      </c>
    </row>
    <row r="442" spans="1:13">
      <c r="A442" t="s">
        <v>354</v>
      </c>
      <c r="B442" t="s">
        <v>452</v>
      </c>
      <c r="C442" t="s">
        <v>453</v>
      </c>
      <c r="D442" t="s">
        <v>47</v>
      </c>
      <c r="E442" t="s">
        <v>41</v>
      </c>
      <c r="F442" s="56" t="s">
        <v>318</v>
      </c>
      <c r="G442" s="56" t="s">
        <v>318</v>
      </c>
      <c r="H442" s="56" t="s">
        <v>318</v>
      </c>
      <c r="I442" s="56" t="s">
        <v>318</v>
      </c>
      <c r="J442" s="56" t="s">
        <v>318</v>
      </c>
      <c r="K442" s="56" t="s">
        <v>318</v>
      </c>
      <c r="L442" s="56" t="s">
        <v>318</v>
      </c>
      <c r="M442" s="56" t="s">
        <v>318</v>
      </c>
    </row>
    <row r="443" spans="1:13">
      <c r="A443" t="s">
        <v>354</v>
      </c>
      <c r="B443" t="s">
        <v>454</v>
      </c>
      <c r="C443" t="s">
        <v>455</v>
      </c>
      <c r="D443" t="s">
        <v>47</v>
      </c>
      <c r="E443" t="s">
        <v>41</v>
      </c>
      <c r="F443" s="56" t="s">
        <v>318</v>
      </c>
      <c r="G443" s="56" t="s">
        <v>318</v>
      </c>
      <c r="H443" s="56" t="s">
        <v>318</v>
      </c>
      <c r="I443" s="56" t="s">
        <v>318</v>
      </c>
      <c r="J443" s="56" t="s">
        <v>318</v>
      </c>
      <c r="K443" s="56" t="s">
        <v>318</v>
      </c>
      <c r="L443" s="56" t="s">
        <v>318</v>
      </c>
      <c r="M443" s="56" t="s">
        <v>318</v>
      </c>
    </row>
    <row r="444" spans="1:13">
      <c r="A444" t="s">
        <v>354</v>
      </c>
      <c r="B444" t="s">
        <v>456</v>
      </c>
      <c r="C444" t="s">
        <v>457</v>
      </c>
      <c r="D444" t="s">
        <v>47</v>
      </c>
      <c r="E444" t="s">
        <v>41</v>
      </c>
      <c r="F444" s="56" t="s">
        <v>318</v>
      </c>
      <c r="G444" s="56" t="s">
        <v>318</v>
      </c>
      <c r="H444" s="56" t="s">
        <v>318</v>
      </c>
      <c r="I444" s="56" t="s">
        <v>318</v>
      </c>
      <c r="J444" s="56" t="s">
        <v>318</v>
      </c>
      <c r="K444" s="56" t="s">
        <v>318</v>
      </c>
      <c r="L444" s="56" t="s">
        <v>318</v>
      </c>
      <c r="M444" s="56" t="s">
        <v>318</v>
      </c>
    </row>
    <row r="445" spans="1:13">
      <c r="A445" t="s">
        <v>354</v>
      </c>
      <c r="B445" t="s">
        <v>458</v>
      </c>
      <c r="C445" t="s">
        <v>459</v>
      </c>
      <c r="D445" t="s">
        <v>47</v>
      </c>
      <c r="E445" t="s">
        <v>41</v>
      </c>
      <c r="F445" s="56" t="s">
        <v>318</v>
      </c>
      <c r="G445" s="56" t="s">
        <v>318</v>
      </c>
      <c r="H445" s="56" t="s">
        <v>318</v>
      </c>
      <c r="I445" s="56" t="s">
        <v>318</v>
      </c>
      <c r="J445" s="56" t="s">
        <v>318</v>
      </c>
      <c r="K445" s="56" t="s">
        <v>318</v>
      </c>
      <c r="L445" s="56" t="s">
        <v>318</v>
      </c>
      <c r="M445" s="56" t="s">
        <v>318</v>
      </c>
    </row>
    <row r="446" spans="1:13">
      <c r="A446" t="s">
        <v>354</v>
      </c>
      <c r="B446" t="s">
        <v>460</v>
      </c>
      <c r="C446" t="s">
        <v>461</v>
      </c>
      <c r="D446" t="s">
        <v>47</v>
      </c>
      <c r="E446" t="s">
        <v>41</v>
      </c>
      <c r="F446" s="56" t="s">
        <v>318</v>
      </c>
      <c r="G446" s="56" t="s">
        <v>318</v>
      </c>
      <c r="H446" s="56" t="s">
        <v>318</v>
      </c>
      <c r="I446" s="56" t="s">
        <v>318</v>
      </c>
      <c r="J446" s="56" t="s">
        <v>318</v>
      </c>
      <c r="K446" s="56" t="s">
        <v>318</v>
      </c>
      <c r="L446" s="56" t="s">
        <v>318</v>
      </c>
      <c r="M446" s="56" t="s">
        <v>318</v>
      </c>
    </row>
    <row r="447" spans="1:13">
      <c r="A447" t="s">
        <v>355</v>
      </c>
      <c r="B447" t="s">
        <v>374</v>
      </c>
      <c r="C447" t="s">
        <v>375</v>
      </c>
      <c r="D447" t="s">
        <v>47</v>
      </c>
      <c r="E447" t="s">
        <v>41</v>
      </c>
      <c r="F447" s="56" t="s">
        <v>318</v>
      </c>
      <c r="G447" s="56" t="s">
        <v>318</v>
      </c>
      <c r="H447" s="56" t="s">
        <v>318</v>
      </c>
      <c r="I447" s="58">
        <v>40.8003924874821</v>
      </c>
      <c r="J447" s="58">
        <v>42.53042806991413</v>
      </c>
      <c r="K447" s="58">
        <v>42.027754662642039</v>
      </c>
      <c r="L447" s="58">
        <v>41.495041880196645</v>
      </c>
      <c r="M447" s="58">
        <v>41.872837503529411</v>
      </c>
    </row>
    <row r="448" spans="1:13">
      <c r="A448" t="s">
        <v>355</v>
      </c>
      <c r="B448" t="s">
        <v>376</v>
      </c>
      <c r="C448" t="s">
        <v>377</v>
      </c>
      <c r="D448" t="s">
        <v>47</v>
      </c>
      <c r="E448" t="s">
        <v>41</v>
      </c>
      <c r="F448" s="56" t="s">
        <v>318</v>
      </c>
      <c r="G448" s="56" t="s">
        <v>318</v>
      </c>
      <c r="H448" s="56" t="s">
        <v>318</v>
      </c>
      <c r="I448" s="58">
        <v>399.08408757024682</v>
      </c>
      <c r="J448" s="58">
        <v>429.28143668386429</v>
      </c>
      <c r="K448" s="58">
        <v>423.49580190477917</v>
      </c>
      <c r="L448" s="58">
        <v>417.23578981002709</v>
      </c>
      <c r="M448" s="58">
        <v>399.67564453232734</v>
      </c>
    </row>
    <row r="449" spans="1:13">
      <c r="A449" t="s">
        <v>355</v>
      </c>
      <c r="B449" t="s">
        <v>378</v>
      </c>
      <c r="C449" t="s">
        <v>379</v>
      </c>
      <c r="D449" t="s">
        <v>47</v>
      </c>
      <c r="E449" t="s">
        <v>41</v>
      </c>
      <c r="F449" s="56" t="s">
        <v>318</v>
      </c>
      <c r="G449" s="56" t="s">
        <v>318</v>
      </c>
      <c r="H449" s="56" t="s">
        <v>318</v>
      </c>
      <c r="I449" s="58">
        <v>433.35787973291525</v>
      </c>
      <c r="J449" s="58">
        <v>425.39048277515809</v>
      </c>
      <c r="K449" s="58">
        <v>417.54569609876609</v>
      </c>
      <c r="L449" s="58">
        <v>409.52112968811548</v>
      </c>
      <c r="M449" s="58">
        <v>402.83857381204115</v>
      </c>
    </row>
    <row r="450" spans="1:13">
      <c r="A450" t="s">
        <v>355</v>
      </c>
      <c r="B450" t="s">
        <v>380</v>
      </c>
      <c r="C450" t="s">
        <v>381</v>
      </c>
      <c r="D450" t="s">
        <v>47</v>
      </c>
      <c r="E450" t="s">
        <v>41</v>
      </c>
      <c r="F450" s="56" t="s">
        <v>318</v>
      </c>
      <c r="G450" s="56" t="s">
        <v>318</v>
      </c>
      <c r="H450" s="56" t="s">
        <v>318</v>
      </c>
      <c r="I450" s="58">
        <v>76.713484200341739</v>
      </c>
      <c r="J450" s="58">
        <v>77.363578923911462</v>
      </c>
      <c r="K450" s="58">
        <v>78.249519960302237</v>
      </c>
      <c r="L450" s="58">
        <v>79.147405532512622</v>
      </c>
      <c r="M450" s="58">
        <v>80.086598130767769</v>
      </c>
    </row>
    <row r="451" spans="1:13">
      <c r="A451" t="s">
        <v>355</v>
      </c>
      <c r="B451" t="s">
        <v>382</v>
      </c>
      <c r="C451" t="s">
        <v>383</v>
      </c>
      <c r="D451" t="s">
        <v>47</v>
      </c>
      <c r="E451" t="s">
        <v>41</v>
      </c>
      <c r="F451" s="56" t="s">
        <v>318</v>
      </c>
      <c r="G451" s="58">
        <v>2.9448805143540113</v>
      </c>
      <c r="H451" s="58">
        <v>70.485734068586211</v>
      </c>
      <c r="I451" s="58">
        <v>487.35320403158124</v>
      </c>
      <c r="J451" s="58">
        <v>574.56560845914021</v>
      </c>
      <c r="K451" s="58">
        <v>529.53595418174802</v>
      </c>
      <c r="L451" s="58">
        <v>477.79438683034658</v>
      </c>
      <c r="M451" s="58">
        <v>266.41608624284396</v>
      </c>
    </row>
    <row r="452" spans="1:13">
      <c r="A452" t="s">
        <v>355</v>
      </c>
      <c r="B452" t="s">
        <v>384</v>
      </c>
      <c r="C452" t="s">
        <v>385</v>
      </c>
      <c r="D452" t="s">
        <v>47</v>
      </c>
      <c r="E452" t="s">
        <v>41</v>
      </c>
      <c r="F452" s="56" t="s">
        <v>318</v>
      </c>
      <c r="G452" s="58">
        <v>0.58132578751173269</v>
      </c>
      <c r="H452" s="58">
        <v>14.643568399837658</v>
      </c>
      <c r="I452" s="58">
        <v>97.260684877957615</v>
      </c>
      <c r="J452" s="58">
        <v>132.31542791682375</v>
      </c>
      <c r="K452" s="58">
        <v>135.18998135342935</v>
      </c>
      <c r="L452" s="58">
        <v>110.0257391258604</v>
      </c>
      <c r="M452" s="58">
        <v>86.093557493536025</v>
      </c>
    </row>
    <row r="453" spans="1:13">
      <c r="A453" t="s">
        <v>355</v>
      </c>
      <c r="B453" t="s">
        <v>386</v>
      </c>
      <c r="C453" t="s">
        <v>387</v>
      </c>
      <c r="D453" t="s">
        <v>47</v>
      </c>
      <c r="E453" t="s">
        <v>41</v>
      </c>
      <c r="F453" s="56" t="s">
        <v>318</v>
      </c>
      <c r="G453" s="56" t="s">
        <v>318</v>
      </c>
      <c r="H453" s="56" t="s">
        <v>318</v>
      </c>
      <c r="I453" s="58">
        <v>0</v>
      </c>
      <c r="J453" s="58">
        <v>0</v>
      </c>
      <c r="K453" s="58">
        <v>0</v>
      </c>
      <c r="L453" s="58">
        <v>0</v>
      </c>
      <c r="M453" s="58">
        <v>0</v>
      </c>
    </row>
    <row r="454" spans="1:13">
      <c r="A454" t="s">
        <v>355</v>
      </c>
      <c r="B454" t="s">
        <v>388</v>
      </c>
      <c r="C454" t="s">
        <v>389</v>
      </c>
      <c r="D454" t="s">
        <v>47</v>
      </c>
      <c r="E454" t="s">
        <v>41</v>
      </c>
      <c r="F454" s="56" t="s">
        <v>318</v>
      </c>
      <c r="G454" s="56" t="s">
        <v>318</v>
      </c>
      <c r="H454" s="56" t="s">
        <v>318</v>
      </c>
      <c r="I454" s="58">
        <v>0</v>
      </c>
      <c r="J454" s="58">
        <v>0</v>
      </c>
      <c r="K454" s="58">
        <v>0</v>
      </c>
      <c r="L454" s="58">
        <v>0</v>
      </c>
      <c r="M454" s="58">
        <v>0</v>
      </c>
    </row>
    <row r="455" spans="1:13">
      <c r="A455" t="s">
        <v>355</v>
      </c>
      <c r="B455" t="s">
        <v>390</v>
      </c>
      <c r="C455" t="s">
        <v>391</v>
      </c>
      <c r="D455" t="s">
        <v>47</v>
      </c>
      <c r="E455" t="s">
        <v>41</v>
      </c>
      <c r="F455" s="56" t="s">
        <v>318</v>
      </c>
      <c r="G455" s="56" t="s">
        <v>318</v>
      </c>
      <c r="H455" s="56" t="s">
        <v>318</v>
      </c>
      <c r="I455" s="58">
        <v>4.0540000000000003</v>
      </c>
      <c r="J455" s="58">
        <v>3.677</v>
      </c>
      <c r="K455" s="58">
        <v>3.677</v>
      </c>
      <c r="L455" s="58">
        <v>3.677</v>
      </c>
      <c r="M455" s="58">
        <v>3.677</v>
      </c>
    </row>
    <row r="456" spans="1:13">
      <c r="A456" t="s">
        <v>355</v>
      </c>
      <c r="B456" t="s">
        <v>392</v>
      </c>
      <c r="C456" t="s">
        <v>393</v>
      </c>
      <c r="D456" t="s">
        <v>47</v>
      </c>
      <c r="E456" t="s">
        <v>41</v>
      </c>
      <c r="F456" s="56" t="s">
        <v>318</v>
      </c>
      <c r="G456" s="56" t="s">
        <v>318</v>
      </c>
      <c r="H456" s="56" t="s">
        <v>318</v>
      </c>
      <c r="I456" s="58">
        <v>0</v>
      </c>
      <c r="J456" s="58">
        <v>0</v>
      </c>
      <c r="K456" s="58">
        <v>0</v>
      </c>
      <c r="L456" s="58">
        <v>0</v>
      </c>
      <c r="M456" s="58">
        <v>0</v>
      </c>
    </row>
    <row r="457" spans="1:13">
      <c r="A457" t="s">
        <v>355</v>
      </c>
      <c r="B457" t="s">
        <v>394</v>
      </c>
      <c r="C457" t="s">
        <v>395</v>
      </c>
      <c r="D457" t="s">
        <v>47</v>
      </c>
      <c r="E457" t="s">
        <v>41</v>
      </c>
      <c r="F457" s="56" t="s">
        <v>318</v>
      </c>
      <c r="G457" s="56" t="s">
        <v>318</v>
      </c>
      <c r="H457" s="56" t="s">
        <v>318</v>
      </c>
      <c r="I457" s="58">
        <v>0</v>
      </c>
      <c r="J457" s="58">
        <v>0</v>
      </c>
      <c r="K457" s="58">
        <v>0</v>
      </c>
      <c r="L457" s="58">
        <v>0</v>
      </c>
      <c r="M457" s="58">
        <v>0</v>
      </c>
    </row>
    <row r="458" spans="1:13">
      <c r="A458" t="s">
        <v>355</v>
      </c>
      <c r="B458" t="s">
        <v>396</v>
      </c>
      <c r="C458" t="s">
        <v>397</v>
      </c>
      <c r="D458" t="s">
        <v>47</v>
      </c>
      <c r="E458" t="s">
        <v>41</v>
      </c>
      <c r="F458" s="56" t="s">
        <v>318</v>
      </c>
      <c r="G458" s="56" t="s">
        <v>318</v>
      </c>
      <c r="H458" s="56" t="s">
        <v>318</v>
      </c>
      <c r="I458" s="58">
        <v>0</v>
      </c>
      <c r="J458" s="58">
        <v>0</v>
      </c>
      <c r="K458" s="58">
        <v>0</v>
      </c>
      <c r="L458" s="58">
        <v>0</v>
      </c>
      <c r="M458" s="58">
        <v>0</v>
      </c>
    </row>
    <row r="459" spans="1:13">
      <c r="A459" t="s">
        <v>355</v>
      </c>
      <c r="B459" t="s">
        <v>398</v>
      </c>
      <c r="C459" t="s">
        <v>399</v>
      </c>
      <c r="D459" t="s">
        <v>47</v>
      </c>
      <c r="E459" t="s">
        <v>41</v>
      </c>
      <c r="F459" s="56" t="s">
        <v>318</v>
      </c>
      <c r="G459" s="56" t="s">
        <v>318</v>
      </c>
      <c r="H459" s="56" t="s">
        <v>318</v>
      </c>
      <c r="I459" s="58">
        <v>15.778999999999998</v>
      </c>
      <c r="J459" s="58">
        <v>15.791</v>
      </c>
      <c r="K459" s="58">
        <v>15.405000000000001</v>
      </c>
      <c r="L459" s="58">
        <v>14.997999999999999</v>
      </c>
      <c r="M459" s="58">
        <v>14.149000000000001</v>
      </c>
    </row>
    <row r="460" spans="1:13">
      <c r="A460" t="s">
        <v>355</v>
      </c>
      <c r="B460" t="s">
        <v>400</v>
      </c>
      <c r="C460" t="s">
        <v>401</v>
      </c>
      <c r="D460" t="s">
        <v>47</v>
      </c>
      <c r="E460" t="s">
        <v>41</v>
      </c>
      <c r="F460" s="56" t="s">
        <v>318</v>
      </c>
      <c r="G460" s="56" t="s">
        <v>318</v>
      </c>
      <c r="H460" s="56" t="s">
        <v>318</v>
      </c>
      <c r="I460" s="58">
        <v>0</v>
      </c>
      <c r="J460" s="58">
        <v>0</v>
      </c>
      <c r="K460" s="58">
        <v>0</v>
      </c>
      <c r="L460" s="58">
        <v>0</v>
      </c>
      <c r="M460" s="58">
        <v>0</v>
      </c>
    </row>
    <row r="461" spans="1:13">
      <c r="A461" t="s">
        <v>355</v>
      </c>
      <c r="B461" t="s">
        <v>402</v>
      </c>
      <c r="C461" t="s">
        <v>403</v>
      </c>
      <c r="D461" t="s">
        <v>47</v>
      </c>
      <c r="E461" t="s">
        <v>41</v>
      </c>
      <c r="F461" s="56" t="s">
        <v>318</v>
      </c>
      <c r="G461" s="56" t="s">
        <v>318</v>
      </c>
      <c r="H461" s="56" t="s">
        <v>318</v>
      </c>
      <c r="I461" s="58">
        <v>9.1120000000000001</v>
      </c>
      <c r="J461" s="58">
        <v>9.1120000000000001</v>
      </c>
      <c r="K461" s="58">
        <v>9.1120000000000001</v>
      </c>
      <c r="L461" s="58">
        <v>9.1120000000000001</v>
      </c>
      <c r="M461" s="58">
        <v>9.1120000000000001</v>
      </c>
    </row>
    <row r="462" spans="1:13">
      <c r="A462" t="s">
        <v>355</v>
      </c>
      <c r="B462" t="s">
        <v>404</v>
      </c>
      <c r="C462" t="s">
        <v>405</v>
      </c>
      <c r="D462" t="s">
        <v>47</v>
      </c>
      <c r="E462" t="s">
        <v>41</v>
      </c>
      <c r="F462" s="56" t="s">
        <v>318</v>
      </c>
      <c r="G462" s="56" t="s">
        <v>318</v>
      </c>
      <c r="H462" s="56" t="s">
        <v>318</v>
      </c>
      <c r="I462" s="58">
        <v>0</v>
      </c>
      <c r="J462" s="58">
        <v>0</v>
      </c>
      <c r="K462" s="58">
        <v>0</v>
      </c>
      <c r="L462" s="58">
        <v>0</v>
      </c>
      <c r="M462" s="58">
        <v>0</v>
      </c>
    </row>
    <row r="463" spans="1:13">
      <c r="A463" t="s">
        <v>355</v>
      </c>
      <c r="B463" t="s">
        <v>406</v>
      </c>
      <c r="C463" t="s">
        <v>407</v>
      </c>
      <c r="D463" t="s">
        <v>47</v>
      </c>
      <c r="E463" t="s">
        <v>41</v>
      </c>
      <c r="F463" s="56" t="s">
        <v>318</v>
      </c>
      <c r="G463" s="56" t="s">
        <v>318</v>
      </c>
      <c r="H463" s="56" t="s">
        <v>318</v>
      </c>
      <c r="I463" s="58">
        <v>0</v>
      </c>
      <c r="J463" s="58">
        <v>0</v>
      </c>
      <c r="K463" s="58">
        <v>0</v>
      </c>
      <c r="L463" s="58">
        <v>0</v>
      </c>
      <c r="M463" s="58">
        <v>0</v>
      </c>
    </row>
    <row r="464" spans="1:13">
      <c r="A464" t="s">
        <v>355</v>
      </c>
      <c r="B464" t="s">
        <v>408</v>
      </c>
      <c r="C464" t="s">
        <v>409</v>
      </c>
      <c r="D464" t="s">
        <v>47</v>
      </c>
      <c r="E464" t="s">
        <v>41</v>
      </c>
      <c r="F464" s="56" t="s">
        <v>318</v>
      </c>
      <c r="G464" s="56" t="s">
        <v>318</v>
      </c>
      <c r="H464" s="56" t="s">
        <v>318</v>
      </c>
      <c r="I464" s="58">
        <v>0</v>
      </c>
      <c r="J464" s="58">
        <v>0</v>
      </c>
      <c r="K464" s="58">
        <v>0</v>
      </c>
      <c r="L464" s="58">
        <v>0</v>
      </c>
      <c r="M464" s="58">
        <v>0</v>
      </c>
    </row>
    <row r="465" spans="1:13">
      <c r="A465" t="s">
        <v>355</v>
      </c>
      <c r="B465" t="s">
        <v>410</v>
      </c>
      <c r="C465" t="s">
        <v>411</v>
      </c>
      <c r="D465" t="s">
        <v>47</v>
      </c>
      <c r="E465" t="s">
        <v>41</v>
      </c>
      <c r="F465" s="56" t="s">
        <v>318</v>
      </c>
      <c r="G465" s="56" t="s">
        <v>318</v>
      </c>
      <c r="H465" s="56" t="s">
        <v>318</v>
      </c>
      <c r="I465" s="58">
        <v>0</v>
      </c>
      <c r="J465" s="58">
        <v>0</v>
      </c>
      <c r="K465" s="58">
        <v>0</v>
      </c>
      <c r="L465" s="58">
        <v>0</v>
      </c>
      <c r="M465" s="58">
        <v>0</v>
      </c>
    </row>
    <row r="466" spans="1:13">
      <c r="A466" t="s">
        <v>355</v>
      </c>
      <c r="B466" t="s">
        <v>412</v>
      </c>
      <c r="C466" t="s">
        <v>413</v>
      </c>
      <c r="D466" t="s">
        <v>47</v>
      </c>
      <c r="E466" t="s">
        <v>41</v>
      </c>
      <c r="F466" s="56" t="s">
        <v>318</v>
      </c>
      <c r="G466" s="56" t="s">
        <v>318</v>
      </c>
      <c r="H466" s="56" t="s">
        <v>318</v>
      </c>
      <c r="I466" s="58">
        <v>0.95200000000000007</v>
      </c>
      <c r="J466" s="58">
        <v>0.95200000000000007</v>
      </c>
      <c r="K466" s="58">
        <v>0.95200000000000007</v>
      </c>
      <c r="L466" s="58">
        <v>0.95200000000000007</v>
      </c>
      <c r="M466" s="58">
        <v>0.95200000000000007</v>
      </c>
    </row>
    <row r="467" spans="1:13">
      <c r="A467" t="s">
        <v>355</v>
      </c>
      <c r="B467" t="s">
        <v>414</v>
      </c>
      <c r="C467" t="s">
        <v>415</v>
      </c>
      <c r="D467" t="s">
        <v>47</v>
      </c>
      <c r="E467" t="s">
        <v>41</v>
      </c>
      <c r="F467" s="56" t="s">
        <v>318</v>
      </c>
      <c r="G467" s="56" t="s">
        <v>318</v>
      </c>
      <c r="H467" s="56" t="s">
        <v>318</v>
      </c>
      <c r="I467" s="58">
        <v>0</v>
      </c>
      <c r="J467" s="58">
        <v>0</v>
      </c>
      <c r="K467" s="58">
        <v>0</v>
      </c>
      <c r="L467" s="58">
        <v>0</v>
      </c>
      <c r="M467" s="58">
        <v>0</v>
      </c>
    </row>
    <row r="468" spans="1:13">
      <c r="A468" t="s">
        <v>355</v>
      </c>
      <c r="B468" t="s">
        <v>416</v>
      </c>
      <c r="C468" t="s">
        <v>417</v>
      </c>
      <c r="D468" t="s">
        <v>47</v>
      </c>
      <c r="E468" t="s">
        <v>41</v>
      </c>
      <c r="F468" s="56" t="s">
        <v>318</v>
      </c>
      <c r="G468" s="56" t="s">
        <v>318</v>
      </c>
      <c r="H468" s="56" t="s">
        <v>318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</row>
    <row r="469" spans="1:13">
      <c r="A469" t="s">
        <v>355</v>
      </c>
      <c r="B469" t="s">
        <v>418</v>
      </c>
      <c r="C469" t="s">
        <v>419</v>
      </c>
      <c r="D469" t="s">
        <v>47</v>
      </c>
      <c r="E469" t="s">
        <v>41</v>
      </c>
      <c r="F469" s="56" t="s">
        <v>318</v>
      </c>
      <c r="G469" s="56" t="s">
        <v>318</v>
      </c>
      <c r="H469" s="56" t="s">
        <v>318</v>
      </c>
      <c r="I469" s="58">
        <v>0</v>
      </c>
      <c r="J469" s="58">
        <v>0</v>
      </c>
      <c r="K469" s="58">
        <v>0</v>
      </c>
      <c r="L469" s="58">
        <v>0</v>
      </c>
      <c r="M469" s="58">
        <v>0</v>
      </c>
    </row>
    <row r="470" spans="1:13">
      <c r="A470" t="s">
        <v>355</v>
      </c>
      <c r="B470" t="s">
        <v>420</v>
      </c>
      <c r="C470" t="s">
        <v>421</v>
      </c>
      <c r="D470" t="s">
        <v>47</v>
      </c>
      <c r="E470" t="s">
        <v>41</v>
      </c>
      <c r="F470" s="56" t="s">
        <v>318</v>
      </c>
      <c r="G470" s="56" t="s">
        <v>318</v>
      </c>
      <c r="H470" s="56" t="s">
        <v>318</v>
      </c>
      <c r="I470" s="58">
        <v>0.16107808870648829</v>
      </c>
      <c r="J470" s="58">
        <v>0.21311506303163871</v>
      </c>
      <c r="K470" s="58">
        <v>0.27106532989373799</v>
      </c>
      <c r="L470" s="58">
        <v>0.33516542099426422</v>
      </c>
      <c r="M470" s="58">
        <v>0.40411441197508852</v>
      </c>
    </row>
    <row r="471" spans="1:13">
      <c r="A471" t="s">
        <v>355</v>
      </c>
      <c r="B471" t="s">
        <v>422</v>
      </c>
      <c r="C471" t="s">
        <v>423</v>
      </c>
      <c r="D471" t="s">
        <v>47</v>
      </c>
      <c r="E471" t="s">
        <v>41</v>
      </c>
      <c r="F471" s="56" t="s">
        <v>318</v>
      </c>
      <c r="G471" s="56" t="s">
        <v>318</v>
      </c>
      <c r="H471" s="56" t="s">
        <v>318</v>
      </c>
      <c r="I471" s="58">
        <v>0</v>
      </c>
      <c r="J471" s="58">
        <v>0</v>
      </c>
      <c r="K471" s="58">
        <v>0</v>
      </c>
      <c r="L471" s="58">
        <v>0</v>
      </c>
      <c r="M471" s="58">
        <v>0</v>
      </c>
    </row>
    <row r="472" spans="1:13">
      <c r="A472" t="s">
        <v>355</v>
      </c>
      <c r="B472" t="s">
        <v>424</v>
      </c>
      <c r="C472" t="s">
        <v>425</v>
      </c>
      <c r="D472" t="s">
        <v>47</v>
      </c>
      <c r="E472" t="s">
        <v>41</v>
      </c>
      <c r="F472" s="56" t="s">
        <v>318</v>
      </c>
      <c r="G472" s="56" t="s">
        <v>318</v>
      </c>
      <c r="H472" s="56" t="s">
        <v>318</v>
      </c>
      <c r="I472" s="58">
        <v>1.2009219112935119</v>
      </c>
      <c r="J472" s="58">
        <v>1.5888849369683613</v>
      </c>
      <c r="K472" s="58">
        <v>2.020934670106262</v>
      </c>
      <c r="L472" s="58">
        <v>2.4988345790057362</v>
      </c>
      <c r="M472" s="58">
        <v>3.0128855880249108</v>
      </c>
    </row>
    <row r="473" spans="1:13">
      <c r="A473" t="s">
        <v>355</v>
      </c>
      <c r="B473" t="s">
        <v>426</v>
      </c>
      <c r="C473" t="s">
        <v>427</v>
      </c>
      <c r="D473" t="s">
        <v>47</v>
      </c>
      <c r="E473" t="s">
        <v>41</v>
      </c>
      <c r="F473" s="56" t="s">
        <v>318</v>
      </c>
      <c r="G473" s="56" t="s">
        <v>318</v>
      </c>
      <c r="H473" s="56" t="s">
        <v>318</v>
      </c>
      <c r="I473" s="58">
        <v>0</v>
      </c>
      <c r="J473" s="58">
        <v>0</v>
      </c>
      <c r="K473" s="58">
        <v>0</v>
      </c>
      <c r="L473" s="58">
        <v>0</v>
      </c>
      <c r="M473" s="58">
        <v>0</v>
      </c>
    </row>
    <row r="474" spans="1:13">
      <c r="A474" t="s">
        <v>355</v>
      </c>
      <c r="B474" t="s">
        <v>428</v>
      </c>
      <c r="C474" t="s">
        <v>429</v>
      </c>
      <c r="D474" t="s">
        <v>47</v>
      </c>
      <c r="E474" t="s">
        <v>41</v>
      </c>
      <c r="F474" s="56" t="s">
        <v>318</v>
      </c>
      <c r="G474" s="56" t="s">
        <v>318</v>
      </c>
      <c r="H474" s="56" t="s">
        <v>318</v>
      </c>
      <c r="I474" s="58">
        <v>0.12</v>
      </c>
      <c r="J474" s="58">
        <v>0.16700000000000001</v>
      </c>
      <c r="K474" s="58">
        <v>0.222</v>
      </c>
      <c r="L474" s="58">
        <v>0.28399999999999992</v>
      </c>
      <c r="M474" s="58">
        <v>0.35499999999999998</v>
      </c>
    </row>
    <row r="475" spans="1:13">
      <c r="A475" t="s">
        <v>355</v>
      </c>
      <c r="B475" t="s">
        <v>430</v>
      </c>
      <c r="C475" t="s">
        <v>431</v>
      </c>
      <c r="D475" t="s">
        <v>47</v>
      </c>
      <c r="E475" t="s">
        <v>41</v>
      </c>
      <c r="F475" s="56" t="s">
        <v>318</v>
      </c>
      <c r="G475" s="56" t="s">
        <v>318</v>
      </c>
      <c r="H475" s="56" t="s">
        <v>318</v>
      </c>
      <c r="I475" s="58">
        <v>11.535361930451263</v>
      </c>
      <c r="J475" s="58">
        <v>12.019995108441078</v>
      </c>
      <c r="K475" s="58">
        <v>12.598051423982099</v>
      </c>
      <c r="L475" s="58">
        <v>13.276681230031665</v>
      </c>
      <c r="M475" s="58">
        <v>13.979204408708364</v>
      </c>
    </row>
    <row r="476" spans="1:13">
      <c r="A476" t="s">
        <v>355</v>
      </c>
      <c r="B476" t="s">
        <v>432</v>
      </c>
      <c r="C476" t="s">
        <v>433</v>
      </c>
      <c r="D476" t="s">
        <v>47</v>
      </c>
      <c r="E476" t="s">
        <v>41</v>
      </c>
      <c r="F476" s="56" t="s">
        <v>318</v>
      </c>
      <c r="G476" s="56" t="s">
        <v>318</v>
      </c>
      <c r="H476" s="56" t="s">
        <v>318</v>
      </c>
      <c r="I476" s="58">
        <v>12.4276793807751</v>
      </c>
      <c r="J476" s="58">
        <v>12.169791011979729</v>
      </c>
      <c r="K476" s="58">
        <v>11.89712123668024</v>
      </c>
      <c r="L476" s="58">
        <v>11.609181953963972</v>
      </c>
      <c r="M476" s="58">
        <v>11.475682831977341</v>
      </c>
    </row>
    <row r="477" spans="1:13">
      <c r="A477" t="s">
        <v>355</v>
      </c>
      <c r="B477" t="s">
        <v>434</v>
      </c>
      <c r="C477" t="s">
        <v>435</v>
      </c>
      <c r="D477" t="s">
        <v>47</v>
      </c>
      <c r="E477" t="s">
        <v>41</v>
      </c>
      <c r="F477" s="56" t="s">
        <v>318</v>
      </c>
      <c r="G477" s="56" t="s">
        <v>318</v>
      </c>
      <c r="H477" s="56" t="s">
        <v>318</v>
      </c>
      <c r="I477" s="58">
        <v>0</v>
      </c>
      <c r="J477" s="58">
        <v>0</v>
      </c>
      <c r="K477" s="58">
        <v>0</v>
      </c>
      <c r="L477" s="58">
        <v>0</v>
      </c>
      <c r="M477" s="58">
        <v>0</v>
      </c>
    </row>
    <row r="478" spans="1:13">
      <c r="A478" t="s">
        <v>355</v>
      </c>
      <c r="B478" t="s">
        <v>436</v>
      </c>
      <c r="C478" t="s">
        <v>437</v>
      </c>
      <c r="D478" t="s">
        <v>47</v>
      </c>
      <c r="E478" t="s">
        <v>41</v>
      </c>
      <c r="F478" s="56" t="s">
        <v>318</v>
      </c>
      <c r="G478" s="56" t="s">
        <v>318</v>
      </c>
      <c r="H478" s="56" t="s">
        <v>318</v>
      </c>
      <c r="I478" s="58">
        <v>0</v>
      </c>
      <c r="J478" s="58">
        <v>0</v>
      </c>
      <c r="K478" s="58">
        <v>0</v>
      </c>
      <c r="L478" s="58">
        <v>0</v>
      </c>
      <c r="M478" s="58">
        <v>0</v>
      </c>
    </row>
    <row r="479" spans="1:13">
      <c r="A479" t="s">
        <v>355</v>
      </c>
      <c r="B479" t="s">
        <v>438</v>
      </c>
      <c r="C479" t="s">
        <v>439</v>
      </c>
      <c r="D479" t="s">
        <v>47</v>
      </c>
      <c r="E479" t="s">
        <v>41</v>
      </c>
      <c r="F479" s="56" t="s">
        <v>318</v>
      </c>
      <c r="G479" s="56" t="s">
        <v>318</v>
      </c>
      <c r="H479" s="56" t="s">
        <v>318</v>
      </c>
      <c r="I479" s="58">
        <v>8.9920000000000009</v>
      </c>
      <c r="J479" s="58">
        <v>10.837</v>
      </c>
      <c r="K479" s="58">
        <v>11.33</v>
      </c>
      <c r="L479" s="58">
        <v>10.505000000000001</v>
      </c>
      <c r="M479" s="58">
        <v>8.9710000000000001</v>
      </c>
    </row>
    <row r="480" spans="1:13">
      <c r="A480" t="s">
        <v>355</v>
      </c>
      <c r="B480" t="s">
        <v>440</v>
      </c>
      <c r="C480" t="s">
        <v>441</v>
      </c>
      <c r="D480" t="s">
        <v>47</v>
      </c>
      <c r="E480" t="s">
        <v>41</v>
      </c>
      <c r="F480" s="56" t="s">
        <v>318</v>
      </c>
      <c r="G480" s="56" t="s">
        <v>318</v>
      </c>
      <c r="H480" s="56" t="s">
        <v>318</v>
      </c>
      <c r="I480" s="58">
        <v>6.8578617814831064</v>
      </c>
      <c r="J480" s="58">
        <v>6.8478617814831066</v>
      </c>
      <c r="K480" s="58">
        <v>6.8358617814831071</v>
      </c>
      <c r="L480" s="58">
        <v>6.821861781483106</v>
      </c>
      <c r="M480" s="58">
        <v>6.8068617814831072</v>
      </c>
    </row>
    <row r="481" spans="1:13">
      <c r="A481" t="s">
        <v>355</v>
      </c>
      <c r="B481" t="s">
        <v>442</v>
      </c>
      <c r="C481" t="s">
        <v>443</v>
      </c>
      <c r="D481" t="s">
        <v>47</v>
      </c>
      <c r="E481" t="s">
        <v>41</v>
      </c>
      <c r="F481" s="56" t="s">
        <v>318</v>
      </c>
      <c r="G481" s="56" t="s">
        <v>318</v>
      </c>
      <c r="H481" s="56" t="s">
        <v>318</v>
      </c>
      <c r="I481" s="58">
        <v>0</v>
      </c>
      <c r="J481" s="58">
        <v>0</v>
      </c>
      <c r="K481" s="58">
        <v>0</v>
      </c>
      <c r="L481" s="58">
        <v>0</v>
      </c>
      <c r="M481" s="58">
        <v>0</v>
      </c>
    </row>
    <row r="482" spans="1:13">
      <c r="A482" t="s">
        <v>355</v>
      </c>
      <c r="B482" t="s">
        <v>444</v>
      </c>
      <c r="C482" t="s">
        <v>445</v>
      </c>
      <c r="D482" t="s">
        <v>47</v>
      </c>
      <c r="E482" t="s">
        <v>41</v>
      </c>
      <c r="F482" s="56" t="s">
        <v>318</v>
      </c>
      <c r="G482" s="56" t="s">
        <v>318</v>
      </c>
      <c r="H482" s="56" t="s">
        <v>318</v>
      </c>
      <c r="I482" s="58">
        <v>0</v>
      </c>
      <c r="J482" s="58">
        <v>0</v>
      </c>
      <c r="K482" s="58">
        <v>0</v>
      </c>
      <c r="L482" s="58">
        <v>0</v>
      </c>
      <c r="M482" s="58">
        <v>0</v>
      </c>
    </row>
    <row r="483" spans="1:13">
      <c r="A483" t="s">
        <v>355</v>
      </c>
      <c r="B483" t="s">
        <v>446</v>
      </c>
      <c r="C483" t="s">
        <v>447</v>
      </c>
      <c r="D483" t="s">
        <v>47</v>
      </c>
      <c r="E483" t="s">
        <v>41</v>
      </c>
      <c r="F483" s="56" t="s">
        <v>318</v>
      </c>
      <c r="G483" s="56" t="s">
        <v>318</v>
      </c>
      <c r="H483" s="56" t="s">
        <v>318</v>
      </c>
      <c r="I483" s="56" t="s">
        <v>318</v>
      </c>
      <c r="J483" s="56" t="s">
        <v>318</v>
      </c>
      <c r="K483" s="56" t="s">
        <v>318</v>
      </c>
      <c r="L483" s="56" t="s">
        <v>318</v>
      </c>
      <c r="M483" s="56" t="s">
        <v>318</v>
      </c>
    </row>
    <row r="484" spans="1:13">
      <c r="A484" t="s">
        <v>355</v>
      </c>
      <c r="B484" t="s">
        <v>448</v>
      </c>
      <c r="C484" t="s">
        <v>449</v>
      </c>
      <c r="D484" t="s">
        <v>47</v>
      </c>
      <c r="E484" t="s">
        <v>41</v>
      </c>
      <c r="F484" s="56" t="s">
        <v>318</v>
      </c>
      <c r="G484" s="56" t="s">
        <v>318</v>
      </c>
      <c r="H484" s="56" t="s">
        <v>318</v>
      </c>
      <c r="I484" s="56" t="s">
        <v>318</v>
      </c>
      <c r="J484" s="56" t="s">
        <v>318</v>
      </c>
      <c r="K484" s="56" t="s">
        <v>318</v>
      </c>
      <c r="L484" s="56" t="s">
        <v>318</v>
      </c>
      <c r="M484" s="56" t="s">
        <v>318</v>
      </c>
    </row>
    <row r="485" spans="1:13">
      <c r="A485" t="s">
        <v>355</v>
      </c>
      <c r="B485" t="s">
        <v>450</v>
      </c>
      <c r="C485" t="s">
        <v>451</v>
      </c>
      <c r="D485" t="s">
        <v>47</v>
      </c>
      <c r="E485" t="s">
        <v>41</v>
      </c>
      <c r="F485" s="56" t="s">
        <v>318</v>
      </c>
      <c r="G485" s="56" t="s">
        <v>318</v>
      </c>
      <c r="H485" s="56" t="s">
        <v>318</v>
      </c>
      <c r="I485" s="56" t="s">
        <v>318</v>
      </c>
      <c r="J485" s="56" t="s">
        <v>318</v>
      </c>
      <c r="K485" s="56" t="s">
        <v>318</v>
      </c>
      <c r="L485" s="56" t="s">
        <v>318</v>
      </c>
      <c r="M485" s="56" t="s">
        <v>318</v>
      </c>
    </row>
    <row r="486" spans="1:13">
      <c r="A486" t="s">
        <v>355</v>
      </c>
      <c r="B486" t="s">
        <v>452</v>
      </c>
      <c r="C486" t="s">
        <v>453</v>
      </c>
      <c r="D486" t="s">
        <v>47</v>
      </c>
      <c r="E486" t="s">
        <v>41</v>
      </c>
      <c r="F486" s="56" t="s">
        <v>318</v>
      </c>
      <c r="G486" s="56" t="s">
        <v>318</v>
      </c>
      <c r="H486" s="56" t="s">
        <v>318</v>
      </c>
      <c r="I486" s="56" t="s">
        <v>318</v>
      </c>
      <c r="J486" s="56" t="s">
        <v>318</v>
      </c>
      <c r="K486" s="56" t="s">
        <v>318</v>
      </c>
      <c r="L486" s="56" t="s">
        <v>318</v>
      </c>
      <c r="M486" s="56" t="s">
        <v>318</v>
      </c>
    </row>
    <row r="487" spans="1:13">
      <c r="A487" t="s">
        <v>355</v>
      </c>
      <c r="B487" t="s">
        <v>454</v>
      </c>
      <c r="C487" t="s">
        <v>455</v>
      </c>
      <c r="D487" t="s">
        <v>47</v>
      </c>
      <c r="E487" t="s">
        <v>41</v>
      </c>
      <c r="F487" s="56" t="s">
        <v>318</v>
      </c>
      <c r="G487" s="56" t="s">
        <v>318</v>
      </c>
      <c r="H487" s="56" t="s">
        <v>318</v>
      </c>
      <c r="I487" s="56" t="s">
        <v>318</v>
      </c>
      <c r="J487" s="56" t="s">
        <v>318</v>
      </c>
      <c r="K487" s="56" t="s">
        <v>318</v>
      </c>
      <c r="L487" s="56" t="s">
        <v>318</v>
      </c>
      <c r="M487" s="56" t="s">
        <v>318</v>
      </c>
    </row>
    <row r="488" spans="1:13">
      <c r="A488" t="s">
        <v>355</v>
      </c>
      <c r="B488" t="s">
        <v>456</v>
      </c>
      <c r="C488" t="s">
        <v>457</v>
      </c>
      <c r="D488" t="s">
        <v>47</v>
      </c>
      <c r="E488" t="s">
        <v>41</v>
      </c>
      <c r="F488" s="56" t="s">
        <v>318</v>
      </c>
      <c r="G488" s="56" t="s">
        <v>318</v>
      </c>
      <c r="H488" s="56" t="s">
        <v>318</v>
      </c>
      <c r="I488" s="56" t="s">
        <v>318</v>
      </c>
      <c r="J488" s="56" t="s">
        <v>318</v>
      </c>
      <c r="K488" s="56" t="s">
        <v>318</v>
      </c>
      <c r="L488" s="56" t="s">
        <v>318</v>
      </c>
      <c r="M488" s="56" t="s">
        <v>318</v>
      </c>
    </row>
    <row r="489" spans="1:13">
      <c r="A489" t="s">
        <v>355</v>
      </c>
      <c r="B489" t="s">
        <v>458</v>
      </c>
      <c r="C489" t="s">
        <v>459</v>
      </c>
      <c r="D489" t="s">
        <v>47</v>
      </c>
      <c r="E489" t="s">
        <v>41</v>
      </c>
      <c r="F489" s="56" t="s">
        <v>318</v>
      </c>
      <c r="G489" s="56" t="s">
        <v>318</v>
      </c>
      <c r="H489" s="56" t="s">
        <v>318</v>
      </c>
      <c r="I489" s="56" t="s">
        <v>318</v>
      </c>
      <c r="J489" s="56" t="s">
        <v>318</v>
      </c>
      <c r="K489" s="56" t="s">
        <v>318</v>
      </c>
      <c r="L489" s="56" t="s">
        <v>318</v>
      </c>
      <c r="M489" s="56" t="s">
        <v>318</v>
      </c>
    </row>
    <row r="490" spans="1:13">
      <c r="A490" t="s">
        <v>355</v>
      </c>
      <c r="B490" t="s">
        <v>460</v>
      </c>
      <c r="C490" t="s">
        <v>461</v>
      </c>
      <c r="D490" t="s">
        <v>47</v>
      </c>
      <c r="E490" t="s">
        <v>41</v>
      </c>
      <c r="F490" s="56" t="s">
        <v>318</v>
      </c>
      <c r="G490" s="56" t="s">
        <v>318</v>
      </c>
      <c r="H490" s="56" t="s">
        <v>318</v>
      </c>
      <c r="I490" s="56" t="s">
        <v>318</v>
      </c>
      <c r="J490" s="56" t="s">
        <v>318</v>
      </c>
      <c r="K490" s="56" t="s">
        <v>318</v>
      </c>
      <c r="L490" s="56" t="s">
        <v>318</v>
      </c>
      <c r="M490" s="56" t="s">
        <v>318</v>
      </c>
    </row>
    <row r="491" spans="1:13">
      <c r="A491" t="s">
        <v>356</v>
      </c>
      <c r="B491" t="s">
        <v>374</v>
      </c>
      <c r="C491" t="s">
        <v>375</v>
      </c>
      <c r="D491" t="s">
        <v>47</v>
      </c>
      <c r="E491" t="s">
        <v>41</v>
      </c>
      <c r="F491" s="56" t="s">
        <v>318</v>
      </c>
      <c r="G491" s="56" t="s">
        <v>318</v>
      </c>
      <c r="H491" s="56" t="s">
        <v>318</v>
      </c>
      <c r="I491" s="58">
        <v>26.818140307689443</v>
      </c>
      <c r="J491" s="58">
        <v>27.647484929028195</v>
      </c>
      <c r="K491" s="58">
        <v>27.254402998997129</v>
      </c>
      <c r="L491" s="58">
        <v>26.726180620412222</v>
      </c>
      <c r="M491" s="58">
        <v>26.595986616214489</v>
      </c>
    </row>
    <row r="492" spans="1:13">
      <c r="A492" t="s">
        <v>356</v>
      </c>
      <c r="B492" t="s">
        <v>376</v>
      </c>
      <c r="C492" t="s">
        <v>377</v>
      </c>
      <c r="D492" t="s">
        <v>47</v>
      </c>
      <c r="E492" t="s">
        <v>41</v>
      </c>
      <c r="F492" s="56" t="s">
        <v>318</v>
      </c>
      <c r="G492" s="56" t="s">
        <v>318</v>
      </c>
      <c r="H492" s="56" t="s">
        <v>318</v>
      </c>
      <c r="I492" s="58">
        <v>257.36498570120546</v>
      </c>
      <c r="J492" s="58">
        <v>262.64810778862164</v>
      </c>
      <c r="K492" s="58">
        <v>260.29214636445334</v>
      </c>
      <c r="L492" s="58">
        <v>256.24976042071631</v>
      </c>
      <c r="M492" s="58">
        <v>255.27057851198623</v>
      </c>
    </row>
    <row r="493" spans="1:13">
      <c r="A493" t="s">
        <v>356</v>
      </c>
      <c r="B493" t="s">
        <v>378</v>
      </c>
      <c r="C493" t="s">
        <v>379</v>
      </c>
      <c r="D493" t="s">
        <v>47</v>
      </c>
      <c r="E493" t="s">
        <v>41</v>
      </c>
      <c r="F493" s="56" t="s">
        <v>318</v>
      </c>
      <c r="G493" s="56" t="s">
        <v>318</v>
      </c>
      <c r="H493" s="56" t="s">
        <v>318</v>
      </c>
      <c r="I493" s="56" t="s">
        <v>318</v>
      </c>
      <c r="J493" s="56" t="s">
        <v>318</v>
      </c>
      <c r="K493" s="56" t="s">
        <v>318</v>
      </c>
      <c r="L493" s="56" t="s">
        <v>318</v>
      </c>
      <c r="M493" s="56" t="s">
        <v>318</v>
      </c>
    </row>
    <row r="494" spans="1:13">
      <c r="A494" t="s">
        <v>356</v>
      </c>
      <c r="B494" t="s">
        <v>380</v>
      </c>
      <c r="C494" t="s">
        <v>381</v>
      </c>
      <c r="D494" t="s">
        <v>47</v>
      </c>
      <c r="E494" t="s">
        <v>41</v>
      </c>
      <c r="F494" s="56" t="s">
        <v>318</v>
      </c>
      <c r="G494" s="56" t="s">
        <v>318</v>
      </c>
      <c r="H494" s="56" t="s">
        <v>318</v>
      </c>
      <c r="I494" s="56" t="s">
        <v>318</v>
      </c>
      <c r="J494" s="56" t="s">
        <v>318</v>
      </c>
      <c r="K494" s="56" t="s">
        <v>318</v>
      </c>
      <c r="L494" s="56" t="s">
        <v>318</v>
      </c>
      <c r="M494" s="56" t="s">
        <v>318</v>
      </c>
    </row>
    <row r="495" spans="1:13">
      <c r="A495" t="s">
        <v>356</v>
      </c>
      <c r="B495" t="s">
        <v>382</v>
      </c>
      <c r="C495" t="s">
        <v>383</v>
      </c>
      <c r="D495" t="s">
        <v>47</v>
      </c>
      <c r="E495" t="s">
        <v>41</v>
      </c>
      <c r="F495" s="56" t="s">
        <v>318</v>
      </c>
      <c r="G495" s="56" t="s">
        <v>318</v>
      </c>
      <c r="H495" s="56" t="s">
        <v>318</v>
      </c>
      <c r="I495" s="56" t="s">
        <v>318</v>
      </c>
      <c r="J495" s="56" t="s">
        <v>318</v>
      </c>
      <c r="K495" s="56" t="s">
        <v>318</v>
      </c>
      <c r="L495" s="56" t="s">
        <v>318</v>
      </c>
      <c r="M495" s="56" t="s">
        <v>318</v>
      </c>
    </row>
    <row r="496" spans="1:13">
      <c r="A496" t="s">
        <v>356</v>
      </c>
      <c r="B496" t="s">
        <v>384</v>
      </c>
      <c r="C496" t="s">
        <v>385</v>
      </c>
      <c r="D496" t="s">
        <v>47</v>
      </c>
      <c r="E496" t="s">
        <v>41</v>
      </c>
      <c r="F496" s="56" t="s">
        <v>318</v>
      </c>
      <c r="G496" s="58">
        <v>4.7605808122712983</v>
      </c>
      <c r="H496" s="58">
        <v>11.835984425340934</v>
      </c>
      <c r="I496" s="58">
        <v>111.60720978436022</v>
      </c>
      <c r="J496" s="58">
        <v>132.09195281779324</v>
      </c>
      <c r="K496" s="58">
        <v>129.03928740257655</v>
      </c>
      <c r="L496" s="58">
        <v>115.6547800143365</v>
      </c>
      <c r="M496" s="58">
        <v>78.578014497451917</v>
      </c>
    </row>
    <row r="497" spans="1:13">
      <c r="A497" t="s">
        <v>356</v>
      </c>
      <c r="B497" t="s">
        <v>386</v>
      </c>
      <c r="C497" t="s">
        <v>387</v>
      </c>
      <c r="D497" t="s">
        <v>47</v>
      </c>
      <c r="E497" t="s">
        <v>41</v>
      </c>
      <c r="F497" s="56" t="s">
        <v>318</v>
      </c>
      <c r="G497" s="56" t="s">
        <v>318</v>
      </c>
      <c r="H497" s="56" t="s">
        <v>318</v>
      </c>
      <c r="I497" s="58">
        <v>0</v>
      </c>
      <c r="J497" s="58">
        <v>0</v>
      </c>
      <c r="K497" s="58">
        <v>0</v>
      </c>
      <c r="L497" s="58">
        <v>0</v>
      </c>
      <c r="M497" s="58">
        <v>0</v>
      </c>
    </row>
    <row r="498" spans="1:13">
      <c r="A498" t="s">
        <v>356</v>
      </c>
      <c r="B498" t="s">
        <v>388</v>
      </c>
      <c r="C498" t="s">
        <v>389</v>
      </c>
      <c r="D498" t="s">
        <v>47</v>
      </c>
      <c r="E498" t="s">
        <v>41</v>
      </c>
      <c r="F498" s="56" t="s">
        <v>318</v>
      </c>
      <c r="G498" s="56" t="s">
        <v>318</v>
      </c>
      <c r="H498" s="56" t="s">
        <v>318</v>
      </c>
      <c r="I498" s="58">
        <v>0</v>
      </c>
      <c r="J498" s="58">
        <v>0</v>
      </c>
      <c r="K498" s="58">
        <v>0</v>
      </c>
      <c r="L498" s="58">
        <v>0</v>
      </c>
      <c r="M498" s="58">
        <v>0</v>
      </c>
    </row>
    <row r="499" spans="1:13">
      <c r="A499" t="s">
        <v>356</v>
      </c>
      <c r="B499" t="s">
        <v>390</v>
      </c>
      <c r="C499" t="s">
        <v>391</v>
      </c>
      <c r="D499" t="s">
        <v>47</v>
      </c>
      <c r="E499" t="s">
        <v>41</v>
      </c>
      <c r="F499" s="56" t="s">
        <v>318</v>
      </c>
      <c r="G499" s="56" t="s">
        <v>318</v>
      </c>
      <c r="H499" s="56" t="s">
        <v>318</v>
      </c>
      <c r="I499" s="58">
        <v>1.49</v>
      </c>
      <c r="J499" s="58">
        <v>1.536</v>
      </c>
      <c r="K499" s="58">
        <v>1.5130000000000001</v>
      </c>
      <c r="L499" s="58">
        <v>1.524</v>
      </c>
      <c r="M499" s="58">
        <v>1.5189999999999999</v>
      </c>
    </row>
    <row r="500" spans="1:13">
      <c r="A500" t="s">
        <v>356</v>
      </c>
      <c r="B500" t="s">
        <v>392</v>
      </c>
      <c r="C500" t="s">
        <v>393</v>
      </c>
      <c r="D500" t="s">
        <v>47</v>
      </c>
      <c r="E500" t="s">
        <v>41</v>
      </c>
      <c r="F500" s="56" t="s">
        <v>318</v>
      </c>
      <c r="G500" s="56" t="s">
        <v>318</v>
      </c>
      <c r="H500" s="56" t="s">
        <v>318</v>
      </c>
      <c r="I500" s="58">
        <v>0</v>
      </c>
      <c r="J500" s="58">
        <v>0</v>
      </c>
      <c r="K500" s="58">
        <v>0</v>
      </c>
      <c r="L500" s="58">
        <v>0</v>
      </c>
      <c r="M500" s="58">
        <v>0</v>
      </c>
    </row>
    <row r="501" spans="1:13">
      <c r="A501" t="s">
        <v>356</v>
      </c>
      <c r="B501" t="s">
        <v>394</v>
      </c>
      <c r="C501" t="s">
        <v>395</v>
      </c>
      <c r="D501" t="s">
        <v>47</v>
      </c>
      <c r="E501" t="s">
        <v>41</v>
      </c>
      <c r="F501" s="56" t="s">
        <v>318</v>
      </c>
      <c r="G501" s="56" t="s">
        <v>318</v>
      </c>
      <c r="H501" s="56" t="s">
        <v>318</v>
      </c>
      <c r="I501" s="58">
        <v>0</v>
      </c>
      <c r="J501" s="58">
        <v>0</v>
      </c>
      <c r="K501" s="58">
        <v>0</v>
      </c>
      <c r="L501" s="58">
        <v>0</v>
      </c>
      <c r="M501" s="58">
        <v>0</v>
      </c>
    </row>
    <row r="502" spans="1:13">
      <c r="A502" t="s">
        <v>356</v>
      </c>
      <c r="B502" t="s">
        <v>396</v>
      </c>
      <c r="C502" t="s">
        <v>397</v>
      </c>
      <c r="D502" t="s">
        <v>47</v>
      </c>
      <c r="E502" t="s">
        <v>41</v>
      </c>
      <c r="F502" s="56" t="s">
        <v>318</v>
      </c>
      <c r="G502" s="56" t="s">
        <v>318</v>
      </c>
      <c r="H502" s="56" t="s">
        <v>318</v>
      </c>
      <c r="I502" s="58">
        <v>0</v>
      </c>
      <c r="J502" s="58">
        <v>0</v>
      </c>
      <c r="K502" s="58">
        <v>0</v>
      </c>
      <c r="L502" s="58">
        <v>0</v>
      </c>
      <c r="M502" s="58">
        <v>0</v>
      </c>
    </row>
    <row r="503" spans="1:13">
      <c r="A503" t="s">
        <v>356</v>
      </c>
      <c r="B503" t="s">
        <v>398</v>
      </c>
      <c r="C503" t="s">
        <v>399</v>
      </c>
      <c r="D503" t="s">
        <v>47</v>
      </c>
      <c r="E503" t="s">
        <v>41</v>
      </c>
      <c r="F503" s="56" t="s">
        <v>318</v>
      </c>
      <c r="G503" s="56" t="s">
        <v>318</v>
      </c>
      <c r="H503" s="56" t="s">
        <v>318</v>
      </c>
      <c r="I503" s="58">
        <v>5.9629999999999992</v>
      </c>
      <c r="J503" s="58">
        <v>5.7616504503831987</v>
      </c>
      <c r="K503" s="58">
        <v>6.4940000000000007</v>
      </c>
      <c r="L503" s="58">
        <v>7.229000000000001</v>
      </c>
      <c r="M503" s="58">
        <v>8.3279999999999994</v>
      </c>
    </row>
    <row r="504" spans="1:13">
      <c r="A504" t="s">
        <v>356</v>
      </c>
      <c r="B504" t="s">
        <v>400</v>
      </c>
      <c r="C504" t="s">
        <v>401</v>
      </c>
      <c r="D504" t="s">
        <v>47</v>
      </c>
      <c r="E504" t="s">
        <v>41</v>
      </c>
      <c r="F504" s="56" t="s">
        <v>318</v>
      </c>
      <c r="G504" s="56" t="s">
        <v>318</v>
      </c>
      <c r="H504" s="56" t="s">
        <v>318</v>
      </c>
      <c r="I504" s="58">
        <v>2.25</v>
      </c>
      <c r="J504" s="58">
        <v>2.2497070766167999</v>
      </c>
      <c r="K504" s="58">
        <v>2.25</v>
      </c>
      <c r="L504" s="58">
        <v>2.25</v>
      </c>
      <c r="M504" s="58">
        <v>2.25</v>
      </c>
    </row>
    <row r="505" spans="1:13">
      <c r="A505" t="s">
        <v>356</v>
      </c>
      <c r="B505" t="s">
        <v>402</v>
      </c>
      <c r="C505" t="s">
        <v>403</v>
      </c>
      <c r="D505" t="s">
        <v>47</v>
      </c>
      <c r="E505" t="s">
        <v>41</v>
      </c>
      <c r="F505" s="56" t="s">
        <v>318</v>
      </c>
      <c r="G505" s="56" t="s">
        <v>318</v>
      </c>
      <c r="H505" s="56" t="s">
        <v>318</v>
      </c>
      <c r="I505" s="58">
        <v>0</v>
      </c>
      <c r="J505" s="58">
        <v>0</v>
      </c>
      <c r="K505" s="58">
        <v>0</v>
      </c>
      <c r="L505" s="58">
        <v>0</v>
      </c>
      <c r="M505" s="58">
        <v>0</v>
      </c>
    </row>
    <row r="506" spans="1:13">
      <c r="A506" t="s">
        <v>356</v>
      </c>
      <c r="B506" t="s">
        <v>404</v>
      </c>
      <c r="C506" t="s">
        <v>405</v>
      </c>
      <c r="D506" t="s">
        <v>47</v>
      </c>
      <c r="E506" t="s">
        <v>41</v>
      </c>
      <c r="F506" s="56" t="s">
        <v>318</v>
      </c>
      <c r="G506" s="56" t="s">
        <v>318</v>
      </c>
      <c r="H506" s="56" t="s">
        <v>318</v>
      </c>
      <c r="I506" s="58">
        <v>0</v>
      </c>
      <c r="J506" s="58">
        <v>0</v>
      </c>
      <c r="K506" s="58">
        <v>0</v>
      </c>
      <c r="L506" s="58">
        <v>0</v>
      </c>
      <c r="M506" s="58">
        <v>0</v>
      </c>
    </row>
    <row r="507" spans="1:13">
      <c r="A507" t="s">
        <v>356</v>
      </c>
      <c r="B507" t="s">
        <v>406</v>
      </c>
      <c r="C507" t="s">
        <v>407</v>
      </c>
      <c r="D507" t="s">
        <v>47</v>
      </c>
      <c r="E507" t="s">
        <v>41</v>
      </c>
      <c r="F507" s="56" t="s">
        <v>318</v>
      </c>
      <c r="G507" s="56" t="s">
        <v>318</v>
      </c>
      <c r="H507" s="56" t="s">
        <v>318</v>
      </c>
      <c r="I507" s="58">
        <v>0</v>
      </c>
      <c r="J507" s="58">
        <v>0</v>
      </c>
      <c r="K507" s="58">
        <v>0</v>
      </c>
      <c r="L507" s="58">
        <v>0</v>
      </c>
      <c r="M507" s="58">
        <v>0</v>
      </c>
    </row>
    <row r="508" spans="1:13">
      <c r="A508" t="s">
        <v>356</v>
      </c>
      <c r="B508" t="s">
        <v>408</v>
      </c>
      <c r="C508" t="s">
        <v>409</v>
      </c>
      <c r="D508" t="s">
        <v>47</v>
      </c>
      <c r="E508" t="s">
        <v>41</v>
      </c>
      <c r="F508" s="56" t="s">
        <v>318</v>
      </c>
      <c r="G508" s="56" t="s">
        <v>318</v>
      </c>
      <c r="H508" s="56" t="s">
        <v>318</v>
      </c>
      <c r="I508" s="58">
        <v>0</v>
      </c>
      <c r="J508" s="58">
        <v>0</v>
      </c>
      <c r="K508" s="58">
        <v>0</v>
      </c>
      <c r="L508" s="58">
        <v>0</v>
      </c>
      <c r="M508" s="58">
        <v>0</v>
      </c>
    </row>
    <row r="509" spans="1:13">
      <c r="A509" t="s">
        <v>356</v>
      </c>
      <c r="B509" t="s">
        <v>410</v>
      </c>
      <c r="C509" t="s">
        <v>411</v>
      </c>
      <c r="D509" t="s">
        <v>47</v>
      </c>
      <c r="E509" t="s">
        <v>41</v>
      </c>
      <c r="F509" s="56" t="s">
        <v>318</v>
      </c>
      <c r="G509" s="56" t="s">
        <v>318</v>
      </c>
      <c r="H509" s="56" t="s">
        <v>318</v>
      </c>
      <c r="I509" s="58">
        <v>0</v>
      </c>
      <c r="J509" s="58">
        <v>0</v>
      </c>
      <c r="K509" s="58">
        <v>0</v>
      </c>
      <c r="L509" s="58">
        <v>0</v>
      </c>
      <c r="M509" s="58">
        <v>0</v>
      </c>
    </row>
    <row r="510" spans="1:13">
      <c r="A510" t="s">
        <v>356</v>
      </c>
      <c r="B510" t="s">
        <v>412</v>
      </c>
      <c r="C510" t="s">
        <v>413</v>
      </c>
      <c r="D510" t="s">
        <v>47</v>
      </c>
      <c r="E510" t="s">
        <v>41</v>
      </c>
      <c r="F510" s="56" t="s">
        <v>318</v>
      </c>
      <c r="G510" s="56" t="s">
        <v>318</v>
      </c>
      <c r="H510" s="56" t="s">
        <v>318</v>
      </c>
      <c r="I510" s="58">
        <v>0.06</v>
      </c>
      <c r="J510" s="58">
        <v>0.06</v>
      </c>
      <c r="K510" s="58">
        <v>0.06</v>
      </c>
      <c r="L510" s="58">
        <v>0.06</v>
      </c>
      <c r="M510" s="58">
        <v>0.06</v>
      </c>
    </row>
    <row r="511" spans="1:13">
      <c r="A511" t="s">
        <v>356</v>
      </c>
      <c r="B511" t="s">
        <v>414</v>
      </c>
      <c r="C511" t="s">
        <v>415</v>
      </c>
      <c r="D511" t="s">
        <v>47</v>
      </c>
      <c r="E511" t="s">
        <v>41</v>
      </c>
      <c r="F511" s="56" t="s">
        <v>318</v>
      </c>
      <c r="G511" s="56" t="s">
        <v>318</v>
      </c>
      <c r="H511" s="56" t="s">
        <v>318</v>
      </c>
      <c r="I511" s="58">
        <v>0</v>
      </c>
      <c r="J511" s="58">
        <v>0</v>
      </c>
      <c r="K511" s="58">
        <v>0</v>
      </c>
      <c r="L511" s="58">
        <v>0</v>
      </c>
      <c r="M511" s="58">
        <v>0</v>
      </c>
    </row>
    <row r="512" spans="1:13">
      <c r="A512" t="s">
        <v>356</v>
      </c>
      <c r="B512" t="s">
        <v>416</v>
      </c>
      <c r="C512" t="s">
        <v>417</v>
      </c>
      <c r="D512" t="s">
        <v>47</v>
      </c>
      <c r="E512" t="s">
        <v>41</v>
      </c>
      <c r="F512" s="56" t="s">
        <v>318</v>
      </c>
      <c r="G512" s="56" t="s">
        <v>318</v>
      </c>
      <c r="H512" s="56" t="s">
        <v>318</v>
      </c>
      <c r="I512" s="58">
        <v>0</v>
      </c>
      <c r="J512" s="58">
        <v>0</v>
      </c>
      <c r="K512" s="58">
        <v>0</v>
      </c>
      <c r="L512" s="58">
        <v>0</v>
      </c>
      <c r="M512" s="58">
        <v>0</v>
      </c>
    </row>
    <row r="513" spans="1:13">
      <c r="A513" t="s">
        <v>356</v>
      </c>
      <c r="B513" t="s">
        <v>418</v>
      </c>
      <c r="C513" t="s">
        <v>419</v>
      </c>
      <c r="D513" t="s">
        <v>47</v>
      </c>
      <c r="E513" t="s">
        <v>41</v>
      </c>
      <c r="F513" s="56" t="s">
        <v>318</v>
      </c>
      <c r="G513" s="56" t="s">
        <v>318</v>
      </c>
      <c r="H513" s="56" t="s">
        <v>318</v>
      </c>
      <c r="I513" s="58">
        <v>0</v>
      </c>
      <c r="J513" s="58">
        <v>0</v>
      </c>
      <c r="K513" s="58">
        <v>0</v>
      </c>
      <c r="L513" s="58">
        <v>0</v>
      </c>
      <c r="M513" s="58">
        <v>0</v>
      </c>
    </row>
    <row r="514" spans="1:13">
      <c r="A514" t="s">
        <v>356</v>
      </c>
      <c r="B514" t="s">
        <v>420</v>
      </c>
      <c r="C514" t="s">
        <v>421</v>
      </c>
      <c r="D514" t="s">
        <v>47</v>
      </c>
      <c r="E514" t="s">
        <v>41</v>
      </c>
      <c r="F514" s="56" t="s">
        <v>318</v>
      </c>
      <c r="G514" s="56" t="s">
        <v>318</v>
      </c>
      <c r="H514" s="56" t="s">
        <v>318</v>
      </c>
      <c r="I514" s="58">
        <v>0</v>
      </c>
      <c r="J514" s="58">
        <v>0</v>
      </c>
      <c r="K514" s="58">
        <v>0</v>
      </c>
      <c r="L514" s="58">
        <v>0</v>
      </c>
      <c r="M514" s="58">
        <v>0</v>
      </c>
    </row>
    <row r="515" spans="1:13">
      <c r="A515" t="s">
        <v>356</v>
      </c>
      <c r="B515" t="s">
        <v>422</v>
      </c>
      <c r="C515" t="s">
        <v>423</v>
      </c>
      <c r="D515" t="s">
        <v>47</v>
      </c>
      <c r="E515" t="s">
        <v>41</v>
      </c>
      <c r="F515" s="56" t="s">
        <v>318</v>
      </c>
      <c r="G515" s="56" t="s">
        <v>318</v>
      </c>
      <c r="H515" s="56" t="s">
        <v>318</v>
      </c>
      <c r="I515" s="58">
        <v>0</v>
      </c>
      <c r="J515" s="58">
        <v>0</v>
      </c>
      <c r="K515" s="58">
        <v>0</v>
      </c>
      <c r="L515" s="58">
        <v>0</v>
      </c>
      <c r="M515" s="58">
        <v>0</v>
      </c>
    </row>
    <row r="516" spans="1:13">
      <c r="A516" t="s">
        <v>356</v>
      </c>
      <c r="B516" t="s">
        <v>424</v>
      </c>
      <c r="C516" t="s">
        <v>425</v>
      </c>
      <c r="D516" t="s">
        <v>47</v>
      </c>
      <c r="E516" t="s">
        <v>41</v>
      </c>
      <c r="F516" s="56" t="s">
        <v>318</v>
      </c>
      <c r="G516" s="56" t="s">
        <v>318</v>
      </c>
      <c r="H516" s="56" t="s">
        <v>318</v>
      </c>
      <c r="I516" s="58">
        <v>2.99</v>
      </c>
      <c r="J516" s="58">
        <v>2.99</v>
      </c>
      <c r="K516" s="58">
        <v>2.99</v>
      </c>
      <c r="L516" s="58">
        <v>2.99</v>
      </c>
      <c r="M516" s="58">
        <v>2.99</v>
      </c>
    </row>
    <row r="517" spans="1:13">
      <c r="A517" t="s">
        <v>356</v>
      </c>
      <c r="B517" t="s">
        <v>426</v>
      </c>
      <c r="C517" t="s">
        <v>427</v>
      </c>
      <c r="D517" t="s">
        <v>47</v>
      </c>
      <c r="E517" t="s">
        <v>41</v>
      </c>
      <c r="F517" s="56" t="s">
        <v>318</v>
      </c>
      <c r="G517" s="56" t="s">
        <v>318</v>
      </c>
      <c r="H517" s="56" t="s">
        <v>318</v>
      </c>
      <c r="I517" s="58">
        <v>0</v>
      </c>
      <c r="J517" s="58">
        <v>0</v>
      </c>
      <c r="K517" s="58">
        <v>0</v>
      </c>
      <c r="L517" s="58">
        <v>0</v>
      </c>
      <c r="M517" s="58">
        <v>0</v>
      </c>
    </row>
    <row r="518" spans="1:13">
      <c r="A518" t="s">
        <v>356</v>
      </c>
      <c r="B518" t="s">
        <v>428</v>
      </c>
      <c r="C518" t="s">
        <v>429</v>
      </c>
      <c r="D518" t="s">
        <v>47</v>
      </c>
      <c r="E518" t="s">
        <v>41</v>
      </c>
      <c r="F518" s="56" t="s">
        <v>318</v>
      </c>
      <c r="G518" s="56" t="s">
        <v>318</v>
      </c>
      <c r="H518" s="56" t="s">
        <v>318</v>
      </c>
      <c r="I518" s="58">
        <v>0</v>
      </c>
      <c r="J518" s="58">
        <v>0</v>
      </c>
      <c r="K518" s="58">
        <v>0</v>
      </c>
      <c r="L518" s="58">
        <v>0</v>
      </c>
      <c r="M518" s="58">
        <v>0</v>
      </c>
    </row>
    <row r="519" spans="1:13">
      <c r="A519" t="s">
        <v>356</v>
      </c>
      <c r="B519" t="s">
        <v>430</v>
      </c>
      <c r="C519" t="s">
        <v>431</v>
      </c>
      <c r="D519" t="s">
        <v>47</v>
      </c>
      <c r="E519" t="s">
        <v>41</v>
      </c>
      <c r="F519" s="56" t="s">
        <v>318</v>
      </c>
      <c r="G519" s="56" t="s">
        <v>318</v>
      </c>
      <c r="H519" s="56" t="s">
        <v>318</v>
      </c>
      <c r="I519" s="58">
        <v>6.5475360408699181</v>
      </c>
      <c r="J519" s="58">
        <v>6.6091374685420972</v>
      </c>
      <c r="K519" s="58">
        <v>7.0709741543097806</v>
      </c>
      <c r="L519" s="58">
        <v>7.567935542159411</v>
      </c>
      <c r="M519" s="58">
        <v>8.2426297659214214</v>
      </c>
    </row>
    <row r="520" spans="1:13">
      <c r="A520" t="s">
        <v>356</v>
      </c>
      <c r="B520" t="s">
        <v>432</v>
      </c>
      <c r="C520" t="s">
        <v>433</v>
      </c>
      <c r="D520" t="s">
        <v>47</v>
      </c>
      <c r="E520" t="s">
        <v>41</v>
      </c>
      <c r="F520" s="56" t="s">
        <v>318</v>
      </c>
      <c r="G520" s="56" t="s">
        <v>318</v>
      </c>
      <c r="H520" s="56" t="s">
        <v>318</v>
      </c>
      <c r="I520" s="58">
        <v>7.819</v>
      </c>
      <c r="J520" s="58">
        <v>7.8419999999999996</v>
      </c>
      <c r="K520" s="58">
        <v>8.588000000000001</v>
      </c>
      <c r="L520" s="58">
        <v>9.26</v>
      </c>
      <c r="M520" s="58">
        <v>10.383000000000001</v>
      </c>
    </row>
    <row r="521" spans="1:13">
      <c r="A521" t="s">
        <v>356</v>
      </c>
      <c r="B521" t="s">
        <v>434</v>
      </c>
      <c r="C521" t="s">
        <v>435</v>
      </c>
      <c r="D521" t="s">
        <v>47</v>
      </c>
      <c r="E521" t="s">
        <v>41</v>
      </c>
      <c r="F521" s="56" t="s">
        <v>318</v>
      </c>
      <c r="G521" s="56" t="s">
        <v>318</v>
      </c>
      <c r="H521" s="56" t="s">
        <v>318</v>
      </c>
      <c r="I521" s="58">
        <v>0</v>
      </c>
      <c r="J521" s="58">
        <v>0</v>
      </c>
      <c r="K521" s="58">
        <v>0</v>
      </c>
      <c r="L521" s="58">
        <v>0</v>
      </c>
      <c r="M521" s="58">
        <v>0</v>
      </c>
    </row>
    <row r="522" spans="1:13">
      <c r="A522" t="s">
        <v>356</v>
      </c>
      <c r="B522" t="s">
        <v>436</v>
      </c>
      <c r="C522" t="s">
        <v>437</v>
      </c>
      <c r="D522" t="s">
        <v>47</v>
      </c>
      <c r="E522" t="s">
        <v>41</v>
      </c>
      <c r="F522" s="56" t="s">
        <v>318</v>
      </c>
      <c r="G522" s="56" t="s">
        <v>318</v>
      </c>
      <c r="H522" s="56" t="s">
        <v>318</v>
      </c>
      <c r="I522" s="58">
        <v>0</v>
      </c>
      <c r="J522" s="58">
        <v>0</v>
      </c>
      <c r="K522" s="58">
        <v>0</v>
      </c>
      <c r="L522" s="58">
        <v>0</v>
      </c>
      <c r="M522" s="58">
        <v>0</v>
      </c>
    </row>
    <row r="523" spans="1:13">
      <c r="A523" t="s">
        <v>356</v>
      </c>
      <c r="B523" t="s">
        <v>438</v>
      </c>
      <c r="C523" t="s">
        <v>439</v>
      </c>
      <c r="D523" t="s">
        <v>47</v>
      </c>
      <c r="E523" t="s">
        <v>41</v>
      </c>
      <c r="F523" s="56" t="s">
        <v>318</v>
      </c>
      <c r="G523" s="56" t="s">
        <v>318</v>
      </c>
      <c r="H523" s="56" t="s">
        <v>318</v>
      </c>
      <c r="I523" s="58">
        <v>0</v>
      </c>
      <c r="J523" s="58">
        <v>0</v>
      </c>
      <c r="K523" s="58">
        <v>0</v>
      </c>
      <c r="L523" s="58">
        <v>0</v>
      </c>
      <c r="M523" s="58">
        <v>0</v>
      </c>
    </row>
    <row r="524" spans="1:13">
      <c r="A524" t="s">
        <v>356</v>
      </c>
      <c r="B524" t="s">
        <v>440</v>
      </c>
      <c r="C524" t="s">
        <v>441</v>
      </c>
      <c r="D524" t="s">
        <v>47</v>
      </c>
      <c r="E524" t="s">
        <v>41</v>
      </c>
      <c r="F524" s="56" t="s">
        <v>318</v>
      </c>
      <c r="G524" s="56" t="s">
        <v>318</v>
      </c>
      <c r="H524" s="56" t="s">
        <v>318</v>
      </c>
      <c r="I524" s="58">
        <v>0</v>
      </c>
      <c r="J524" s="58">
        <v>0</v>
      </c>
      <c r="K524" s="58">
        <v>0</v>
      </c>
      <c r="L524" s="58">
        <v>0</v>
      </c>
      <c r="M524" s="58">
        <v>0</v>
      </c>
    </row>
    <row r="525" spans="1:13">
      <c r="A525" t="s">
        <v>356</v>
      </c>
      <c r="B525" t="s">
        <v>442</v>
      </c>
      <c r="C525" t="s">
        <v>443</v>
      </c>
      <c r="D525" t="s">
        <v>47</v>
      </c>
      <c r="E525" t="s">
        <v>41</v>
      </c>
      <c r="F525" s="56" t="s">
        <v>318</v>
      </c>
      <c r="G525" s="56" t="s">
        <v>318</v>
      </c>
      <c r="H525" s="56" t="s">
        <v>318</v>
      </c>
      <c r="I525" s="58">
        <v>0</v>
      </c>
      <c r="J525" s="58">
        <v>0</v>
      </c>
      <c r="K525" s="58">
        <v>0</v>
      </c>
      <c r="L525" s="58">
        <v>0</v>
      </c>
      <c r="M525" s="58">
        <v>0</v>
      </c>
    </row>
    <row r="526" spans="1:13">
      <c r="A526" t="s">
        <v>356</v>
      </c>
      <c r="B526" t="s">
        <v>444</v>
      </c>
      <c r="C526" t="s">
        <v>445</v>
      </c>
      <c r="D526" t="s">
        <v>47</v>
      </c>
      <c r="E526" t="s">
        <v>41</v>
      </c>
      <c r="F526" s="56" t="s">
        <v>318</v>
      </c>
      <c r="G526" s="56" t="s">
        <v>318</v>
      </c>
      <c r="H526" s="56" t="s">
        <v>318</v>
      </c>
      <c r="I526" s="58">
        <v>0</v>
      </c>
      <c r="J526" s="58">
        <v>0</v>
      </c>
      <c r="K526" s="58">
        <v>0</v>
      </c>
      <c r="L526" s="58">
        <v>0</v>
      </c>
      <c r="M526" s="58">
        <v>0</v>
      </c>
    </row>
    <row r="527" spans="1:13">
      <c r="A527" t="s">
        <v>356</v>
      </c>
      <c r="B527" t="s">
        <v>446</v>
      </c>
      <c r="C527" t="s">
        <v>447</v>
      </c>
      <c r="D527" t="s">
        <v>47</v>
      </c>
      <c r="E527" t="s">
        <v>41</v>
      </c>
      <c r="F527" s="56" t="s">
        <v>318</v>
      </c>
      <c r="G527" s="56" t="s">
        <v>318</v>
      </c>
      <c r="H527" s="56" t="s">
        <v>318</v>
      </c>
      <c r="I527" s="56" t="s">
        <v>318</v>
      </c>
      <c r="J527" s="56" t="s">
        <v>318</v>
      </c>
      <c r="K527" s="56" t="s">
        <v>318</v>
      </c>
      <c r="L527" s="56" t="s">
        <v>318</v>
      </c>
      <c r="M527" s="56" t="s">
        <v>318</v>
      </c>
    </row>
    <row r="528" spans="1:13">
      <c r="A528" t="s">
        <v>356</v>
      </c>
      <c r="B528" t="s">
        <v>448</v>
      </c>
      <c r="C528" t="s">
        <v>449</v>
      </c>
      <c r="D528" t="s">
        <v>47</v>
      </c>
      <c r="E528" t="s">
        <v>41</v>
      </c>
      <c r="F528" s="56" t="s">
        <v>318</v>
      </c>
      <c r="G528" s="56" t="s">
        <v>318</v>
      </c>
      <c r="H528" s="56" t="s">
        <v>318</v>
      </c>
      <c r="I528" s="56" t="s">
        <v>318</v>
      </c>
      <c r="J528" s="56" t="s">
        <v>318</v>
      </c>
      <c r="K528" s="56" t="s">
        <v>318</v>
      </c>
      <c r="L528" s="56" t="s">
        <v>318</v>
      </c>
      <c r="M528" s="56" t="s">
        <v>318</v>
      </c>
    </row>
    <row r="529" spans="1:13">
      <c r="A529" t="s">
        <v>356</v>
      </c>
      <c r="B529" t="s">
        <v>450</v>
      </c>
      <c r="C529" t="s">
        <v>451</v>
      </c>
      <c r="D529" t="s">
        <v>47</v>
      </c>
      <c r="E529" t="s">
        <v>41</v>
      </c>
      <c r="F529" s="56" t="s">
        <v>318</v>
      </c>
      <c r="G529" s="56" t="s">
        <v>318</v>
      </c>
      <c r="H529" s="56" t="s">
        <v>318</v>
      </c>
      <c r="I529" s="56" t="s">
        <v>318</v>
      </c>
      <c r="J529" s="56" t="s">
        <v>318</v>
      </c>
      <c r="K529" s="56" t="s">
        <v>318</v>
      </c>
      <c r="L529" s="56" t="s">
        <v>318</v>
      </c>
      <c r="M529" s="56" t="s">
        <v>318</v>
      </c>
    </row>
    <row r="530" spans="1:13">
      <c r="A530" t="s">
        <v>356</v>
      </c>
      <c r="B530" t="s">
        <v>452</v>
      </c>
      <c r="C530" t="s">
        <v>453</v>
      </c>
      <c r="D530" t="s">
        <v>47</v>
      </c>
      <c r="E530" t="s">
        <v>41</v>
      </c>
      <c r="F530" s="56" t="s">
        <v>318</v>
      </c>
      <c r="G530" s="56" t="s">
        <v>318</v>
      </c>
      <c r="H530" s="56" t="s">
        <v>318</v>
      </c>
      <c r="I530" s="56" t="s">
        <v>318</v>
      </c>
      <c r="J530" s="56" t="s">
        <v>318</v>
      </c>
      <c r="K530" s="56" t="s">
        <v>318</v>
      </c>
      <c r="L530" s="56" t="s">
        <v>318</v>
      </c>
      <c r="M530" s="56" t="s">
        <v>318</v>
      </c>
    </row>
    <row r="531" spans="1:13">
      <c r="A531" t="s">
        <v>356</v>
      </c>
      <c r="B531" t="s">
        <v>454</v>
      </c>
      <c r="C531" t="s">
        <v>455</v>
      </c>
      <c r="D531" t="s">
        <v>47</v>
      </c>
      <c r="E531" t="s">
        <v>41</v>
      </c>
      <c r="F531" s="56" t="s">
        <v>318</v>
      </c>
      <c r="G531" s="56" t="s">
        <v>318</v>
      </c>
      <c r="H531" s="56" t="s">
        <v>318</v>
      </c>
      <c r="I531" s="56" t="s">
        <v>318</v>
      </c>
      <c r="J531" s="56" t="s">
        <v>318</v>
      </c>
      <c r="K531" s="56" t="s">
        <v>318</v>
      </c>
      <c r="L531" s="56" t="s">
        <v>318</v>
      </c>
      <c r="M531" s="56" t="s">
        <v>318</v>
      </c>
    </row>
    <row r="532" spans="1:13">
      <c r="A532" t="s">
        <v>356</v>
      </c>
      <c r="B532" t="s">
        <v>456</v>
      </c>
      <c r="C532" t="s">
        <v>457</v>
      </c>
      <c r="D532" t="s">
        <v>47</v>
      </c>
      <c r="E532" t="s">
        <v>41</v>
      </c>
      <c r="F532" s="56" t="s">
        <v>318</v>
      </c>
      <c r="G532" s="56" t="s">
        <v>318</v>
      </c>
      <c r="H532" s="56" t="s">
        <v>318</v>
      </c>
      <c r="I532" s="56" t="s">
        <v>318</v>
      </c>
      <c r="J532" s="56" t="s">
        <v>318</v>
      </c>
      <c r="K532" s="56" t="s">
        <v>318</v>
      </c>
      <c r="L532" s="56" t="s">
        <v>318</v>
      </c>
      <c r="M532" s="56" t="s">
        <v>318</v>
      </c>
    </row>
    <row r="533" spans="1:13">
      <c r="A533" t="s">
        <v>356</v>
      </c>
      <c r="B533" t="s">
        <v>458</v>
      </c>
      <c r="C533" t="s">
        <v>459</v>
      </c>
      <c r="D533" t="s">
        <v>47</v>
      </c>
      <c r="E533" t="s">
        <v>41</v>
      </c>
      <c r="F533" s="56" t="s">
        <v>318</v>
      </c>
      <c r="G533" s="56" t="s">
        <v>318</v>
      </c>
      <c r="H533" s="56" t="s">
        <v>318</v>
      </c>
      <c r="I533" s="56" t="s">
        <v>318</v>
      </c>
      <c r="J533" s="56" t="s">
        <v>318</v>
      </c>
      <c r="K533" s="56" t="s">
        <v>318</v>
      </c>
      <c r="L533" s="56" t="s">
        <v>318</v>
      </c>
      <c r="M533" s="56" t="s">
        <v>318</v>
      </c>
    </row>
    <row r="534" spans="1:13">
      <c r="A534" t="s">
        <v>356</v>
      </c>
      <c r="B534" t="s">
        <v>460</v>
      </c>
      <c r="C534" t="s">
        <v>461</v>
      </c>
      <c r="D534" t="s">
        <v>47</v>
      </c>
      <c r="E534" t="s">
        <v>41</v>
      </c>
      <c r="F534" s="56" t="s">
        <v>318</v>
      </c>
      <c r="G534" s="56" t="s">
        <v>318</v>
      </c>
      <c r="H534" s="56" t="s">
        <v>318</v>
      </c>
      <c r="I534" s="56" t="s">
        <v>318</v>
      </c>
      <c r="J534" s="56" t="s">
        <v>318</v>
      </c>
      <c r="K534" s="56" t="s">
        <v>318</v>
      </c>
      <c r="L534" s="56" t="s">
        <v>318</v>
      </c>
      <c r="M534" s="56" t="s">
        <v>318</v>
      </c>
    </row>
    <row r="535" spans="1:13">
      <c r="A535" t="s">
        <v>357</v>
      </c>
      <c r="B535" t="s">
        <v>374</v>
      </c>
      <c r="C535" t="s">
        <v>375</v>
      </c>
      <c r="D535" t="s">
        <v>47</v>
      </c>
      <c r="E535" t="s">
        <v>41</v>
      </c>
      <c r="F535" s="56" t="s">
        <v>318</v>
      </c>
      <c r="G535" s="56" t="s">
        <v>318</v>
      </c>
      <c r="H535" s="56" t="s">
        <v>318</v>
      </c>
      <c r="I535" s="58">
        <v>17.791862015016282</v>
      </c>
      <c r="J535" s="58">
        <v>18.087687940886273</v>
      </c>
      <c r="K535" s="58">
        <v>17.785216690915551</v>
      </c>
      <c r="L535" s="58">
        <v>17.489408277120184</v>
      </c>
      <c r="M535" s="58">
        <v>17.349527591933985</v>
      </c>
    </row>
    <row r="536" spans="1:13">
      <c r="A536" t="s">
        <v>357</v>
      </c>
      <c r="B536" t="s">
        <v>376</v>
      </c>
      <c r="C536" t="s">
        <v>377</v>
      </c>
      <c r="D536" t="s">
        <v>47</v>
      </c>
      <c r="E536" t="s">
        <v>41</v>
      </c>
      <c r="F536" s="56" t="s">
        <v>318</v>
      </c>
      <c r="G536" s="56" t="s">
        <v>318</v>
      </c>
      <c r="H536" s="56" t="s">
        <v>318</v>
      </c>
      <c r="I536" s="58">
        <v>79.892371016510864</v>
      </c>
      <c r="J536" s="58">
        <v>80.178303603791505</v>
      </c>
      <c r="K536" s="58">
        <v>79.019815922719104</v>
      </c>
      <c r="L536" s="58">
        <v>78.008327818696003</v>
      </c>
      <c r="M536" s="58">
        <v>77.305068529932925</v>
      </c>
    </row>
    <row r="537" spans="1:13">
      <c r="A537" t="s">
        <v>357</v>
      </c>
      <c r="B537" t="s">
        <v>378</v>
      </c>
      <c r="C537" t="s">
        <v>379</v>
      </c>
      <c r="D537" t="s">
        <v>47</v>
      </c>
      <c r="E537" t="s">
        <v>41</v>
      </c>
      <c r="F537" s="56" t="s">
        <v>318</v>
      </c>
      <c r="G537" s="56" t="s">
        <v>318</v>
      </c>
      <c r="H537" s="56" t="s">
        <v>318</v>
      </c>
      <c r="I537" s="56" t="s">
        <v>318</v>
      </c>
      <c r="J537" s="56" t="s">
        <v>318</v>
      </c>
      <c r="K537" s="56" t="s">
        <v>318</v>
      </c>
      <c r="L537" s="56" t="s">
        <v>318</v>
      </c>
      <c r="M537" s="56" t="s">
        <v>318</v>
      </c>
    </row>
    <row r="538" spans="1:13">
      <c r="A538" t="s">
        <v>357</v>
      </c>
      <c r="B538" t="s">
        <v>380</v>
      </c>
      <c r="C538" t="s">
        <v>381</v>
      </c>
      <c r="D538" t="s">
        <v>47</v>
      </c>
      <c r="E538" t="s">
        <v>41</v>
      </c>
      <c r="F538" s="56" t="s">
        <v>318</v>
      </c>
      <c r="G538" s="56" t="s">
        <v>318</v>
      </c>
      <c r="H538" s="56" t="s">
        <v>318</v>
      </c>
      <c r="I538" s="56" t="s">
        <v>318</v>
      </c>
      <c r="J538" s="56" t="s">
        <v>318</v>
      </c>
      <c r="K538" s="56" t="s">
        <v>318</v>
      </c>
      <c r="L538" s="56" t="s">
        <v>318</v>
      </c>
      <c r="M538" s="56" t="s">
        <v>318</v>
      </c>
    </row>
    <row r="539" spans="1:13">
      <c r="A539" t="s">
        <v>357</v>
      </c>
      <c r="B539" t="s">
        <v>382</v>
      </c>
      <c r="C539" t="s">
        <v>383</v>
      </c>
      <c r="D539" t="s">
        <v>47</v>
      </c>
      <c r="E539" t="s">
        <v>41</v>
      </c>
      <c r="F539" s="56" t="s">
        <v>318</v>
      </c>
      <c r="G539" s="56" t="s">
        <v>318</v>
      </c>
      <c r="H539" s="56" t="s">
        <v>318</v>
      </c>
      <c r="I539" s="56" t="s">
        <v>318</v>
      </c>
      <c r="J539" s="56" t="s">
        <v>318</v>
      </c>
      <c r="K539" s="56" t="s">
        <v>318</v>
      </c>
      <c r="L539" s="56" t="s">
        <v>318</v>
      </c>
      <c r="M539" s="56" t="s">
        <v>318</v>
      </c>
    </row>
    <row r="540" spans="1:13">
      <c r="A540" t="s">
        <v>357</v>
      </c>
      <c r="B540" t="s">
        <v>384</v>
      </c>
      <c r="C540" t="s">
        <v>385</v>
      </c>
      <c r="D540" t="s">
        <v>47</v>
      </c>
      <c r="E540" t="s">
        <v>41</v>
      </c>
      <c r="F540" s="56" t="s">
        <v>318</v>
      </c>
      <c r="G540" s="58">
        <v>0</v>
      </c>
      <c r="H540" s="58">
        <v>0</v>
      </c>
      <c r="I540" s="58">
        <v>22.004056581628159</v>
      </c>
      <c r="J540" s="58">
        <v>27.305208631089229</v>
      </c>
      <c r="K540" s="58">
        <v>29.153175190884241</v>
      </c>
      <c r="L540" s="58">
        <v>27.565169738193713</v>
      </c>
      <c r="M540" s="58">
        <v>29.42864341859751</v>
      </c>
    </row>
    <row r="541" spans="1:13">
      <c r="A541" t="s">
        <v>357</v>
      </c>
      <c r="B541" t="s">
        <v>386</v>
      </c>
      <c r="C541" t="s">
        <v>387</v>
      </c>
      <c r="D541" t="s">
        <v>47</v>
      </c>
      <c r="E541" t="s">
        <v>41</v>
      </c>
      <c r="F541" s="56" t="s">
        <v>318</v>
      </c>
      <c r="G541" s="56" t="s">
        <v>318</v>
      </c>
      <c r="H541" s="56" t="s">
        <v>318</v>
      </c>
      <c r="I541" s="56" t="s">
        <v>318</v>
      </c>
      <c r="J541" s="56" t="s">
        <v>318</v>
      </c>
      <c r="K541" s="56" t="s">
        <v>318</v>
      </c>
      <c r="L541" s="56" t="s">
        <v>318</v>
      </c>
      <c r="M541" s="56" t="s">
        <v>318</v>
      </c>
    </row>
    <row r="542" spans="1:13">
      <c r="A542" t="s">
        <v>357</v>
      </c>
      <c r="B542" t="s">
        <v>388</v>
      </c>
      <c r="C542" t="s">
        <v>389</v>
      </c>
      <c r="D542" t="s">
        <v>47</v>
      </c>
      <c r="E542" t="s">
        <v>41</v>
      </c>
      <c r="F542" s="56" t="s">
        <v>318</v>
      </c>
      <c r="G542" s="56" t="s">
        <v>318</v>
      </c>
      <c r="H542" s="56" t="s">
        <v>318</v>
      </c>
      <c r="I542" s="56" t="s">
        <v>318</v>
      </c>
      <c r="J542" s="56" t="s">
        <v>318</v>
      </c>
      <c r="K542" s="56" t="s">
        <v>318</v>
      </c>
      <c r="L542" s="56" t="s">
        <v>318</v>
      </c>
      <c r="M542" s="56" t="s">
        <v>318</v>
      </c>
    </row>
    <row r="543" spans="1:13">
      <c r="A543" t="s">
        <v>357</v>
      </c>
      <c r="B543" t="s">
        <v>390</v>
      </c>
      <c r="C543" t="s">
        <v>391</v>
      </c>
      <c r="D543" t="s">
        <v>47</v>
      </c>
      <c r="E543" t="s">
        <v>41</v>
      </c>
      <c r="F543" s="56" t="s">
        <v>318</v>
      </c>
      <c r="G543" s="56" t="s">
        <v>318</v>
      </c>
      <c r="H543" s="56" t="s">
        <v>318</v>
      </c>
      <c r="I543" s="58">
        <v>0</v>
      </c>
      <c r="J543" s="58">
        <v>0</v>
      </c>
      <c r="K543" s="58">
        <v>0</v>
      </c>
      <c r="L543" s="58">
        <v>0</v>
      </c>
      <c r="M543" s="58">
        <v>0</v>
      </c>
    </row>
    <row r="544" spans="1:13">
      <c r="A544" t="s">
        <v>357</v>
      </c>
      <c r="B544" t="s">
        <v>392</v>
      </c>
      <c r="C544" t="s">
        <v>393</v>
      </c>
      <c r="D544" t="s">
        <v>47</v>
      </c>
      <c r="E544" t="s">
        <v>41</v>
      </c>
      <c r="F544" s="56" t="s">
        <v>318</v>
      </c>
      <c r="G544" s="56" t="s">
        <v>318</v>
      </c>
      <c r="H544" s="56" t="s">
        <v>318</v>
      </c>
      <c r="I544" s="58">
        <v>0.22600000000000001</v>
      </c>
      <c r="J544" s="58">
        <v>0.216</v>
      </c>
      <c r="K544" s="58">
        <v>0.216</v>
      </c>
      <c r="L544" s="58">
        <v>0.21299999999999999</v>
      </c>
      <c r="M544" s="58">
        <v>0.216</v>
      </c>
    </row>
    <row r="545" spans="1:13">
      <c r="A545" t="s">
        <v>357</v>
      </c>
      <c r="B545" t="s">
        <v>394</v>
      </c>
      <c r="C545" t="s">
        <v>395</v>
      </c>
      <c r="D545" t="s">
        <v>47</v>
      </c>
      <c r="E545" t="s">
        <v>41</v>
      </c>
      <c r="F545" s="56" t="s">
        <v>318</v>
      </c>
      <c r="G545" s="56" t="s">
        <v>318</v>
      </c>
      <c r="H545" s="56" t="s">
        <v>318</v>
      </c>
      <c r="I545" s="58">
        <v>0</v>
      </c>
      <c r="J545" s="58">
        <v>0</v>
      </c>
      <c r="K545" s="58">
        <v>0</v>
      </c>
      <c r="L545" s="58">
        <v>0</v>
      </c>
      <c r="M545" s="58">
        <v>0</v>
      </c>
    </row>
    <row r="546" spans="1:13">
      <c r="A546" t="s">
        <v>357</v>
      </c>
      <c r="B546" t="s">
        <v>396</v>
      </c>
      <c r="C546" t="s">
        <v>397</v>
      </c>
      <c r="D546" t="s">
        <v>47</v>
      </c>
      <c r="E546" t="s">
        <v>41</v>
      </c>
      <c r="F546" s="56" t="s">
        <v>318</v>
      </c>
      <c r="G546" s="56" t="s">
        <v>318</v>
      </c>
      <c r="H546" s="56" t="s">
        <v>318</v>
      </c>
      <c r="I546" s="58">
        <v>0</v>
      </c>
      <c r="J546" s="58">
        <v>0</v>
      </c>
      <c r="K546" s="58">
        <v>0</v>
      </c>
      <c r="L546" s="58">
        <v>0</v>
      </c>
      <c r="M546" s="58">
        <v>0</v>
      </c>
    </row>
    <row r="547" spans="1:13">
      <c r="A547" t="s">
        <v>357</v>
      </c>
      <c r="B547" t="s">
        <v>398</v>
      </c>
      <c r="C547" t="s">
        <v>399</v>
      </c>
      <c r="D547" t="s">
        <v>47</v>
      </c>
      <c r="E547" t="s">
        <v>41</v>
      </c>
      <c r="F547" s="56" t="s">
        <v>318</v>
      </c>
      <c r="G547" s="56" t="s">
        <v>318</v>
      </c>
      <c r="H547" s="56" t="s">
        <v>318</v>
      </c>
      <c r="I547" s="58">
        <v>3.7359999999999998</v>
      </c>
      <c r="J547" s="58">
        <v>3.3120000000000003</v>
      </c>
      <c r="K547" s="58">
        <v>3.3120000000000003</v>
      </c>
      <c r="L547" s="58">
        <v>3.1960000000000002</v>
      </c>
      <c r="M547" s="58">
        <v>3.3680000000000003</v>
      </c>
    </row>
    <row r="548" spans="1:13">
      <c r="A548" t="s">
        <v>357</v>
      </c>
      <c r="B548" t="s">
        <v>400</v>
      </c>
      <c r="C548" t="s">
        <v>401</v>
      </c>
      <c r="D548" t="s">
        <v>47</v>
      </c>
      <c r="E548" t="s">
        <v>41</v>
      </c>
      <c r="F548" s="56" t="s">
        <v>318</v>
      </c>
      <c r="G548" s="56" t="s">
        <v>318</v>
      </c>
      <c r="H548" s="56" t="s">
        <v>318</v>
      </c>
      <c r="I548" s="58">
        <v>0</v>
      </c>
      <c r="J548" s="58">
        <v>0</v>
      </c>
      <c r="K548" s="58">
        <v>0</v>
      </c>
      <c r="L548" s="58">
        <v>0</v>
      </c>
      <c r="M548" s="58">
        <v>0</v>
      </c>
    </row>
    <row r="549" spans="1:13">
      <c r="A549" t="s">
        <v>357</v>
      </c>
      <c r="B549" t="s">
        <v>402</v>
      </c>
      <c r="C549" t="s">
        <v>403</v>
      </c>
      <c r="D549" t="s">
        <v>47</v>
      </c>
      <c r="E549" t="s">
        <v>41</v>
      </c>
      <c r="F549" s="56" t="s">
        <v>318</v>
      </c>
      <c r="G549" s="56" t="s">
        <v>318</v>
      </c>
      <c r="H549" s="56" t="s">
        <v>318</v>
      </c>
      <c r="I549" s="58">
        <v>0</v>
      </c>
      <c r="J549" s="58">
        <v>0</v>
      </c>
      <c r="K549" s="58">
        <v>0</v>
      </c>
      <c r="L549" s="58">
        <v>0</v>
      </c>
      <c r="M549" s="58">
        <v>0</v>
      </c>
    </row>
    <row r="550" spans="1:13">
      <c r="A550" t="s">
        <v>357</v>
      </c>
      <c r="B550" t="s">
        <v>404</v>
      </c>
      <c r="C550" t="s">
        <v>405</v>
      </c>
      <c r="D550" t="s">
        <v>47</v>
      </c>
      <c r="E550" t="s">
        <v>41</v>
      </c>
      <c r="F550" s="56" t="s">
        <v>318</v>
      </c>
      <c r="G550" s="56" t="s">
        <v>318</v>
      </c>
      <c r="H550" s="56" t="s">
        <v>318</v>
      </c>
      <c r="I550" s="58">
        <v>0</v>
      </c>
      <c r="J550" s="58">
        <v>0</v>
      </c>
      <c r="K550" s="58">
        <v>0</v>
      </c>
      <c r="L550" s="58">
        <v>0</v>
      </c>
      <c r="M550" s="58">
        <v>0</v>
      </c>
    </row>
    <row r="551" spans="1:13">
      <c r="A551" t="s">
        <v>357</v>
      </c>
      <c r="B551" t="s">
        <v>406</v>
      </c>
      <c r="C551" t="s">
        <v>407</v>
      </c>
      <c r="D551" t="s">
        <v>47</v>
      </c>
      <c r="E551" t="s">
        <v>41</v>
      </c>
      <c r="F551" s="56" t="s">
        <v>318</v>
      </c>
      <c r="G551" s="56" t="s">
        <v>318</v>
      </c>
      <c r="H551" s="56" t="s">
        <v>318</v>
      </c>
      <c r="I551" s="58">
        <v>0</v>
      </c>
      <c r="J551" s="58">
        <v>0</v>
      </c>
      <c r="K551" s="58">
        <v>0</v>
      </c>
      <c r="L551" s="58">
        <v>0</v>
      </c>
      <c r="M551" s="58">
        <v>0</v>
      </c>
    </row>
    <row r="552" spans="1:13">
      <c r="A552" t="s">
        <v>357</v>
      </c>
      <c r="B552" t="s">
        <v>408</v>
      </c>
      <c r="C552" t="s">
        <v>409</v>
      </c>
      <c r="D552" t="s">
        <v>47</v>
      </c>
      <c r="E552" t="s">
        <v>41</v>
      </c>
      <c r="F552" s="56" t="s">
        <v>318</v>
      </c>
      <c r="G552" s="56" t="s">
        <v>318</v>
      </c>
      <c r="H552" s="56" t="s">
        <v>318</v>
      </c>
      <c r="I552" s="58">
        <v>0</v>
      </c>
      <c r="J552" s="58">
        <v>0</v>
      </c>
      <c r="K552" s="58">
        <v>0</v>
      </c>
      <c r="L552" s="58">
        <v>0</v>
      </c>
      <c r="M552" s="58">
        <v>0</v>
      </c>
    </row>
    <row r="553" spans="1:13">
      <c r="A553" t="s">
        <v>357</v>
      </c>
      <c r="B553" t="s">
        <v>410</v>
      </c>
      <c r="C553" t="s">
        <v>411</v>
      </c>
      <c r="D553" t="s">
        <v>47</v>
      </c>
      <c r="E553" t="s">
        <v>41</v>
      </c>
      <c r="F553" s="56" t="s">
        <v>318</v>
      </c>
      <c r="G553" s="56" t="s">
        <v>318</v>
      </c>
      <c r="H553" s="56" t="s">
        <v>318</v>
      </c>
      <c r="I553" s="58">
        <v>0</v>
      </c>
      <c r="J553" s="58">
        <v>0</v>
      </c>
      <c r="K553" s="58">
        <v>0</v>
      </c>
      <c r="L553" s="58">
        <v>0</v>
      </c>
      <c r="M553" s="58">
        <v>0</v>
      </c>
    </row>
    <row r="554" spans="1:13">
      <c r="A554" t="s">
        <v>357</v>
      </c>
      <c r="B554" t="s">
        <v>412</v>
      </c>
      <c r="C554" t="s">
        <v>413</v>
      </c>
      <c r="D554" t="s">
        <v>47</v>
      </c>
      <c r="E554" t="s">
        <v>41</v>
      </c>
      <c r="F554" s="56" t="s">
        <v>318</v>
      </c>
      <c r="G554" s="56" t="s">
        <v>318</v>
      </c>
      <c r="H554" s="56" t="s">
        <v>318</v>
      </c>
      <c r="I554" s="58">
        <v>0.05</v>
      </c>
      <c r="J554" s="58">
        <v>0.05</v>
      </c>
      <c r="K554" s="58">
        <v>0.05</v>
      </c>
      <c r="L554" s="58">
        <v>0.05</v>
      </c>
      <c r="M554" s="58">
        <v>0.05</v>
      </c>
    </row>
    <row r="555" spans="1:13">
      <c r="A555" t="s">
        <v>357</v>
      </c>
      <c r="B555" t="s">
        <v>414</v>
      </c>
      <c r="C555" t="s">
        <v>415</v>
      </c>
      <c r="D555" t="s">
        <v>47</v>
      </c>
      <c r="E555" t="s">
        <v>41</v>
      </c>
      <c r="F555" s="56" t="s">
        <v>318</v>
      </c>
      <c r="G555" s="56" t="s">
        <v>318</v>
      </c>
      <c r="H555" s="56" t="s">
        <v>318</v>
      </c>
      <c r="I555" s="58">
        <v>0</v>
      </c>
      <c r="J555" s="58">
        <v>0</v>
      </c>
      <c r="K555" s="58">
        <v>0</v>
      </c>
      <c r="L555" s="58">
        <v>0</v>
      </c>
      <c r="M555" s="58">
        <v>0</v>
      </c>
    </row>
    <row r="556" spans="1:13">
      <c r="A556" t="s">
        <v>357</v>
      </c>
      <c r="B556" t="s">
        <v>416</v>
      </c>
      <c r="C556" t="s">
        <v>417</v>
      </c>
      <c r="D556" t="s">
        <v>47</v>
      </c>
      <c r="E556" t="s">
        <v>41</v>
      </c>
      <c r="F556" s="56" t="s">
        <v>318</v>
      </c>
      <c r="G556" s="56" t="s">
        <v>318</v>
      </c>
      <c r="H556" s="56" t="s">
        <v>318</v>
      </c>
      <c r="I556" s="58">
        <v>0</v>
      </c>
      <c r="J556" s="58">
        <v>0</v>
      </c>
      <c r="K556" s="58">
        <v>0</v>
      </c>
      <c r="L556" s="58">
        <v>0</v>
      </c>
      <c r="M556" s="58">
        <v>0</v>
      </c>
    </row>
    <row r="557" spans="1:13">
      <c r="A557" t="s">
        <v>357</v>
      </c>
      <c r="B557" t="s">
        <v>418</v>
      </c>
      <c r="C557" t="s">
        <v>419</v>
      </c>
      <c r="D557" t="s">
        <v>47</v>
      </c>
      <c r="E557" t="s">
        <v>41</v>
      </c>
      <c r="F557" s="56" t="s">
        <v>318</v>
      </c>
      <c r="G557" s="56" t="s">
        <v>318</v>
      </c>
      <c r="H557" s="56" t="s">
        <v>318</v>
      </c>
      <c r="I557" s="58">
        <v>0</v>
      </c>
      <c r="J557" s="58">
        <v>0</v>
      </c>
      <c r="K557" s="58">
        <v>0</v>
      </c>
      <c r="L557" s="58">
        <v>0</v>
      </c>
      <c r="M557" s="58">
        <v>0</v>
      </c>
    </row>
    <row r="558" spans="1:13">
      <c r="A558" t="s">
        <v>357</v>
      </c>
      <c r="B558" t="s">
        <v>420</v>
      </c>
      <c r="C558" t="s">
        <v>421</v>
      </c>
      <c r="D558" t="s">
        <v>47</v>
      </c>
      <c r="E558" t="s">
        <v>41</v>
      </c>
      <c r="F558" s="56" t="s">
        <v>318</v>
      </c>
      <c r="G558" s="56" t="s">
        <v>318</v>
      </c>
      <c r="H558" s="56" t="s">
        <v>318</v>
      </c>
      <c r="I558" s="58">
        <v>0.38</v>
      </c>
      <c r="J558" s="58">
        <v>0.38</v>
      </c>
      <c r="K558" s="58">
        <v>0.38</v>
      </c>
      <c r="L558" s="58">
        <v>0.38</v>
      </c>
      <c r="M558" s="58">
        <v>0.38</v>
      </c>
    </row>
    <row r="559" spans="1:13">
      <c r="A559" t="s">
        <v>357</v>
      </c>
      <c r="B559" t="s">
        <v>422</v>
      </c>
      <c r="C559" t="s">
        <v>423</v>
      </c>
      <c r="D559" t="s">
        <v>47</v>
      </c>
      <c r="E559" t="s">
        <v>41</v>
      </c>
      <c r="F559" s="56" t="s">
        <v>318</v>
      </c>
      <c r="G559" s="56" t="s">
        <v>318</v>
      </c>
      <c r="H559" s="56" t="s">
        <v>318</v>
      </c>
      <c r="I559" s="58">
        <v>0</v>
      </c>
      <c r="J559" s="58">
        <v>0</v>
      </c>
      <c r="K559" s="58">
        <v>0</v>
      </c>
      <c r="L559" s="58">
        <v>0</v>
      </c>
      <c r="M559" s="58">
        <v>0</v>
      </c>
    </row>
    <row r="560" spans="1:13">
      <c r="A560" t="s">
        <v>357</v>
      </c>
      <c r="B560" t="s">
        <v>424</v>
      </c>
      <c r="C560" t="s">
        <v>425</v>
      </c>
      <c r="D560" t="s">
        <v>47</v>
      </c>
      <c r="E560" t="s">
        <v>41</v>
      </c>
      <c r="F560" s="56" t="s">
        <v>318</v>
      </c>
      <c r="G560" s="56" t="s">
        <v>318</v>
      </c>
      <c r="H560" s="56" t="s">
        <v>318</v>
      </c>
      <c r="I560" s="58">
        <v>1.1309999999999998</v>
      </c>
      <c r="J560" s="58">
        <v>1.1409999999999998</v>
      </c>
      <c r="K560" s="58">
        <v>1.1409999999999998</v>
      </c>
      <c r="L560" s="58">
        <v>1.1439999999999999</v>
      </c>
      <c r="M560" s="58">
        <v>1.1409999999999998</v>
      </c>
    </row>
    <row r="561" spans="1:13">
      <c r="A561" t="s">
        <v>357</v>
      </c>
      <c r="B561" t="s">
        <v>426</v>
      </c>
      <c r="C561" t="s">
        <v>427</v>
      </c>
      <c r="D561" t="s">
        <v>47</v>
      </c>
      <c r="E561" t="s">
        <v>41</v>
      </c>
      <c r="F561" s="56" t="s">
        <v>318</v>
      </c>
      <c r="G561" s="56" t="s">
        <v>318</v>
      </c>
      <c r="H561" s="56" t="s">
        <v>318</v>
      </c>
      <c r="I561" s="58">
        <v>0</v>
      </c>
      <c r="J561" s="58">
        <v>0</v>
      </c>
      <c r="K561" s="58">
        <v>0</v>
      </c>
      <c r="L561" s="58">
        <v>0</v>
      </c>
      <c r="M561" s="58">
        <v>0</v>
      </c>
    </row>
    <row r="562" spans="1:13">
      <c r="A562" t="s">
        <v>357</v>
      </c>
      <c r="B562" t="s">
        <v>428</v>
      </c>
      <c r="C562" t="s">
        <v>429</v>
      </c>
      <c r="D562" t="s">
        <v>47</v>
      </c>
      <c r="E562" t="s">
        <v>41</v>
      </c>
      <c r="F562" s="56" t="s">
        <v>318</v>
      </c>
      <c r="G562" s="56" t="s">
        <v>318</v>
      </c>
      <c r="H562" s="56" t="s">
        <v>318</v>
      </c>
      <c r="I562" s="58">
        <v>0</v>
      </c>
      <c r="J562" s="58">
        <v>0</v>
      </c>
      <c r="K562" s="58">
        <v>0</v>
      </c>
      <c r="L562" s="58">
        <v>0</v>
      </c>
      <c r="M562" s="58">
        <v>0</v>
      </c>
    </row>
    <row r="563" spans="1:13">
      <c r="A563" t="s">
        <v>357</v>
      </c>
      <c r="B563" t="s">
        <v>430</v>
      </c>
      <c r="C563" t="s">
        <v>431</v>
      </c>
      <c r="D563" t="s">
        <v>47</v>
      </c>
      <c r="E563" t="s">
        <v>41</v>
      </c>
      <c r="F563" s="56" t="s">
        <v>318</v>
      </c>
      <c r="G563" s="56" t="s">
        <v>318</v>
      </c>
      <c r="H563" s="56" t="s">
        <v>318</v>
      </c>
      <c r="I563" s="58">
        <v>0.26876765880630527</v>
      </c>
      <c r="J563" s="58">
        <v>0.20889718960101203</v>
      </c>
      <c r="K563" s="58">
        <v>0.60687571219422065</v>
      </c>
      <c r="L563" s="58">
        <v>0.78070246044944791</v>
      </c>
      <c r="M563" s="58">
        <v>0.78811830312850917</v>
      </c>
    </row>
    <row r="564" spans="1:13">
      <c r="A564" t="s">
        <v>357</v>
      </c>
      <c r="B564" t="s">
        <v>432</v>
      </c>
      <c r="C564" t="s">
        <v>433</v>
      </c>
      <c r="D564" t="s">
        <v>47</v>
      </c>
      <c r="E564" t="s">
        <v>41</v>
      </c>
      <c r="F564" s="56" t="s">
        <v>318</v>
      </c>
      <c r="G564" s="56" t="s">
        <v>318</v>
      </c>
      <c r="H564" s="56" t="s">
        <v>318</v>
      </c>
      <c r="I564" s="58">
        <v>1.9944236777394</v>
      </c>
      <c r="J564" s="58">
        <v>1.863777976774267</v>
      </c>
      <c r="K564" s="58">
        <v>1.863777976774267</v>
      </c>
      <c r="L564" s="58">
        <v>1.7980775375605875</v>
      </c>
      <c r="M564" s="58">
        <v>1.863777976774267</v>
      </c>
    </row>
    <row r="565" spans="1:13">
      <c r="A565" t="s">
        <v>357</v>
      </c>
      <c r="B565" t="s">
        <v>434</v>
      </c>
      <c r="C565" t="s">
        <v>435</v>
      </c>
      <c r="D565" t="s">
        <v>47</v>
      </c>
      <c r="E565" t="s">
        <v>41</v>
      </c>
      <c r="F565" s="56" t="s">
        <v>318</v>
      </c>
      <c r="G565" s="56" t="s">
        <v>318</v>
      </c>
      <c r="H565" s="56" t="s">
        <v>318</v>
      </c>
      <c r="I565" s="58">
        <v>8.7132341193694632E-2</v>
      </c>
      <c r="J565" s="58">
        <v>6.7722810398987962E-2</v>
      </c>
      <c r="K565" s="58">
        <v>0.19674428780577946</v>
      </c>
      <c r="L565" s="58">
        <v>0.25309753955055225</v>
      </c>
      <c r="M565" s="58">
        <v>0.25550169687149094</v>
      </c>
    </row>
    <row r="566" spans="1:13">
      <c r="A566" t="s">
        <v>357</v>
      </c>
      <c r="B566" t="s">
        <v>436</v>
      </c>
      <c r="C566" t="s">
        <v>437</v>
      </c>
      <c r="D566" t="s">
        <v>47</v>
      </c>
      <c r="E566" t="s">
        <v>41</v>
      </c>
      <c r="F566" s="56" t="s">
        <v>318</v>
      </c>
      <c r="G566" s="56" t="s">
        <v>318</v>
      </c>
      <c r="H566" s="56" t="s">
        <v>318</v>
      </c>
      <c r="I566" s="58">
        <v>0.64657632226060013</v>
      </c>
      <c r="J566" s="58">
        <v>0.60422202322573315</v>
      </c>
      <c r="K566" s="58">
        <v>0.60422202322573315</v>
      </c>
      <c r="L566" s="58">
        <v>0.58292246243941281</v>
      </c>
      <c r="M566" s="58">
        <v>0.60422202322573315</v>
      </c>
    </row>
    <row r="567" spans="1:13">
      <c r="A567" t="s">
        <v>357</v>
      </c>
      <c r="B567" t="s">
        <v>438</v>
      </c>
      <c r="C567" t="s">
        <v>439</v>
      </c>
      <c r="D567" t="s">
        <v>47</v>
      </c>
      <c r="E567" t="s">
        <v>41</v>
      </c>
      <c r="F567" s="56" t="s">
        <v>318</v>
      </c>
      <c r="G567" s="56" t="s">
        <v>318</v>
      </c>
      <c r="H567" s="56" t="s">
        <v>318</v>
      </c>
      <c r="I567" s="58">
        <v>0</v>
      </c>
      <c r="J567" s="58">
        <v>0</v>
      </c>
      <c r="K567" s="58">
        <v>0</v>
      </c>
      <c r="L567" s="58">
        <v>0</v>
      </c>
      <c r="M567" s="58">
        <v>0</v>
      </c>
    </row>
    <row r="568" spans="1:13">
      <c r="A568" t="s">
        <v>357</v>
      </c>
      <c r="B568" t="s">
        <v>440</v>
      </c>
      <c r="C568" t="s">
        <v>441</v>
      </c>
      <c r="D568" t="s">
        <v>47</v>
      </c>
      <c r="E568" t="s">
        <v>41</v>
      </c>
      <c r="F568" s="56" t="s">
        <v>318</v>
      </c>
      <c r="G568" s="56" t="s">
        <v>318</v>
      </c>
      <c r="H568" s="56" t="s">
        <v>318</v>
      </c>
      <c r="I568" s="58">
        <v>0</v>
      </c>
      <c r="J568" s="58">
        <v>0</v>
      </c>
      <c r="K568" s="58">
        <v>0</v>
      </c>
      <c r="L568" s="58">
        <v>0</v>
      </c>
      <c r="M568" s="58">
        <v>0</v>
      </c>
    </row>
    <row r="569" spans="1:13">
      <c r="A569" t="s">
        <v>357</v>
      </c>
      <c r="B569" t="s">
        <v>442</v>
      </c>
      <c r="C569" t="s">
        <v>443</v>
      </c>
      <c r="D569" t="s">
        <v>47</v>
      </c>
      <c r="E569" t="s">
        <v>41</v>
      </c>
      <c r="F569" s="56" t="s">
        <v>318</v>
      </c>
      <c r="G569" s="56" t="s">
        <v>318</v>
      </c>
      <c r="H569" s="56" t="s">
        <v>318</v>
      </c>
      <c r="I569" s="58">
        <v>0</v>
      </c>
      <c r="J569" s="58">
        <v>0</v>
      </c>
      <c r="K569" s="58">
        <v>0</v>
      </c>
      <c r="L569" s="58">
        <v>0</v>
      </c>
      <c r="M569" s="58">
        <v>0</v>
      </c>
    </row>
    <row r="570" spans="1:13">
      <c r="A570" t="s">
        <v>357</v>
      </c>
      <c r="B570" t="s">
        <v>444</v>
      </c>
      <c r="C570" t="s">
        <v>445</v>
      </c>
      <c r="D570" t="s">
        <v>47</v>
      </c>
      <c r="E570" t="s">
        <v>41</v>
      </c>
      <c r="F570" s="56" t="s">
        <v>318</v>
      </c>
      <c r="G570" s="56" t="s">
        <v>318</v>
      </c>
      <c r="H570" s="56" t="s">
        <v>318</v>
      </c>
      <c r="I570" s="58">
        <v>0</v>
      </c>
      <c r="J570" s="58">
        <v>0</v>
      </c>
      <c r="K570" s="58">
        <v>0</v>
      </c>
      <c r="L570" s="58">
        <v>0</v>
      </c>
      <c r="M570" s="58">
        <v>0</v>
      </c>
    </row>
    <row r="571" spans="1:13">
      <c r="A571" t="s">
        <v>357</v>
      </c>
      <c r="B571" t="s">
        <v>446</v>
      </c>
      <c r="C571" t="s">
        <v>447</v>
      </c>
      <c r="D571" t="s">
        <v>47</v>
      </c>
      <c r="E571" t="s">
        <v>41</v>
      </c>
      <c r="F571" s="56" t="s">
        <v>318</v>
      </c>
      <c r="G571" s="56" t="s">
        <v>318</v>
      </c>
      <c r="H571" s="56" t="s">
        <v>318</v>
      </c>
      <c r="I571" s="56" t="s">
        <v>318</v>
      </c>
      <c r="J571" s="56" t="s">
        <v>318</v>
      </c>
      <c r="K571" s="56" t="s">
        <v>318</v>
      </c>
      <c r="L571" s="56" t="s">
        <v>318</v>
      </c>
      <c r="M571" s="56" t="s">
        <v>318</v>
      </c>
    </row>
    <row r="572" spans="1:13">
      <c r="A572" t="s">
        <v>357</v>
      </c>
      <c r="B572" t="s">
        <v>448</v>
      </c>
      <c r="C572" t="s">
        <v>449</v>
      </c>
      <c r="D572" t="s">
        <v>47</v>
      </c>
      <c r="E572" t="s">
        <v>41</v>
      </c>
      <c r="F572" s="56" t="s">
        <v>318</v>
      </c>
      <c r="G572" s="56" t="s">
        <v>318</v>
      </c>
      <c r="H572" s="56" t="s">
        <v>318</v>
      </c>
      <c r="I572" s="56" t="s">
        <v>318</v>
      </c>
      <c r="J572" s="56" t="s">
        <v>318</v>
      </c>
      <c r="K572" s="56" t="s">
        <v>318</v>
      </c>
      <c r="L572" s="56" t="s">
        <v>318</v>
      </c>
      <c r="M572" s="56" t="s">
        <v>318</v>
      </c>
    </row>
    <row r="573" spans="1:13">
      <c r="A573" t="s">
        <v>357</v>
      </c>
      <c r="B573" t="s">
        <v>450</v>
      </c>
      <c r="C573" t="s">
        <v>451</v>
      </c>
      <c r="D573" t="s">
        <v>47</v>
      </c>
      <c r="E573" t="s">
        <v>41</v>
      </c>
      <c r="F573" s="56" t="s">
        <v>318</v>
      </c>
      <c r="G573" s="56" t="s">
        <v>318</v>
      </c>
      <c r="H573" s="56" t="s">
        <v>318</v>
      </c>
      <c r="I573" s="56" t="s">
        <v>318</v>
      </c>
      <c r="J573" s="56" t="s">
        <v>318</v>
      </c>
      <c r="K573" s="56" t="s">
        <v>318</v>
      </c>
      <c r="L573" s="56" t="s">
        <v>318</v>
      </c>
      <c r="M573" s="56" t="s">
        <v>318</v>
      </c>
    </row>
    <row r="574" spans="1:13">
      <c r="A574" t="s">
        <v>357</v>
      </c>
      <c r="B574" t="s">
        <v>452</v>
      </c>
      <c r="C574" t="s">
        <v>453</v>
      </c>
      <c r="D574" t="s">
        <v>47</v>
      </c>
      <c r="E574" t="s">
        <v>41</v>
      </c>
      <c r="F574" s="56" t="s">
        <v>318</v>
      </c>
      <c r="G574" s="56" t="s">
        <v>318</v>
      </c>
      <c r="H574" s="56" t="s">
        <v>318</v>
      </c>
      <c r="I574" s="56" t="s">
        <v>318</v>
      </c>
      <c r="J574" s="56" t="s">
        <v>318</v>
      </c>
      <c r="K574" s="56" t="s">
        <v>318</v>
      </c>
      <c r="L574" s="56" t="s">
        <v>318</v>
      </c>
      <c r="M574" s="56" t="s">
        <v>318</v>
      </c>
    </row>
    <row r="575" spans="1:13">
      <c r="A575" t="s">
        <v>357</v>
      </c>
      <c r="B575" t="s">
        <v>454</v>
      </c>
      <c r="C575" t="s">
        <v>455</v>
      </c>
      <c r="D575" t="s">
        <v>47</v>
      </c>
      <c r="E575" t="s">
        <v>41</v>
      </c>
      <c r="F575" s="56" t="s">
        <v>318</v>
      </c>
      <c r="G575" s="56" t="s">
        <v>318</v>
      </c>
      <c r="H575" s="56" t="s">
        <v>318</v>
      </c>
      <c r="I575" s="56" t="s">
        <v>318</v>
      </c>
      <c r="J575" s="56" t="s">
        <v>318</v>
      </c>
      <c r="K575" s="56" t="s">
        <v>318</v>
      </c>
      <c r="L575" s="56" t="s">
        <v>318</v>
      </c>
      <c r="M575" s="56" t="s">
        <v>318</v>
      </c>
    </row>
    <row r="576" spans="1:13">
      <c r="A576" t="s">
        <v>357</v>
      </c>
      <c r="B576" t="s">
        <v>456</v>
      </c>
      <c r="C576" t="s">
        <v>457</v>
      </c>
      <c r="D576" t="s">
        <v>47</v>
      </c>
      <c r="E576" t="s">
        <v>41</v>
      </c>
      <c r="F576" s="56" t="s">
        <v>318</v>
      </c>
      <c r="G576" s="56" t="s">
        <v>318</v>
      </c>
      <c r="H576" s="56" t="s">
        <v>318</v>
      </c>
      <c r="I576" s="56" t="s">
        <v>318</v>
      </c>
      <c r="J576" s="56" t="s">
        <v>318</v>
      </c>
      <c r="K576" s="56" t="s">
        <v>318</v>
      </c>
      <c r="L576" s="56" t="s">
        <v>318</v>
      </c>
      <c r="M576" s="56" t="s">
        <v>318</v>
      </c>
    </row>
    <row r="577" spans="1:13">
      <c r="A577" t="s">
        <v>357</v>
      </c>
      <c r="B577" t="s">
        <v>458</v>
      </c>
      <c r="C577" t="s">
        <v>459</v>
      </c>
      <c r="D577" t="s">
        <v>47</v>
      </c>
      <c r="E577" t="s">
        <v>41</v>
      </c>
      <c r="F577" s="56" t="s">
        <v>318</v>
      </c>
      <c r="G577" s="56" t="s">
        <v>318</v>
      </c>
      <c r="H577" s="56" t="s">
        <v>318</v>
      </c>
      <c r="I577" s="56" t="s">
        <v>318</v>
      </c>
      <c r="J577" s="56" t="s">
        <v>318</v>
      </c>
      <c r="K577" s="56" t="s">
        <v>318</v>
      </c>
      <c r="L577" s="56" t="s">
        <v>318</v>
      </c>
      <c r="M577" s="56" t="s">
        <v>318</v>
      </c>
    </row>
    <row r="578" spans="1:13">
      <c r="A578" t="s">
        <v>357</v>
      </c>
      <c r="B578" t="s">
        <v>460</v>
      </c>
      <c r="C578" t="s">
        <v>461</v>
      </c>
      <c r="D578" t="s">
        <v>47</v>
      </c>
      <c r="E578" t="s">
        <v>41</v>
      </c>
      <c r="F578" s="56" t="s">
        <v>318</v>
      </c>
      <c r="G578" s="56" t="s">
        <v>318</v>
      </c>
      <c r="H578" s="56" t="s">
        <v>318</v>
      </c>
      <c r="I578" s="56" t="s">
        <v>318</v>
      </c>
      <c r="J578" s="56" t="s">
        <v>318</v>
      </c>
      <c r="K578" s="56" t="s">
        <v>318</v>
      </c>
      <c r="L578" s="56" t="s">
        <v>318</v>
      </c>
      <c r="M578" s="56" t="s">
        <v>318</v>
      </c>
    </row>
    <row r="579" spans="1:13">
      <c r="A579" t="s">
        <v>358</v>
      </c>
      <c r="B579" t="s">
        <v>374</v>
      </c>
      <c r="C579" t="s">
        <v>375</v>
      </c>
      <c r="D579" t="s">
        <v>47</v>
      </c>
      <c r="E579" t="s">
        <v>41</v>
      </c>
      <c r="F579" s="56" t="s">
        <v>318</v>
      </c>
      <c r="G579" s="56" t="s">
        <v>318</v>
      </c>
      <c r="H579" s="56" t="s">
        <v>318</v>
      </c>
      <c r="I579" s="58">
        <v>8.453180837928894</v>
      </c>
      <c r="J579" s="58">
        <v>8.4228302788707925</v>
      </c>
      <c r="K579" s="58">
        <v>8.2440274553996566</v>
      </c>
      <c r="L579" s="58">
        <v>8.0358404961489658</v>
      </c>
      <c r="M579" s="58">
        <v>8.0116573720655708</v>
      </c>
    </row>
    <row r="580" spans="1:13">
      <c r="A580" t="s">
        <v>358</v>
      </c>
      <c r="B580" t="s">
        <v>376</v>
      </c>
      <c r="C580" t="s">
        <v>377</v>
      </c>
      <c r="D580" t="s">
        <v>47</v>
      </c>
      <c r="E580" t="s">
        <v>41</v>
      </c>
      <c r="F580" s="56" t="s">
        <v>318</v>
      </c>
      <c r="G580" s="56" t="s">
        <v>318</v>
      </c>
      <c r="H580" s="56" t="s">
        <v>318</v>
      </c>
      <c r="I580" s="58">
        <v>35.562708191902672</v>
      </c>
      <c r="J580" s="58">
        <v>36.161890023809491</v>
      </c>
      <c r="K580" s="58">
        <v>36.240413349824664</v>
      </c>
      <c r="L580" s="58">
        <v>36.130063710348381</v>
      </c>
      <c r="M580" s="58">
        <v>36.566038164977833</v>
      </c>
    </row>
    <row r="581" spans="1:13">
      <c r="A581" t="s">
        <v>358</v>
      </c>
      <c r="B581" t="s">
        <v>378</v>
      </c>
      <c r="C581" t="s">
        <v>379</v>
      </c>
      <c r="D581" t="s">
        <v>47</v>
      </c>
      <c r="E581" t="s">
        <v>41</v>
      </c>
      <c r="F581" s="56" t="s">
        <v>318</v>
      </c>
      <c r="G581" s="56" t="s">
        <v>318</v>
      </c>
      <c r="H581" s="56" t="s">
        <v>318</v>
      </c>
      <c r="I581" s="56" t="s">
        <v>318</v>
      </c>
      <c r="J581" s="56" t="s">
        <v>318</v>
      </c>
      <c r="K581" s="56" t="s">
        <v>318</v>
      </c>
      <c r="L581" s="56" t="s">
        <v>318</v>
      </c>
      <c r="M581" s="56" t="s">
        <v>318</v>
      </c>
    </row>
    <row r="582" spans="1:13">
      <c r="A582" t="s">
        <v>358</v>
      </c>
      <c r="B582" t="s">
        <v>380</v>
      </c>
      <c r="C582" t="s">
        <v>381</v>
      </c>
      <c r="D582" t="s">
        <v>47</v>
      </c>
      <c r="E582" t="s">
        <v>41</v>
      </c>
      <c r="F582" s="56" t="s">
        <v>318</v>
      </c>
      <c r="G582" s="56" t="s">
        <v>318</v>
      </c>
      <c r="H582" s="56" t="s">
        <v>318</v>
      </c>
      <c r="I582" s="56" t="s">
        <v>318</v>
      </c>
      <c r="J582" s="56" t="s">
        <v>318</v>
      </c>
      <c r="K582" s="56" t="s">
        <v>318</v>
      </c>
      <c r="L582" s="56" t="s">
        <v>318</v>
      </c>
      <c r="M582" s="56" t="s">
        <v>318</v>
      </c>
    </row>
    <row r="583" spans="1:13">
      <c r="A583" t="s">
        <v>358</v>
      </c>
      <c r="B583" t="s">
        <v>382</v>
      </c>
      <c r="C583" t="s">
        <v>383</v>
      </c>
      <c r="D583" t="s">
        <v>47</v>
      </c>
      <c r="E583" t="s">
        <v>41</v>
      </c>
      <c r="F583" s="56" t="s">
        <v>318</v>
      </c>
      <c r="G583" s="56" t="s">
        <v>318</v>
      </c>
      <c r="H583" s="56" t="s">
        <v>318</v>
      </c>
      <c r="I583" s="56" t="s">
        <v>318</v>
      </c>
      <c r="J583" s="56" t="s">
        <v>318</v>
      </c>
      <c r="K583" s="56" t="s">
        <v>318</v>
      </c>
      <c r="L583" s="56" t="s">
        <v>318</v>
      </c>
      <c r="M583" s="56" t="s">
        <v>318</v>
      </c>
    </row>
    <row r="584" spans="1:13">
      <c r="A584" t="s">
        <v>358</v>
      </c>
      <c r="B584" t="s">
        <v>384</v>
      </c>
      <c r="C584" t="s">
        <v>385</v>
      </c>
      <c r="D584" t="s">
        <v>47</v>
      </c>
      <c r="E584" t="s">
        <v>41</v>
      </c>
      <c r="F584" s="56" t="s">
        <v>318</v>
      </c>
      <c r="G584" s="58">
        <v>4.8146651758066366</v>
      </c>
      <c r="H584" s="58">
        <v>4.6472510569193437</v>
      </c>
      <c r="I584" s="58">
        <v>65.093754045019423</v>
      </c>
      <c r="J584" s="58">
        <v>38.946996014178254</v>
      </c>
      <c r="K584" s="58">
        <v>42.502238871892587</v>
      </c>
      <c r="L584" s="58">
        <v>22.696106441472736</v>
      </c>
      <c r="M584" s="58">
        <v>21.612274406021847</v>
      </c>
    </row>
    <row r="585" spans="1:13">
      <c r="A585" t="s">
        <v>358</v>
      </c>
      <c r="B585" t="s">
        <v>386</v>
      </c>
      <c r="C585" t="s">
        <v>387</v>
      </c>
      <c r="D585" t="s">
        <v>47</v>
      </c>
      <c r="E585" t="s">
        <v>41</v>
      </c>
      <c r="F585" s="56" t="s">
        <v>318</v>
      </c>
      <c r="G585" s="56" t="s">
        <v>318</v>
      </c>
      <c r="H585" s="56" t="s">
        <v>318</v>
      </c>
      <c r="I585" s="58">
        <v>51.285504648953626</v>
      </c>
      <c r="J585" s="58">
        <v>14.740199487607589</v>
      </c>
      <c r="K585" s="58">
        <v>15.321070784996689</v>
      </c>
      <c r="L585" s="58">
        <v>2.6292690635884743</v>
      </c>
      <c r="M585" s="58">
        <v>1.0165247704309279</v>
      </c>
    </row>
    <row r="586" spans="1:13">
      <c r="A586" t="s">
        <v>358</v>
      </c>
      <c r="B586" t="s">
        <v>388</v>
      </c>
      <c r="C586" t="s">
        <v>389</v>
      </c>
      <c r="D586" t="s">
        <v>47</v>
      </c>
      <c r="E586" t="s">
        <v>41</v>
      </c>
      <c r="F586" s="56" t="s">
        <v>318</v>
      </c>
      <c r="G586" s="56" t="s">
        <v>318</v>
      </c>
      <c r="H586" s="56" t="s">
        <v>318</v>
      </c>
      <c r="I586" s="58">
        <v>0</v>
      </c>
      <c r="J586" s="58">
        <v>0</v>
      </c>
      <c r="K586" s="58">
        <v>0</v>
      </c>
      <c r="L586" s="58">
        <v>0</v>
      </c>
      <c r="M586" s="58">
        <v>0</v>
      </c>
    </row>
    <row r="587" spans="1:13">
      <c r="A587" t="s">
        <v>358</v>
      </c>
      <c r="B587" t="s">
        <v>390</v>
      </c>
      <c r="C587" t="s">
        <v>391</v>
      </c>
      <c r="D587" t="s">
        <v>47</v>
      </c>
      <c r="E587" t="s">
        <v>41</v>
      </c>
      <c r="F587" s="56" t="s">
        <v>318</v>
      </c>
      <c r="G587" s="56" t="s">
        <v>318</v>
      </c>
      <c r="H587" s="56" t="s">
        <v>318</v>
      </c>
      <c r="I587" s="58">
        <v>0</v>
      </c>
      <c r="J587" s="58">
        <v>0</v>
      </c>
      <c r="K587" s="58">
        <v>0</v>
      </c>
      <c r="L587" s="58">
        <v>0</v>
      </c>
      <c r="M587" s="58">
        <v>0</v>
      </c>
    </row>
    <row r="588" spans="1:13">
      <c r="A588" t="s">
        <v>358</v>
      </c>
      <c r="B588" t="s">
        <v>392</v>
      </c>
      <c r="C588" t="s">
        <v>393</v>
      </c>
      <c r="D588" t="s">
        <v>47</v>
      </c>
      <c r="E588" t="s">
        <v>41</v>
      </c>
      <c r="F588" s="56" t="s">
        <v>318</v>
      </c>
      <c r="G588" s="56" t="s">
        <v>318</v>
      </c>
      <c r="H588" s="56" t="s">
        <v>318</v>
      </c>
      <c r="I588" s="58">
        <v>0.76600000000000001</v>
      </c>
      <c r="J588" s="58">
        <v>0.63600000000000001</v>
      </c>
      <c r="K588" s="58">
        <v>0.63600000000000001</v>
      </c>
      <c r="L588" s="58">
        <v>0.63600000000000001</v>
      </c>
      <c r="M588" s="58">
        <v>0.63600000000000001</v>
      </c>
    </row>
    <row r="589" spans="1:13">
      <c r="A589" t="s">
        <v>358</v>
      </c>
      <c r="B589" t="s">
        <v>394</v>
      </c>
      <c r="C589" t="s">
        <v>395</v>
      </c>
      <c r="D589" t="s">
        <v>47</v>
      </c>
      <c r="E589" t="s">
        <v>41</v>
      </c>
      <c r="F589" s="56" t="s">
        <v>318</v>
      </c>
      <c r="G589" s="56" t="s">
        <v>318</v>
      </c>
      <c r="H589" s="56" t="s">
        <v>318</v>
      </c>
      <c r="I589" s="58">
        <v>0</v>
      </c>
      <c r="J589" s="58">
        <v>0</v>
      </c>
      <c r="K589" s="58">
        <v>0</v>
      </c>
      <c r="L589" s="58">
        <v>0</v>
      </c>
      <c r="M589" s="58">
        <v>0</v>
      </c>
    </row>
    <row r="590" spans="1:13">
      <c r="A590" t="s">
        <v>358</v>
      </c>
      <c r="B590" t="s">
        <v>396</v>
      </c>
      <c r="C590" t="s">
        <v>397</v>
      </c>
      <c r="D590" t="s">
        <v>47</v>
      </c>
      <c r="E590" t="s">
        <v>41</v>
      </c>
      <c r="F590" s="56" t="s">
        <v>318</v>
      </c>
      <c r="G590" s="56" t="s">
        <v>318</v>
      </c>
      <c r="H590" s="56" t="s">
        <v>318</v>
      </c>
      <c r="I590" s="58">
        <v>0</v>
      </c>
      <c r="J590" s="58">
        <v>0</v>
      </c>
      <c r="K590" s="58">
        <v>0</v>
      </c>
      <c r="L590" s="58">
        <v>0</v>
      </c>
      <c r="M590" s="58">
        <v>0</v>
      </c>
    </row>
    <row r="591" spans="1:13">
      <c r="A591" t="s">
        <v>358</v>
      </c>
      <c r="B591" t="s">
        <v>398</v>
      </c>
      <c r="C591" t="s">
        <v>399</v>
      </c>
      <c r="D591" t="s">
        <v>47</v>
      </c>
      <c r="E591" t="s">
        <v>41</v>
      </c>
      <c r="F591" s="56" t="s">
        <v>318</v>
      </c>
      <c r="G591" s="56" t="s">
        <v>318</v>
      </c>
      <c r="H591" s="56" t="s">
        <v>318</v>
      </c>
      <c r="I591" s="58">
        <v>0.38700000000000001</v>
      </c>
      <c r="J591" s="58">
        <v>0.47399999999999998</v>
      </c>
      <c r="K591" s="58">
        <v>0.47699999999999998</v>
      </c>
      <c r="L591" s="58">
        <v>0.43</v>
      </c>
      <c r="M591" s="58">
        <v>0.377</v>
      </c>
    </row>
    <row r="592" spans="1:13">
      <c r="A592" t="s">
        <v>358</v>
      </c>
      <c r="B592" t="s">
        <v>400</v>
      </c>
      <c r="C592" t="s">
        <v>401</v>
      </c>
      <c r="D592" t="s">
        <v>47</v>
      </c>
      <c r="E592" t="s">
        <v>41</v>
      </c>
      <c r="F592" s="56" t="s">
        <v>318</v>
      </c>
      <c r="G592" s="56" t="s">
        <v>318</v>
      </c>
      <c r="H592" s="56" t="s">
        <v>318</v>
      </c>
      <c r="I592" s="58">
        <v>0.90700000000000003</v>
      </c>
      <c r="J592" s="58">
        <v>1.036</v>
      </c>
      <c r="K592" s="58">
        <v>1.0549999999999999</v>
      </c>
      <c r="L592" s="58">
        <v>1.008</v>
      </c>
      <c r="M592" s="58">
        <v>0.97500000000000009</v>
      </c>
    </row>
    <row r="593" spans="1:13">
      <c r="A593" t="s">
        <v>358</v>
      </c>
      <c r="B593" t="s">
        <v>402</v>
      </c>
      <c r="C593" t="s">
        <v>403</v>
      </c>
      <c r="D593" t="s">
        <v>47</v>
      </c>
      <c r="E593" t="s">
        <v>41</v>
      </c>
      <c r="F593" s="56" t="s">
        <v>318</v>
      </c>
      <c r="G593" s="56" t="s">
        <v>318</v>
      </c>
      <c r="H593" s="56" t="s">
        <v>318</v>
      </c>
      <c r="I593" s="58">
        <v>0</v>
      </c>
      <c r="J593" s="58">
        <v>0</v>
      </c>
      <c r="K593" s="58">
        <v>0</v>
      </c>
      <c r="L593" s="58">
        <v>0</v>
      </c>
      <c r="M593" s="58">
        <v>0</v>
      </c>
    </row>
    <row r="594" spans="1:13">
      <c r="A594" t="s">
        <v>358</v>
      </c>
      <c r="B594" t="s">
        <v>404</v>
      </c>
      <c r="C594" t="s">
        <v>405</v>
      </c>
      <c r="D594" t="s">
        <v>47</v>
      </c>
      <c r="E594" t="s">
        <v>41</v>
      </c>
      <c r="F594" s="56" t="s">
        <v>318</v>
      </c>
      <c r="G594" s="56" t="s">
        <v>318</v>
      </c>
      <c r="H594" s="56" t="s">
        <v>318</v>
      </c>
      <c r="I594" s="58">
        <v>0</v>
      </c>
      <c r="J594" s="58">
        <v>0</v>
      </c>
      <c r="K594" s="58">
        <v>0</v>
      </c>
      <c r="L594" s="58">
        <v>0</v>
      </c>
      <c r="M594" s="58">
        <v>0</v>
      </c>
    </row>
    <row r="595" spans="1:13">
      <c r="A595" t="s">
        <v>358</v>
      </c>
      <c r="B595" t="s">
        <v>406</v>
      </c>
      <c r="C595" t="s">
        <v>407</v>
      </c>
      <c r="D595" t="s">
        <v>47</v>
      </c>
      <c r="E595" t="s">
        <v>41</v>
      </c>
      <c r="F595" s="56" t="s">
        <v>318</v>
      </c>
      <c r="G595" s="56" t="s">
        <v>318</v>
      </c>
      <c r="H595" s="56" t="s">
        <v>318</v>
      </c>
      <c r="I595" s="58">
        <v>0</v>
      </c>
      <c r="J595" s="58">
        <v>0</v>
      </c>
      <c r="K595" s="58">
        <v>0</v>
      </c>
      <c r="L595" s="58">
        <v>0</v>
      </c>
      <c r="M595" s="58">
        <v>0</v>
      </c>
    </row>
    <row r="596" spans="1:13">
      <c r="A596" t="s">
        <v>358</v>
      </c>
      <c r="B596" t="s">
        <v>408</v>
      </c>
      <c r="C596" t="s">
        <v>409</v>
      </c>
      <c r="D596" t="s">
        <v>47</v>
      </c>
      <c r="E596" t="s">
        <v>41</v>
      </c>
      <c r="F596" s="56" t="s">
        <v>318</v>
      </c>
      <c r="G596" s="56" t="s">
        <v>318</v>
      </c>
      <c r="H596" s="56" t="s">
        <v>318</v>
      </c>
      <c r="I596" s="58">
        <v>0</v>
      </c>
      <c r="J596" s="58">
        <v>0</v>
      </c>
      <c r="K596" s="58">
        <v>0</v>
      </c>
      <c r="L596" s="58">
        <v>0</v>
      </c>
      <c r="M596" s="58">
        <v>0</v>
      </c>
    </row>
    <row r="597" spans="1:13">
      <c r="A597" t="s">
        <v>358</v>
      </c>
      <c r="B597" t="s">
        <v>410</v>
      </c>
      <c r="C597" t="s">
        <v>411</v>
      </c>
      <c r="D597" t="s">
        <v>47</v>
      </c>
      <c r="E597" t="s">
        <v>41</v>
      </c>
      <c r="F597" s="56" t="s">
        <v>318</v>
      </c>
      <c r="G597" s="56" t="s">
        <v>318</v>
      </c>
      <c r="H597" s="56" t="s">
        <v>318</v>
      </c>
      <c r="I597" s="58">
        <v>0</v>
      </c>
      <c r="J597" s="58">
        <v>0</v>
      </c>
      <c r="K597" s="58">
        <v>0</v>
      </c>
      <c r="L597" s="58">
        <v>0</v>
      </c>
      <c r="M597" s="58">
        <v>0</v>
      </c>
    </row>
    <row r="598" spans="1:13">
      <c r="A598" t="s">
        <v>358</v>
      </c>
      <c r="B598" t="s">
        <v>412</v>
      </c>
      <c r="C598" t="s">
        <v>413</v>
      </c>
      <c r="D598" t="s">
        <v>47</v>
      </c>
      <c r="E598" t="s">
        <v>41</v>
      </c>
      <c r="F598" s="56" t="s">
        <v>318</v>
      </c>
      <c r="G598" s="56" t="s">
        <v>318</v>
      </c>
      <c r="H598" s="56" t="s">
        <v>318</v>
      </c>
      <c r="I598" s="58">
        <v>0</v>
      </c>
      <c r="J598" s="58">
        <v>0</v>
      </c>
      <c r="K598" s="58">
        <v>0</v>
      </c>
      <c r="L598" s="58">
        <v>0</v>
      </c>
      <c r="M598" s="58">
        <v>0</v>
      </c>
    </row>
    <row r="599" spans="1:13">
      <c r="A599" t="s">
        <v>358</v>
      </c>
      <c r="B599" t="s">
        <v>414</v>
      </c>
      <c r="C599" t="s">
        <v>415</v>
      </c>
      <c r="D599" t="s">
        <v>47</v>
      </c>
      <c r="E599" t="s">
        <v>41</v>
      </c>
      <c r="F599" s="56" t="s">
        <v>318</v>
      </c>
      <c r="G599" s="56" t="s">
        <v>318</v>
      </c>
      <c r="H599" s="56" t="s">
        <v>318</v>
      </c>
      <c r="I599" s="58">
        <v>0</v>
      </c>
      <c r="J599" s="58">
        <v>0</v>
      </c>
      <c r="K599" s="58">
        <v>0</v>
      </c>
      <c r="L599" s="58">
        <v>0</v>
      </c>
      <c r="M599" s="58">
        <v>0</v>
      </c>
    </row>
    <row r="600" spans="1:13">
      <c r="A600" t="s">
        <v>358</v>
      </c>
      <c r="B600" t="s">
        <v>416</v>
      </c>
      <c r="C600" t="s">
        <v>417</v>
      </c>
      <c r="D600" t="s">
        <v>47</v>
      </c>
      <c r="E600" t="s">
        <v>41</v>
      </c>
      <c r="F600" s="56" t="s">
        <v>318</v>
      </c>
      <c r="G600" s="56" t="s">
        <v>318</v>
      </c>
      <c r="H600" s="56" t="s">
        <v>318</v>
      </c>
      <c r="I600" s="58">
        <v>0</v>
      </c>
      <c r="J600" s="58">
        <v>0</v>
      </c>
      <c r="K600" s="58">
        <v>0</v>
      </c>
      <c r="L600" s="58">
        <v>0</v>
      </c>
      <c r="M600" s="58">
        <v>0</v>
      </c>
    </row>
    <row r="601" spans="1:13">
      <c r="A601" t="s">
        <v>358</v>
      </c>
      <c r="B601" t="s">
        <v>418</v>
      </c>
      <c r="C601" t="s">
        <v>419</v>
      </c>
      <c r="D601" t="s">
        <v>47</v>
      </c>
      <c r="E601" t="s">
        <v>41</v>
      </c>
      <c r="F601" s="56" t="s">
        <v>318</v>
      </c>
      <c r="G601" s="56" t="s">
        <v>318</v>
      </c>
      <c r="H601" s="56" t="s">
        <v>318</v>
      </c>
      <c r="I601" s="58">
        <v>0</v>
      </c>
      <c r="J601" s="58">
        <v>0</v>
      </c>
      <c r="K601" s="58">
        <v>0</v>
      </c>
      <c r="L601" s="58">
        <v>0</v>
      </c>
      <c r="M601" s="58">
        <v>0</v>
      </c>
    </row>
    <row r="602" spans="1:13">
      <c r="A602" t="s">
        <v>358</v>
      </c>
      <c r="B602" t="s">
        <v>420</v>
      </c>
      <c r="C602" t="s">
        <v>421</v>
      </c>
      <c r="D602" t="s">
        <v>47</v>
      </c>
      <c r="E602" t="s">
        <v>41</v>
      </c>
      <c r="F602" s="56" t="s">
        <v>318</v>
      </c>
      <c r="G602" s="56" t="s">
        <v>318</v>
      </c>
      <c r="H602" s="56" t="s">
        <v>318</v>
      </c>
      <c r="I602" s="58">
        <v>0</v>
      </c>
      <c r="J602" s="58">
        <v>0</v>
      </c>
      <c r="K602" s="58">
        <v>0</v>
      </c>
      <c r="L602" s="58">
        <v>0</v>
      </c>
      <c r="M602" s="58">
        <v>0</v>
      </c>
    </row>
    <row r="603" spans="1:13">
      <c r="A603" t="s">
        <v>358</v>
      </c>
      <c r="B603" t="s">
        <v>422</v>
      </c>
      <c r="C603" t="s">
        <v>423</v>
      </c>
      <c r="D603" t="s">
        <v>47</v>
      </c>
      <c r="E603" t="s">
        <v>41</v>
      </c>
      <c r="F603" s="56" t="s">
        <v>318</v>
      </c>
      <c r="G603" s="56" t="s">
        <v>318</v>
      </c>
      <c r="H603" s="56" t="s">
        <v>318</v>
      </c>
      <c r="I603" s="58">
        <v>0</v>
      </c>
      <c r="J603" s="58">
        <v>0</v>
      </c>
      <c r="K603" s="58">
        <v>0</v>
      </c>
      <c r="L603" s="58">
        <v>0</v>
      </c>
      <c r="M603" s="58">
        <v>0</v>
      </c>
    </row>
    <row r="604" spans="1:13">
      <c r="A604" t="s">
        <v>358</v>
      </c>
      <c r="B604" t="s">
        <v>424</v>
      </c>
      <c r="C604" t="s">
        <v>425</v>
      </c>
      <c r="D604" t="s">
        <v>47</v>
      </c>
      <c r="E604" t="s">
        <v>41</v>
      </c>
      <c r="F604" s="56" t="s">
        <v>318</v>
      </c>
      <c r="G604" s="56" t="s">
        <v>318</v>
      </c>
      <c r="H604" s="56" t="s">
        <v>318</v>
      </c>
      <c r="I604" s="58">
        <v>0.39300000000000002</v>
      </c>
      <c r="J604" s="58">
        <v>0.39300000000000002</v>
      </c>
      <c r="K604" s="58">
        <v>0.39300000000000002</v>
      </c>
      <c r="L604" s="58">
        <v>0.39300000000000002</v>
      </c>
      <c r="M604" s="58">
        <v>0.39300000000000002</v>
      </c>
    </row>
    <row r="605" spans="1:13">
      <c r="A605" t="s">
        <v>358</v>
      </c>
      <c r="B605" t="s">
        <v>426</v>
      </c>
      <c r="C605" t="s">
        <v>427</v>
      </c>
      <c r="D605" t="s">
        <v>47</v>
      </c>
      <c r="E605" t="s">
        <v>41</v>
      </c>
      <c r="F605" s="56" t="s">
        <v>318</v>
      </c>
      <c r="G605" s="56" t="s">
        <v>318</v>
      </c>
      <c r="H605" s="56" t="s">
        <v>318</v>
      </c>
      <c r="I605" s="58">
        <v>0</v>
      </c>
      <c r="J605" s="58">
        <v>0</v>
      </c>
      <c r="K605" s="58">
        <v>0</v>
      </c>
      <c r="L605" s="58">
        <v>0</v>
      </c>
      <c r="M605" s="58">
        <v>0</v>
      </c>
    </row>
    <row r="606" spans="1:13">
      <c r="A606" t="s">
        <v>358</v>
      </c>
      <c r="B606" t="s">
        <v>428</v>
      </c>
      <c r="C606" t="s">
        <v>429</v>
      </c>
      <c r="D606" t="s">
        <v>47</v>
      </c>
      <c r="E606" t="s">
        <v>41</v>
      </c>
      <c r="F606" s="56" t="s">
        <v>318</v>
      </c>
      <c r="G606" s="56" t="s">
        <v>318</v>
      </c>
      <c r="H606" s="56" t="s">
        <v>318</v>
      </c>
      <c r="I606" s="58">
        <v>0</v>
      </c>
      <c r="J606" s="58">
        <v>0</v>
      </c>
      <c r="K606" s="58">
        <v>0</v>
      </c>
      <c r="L606" s="58">
        <v>0</v>
      </c>
      <c r="M606" s="58">
        <v>0</v>
      </c>
    </row>
    <row r="607" spans="1:13">
      <c r="A607" t="s">
        <v>358</v>
      </c>
      <c r="B607" t="s">
        <v>430</v>
      </c>
      <c r="C607" t="s">
        <v>431</v>
      </c>
      <c r="D607" t="s">
        <v>47</v>
      </c>
      <c r="E607" t="s">
        <v>41</v>
      </c>
      <c r="F607" s="56" t="s">
        <v>318</v>
      </c>
      <c r="G607" s="56" t="s">
        <v>318</v>
      </c>
      <c r="H607" s="56" t="s">
        <v>318</v>
      </c>
      <c r="I607" s="58">
        <v>0.26422347833210458</v>
      </c>
      <c r="J607" s="58">
        <v>0.31640206438928486</v>
      </c>
      <c r="K607" s="58">
        <v>0.35976857540755319</v>
      </c>
      <c r="L607" s="58">
        <v>0.38440075366592952</v>
      </c>
      <c r="M607" s="58">
        <v>0.41562464159908258</v>
      </c>
    </row>
    <row r="608" spans="1:13">
      <c r="A608" t="s">
        <v>358</v>
      </c>
      <c r="B608" t="s">
        <v>432</v>
      </c>
      <c r="C608" t="s">
        <v>433</v>
      </c>
      <c r="D608" t="s">
        <v>47</v>
      </c>
      <c r="E608" t="s">
        <v>41</v>
      </c>
      <c r="F608" s="56" t="s">
        <v>318</v>
      </c>
      <c r="G608" s="56" t="s">
        <v>318</v>
      </c>
      <c r="H608" s="56" t="s">
        <v>318</v>
      </c>
      <c r="I608" s="58">
        <v>0.4489301220611126</v>
      </c>
      <c r="J608" s="58">
        <v>0.52386745310068006</v>
      </c>
      <c r="K608" s="58">
        <v>0.53149995903989522</v>
      </c>
      <c r="L608" s="58">
        <v>0.49888834275415755</v>
      </c>
      <c r="M608" s="58">
        <v>0.46905218317358899</v>
      </c>
    </row>
    <row r="609" spans="1:13">
      <c r="A609" t="s">
        <v>358</v>
      </c>
      <c r="B609" t="s">
        <v>434</v>
      </c>
      <c r="C609" t="s">
        <v>435</v>
      </c>
      <c r="D609" t="s">
        <v>47</v>
      </c>
      <c r="E609" t="s">
        <v>41</v>
      </c>
      <c r="F609" s="56" t="s">
        <v>318</v>
      </c>
      <c r="G609" s="56" t="s">
        <v>318</v>
      </c>
      <c r="H609" s="56" t="s">
        <v>318</v>
      </c>
      <c r="I609" s="58">
        <v>0.49737652166789553</v>
      </c>
      <c r="J609" s="58">
        <v>0.59559793561071528</v>
      </c>
      <c r="K609" s="58">
        <v>0.67723142459244723</v>
      </c>
      <c r="L609" s="58">
        <v>0.7235992463340708</v>
      </c>
      <c r="M609" s="58">
        <v>0.78237535840091765</v>
      </c>
    </row>
    <row r="610" spans="1:13">
      <c r="A610" t="s">
        <v>358</v>
      </c>
      <c r="B610" t="s">
        <v>436</v>
      </c>
      <c r="C610" t="s">
        <v>437</v>
      </c>
      <c r="D610" t="s">
        <v>47</v>
      </c>
      <c r="E610" t="s">
        <v>41</v>
      </c>
      <c r="F610" s="56" t="s">
        <v>318</v>
      </c>
      <c r="G610" s="56" t="s">
        <v>318</v>
      </c>
      <c r="H610" s="56" t="s">
        <v>318</v>
      </c>
      <c r="I610" s="58">
        <v>0.84506987793888777</v>
      </c>
      <c r="J610" s="58">
        <v>0.98613254689932028</v>
      </c>
      <c r="K610" s="58">
        <v>1.000500040960105</v>
      </c>
      <c r="L610" s="58">
        <v>0.93911165724584267</v>
      </c>
      <c r="M610" s="58">
        <v>0.88294781682641121</v>
      </c>
    </row>
    <row r="611" spans="1:13">
      <c r="A611" t="s">
        <v>358</v>
      </c>
      <c r="B611" t="s">
        <v>438</v>
      </c>
      <c r="C611" t="s">
        <v>439</v>
      </c>
      <c r="D611" t="s">
        <v>47</v>
      </c>
      <c r="E611" t="s">
        <v>41</v>
      </c>
      <c r="F611" s="56" t="s">
        <v>318</v>
      </c>
      <c r="G611" s="56" t="s">
        <v>318</v>
      </c>
      <c r="H611" s="56" t="s">
        <v>318</v>
      </c>
      <c r="I611" s="58">
        <v>0</v>
      </c>
      <c r="J611" s="58">
        <v>0</v>
      </c>
      <c r="K611" s="58">
        <v>0</v>
      </c>
      <c r="L611" s="58">
        <v>0</v>
      </c>
      <c r="M611" s="58">
        <v>0</v>
      </c>
    </row>
    <row r="612" spans="1:13">
      <c r="A612" t="s">
        <v>358</v>
      </c>
      <c r="B612" t="s">
        <v>440</v>
      </c>
      <c r="C612" t="s">
        <v>441</v>
      </c>
      <c r="D612" t="s">
        <v>47</v>
      </c>
      <c r="E612" t="s">
        <v>41</v>
      </c>
      <c r="F612" s="56" t="s">
        <v>318</v>
      </c>
      <c r="G612" s="56" t="s">
        <v>318</v>
      </c>
      <c r="H612" s="56" t="s">
        <v>318</v>
      </c>
      <c r="I612" s="58">
        <v>0</v>
      </c>
      <c r="J612" s="58">
        <v>0</v>
      </c>
      <c r="K612" s="58">
        <v>0</v>
      </c>
      <c r="L612" s="58">
        <v>0</v>
      </c>
      <c r="M612" s="58">
        <v>0</v>
      </c>
    </row>
    <row r="613" spans="1:13">
      <c r="A613" t="s">
        <v>358</v>
      </c>
      <c r="B613" t="s">
        <v>442</v>
      </c>
      <c r="C613" t="s">
        <v>443</v>
      </c>
      <c r="D613" t="s">
        <v>47</v>
      </c>
      <c r="E613" t="s">
        <v>41</v>
      </c>
      <c r="F613" s="56" t="s">
        <v>318</v>
      </c>
      <c r="G613" s="56" t="s">
        <v>318</v>
      </c>
      <c r="H613" s="56" t="s">
        <v>318</v>
      </c>
      <c r="I613" s="58">
        <v>0</v>
      </c>
      <c r="J613" s="58">
        <v>0</v>
      </c>
      <c r="K613" s="58">
        <v>0</v>
      </c>
      <c r="L613" s="58">
        <v>0</v>
      </c>
      <c r="M613" s="58">
        <v>0</v>
      </c>
    </row>
    <row r="614" spans="1:13">
      <c r="A614" t="s">
        <v>358</v>
      </c>
      <c r="B614" t="s">
        <v>444</v>
      </c>
      <c r="C614" t="s">
        <v>445</v>
      </c>
      <c r="D614" t="s">
        <v>47</v>
      </c>
      <c r="E614" t="s">
        <v>41</v>
      </c>
      <c r="F614" s="56" t="s">
        <v>318</v>
      </c>
      <c r="G614" s="56" t="s">
        <v>318</v>
      </c>
      <c r="H614" s="56" t="s">
        <v>318</v>
      </c>
      <c r="I614" s="58">
        <v>0</v>
      </c>
      <c r="J614" s="58">
        <v>0</v>
      </c>
      <c r="K614" s="58">
        <v>0</v>
      </c>
      <c r="L614" s="58">
        <v>0</v>
      </c>
      <c r="M614" s="58">
        <v>0</v>
      </c>
    </row>
    <row r="615" spans="1:13">
      <c r="A615" t="s">
        <v>358</v>
      </c>
      <c r="B615" t="s">
        <v>446</v>
      </c>
      <c r="C615" t="s">
        <v>447</v>
      </c>
      <c r="D615" t="s">
        <v>47</v>
      </c>
      <c r="E615" t="s">
        <v>41</v>
      </c>
      <c r="F615" s="56" t="s">
        <v>318</v>
      </c>
      <c r="G615" s="56" t="s">
        <v>318</v>
      </c>
      <c r="H615" s="56" t="s">
        <v>318</v>
      </c>
      <c r="I615" s="56" t="s">
        <v>318</v>
      </c>
      <c r="J615" s="56" t="s">
        <v>318</v>
      </c>
      <c r="K615" s="56" t="s">
        <v>318</v>
      </c>
      <c r="L615" s="56" t="s">
        <v>318</v>
      </c>
      <c r="M615" s="56" t="s">
        <v>318</v>
      </c>
    </row>
    <row r="616" spans="1:13">
      <c r="A616" t="s">
        <v>358</v>
      </c>
      <c r="B616" t="s">
        <v>448</v>
      </c>
      <c r="C616" t="s">
        <v>449</v>
      </c>
      <c r="D616" t="s">
        <v>47</v>
      </c>
      <c r="E616" t="s">
        <v>41</v>
      </c>
      <c r="F616" s="56" t="s">
        <v>318</v>
      </c>
      <c r="G616" s="56" t="s">
        <v>318</v>
      </c>
      <c r="H616" s="56" t="s">
        <v>318</v>
      </c>
      <c r="I616" s="56" t="s">
        <v>318</v>
      </c>
      <c r="J616" s="56" t="s">
        <v>318</v>
      </c>
      <c r="K616" s="56" t="s">
        <v>318</v>
      </c>
      <c r="L616" s="56" t="s">
        <v>318</v>
      </c>
      <c r="M616" s="56" t="s">
        <v>318</v>
      </c>
    </row>
    <row r="617" spans="1:13">
      <c r="A617" t="s">
        <v>358</v>
      </c>
      <c r="B617" t="s">
        <v>450</v>
      </c>
      <c r="C617" t="s">
        <v>451</v>
      </c>
      <c r="D617" t="s">
        <v>47</v>
      </c>
      <c r="E617" t="s">
        <v>41</v>
      </c>
      <c r="F617" s="56" t="s">
        <v>318</v>
      </c>
      <c r="G617" s="56" t="s">
        <v>318</v>
      </c>
      <c r="H617" s="56" t="s">
        <v>318</v>
      </c>
      <c r="I617" s="56" t="s">
        <v>318</v>
      </c>
      <c r="J617" s="56" t="s">
        <v>318</v>
      </c>
      <c r="K617" s="56" t="s">
        <v>318</v>
      </c>
      <c r="L617" s="56" t="s">
        <v>318</v>
      </c>
      <c r="M617" s="56" t="s">
        <v>318</v>
      </c>
    </row>
    <row r="618" spans="1:13">
      <c r="A618" t="s">
        <v>358</v>
      </c>
      <c r="B618" t="s">
        <v>452</v>
      </c>
      <c r="C618" t="s">
        <v>453</v>
      </c>
      <c r="D618" t="s">
        <v>47</v>
      </c>
      <c r="E618" t="s">
        <v>41</v>
      </c>
      <c r="F618" s="56" t="s">
        <v>318</v>
      </c>
      <c r="G618" s="56" t="s">
        <v>318</v>
      </c>
      <c r="H618" s="56" t="s">
        <v>318</v>
      </c>
      <c r="I618" s="56" t="s">
        <v>318</v>
      </c>
      <c r="J618" s="56" t="s">
        <v>318</v>
      </c>
      <c r="K618" s="56" t="s">
        <v>318</v>
      </c>
      <c r="L618" s="56" t="s">
        <v>318</v>
      </c>
      <c r="M618" s="56" t="s">
        <v>318</v>
      </c>
    </row>
    <row r="619" spans="1:13">
      <c r="A619" t="s">
        <v>358</v>
      </c>
      <c r="B619" t="s">
        <v>454</v>
      </c>
      <c r="C619" t="s">
        <v>455</v>
      </c>
      <c r="D619" t="s">
        <v>47</v>
      </c>
      <c r="E619" t="s">
        <v>41</v>
      </c>
      <c r="F619" s="56" t="s">
        <v>318</v>
      </c>
      <c r="G619" s="56" t="s">
        <v>318</v>
      </c>
      <c r="H619" s="56" t="s">
        <v>318</v>
      </c>
      <c r="I619" s="56" t="s">
        <v>318</v>
      </c>
      <c r="J619" s="56" t="s">
        <v>318</v>
      </c>
      <c r="K619" s="56" t="s">
        <v>318</v>
      </c>
      <c r="L619" s="56" t="s">
        <v>318</v>
      </c>
      <c r="M619" s="56" t="s">
        <v>318</v>
      </c>
    </row>
    <row r="620" spans="1:13">
      <c r="A620" t="s">
        <v>358</v>
      </c>
      <c r="B620" t="s">
        <v>456</v>
      </c>
      <c r="C620" t="s">
        <v>457</v>
      </c>
      <c r="D620" t="s">
        <v>47</v>
      </c>
      <c r="E620" t="s">
        <v>41</v>
      </c>
      <c r="F620" s="56" t="s">
        <v>318</v>
      </c>
      <c r="G620" s="56" t="s">
        <v>318</v>
      </c>
      <c r="H620" s="56" t="s">
        <v>318</v>
      </c>
      <c r="I620" s="56" t="s">
        <v>318</v>
      </c>
      <c r="J620" s="56" t="s">
        <v>318</v>
      </c>
      <c r="K620" s="56" t="s">
        <v>318</v>
      </c>
      <c r="L620" s="56" t="s">
        <v>318</v>
      </c>
      <c r="M620" s="56" t="s">
        <v>318</v>
      </c>
    </row>
    <row r="621" spans="1:13">
      <c r="A621" t="s">
        <v>358</v>
      </c>
      <c r="B621" t="s">
        <v>458</v>
      </c>
      <c r="C621" t="s">
        <v>459</v>
      </c>
      <c r="D621" t="s">
        <v>47</v>
      </c>
      <c r="E621" t="s">
        <v>41</v>
      </c>
      <c r="F621" s="56" t="s">
        <v>318</v>
      </c>
      <c r="G621" s="56" t="s">
        <v>318</v>
      </c>
      <c r="H621" s="56" t="s">
        <v>318</v>
      </c>
      <c r="I621" s="56" t="s">
        <v>318</v>
      </c>
      <c r="J621" s="56" t="s">
        <v>318</v>
      </c>
      <c r="K621" s="56" t="s">
        <v>318</v>
      </c>
      <c r="L621" s="56" t="s">
        <v>318</v>
      </c>
      <c r="M621" s="56" t="s">
        <v>318</v>
      </c>
    </row>
    <row r="622" spans="1:13">
      <c r="A622" t="s">
        <v>358</v>
      </c>
      <c r="B622" t="s">
        <v>460</v>
      </c>
      <c r="C622" t="s">
        <v>461</v>
      </c>
      <c r="D622" t="s">
        <v>47</v>
      </c>
      <c r="E622" t="s">
        <v>41</v>
      </c>
      <c r="F622" s="56" t="s">
        <v>318</v>
      </c>
      <c r="G622" s="56" t="s">
        <v>318</v>
      </c>
      <c r="H622" s="56" t="s">
        <v>318</v>
      </c>
      <c r="I622" s="56" t="s">
        <v>318</v>
      </c>
      <c r="J622" s="56" t="s">
        <v>318</v>
      </c>
      <c r="K622" s="56" t="s">
        <v>318</v>
      </c>
      <c r="L622" s="56" t="s">
        <v>318</v>
      </c>
      <c r="M622" s="56" t="s">
        <v>318</v>
      </c>
    </row>
    <row r="623" spans="1:13">
      <c r="A623" t="s">
        <v>359</v>
      </c>
      <c r="B623" t="s">
        <v>374</v>
      </c>
      <c r="C623" t="s">
        <v>375</v>
      </c>
      <c r="D623" t="s">
        <v>47</v>
      </c>
      <c r="E623" t="s">
        <v>41</v>
      </c>
      <c r="F623" s="56" t="s">
        <v>318</v>
      </c>
      <c r="G623" s="56" t="s">
        <v>318</v>
      </c>
      <c r="H623" s="56" t="s">
        <v>318</v>
      </c>
      <c r="I623" s="58">
        <v>22.314329424037926</v>
      </c>
      <c r="J623" s="58">
        <v>21.844564447494079</v>
      </c>
      <c r="K623" s="58">
        <v>21.113605869322146</v>
      </c>
      <c r="L623" s="58">
        <v>20.439900733991077</v>
      </c>
      <c r="M623" s="58">
        <v>19.899388114052744</v>
      </c>
    </row>
    <row r="624" spans="1:13">
      <c r="A624" t="s">
        <v>359</v>
      </c>
      <c r="B624" t="s">
        <v>376</v>
      </c>
      <c r="C624" t="s">
        <v>377</v>
      </c>
      <c r="D624" t="s">
        <v>47</v>
      </c>
      <c r="E624" t="s">
        <v>41</v>
      </c>
      <c r="F624" s="56" t="s">
        <v>318</v>
      </c>
      <c r="G624" s="56" t="s">
        <v>318</v>
      </c>
      <c r="H624" s="56" t="s">
        <v>318</v>
      </c>
      <c r="I624" s="58">
        <v>182.21146854967895</v>
      </c>
      <c r="J624" s="58">
        <v>185.88775890339426</v>
      </c>
      <c r="K624" s="58">
        <v>188.01153241111669</v>
      </c>
      <c r="L624" s="58">
        <v>190.69946187713472</v>
      </c>
      <c r="M624" s="58">
        <v>191.85630641107764</v>
      </c>
    </row>
    <row r="625" spans="1:13">
      <c r="A625" t="s">
        <v>359</v>
      </c>
      <c r="B625" t="s">
        <v>378</v>
      </c>
      <c r="C625" t="s">
        <v>379</v>
      </c>
      <c r="D625" t="s">
        <v>47</v>
      </c>
      <c r="E625" t="s">
        <v>41</v>
      </c>
      <c r="F625" s="56" t="s">
        <v>318</v>
      </c>
      <c r="G625" s="56" t="s">
        <v>318</v>
      </c>
      <c r="H625" s="56" t="s">
        <v>318</v>
      </c>
      <c r="I625" s="56" t="s">
        <v>318</v>
      </c>
      <c r="J625" s="56" t="s">
        <v>318</v>
      </c>
      <c r="K625" s="56" t="s">
        <v>318</v>
      </c>
      <c r="L625" s="56" t="s">
        <v>318</v>
      </c>
      <c r="M625" s="56" t="s">
        <v>318</v>
      </c>
    </row>
    <row r="626" spans="1:13">
      <c r="A626" t="s">
        <v>359</v>
      </c>
      <c r="B626" t="s">
        <v>380</v>
      </c>
      <c r="C626" t="s">
        <v>381</v>
      </c>
      <c r="D626" t="s">
        <v>47</v>
      </c>
      <c r="E626" t="s">
        <v>41</v>
      </c>
      <c r="F626" s="56" t="s">
        <v>318</v>
      </c>
      <c r="G626" s="56" t="s">
        <v>318</v>
      </c>
      <c r="H626" s="56" t="s">
        <v>318</v>
      </c>
      <c r="I626" s="56" t="s">
        <v>318</v>
      </c>
      <c r="J626" s="56" t="s">
        <v>318</v>
      </c>
      <c r="K626" s="56" t="s">
        <v>318</v>
      </c>
      <c r="L626" s="56" t="s">
        <v>318</v>
      </c>
      <c r="M626" s="56" t="s">
        <v>318</v>
      </c>
    </row>
    <row r="627" spans="1:13">
      <c r="A627" t="s">
        <v>359</v>
      </c>
      <c r="B627" t="s">
        <v>382</v>
      </c>
      <c r="C627" t="s">
        <v>383</v>
      </c>
      <c r="D627" t="s">
        <v>47</v>
      </c>
      <c r="E627" t="s">
        <v>41</v>
      </c>
      <c r="F627" s="56" t="s">
        <v>318</v>
      </c>
      <c r="G627" s="56" t="s">
        <v>318</v>
      </c>
      <c r="H627" s="56" t="s">
        <v>318</v>
      </c>
      <c r="I627" s="56" t="s">
        <v>318</v>
      </c>
      <c r="J627" s="56" t="s">
        <v>318</v>
      </c>
      <c r="K627" s="56" t="s">
        <v>318</v>
      </c>
      <c r="L627" s="56" t="s">
        <v>318</v>
      </c>
      <c r="M627" s="56" t="s">
        <v>318</v>
      </c>
    </row>
    <row r="628" spans="1:13">
      <c r="A628" t="s">
        <v>359</v>
      </c>
      <c r="B628" t="s">
        <v>384</v>
      </c>
      <c r="C628" t="s">
        <v>385</v>
      </c>
      <c r="D628" t="s">
        <v>47</v>
      </c>
      <c r="E628" t="s">
        <v>41</v>
      </c>
      <c r="F628" s="56" t="s">
        <v>318</v>
      </c>
      <c r="G628" s="58">
        <v>3.8555932362485404E-2</v>
      </c>
      <c r="H628" s="58">
        <v>0.81187798253999111</v>
      </c>
      <c r="I628" s="58">
        <v>107.10747269213451</v>
      </c>
      <c r="J628" s="58">
        <v>107.45988652285065</v>
      </c>
      <c r="K628" s="58">
        <v>105.56501692941775</v>
      </c>
      <c r="L628" s="58">
        <v>118.01983679030924</v>
      </c>
      <c r="M628" s="58">
        <v>124.03508395225847</v>
      </c>
    </row>
    <row r="629" spans="1:13">
      <c r="A629" t="s">
        <v>359</v>
      </c>
      <c r="B629" t="s">
        <v>386</v>
      </c>
      <c r="C629" t="s">
        <v>387</v>
      </c>
      <c r="D629" t="s">
        <v>47</v>
      </c>
      <c r="E629" t="s">
        <v>41</v>
      </c>
      <c r="F629" s="56" t="s">
        <v>318</v>
      </c>
      <c r="G629" s="56" t="s">
        <v>318</v>
      </c>
      <c r="H629" s="56" t="s">
        <v>318</v>
      </c>
      <c r="I629" s="58">
        <v>0</v>
      </c>
      <c r="J629" s="58">
        <v>0</v>
      </c>
      <c r="K629" s="58">
        <v>0</v>
      </c>
      <c r="L629" s="58">
        <v>0</v>
      </c>
      <c r="M629" s="58">
        <v>0</v>
      </c>
    </row>
    <row r="630" spans="1:13">
      <c r="A630" t="s">
        <v>359</v>
      </c>
      <c r="B630" t="s">
        <v>388</v>
      </c>
      <c r="C630" t="s">
        <v>389</v>
      </c>
      <c r="D630" t="s">
        <v>47</v>
      </c>
      <c r="E630" t="s">
        <v>41</v>
      </c>
      <c r="F630" s="56" t="s">
        <v>318</v>
      </c>
      <c r="G630" s="56" t="s">
        <v>318</v>
      </c>
      <c r="H630" s="56" t="s">
        <v>318</v>
      </c>
      <c r="I630" s="58">
        <v>0</v>
      </c>
      <c r="J630" s="58">
        <v>0</v>
      </c>
      <c r="K630" s="58">
        <v>0</v>
      </c>
      <c r="L630" s="58">
        <v>0</v>
      </c>
      <c r="M630" s="58">
        <v>0</v>
      </c>
    </row>
    <row r="631" spans="1:13">
      <c r="A631" t="s">
        <v>359</v>
      </c>
      <c r="B631" t="s">
        <v>390</v>
      </c>
      <c r="C631" t="s">
        <v>391</v>
      </c>
      <c r="D631" t="s">
        <v>47</v>
      </c>
      <c r="E631" t="s">
        <v>41</v>
      </c>
      <c r="F631" s="56" t="s">
        <v>318</v>
      </c>
      <c r="G631" s="56" t="s">
        <v>318</v>
      </c>
      <c r="H631" s="56" t="s">
        <v>318</v>
      </c>
      <c r="I631" s="58">
        <v>1.5793083976852742</v>
      </c>
      <c r="J631" s="58">
        <v>1.0249999999999999</v>
      </c>
      <c r="K631" s="58">
        <v>1.04</v>
      </c>
      <c r="L631" s="58">
        <v>1.0549999999999999</v>
      </c>
      <c r="M631" s="58">
        <v>1.071</v>
      </c>
    </row>
    <row r="632" spans="1:13">
      <c r="A632" t="s">
        <v>359</v>
      </c>
      <c r="B632" t="s">
        <v>392</v>
      </c>
      <c r="C632" t="s">
        <v>393</v>
      </c>
      <c r="D632" t="s">
        <v>47</v>
      </c>
      <c r="E632" t="s">
        <v>41</v>
      </c>
      <c r="F632" s="56" t="s">
        <v>318</v>
      </c>
      <c r="G632" s="56" t="s">
        <v>318</v>
      </c>
      <c r="H632" s="56" t="s">
        <v>318</v>
      </c>
      <c r="I632" s="58">
        <v>0</v>
      </c>
      <c r="J632" s="58">
        <v>0</v>
      </c>
      <c r="K632" s="58">
        <v>0</v>
      </c>
      <c r="L632" s="58">
        <v>0</v>
      </c>
      <c r="M632" s="58">
        <v>0</v>
      </c>
    </row>
    <row r="633" spans="1:13">
      <c r="A633" t="s">
        <v>359</v>
      </c>
      <c r="B633" t="s">
        <v>394</v>
      </c>
      <c r="C633" t="s">
        <v>395</v>
      </c>
      <c r="D633" t="s">
        <v>47</v>
      </c>
      <c r="E633" t="s">
        <v>41</v>
      </c>
      <c r="F633" s="56" t="s">
        <v>318</v>
      </c>
      <c r="G633" s="56" t="s">
        <v>318</v>
      </c>
      <c r="H633" s="56" t="s">
        <v>318</v>
      </c>
      <c r="I633" s="58">
        <v>0</v>
      </c>
      <c r="J633" s="58">
        <v>0</v>
      </c>
      <c r="K633" s="58">
        <v>0</v>
      </c>
      <c r="L633" s="58">
        <v>0</v>
      </c>
      <c r="M633" s="58">
        <v>0</v>
      </c>
    </row>
    <row r="634" spans="1:13">
      <c r="A634" t="s">
        <v>359</v>
      </c>
      <c r="B634" t="s">
        <v>396</v>
      </c>
      <c r="C634" t="s">
        <v>397</v>
      </c>
      <c r="D634" t="s">
        <v>47</v>
      </c>
      <c r="E634" t="s">
        <v>41</v>
      </c>
      <c r="F634" s="56" t="s">
        <v>318</v>
      </c>
      <c r="G634" s="56" t="s">
        <v>318</v>
      </c>
      <c r="H634" s="56" t="s">
        <v>318</v>
      </c>
      <c r="I634" s="58">
        <v>0</v>
      </c>
      <c r="J634" s="58">
        <v>0</v>
      </c>
      <c r="K634" s="58">
        <v>0</v>
      </c>
      <c r="L634" s="58">
        <v>0</v>
      </c>
      <c r="M634" s="58">
        <v>0</v>
      </c>
    </row>
    <row r="635" spans="1:13">
      <c r="A635" t="s">
        <v>359</v>
      </c>
      <c r="B635" t="s">
        <v>398</v>
      </c>
      <c r="C635" t="s">
        <v>399</v>
      </c>
      <c r="D635" t="s">
        <v>47</v>
      </c>
      <c r="E635" t="s">
        <v>41</v>
      </c>
      <c r="F635" s="56" t="s">
        <v>318</v>
      </c>
      <c r="G635" s="56" t="s">
        <v>318</v>
      </c>
      <c r="H635" s="56" t="s">
        <v>318</v>
      </c>
      <c r="I635" s="58">
        <v>18.392397067618987</v>
      </c>
      <c r="J635" s="58">
        <v>18.627633072790143</v>
      </c>
      <c r="K635" s="58">
        <v>18.775891869765779</v>
      </c>
      <c r="L635" s="58">
        <v>18.927042811982865</v>
      </c>
      <c r="M635" s="58">
        <v>19.082826485009463</v>
      </c>
    </row>
    <row r="636" spans="1:13">
      <c r="A636" t="s">
        <v>359</v>
      </c>
      <c r="B636" t="s">
        <v>400</v>
      </c>
      <c r="C636" t="s">
        <v>401</v>
      </c>
      <c r="D636" t="s">
        <v>47</v>
      </c>
      <c r="E636" t="s">
        <v>41</v>
      </c>
      <c r="F636" s="56" t="s">
        <v>318</v>
      </c>
      <c r="G636" s="56" t="s">
        <v>318</v>
      </c>
      <c r="H636" s="56" t="s">
        <v>318</v>
      </c>
      <c r="I636" s="58">
        <v>0.51232910489406391</v>
      </c>
      <c r="J636" s="58">
        <v>0.51888171745049738</v>
      </c>
      <c r="K636" s="58">
        <v>0.52301153785769861</v>
      </c>
      <c r="L636" s="58">
        <v>0.52722192036767124</v>
      </c>
      <c r="M636" s="58">
        <v>0.53156134983221559</v>
      </c>
    </row>
    <row r="637" spans="1:13">
      <c r="A637" t="s">
        <v>359</v>
      </c>
      <c r="B637" t="s">
        <v>402</v>
      </c>
      <c r="C637" t="s">
        <v>403</v>
      </c>
      <c r="D637" t="s">
        <v>47</v>
      </c>
      <c r="E637" t="s">
        <v>41</v>
      </c>
      <c r="F637" s="56" t="s">
        <v>318</v>
      </c>
      <c r="G637" s="56" t="s">
        <v>318</v>
      </c>
      <c r="H637" s="56" t="s">
        <v>318</v>
      </c>
      <c r="I637" s="58">
        <v>0</v>
      </c>
      <c r="J637" s="58">
        <v>0</v>
      </c>
      <c r="K637" s="58">
        <v>0</v>
      </c>
      <c r="L637" s="58">
        <v>0</v>
      </c>
      <c r="M637" s="58">
        <v>0</v>
      </c>
    </row>
    <row r="638" spans="1:13">
      <c r="A638" t="s">
        <v>359</v>
      </c>
      <c r="B638" t="s">
        <v>404</v>
      </c>
      <c r="C638" t="s">
        <v>405</v>
      </c>
      <c r="D638" t="s">
        <v>47</v>
      </c>
      <c r="E638" t="s">
        <v>41</v>
      </c>
      <c r="F638" s="56" t="s">
        <v>318</v>
      </c>
      <c r="G638" s="56" t="s">
        <v>318</v>
      </c>
      <c r="H638" s="56" t="s">
        <v>318</v>
      </c>
      <c r="I638" s="58">
        <v>0</v>
      </c>
      <c r="J638" s="58">
        <v>0</v>
      </c>
      <c r="K638" s="58">
        <v>0</v>
      </c>
      <c r="L638" s="58">
        <v>0</v>
      </c>
      <c r="M638" s="58">
        <v>0</v>
      </c>
    </row>
    <row r="639" spans="1:13">
      <c r="A639" t="s">
        <v>359</v>
      </c>
      <c r="B639" t="s">
        <v>406</v>
      </c>
      <c r="C639" t="s">
        <v>407</v>
      </c>
      <c r="D639" t="s">
        <v>47</v>
      </c>
      <c r="E639" t="s">
        <v>41</v>
      </c>
      <c r="F639" s="56" t="s">
        <v>318</v>
      </c>
      <c r="G639" s="56" t="s">
        <v>318</v>
      </c>
      <c r="H639" s="56" t="s">
        <v>318</v>
      </c>
      <c r="I639" s="58">
        <v>0</v>
      </c>
      <c r="J639" s="58">
        <v>0</v>
      </c>
      <c r="K639" s="58">
        <v>0</v>
      </c>
      <c r="L639" s="58">
        <v>0</v>
      </c>
      <c r="M639" s="58">
        <v>0</v>
      </c>
    </row>
    <row r="640" spans="1:13">
      <c r="A640" t="s">
        <v>359</v>
      </c>
      <c r="B640" t="s">
        <v>408</v>
      </c>
      <c r="C640" t="s">
        <v>409</v>
      </c>
      <c r="D640" t="s">
        <v>47</v>
      </c>
      <c r="E640" t="s">
        <v>41</v>
      </c>
      <c r="F640" s="56" t="s">
        <v>318</v>
      </c>
      <c r="G640" s="56" t="s">
        <v>318</v>
      </c>
      <c r="H640" s="56" t="s">
        <v>318</v>
      </c>
      <c r="I640" s="58">
        <v>0</v>
      </c>
      <c r="J640" s="58">
        <v>0</v>
      </c>
      <c r="K640" s="58">
        <v>0</v>
      </c>
      <c r="L640" s="58">
        <v>0</v>
      </c>
      <c r="M640" s="58">
        <v>0</v>
      </c>
    </row>
    <row r="641" spans="1:13">
      <c r="A641" t="s">
        <v>359</v>
      </c>
      <c r="B641" t="s">
        <v>410</v>
      </c>
      <c r="C641" t="s">
        <v>411</v>
      </c>
      <c r="D641" t="s">
        <v>47</v>
      </c>
      <c r="E641" t="s">
        <v>41</v>
      </c>
      <c r="F641" s="56" t="s">
        <v>318</v>
      </c>
      <c r="G641" s="56" t="s">
        <v>318</v>
      </c>
      <c r="H641" s="56" t="s">
        <v>318</v>
      </c>
      <c r="I641" s="58">
        <v>0</v>
      </c>
      <c r="J641" s="58">
        <v>0</v>
      </c>
      <c r="K641" s="58">
        <v>0</v>
      </c>
      <c r="L641" s="58">
        <v>0</v>
      </c>
      <c r="M641" s="58">
        <v>0</v>
      </c>
    </row>
    <row r="642" spans="1:13">
      <c r="A642" t="s">
        <v>359</v>
      </c>
      <c r="B642" t="s">
        <v>412</v>
      </c>
      <c r="C642" t="s">
        <v>413</v>
      </c>
      <c r="D642" t="s">
        <v>47</v>
      </c>
      <c r="E642" t="s">
        <v>41</v>
      </c>
      <c r="F642" s="56" t="s">
        <v>318</v>
      </c>
      <c r="G642" s="56" t="s">
        <v>318</v>
      </c>
      <c r="H642" s="56" t="s">
        <v>318</v>
      </c>
      <c r="I642" s="58">
        <v>0.28699999999999998</v>
      </c>
      <c r="J642" s="58">
        <v>0.28699999999999998</v>
      </c>
      <c r="K642" s="58">
        <v>0.28699999999999998</v>
      </c>
      <c r="L642" s="58">
        <v>0.28699999999999998</v>
      </c>
      <c r="M642" s="58">
        <v>0.28699999999999998</v>
      </c>
    </row>
    <row r="643" spans="1:13">
      <c r="A643" t="s">
        <v>359</v>
      </c>
      <c r="B643" t="s">
        <v>414</v>
      </c>
      <c r="C643" t="s">
        <v>415</v>
      </c>
      <c r="D643" t="s">
        <v>47</v>
      </c>
      <c r="E643" t="s">
        <v>41</v>
      </c>
      <c r="F643" s="56" t="s">
        <v>318</v>
      </c>
      <c r="G643" s="56" t="s">
        <v>318</v>
      </c>
      <c r="H643" s="56" t="s">
        <v>318</v>
      </c>
      <c r="I643" s="58">
        <v>0</v>
      </c>
      <c r="J643" s="58">
        <v>0</v>
      </c>
      <c r="K643" s="58">
        <v>0</v>
      </c>
      <c r="L643" s="58">
        <v>0</v>
      </c>
      <c r="M643" s="58">
        <v>0</v>
      </c>
    </row>
    <row r="644" spans="1:13">
      <c r="A644" t="s">
        <v>359</v>
      </c>
      <c r="B644" t="s">
        <v>416</v>
      </c>
      <c r="C644" t="s">
        <v>417</v>
      </c>
      <c r="D644" t="s">
        <v>47</v>
      </c>
      <c r="E644" t="s">
        <v>41</v>
      </c>
      <c r="F644" s="56" t="s">
        <v>318</v>
      </c>
      <c r="G644" s="56" t="s">
        <v>318</v>
      </c>
      <c r="H644" s="56" t="s">
        <v>318</v>
      </c>
      <c r="I644" s="58">
        <v>0</v>
      </c>
      <c r="J644" s="58">
        <v>0</v>
      </c>
      <c r="K644" s="58">
        <v>0</v>
      </c>
      <c r="L644" s="58">
        <v>0</v>
      </c>
      <c r="M644" s="58">
        <v>0</v>
      </c>
    </row>
    <row r="645" spans="1:13">
      <c r="A645" t="s">
        <v>359</v>
      </c>
      <c r="B645" t="s">
        <v>418</v>
      </c>
      <c r="C645" t="s">
        <v>419</v>
      </c>
      <c r="D645" t="s">
        <v>47</v>
      </c>
      <c r="E645" t="s">
        <v>41</v>
      </c>
      <c r="F645" s="56" t="s">
        <v>318</v>
      </c>
      <c r="G645" s="56" t="s">
        <v>318</v>
      </c>
      <c r="H645" s="56" t="s">
        <v>318</v>
      </c>
      <c r="I645" s="58">
        <v>0</v>
      </c>
      <c r="J645" s="58">
        <v>0</v>
      </c>
      <c r="K645" s="58">
        <v>0</v>
      </c>
      <c r="L645" s="58">
        <v>0</v>
      </c>
      <c r="M645" s="58">
        <v>0</v>
      </c>
    </row>
    <row r="646" spans="1:13">
      <c r="A646" t="s">
        <v>359</v>
      </c>
      <c r="B646" t="s">
        <v>420</v>
      </c>
      <c r="C646" t="s">
        <v>421</v>
      </c>
      <c r="D646" t="s">
        <v>47</v>
      </c>
      <c r="E646" t="s">
        <v>41</v>
      </c>
      <c r="F646" s="56" t="s">
        <v>318</v>
      </c>
      <c r="G646" s="56" t="s">
        <v>318</v>
      </c>
      <c r="H646" s="56" t="s">
        <v>318</v>
      </c>
      <c r="I646" s="58">
        <v>0</v>
      </c>
      <c r="J646" s="58">
        <v>0</v>
      </c>
      <c r="K646" s="58">
        <v>0</v>
      </c>
      <c r="L646" s="58">
        <v>0</v>
      </c>
      <c r="M646" s="58">
        <v>0</v>
      </c>
    </row>
    <row r="647" spans="1:13">
      <c r="A647" t="s">
        <v>359</v>
      </c>
      <c r="B647" t="s">
        <v>422</v>
      </c>
      <c r="C647" t="s">
        <v>423</v>
      </c>
      <c r="D647" t="s">
        <v>47</v>
      </c>
      <c r="E647" t="s">
        <v>41</v>
      </c>
      <c r="F647" s="56" t="s">
        <v>318</v>
      </c>
      <c r="G647" s="56" t="s">
        <v>318</v>
      </c>
      <c r="H647" s="56" t="s">
        <v>318</v>
      </c>
      <c r="I647" s="58">
        <v>0</v>
      </c>
      <c r="J647" s="58">
        <v>0</v>
      </c>
      <c r="K647" s="58">
        <v>0</v>
      </c>
      <c r="L647" s="58">
        <v>0</v>
      </c>
      <c r="M647" s="58">
        <v>0</v>
      </c>
    </row>
    <row r="648" spans="1:13">
      <c r="A648" t="s">
        <v>359</v>
      </c>
      <c r="B648" t="s">
        <v>424</v>
      </c>
      <c r="C648" t="s">
        <v>425</v>
      </c>
      <c r="D648" t="s">
        <v>47</v>
      </c>
      <c r="E648" t="s">
        <v>41</v>
      </c>
      <c r="F648" s="56" t="s">
        <v>318</v>
      </c>
      <c r="G648" s="56" t="s">
        <v>318</v>
      </c>
      <c r="H648" s="56" t="s">
        <v>318</v>
      </c>
      <c r="I648" s="58">
        <v>0</v>
      </c>
      <c r="J648" s="58">
        <v>0</v>
      </c>
      <c r="K648" s="58">
        <v>0</v>
      </c>
      <c r="L648" s="58">
        <v>0</v>
      </c>
      <c r="M648" s="58">
        <v>0</v>
      </c>
    </row>
    <row r="649" spans="1:13">
      <c r="A649" t="s">
        <v>359</v>
      </c>
      <c r="B649" t="s">
        <v>426</v>
      </c>
      <c r="C649" t="s">
        <v>427</v>
      </c>
      <c r="D649" t="s">
        <v>47</v>
      </c>
      <c r="E649" t="s">
        <v>41</v>
      </c>
      <c r="F649" s="56" t="s">
        <v>318</v>
      </c>
      <c r="G649" s="56" t="s">
        <v>318</v>
      </c>
      <c r="H649" s="56" t="s">
        <v>318</v>
      </c>
      <c r="I649" s="58">
        <v>0</v>
      </c>
      <c r="J649" s="58">
        <v>0</v>
      </c>
      <c r="K649" s="58">
        <v>0</v>
      </c>
      <c r="L649" s="58">
        <v>0</v>
      </c>
      <c r="M649" s="58">
        <v>0</v>
      </c>
    </row>
    <row r="650" spans="1:13">
      <c r="A650" t="s">
        <v>359</v>
      </c>
      <c r="B650" t="s">
        <v>428</v>
      </c>
      <c r="C650" t="s">
        <v>429</v>
      </c>
      <c r="D650" t="s">
        <v>47</v>
      </c>
      <c r="E650" t="s">
        <v>41</v>
      </c>
      <c r="F650" s="56" t="s">
        <v>318</v>
      </c>
      <c r="G650" s="56" t="s">
        <v>318</v>
      </c>
      <c r="H650" s="56" t="s">
        <v>318</v>
      </c>
      <c r="I650" s="58">
        <v>0</v>
      </c>
      <c r="J650" s="58">
        <v>0</v>
      </c>
      <c r="K650" s="58">
        <v>0</v>
      </c>
      <c r="L650" s="58">
        <v>0</v>
      </c>
      <c r="M650" s="58">
        <v>0</v>
      </c>
    </row>
    <row r="651" spans="1:13">
      <c r="A651" t="s">
        <v>359</v>
      </c>
      <c r="B651" t="s">
        <v>430</v>
      </c>
      <c r="C651" t="s">
        <v>431</v>
      </c>
      <c r="D651" t="s">
        <v>47</v>
      </c>
      <c r="E651" t="s">
        <v>41</v>
      </c>
      <c r="F651" s="56" t="s">
        <v>318</v>
      </c>
      <c r="G651" s="56" t="s">
        <v>318</v>
      </c>
      <c r="H651" s="56" t="s">
        <v>318</v>
      </c>
      <c r="I651" s="58">
        <v>12.266447721584969</v>
      </c>
      <c r="J651" s="58">
        <v>12.426054062592765</v>
      </c>
      <c r="K651" s="58">
        <v>12.528196210826342</v>
      </c>
      <c r="L651" s="58">
        <v>12.631577859008297</v>
      </c>
      <c r="M651" s="58">
        <v>12.739215382654704</v>
      </c>
    </row>
    <row r="652" spans="1:13">
      <c r="A652" t="s">
        <v>359</v>
      </c>
      <c r="B652" t="s">
        <v>432</v>
      </c>
      <c r="C652" t="s">
        <v>433</v>
      </c>
      <c r="D652" t="s">
        <v>47</v>
      </c>
      <c r="E652" t="s">
        <v>41</v>
      </c>
      <c r="F652" s="56" t="s">
        <v>318</v>
      </c>
      <c r="G652" s="56" t="s">
        <v>318</v>
      </c>
      <c r="H652" s="56" t="s">
        <v>318</v>
      </c>
      <c r="I652" s="58">
        <v>18.366827240963424</v>
      </c>
      <c r="J652" s="58">
        <v>18.601736211879434</v>
      </c>
      <c r="K652" s="58">
        <v>18.749788893701897</v>
      </c>
      <c r="L652" s="58">
        <v>18.900729699992869</v>
      </c>
      <c r="M652" s="58">
        <v>19.056296796490564</v>
      </c>
    </row>
    <row r="653" spans="1:13">
      <c r="A653" t="s">
        <v>359</v>
      </c>
      <c r="B653" t="s">
        <v>434</v>
      </c>
      <c r="C653" t="s">
        <v>435</v>
      </c>
      <c r="D653" t="s">
        <v>47</v>
      </c>
      <c r="E653" t="s">
        <v>41</v>
      </c>
      <c r="F653" s="56" t="s">
        <v>318</v>
      </c>
      <c r="G653" s="56" t="s">
        <v>318</v>
      </c>
      <c r="H653" s="56" t="s">
        <v>318</v>
      </c>
      <c r="I653" s="58">
        <v>0</v>
      </c>
      <c r="J653" s="58">
        <v>0</v>
      </c>
      <c r="K653" s="58">
        <v>0</v>
      </c>
      <c r="L653" s="58">
        <v>0</v>
      </c>
      <c r="M653" s="58">
        <v>0</v>
      </c>
    </row>
    <row r="654" spans="1:13">
      <c r="A654" t="s">
        <v>359</v>
      </c>
      <c r="B654" t="s">
        <v>436</v>
      </c>
      <c r="C654" t="s">
        <v>437</v>
      </c>
      <c r="D654" t="s">
        <v>47</v>
      </c>
      <c r="E654" t="s">
        <v>41</v>
      </c>
      <c r="F654" s="56" t="s">
        <v>318</v>
      </c>
      <c r="G654" s="56" t="s">
        <v>318</v>
      </c>
      <c r="H654" s="56" t="s">
        <v>318</v>
      </c>
      <c r="I654" s="58">
        <v>0</v>
      </c>
      <c r="J654" s="58">
        <v>0</v>
      </c>
      <c r="K654" s="58">
        <v>0</v>
      </c>
      <c r="L654" s="58">
        <v>0</v>
      </c>
      <c r="M654" s="58">
        <v>0</v>
      </c>
    </row>
    <row r="655" spans="1:13">
      <c r="A655" t="s">
        <v>359</v>
      </c>
      <c r="B655" t="s">
        <v>438</v>
      </c>
      <c r="C655" t="s">
        <v>439</v>
      </c>
      <c r="D655" t="s">
        <v>47</v>
      </c>
      <c r="E655" t="s">
        <v>41</v>
      </c>
      <c r="F655" s="56" t="s">
        <v>318</v>
      </c>
      <c r="G655" s="56" t="s">
        <v>318</v>
      </c>
      <c r="H655" s="56" t="s">
        <v>318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</row>
    <row r="656" spans="1:13">
      <c r="A656" t="s">
        <v>359</v>
      </c>
      <c r="B656" t="s">
        <v>440</v>
      </c>
      <c r="C656" t="s">
        <v>441</v>
      </c>
      <c r="D656" t="s">
        <v>47</v>
      </c>
      <c r="E656" t="s">
        <v>41</v>
      </c>
      <c r="F656" s="56" t="s">
        <v>318</v>
      </c>
      <c r="G656" s="56" t="s">
        <v>318</v>
      </c>
      <c r="H656" s="56" t="s">
        <v>318</v>
      </c>
      <c r="I656" s="58">
        <v>0</v>
      </c>
      <c r="J656" s="58">
        <v>0</v>
      </c>
      <c r="K656" s="58">
        <v>0</v>
      </c>
      <c r="L656" s="58">
        <v>0</v>
      </c>
      <c r="M656" s="58">
        <v>0</v>
      </c>
    </row>
    <row r="657" spans="1:13">
      <c r="A657" t="s">
        <v>359</v>
      </c>
      <c r="B657" t="s">
        <v>442</v>
      </c>
      <c r="C657" t="s">
        <v>443</v>
      </c>
      <c r="D657" t="s">
        <v>47</v>
      </c>
      <c r="E657" t="s">
        <v>41</v>
      </c>
      <c r="F657" s="56" t="s">
        <v>318</v>
      </c>
      <c r="G657" s="56" t="s">
        <v>318</v>
      </c>
      <c r="H657" s="56" t="s">
        <v>318</v>
      </c>
      <c r="I657" s="58">
        <v>0</v>
      </c>
      <c r="J657" s="58">
        <v>0</v>
      </c>
      <c r="K657" s="58">
        <v>0</v>
      </c>
      <c r="L657" s="58">
        <v>0</v>
      </c>
      <c r="M657" s="58">
        <v>0</v>
      </c>
    </row>
    <row r="658" spans="1:13">
      <c r="A658" t="s">
        <v>359</v>
      </c>
      <c r="B658" t="s">
        <v>444</v>
      </c>
      <c r="C658" t="s">
        <v>445</v>
      </c>
      <c r="D658" t="s">
        <v>47</v>
      </c>
      <c r="E658" t="s">
        <v>41</v>
      </c>
      <c r="F658" s="56" t="s">
        <v>318</v>
      </c>
      <c r="G658" s="56" t="s">
        <v>318</v>
      </c>
      <c r="H658" s="56" t="s">
        <v>318</v>
      </c>
      <c r="I658" s="58">
        <v>0</v>
      </c>
      <c r="J658" s="58">
        <v>0</v>
      </c>
      <c r="K658" s="58">
        <v>0</v>
      </c>
      <c r="L658" s="58">
        <v>0</v>
      </c>
      <c r="M658" s="58">
        <v>0</v>
      </c>
    </row>
    <row r="659" spans="1:13">
      <c r="A659" t="s">
        <v>359</v>
      </c>
      <c r="B659" t="s">
        <v>446</v>
      </c>
      <c r="C659" t="s">
        <v>447</v>
      </c>
      <c r="D659" t="s">
        <v>47</v>
      </c>
      <c r="E659" t="s">
        <v>41</v>
      </c>
      <c r="F659" s="56" t="s">
        <v>318</v>
      </c>
      <c r="G659" s="56" t="s">
        <v>318</v>
      </c>
      <c r="H659" s="56" t="s">
        <v>318</v>
      </c>
      <c r="I659" s="56" t="s">
        <v>318</v>
      </c>
      <c r="J659" s="56" t="s">
        <v>318</v>
      </c>
      <c r="K659" s="56" t="s">
        <v>318</v>
      </c>
      <c r="L659" s="56" t="s">
        <v>318</v>
      </c>
      <c r="M659" s="56" t="s">
        <v>318</v>
      </c>
    </row>
    <row r="660" spans="1:13">
      <c r="A660" t="s">
        <v>359</v>
      </c>
      <c r="B660" t="s">
        <v>448</v>
      </c>
      <c r="C660" t="s">
        <v>449</v>
      </c>
      <c r="D660" t="s">
        <v>47</v>
      </c>
      <c r="E660" t="s">
        <v>41</v>
      </c>
      <c r="F660" s="56" t="s">
        <v>318</v>
      </c>
      <c r="G660" s="56" t="s">
        <v>318</v>
      </c>
      <c r="H660" s="56" t="s">
        <v>318</v>
      </c>
      <c r="I660" s="56" t="s">
        <v>318</v>
      </c>
      <c r="J660" s="56" t="s">
        <v>318</v>
      </c>
      <c r="K660" s="56" t="s">
        <v>318</v>
      </c>
      <c r="L660" s="56" t="s">
        <v>318</v>
      </c>
      <c r="M660" s="56" t="s">
        <v>318</v>
      </c>
    </row>
    <row r="661" spans="1:13">
      <c r="A661" t="s">
        <v>359</v>
      </c>
      <c r="B661" t="s">
        <v>450</v>
      </c>
      <c r="C661" t="s">
        <v>451</v>
      </c>
      <c r="D661" t="s">
        <v>47</v>
      </c>
      <c r="E661" t="s">
        <v>41</v>
      </c>
      <c r="F661" s="56" t="s">
        <v>318</v>
      </c>
      <c r="G661" s="56" t="s">
        <v>318</v>
      </c>
      <c r="H661" s="56" t="s">
        <v>318</v>
      </c>
      <c r="I661" s="56" t="s">
        <v>318</v>
      </c>
      <c r="J661" s="56" t="s">
        <v>318</v>
      </c>
      <c r="K661" s="56" t="s">
        <v>318</v>
      </c>
      <c r="L661" s="56" t="s">
        <v>318</v>
      </c>
      <c r="M661" s="56" t="s">
        <v>318</v>
      </c>
    </row>
    <row r="662" spans="1:13">
      <c r="A662" t="s">
        <v>359</v>
      </c>
      <c r="B662" t="s">
        <v>452</v>
      </c>
      <c r="C662" t="s">
        <v>453</v>
      </c>
      <c r="D662" t="s">
        <v>47</v>
      </c>
      <c r="E662" t="s">
        <v>41</v>
      </c>
      <c r="F662" s="56" t="s">
        <v>318</v>
      </c>
      <c r="G662" s="56" t="s">
        <v>318</v>
      </c>
      <c r="H662" s="56" t="s">
        <v>318</v>
      </c>
      <c r="I662" s="56" t="s">
        <v>318</v>
      </c>
      <c r="J662" s="56" t="s">
        <v>318</v>
      </c>
      <c r="K662" s="56" t="s">
        <v>318</v>
      </c>
      <c r="L662" s="56" t="s">
        <v>318</v>
      </c>
      <c r="M662" s="56" t="s">
        <v>318</v>
      </c>
    </row>
    <row r="663" spans="1:13">
      <c r="A663" t="s">
        <v>359</v>
      </c>
      <c r="B663" t="s">
        <v>454</v>
      </c>
      <c r="C663" t="s">
        <v>455</v>
      </c>
      <c r="D663" t="s">
        <v>47</v>
      </c>
      <c r="E663" t="s">
        <v>41</v>
      </c>
      <c r="F663" s="56" t="s">
        <v>318</v>
      </c>
      <c r="G663" s="56" t="s">
        <v>318</v>
      </c>
      <c r="H663" s="56" t="s">
        <v>318</v>
      </c>
      <c r="I663" s="56" t="s">
        <v>318</v>
      </c>
      <c r="J663" s="56" t="s">
        <v>318</v>
      </c>
      <c r="K663" s="56" t="s">
        <v>318</v>
      </c>
      <c r="L663" s="56" t="s">
        <v>318</v>
      </c>
      <c r="M663" s="56" t="s">
        <v>318</v>
      </c>
    </row>
    <row r="664" spans="1:13">
      <c r="A664" t="s">
        <v>359</v>
      </c>
      <c r="B664" t="s">
        <v>456</v>
      </c>
      <c r="C664" t="s">
        <v>457</v>
      </c>
      <c r="D664" t="s">
        <v>47</v>
      </c>
      <c r="E664" t="s">
        <v>41</v>
      </c>
      <c r="F664" s="56" t="s">
        <v>318</v>
      </c>
      <c r="G664" s="56" t="s">
        <v>318</v>
      </c>
      <c r="H664" s="56" t="s">
        <v>318</v>
      </c>
      <c r="I664" s="56" t="s">
        <v>318</v>
      </c>
      <c r="J664" s="56" t="s">
        <v>318</v>
      </c>
      <c r="K664" s="56" t="s">
        <v>318</v>
      </c>
      <c r="L664" s="56" t="s">
        <v>318</v>
      </c>
      <c r="M664" s="56" t="s">
        <v>318</v>
      </c>
    </row>
    <row r="665" spans="1:13">
      <c r="A665" t="s">
        <v>359</v>
      </c>
      <c r="B665" t="s">
        <v>458</v>
      </c>
      <c r="C665" t="s">
        <v>459</v>
      </c>
      <c r="D665" t="s">
        <v>47</v>
      </c>
      <c r="E665" t="s">
        <v>41</v>
      </c>
      <c r="F665" s="56" t="s">
        <v>318</v>
      </c>
      <c r="G665" s="56" t="s">
        <v>318</v>
      </c>
      <c r="H665" s="56" t="s">
        <v>318</v>
      </c>
      <c r="I665" s="56" t="s">
        <v>318</v>
      </c>
      <c r="J665" s="56" t="s">
        <v>318</v>
      </c>
      <c r="K665" s="56" t="s">
        <v>318</v>
      </c>
      <c r="L665" s="56" t="s">
        <v>318</v>
      </c>
      <c r="M665" s="56" t="s">
        <v>318</v>
      </c>
    </row>
    <row r="666" spans="1:13">
      <c r="A666" t="s">
        <v>359</v>
      </c>
      <c r="B666" t="s">
        <v>460</v>
      </c>
      <c r="C666" t="s">
        <v>461</v>
      </c>
      <c r="D666" t="s">
        <v>47</v>
      </c>
      <c r="E666" t="s">
        <v>41</v>
      </c>
      <c r="F666" s="56" t="s">
        <v>318</v>
      </c>
      <c r="G666" s="56" t="s">
        <v>318</v>
      </c>
      <c r="H666" s="56" t="s">
        <v>318</v>
      </c>
      <c r="I666" s="56" t="s">
        <v>318</v>
      </c>
      <c r="J666" s="56" t="s">
        <v>318</v>
      </c>
      <c r="K666" s="56" t="s">
        <v>318</v>
      </c>
      <c r="L666" s="56" t="s">
        <v>318</v>
      </c>
      <c r="M666" s="56" t="s">
        <v>318</v>
      </c>
    </row>
    <row r="667" spans="1:13">
      <c r="A667" t="s">
        <v>360</v>
      </c>
      <c r="B667" t="s">
        <v>374</v>
      </c>
      <c r="C667" t="s">
        <v>375</v>
      </c>
      <c r="D667" t="s">
        <v>47</v>
      </c>
      <c r="E667" t="s">
        <v>41</v>
      </c>
      <c r="F667" s="56" t="s">
        <v>318</v>
      </c>
      <c r="G667" s="56" t="s">
        <v>318</v>
      </c>
      <c r="H667" s="56" t="s">
        <v>318</v>
      </c>
      <c r="I667" s="58">
        <v>13.900616769439742</v>
      </c>
      <c r="J667" s="58">
        <v>13.430744993056019</v>
      </c>
      <c r="K667" s="58">
        <v>12.981108962674714</v>
      </c>
      <c r="L667" s="58">
        <v>12.513881915640034</v>
      </c>
      <c r="M667" s="58">
        <v>12.090041100919617</v>
      </c>
    </row>
    <row r="668" spans="1:13">
      <c r="A668" t="s">
        <v>360</v>
      </c>
      <c r="B668" t="s">
        <v>376</v>
      </c>
      <c r="C668" t="s">
        <v>377</v>
      </c>
      <c r="D668" t="s">
        <v>47</v>
      </c>
      <c r="E668" t="s">
        <v>41</v>
      </c>
      <c r="F668" s="56" t="s">
        <v>318</v>
      </c>
      <c r="G668" s="56" t="s">
        <v>318</v>
      </c>
      <c r="H668" s="56" t="s">
        <v>318</v>
      </c>
      <c r="I668" s="58">
        <v>112.94293056123654</v>
      </c>
      <c r="J668" s="58">
        <v>111.64576117536055</v>
      </c>
      <c r="K668" s="58">
        <v>109.84004628928298</v>
      </c>
      <c r="L668" s="58">
        <v>107.78883125263893</v>
      </c>
      <c r="M668" s="58">
        <v>106.77578761478502</v>
      </c>
    </row>
    <row r="669" spans="1:13">
      <c r="A669" t="s">
        <v>360</v>
      </c>
      <c r="B669" t="s">
        <v>378</v>
      </c>
      <c r="C669" t="s">
        <v>379</v>
      </c>
      <c r="D669" t="s">
        <v>47</v>
      </c>
      <c r="E669" t="s">
        <v>41</v>
      </c>
      <c r="F669" s="56" t="s">
        <v>318</v>
      </c>
      <c r="G669" s="56" t="s">
        <v>318</v>
      </c>
      <c r="H669" s="56" t="s">
        <v>318</v>
      </c>
      <c r="I669" s="56" t="s">
        <v>318</v>
      </c>
      <c r="J669" s="56" t="s">
        <v>318</v>
      </c>
      <c r="K669" s="56" t="s">
        <v>318</v>
      </c>
      <c r="L669" s="56" t="s">
        <v>318</v>
      </c>
      <c r="M669" s="56" t="s">
        <v>318</v>
      </c>
    </row>
    <row r="670" spans="1:13">
      <c r="A670" t="s">
        <v>360</v>
      </c>
      <c r="B670" t="s">
        <v>380</v>
      </c>
      <c r="C670" t="s">
        <v>381</v>
      </c>
      <c r="D670" t="s">
        <v>47</v>
      </c>
      <c r="E670" t="s">
        <v>41</v>
      </c>
      <c r="F670" s="56" t="s">
        <v>318</v>
      </c>
      <c r="G670" s="56" t="s">
        <v>318</v>
      </c>
      <c r="H670" s="56" t="s">
        <v>318</v>
      </c>
      <c r="I670" s="56" t="s">
        <v>318</v>
      </c>
      <c r="J670" s="56" t="s">
        <v>318</v>
      </c>
      <c r="K670" s="56" t="s">
        <v>318</v>
      </c>
      <c r="L670" s="56" t="s">
        <v>318</v>
      </c>
      <c r="M670" s="56" t="s">
        <v>318</v>
      </c>
    </row>
    <row r="671" spans="1:13">
      <c r="A671" t="s">
        <v>360</v>
      </c>
      <c r="B671" t="s">
        <v>382</v>
      </c>
      <c r="C671" t="s">
        <v>383</v>
      </c>
      <c r="D671" t="s">
        <v>47</v>
      </c>
      <c r="E671" t="s">
        <v>41</v>
      </c>
      <c r="F671" s="56" t="s">
        <v>318</v>
      </c>
      <c r="G671" s="56" t="s">
        <v>318</v>
      </c>
      <c r="H671" s="56" t="s">
        <v>318</v>
      </c>
      <c r="I671" s="56" t="s">
        <v>318</v>
      </c>
      <c r="J671" s="56" t="s">
        <v>318</v>
      </c>
      <c r="K671" s="56" t="s">
        <v>318</v>
      </c>
      <c r="L671" s="56" t="s">
        <v>318</v>
      </c>
      <c r="M671" s="56" t="s">
        <v>318</v>
      </c>
    </row>
    <row r="672" spans="1:13">
      <c r="A672" t="s">
        <v>360</v>
      </c>
      <c r="B672" t="s">
        <v>384</v>
      </c>
      <c r="C672" t="s">
        <v>385</v>
      </c>
      <c r="D672" t="s">
        <v>47</v>
      </c>
      <c r="E672" t="s">
        <v>41</v>
      </c>
      <c r="F672" s="56" t="s">
        <v>318</v>
      </c>
      <c r="G672" s="58">
        <v>0</v>
      </c>
      <c r="H672" s="58">
        <v>0.23246935561482129</v>
      </c>
      <c r="I672" s="58">
        <v>25.508737981785117</v>
      </c>
      <c r="J672" s="58">
        <v>42.597937459029112</v>
      </c>
      <c r="K672" s="58">
        <v>38.91473024193737</v>
      </c>
      <c r="L672" s="58">
        <v>31.045902320507587</v>
      </c>
      <c r="M672" s="58">
        <v>24.871626035501425</v>
      </c>
    </row>
    <row r="673" spans="1:13">
      <c r="A673" t="s">
        <v>360</v>
      </c>
      <c r="B673" t="s">
        <v>386</v>
      </c>
      <c r="C673" t="s">
        <v>387</v>
      </c>
      <c r="D673" t="s">
        <v>47</v>
      </c>
      <c r="E673" t="s">
        <v>41</v>
      </c>
      <c r="F673" s="56" t="s">
        <v>318</v>
      </c>
      <c r="G673" s="56" t="s">
        <v>318</v>
      </c>
      <c r="H673" s="56" t="s">
        <v>318</v>
      </c>
      <c r="I673" s="58">
        <v>0</v>
      </c>
      <c r="J673" s="58">
        <v>0</v>
      </c>
      <c r="K673" s="58">
        <v>0</v>
      </c>
      <c r="L673" s="58">
        <v>0</v>
      </c>
      <c r="M673" s="58">
        <v>0</v>
      </c>
    </row>
    <row r="674" spans="1:13">
      <c r="A674" t="s">
        <v>360</v>
      </c>
      <c r="B674" t="s">
        <v>388</v>
      </c>
      <c r="C674" t="s">
        <v>389</v>
      </c>
      <c r="D674" t="s">
        <v>47</v>
      </c>
      <c r="E674" t="s">
        <v>41</v>
      </c>
      <c r="F674" s="56" t="s">
        <v>318</v>
      </c>
      <c r="G674" s="56" t="s">
        <v>318</v>
      </c>
      <c r="H674" s="56" t="s">
        <v>318</v>
      </c>
      <c r="I674" s="58">
        <v>0</v>
      </c>
      <c r="J674" s="58">
        <v>0</v>
      </c>
      <c r="K674" s="58">
        <v>0</v>
      </c>
      <c r="L674" s="58">
        <v>0</v>
      </c>
      <c r="M674" s="58">
        <v>0</v>
      </c>
    </row>
    <row r="675" spans="1:13">
      <c r="A675" t="s">
        <v>360</v>
      </c>
      <c r="B675" t="s">
        <v>390</v>
      </c>
      <c r="C675" t="s">
        <v>391</v>
      </c>
      <c r="D675" t="s">
        <v>47</v>
      </c>
      <c r="E675" t="s">
        <v>41</v>
      </c>
      <c r="F675" s="56" t="s">
        <v>318</v>
      </c>
      <c r="G675" s="56" t="s">
        <v>318</v>
      </c>
      <c r="H675" s="56" t="s">
        <v>318</v>
      </c>
      <c r="I675" s="58">
        <v>1</v>
      </c>
      <c r="J675" s="58">
        <v>0.44053436630909809</v>
      </c>
      <c r="K675" s="58">
        <v>0.23322407628128719</v>
      </c>
      <c r="L675" s="58">
        <v>7.7741358760429036E-2</v>
      </c>
      <c r="M675" s="58">
        <v>2.5913786253476331E-2</v>
      </c>
    </row>
    <row r="676" spans="1:13">
      <c r="A676" t="s">
        <v>360</v>
      </c>
      <c r="B676" t="s">
        <v>392</v>
      </c>
      <c r="C676" t="s">
        <v>393</v>
      </c>
      <c r="D676" t="s">
        <v>47</v>
      </c>
      <c r="E676" t="s">
        <v>41</v>
      </c>
      <c r="F676" s="56" t="s">
        <v>318</v>
      </c>
      <c r="G676" s="56" t="s">
        <v>318</v>
      </c>
      <c r="H676" s="56" t="s">
        <v>318</v>
      </c>
      <c r="I676" s="58">
        <v>5.4401030427985777</v>
      </c>
      <c r="J676" s="58">
        <v>4.4556947228081594</v>
      </c>
      <c r="K676" s="58">
        <v>6.401146427105366</v>
      </c>
      <c r="L676" s="58">
        <v>5.3102228259210698</v>
      </c>
      <c r="M676" s="58">
        <v>3.7298233554594029</v>
      </c>
    </row>
    <row r="677" spans="1:13">
      <c r="A677" t="s">
        <v>360</v>
      </c>
      <c r="B677" t="s">
        <v>394</v>
      </c>
      <c r="C677" t="s">
        <v>395</v>
      </c>
      <c r="D677" t="s">
        <v>47</v>
      </c>
      <c r="E677" t="s">
        <v>41</v>
      </c>
      <c r="F677" s="56" t="s">
        <v>318</v>
      </c>
      <c r="G677" s="56" t="s">
        <v>318</v>
      </c>
      <c r="H677" s="56" t="s">
        <v>318</v>
      </c>
      <c r="I677" s="58">
        <v>0</v>
      </c>
      <c r="J677" s="58">
        <v>0</v>
      </c>
      <c r="K677" s="58">
        <v>0</v>
      </c>
      <c r="L677" s="58">
        <v>0</v>
      </c>
      <c r="M677" s="58">
        <v>0</v>
      </c>
    </row>
    <row r="678" spans="1:13">
      <c r="A678" t="s">
        <v>360</v>
      </c>
      <c r="B678" t="s">
        <v>396</v>
      </c>
      <c r="C678" t="s">
        <v>397</v>
      </c>
      <c r="D678" t="s">
        <v>47</v>
      </c>
      <c r="E678" t="s">
        <v>41</v>
      </c>
      <c r="F678" s="56" t="s">
        <v>318</v>
      </c>
      <c r="G678" s="56" t="s">
        <v>318</v>
      </c>
      <c r="H678" s="56" t="s">
        <v>318</v>
      </c>
      <c r="I678" s="58">
        <v>0</v>
      </c>
      <c r="J678" s="58">
        <v>0</v>
      </c>
      <c r="K678" s="58">
        <v>0</v>
      </c>
      <c r="L678" s="58">
        <v>0</v>
      </c>
      <c r="M678" s="58">
        <v>0</v>
      </c>
    </row>
    <row r="679" spans="1:13">
      <c r="A679" t="s">
        <v>360</v>
      </c>
      <c r="B679" t="s">
        <v>398</v>
      </c>
      <c r="C679" t="s">
        <v>399</v>
      </c>
      <c r="D679" t="s">
        <v>47</v>
      </c>
      <c r="E679" t="s">
        <v>41</v>
      </c>
      <c r="F679" s="56" t="s">
        <v>318</v>
      </c>
      <c r="G679" s="56" t="s">
        <v>318</v>
      </c>
      <c r="H679" s="56" t="s">
        <v>318</v>
      </c>
      <c r="I679" s="58">
        <v>7.1907488407183866</v>
      </c>
      <c r="J679" s="58">
        <v>6.9931905086118071</v>
      </c>
      <c r="K679" s="58">
        <v>7.2491183479316934</v>
      </c>
      <c r="L679" s="58">
        <v>7.2491183479316934</v>
      </c>
      <c r="M679" s="58">
        <v>7.1368692955984105</v>
      </c>
    </row>
    <row r="680" spans="1:13">
      <c r="A680" t="s">
        <v>360</v>
      </c>
      <c r="B680" t="s">
        <v>400</v>
      </c>
      <c r="C680" t="s">
        <v>401</v>
      </c>
      <c r="D680" t="s">
        <v>47</v>
      </c>
      <c r="E680" t="s">
        <v>41</v>
      </c>
      <c r="F680" s="56" t="s">
        <v>318</v>
      </c>
      <c r="G680" s="56" t="s">
        <v>318</v>
      </c>
      <c r="H680" s="56" t="s">
        <v>318</v>
      </c>
      <c r="I680" s="58">
        <v>0</v>
      </c>
      <c r="J680" s="58">
        <v>0</v>
      </c>
      <c r="K680" s="58">
        <v>0</v>
      </c>
      <c r="L680" s="58">
        <v>0</v>
      </c>
      <c r="M680" s="58">
        <v>0</v>
      </c>
    </row>
    <row r="681" spans="1:13">
      <c r="A681" t="s">
        <v>360</v>
      </c>
      <c r="B681" t="s">
        <v>402</v>
      </c>
      <c r="C681" t="s">
        <v>403</v>
      </c>
      <c r="D681" t="s">
        <v>47</v>
      </c>
      <c r="E681" t="s">
        <v>41</v>
      </c>
      <c r="F681" s="56" t="s">
        <v>318</v>
      </c>
      <c r="G681" s="56" t="s">
        <v>318</v>
      </c>
      <c r="H681" s="56" t="s">
        <v>318</v>
      </c>
      <c r="I681" s="58">
        <v>0</v>
      </c>
      <c r="J681" s="58">
        <v>0</v>
      </c>
      <c r="K681" s="58">
        <v>0</v>
      </c>
      <c r="L681" s="58">
        <v>0</v>
      </c>
      <c r="M681" s="58">
        <v>0</v>
      </c>
    </row>
    <row r="682" spans="1:13">
      <c r="A682" t="s">
        <v>360</v>
      </c>
      <c r="B682" t="s">
        <v>404</v>
      </c>
      <c r="C682" t="s">
        <v>405</v>
      </c>
      <c r="D682" t="s">
        <v>47</v>
      </c>
      <c r="E682" t="s">
        <v>41</v>
      </c>
      <c r="F682" s="56" t="s">
        <v>318</v>
      </c>
      <c r="G682" s="56" t="s">
        <v>318</v>
      </c>
      <c r="H682" s="56" t="s">
        <v>318</v>
      </c>
      <c r="I682" s="58">
        <v>0</v>
      </c>
      <c r="J682" s="58">
        <v>0</v>
      </c>
      <c r="K682" s="58">
        <v>0</v>
      </c>
      <c r="L682" s="58">
        <v>0</v>
      </c>
      <c r="M682" s="58">
        <v>0</v>
      </c>
    </row>
    <row r="683" spans="1:13">
      <c r="A683" t="s">
        <v>360</v>
      </c>
      <c r="B683" t="s">
        <v>406</v>
      </c>
      <c r="C683" t="s">
        <v>407</v>
      </c>
      <c r="D683" t="s">
        <v>47</v>
      </c>
      <c r="E683" t="s">
        <v>41</v>
      </c>
      <c r="F683" s="56" t="s">
        <v>318</v>
      </c>
      <c r="G683" s="56" t="s">
        <v>318</v>
      </c>
      <c r="H683" s="56" t="s">
        <v>318</v>
      </c>
      <c r="I683" s="58">
        <v>0</v>
      </c>
      <c r="J683" s="58">
        <v>0</v>
      </c>
      <c r="K683" s="58">
        <v>0</v>
      </c>
      <c r="L683" s="58">
        <v>0</v>
      </c>
      <c r="M683" s="58">
        <v>0</v>
      </c>
    </row>
    <row r="684" spans="1:13">
      <c r="A684" t="s">
        <v>360</v>
      </c>
      <c r="B684" t="s">
        <v>408</v>
      </c>
      <c r="C684" t="s">
        <v>409</v>
      </c>
      <c r="D684" t="s">
        <v>47</v>
      </c>
      <c r="E684" t="s">
        <v>41</v>
      </c>
      <c r="F684" s="56" t="s">
        <v>318</v>
      </c>
      <c r="G684" s="56" t="s">
        <v>318</v>
      </c>
      <c r="H684" s="56" t="s">
        <v>318</v>
      </c>
      <c r="I684" s="58">
        <v>0</v>
      </c>
      <c r="J684" s="58">
        <v>0</v>
      </c>
      <c r="K684" s="58">
        <v>0</v>
      </c>
      <c r="L684" s="58">
        <v>0</v>
      </c>
      <c r="M684" s="58">
        <v>0</v>
      </c>
    </row>
    <row r="685" spans="1:13">
      <c r="A685" t="s">
        <v>360</v>
      </c>
      <c r="B685" t="s">
        <v>410</v>
      </c>
      <c r="C685" t="s">
        <v>411</v>
      </c>
      <c r="D685" t="s">
        <v>47</v>
      </c>
      <c r="E685" t="s">
        <v>41</v>
      </c>
      <c r="F685" s="56" t="s">
        <v>318</v>
      </c>
      <c r="G685" s="56" t="s">
        <v>318</v>
      </c>
      <c r="H685" s="56" t="s">
        <v>318</v>
      </c>
      <c r="I685" s="58">
        <v>1.5732855699999999</v>
      </c>
      <c r="J685" s="58">
        <v>1.5732855699999999</v>
      </c>
      <c r="K685" s="58">
        <v>0</v>
      </c>
      <c r="L685" s="58">
        <v>0</v>
      </c>
      <c r="M685" s="58">
        <v>0</v>
      </c>
    </row>
    <row r="686" spans="1:13">
      <c r="A686" t="s">
        <v>360</v>
      </c>
      <c r="B686" t="s">
        <v>412</v>
      </c>
      <c r="C686" t="s">
        <v>413</v>
      </c>
      <c r="D686" t="s">
        <v>47</v>
      </c>
      <c r="E686" t="s">
        <v>41</v>
      </c>
      <c r="F686" s="56" t="s">
        <v>318</v>
      </c>
      <c r="G686" s="56" t="s">
        <v>318</v>
      </c>
      <c r="H686" s="56" t="s">
        <v>318</v>
      </c>
      <c r="I686" s="58">
        <v>1.008</v>
      </c>
      <c r="J686" s="58">
        <v>1.008</v>
      </c>
      <c r="K686" s="58">
        <v>1.008</v>
      </c>
      <c r="L686" s="58">
        <v>1.008</v>
      </c>
      <c r="M686" s="58">
        <v>1.008</v>
      </c>
    </row>
    <row r="687" spans="1:13">
      <c r="A687" t="s">
        <v>360</v>
      </c>
      <c r="B687" t="s">
        <v>414</v>
      </c>
      <c r="C687" t="s">
        <v>415</v>
      </c>
      <c r="D687" t="s">
        <v>47</v>
      </c>
      <c r="E687" t="s">
        <v>41</v>
      </c>
      <c r="F687" s="56" t="s">
        <v>318</v>
      </c>
      <c r="G687" s="56" t="s">
        <v>318</v>
      </c>
      <c r="H687" s="56" t="s">
        <v>318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</row>
    <row r="688" spans="1:13">
      <c r="A688" t="s">
        <v>360</v>
      </c>
      <c r="B688" t="s">
        <v>416</v>
      </c>
      <c r="C688" t="s">
        <v>417</v>
      </c>
      <c r="D688" t="s">
        <v>47</v>
      </c>
      <c r="E688" t="s">
        <v>41</v>
      </c>
      <c r="F688" s="56" t="s">
        <v>318</v>
      </c>
      <c r="G688" s="56" t="s">
        <v>318</v>
      </c>
      <c r="H688" s="56" t="s">
        <v>318</v>
      </c>
      <c r="I688" s="58">
        <v>0</v>
      </c>
      <c r="J688" s="58">
        <v>0</v>
      </c>
      <c r="K688" s="58">
        <v>0</v>
      </c>
      <c r="L688" s="58">
        <v>0</v>
      </c>
      <c r="M688" s="58">
        <v>0</v>
      </c>
    </row>
    <row r="689" spans="1:13">
      <c r="A689" t="s">
        <v>360</v>
      </c>
      <c r="B689" t="s">
        <v>418</v>
      </c>
      <c r="C689" t="s">
        <v>419</v>
      </c>
      <c r="D689" t="s">
        <v>47</v>
      </c>
      <c r="E689" t="s">
        <v>41</v>
      </c>
      <c r="F689" s="56" t="s">
        <v>318</v>
      </c>
      <c r="G689" s="56" t="s">
        <v>318</v>
      </c>
      <c r="H689" s="56" t="s">
        <v>318</v>
      </c>
      <c r="I689" s="58">
        <v>0</v>
      </c>
      <c r="J689" s="58">
        <v>0</v>
      </c>
      <c r="K689" s="58">
        <v>0</v>
      </c>
      <c r="L689" s="58">
        <v>0</v>
      </c>
      <c r="M689" s="58">
        <v>0</v>
      </c>
    </row>
    <row r="690" spans="1:13">
      <c r="A690" t="s">
        <v>360</v>
      </c>
      <c r="B690" t="s">
        <v>420</v>
      </c>
      <c r="C690" t="s">
        <v>421</v>
      </c>
      <c r="D690" t="s">
        <v>47</v>
      </c>
      <c r="E690" t="s">
        <v>41</v>
      </c>
      <c r="F690" s="56" t="s">
        <v>318</v>
      </c>
      <c r="G690" s="56" t="s">
        <v>318</v>
      </c>
      <c r="H690" s="56" t="s">
        <v>318</v>
      </c>
      <c r="I690" s="58">
        <v>4.8000000000000001E-2</v>
      </c>
      <c r="J690" s="58">
        <v>4.8000000000000001E-2</v>
      </c>
      <c r="K690" s="58">
        <v>4.8000000000000001E-2</v>
      </c>
      <c r="L690" s="58">
        <v>4.8000000000000001E-2</v>
      </c>
      <c r="M690" s="58">
        <v>4.8000000000000001E-2</v>
      </c>
    </row>
    <row r="691" spans="1:13">
      <c r="A691" t="s">
        <v>360</v>
      </c>
      <c r="B691" t="s">
        <v>422</v>
      </c>
      <c r="C691" t="s">
        <v>423</v>
      </c>
      <c r="D691" t="s">
        <v>47</v>
      </c>
      <c r="E691" t="s">
        <v>41</v>
      </c>
      <c r="F691" s="56" t="s">
        <v>318</v>
      </c>
      <c r="G691" s="56" t="s">
        <v>318</v>
      </c>
      <c r="H691" s="56" t="s">
        <v>318</v>
      </c>
      <c r="I691" s="58">
        <v>0</v>
      </c>
      <c r="J691" s="58">
        <v>0</v>
      </c>
      <c r="K691" s="58">
        <v>0</v>
      </c>
      <c r="L691" s="58">
        <v>0</v>
      </c>
      <c r="M691" s="58">
        <v>0</v>
      </c>
    </row>
    <row r="692" spans="1:13">
      <c r="A692" t="s">
        <v>360</v>
      </c>
      <c r="B692" t="s">
        <v>424</v>
      </c>
      <c r="C692" t="s">
        <v>425</v>
      </c>
      <c r="D692" t="s">
        <v>47</v>
      </c>
      <c r="E692" t="s">
        <v>41</v>
      </c>
      <c r="F692" s="56" t="s">
        <v>318</v>
      </c>
      <c r="G692" s="56" t="s">
        <v>318</v>
      </c>
      <c r="H692" s="56" t="s">
        <v>318</v>
      </c>
      <c r="I692" s="58">
        <v>0.498</v>
      </c>
      <c r="J692" s="58">
        <v>0.498</v>
      </c>
      <c r="K692" s="58">
        <v>0.498</v>
      </c>
      <c r="L692" s="58">
        <v>0.498</v>
      </c>
      <c r="M692" s="58">
        <v>0.498</v>
      </c>
    </row>
    <row r="693" spans="1:13">
      <c r="A693" t="s">
        <v>360</v>
      </c>
      <c r="B693" t="s">
        <v>426</v>
      </c>
      <c r="C693" t="s">
        <v>427</v>
      </c>
      <c r="D693" t="s">
        <v>47</v>
      </c>
      <c r="E693" t="s">
        <v>41</v>
      </c>
      <c r="F693" s="56" t="s">
        <v>318</v>
      </c>
      <c r="G693" s="56" t="s">
        <v>318</v>
      </c>
      <c r="H693" s="56" t="s">
        <v>318</v>
      </c>
      <c r="I693" s="58">
        <v>0</v>
      </c>
      <c r="J693" s="58">
        <v>0</v>
      </c>
      <c r="K693" s="58">
        <v>0</v>
      </c>
      <c r="L693" s="58">
        <v>0</v>
      </c>
      <c r="M693" s="58">
        <v>0</v>
      </c>
    </row>
    <row r="694" spans="1:13">
      <c r="A694" t="s">
        <v>360</v>
      </c>
      <c r="B694" t="s">
        <v>428</v>
      </c>
      <c r="C694" t="s">
        <v>429</v>
      </c>
      <c r="D694" t="s">
        <v>47</v>
      </c>
      <c r="E694" t="s">
        <v>41</v>
      </c>
      <c r="F694" s="56" t="s">
        <v>318</v>
      </c>
      <c r="G694" s="56" t="s">
        <v>318</v>
      </c>
      <c r="H694" s="56" t="s">
        <v>318</v>
      </c>
      <c r="I694" s="58">
        <v>0</v>
      </c>
      <c r="J694" s="58">
        <v>0</v>
      </c>
      <c r="K694" s="58">
        <v>0</v>
      </c>
      <c r="L694" s="58">
        <v>0</v>
      </c>
      <c r="M694" s="58">
        <v>0</v>
      </c>
    </row>
    <row r="695" spans="1:13">
      <c r="A695" t="s">
        <v>360</v>
      </c>
      <c r="B695" t="s">
        <v>430</v>
      </c>
      <c r="C695" t="s">
        <v>431</v>
      </c>
      <c r="D695" t="s">
        <v>47</v>
      </c>
      <c r="E695" t="s">
        <v>41</v>
      </c>
      <c r="F695" s="56" t="s">
        <v>318</v>
      </c>
      <c r="G695" s="56" t="s">
        <v>318</v>
      </c>
      <c r="H695" s="56" t="s">
        <v>318</v>
      </c>
      <c r="I695" s="58">
        <v>4.5140865332096043</v>
      </c>
      <c r="J695" s="58">
        <v>6.3121471443142685</v>
      </c>
      <c r="K695" s="58">
        <v>6.800376504894948</v>
      </c>
      <c r="L695" s="58">
        <v>6.7211527061563467</v>
      </c>
      <c r="M695" s="58">
        <v>6.0344917584270332</v>
      </c>
    </row>
    <row r="696" spans="1:13">
      <c r="A696" t="s">
        <v>360</v>
      </c>
      <c r="B696" t="s">
        <v>432</v>
      </c>
      <c r="C696" t="s">
        <v>433</v>
      </c>
      <c r="D696" t="s">
        <v>47</v>
      </c>
      <c r="E696" t="s">
        <v>41</v>
      </c>
      <c r="F696" s="56" t="s">
        <v>318</v>
      </c>
      <c r="G696" s="56" t="s">
        <v>318</v>
      </c>
      <c r="H696" s="56" t="s">
        <v>318</v>
      </c>
      <c r="I696" s="58">
        <v>5.1561123483877207</v>
      </c>
      <c r="J696" s="58">
        <v>5.01445353394916</v>
      </c>
      <c r="K696" s="58">
        <v>5.197966089017295</v>
      </c>
      <c r="L696" s="58">
        <v>5.197966089017295</v>
      </c>
      <c r="M696" s="58">
        <v>5.1174781262681135</v>
      </c>
    </row>
    <row r="697" spans="1:13">
      <c r="A697" t="s">
        <v>360</v>
      </c>
      <c r="B697" t="s">
        <v>434</v>
      </c>
      <c r="C697" t="s">
        <v>435</v>
      </c>
      <c r="D697" t="s">
        <v>47</v>
      </c>
      <c r="E697" t="s">
        <v>41</v>
      </c>
      <c r="F697" s="56" t="s">
        <v>318</v>
      </c>
      <c r="G697" s="56" t="s">
        <v>318</v>
      </c>
      <c r="H697" s="56" t="s">
        <v>318</v>
      </c>
      <c r="I697" s="58">
        <v>1.781288802382015</v>
      </c>
      <c r="J697" s="58">
        <v>2.4908155713089726</v>
      </c>
      <c r="K697" s="58">
        <v>2.6834741494284615</v>
      </c>
      <c r="L697" s="58">
        <v>2.6522119074361932</v>
      </c>
      <c r="M697" s="58">
        <v>2.3812508950088196</v>
      </c>
    </row>
    <row r="698" spans="1:13">
      <c r="A698" t="s">
        <v>360</v>
      </c>
      <c r="B698" t="s">
        <v>436</v>
      </c>
      <c r="C698" t="s">
        <v>437</v>
      </c>
      <c r="D698" t="s">
        <v>47</v>
      </c>
      <c r="E698" t="s">
        <v>41</v>
      </c>
      <c r="F698" s="56" t="s">
        <v>318</v>
      </c>
      <c r="G698" s="56" t="s">
        <v>318</v>
      </c>
      <c r="H698" s="56" t="s">
        <v>318</v>
      </c>
      <c r="I698" s="58">
        <v>2.034636492330665</v>
      </c>
      <c r="J698" s="58">
        <v>1.9787369746626453</v>
      </c>
      <c r="K698" s="58">
        <v>2.051152258914398</v>
      </c>
      <c r="L698" s="58">
        <v>2.051152258914398</v>
      </c>
      <c r="M698" s="58">
        <v>2.0193911693302962</v>
      </c>
    </row>
    <row r="699" spans="1:13">
      <c r="A699" t="s">
        <v>360</v>
      </c>
      <c r="B699" t="s">
        <v>438</v>
      </c>
      <c r="C699" t="s">
        <v>439</v>
      </c>
      <c r="D699" t="s">
        <v>47</v>
      </c>
      <c r="E699" t="s">
        <v>41</v>
      </c>
      <c r="F699" s="56" t="s">
        <v>318</v>
      </c>
      <c r="G699" s="56" t="s">
        <v>318</v>
      </c>
      <c r="H699" s="56" t="s">
        <v>318</v>
      </c>
      <c r="I699" s="58">
        <v>0</v>
      </c>
      <c r="J699" s="58">
        <v>0</v>
      </c>
      <c r="K699" s="58">
        <v>0</v>
      </c>
      <c r="L699" s="58">
        <v>0</v>
      </c>
      <c r="M699" s="58">
        <v>0</v>
      </c>
    </row>
    <row r="700" spans="1:13">
      <c r="A700" t="s">
        <v>360</v>
      </c>
      <c r="B700" t="s">
        <v>440</v>
      </c>
      <c r="C700" t="s">
        <v>441</v>
      </c>
      <c r="D700" t="s">
        <v>47</v>
      </c>
      <c r="E700" t="s">
        <v>41</v>
      </c>
      <c r="F700" s="56" t="s">
        <v>318</v>
      </c>
      <c r="G700" s="56" t="s">
        <v>318</v>
      </c>
      <c r="H700" s="56" t="s">
        <v>318</v>
      </c>
      <c r="I700" s="58">
        <v>0</v>
      </c>
      <c r="J700" s="58">
        <v>0</v>
      </c>
      <c r="K700" s="58">
        <v>0</v>
      </c>
      <c r="L700" s="58">
        <v>0</v>
      </c>
      <c r="M700" s="58">
        <v>0</v>
      </c>
    </row>
    <row r="701" spans="1:13">
      <c r="A701" t="s">
        <v>360</v>
      </c>
      <c r="B701" t="s">
        <v>442</v>
      </c>
      <c r="C701" t="s">
        <v>443</v>
      </c>
      <c r="D701" t="s">
        <v>47</v>
      </c>
      <c r="E701" t="s">
        <v>41</v>
      </c>
      <c r="F701" s="56" t="s">
        <v>318</v>
      </c>
      <c r="G701" s="56" t="s">
        <v>318</v>
      </c>
      <c r="H701" s="56" t="s">
        <v>318</v>
      </c>
      <c r="I701" s="58">
        <v>0</v>
      </c>
      <c r="J701" s="58">
        <v>0</v>
      </c>
      <c r="K701" s="58">
        <v>0</v>
      </c>
      <c r="L701" s="58">
        <v>0</v>
      </c>
      <c r="M701" s="58">
        <v>0</v>
      </c>
    </row>
    <row r="702" spans="1:13">
      <c r="A702" t="s">
        <v>360</v>
      </c>
      <c r="B702" t="s">
        <v>444</v>
      </c>
      <c r="C702" t="s">
        <v>445</v>
      </c>
      <c r="D702" t="s">
        <v>47</v>
      </c>
      <c r="E702" t="s">
        <v>41</v>
      </c>
      <c r="F702" s="56" t="s">
        <v>318</v>
      </c>
      <c r="G702" s="56" t="s">
        <v>318</v>
      </c>
      <c r="H702" s="56" t="s">
        <v>318</v>
      </c>
      <c r="I702" s="58">
        <v>0</v>
      </c>
      <c r="J702" s="58">
        <v>0</v>
      </c>
      <c r="K702" s="58">
        <v>0</v>
      </c>
      <c r="L702" s="58">
        <v>0</v>
      </c>
      <c r="M702" s="58">
        <v>0</v>
      </c>
    </row>
    <row r="703" spans="1:13">
      <c r="A703" t="s">
        <v>360</v>
      </c>
      <c r="B703" t="s">
        <v>446</v>
      </c>
      <c r="C703" t="s">
        <v>447</v>
      </c>
      <c r="D703" t="s">
        <v>47</v>
      </c>
      <c r="E703" t="s">
        <v>41</v>
      </c>
      <c r="F703" s="56" t="s">
        <v>318</v>
      </c>
      <c r="G703" s="56" t="s">
        <v>318</v>
      </c>
      <c r="H703" s="56" t="s">
        <v>318</v>
      </c>
      <c r="I703" s="56" t="s">
        <v>318</v>
      </c>
      <c r="J703" s="56" t="s">
        <v>318</v>
      </c>
      <c r="K703" s="56" t="s">
        <v>318</v>
      </c>
      <c r="L703" s="56" t="s">
        <v>318</v>
      </c>
      <c r="M703" s="56" t="s">
        <v>318</v>
      </c>
    </row>
    <row r="704" spans="1:13">
      <c r="A704" t="s">
        <v>360</v>
      </c>
      <c r="B704" t="s">
        <v>448</v>
      </c>
      <c r="C704" t="s">
        <v>449</v>
      </c>
      <c r="D704" t="s">
        <v>47</v>
      </c>
      <c r="E704" t="s">
        <v>41</v>
      </c>
      <c r="F704" s="56" t="s">
        <v>318</v>
      </c>
      <c r="G704" s="56" t="s">
        <v>318</v>
      </c>
      <c r="H704" s="56" t="s">
        <v>318</v>
      </c>
      <c r="I704" s="56" t="s">
        <v>318</v>
      </c>
      <c r="J704" s="56" t="s">
        <v>318</v>
      </c>
      <c r="K704" s="56" t="s">
        <v>318</v>
      </c>
      <c r="L704" s="56" t="s">
        <v>318</v>
      </c>
      <c r="M704" s="56" t="s">
        <v>318</v>
      </c>
    </row>
    <row r="705" spans="1:13">
      <c r="A705" t="s">
        <v>360</v>
      </c>
      <c r="B705" t="s">
        <v>450</v>
      </c>
      <c r="C705" t="s">
        <v>451</v>
      </c>
      <c r="D705" t="s">
        <v>47</v>
      </c>
      <c r="E705" t="s">
        <v>41</v>
      </c>
      <c r="F705" s="56" t="s">
        <v>318</v>
      </c>
      <c r="G705" s="56" t="s">
        <v>318</v>
      </c>
      <c r="H705" s="56" t="s">
        <v>318</v>
      </c>
      <c r="I705" s="56" t="s">
        <v>318</v>
      </c>
      <c r="J705" s="56" t="s">
        <v>318</v>
      </c>
      <c r="K705" s="56" t="s">
        <v>318</v>
      </c>
      <c r="L705" s="56" t="s">
        <v>318</v>
      </c>
      <c r="M705" s="56" t="s">
        <v>318</v>
      </c>
    </row>
    <row r="706" spans="1:13">
      <c r="A706" t="s">
        <v>360</v>
      </c>
      <c r="B706" t="s">
        <v>452</v>
      </c>
      <c r="C706" t="s">
        <v>453</v>
      </c>
      <c r="D706" t="s">
        <v>47</v>
      </c>
      <c r="E706" t="s">
        <v>41</v>
      </c>
      <c r="F706" s="56" t="s">
        <v>318</v>
      </c>
      <c r="G706" s="56" t="s">
        <v>318</v>
      </c>
      <c r="H706" s="56" t="s">
        <v>318</v>
      </c>
      <c r="I706" s="56" t="s">
        <v>318</v>
      </c>
      <c r="J706" s="56" t="s">
        <v>318</v>
      </c>
      <c r="K706" s="56" t="s">
        <v>318</v>
      </c>
      <c r="L706" s="56" t="s">
        <v>318</v>
      </c>
      <c r="M706" s="56" t="s">
        <v>318</v>
      </c>
    </row>
    <row r="707" spans="1:13">
      <c r="A707" t="s">
        <v>360</v>
      </c>
      <c r="B707" t="s">
        <v>454</v>
      </c>
      <c r="C707" t="s">
        <v>455</v>
      </c>
      <c r="D707" t="s">
        <v>47</v>
      </c>
      <c r="E707" t="s">
        <v>41</v>
      </c>
      <c r="F707" s="56" t="s">
        <v>318</v>
      </c>
      <c r="G707" s="56" t="s">
        <v>318</v>
      </c>
      <c r="H707" s="56" t="s">
        <v>318</v>
      </c>
      <c r="I707" s="56" t="s">
        <v>318</v>
      </c>
      <c r="J707" s="56" t="s">
        <v>318</v>
      </c>
      <c r="K707" s="56" t="s">
        <v>318</v>
      </c>
      <c r="L707" s="56" t="s">
        <v>318</v>
      </c>
      <c r="M707" s="56" t="s">
        <v>318</v>
      </c>
    </row>
    <row r="708" spans="1:13">
      <c r="A708" t="s">
        <v>360</v>
      </c>
      <c r="B708" t="s">
        <v>456</v>
      </c>
      <c r="C708" t="s">
        <v>457</v>
      </c>
      <c r="D708" t="s">
        <v>47</v>
      </c>
      <c r="E708" t="s">
        <v>41</v>
      </c>
      <c r="F708" s="56" t="s">
        <v>318</v>
      </c>
      <c r="G708" s="56" t="s">
        <v>318</v>
      </c>
      <c r="H708" s="56" t="s">
        <v>318</v>
      </c>
      <c r="I708" s="56" t="s">
        <v>318</v>
      </c>
      <c r="J708" s="56" t="s">
        <v>318</v>
      </c>
      <c r="K708" s="56" t="s">
        <v>318</v>
      </c>
      <c r="L708" s="56" t="s">
        <v>318</v>
      </c>
      <c r="M708" s="56" t="s">
        <v>318</v>
      </c>
    </row>
    <row r="709" spans="1:13">
      <c r="A709" t="s">
        <v>360</v>
      </c>
      <c r="B709" t="s">
        <v>458</v>
      </c>
      <c r="C709" t="s">
        <v>459</v>
      </c>
      <c r="D709" t="s">
        <v>47</v>
      </c>
      <c r="E709" t="s">
        <v>41</v>
      </c>
      <c r="F709" s="56" t="s">
        <v>318</v>
      </c>
      <c r="G709" s="56" t="s">
        <v>318</v>
      </c>
      <c r="H709" s="56" t="s">
        <v>318</v>
      </c>
      <c r="I709" s="56" t="s">
        <v>318</v>
      </c>
      <c r="J709" s="56" t="s">
        <v>318</v>
      </c>
      <c r="K709" s="56" t="s">
        <v>318</v>
      </c>
      <c r="L709" s="56" t="s">
        <v>318</v>
      </c>
      <c r="M709" s="56" t="s">
        <v>318</v>
      </c>
    </row>
    <row r="710" spans="1:13">
      <c r="A710" t="s">
        <v>360</v>
      </c>
      <c r="B710" t="s">
        <v>460</v>
      </c>
      <c r="C710" t="s">
        <v>461</v>
      </c>
      <c r="D710" t="s">
        <v>47</v>
      </c>
      <c r="E710" t="s">
        <v>41</v>
      </c>
      <c r="F710" s="56" t="s">
        <v>318</v>
      </c>
      <c r="G710" s="56" t="s">
        <v>318</v>
      </c>
      <c r="H710" s="56" t="s">
        <v>318</v>
      </c>
      <c r="I710" s="56" t="s">
        <v>318</v>
      </c>
      <c r="J710" s="56" t="s">
        <v>318</v>
      </c>
      <c r="K710" s="56" t="s">
        <v>318</v>
      </c>
      <c r="L710" s="56" t="s">
        <v>318</v>
      </c>
      <c r="M710" s="56" t="s">
        <v>318</v>
      </c>
    </row>
    <row r="711" spans="1:13">
      <c r="A711" t="s">
        <v>361</v>
      </c>
      <c r="B711" t="s">
        <v>374</v>
      </c>
      <c r="C711" t="s">
        <v>375</v>
      </c>
      <c r="D711" t="s">
        <v>47</v>
      </c>
      <c r="E711" t="s">
        <v>41</v>
      </c>
      <c r="F711" s="56" t="s">
        <v>318</v>
      </c>
      <c r="G711" s="56" t="s">
        <v>318</v>
      </c>
      <c r="H711" s="56" t="s">
        <v>318</v>
      </c>
      <c r="I711" s="58">
        <v>4.5668448453036268</v>
      </c>
      <c r="J711" s="58">
        <v>4.3722502653264357</v>
      </c>
      <c r="K711" s="58">
        <v>4.1979584627428235</v>
      </c>
      <c r="L711" s="58">
        <v>4.0202990409773243</v>
      </c>
      <c r="M711" s="58">
        <v>3.8487606858904062</v>
      </c>
    </row>
    <row r="712" spans="1:13">
      <c r="A712" t="s">
        <v>361</v>
      </c>
      <c r="B712" t="s">
        <v>376</v>
      </c>
      <c r="C712" t="s">
        <v>377</v>
      </c>
      <c r="D712" t="s">
        <v>47</v>
      </c>
      <c r="E712" t="s">
        <v>41</v>
      </c>
      <c r="F712" s="56" t="s">
        <v>318</v>
      </c>
      <c r="G712" s="56" t="s">
        <v>318</v>
      </c>
      <c r="H712" s="56" t="s">
        <v>318</v>
      </c>
      <c r="I712" s="58">
        <v>52.119724148094036</v>
      </c>
      <c r="J712" s="58">
        <v>52.31664718857445</v>
      </c>
      <c r="K712" s="58">
        <v>47.264626462390446</v>
      </c>
      <c r="L712" s="58">
        <v>46.714748573075447</v>
      </c>
      <c r="M712" s="58">
        <v>47.064653447737669</v>
      </c>
    </row>
    <row r="713" spans="1:13">
      <c r="A713" t="s">
        <v>361</v>
      </c>
      <c r="B713" t="s">
        <v>378</v>
      </c>
      <c r="C713" t="s">
        <v>379</v>
      </c>
      <c r="D713" t="s">
        <v>47</v>
      </c>
      <c r="E713" t="s">
        <v>41</v>
      </c>
      <c r="F713" s="56" t="s">
        <v>318</v>
      </c>
      <c r="G713" s="56" t="s">
        <v>318</v>
      </c>
      <c r="H713" s="56" t="s">
        <v>318</v>
      </c>
      <c r="I713" s="56" t="s">
        <v>318</v>
      </c>
      <c r="J713" s="56" t="s">
        <v>318</v>
      </c>
      <c r="K713" s="56" t="s">
        <v>318</v>
      </c>
      <c r="L713" s="56" t="s">
        <v>318</v>
      </c>
      <c r="M713" s="56" t="s">
        <v>318</v>
      </c>
    </row>
    <row r="714" spans="1:13">
      <c r="A714" t="s">
        <v>361</v>
      </c>
      <c r="B714" t="s">
        <v>380</v>
      </c>
      <c r="C714" t="s">
        <v>381</v>
      </c>
      <c r="D714" t="s">
        <v>47</v>
      </c>
      <c r="E714" t="s">
        <v>41</v>
      </c>
      <c r="F714" s="56" t="s">
        <v>318</v>
      </c>
      <c r="G714" s="56" t="s">
        <v>318</v>
      </c>
      <c r="H714" s="56" t="s">
        <v>318</v>
      </c>
      <c r="I714" s="56" t="s">
        <v>318</v>
      </c>
      <c r="J714" s="56" t="s">
        <v>318</v>
      </c>
      <c r="K714" s="56" t="s">
        <v>318</v>
      </c>
      <c r="L714" s="56" t="s">
        <v>318</v>
      </c>
      <c r="M714" s="56" t="s">
        <v>318</v>
      </c>
    </row>
    <row r="715" spans="1:13">
      <c r="A715" t="s">
        <v>361</v>
      </c>
      <c r="B715" t="s">
        <v>382</v>
      </c>
      <c r="C715" t="s">
        <v>383</v>
      </c>
      <c r="D715" t="s">
        <v>47</v>
      </c>
      <c r="E715" t="s">
        <v>41</v>
      </c>
      <c r="F715" s="56" t="s">
        <v>318</v>
      </c>
      <c r="G715" s="56" t="s">
        <v>318</v>
      </c>
      <c r="H715" s="56" t="s">
        <v>318</v>
      </c>
      <c r="I715" s="56" t="s">
        <v>318</v>
      </c>
      <c r="J715" s="56" t="s">
        <v>318</v>
      </c>
      <c r="K715" s="56" t="s">
        <v>318</v>
      </c>
      <c r="L715" s="56" t="s">
        <v>318</v>
      </c>
      <c r="M715" s="56" t="s">
        <v>318</v>
      </c>
    </row>
    <row r="716" spans="1:13">
      <c r="A716" t="s">
        <v>361</v>
      </c>
      <c r="B716" t="s">
        <v>384</v>
      </c>
      <c r="C716" t="s">
        <v>385</v>
      </c>
      <c r="D716" t="s">
        <v>47</v>
      </c>
      <c r="E716" t="s">
        <v>41</v>
      </c>
      <c r="F716" s="56" t="s">
        <v>318</v>
      </c>
      <c r="G716" s="58">
        <v>0</v>
      </c>
      <c r="H716" s="58">
        <v>0</v>
      </c>
      <c r="I716" s="58">
        <v>7.3568549186155998</v>
      </c>
      <c r="J716" s="58">
        <v>12.173940875813994</v>
      </c>
      <c r="K716" s="58">
        <v>11.866051266040937</v>
      </c>
      <c r="L716" s="58">
        <v>7.1756254020600228</v>
      </c>
      <c r="M716" s="58">
        <v>7.020438379451452</v>
      </c>
    </row>
    <row r="717" spans="1:13">
      <c r="A717" t="s">
        <v>361</v>
      </c>
      <c r="B717" t="s">
        <v>386</v>
      </c>
      <c r="C717" t="s">
        <v>387</v>
      </c>
      <c r="D717" t="s">
        <v>47</v>
      </c>
      <c r="E717" t="s">
        <v>41</v>
      </c>
      <c r="F717" s="56" t="s">
        <v>318</v>
      </c>
      <c r="G717" s="56" t="s">
        <v>318</v>
      </c>
      <c r="H717" s="56" t="s">
        <v>318</v>
      </c>
      <c r="I717" s="58">
        <v>0</v>
      </c>
      <c r="J717" s="58">
        <v>0</v>
      </c>
      <c r="K717" s="58">
        <v>0</v>
      </c>
      <c r="L717" s="58">
        <v>0</v>
      </c>
      <c r="M717" s="58">
        <v>0</v>
      </c>
    </row>
    <row r="718" spans="1:13">
      <c r="A718" t="s">
        <v>361</v>
      </c>
      <c r="B718" t="s">
        <v>388</v>
      </c>
      <c r="C718" t="s">
        <v>389</v>
      </c>
      <c r="D718" t="s">
        <v>47</v>
      </c>
      <c r="E718" t="s">
        <v>41</v>
      </c>
      <c r="F718" s="56" t="s">
        <v>318</v>
      </c>
      <c r="G718" s="56" t="s">
        <v>318</v>
      </c>
      <c r="H718" s="56" t="s">
        <v>318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</row>
    <row r="719" spans="1:13">
      <c r="A719" t="s">
        <v>361</v>
      </c>
      <c r="B719" t="s">
        <v>390</v>
      </c>
      <c r="C719" t="s">
        <v>391</v>
      </c>
      <c r="D719" t="s">
        <v>47</v>
      </c>
      <c r="E719" t="s">
        <v>41</v>
      </c>
      <c r="F719" s="56" t="s">
        <v>318</v>
      </c>
      <c r="G719" s="56" t="s">
        <v>318</v>
      </c>
      <c r="H719" s="56" t="s">
        <v>318</v>
      </c>
      <c r="I719" s="58">
        <v>0</v>
      </c>
      <c r="J719" s="58">
        <v>0</v>
      </c>
      <c r="K719" s="58">
        <v>0</v>
      </c>
      <c r="L719" s="58">
        <v>0</v>
      </c>
      <c r="M719" s="58">
        <v>0</v>
      </c>
    </row>
    <row r="720" spans="1:13">
      <c r="A720" t="s">
        <v>361</v>
      </c>
      <c r="B720" t="s">
        <v>392</v>
      </c>
      <c r="C720" t="s">
        <v>393</v>
      </c>
      <c r="D720" t="s">
        <v>47</v>
      </c>
      <c r="E720" t="s">
        <v>41</v>
      </c>
      <c r="F720" s="56" t="s">
        <v>318</v>
      </c>
      <c r="G720" s="56" t="s">
        <v>318</v>
      </c>
      <c r="H720" s="56" t="s">
        <v>318</v>
      </c>
      <c r="I720" s="58">
        <v>0</v>
      </c>
      <c r="J720" s="58">
        <v>0</v>
      </c>
      <c r="K720" s="58">
        <v>0</v>
      </c>
      <c r="L720" s="58">
        <v>0</v>
      </c>
      <c r="M720" s="58">
        <v>0</v>
      </c>
    </row>
    <row r="721" spans="1:13">
      <c r="A721" t="s">
        <v>361</v>
      </c>
      <c r="B721" t="s">
        <v>394</v>
      </c>
      <c r="C721" t="s">
        <v>395</v>
      </c>
      <c r="D721" t="s">
        <v>47</v>
      </c>
      <c r="E721" t="s">
        <v>41</v>
      </c>
      <c r="F721" s="56" t="s">
        <v>318</v>
      </c>
      <c r="G721" s="56" t="s">
        <v>318</v>
      </c>
      <c r="H721" s="56" t="s">
        <v>318</v>
      </c>
      <c r="I721" s="58">
        <v>0</v>
      </c>
      <c r="J721" s="58">
        <v>0</v>
      </c>
      <c r="K721" s="58">
        <v>0</v>
      </c>
      <c r="L721" s="58">
        <v>0</v>
      </c>
      <c r="M721" s="58">
        <v>0</v>
      </c>
    </row>
    <row r="722" spans="1:13">
      <c r="A722" t="s">
        <v>361</v>
      </c>
      <c r="B722" t="s">
        <v>396</v>
      </c>
      <c r="C722" t="s">
        <v>397</v>
      </c>
      <c r="D722" t="s">
        <v>47</v>
      </c>
      <c r="E722" t="s">
        <v>41</v>
      </c>
      <c r="F722" s="56" t="s">
        <v>318</v>
      </c>
      <c r="G722" s="56" t="s">
        <v>318</v>
      </c>
      <c r="H722" s="56" t="s">
        <v>318</v>
      </c>
      <c r="I722" s="58">
        <v>0</v>
      </c>
      <c r="J722" s="58">
        <v>0</v>
      </c>
      <c r="K722" s="58">
        <v>0</v>
      </c>
      <c r="L722" s="58">
        <v>0</v>
      </c>
      <c r="M722" s="58">
        <v>0</v>
      </c>
    </row>
    <row r="723" spans="1:13">
      <c r="A723" t="s">
        <v>361</v>
      </c>
      <c r="B723" t="s">
        <v>398</v>
      </c>
      <c r="C723" t="s">
        <v>399</v>
      </c>
      <c r="D723" t="s">
        <v>47</v>
      </c>
      <c r="E723" t="s">
        <v>41</v>
      </c>
      <c r="F723" s="56" t="s">
        <v>318</v>
      </c>
      <c r="G723" s="56" t="s">
        <v>318</v>
      </c>
      <c r="H723" s="56" t="s">
        <v>318</v>
      </c>
      <c r="I723" s="58">
        <v>1</v>
      </c>
      <c r="J723" s="58">
        <v>1</v>
      </c>
      <c r="K723" s="58">
        <v>1</v>
      </c>
      <c r="L723" s="58">
        <v>1</v>
      </c>
      <c r="M723" s="58">
        <v>1</v>
      </c>
    </row>
    <row r="724" spans="1:13">
      <c r="A724" t="s">
        <v>361</v>
      </c>
      <c r="B724" t="s">
        <v>400</v>
      </c>
      <c r="C724" t="s">
        <v>401</v>
      </c>
      <c r="D724" t="s">
        <v>47</v>
      </c>
      <c r="E724" t="s">
        <v>41</v>
      </c>
      <c r="F724" s="56" t="s">
        <v>318</v>
      </c>
      <c r="G724" s="56" t="s">
        <v>318</v>
      </c>
      <c r="H724" s="56" t="s">
        <v>318</v>
      </c>
      <c r="I724" s="58">
        <v>1.692895608164606</v>
      </c>
      <c r="J724" s="58">
        <v>1.6759666520829597</v>
      </c>
      <c r="K724" s="58">
        <v>1.6592069855621301</v>
      </c>
      <c r="L724" s="58">
        <v>1.6426149157065086</v>
      </c>
      <c r="M724" s="58">
        <v>1.6261887665494432</v>
      </c>
    </row>
    <row r="725" spans="1:13">
      <c r="A725" t="s">
        <v>361</v>
      </c>
      <c r="B725" t="s">
        <v>402</v>
      </c>
      <c r="C725" t="s">
        <v>403</v>
      </c>
      <c r="D725" t="s">
        <v>47</v>
      </c>
      <c r="E725" t="s">
        <v>41</v>
      </c>
      <c r="F725" s="56" t="s">
        <v>318</v>
      </c>
      <c r="G725" s="56" t="s">
        <v>318</v>
      </c>
      <c r="H725" s="56" t="s">
        <v>318</v>
      </c>
      <c r="I725" s="58">
        <v>0</v>
      </c>
      <c r="J725" s="58">
        <v>0</v>
      </c>
      <c r="K725" s="58">
        <v>0</v>
      </c>
      <c r="L725" s="58">
        <v>0</v>
      </c>
      <c r="M725" s="58">
        <v>0</v>
      </c>
    </row>
    <row r="726" spans="1:13">
      <c r="A726" t="s">
        <v>361</v>
      </c>
      <c r="B726" t="s">
        <v>404</v>
      </c>
      <c r="C726" t="s">
        <v>405</v>
      </c>
      <c r="D726" t="s">
        <v>47</v>
      </c>
      <c r="E726" t="s">
        <v>41</v>
      </c>
      <c r="F726" s="56" t="s">
        <v>318</v>
      </c>
      <c r="G726" s="56" t="s">
        <v>318</v>
      </c>
      <c r="H726" s="56" t="s">
        <v>318</v>
      </c>
      <c r="I726" s="58">
        <v>0</v>
      </c>
      <c r="J726" s="58">
        <v>0</v>
      </c>
      <c r="K726" s="58">
        <v>0</v>
      </c>
      <c r="L726" s="58">
        <v>0</v>
      </c>
      <c r="M726" s="58">
        <v>0</v>
      </c>
    </row>
    <row r="727" spans="1:13">
      <c r="A727" t="s">
        <v>361</v>
      </c>
      <c r="B727" t="s">
        <v>406</v>
      </c>
      <c r="C727" t="s">
        <v>407</v>
      </c>
      <c r="D727" t="s">
        <v>47</v>
      </c>
      <c r="E727" t="s">
        <v>41</v>
      </c>
      <c r="F727" s="56" t="s">
        <v>318</v>
      </c>
      <c r="G727" s="56" t="s">
        <v>318</v>
      </c>
      <c r="H727" s="56" t="s">
        <v>318</v>
      </c>
      <c r="I727" s="58">
        <v>0</v>
      </c>
      <c r="J727" s="58">
        <v>0</v>
      </c>
      <c r="K727" s="58">
        <v>0</v>
      </c>
      <c r="L727" s="58">
        <v>0</v>
      </c>
      <c r="M727" s="58">
        <v>0</v>
      </c>
    </row>
    <row r="728" spans="1:13">
      <c r="A728" t="s">
        <v>361</v>
      </c>
      <c r="B728" t="s">
        <v>408</v>
      </c>
      <c r="C728" t="s">
        <v>409</v>
      </c>
      <c r="D728" t="s">
        <v>47</v>
      </c>
      <c r="E728" t="s">
        <v>41</v>
      </c>
      <c r="F728" s="56" t="s">
        <v>318</v>
      </c>
      <c r="G728" s="56" t="s">
        <v>318</v>
      </c>
      <c r="H728" s="56" t="s">
        <v>318</v>
      </c>
      <c r="I728" s="58">
        <v>0</v>
      </c>
      <c r="J728" s="58">
        <v>0</v>
      </c>
      <c r="K728" s="58">
        <v>0</v>
      </c>
      <c r="L728" s="58">
        <v>0</v>
      </c>
      <c r="M728" s="58">
        <v>0</v>
      </c>
    </row>
    <row r="729" spans="1:13">
      <c r="A729" t="s">
        <v>361</v>
      </c>
      <c r="B729" t="s">
        <v>410</v>
      </c>
      <c r="C729" t="s">
        <v>411</v>
      </c>
      <c r="D729" t="s">
        <v>47</v>
      </c>
      <c r="E729" t="s">
        <v>41</v>
      </c>
      <c r="F729" s="56" t="s">
        <v>318</v>
      </c>
      <c r="G729" s="56" t="s">
        <v>318</v>
      </c>
      <c r="H729" s="56" t="s">
        <v>318</v>
      </c>
      <c r="I729" s="58">
        <v>0</v>
      </c>
      <c r="J729" s="58">
        <v>0</v>
      </c>
      <c r="K729" s="58">
        <v>0</v>
      </c>
      <c r="L729" s="58">
        <v>0</v>
      </c>
      <c r="M729" s="58">
        <v>0</v>
      </c>
    </row>
    <row r="730" spans="1:13">
      <c r="A730" t="s">
        <v>361</v>
      </c>
      <c r="B730" t="s">
        <v>412</v>
      </c>
      <c r="C730" t="s">
        <v>413</v>
      </c>
      <c r="D730" t="s">
        <v>47</v>
      </c>
      <c r="E730" t="s">
        <v>41</v>
      </c>
      <c r="F730" s="56" t="s">
        <v>318</v>
      </c>
      <c r="G730" s="56" t="s">
        <v>318</v>
      </c>
      <c r="H730" s="56" t="s">
        <v>318</v>
      </c>
      <c r="I730" s="58">
        <v>0</v>
      </c>
      <c r="J730" s="58">
        <v>0</v>
      </c>
      <c r="K730" s="58">
        <v>0</v>
      </c>
      <c r="L730" s="58">
        <v>0</v>
      </c>
      <c r="M730" s="58">
        <v>0</v>
      </c>
    </row>
    <row r="731" spans="1:13">
      <c r="A731" t="s">
        <v>361</v>
      </c>
      <c r="B731" t="s">
        <v>414</v>
      </c>
      <c r="C731" t="s">
        <v>415</v>
      </c>
      <c r="D731" t="s">
        <v>47</v>
      </c>
      <c r="E731" t="s">
        <v>41</v>
      </c>
      <c r="F731" s="56" t="s">
        <v>318</v>
      </c>
      <c r="G731" s="56" t="s">
        <v>318</v>
      </c>
      <c r="H731" s="56" t="s">
        <v>318</v>
      </c>
      <c r="I731" s="58">
        <v>0</v>
      </c>
      <c r="J731" s="58">
        <v>0</v>
      </c>
      <c r="K731" s="58">
        <v>0</v>
      </c>
      <c r="L731" s="58">
        <v>0</v>
      </c>
      <c r="M731" s="58">
        <v>0</v>
      </c>
    </row>
    <row r="732" spans="1:13">
      <c r="A732" t="s">
        <v>361</v>
      </c>
      <c r="B732" t="s">
        <v>416</v>
      </c>
      <c r="C732" t="s">
        <v>417</v>
      </c>
      <c r="D732" t="s">
        <v>47</v>
      </c>
      <c r="E732" t="s">
        <v>41</v>
      </c>
      <c r="F732" s="56" t="s">
        <v>318</v>
      </c>
      <c r="G732" s="56" t="s">
        <v>318</v>
      </c>
      <c r="H732" s="56" t="s">
        <v>318</v>
      </c>
      <c r="I732" s="58">
        <v>0</v>
      </c>
      <c r="J732" s="58">
        <v>0</v>
      </c>
      <c r="K732" s="58">
        <v>0</v>
      </c>
      <c r="L732" s="58">
        <v>0</v>
      </c>
      <c r="M732" s="58">
        <v>0</v>
      </c>
    </row>
    <row r="733" spans="1:13">
      <c r="A733" t="s">
        <v>361</v>
      </c>
      <c r="B733" t="s">
        <v>418</v>
      </c>
      <c r="C733" t="s">
        <v>419</v>
      </c>
      <c r="D733" t="s">
        <v>47</v>
      </c>
      <c r="E733" t="s">
        <v>41</v>
      </c>
      <c r="F733" s="56" t="s">
        <v>318</v>
      </c>
      <c r="G733" s="56" t="s">
        <v>318</v>
      </c>
      <c r="H733" s="56" t="s">
        <v>318</v>
      </c>
      <c r="I733" s="58">
        <v>0</v>
      </c>
      <c r="J733" s="58">
        <v>0</v>
      </c>
      <c r="K733" s="58">
        <v>0</v>
      </c>
      <c r="L733" s="58">
        <v>0</v>
      </c>
      <c r="M733" s="58">
        <v>0</v>
      </c>
    </row>
    <row r="734" spans="1:13">
      <c r="A734" t="s">
        <v>361</v>
      </c>
      <c r="B734" t="s">
        <v>420</v>
      </c>
      <c r="C734" t="s">
        <v>421</v>
      </c>
      <c r="D734" t="s">
        <v>47</v>
      </c>
      <c r="E734" t="s">
        <v>41</v>
      </c>
      <c r="F734" s="56" t="s">
        <v>318</v>
      </c>
      <c r="G734" s="56" t="s">
        <v>318</v>
      </c>
      <c r="H734" s="56" t="s">
        <v>318</v>
      </c>
      <c r="I734" s="58">
        <v>0.35899999999999999</v>
      </c>
      <c r="J734" s="58">
        <v>0.35899999999999999</v>
      </c>
      <c r="K734" s="58">
        <v>0.35899999999999999</v>
      </c>
      <c r="L734" s="58">
        <v>0.35899999999999999</v>
      </c>
      <c r="M734" s="58">
        <v>0.35899999999999999</v>
      </c>
    </row>
    <row r="735" spans="1:13">
      <c r="A735" t="s">
        <v>361</v>
      </c>
      <c r="B735" t="s">
        <v>422</v>
      </c>
      <c r="C735" t="s">
        <v>423</v>
      </c>
      <c r="D735" t="s">
        <v>47</v>
      </c>
      <c r="E735" t="s">
        <v>41</v>
      </c>
      <c r="F735" s="56" t="s">
        <v>318</v>
      </c>
      <c r="G735" s="56" t="s">
        <v>318</v>
      </c>
      <c r="H735" s="56" t="s">
        <v>318</v>
      </c>
      <c r="I735" s="58">
        <v>0</v>
      </c>
      <c r="J735" s="58">
        <v>0</v>
      </c>
      <c r="K735" s="58">
        <v>0</v>
      </c>
      <c r="L735" s="58">
        <v>0</v>
      </c>
      <c r="M735" s="58">
        <v>0</v>
      </c>
    </row>
    <row r="736" spans="1:13">
      <c r="A736" t="s">
        <v>361</v>
      </c>
      <c r="B736" t="s">
        <v>424</v>
      </c>
      <c r="C736" t="s">
        <v>425</v>
      </c>
      <c r="D736" t="s">
        <v>47</v>
      </c>
      <c r="E736" t="s">
        <v>41</v>
      </c>
      <c r="F736" s="56" t="s">
        <v>318</v>
      </c>
      <c r="G736" s="56" t="s">
        <v>318</v>
      </c>
      <c r="H736" s="56" t="s">
        <v>318</v>
      </c>
      <c r="I736" s="58">
        <v>0.24399999999999999</v>
      </c>
      <c r="J736" s="58">
        <v>0.24399999999999999</v>
      </c>
      <c r="K736" s="58">
        <v>0.24399999999999999</v>
      </c>
      <c r="L736" s="58">
        <v>0.24399999999999999</v>
      </c>
      <c r="M736" s="58">
        <v>0.24399999999999999</v>
      </c>
    </row>
    <row r="737" spans="1:13">
      <c r="A737" t="s">
        <v>361</v>
      </c>
      <c r="B737" t="s">
        <v>426</v>
      </c>
      <c r="C737" t="s">
        <v>427</v>
      </c>
      <c r="D737" t="s">
        <v>47</v>
      </c>
      <c r="E737" t="s">
        <v>41</v>
      </c>
      <c r="F737" s="56" t="s">
        <v>318</v>
      </c>
      <c r="G737" s="56" t="s">
        <v>318</v>
      </c>
      <c r="H737" s="56" t="s">
        <v>318</v>
      </c>
      <c r="I737" s="58">
        <v>0</v>
      </c>
      <c r="J737" s="58">
        <v>0</v>
      </c>
      <c r="K737" s="58">
        <v>0</v>
      </c>
      <c r="L737" s="58">
        <v>0</v>
      </c>
      <c r="M737" s="58">
        <v>0</v>
      </c>
    </row>
    <row r="738" spans="1:13">
      <c r="A738" t="s">
        <v>361</v>
      </c>
      <c r="B738" t="s">
        <v>428</v>
      </c>
      <c r="C738" t="s">
        <v>429</v>
      </c>
      <c r="D738" t="s">
        <v>47</v>
      </c>
      <c r="E738" t="s">
        <v>41</v>
      </c>
      <c r="F738" s="56" t="s">
        <v>318</v>
      </c>
      <c r="G738" s="56" t="s">
        <v>318</v>
      </c>
      <c r="H738" s="56" t="s">
        <v>318</v>
      </c>
      <c r="I738" s="58">
        <v>0</v>
      </c>
      <c r="J738" s="58">
        <v>0</v>
      </c>
      <c r="K738" s="58">
        <v>0</v>
      </c>
      <c r="L738" s="58">
        <v>0</v>
      </c>
      <c r="M738" s="58">
        <v>0</v>
      </c>
    </row>
    <row r="739" spans="1:13">
      <c r="A739" t="s">
        <v>361</v>
      </c>
      <c r="B739" t="s">
        <v>430</v>
      </c>
      <c r="C739" t="s">
        <v>431</v>
      </c>
      <c r="D739" t="s">
        <v>47</v>
      </c>
      <c r="E739" t="s">
        <v>41</v>
      </c>
      <c r="F739" s="56" t="s">
        <v>318</v>
      </c>
      <c r="G739" s="56" t="s">
        <v>318</v>
      </c>
      <c r="H739" s="56" t="s">
        <v>318</v>
      </c>
      <c r="I739" s="58">
        <v>2.3279709451905141E-2</v>
      </c>
      <c r="J739" s="58">
        <v>2.3133300246784044E-2</v>
      </c>
      <c r="K739" s="58">
        <v>-9.1061767566101084E-2</v>
      </c>
      <c r="L739" s="58">
        <v>2.2844859471775093E-2</v>
      </c>
      <c r="M739" s="58">
        <v>2.2702798766455305E-2</v>
      </c>
    </row>
    <row r="740" spans="1:13">
      <c r="A740" t="s">
        <v>361</v>
      </c>
      <c r="B740" t="s">
        <v>432</v>
      </c>
      <c r="C740" t="s">
        <v>433</v>
      </c>
      <c r="D740" t="s">
        <v>47</v>
      </c>
      <c r="E740" t="s">
        <v>41</v>
      </c>
      <c r="F740" s="56" t="s">
        <v>318</v>
      </c>
      <c r="G740" s="56" t="s">
        <v>318</v>
      </c>
      <c r="H740" s="56" t="s">
        <v>318</v>
      </c>
      <c r="I740" s="58">
        <v>0.83983720629742331</v>
      </c>
      <c r="J740" s="58">
        <v>0.88154724204642287</v>
      </c>
      <c r="K740" s="58">
        <v>0.92551187432239546</v>
      </c>
      <c r="L740" s="58">
        <v>0.97173110312534072</v>
      </c>
      <c r="M740" s="58">
        <v>0.9116850081101574</v>
      </c>
    </row>
    <row r="741" spans="1:13">
      <c r="A741" t="s">
        <v>361</v>
      </c>
      <c r="B741" t="s">
        <v>434</v>
      </c>
      <c r="C741" t="s">
        <v>435</v>
      </c>
      <c r="D741" t="s">
        <v>47</v>
      </c>
      <c r="E741" t="s">
        <v>41</v>
      </c>
      <c r="F741" s="56" t="s">
        <v>318</v>
      </c>
      <c r="G741" s="56" t="s">
        <v>318</v>
      </c>
      <c r="H741" s="56" t="s">
        <v>318</v>
      </c>
      <c r="I741" s="58">
        <v>3.8672952605533904E-2</v>
      </c>
      <c r="J741" s="58">
        <v>3.8429733236221772E-2</v>
      </c>
      <c r="K741" s="58">
        <v>-0.15127454354769762</v>
      </c>
      <c r="L741" s="58">
        <v>3.7950566756740141E-2</v>
      </c>
      <c r="M741" s="58">
        <v>3.7714571245915963E-2</v>
      </c>
    </row>
    <row r="742" spans="1:13">
      <c r="A742" t="s">
        <v>361</v>
      </c>
      <c r="B742" t="s">
        <v>436</v>
      </c>
      <c r="C742" t="s">
        <v>437</v>
      </c>
      <c r="D742" t="s">
        <v>47</v>
      </c>
      <c r="E742" t="s">
        <v>41</v>
      </c>
      <c r="F742" s="56" t="s">
        <v>318</v>
      </c>
      <c r="G742" s="56" t="s">
        <v>318</v>
      </c>
      <c r="H742" s="56" t="s">
        <v>318</v>
      </c>
      <c r="I742" s="58">
        <v>1.3951627937025766</v>
      </c>
      <c r="J742" s="58">
        <v>1.4644527579535771</v>
      </c>
      <c r="K742" s="58">
        <v>1.5374881256776045</v>
      </c>
      <c r="L742" s="58">
        <v>1.614268896874659</v>
      </c>
      <c r="M742" s="58">
        <v>1.5145185202014855</v>
      </c>
    </row>
    <row r="743" spans="1:13">
      <c r="A743" t="s">
        <v>361</v>
      </c>
      <c r="B743" t="s">
        <v>438</v>
      </c>
      <c r="C743" t="s">
        <v>439</v>
      </c>
      <c r="D743" t="s">
        <v>47</v>
      </c>
      <c r="E743" t="s">
        <v>41</v>
      </c>
      <c r="F743" s="56" t="s">
        <v>318</v>
      </c>
      <c r="G743" s="56" t="s">
        <v>318</v>
      </c>
      <c r="H743" s="56" t="s">
        <v>318</v>
      </c>
      <c r="I743" s="58">
        <v>0</v>
      </c>
      <c r="J743" s="58">
        <v>0</v>
      </c>
      <c r="K743" s="58">
        <v>0</v>
      </c>
      <c r="L743" s="58">
        <v>0</v>
      </c>
      <c r="M743" s="58">
        <v>0</v>
      </c>
    </row>
    <row r="744" spans="1:13">
      <c r="A744" t="s">
        <v>361</v>
      </c>
      <c r="B744" t="s">
        <v>440</v>
      </c>
      <c r="C744" t="s">
        <v>441</v>
      </c>
      <c r="D744" t="s">
        <v>47</v>
      </c>
      <c r="E744" t="s">
        <v>41</v>
      </c>
      <c r="F744" s="56" t="s">
        <v>318</v>
      </c>
      <c r="G744" s="56" t="s">
        <v>318</v>
      </c>
      <c r="H744" s="56" t="s">
        <v>318</v>
      </c>
      <c r="I744" s="58">
        <v>0</v>
      </c>
      <c r="J744" s="58">
        <v>0</v>
      </c>
      <c r="K744" s="58">
        <v>0</v>
      </c>
      <c r="L744" s="58">
        <v>0</v>
      </c>
      <c r="M744" s="58">
        <v>0</v>
      </c>
    </row>
    <row r="745" spans="1:13">
      <c r="A745" t="s">
        <v>361</v>
      </c>
      <c r="B745" t="s">
        <v>442</v>
      </c>
      <c r="C745" t="s">
        <v>443</v>
      </c>
      <c r="D745" t="s">
        <v>47</v>
      </c>
      <c r="E745" t="s">
        <v>41</v>
      </c>
      <c r="F745" s="56" t="s">
        <v>318</v>
      </c>
      <c r="G745" s="56" t="s">
        <v>318</v>
      </c>
      <c r="H745" s="56" t="s">
        <v>318</v>
      </c>
      <c r="I745" s="58">
        <v>0</v>
      </c>
      <c r="J745" s="58">
        <v>0</v>
      </c>
      <c r="K745" s="58">
        <v>0</v>
      </c>
      <c r="L745" s="58">
        <v>0</v>
      </c>
      <c r="M745" s="58">
        <v>0</v>
      </c>
    </row>
    <row r="746" spans="1:13">
      <c r="A746" t="s">
        <v>361</v>
      </c>
      <c r="B746" t="s">
        <v>444</v>
      </c>
      <c r="C746" t="s">
        <v>445</v>
      </c>
      <c r="D746" t="s">
        <v>47</v>
      </c>
      <c r="E746" t="s">
        <v>41</v>
      </c>
      <c r="F746" s="56" t="s">
        <v>318</v>
      </c>
      <c r="G746" s="56" t="s">
        <v>318</v>
      </c>
      <c r="H746" s="56" t="s">
        <v>318</v>
      </c>
      <c r="I746" s="58">
        <v>0</v>
      </c>
      <c r="J746" s="58">
        <v>0</v>
      </c>
      <c r="K746" s="58">
        <v>0</v>
      </c>
      <c r="L746" s="58">
        <v>0</v>
      </c>
      <c r="M746" s="58">
        <v>0</v>
      </c>
    </row>
    <row r="747" spans="1:13">
      <c r="A747" t="s">
        <v>361</v>
      </c>
      <c r="B747" t="s">
        <v>446</v>
      </c>
      <c r="C747" t="s">
        <v>447</v>
      </c>
      <c r="D747" t="s">
        <v>47</v>
      </c>
      <c r="E747" t="s">
        <v>41</v>
      </c>
      <c r="F747" s="56" t="s">
        <v>318</v>
      </c>
      <c r="G747" s="56" t="s">
        <v>318</v>
      </c>
      <c r="H747" s="56" t="s">
        <v>318</v>
      </c>
      <c r="I747" s="56" t="s">
        <v>318</v>
      </c>
      <c r="J747" s="56" t="s">
        <v>318</v>
      </c>
      <c r="K747" s="56" t="s">
        <v>318</v>
      </c>
      <c r="L747" s="56" t="s">
        <v>318</v>
      </c>
      <c r="M747" s="56" t="s">
        <v>318</v>
      </c>
    </row>
    <row r="748" spans="1:13">
      <c r="A748" t="s">
        <v>361</v>
      </c>
      <c r="B748" t="s">
        <v>448</v>
      </c>
      <c r="C748" t="s">
        <v>449</v>
      </c>
      <c r="D748" t="s">
        <v>47</v>
      </c>
      <c r="E748" t="s">
        <v>41</v>
      </c>
      <c r="F748" s="56" t="s">
        <v>318</v>
      </c>
      <c r="G748" s="56" t="s">
        <v>318</v>
      </c>
      <c r="H748" s="56" t="s">
        <v>318</v>
      </c>
      <c r="I748" s="56" t="s">
        <v>318</v>
      </c>
      <c r="J748" s="56" t="s">
        <v>318</v>
      </c>
      <c r="K748" s="56" t="s">
        <v>318</v>
      </c>
      <c r="L748" s="56" t="s">
        <v>318</v>
      </c>
      <c r="M748" s="56" t="s">
        <v>318</v>
      </c>
    </row>
    <row r="749" spans="1:13">
      <c r="A749" t="s">
        <v>361</v>
      </c>
      <c r="B749" t="s">
        <v>450</v>
      </c>
      <c r="C749" t="s">
        <v>451</v>
      </c>
      <c r="D749" t="s">
        <v>47</v>
      </c>
      <c r="E749" t="s">
        <v>41</v>
      </c>
      <c r="F749" s="56" t="s">
        <v>318</v>
      </c>
      <c r="G749" s="56" t="s">
        <v>318</v>
      </c>
      <c r="H749" s="56" t="s">
        <v>318</v>
      </c>
      <c r="I749" s="56" t="s">
        <v>318</v>
      </c>
      <c r="J749" s="56" t="s">
        <v>318</v>
      </c>
      <c r="K749" s="56" t="s">
        <v>318</v>
      </c>
      <c r="L749" s="56" t="s">
        <v>318</v>
      </c>
      <c r="M749" s="56" t="s">
        <v>318</v>
      </c>
    </row>
    <row r="750" spans="1:13">
      <c r="A750" t="s">
        <v>361</v>
      </c>
      <c r="B750" t="s">
        <v>452</v>
      </c>
      <c r="C750" t="s">
        <v>453</v>
      </c>
      <c r="D750" t="s">
        <v>47</v>
      </c>
      <c r="E750" t="s">
        <v>41</v>
      </c>
      <c r="F750" s="56" t="s">
        <v>318</v>
      </c>
      <c r="G750" s="56" t="s">
        <v>318</v>
      </c>
      <c r="H750" s="56" t="s">
        <v>318</v>
      </c>
      <c r="I750" s="56" t="s">
        <v>318</v>
      </c>
      <c r="J750" s="56" t="s">
        <v>318</v>
      </c>
      <c r="K750" s="56" t="s">
        <v>318</v>
      </c>
      <c r="L750" s="56" t="s">
        <v>318</v>
      </c>
      <c r="M750" s="56" t="s">
        <v>318</v>
      </c>
    </row>
    <row r="751" spans="1:13">
      <c r="A751" t="s">
        <v>361</v>
      </c>
      <c r="B751" t="s">
        <v>454</v>
      </c>
      <c r="C751" t="s">
        <v>455</v>
      </c>
      <c r="D751" t="s">
        <v>47</v>
      </c>
      <c r="E751" t="s">
        <v>41</v>
      </c>
      <c r="F751" s="56" t="s">
        <v>318</v>
      </c>
      <c r="G751" s="56" t="s">
        <v>318</v>
      </c>
      <c r="H751" s="56" t="s">
        <v>318</v>
      </c>
      <c r="I751" s="56" t="s">
        <v>318</v>
      </c>
      <c r="J751" s="56" t="s">
        <v>318</v>
      </c>
      <c r="K751" s="56" t="s">
        <v>318</v>
      </c>
      <c r="L751" s="56" t="s">
        <v>318</v>
      </c>
      <c r="M751" s="56" t="s">
        <v>318</v>
      </c>
    </row>
    <row r="752" spans="1:13">
      <c r="A752" t="s">
        <v>361</v>
      </c>
      <c r="B752" t="s">
        <v>456</v>
      </c>
      <c r="C752" t="s">
        <v>457</v>
      </c>
      <c r="D752" t="s">
        <v>47</v>
      </c>
      <c r="E752" t="s">
        <v>41</v>
      </c>
      <c r="F752" s="56" t="s">
        <v>318</v>
      </c>
      <c r="G752" s="56" t="s">
        <v>318</v>
      </c>
      <c r="H752" s="56" t="s">
        <v>318</v>
      </c>
      <c r="I752" s="56" t="s">
        <v>318</v>
      </c>
      <c r="J752" s="56" t="s">
        <v>318</v>
      </c>
      <c r="K752" s="56" t="s">
        <v>318</v>
      </c>
      <c r="L752" s="56" t="s">
        <v>318</v>
      </c>
      <c r="M752" s="56" t="s">
        <v>318</v>
      </c>
    </row>
    <row r="753" spans="1:13">
      <c r="A753" t="s">
        <v>361</v>
      </c>
      <c r="B753" t="s">
        <v>458</v>
      </c>
      <c r="C753" t="s">
        <v>459</v>
      </c>
      <c r="D753" t="s">
        <v>47</v>
      </c>
      <c r="E753" t="s">
        <v>41</v>
      </c>
      <c r="F753" s="56" t="s">
        <v>318</v>
      </c>
      <c r="G753" s="56" t="s">
        <v>318</v>
      </c>
      <c r="H753" s="56" t="s">
        <v>318</v>
      </c>
      <c r="I753" s="56" t="s">
        <v>318</v>
      </c>
      <c r="J753" s="56" t="s">
        <v>318</v>
      </c>
      <c r="K753" s="56" t="s">
        <v>318</v>
      </c>
      <c r="L753" s="56" t="s">
        <v>318</v>
      </c>
      <c r="M753" s="56" t="s">
        <v>318</v>
      </c>
    </row>
    <row r="754" spans="1:13">
      <c r="A754" t="s">
        <v>361</v>
      </c>
      <c r="B754" t="s">
        <v>460</v>
      </c>
      <c r="C754" t="s">
        <v>461</v>
      </c>
      <c r="D754" t="s">
        <v>47</v>
      </c>
      <c r="E754" t="s">
        <v>41</v>
      </c>
      <c r="F754" s="56" t="s">
        <v>318</v>
      </c>
      <c r="G754" s="56" t="s">
        <v>318</v>
      </c>
      <c r="H754" s="56" t="s">
        <v>318</v>
      </c>
      <c r="I754" s="56" t="s">
        <v>318</v>
      </c>
      <c r="J754" s="56" t="s">
        <v>318</v>
      </c>
      <c r="K754" s="56" t="s">
        <v>318</v>
      </c>
      <c r="L754" s="56" t="s">
        <v>318</v>
      </c>
      <c r="M754" s="56" t="s">
        <v>318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FF9B-AC5E-44C9-A670-339453DFF94A}">
  <sheetPr codeName="Sheet12">
    <tabColor rgb="FFFFDB8E"/>
  </sheetPr>
  <dimension ref="A2:M754"/>
  <sheetViews>
    <sheetView zoomScale="80" zoomScaleNormal="80" workbookViewId="0"/>
  </sheetViews>
  <sheetFormatPr defaultRowHeight="12.75"/>
  <cols>
    <col min="2" max="2" width="48.5703125" bestFit="1" customWidth="1"/>
  </cols>
  <sheetData>
    <row r="2" spans="1:13">
      <c r="A2" t="str">
        <f>'F_Inputs - allowance'!A2</f>
        <v>Acronym</v>
      </c>
      <c r="B2" t="str">
        <f>'F_Inputs - allowance'!B2</f>
        <v>Reference</v>
      </c>
      <c r="C2" t="str">
        <f>'F_Inputs - allowance'!C2</f>
        <v>Item description</v>
      </c>
      <c r="D2" t="str">
        <f>'F_Inputs - allowance'!D2</f>
        <v>Unit</v>
      </c>
      <c r="E2" t="str">
        <f>'F_Inputs - allowance'!E2</f>
        <v>Model</v>
      </c>
      <c r="F2" t="str">
        <f>'F_Inputs - allowance'!F2</f>
        <v>2022-23</v>
      </c>
      <c r="G2" t="str">
        <f>'F_Inputs - allowance'!G2</f>
        <v>2023-24</v>
      </c>
      <c r="H2" t="str">
        <f>'F_Inputs - allowance'!H2</f>
        <v>2024-25</v>
      </c>
      <c r="I2" t="str">
        <f>'F_Inputs - allowance'!I2</f>
        <v>2025-26</v>
      </c>
      <c r="J2" t="str">
        <f>'F_Inputs - allowance'!J2</f>
        <v>2026-27</v>
      </c>
      <c r="K2" t="str">
        <f>'F_Inputs - allowance'!K2</f>
        <v>2027-28</v>
      </c>
      <c r="L2" t="str">
        <f>'F_Inputs - allowance'!L2</f>
        <v>2028-29</v>
      </c>
      <c r="M2" t="str">
        <f>'F_Inputs - allowance'!M2</f>
        <v>2029-30</v>
      </c>
    </row>
    <row r="7" spans="1:13">
      <c r="A7" t="str">
        <f>'F_Inputs - allowance'!A7</f>
        <v>ANH</v>
      </c>
      <c r="B7" t="str">
        <f>'F_Inputs - allowance'!B7</f>
        <v>PR24CA02_BASE_WR</v>
      </c>
      <c r="C7" t="str">
        <f>'F_Inputs - allowance'!C7</f>
        <v>Final modelled base cost allowance for Water Resources</v>
      </c>
      <c r="D7" t="str">
        <f>'F_Inputs - allowance'!D7</f>
        <v>£m</v>
      </c>
      <c r="E7" t="str">
        <f>'F_Inputs - allowance'!E7</f>
        <v>Price Review 2024</v>
      </c>
    </row>
    <row r="8" spans="1:13">
      <c r="A8" t="str">
        <f>'F_Inputs - allowance'!A8</f>
        <v>ANH</v>
      </c>
      <c r="B8" t="str">
        <f>'F_Inputs - allowance'!B8</f>
        <v>PR24CA02_BASE_WNP</v>
      </c>
      <c r="C8" t="str">
        <f>'F_Inputs - allowance'!C8</f>
        <v>Final modelled base cost allowance for Network Plus Water</v>
      </c>
      <c r="D8" t="str">
        <f>'F_Inputs - allowance'!D8</f>
        <v>£m</v>
      </c>
      <c r="E8" t="str">
        <f>'F_Inputs - allowance'!E8</f>
        <v>Price Review 2024</v>
      </c>
    </row>
    <row r="9" spans="1:13">
      <c r="A9" t="str">
        <f>'F_Inputs - allowance'!A9</f>
        <v>ANH</v>
      </c>
      <c r="B9" t="str">
        <f>'F_Inputs - allowance'!B9</f>
        <v>PR24CA02_BASE_WWNP</v>
      </c>
      <c r="C9" t="str">
        <f>'F_Inputs - allowance'!C9</f>
        <v>Final modelled base cost allowance for Wastewater Network Plus</v>
      </c>
      <c r="D9" t="str">
        <f>'F_Inputs - allowance'!D9</f>
        <v>£m</v>
      </c>
      <c r="E9" t="str">
        <f>'F_Inputs - allowance'!E9</f>
        <v>Price Review 2024</v>
      </c>
    </row>
    <row r="10" spans="1:13">
      <c r="A10" t="str">
        <f>'F_Inputs - allowance'!A10</f>
        <v>ANH</v>
      </c>
      <c r="B10" t="str">
        <f>'F_Inputs - allowance'!B10</f>
        <v>PR24CA02_BASE_BIO</v>
      </c>
      <c r="C10" t="str">
        <f>'F_Inputs - allowance'!C10</f>
        <v>Final modelled base cost allowance for Bioresources</v>
      </c>
      <c r="D10" t="str">
        <f>'F_Inputs - allowance'!D10</f>
        <v>£m</v>
      </c>
      <c r="E10" t="str">
        <f>'F_Inputs - allowance'!E10</f>
        <v>Price Review 2024</v>
      </c>
    </row>
    <row r="11" spans="1:13">
      <c r="A11" t="str">
        <f>'F_Inputs - allowance'!A11</f>
        <v>ANH</v>
      </c>
      <c r="B11" t="str">
        <f>'F_Inputs - allowance'!B11</f>
        <v>PR24CA14_WW_TOTAL_ENHANCEMENT_ALLOW_TOT</v>
      </c>
      <c r="C11" t="str">
        <f>'F_Inputs - allowance'!C11</f>
        <v>PR24 final wastewater enhancement totex allowance- total enhancement expenditure</v>
      </c>
      <c r="D11" t="str">
        <f>'F_Inputs - allowance'!D11</f>
        <v>£m</v>
      </c>
      <c r="E11" t="str">
        <f>'F_Inputs - allowance'!E11</f>
        <v>Price Review 2024</v>
      </c>
    </row>
    <row r="12" spans="1:13">
      <c r="A12" t="str">
        <f>'F_Inputs - allowance'!A12</f>
        <v>ANH</v>
      </c>
      <c r="B12" t="str">
        <f>'F_Inputs - allowance'!B12</f>
        <v>PR24CA14_W_TOTAL_ENHANCEMENT_ALLOW_TOT</v>
      </c>
      <c r="C12" t="str">
        <f>'F_Inputs - allowance'!C12</f>
        <v>PR24 final water enhancement totex allowance- total enhancement expenditure</v>
      </c>
      <c r="D12" t="str">
        <f>'F_Inputs - allowance'!D12</f>
        <v>£m</v>
      </c>
      <c r="E12" t="str">
        <f>'F_Inputs - allowance'!E12</f>
        <v>Price Review 2024</v>
      </c>
    </row>
    <row r="13" spans="1:13">
      <c r="A13" t="str">
        <f>'F_Inputs - allowance'!A13</f>
        <v>ANH</v>
      </c>
      <c r="B13" t="str">
        <f>'F_Inputs - allowance'!B13</f>
        <v>C_PR24CA_RR2_001ADDN1_PR24</v>
      </c>
      <c r="C13" t="str">
        <f>'F_Inputs - allowance'!C13</f>
        <v>Ofwat - Gross capital expenditure - including g&amp;c and cost sharing - real (ADDN1)</v>
      </c>
      <c r="D13" t="str">
        <f>'F_Inputs - allowance'!D13</f>
        <v>£m</v>
      </c>
      <c r="E13" t="str">
        <f>'F_Inputs - allowance'!E13</f>
        <v>Price Review 2024</v>
      </c>
    </row>
    <row r="14" spans="1:13">
      <c r="A14" t="str">
        <f>'F_Inputs - allowance'!A14</f>
        <v>ANH</v>
      </c>
      <c r="B14" t="str">
        <f>'F_Inputs - allowance'!B14</f>
        <v>C_PR24CA_RR2_002ADDN1_PR24</v>
      </c>
      <c r="C14" t="str">
        <f>'F_Inputs - allowance'!C14</f>
        <v>Ofwat - Total gross operational expenditure including cost sharing - real (ADDN1)</v>
      </c>
      <c r="D14" t="str">
        <f>'F_Inputs - allowance'!D14</f>
        <v>£m</v>
      </c>
      <c r="E14" t="str">
        <f>'F_Inputs - allowance'!E14</f>
        <v>Price Review 2024</v>
      </c>
    </row>
    <row r="15" spans="1:13">
      <c r="A15" t="str">
        <f>'F_Inputs - allowance'!A15</f>
        <v>ANH</v>
      </c>
      <c r="B15" t="str">
        <f>'F_Inputs - allowance'!B15</f>
        <v>C_PR24CA15_DSDIVCAPEX_PC_WN</v>
      </c>
      <c r="C15" t="str">
        <f>'F_Inputs - allowance'!C15</f>
        <v>DS &amp; diversions costs -WN - capex - price control total</v>
      </c>
      <c r="D15" t="str">
        <f>'F_Inputs - allowance'!D15</f>
        <v>£m</v>
      </c>
      <c r="E15" t="str">
        <f>'F_Inputs - allowance'!E15</f>
        <v>Price Review 2024</v>
      </c>
    </row>
    <row r="16" spans="1:13">
      <c r="A16" t="str">
        <f>'F_Inputs - allowance'!A16</f>
        <v>ANH</v>
      </c>
      <c r="B16" t="str">
        <f>'F_Inputs - allowance'!B16</f>
        <v>C_PR24CA15_DSDIVOPEX_PC_WN</v>
      </c>
      <c r="C16" t="str">
        <f>'F_Inputs - allowance'!C16</f>
        <v>DS &amp; diversions costs -WN - opex - price control total</v>
      </c>
      <c r="D16" t="str">
        <f>'F_Inputs - allowance'!D16</f>
        <v>£m</v>
      </c>
      <c r="E16" t="str">
        <f>'F_Inputs - allowance'!E16</f>
        <v>Price Review 2024</v>
      </c>
    </row>
    <row r="17" spans="1:5">
      <c r="A17" t="str">
        <f>'F_Inputs - allowance'!A17</f>
        <v>ANH</v>
      </c>
      <c r="B17" t="str">
        <f>'F_Inputs - allowance'!B17</f>
        <v>C_PR24CA15_DSDIVCAPEX_PC_WWN</v>
      </c>
      <c r="C17" t="str">
        <f>'F_Inputs - allowance'!C17</f>
        <v>DS &amp; diversions costs -WWN - capex - price control total</v>
      </c>
      <c r="D17" t="str">
        <f>'F_Inputs - allowance'!D17</f>
        <v>£m</v>
      </c>
      <c r="E17" t="str">
        <f>'F_Inputs - allowance'!E17</f>
        <v>Price Review 2024</v>
      </c>
    </row>
    <row r="18" spans="1:5">
      <c r="A18" t="str">
        <f>'F_Inputs - allowance'!A18</f>
        <v>ANH</v>
      </c>
      <c r="B18" t="str">
        <f>'F_Inputs - allowance'!B18</f>
        <v>C_PR24CA15_DSDIVOPEX_PC_WWN</v>
      </c>
      <c r="C18" t="str">
        <f>'F_Inputs - allowance'!C18</f>
        <v>DS &amp; diversions costs -WWN - opex - price control total</v>
      </c>
      <c r="D18" t="str">
        <f>'F_Inputs - allowance'!D18</f>
        <v>£m</v>
      </c>
      <c r="E18" t="str">
        <f>'F_Inputs - allowance'!E18</f>
        <v>Price Review 2024</v>
      </c>
    </row>
    <row r="19" spans="1:5">
      <c r="A19" t="str">
        <f>'F_Inputs - allowance'!A19</f>
        <v>ANH</v>
      </c>
      <c r="B19" t="str">
        <f>'F_Inputs - allowance'!B19</f>
        <v>C_PR24CA15_DSDIVCAPEX_NPC_WN</v>
      </c>
      <c r="C19" t="str">
        <f>'F_Inputs - allowance'!C19</f>
        <v>DS &amp; diversions costs -WN - capex - non-price control total</v>
      </c>
      <c r="D19" t="str">
        <f>'F_Inputs - allowance'!D19</f>
        <v>£m</v>
      </c>
      <c r="E19" t="str">
        <f>'F_Inputs - allowance'!E19</f>
        <v>Price Review 2024</v>
      </c>
    </row>
    <row r="20" spans="1:5">
      <c r="A20" t="str">
        <f>'F_Inputs - allowance'!A20</f>
        <v>ANH</v>
      </c>
      <c r="B20" t="str">
        <f>'F_Inputs - allowance'!B20</f>
        <v>C_PR24CA15_DSDIVOPEX_NPC_WN</v>
      </c>
      <c r="C20" t="str">
        <f>'F_Inputs - allowance'!C20</f>
        <v>DS &amp; diversions costs -WN - opex - non-price control total</v>
      </c>
      <c r="D20" t="str">
        <f>'F_Inputs - allowance'!D20</f>
        <v>£m</v>
      </c>
      <c r="E20" t="str">
        <f>'F_Inputs - allowance'!E20</f>
        <v>Price Review 2024</v>
      </c>
    </row>
    <row r="21" spans="1:5">
      <c r="A21" t="str">
        <f>'F_Inputs - allowance'!A21</f>
        <v>ANH</v>
      </c>
      <c r="B21" t="str">
        <f>'F_Inputs - allowance'!B21</f>
        <v>C_PR24CA15_DSDIVCAPEX_NPC_WWN</v>
      </c>
      <c r="C21" t="str">
        <f>'F_Inputs - allowance'!C21</f>
        <v>DS &amp; diversions costs -WWN - capex - non-price control total</v>
      </c>
      <c r="D21" t="str">
        <f>'F_Inputs - allowance'!D21</f>
        <v>£m</v>
      </c>
      <c r="E21" t="str">
        <f>'F_Inputs - allowance'!E21</f>
        <v>Price Review 2024</v>
      </c>
    </row>
    <row r="22" spans="1:5">
      <c r="A22" t="str">
        <f>'F_Inputs - allowance'!A22</f>
        <v>ANH</v>
      </c>
      <c r="B22" t="str">
        <f>'F_Inputs - allowance'!B22</f>
        <v>C_PR24CA15_DSDIVOPEX_NPC_WWN</v>
      </c>
      <c r="C22" t="str">
        <f>'F_Inputs - allowance'!C22</f>
        <v>DS &amp; diversions costs -WWN - opex - non-price control total</v>
      </c>
      <c r="D22" t="str">
        <f>'F_Inputs - allowance'!D22</f>
        <v>£m</v>
      </c>
      <c r="E22" t="str">
        <f>'F_Inputs - allowance'!E22</f>
        <v>Price Review 2024</v>
      </c>
    </row>
    <row r="23" spans="1:5">
      <c r="A23" t="str">
        <f>'F_Inputs - allowance'!A23</f>
        <v>ANH</v>
      </c>
      <c r="B23" t="str">
        <f>'F_Inputs - allowance'!B23</f>
        <v>C_PR24CA15_3PCAPEX_PC_WR</v>
      </c>
      <c r="C23" t="str">
        <f>'F_Inputs - allowance'!C23</f>
        <v>Third party services costs - WR - capex - price control</v>
      </c>
      <c r="D23" t="str">
        <f>'F_Inputs - allowance'!D23</f>
        <v>£m</v>
      </c>
      <c r="E23" t="str">
        <f>'F_Inputs - allowance'!E23</f>
        <v>Price Review 2024</v>
      </c>
    </row>
    <row r="24" spans="1:5">
      <c r="A24" t="str">
        <f>'F_Inputs - allowance'!A24</f>
        <v>ANH</v>
      </c>
      <c r="B24" t="str">
        <f>'F_Inputs - allowance'!B24</f>
        <v>C_PR24CA15_3POPEX_PC_WR</v>
      </c>
      <c r="C24" t="str">
        <f>'F_Inputs - allowance'!C24</f>
        <v>Third party services costs - WR - opex - price control</v>
      </c>
      <c r="D24" t="str">
        <f>'F_Inputs - allowance'!D24</f>
        <v>£m</v>
      </c>
      <c r="E24" t="str">
        <f>'F_Inputs - allowance'!E24</f>
        <v>Price Review 2024</v>
      </c>
    </row>
    <row r="25" spans="1:5">
      <c r="A25" t="str">
        <f>'F_Inputs - allowance'!A25</f>
        <v>ANH</v>
      </c>
      <c r="B25" t="str">
        <f>'F_Inputs - allowance'!B25</f>
        <v>C_PR24CA15_3PCAPEX_PC_WN</v>
      </c>
      <c r="C25" t="str">
        <f>'F_Inputs - allowance'!C25</f>
        <v>Third party services costs - WN - capex - price control</v>
      </c>
      <c r="D25" t="str">
        <f>'F_Inputs - allowance'!D25</f>
        <v>£m</v>
      </c>
      <c r="E25" t="str">
        <f>'F_Inputs - allowance'!E25</f>
        <v>Price Review 2024</v>
      </c>
    </row>
    <row r="26" spans="1:5">
      <c r="A26" t="str">
        <f>'F_Inputs - allowance'!A26</f>
        <v>ANH</v>
      </c>
      <c r="B26" t="str">
        <f>'F_Inputs - allowance'!B26</f>
        <v>C_PR24CA15_3POPEX_PC_WN</v>
      </c>
      <c r="C26" t="str">
        <f>'F_Inputs - allowance'!C26</f>
        <v>Third party services costs - WN - opex - price control</v>
      </c>
      <c r="D26" t="str">
        <f>'F_Inputs - allowance'!D26</f>
        <v>£m</v>
      </c>
      <c r="E26" t="str">
        <f>'F_Inputs - allowance'!E26</f>
        <v>Price Review 2024</v>
      </c>
    </row>
    <row r="27" spans="1:5">
      <c r="A27" t="str">
        <f>'F_Inputs - allowance'!A27</f>
        <v>ANH</v>
      </c>
      <c r="B27" t="str">
        <f>'F_Inputs - allowance'!B27</f>
        <v>C_PR24CA15_3PCAPEX_PC_WWN</v>
      </c>
      <c r="C27" t="str">
        <f>'F_Inputs - allowance'!C27</f>
        <v>Third party services costs - WWN - capex - price control</v>
      </c>
      <c r="D27" t="str">
        <f>'F_Inputs - allowance'!D27</f>
        <v>£m</v>
      </c>
      <c r="E27" t="str">
        <f>'F_Inputs - allowance'!E27</f>
        <v>Price Review 2024</v>
      </c>
    </row>
    <row r="28" spans="1:5">
      <c r="A28" t="str">
        <f>'F_Inputs - allowance'!A28</f>
        <v>ANH</v>
      </c>
      <c r="B28" t="str">
        <f>'F_Inputs - allowance'!B28</f>
        <v>C_PR24CA15_3POPEX_PC_WWN</v>
      </c>
      <c r="C28" t="str">
        <f>'F_Inputs - allowance'!C28</f>
        <v>Third party services costs - WWN - opex - price control</v>
      </c>
      <c r="D28" t="str">
        <f>'F_Inputs - allowance'!D28</f>
        <v>£m</v>
      </c>
      <c r="E28" t="str">
        <f>'F_Inputs - allowance'!E28</f>
        <v>Price Review 2024</v>
      </c>
    </row>
    <row r="29" spans="1:5">
      <c r="A29" t="str">
        <f>'F_Inputs - allowance'!A29</f>
        <v>ANH</v>
      </c>
      <c r="B29" t="str">
        <f>'F_Inputs - allowance'!B29</f>
        <v>C_PR24CA15_3PCAPEX_NPC_WR</v>
      </c>
      <c r="C29" t="str">
        <f>'F_Inputs - allowance'!C29</f>
        <v>Third party services costs - WR - capex - non-price control</v>
      </c>
      <c r="D29" t="str">
        <f>'F_Inputs - allowance'!D29</f>
        <v>£m</v>
      </c>
      <c r="E29" t="str">
        <f>'F_Inputs - allowance'!E29</f>
        <v>Price Review 2024</v>
      </c>
    </row>
    <row r="30" spans="1:5">
      <c r="A30" t="str">
        <f>'F_Inputs - allowance'!A30</f>
        <v>ANH</v>
      </c>
      <c r="B30" t="str">
        <f>'F_Inputs - allowance'!B30</f>
        <v>C_PR24CA15_3POPEX_NPC_WR</v>
      </c>
      <c r="C30" t="str">
        <f>'F_Inputs - allowance'!C30</f>
        <v>Third party services costs - WR - opex - non-price control</v>
      </c>
      <c r="D30" t="str">
        <f>'F_Inputs - allowance'!D30</f>
        <v>£m</v>
      </c>
      <c r="E30" t="str">
        <f>'F_Inputs - allowance'!E30</f>
        <v>Price Review 2024</v>
      </c>
    </row>
    <row r="31" spans="1:5">
      <c r="A31" t="str">
        <f>'F_Inputs - allowance'!A31</f>
        <v>ANH</v>
      </c>
      <c r="B31" t="str">
        <f>'F_Inputs - allowance'!B31</f>
        <v>C_PR24CA15_3PCAPEX_NPC_WN</v>
      </c>
      <c r="C31" t="str">
        <f>'F_Inputs - allowance'!C31</f>
        <v>Third party services costs - WN - capex - non-price control</v>
      </c>
      <c r="D31" t="str">
        <f>'F_Inputs - allowance'!D31</f>
        <v>£m</v>
      </c>
      <c r="E31" t="str">
        <f>'F_Inputs - allowance'!E31</f>
        <v>Price Review 2024</v>
      </c>
    </row>
    <row r="32" spans="1:5">
      <c r="A32" t="str">
        <f>'F_Inputs - allowance'!A32</f>
        <v>ANH</v>
      </c>
      <c r="B32" t="str">
        <f>'F_Inputs - allowance'!B32</f>
        <v>C_PR24CA15_3POPEX_NPC_WN</v>
      </c>
      <c r="C32" t="str">
        <f>'F_Inputs - allowance'!C32</f>
        <v>Third party services costs - WN - opex - non-price control</v>
      </c>
      <c r="D32" t="str">
        <f>'F_Inputs - allowance'!D32</f>
        <v>£m</v>
      </c>
      <c r="E32" t="str">
        <f>'F_Inputs - allowance'!E32</f>
        <v>Price Review 2024</v>
      </c>
    </row>
    <row r="33" spans="1:5">
      <c r="A33" t="str">
        <f>'F_Inputs - allowance'!A33</f>
        <v>ANH</v>
      </c>
      <c r="B33" t="str">
        <f>'F_Inputs - allowance'!B33</f>
        <v>C_PR24CA15_3PCAPEX_NPC_WWN</v>
      </c>
      <c r="C33" t="str">
        <f>'F_Inputs - allowance'!C33</f>
        <v>Third party services costs - WWN - capex - non-price control</v>
      </c>
      <c r="D33" t="str">
        <f>'F_Inputs - allowance'!D33</f>
        <v>£m</v>
      </c>
      <c r="E33" t="str">
        <f>'F_Inputs - allowance'!E33</f>
        <v>Price Review 2024</v>
      </c>
    </row>
    <row r="34" spans="1:5">
      <c r="A34" t="str">
        <f>'F_Inputs - allowance'!A34</f>
        <v>ANH</v>
      </c>
      <c r="B34" t="str">
        <f>'F_Inputs - allowance'!B34</f>
        <v>C_PR24CA15_3POPEX_NPC_WWN</v>
      </c>
      <c r="C34" t="str">
        <f>'F_Inputs - allowance'!C34</f>
        <v>Third party services costs - WWN - opex - non-price control</v>
      </c>
      <c r="D34" t="str">
        <f>'F_Inputs - allowance'!D34</f>
        <v>£m</v>
      </c>
      <c r="E34" t="str">
        <f>'F_Inputs - allowance'!E34</f>
        <v>Price Review 2024</v>
      </c>
    </row>
    <row r="35" spans="1:5">
      <c r="A35" t="str">
        <f>'F_Inputs - allowance'!A35</f>
        <v>ANH</v>
      </c>
      <c r="B35" t="str">
        <f>'F_Inputs - allowance'!B35</f>
        <v>C_PR24CA15_REVCAPEX_PC_WN</v>
      </c>
      <c r="C35" t="str">
        <f>'F_Inputs - allowance'!C35</f>
        <v>DS &amp; diversions - revenues for capex spend - price control - WN</v>
      </c>
      <c r="D35" t="str">
        <f>'F_Inputs - allowance'!D35</f>
        <v>£m</v>
      </c>
      <c r="E35" t="str">
        <f>'F_Inputs - allowance'!E35</f>
        <v>Price Review 2024</v>
      </c>
    </row>
    <row r="36" spans="1:5">
      <c r="A36" t="str">
        <f>'F_Inputs - allowance'!A36</f>
        <v>ANH</v>
      </c>
      <c r="B36" t="str">
        <f>'F_Inputs - allowance'!B36</f>
        <v>C_PR24CA15_REVCAPEX_NPC_WN</v>
      </c>
      <c r="C36" t="str">
        <f>'F_Inputs - allowance'!C36</f>
        <v>DS &amp; diversions - revenues for capex spend - non-price control - WN</v>
      </c>
      <c r="D36" t="str">
        <f>'F_Inputs - allowance'!D36</f>
        <v>£m</v>
      </c>
      <c r="E36" t="str">
        <f>'F_Inputs - allowance'!E36</f>
        <v>Price Review 2024</v>
      </c>
    </row>
    <row r="37" spans="1:5">
      <c r="A37" t="str">
        <f>'F_Inputs - allowance'!A37</f>
        <v>ANH</v>
      </c>
      <c r="B37" t="str">
        <f>'F_Inputs - allowance'!B37</f>
        <v>C_PR24CA15_REVOPEX_PC_WN</v>
      </c>
      <c r="C37" t="str">
        <f>'F_Inputs - allowance'!C37</f>
        <v>DS &amp; diversions - revenues for opex spend - price control - WN</v>
      </c>
      <c r="D37" t="str">
        <f>'F_Inputs - allowance'!D37</f>
        <v>£m</v>
      </c>
      <c r="E37" t="str">
        <f>'F_Inputs - allowance'!E37</f>
        <v>Price Review 2024</v>
      </c>
    </row>
    <row r="38" spans="1:5">
      <c r="A38" t="str">
        <f>'F_Inputs - allowance'!A38</f>
        <v>ANH</v>
      </c>
      <c r="B38" t="str">
        <f>'F_Inputs - allowance'!B38</f>
        <v>C_PR24CA15_REVOPEX_NPC_WN</v>
      </c>
      <c r="C38" t="str">
        <f>'F_Inputs - allowance'!C38</f>
        <v>DS &amp; diversions - revenues for opex spend - non-price control - WN</v>
      </c>
      <c r="D38" t="str">
        <f>'F_Inputs - allowance'!D38</f>
        <v>£m</v>
      </c>
      <c r="E38" t="str">
        <f>'F_Inputs - allowance'!E38</f>
        <v>Price Review 2024</v>
      </c>
    </row>
    <row r="39" spans="1:5">
      <c r="A39" t="str">
        <f>'F_Inputs - allowance'!A39</f>
        <v>ANH</v>
      </c>
      <c r="B39" t="str">
        <f>'F_Inputs - allowance'!B39</f>
        <v>C_PR24CA15_REVCAPEX_PC_WWN</v>
      </c>
      <c r="C39" t="str">
        <f>'F_Inputs - allowance'!C39</f>
        <v>DS &amp; diversions - revenues for capex spend - price control - WWN</v>
      </c>
      <c r="D39" t="str">
        <f>'F_Inputs - allowance'!D39</f>
        <v>£m</v>
      </c>
      <c r="E39" t="str">
        <f>'F_Inputs - allowance'!E39</f>
        <v>Price Review 2024</v>
      </c>
    </row>
    <row r="40" spans="1:5">
      <c r="A40" t="str">
        <f>'F_Inputs - allowance'!A40</f>
        <v>ANH</v>
      </c>
      <c r="B40" t="str">
        <f>'F_Inputs - allowance'!B40</f>
        <v>C_PR24CA15_REVCAPEX_NPC_WWN</v>
      </c>
      <c r="C40" t="str">
        <f>'F_Inputs - allowance'!C40</f>
        <v>DS &amp; diversions - revenues for capex spend - non-price control - WWN</v>
      </c>
      <c r="D40" t="str">
        <f>'F_Inputs - allowance'!D40</f>
        <v>£m</v>
      </c>
      <c r="E40" t="str">
        <f>'F_Inputs - allowance'!E40</f>
        <v>Price Review 2024</v>
      </c>
    </row>
    <row r="41" spans="1:5">
      <c r="A41" t="str">
        <f>'F_Inputs - allowance'!A41</f>
        <v>ANH</v>
      </c>
      <c r="B41" t="str">
        <f>'F_Inputs - allowance'!B41</f>
        <v>C_PR24CA15_REVOPEX_PC_WWN</v>
      </c>
      <c r="C41" t="str">
        <f>'F_Inputs - allowance'!C41</f>
        <v>DS &amp; diversions - revenues for opex spend - price control - WWN</v>
      </c>
      <c r="D41" t="str">
        <f>'F_Inputs - allowance'!D41</f>
        <v>£m</v>
      </c>
      <c r="E41" t="str">
        <f>'F_Inputs - allowance'!E41</f>
        <v>Price Review 2024</v>
      </c>
    </row>
    <row r="42" spans="1:5">
      <c r="A42" t="str">
        <f>'F_Inputs - allowance'!A42</f>
        <v>ANH</v>
      </c>
      <c r="B42" t="str">
        <f>'F_Inputs - allowance'!B42</f>
        <v>C_PR24CA15_REVOPEX_NPC_WWN</v>
      </c>
      <c r="C42" t="str">
        <f>'F_Inputs - allowance'!C42</f>
        <v>DS &amp; diversions - revenues for opex spend - non-price control - WWN</v>
      </c>
      <c r="D42" t="str">
        <f>'F_Inputs - allowance'!D42</f>
        <v>£m</v>
      </c>
      <c r="E42" t="str">
        <f>'F_Inputs - allowance'!E42</f>
        <v>Price Review 2024</v>
      </c>
    </row>
    <row r="43" spans="1:5">
      <c r="A43" t="str">
        <f>'F_Inputs - allowance'!A43</f>
        <v>ANH</v>
      </c>
      <c r="B43" t="str">
        <f>'F_Inputs - allowance'!B43</f>
        <v>C_PR24CA25_WR</v>
      </c>
      <c r="C43" t="str">
        <f>'F_Inputs - allowance'!C43</f>
        <v>Pension deficit recovery payments - Calculated allowance - Water resources</v>
      </c>
      <c r="D43" t="str">
        <f>'F_Inputs - allowance'!D43</f>
        <v>£m</v>
      </c>
      <c r="E43" t="str">
        <f>'F_Inputs - allowance'!E43</f>
        <v>Price Review 2024</v>
      </c>
    </row>
    <row r="44" spans="1:5">
      <c r="A44" t="str">
        <f>'F_Inputs - allowance'!A44</f>
        <v>ANH</v>
      </c>
      <c r="B44" t="str">
        <f>'F_Inputs - allowance'!B44</f>
        <v>C_PR24CA25_WN</v>
      </c>
      <c r="C44" t="str">
        <f>'F_Inputs - allowance'!C44</f>
        <v>Pension deficit recovery payments - Calculated allowance - Water network plus</v>
      </c>
      <c r="D44" t="str">
        <f>'F_Inputs - allowance'!D44</f>
        <v>£m</v>
      </c>
      <c r="E44" t="str">
        <f>'F_Inputs - allowance'!E44</f>
        <v>Price Review 2024</v>
      </c>
    </row>
    <row r="45" spans="1:5">
      <c r="A45" t="str">
        <f>'F_Inputs - allowance'!A45</f>
        <v>ANH</v>
      </c>
      <c r="B45" t="str">
        <f>'F_Inputs - allowance'!B45</f>
        <v>C_PR24CA25_W_TOT</v>
      </c>
      <c r="C45" t="str">
        <f>'F_Inputs - allowance'!C45</f>
        <v>Pension deficit recovery payments - Calculated allowance - Water total</v>
      </c>
      <c r="D45" t="str">
        <f>'F_Inputs - allowance'!D45</f>
        <v>£m</v>
      </c>
      <c r="E45" t="str">
        <f>'F_Inputs - allowance'!E45</f>
        <v>Price Review 2024</v>
      </c>
    </row>
    <row r="46" spans="1:5">
      <c r="A46" t="str">
        <f>'F_Inputs - allowance'!A46</f>
        <v>ANH</v>
      </c>
      <c r="B46" t="str">
        <f>'F_Inputs - allowance'!B46</f>
        <v>C_PR24CA25_WWN</v>
      </c>
      <c r="C46" t="str">
        <f>'F_Inputs - allowance'!C46</f>
        <v>Pension deficit recovery payments - Calculated allowance - Wastewater network plus</v>
      </c>
      <c r="D46" t="str">
        <f>'F_Inputs - allowance'!D46</f>
        <v>£m</v>
      </c>
      <c r="E46" t="str">
        <f>'F_Inputs - allowance'!E46</f>
        <v>Price Review 2024</v>
      </c>
    </row>
    <row r="47" spans="1:5">
      <c r="A47" t="str">
        <f>'F_Inputs - allowance'!A47</f>
        <v>ANH</v>
      </c>
      <c r="B47" t="str">
        <f>'F_Inputs - allowance'!B47</f>
        <v>C_PR24CA25_BIO</v>
      </c>
      <c r="C47" t="str">
        <f>'F_Inputs - allowance'!C47</f>
        <v>Pension deficit recovery payments - Calculated allowance - Bioresources</v>
      </c>
      <c r="D47" t="str">
        <f>'F_Inputs - allowance'!D47</f>
        <v>£m</v>
      </c>
      <c r="E47" t="str">
        <f>'F_Inputs - allowance'!E47</f>
        <v>Price Review 2024</v>
      </c>
    </row>
    <row r="48" spans="1:5">
      <c r="A48" t="str">
        <f>'F_Inputs - allowance'!A48</f>
        <v>ANH</v>
      </c>
      <c r="B48" t="str">
        <f>'F_Inputs - allowance'!B48</f>
        <v>C_PR24CA25_WW_TOT</v>
      </c>
      <c r="C48" t="str">
        <f>'F_Inputs - allowance'!C48</f>
        <v>Pension deficit recovery payments - Calculated allowance - Wastewater total</v>
      </c>
      <c r="D48" t="str">
        <f>'F_Inputs - allowance'!D48</f>
        <v>£m</v>
      </c>
      <c r="E48" t="str">
        <f>'F_Inputs - allowance'!E48</f>
        <v>Price Review 2024</v>
      </c>
    </row>
    <row r="49" spans="1:5">
      <c r="A49" t="str">
        <f>'F_Inputs - allowance'!A49</f>
        <v>ANH</v>
      </c>
      <c r="B49" t="str">
        <f>'F_Inputs - allowance'!B49</f>
        <v>C_PR24CA25_ADDN1</v>
      </c>
      <c r="C49" t="str">
        <f>'F_Inputs - allowance'!C49</f>
        <v>Pension deficit recovery payments - Calculated allowance - Additional control 1</v>
      </c>
      <c r="D49" t="str">
        <f>'F_Inputs - allowance'!D49</f>
        <v>£m</v>
      </c>
      <c r="E49" t="str">
        <f>'F_Inputs - allowance'!E49</f>
        <v>Price Review 2024</v>
      </c>
    </row>
    <row r="50" spans="1:5">
      <c r="A50" t="str">
        <f>'F_Inputs - allowance'!A50</f>
        <v>ANH</v>
      </c>
      <c r="B50" t="str">
        <f>'F_Inputs - allowance'!B50</f>
        <v>C_PR24CA25_ADDN2</v>
      </c>
      <c r="C50" t="str">
        <f>'F_Inputs - allowance'!C50</f>
        <v>Pension deficit recovery payments - Calculated allowance - Additional control 2</v>
      </c>
      <c r="D50" t="str">
        <f>'F_Inputs - allowance'!D50</f>
        <v>£m</v>
      </c>
      <c r="E50" t="str">
        <f>'F_Inputs - allowance'!E50</f>
        <v>Price Review 2024</v>
      </c>
    </row>
    <row r="51" spans="1:5">
      <c r="A51" t="str">
        <f>'F_Inputs - allowance'!A51</f>
        <v>WSH</v>
      </c>
      <c r="B51" t="str">
        <f>'F_Inputs - allowance'!B51</f>
        <v>PR24CA02_BASE_WR</v>
      </c>
      <c r="C51" t="str">
        <f>'F_Inputs - allowance'!C51</f>
        <v>Final modelled base cost allowance for Water Resources</v>
      </c>
      <c r="D51" t="str">
        <f>'F_Inputs - allowance'!D51</f>
        <v>£m</v>
      </c>
      <c r="E51" t="str">
        <f>'F_Inputs - allowance'!E51</f>
        <v>Price Review 2024</v>
      </c>
    </row>
    <row r="52" spans="1:5">
      <c r="A52" t="str">
        <f>'F_Inputs - allowance'!A52</f>
        <v>WSH</v>
      </c>
      <c r="B52" t="str">
        <f>'F_Inputs - allowance'!B52</f>
        <v>PR24CA02_BASE_WNP</v>
      </c>
      <c r="C52" t="str">
        <f>'F_Inputs - allowance'!C52</f>
        <v>Final modelled base cost allowance for Network Plus Water</v>
      </c>
      <c r="D52" t="str">
        <f>'F_Inputs - allowance'!D52</f>
        <v>£m</v>
      </c>
      <c r="E52" t="str">
        <f>'F_Inputs - allowance'!E52</f>
        <v>Price Review 2024</v>
      </c>
    </row>
    <row r="53" spans="1:5">
      <c r="A53" t="str">
        <f>'F_Inputs - allowance'!A53</f>
        <v>WSH</v>
      </c>
      <c r="B53" t="str">
        <f>'F_Inputs - allowance'!B53</f>
        <v>PR24CA02_BASE_WWNP</v>
      </c>
      <c r="C53" t="str">
        <f>'F_Inputs - allowance'!C53</f>
        <v>Final modelled base cost allowance for Wastewater Network Plus</v>
      </c>
      <c r="D53" t="str">
        <f>'F_Inputs - allowance'!D53</f>
        <v>£m</v>
      </c>
      <c r="E53" t="str">
        <f>'F_Inputs - allowance'!E53</f>
        <v>Price Review 2024</v>
      </c>
    </row>
    <row r="54" spans="1:5">
      <c r="A54" t="str">
        <f>'F_Inputs - allowance'!A54</f>
        <v>WSH</v>
      </c>
      <c r="B54" t="str">
        <f>'F_Inputs - allowance'!B54</f>
        <v>PR24CA02_BASE_BIO</v>
      </c>
      <c r="C54" t="str">
        <f>'F_Inputs - allowance'!C54</f>
        <v>Final modelled base cost allowance for Bioresources</v>
      </c>
      <c r="D54" t="str">
        <f>'F_Inputs - allowance'!D54</f>
        <v>£m</v>
      </c>
      <c r="E54" t="str">
        <f>'F_Inputs - allowance'!E54</f>
        <v>Price Review 2024</v>
      </c>
    </row>
    <row r="55" spans="1:5">
      <c r="A55" t="str">
        <f>'F_Inputs - allowance'!A55</f>
        <v>WSH</v>
      </c>
      <c r="B55" t="str">
        <f>'F_Inputs - allowance'!B55</f>
        <v>PR24CA14_WW_TOTAL_ENHANCEMENT_ALLOW_TOT</v>
      </c>
      <c r="C55" t="str">
        <f>'F_Inputs - allowance'!C55</f>
        <v>PR24 final wastewater enhancement totex allowance- total enhancement expenditure</v>
      </c>
      <c r="D55" t="str">
        <f>'F_Inputs - allowance'!D55</f>
        <v>£m</v>
      </c>
      <c r="E55" t="str">
        <f>'F_Inputs - allowance'!E55</f>
        <v>Price Review 2024</v>
      </c>
    </row>
    <row r="56" spans="1:5">
      <c r="A56" t="str">
        <f>'F_Inputs - allowance'!A56</f>
        <v>WSH</v>
      </c>
      <c r="B56" t="str">
        <f>'F_Inputs - allowance'!B56</f>
        <v>PR24CA14_W_TOTAL_ENHANCEMENT_ALLOW_TOT</v>
      </c>
      <c r="C56" t="str">
        <f>'F_Inputs - allowance'!C56</f>
        <v>PR24 final water enhancement totex allowance- total enhancement expenditure</v>
      </c>
      <c r="D56" t="str">
        <f>'F_Inputs - allowance'!D56</f>
        <v>£m</v>
      </c>
      <c r="E56" t="str">
        <f>'F_Inputs - allowance'!E56</f>
        <v>Price Review 2024</v>
      </c>
    </row>
    <row r="57" spans="1:5">
      <c r="A57" t="str">
        <f>'F_Inputs - allowance'!A57</f>
        <v>WSH</v>
      </c>
      <c r="B57" t="str">
        <f>'F_Inputs - allowance'!B57</f>
        <v>C_PR24CA_RR2_001ADDN1_PR24</v>
      </c>
      <c r="C57" t="str">
        <f>'F_Inputs - allowance'!C57</f>
        <v>Ofwat - Gross capital expenditure - including g&amp;c and cost sharing - real (ADDN1)</v>
      </c>
      <c r="D57" t="str">
        <f>'F_Inputs - allowance'!D57</f>
        <v>£m</v>
      </c>
      <c r="E57" t="str">
        <f>'F_Inputs - allowance'!E57</f>
        <v>Price Review 2024</v>
      </c>
    </row>
    <row r="58" spans="1:5">
      <c r="A58" t="str">
        <f>'F_Inputs - allowance'!A58</f>
        <v>WSH</v>
      </c>
      <c r="B58" t="str">
        <f>'F_Inputs - allowance'!B58</f>
        <v>C_PR24CA_RR2_002ADDN1_PR24</v>
      </c>
      <c r="C58" t="str">
        <f>'F_Inputs - allowance'!C58</f>
        <v>Ofwat - Total gross operational expenditure including cost sharing - real (ADDN1)</v>
      </c>
      <c r="D58" t="str">
        <f>'F_Inputs - allowance'!D58</f>
        <v>£m</v>
      </c>
      <c r="E58" t="str">
        <f>'F_Inputs - allowance'!E58</f>
        <v>Price Review 2024</v>
      </c>
    </row>
    <row r="59" spans="1:5">
      <c r="A59" t="str">
        <f>'F_Inputs - allowance'!A59</f>
        <v>WSH</v>
      </c>
      <c r="B59" t="str">
        <f>'F_Inputs - allowance'!B59</f>
        <v>C_PR24CA15_DSDIVCAPEX_PC_WN</v>
      </c>
      <c r="C59" t="str">
        <f>'F_Inputs - allowance'!C59</f>
        <v>DS &amp; diversions costs -WN - capex - price control total</v>
      </c>
      <c r="D59" t="str">
        <f>'F_Inputs - allowance'!D59</f>
        <v>£m</v>
      </c>
      <c r="E59" t="str">
        <f>'F_Inputs - allowance'!E59</f>
        <v>Price Review 2024</v>
      </c>
    </row>
    <row r="60" spans="1:5">
      <c r="A60" t="str">
        <f>'F_Inputs - allowance'!A60</f>
        <v>WSH</v>
      </c>
      <c r="B60" t="str">
        <f>'F_Inputs - allowance'!B60</f>
        <v>C_PR24CA15_DSDIVOPEX_PC_WN</v>
      </c>
      <c r="C60" t="str">
        <f>'F_Inputs - allowance'!C60</f>
        <v>DS &amp; diversions costs -WN - opex - price control total</v>
      </c>
      <c r="D60" t="str">
        <f>'F_Inputs - allowance'!D60</f>
        <v>£m</v>
      </c>
      <c r="E60" t="str">
        <f>'F_Inputs - allowance'!E60</f>
        <v>Price Review 2024</v>
      </c>
    </row>
    <row r="61" spans="1:5">
      <c r="A61" t="str">
        <f>'F_Inputs - allowance'!A61</f>
        <v>WSH</v>
      </c>
      <c r="B61" t="str">
        <f>'F_Inputs - allowance'!B61</f>
        <v>C_PR24CA15_DSDIVCAPEX_PC_WWN</v>
      </c>
      <c r="C61" t="str">
        <f>'F_Inputs - allowance'!C61</f>
        <v>DS &amp; diversions costs -WWN - capex - price control total</v>
      </c>
      <c r="D61" t="str">
        <f>'F_Inputs - allowance'!D61</f>
        <v>£m</v>
      </c>
      <c r="E61" t="str">
        <f>'F_Inputs - allowance'!E61</f>
        <v>Price Review 2024</v>
      </c>
    </row>
    <row r="62" spans="1:5">
      <c r="A62" t="str">
        <f>'F_Inputs - allowance'!A62</f>
        <v>WSH</v>
      </c>
      <c r="B62" t="str">
        <f>'F_Inputs - allowance'!B62</f>
        <v>C_PR24CA15_DSDIVOPEX_PC_WWN</v>
      </c>
      <c r="C62" t="str">
        <f>'F_Inputs - allowance'!C62</f>
        <v>DS &amp; diversions costs -WWN - opex - price control total</v>
      </c>
      <c r="D62" t="str">
        <f>'F_Inputs - allowance'!D62</f>
        <v>£m</v>
      </c>
      <c r="E62" t="str">
        <f>'F_Inputs - allowance'!E62</f>
        <v>Price Review 2024</v>
      </c>
    </row>
    <row r="63" spans="1:5">
      <c r="A63" t="str">
        <f>'F_Inputs - allowance'!A63</f>
        <v>WSH</v>
      </c>
      <c r="B63" t="str">
        <f>'F_Inputs - allowance'!B63</f>
        <v>C_PR24CA15_DSDIVCAPEX_NPC_WN</v>
      </c>
      <c r="C63" t="str">
        <f>'F_Inputs - allowance'!C63</f>
        <v>DS &amp; diversions costs -WN - capex - non-price control total</v>
      </c>
      <c r="D63" t="str">
        <f>'F_Inputs - allowance'!D63</f>
        <v>£m</v>
      </c>
      <c r="E63" t="str">
        <f>'F_Inputs - allowance'!E63</f>
        <v>Price Review 2024</v>
      </c>
    </row>
    <row r="64" spans="1:5">
      <c r="A64" t="str">
        <f>'F_Inputs - allowance'!A64</f>
        <v>WSH</v>
      </c>
      <c r="B64" t="str">
        <f>'F_Inputs - allowance'!B64</f>
        <v>C_PR24CA15_DSDIVOPEX_NPC_WN</v>
      </c>
      <c r="C64" t="str">
        <f>'F_Inputs - allowance'!C64</f>
        <v>DS &amp; diversions costs -WN - opex - non-price control total</v>
      </c>
      <c r="D64" t="str">
        <f>'F_Inputs - allowance'!D64</f>
        <v>£m</v>
      </c>
      <c r="E64" t="str">
        <f>'F_Inputs - allowance'!E64</f>
        <v>Price Review 2024</v>
      </c>
    </row>
    <row r="65" spans="1:5">
      <c r="A65" t="str">
        <f>'F_Inputs - allowance'!A65</f>
        <v>WSH</v>
      </c>
      <c r="B65" t="str">
        <f>'F_Inputs - allowance'!B65</f>
        <v>C_PR24CA15_DSDIVCAPEX_NPC_WWN</v>
      </c>
      <c r="C65" t="str">
        <f>'F_Inputs - allowance'!C65</f>
        <v>DS &amp; diversions costs -WWN - capex - non-price control total</v>
      </c>
      <c r="D65" t="str">
        <f>'F_Inputs - allowance'!D65</f>
        <v>£m</v>
      </c>
      <c r="E65" t="str">
        <f>'F_Inputs - allowance'!E65</f>
        <v>Price Review 2024</v>
      </c>
    </row>
    <row r="66" spans="1:5">
      <c r="A66" t="str">
        <f>'F_Inputs - allowance'!A66</f>
        <v>WSH</v>
      </c>
      <c r="B66" t="str">
        <f>'F_Inputs - allowance'!B66</f>
        <v>C_PR24CA15_DSDIVOPEX_NPC_WWN</v>
      </c>
      <c r="C66" t="str">
        <f>'F_Inputs - allowance'!C66</f>
        <v>DS &amp; diversions costs -WWN - opex - non-price control total</v>
      </c>
      <c r="D66" t="str">
        <f>'F_Inputs - allowance'!D66</f>
        <v>£m</v>
      </c>
      <c r="E66" t="str">
        <f>'F_Inputs - allowance'!E66</f>
        <v>Price Review 2024</v>
      </c>
    </row>
    <row r="67" spans="1:5">
      <c r="A67" t="str">
        <f>'F_Inputs - allowance'!A67</f>
        <v>WSH</v>
      </c>
      <c r="B67" t="str">
        <f>'F_Inputs - allowance'!B67</f>
        <v>C_PR24CA15_3PCAPEX_PC_WR</v>
      </c>
      <c r="C67" t="str">
        <f>'F_Inputs - allowance'!C67</f>
        <v>Third party services costs - WR - capex - price control</v>
      </c>
      <c r="D67" t="str">
        <f>'F_Inputs - allowance'!D67</f>
        <v>£m</v>
      </c>
      <c r="E67" t="str">
        <f>'F_Inputs - allowance'!E67</f>
        <v>Price Review 2024</v>
      </c>
    </row>
    <row r="68" spans="1:5">
      <c r="A68" t="str">
        <f>'F_Inputs - allowance'!A68</f>
        <v>WSH</v>
      </c>
      <c r="B68" t="str">
        <f>'F_Inputs - allowance'!B68</f>
        <v>C_PR24CA15_3POPEX_PC_WR</v>
      </c>
      <c r="C68" t="str">
        <f>'F_Inputs - allowance'!C68</f>
        <v>Third party services costs - WR - opex - price control</v>
      </c>
      <c r="D68" t="str">
        <f>'F_Inputs - allowance'!D68</f>
        <v>£m</v>
      </c>
      <c r="E68" t="str">
        <f>'F_Inputs - allowance'!E68</f>
        <v>Price Review 2024</v>
      </c>
    </row>
    <row r="69" spans="1:5">
      <c r="A69" t="str">
        <f>'F_Inputs - allowance'!A69</f>
        <v>WSH</v>
      </c>
      <c r="B69" t="str">
        <f>'F_Inputs - allowance'!B69</f>
        <v>C_PR24CA15_3PCAPEX_PC_WN</v>
      </c>
      <c r="C69" t="str">
        <f>'F_Inputs - allowance'!C69</f>
        <v>Third party services costs - WN - capex - price control</v>
      </c>
      <c r="D69" t="str">
        <f>'F_Inputs - allowance'!D69</f>
        <v>£m</v>
      </c>
      <c r="E69" t="str">
        <f>'F_Inputs - allowance'!E69</f>
        <v>Price Review 2024</v>
      </c>
    </row>
    <row r="70" spans="1:5">
      <c r="A70" t="str">
        <f>'F_Inputs - allowance'!A70</f>
        <v>WSH</v>
      </c>
      <c r="B70" t="str">
        <f>'F_Inputs - allowance'!B70</f>
        <v>C_PR24CA15_3POPEX_PC_WN</v>
      </c>
      <c r="C70" t="str">
        <f>'F_Inputs - allowance'!C70</f>
        <v>Third party services costs - WN - opex - price control</v>
      </c>
      <c r="D70" t="str">
        <f>'F_Inputs - allowance'!D70</f>
        <v>£m</v>
      </c>
      <c r="E70" t="str">
        <f>'F_Inputs - allowance'!E70</f>
        <v>Price Review 2024</v>
      </c>
    </row>
    <row r="71" spans="1:5">
      <c r="A71" t="str">
        <f>'F_Inputs - allowance'!A71</f>
        <v>WSH</v>
      </c>
      <c r="B71" t="str">
        <f>'F_Inputs - allowance'!B71</f>
        <v>C_PR24CA15_3PCAPEX_PC_WWN</v>
      </c>
      <c r="C71" t="str">
        <f>'F_Inputs - allowance'!C71</f>
        <v>Third party services costs - WWN - capex - price control</v>
      </c>
      <c r="D71" t="str">
        <f>'F_Inputs - allowance'!D71</f>
        <v>£m</v>
      </c>
      <c r="E71" t="str">
        <f>'F_Inputs - allowance'!E71</f>
        <v>Price Review 2024</v>
      </c>
    </row>
    <row r="72" spans="1:5">
      <c r="A72" t="str">
        <f>'F_Inputs - allowance'!A72</f>
        <v>WSH</v>
      </c>
      <c r="B72" t="str">
        <f>'F_Inputs - allowance'!B72</f>
        <v>C_PR24CA15_3POPEX_PC_WWN</v>
      </c>
      <c r="C72" t="str">
        <f>'F_Inputs - allowance'!C72</f>
        <v>Third party services costs - WWN - opex - price control</v>
      </c>
      <c r="D72" t="str">
        <f>'F_Inputs - allowance'!D72</f>
        <v>£m</v>
      </c>
      <c r="E72" t="str">
        <f>'F_Inputs - allowance'!E72</f>
        <v>Price Review 2024</v>
      </c>
    </row>
    <row r="73" spans="1:5">
      <c r="A73" t="str">
        <f>'F_Inputs - allowance'!A73</f>
        <v>WSH</v>
      </c>
      <c r="B73" t="str">
        <f>'F_Inputs - allowance'!B73</f>
        <v>C_PR24CA15_3PCAPEX_NPC_WR</v>
      </c>
      <c r="C73" t="str">
        <f>'F_Inputs - allowance'!C73</f>
        <v>Third party services costs - WR - capex - non-price control</v>
      </c>
      <c r="D73" t="str">
        <f>'F_Inputs - allowance'!D73</f>
        <v>£m</v>
      </c>
      <c r="E73" t="str">
        <f>'F_Inputs - allowance'!E73</f>
        <v>Price Review 2024</v>
      </c>
    </row>
    <row r="74" spans="1:5">
      <c r="A74" t="str">
        <f>'F_Inputs - allowance'!A74</f>
        <v>WSH</v>
      </c>
      <c r="B74" t="str">
        <f>'F_Inputs - allowance'!B74</f>
        <v>C_PR24CA15_3POPEX_NPC_WR</v>
      </c>
      <c r="C74" t="str">
        <f>'F_Inputs - allowance'!C74</f>
        <v>Third party services costs - WR - opex - non-price control</v>
      </c>
      <c r="D74" t="str">
        <f>'F_Inputs - allowance'!D74</f>
        <v>£m</v>
      </c>
      <c r="E74" t="str">
        <f>'F_Inputs - allowance'!E74</f>
        <v>Price Review 2024</v>
      </c>
    </row>
    <row r="75" spans="1:5">
      <c r="A75" t="str">
        <f>'F_Inputs - allowance'!A75</f>
        <v>WSH</v>
      </c>
      <c r="B75" t="str">
        <f>'F_Inputs - allowance'!B75</f>
        <v>C_PR24CA15_3PCAPEX_NPC_WN</v>
      </c>
      <c r="C75" t="str">
        <f>'F_Inputs - allowance'!C75</f>
        <v>Third party services costs - WN - capex - non-price control</v>
      </c>
      <c r="D75" t="str">
        <f>'F_Inputs - allowance'!D75</f>
        <v>£m</v>
      </c>
      <c r="E75" t="str">
        <f>'F_Inputs - allowance'!E75</f>
        <v>Price Review 2024</v>
      </c>
    </row>
    <row r="76" spans="1:5">
      <c r="A76" t="str">
        <f>'F_Inputs - allowance'!A76</f>
        <v>WSH</v>
      </c>
      <c r="B76" t="str">
        <f>'F_Inputs - allowance'!B76</f>
        <v>C_PR24CA15_3POPEX_NPC_WN</v>
      </c>
      <c r="C76" t="str">
        <f>'F_Inputs - allowance'!C76</f>
        <v>Third party services costs - WN - opex - non-price control</v>
      </c>
      <c r="D76" t="str">
        <f>'F_Inputs - allowance'!D76</f>
        <v>£m</v>
      </c>
      <c r="E76" t="str">
        <f>'F_Inputs - allowance'!E76</f>
        <v>Price Review 2024</v>
      </c>
    </row>
    <row r="77" spans="1:5">
      <c r="A77" t="str">
        <f>'F_Inputs - allowance'!A77</f>
        <v>WSH</v>
      </c>
      <c r="B77" t="str">
        <f>'F_Inputs - allowance'!B77</f>
        <v>C_PR24CA15_3PCAPEX_NPC_WWN</v>
      </c>
      <c r="C77" t="str">
        <f>'F_Inputs - allowance'!C77</f>
        <v>Third party services costs - WWN - capex - non-price control</v>
      </c>
      <c r="D77" t="str">
        <f>'F_Inputs - allowance'!D77</f>
        <v>£m</v>
      </c>
      <c r="E77" t="str">
        <f>'F_Inputs - allowance'!E77</f>
        <v>Price Review 2024</v>
      </c>
    </row>
    <row r="78" spans="1:5">
      <c r="A78" t="str">
        <f>'F_Inputs - allowance'!A78</f>
        <v>WSH</v>
      </c>
      <c r="B78" t="str">
        <f>'F_Inputs - allowance'!B78</f>
        <v>C_PR24CA15_3POPEX_NPC_WWN</v>
      </c>
      <c r="C78" t="str">
        <f>'F_Inputs - allowance'!C78</f>
        <v>Third party services costs - WWN - opex - non-price control</v>
      </c>
      <c r="D78" t="str">
        <f>'F_Inputs - allowance'!D78</f>
        <v>£m</v>
      </c>
      <c r="E78" t="str">
        <f>'F_Inputs - allowance'!E78</f>
        <v>Price Review 2024</v>
      </c>
    </row>
    <row r="79" spans="1:5">
      <c r="A79" t="str">
        <f>'F_Inputs - allowance'!A79</f>
        <v>WSH</v>
      </c>
      <c r="B79" t="str">
        <f>'F_Inputs - allowance'!B79</f>
        <v>C_PR24CA15_REVCAPEX_PC_WN</v>
      </c>
      <c r="C79" t="str">
        <f>'F_Inputs - allowance'!C79</f>
        <v>DS &amp; diversions - revenues for capex spend - price control - WN</v>
      </c>
      <c r="D79" t="str">
        <f>'F_Inputs - allowance'!D79</f>
        <v>£m</v>
      </c>
      <c r="E79" t="str">
        <f>'F_Inputs - allowance'!E79</f>
        <v>Price Review 2024</v>
      </c>
    </row>
    <row r="80" spans="1:5">
      <c r="A80" t="str">
        <f>'F_Inputs - allowance'!A80</f>
        <v>WSH</v>
      </c>
      <c r="B80" t="str">
        <f>'F_Inputs - allowance'!B80</f>
        <v>C_PR24CA15_REVCAPEX_NPC_WN</v>
      </c>
      <c r="C80" t="str">
        <f>'F_Inputs - allowance'!C80</f>
        <v>DS &amp; diversions - revenues for capex spend - non-price control - WN</v>
      </c>
      <c r="D80" t="str">
        <f>'F_Inputs - allowance'!D80</f>
        <v>£m</v>
      </c>
      <c r="E80" t="str">
        <f>'F_Inputs - allowance'!E80</f>
        <v>Price Review 2024</v>
      </c>
    </row>
    <row r="81" spans="1:5">
      <c r="A81" t="str">
        <f>'F_Inputs - allowance'!A81</f>
        <v>WSH</v>
      </c>
      <c r="B81" t="str">
        <f>'F_Inputs - allowance'!B81</f>
        <v>C_PR24CA15_REVOPEX_PC_WN</v>
      </c>
      <c r="C81" t="str">
        <f>'F_Inputs - allowance'!C81</f>
        <v>DS &amp; diversions - revenues for opex spend - price control - WN</v>
      </c>
      <c r="D81" t="str">
        <f>'F_Inputs - allowance'!D81</f>
        <v>£m</v>
      </c>
      <c r="E81" t="str">
        <f>'F_Inputs - allowance'!E81</f>
        <v>Price Review 2024</v>
      </c>
    </row>
    <row r="82" spans="1:5">
      <c r="A82" t="str">
        <f>'F_Inputs - allowance'!A82</f>
        <v>WSH</v>
      </c>
      <c r="B82" t="str">
        <f>'F_Inputs - allowance'!B82</f>
        <v>C_PR24CA15_REVOPEX_NPC_WN</v>
      </c>
      <c r="C82" t="str">
        <f>'F_Inputs - allowance'!C82</f>
        <v>DS &amp; diversions - revenues for opex spend - non-price control - WN</v>
      </c>
      <c r="D82" t="str">
        <f>'F_Inputs - allowance'!D82</f>
        <v>£m</v>
      </c>
      <c r="E82" t="str">
        <f>'F_Inputs - allowance'!E82</f>
        <v>Price Review 2024</v>
      </c>
    </row>
    <row r="83" spans="1:5">
      <c r="A83" t="str">
        <f>'F_Inputs - allowance'!A83</f>
        <v>WSH</v>
      </c>
      <c r="B83" t="str">
        <f>'F_Inputs - allowance'!B83</f>
        <v>C_PR24CA15_REVCAPEX_PC_WWN</v>
      </c>
      <c r="C83" t="str">
        <f>'F_Inputs - allowance'!C83</f>
        <v>DS &amp; diversions - revenues for capex spend - price control - WWN</v>
      </c>
      <c r="D83" t="str">
        <f>'F_Inputs - allowance'!D83</f>
        <v>£m</v>
      </c>
      <c r="E83" t="str">
        <f>'F_Inputs - allowance'!E83</f>
        <v>Price Review 2024</v>
      </c>
    </row>
    <row r="84" spans="1:5">
      <c r="A84" t="str">
        <f>'F_Inputs - allowance'!A84</f>
        <v>WSH</v>
      </c>
      <c r="B84" t="str">
        <f>'F_Inputs - allowance'!B84</f>
        <v>C_PR24CA15_REVCAPEX_NPC_WWN</v>
      </c>
      <c r="C84" t="str">
        <f>'F_Inputs - allowance'!C84</f>
        <v>DS &amp; diversions - revenues for capex spend - non-price control - WWN</v>
      </c>
      <c r="D84" t="str">
        <f>'F_Inputs - allowance'!D84</f>
        <v>£m</v>
      </c>
      <c r="E84" t="str">
        <f>'F_Inputs - allowance'!E84</f>
        <v>Price Review 2024</v>
      </c>
    </row>
    <row r="85" spans="1:5">
      <c r="A85" t="str">
        <f>'F_Inputs - allowance'!A85</f>
        <v>WSH</v>
      </c>
      <c r="B85" t="str">
        <f>'F_Inputs - allowance'!B85</f>
        <v>C_PR24CA15_REVOPEX_PC_WWN</v>
      </c>
      <c r="C85" t="str">
        <f>'F_Inputs - allowance'!C85</f>
        <v>DS &amp; diversions - revenues for opex spend - price control - WWN</v>
      </c>
      <c r="D85" t="str">
        <f>'F_Inputs - allowance'!D85</f>
        <v>£m</v>
      </c>
      <c r="E85" t="str">
        <f>'F_Inputs - allowance'!E85</f>
        <v>Price Review 2024</v>
      </c>
    </row>
    <row r="86" spans="1:5">
      <c r="A86" t="str">
        <f>'F_Inputs - allowance'!A86</f>
        <v>WSH</v>
      </c>
      <c r="B86" t="str">
        <f>'F_Inputs - allowance'!B86</f>
        <v>C_PR24CA15_REVOPEX_NPC_WWN</v>
      </c>
      <c r="C86" t="str">
        <f>'F_Inputs - allowance'!C86</f>
        <v>DS &amp; diversions - revenues for opex spend - non-price control - WWN</v>
      </c>
      <c r="D86" t="str">
        <f>'F_Inputs - allowance'!D86</f>
        <v>£m</v>
      </c>
      <c r="E86" t="str">
        <f>'F_Inputs - allowance'!E86</f>
        <v>Price Review 2024</v>
      </c>
    </row>
    <row r="87" spans="1:5">
      <c r="A87" t="str">
        <f>'F_Inputs - allowance'!A87</f>
        <v>WSH</v>
      </c>
      <c r="B87" t="str">
        <f>'F_Inputs - allowance'!B87</f>
        <v>C_PR24CA25_WR</v>
      </c>
      <c r="C87" t="str">
        <f>'F_Inputs - allowance'!C87</f>
        <v>Pension deficit recovery payments - Calculated allowance - Water resources</v>
      </c>
      <c r="D87" t="str">
        <f>'F_Inputs - allowance'!D87</f>
        <v>£m</v>
      </c>
      <c r="E87" t="str">
        <f>'F_Inputs - allowance'!E87</f>
        <v>Price Review 2024</v>
      </c>
    </row>
    <row r="88" spans="1:5">
      <c r="A88" t="str">
        <f>'F_Inputs - allowance'!A88</f>
        <v>WSH</v>
      </c>
      <c r="B88" t="str">
        <f>'F_Inputs - allowance'!B88</f>
        <v>C_PR24CA25_WN</v>
      </c>
      <c r="C88" t="str">
        <f>'F_Inputs - allowance'!C88</f>
        <v>Pension deficit recovery payments - Calculated allowance - Water network plus</v>
      </c>
      <c r="D88" t="str">
        <f>'F_Inputs - allowance'!D88</f>
        <v>£m</v>
      </c>
      <c r="E88" t="str">
        <f>'F_Inputs - allowance'!E88</f>
        <v>Price Review 2024</v>
      </c>
    </row>
    <row r="89" spans="1:5">
      <c r="A89" t="str">
        <f>'F_Inputs - allowance'!A89</f>
        <v>WSH</v>
      </c>
      <c r="B89" t="str">
        <f>'F_Inputs - allowance'!B89</f>
        <v>C_PR24CA25_W_TOT</v>
      </c>
      <c r="C89" t="str">
        <f>'F_Inputs - allowance'!C89</f>
        <v>Pension deficit recovery payments - Calculated allowance - Water total</v>
      </c>
      <c r="D89" t="str">
        <f>'F_Inputs - allowance'!D89</f>
        <v>£m</v>
      </c>
      <c r="E89" t="str">
        <f>'F_Inputs - allowance'!E89</f>
        <v>Price Review 2024</v>
      </c>
    </row>
    <row r="90" spans="1:5">
      <c r="A90" t="str">
        <f>'F_Inputs - allowance'!A90</f>
        <v>WSH</v>
      </c>
      <c r="B90" t="str">
        <f>'F_Inputs - allowance'!B90</f>
        <v>C_PR24CA25_WWN</v>
      </c>
      <c r="C90" t="str">
        <f>'F_Inputs - allowance'!C90</f>
        <v>Pension deficit recovery payments - Calculated allowance - Wastewater network plus</v>
      </c>
      <c r="D90" t="str">
        <f>'F_Inputs - allowance'!D90</f>
        <v>£m</v>
      </c>
      <c r="E90" t="str">
        <f>'F_Inputs - allowance'!E90</f>
        <v>Price Review 2024</v>
      </c>
    </row>
    <row r="91" spans="1:5">
      <c r="A91" t="str">
        <f>'F_Inputs - allowance'!A91</f>
        <v>WSH</v>
      </c>
      <c r="B91" t="str">
        <f>'F_Inputs - allowance'!B91</f>
        <v>C_PR24CA25_BIO</v>
      </c>
      <c r="C91" t="str">
        <f>'F_Inputs - allowance'!C91</f>
        <v>Pension deficit recovery payments - Calculated allowance - Bioresources</v>
      </c>
      <c r="D91" t="str">
        <f>'F_Inputs - allowance'!D91</f>
        <v>£m</v>
      </c>
      <c r="E91" t="str">
        <f>'F_Inputs - allowance'!E91</f>
        <v>Price Review 2024</v>
      </c>
    </row>
    <row r="92" spans="1:5">
      <c r="A92" t="str">
        <f>'F_Inputs - allowance'!A92</f>
        <v>WSH</v>
      </c>
      <c r="B92" t="str">
        <f>'F_Inputs - allowance'!B92</f>
        <v>C_PR24CA25_WW_TOT</v>
      </c>
      <c r="C92" t="str">
        <f>'F_Inputs - allowance'!C92</f>
        <v>Pension deficit recovery payments - Calculated allowance - Wastewater total</v>
      </c>
      <c r="D92" t="str">
        <f>'F_Inputs - allowance'!D92</f>
        <v>£m</v>
      </c>
      <c r="E92" t="str">
        <f>'F_Inputs - allowance'!E92</f>
        <v>Price Review 2024</v>
      </c>
    </row>
    <row r="93" spans="1:5">
      <c r="A93" t="str">
        <f>'F_Inputs - allowance'!A93</f>
        <v>WSH</v>
      </c>
      <c r="B93" t="str">
        <f>'F_Inputs - allowance'!B93</f>
        <v>C_PR24CA25_ADDN1</v>
      </c>
      <c r="C93" t="str">
        <f>'F_Inputs - allowance'!C93</f>
        <v>Pension deficit recovery payments - Calculated allowance - Additional control 1</v>
      </c>
      <c r="D93" t="str">
        <f>'F_Inputs - allowance'!D93</f>
        <v>£m</v>
      </c>
      <c r="E93" t="str">
        <f>'F_Inputs - allowance'!E93</f>
        <v>Price Review 2024</v>
      </c>
    </row>
    <row r="94" spans="1:5">
      <c r="A94" t="str">
        <f>'F_Inputs - allowance'!A94</f>
        <v>WSH</v>
      </c>
      <c r="B94" t="str">
        <f>'F_Inputs - allowance'!B94</f>
        <v>C_PR24CA25_ADDN2</v>
      </c>
      <c r="C94" t="str">
        <f>'F_Inputs - allowance'!C94</f>
        <v>Pension deficit recovery payments - Calculated allowance - Additional control 2</v>
      </c>
      <c r="D94" t="str">
        <f>'F_Inputs - allowance'!D94</f>
        <v>£m</v>
      </c>
      <c r="E94" t="str">
        <f>'F_Inputs - allowance'!E94</f>
        <v>Price Review 2024</v>
      </c>
    </row>
    <row r="95" spans="1:5">
      <c r="A95" t="str">
        <f>'F_Inputs - allowance'!A95</f>
        <v>HDD</v>
      </c>
      <c r="B95" t="str">
        <f>'F_Inputs - allowance'!B95</f>
        <v>PR24CA02_BASE_WR</v>
      </c>
      <c r="C95" t="str">
        <f>'F_Inputs - allowance'!C95</f>
        <v>Final modelled base cost allowance for Water Resources</v>
      </c>
      <c r="D95" t="str">
        <f>'F_Inputs - allowance'!D95</f>
        <v>£m</v>
      </c>
      <c r="E95" t="str">
        <f>'F_Inputs - allowance'!E95</f>
        <v>Price Review 2024</v>
      </c>
    </row>
    <row r="96" spans="1:5">
      <c r="A96" t="str">
        <f>'F_Inputs - allowance'!A96</f>
        <v>HDD</v>
      </c>
      <c r="B96" t="str">
        <f>'F_Inputs - allowance'!B96</f>
        <v>PR24CA02_BASE_WNP</v>
      </c>
      <c r="C96" t="str">
        <f>'F_Inputs - allowance'!C96</f>
        <v>Final modelled base cost allowance for Network Plus Water</v>
      </c>
      <c r="D96" t="str">
        <f>'F_Inputs - allowance'!D96</f>
        <v>£m</v>
      </c>
      <c r="E96" t="str">
        <f>'F_Inputs - allowance'!E96</f>
        <v>Price Review 2024</v>
      </c>
    </row>
    <row r="97" spans="1:5">
      <c r="A97" t="str">
        <f>'F_Inputs - allowance'!A97</f>
        <v>HDD</v>
      </c>
      <c r="B97" t="str">
        <f>'F_Inputs - allowance'!B97</f>
        <v>PR24CA02_BASE_WWNP</v>
      </c>
      <c r="C97" t="str">
        <f>'F_Inputs - allowance'!C97</f>
        <v>Final modelled base cost allowance for Wastewater Network Plus</v>
      </c>
      <c r="D97" t="str">
        <f>'F_Inputs - allowance'!D97</f>
        <v>£m</v>
      </c>
      <c r="E97" t="str">
        <f>'F_Inputs - allowance'!E97</f>
        <v>Price Review 2024</v>
      </c>
    </row>
    <row r="98" spans="1:5">
      <c r="A98" t="str">
        <f>'F_Inputs - allowance'!A98</f>
        <v>HDD</v>
      </c>
      <c r="B98" t="str">
        <f>'F_Inputs - allowance'!B98</f>
        <v>PR24CA02_BASE_BIO</v>
      </c>
      <c r="C98" t="str">
        <f>'F_Inputs - allowance'!C98</f>
        <v>Final modelled base cost allowance for Bioresources</v>
      </c>
      <c r="D98" t="str">
        <f>'F_Inputs - allowance'!D98</f>
        <v>£m</v>
      </c>
      <c r="E98" t="str">
        <f>'F_Inputs - allowance'!E98</f>
        <v>Price Review 2024</v>
      </c>
    </row>
    <row r="99" spans="1:5">
      <c r="A99" t="str">
        <f>'F_Inputs - allowance'!A99</f>
        <v>HDD</v>
      </c>
      <c r="B99" t="str">
        <f>'F_Inputs - allowance'!B99</f>
        <v>PR24CA14_WW_TOTAL_ENHANCEMENT_ALLOW_TOT</v>
      </c>
      <c r="C99" t="str">
        <f>'F_Inputs - allowance'!C99</f>
        <v>PR24 final wastewater enhancement totex allowance- total enhancement expenditure</v>
      </c>
      <c r="D99" t="str">
        <f>'F_Inputs - allowance'!D99</f>
        <v>£m</v>
      </c>
      <c r="E99" t="str">
        <f>'F_Inputs - allowance'!E99</f>
        <v>Price Review 2024</v>
      </c>
    </row>
    <row r="100" spans="1:5">
      <c r="A100" t="str">
        <f>'F_Inputs - allowance'!A100</f>
        <v>HDD</v>
      </c>
      <c r="B100" t="str">
        <f>'F_Inputs - allowance'!B100</f>
        <v>PR24CA14_W_TOTAL_ENHANCEMENT_ALLOW_TOT</v>
      </c>
      <c r="C100" t="str">
        <f>'F_Inputs - allowance'!C100</f>
        <v>PR24 final water enhancement totex allowance- total enhancement expenditure</v>
      </c>
      <c r="D100" t="str">
        <f>'F_Inputs - allowance'!D100</f>
        <v>£m</v>
      </c>
      <c r="E100" t="str">
        <f>'F_Inputs - allowance'!E100</f>
        <v>Price Review 2024</v>
      </c>
    </row>
    <row r="101" spans="1:5">
      <c r="A101" t="str">
        <f>'F_Inputs - allowance'!A101</f>
        <v>HDD</v>
      </c>
      <c r="B101" t="str">
        <f>'F_Inputs - allowance'!B101</f>
        <v>C_PR24CA_RR2_001ADDN1_PR24</v>
      </c>
      <c r="C101" t="str">
        <f>'F_Inputs - allowance'!C101</f>
        <v>Ofwat - Gross capital expenditure - including g&amp;c and cost sharing - real (ADDN1)</v>
      </c>
      <c r="D101" t="str">
        <f>'F_Inputs - allowance'!D101</f>
        <v>£m</v>
      </c>
      <c r="E101" t="str">
        <f>'F_Inputs - allowance'!E101</f>
        <v>Price Review 2024</v>
      </c>
    </row>
    <row r="102" spans="1:5">
      <c r="A102" t="str">
        <f>'F_Inputs - allowance'!A102</f>
        <v>HDD</v>
      </c>
      <c r="B102" t="str">
        <f>'F_Inputs - allowance'!B102</f>
        <v>C_PR24CA_RR2_002ADDN1_PR24</v>
      </c>
      <c r="C102" t="str">
        <f>'F_Inputs - allowance'!C102</f>
        <v>Ofwat - Total gross operational expenditure including cost sharing - real (ADDN1)</v>
      </c>
      <c r="D102" t="str">
        <f>'F_Inputs - allowance'!D102</f>
        <v>£m</v>
      </c>
      <c r="E102" t="str">
        <f>'F_Inputs - allowance'!E102</f>
        <v>Price Review 2024</v>
      </c>
    </row>
    <row r="103" spans="1:5">
      <c r="A103" t="str">
        <f>'F_Inputs - allowance'!A103</f>
        <v>HDD</v>
      </c>
      <c r="B103" t="str">
        <f>'F_Inputs - allowance'!B103</f>
        <v>C_PR24CA15_DSDIVCAPEX_PC_WN</v>
      </c>
      <c r="C103" t="str">
        <f>'F_Inputs - allowance'!C103</f>
        <v>DS &amp; diversions costs -WN - capex - price control total</v>
      </c>
      <c r="D103" t="str">
        <f>'F_Inputs - allowance'!D103</f>
        <v>£m</v>
      </c>
      <c r="E103" t="str">
        <f>'F_Inputs - allowance'!E103</f>
        <v>Price Review 2024</v>
      </c>
    </row>
    <row r="104" spans="1:5">
      <c r="A104" t="str">
        <f>'F_Inputs - allowance'!A104</f>
        <v>HDD</v>
      </c>
      <c r="B104" t="str">
        <f>'F_Inputs - allowance'!B104</f>
        <v>C_PR24CA15_DSDIVOPEX_PC_WN</v>
      </c>
      <c r="C104" t="str">
        <f>'F_Inputs - allowance'!C104</f>
        <v>DS &amp; diversions costs -WN - opex - price control total</v>
      </c>
      <c r="D104" t="str">
        <f>'F_Inputs - allowance'!D104</f>
        <v>£m</v>
      </c>
      <c r="E104" t="str">
        <f>'F_Inputs - allowance'!E104</f>
        <v>Price Review 2024</v>
      </c>
    </row>
    <row r="105" spans="1:5">
      <c r="A105" t="str">
        <f>'F_Inputs - allowance'!A105</f>
        <v>HDD</v>
      </c>
      <c r="B105" t="str">
        <f>'F_Inputs - allowance'!B105</f>
        <v>C_PR24CA15_DSDIVCAPEX_PC_WWN</v>
      </c>
      <c r="C105" t="str">
        <f>'F_Inputs - allowance'!C105</f>
        <v>DS &amp; diversions costs -WWN - capex - price control total</v>
      </c>
      <c r="D105" t="str">
        <f>'F_Inputs - allowance'!D105</f>
        <v>£m</v>
      </c>
      <c r="E105" t="str">
        <f>'F_Inputs - allowance'!E105</f>
        <v>Price Review 2024</v>
      </c>
    </row>
    <row r="106" spans="1:5">
      <c r="A106" t="str">
        <f>'F_Inputs - allowance'!A106</f>
        <v>HDD</v>
      </c>
      <c r="B106" t="str">
        <f>'F_Inputs - allowance'!B106</f>
        <v>C_PR24CA15_DSDIVOPEX_PC_WWN</v>
      </c>
      <c r="C106" t="str">
        <f>'F_Inputs - allowance'!C106</f>
        <v>DS &amp; diversions costs -WWN - opex - price control total</v>
      </c>
      <c r="D106" t="str">
        <f>'F_Inputs - allowance'!D106</f>
        <v>£m</v>
      </c>
      <c r="E106" t="str">
        <f>'F_Inputs - allowance'!E106</f>
        <v>Price Review 2024</v>
      </c>
    </row>
    <row r="107" spans="1:5">
      <c r="A107" t="str">
        <f>'F_Inputs - allowance'!A107</f>
        <v>HDD</v>
      </c>
      <c r="B107" t="str">
        <f>'F_Inputs - allowance'!B107</f>
        <v>C_PR24CA15_DSDIVCAPEX_NPC_WN</v>
      </c>
      <c r="C107" t="str">
        <f>'F_Inputs - allowance'!C107</f>
        <v>DS &amp; diversions costs -WN - capex - non-price control total</v>
      </c>
      <c r="D107" t="str">
        <f>'F_Inputs - allowance'!D107</f>
        <v>£m</v>
      </c>
      <c r="E107" t="str">
        <f>'F_Inputs - allowance'!E107</f>
        <v>Price Review 2024</v>
      </c>
    </row>
    <row r="108" spans="1:5">
      <c r="A108" t="str">
        <f>'F_Inputs - allowance'!A108</f>
        <v>HDD</v>
      </c>
      <c r="B108" t="str">
        <f>'F_Inputs - allowance'!B108</f>
        <v>C_PR24CA15_DSDIVOPEX_NPC_WN</v>
      </c>
      <c r="C108" t="str">
        <f>'F_Inputs - allowance'!C108</f>
        <v>DS &amp; diversions costs -WN - opex - non-price control total</v>
      </c>
      <c r="D108" t="str">
        <f>'F_Inputs - allowance'!D108</f>
        <v>£m</v>
      </c>
      <c r="E108" t="str">
        <f>'F_Inputs - allowance'!E108</f>
        <v>Price Review 2024</v>
      </c>
    </row>
    <row r="109" spans="1:5">
      <c r="A109" t="str">
        <f>'F_Inputs - allowance'!A109</f>
        <v>HDD</v>
      </c>
      <c r="B109" t="str">
        <f>'F_Inputs - allowance'!B109</f>
        <v>C_PR24CA15_DSDIVCAPEX_NPC_WWN</v>
      </c>
      <c r="C109" t="str">
        <f>'F_Inputs - allowance'!C109</f>
        <v>DS &amp; diversions costs -WWN - capex - non-price control total</v>
      </c>
      <c r="D109" t="str">
        <f>'F_Inputs - allowance'!D109</f>
        <v>£m</v>
      </c>
      <c r="E109" t="str">
        <f>'F_Inputs - allowance'!E109</f>
        <v>Price Review 2024</v>
      </c>
    </row>
    <row r="110" spans="1:5">
      <c r="A110" t="str">
        <f>'F_Inputs - allowance'!A110</f>
        <v>HDD</v>
      </c>
      <c r="B110" t="str">
        <f>'F_Inputs - allowance'!B110</f>
        <v>C_PR24CA15_DSDIVOPEX_NPC_WWN</v>
      </c>
      <c r="C110" t="str">
        <f>'F_Inputs - allowance'!C110</f>
        <v>DS &amp; diversions costs -WWN - opex - non-price control total</v>
      </c>
      <c r="D110" t="str">
        <f>'F_Inputs - allowance'!D110</f>
        <v>£m</v>
      </c>
      <c r="E110" t="str">
        <f>'F_Inputs - allowance'!E110</f>
        <v>Price Review 2024</v>
      </c>
    </row>
    <row r="111" spans="1:5">
      <c r="A111" t="str">
        <f>'F_Inputs - allowance'!A111</f>
        <v>HDD</v>
      </c>
      <c r="B111" t="str">
        <f>'F_Inputs - allowance'!B111</f>
        <v>C_PR24CA15_3PCAPEX_PC_WR</v>
      </c>
      <c r="C111" t="str">
        <f>'F_Inputs - allowance'!C111</f>
        <v>Third party services costs - WR - capex - price control</v>
      </c>
      <c r="D111" t="str">
        <f>'F_Inputs - allowance'!D111</f>
        <v>£m</v>
      </c>
      <c r="E111" t="str">
        <f>'F_Inputs - allowance'!E111</f>
        <v>Price Review 2024</v>
      </c>
    </row>
    <row r="112" spans="1:5">
      <c r="A112" t="str">
        <f>'F_Inputs - allowance'!A112</f>
        <v>HDD</v>
      </c>
      <c r="B112" t="str">
        <f>'F_Inputs - allowance'!B112</f>
        <v>C_PR24CA15_3POPEX_PC_WR</v>
      </c>
      <c r="C112" t="str">
        <f>'F_Inputs - allowance'!C112</f>
        <v>Third party services costs - WR - opex - price control</v>
      </c>
      <c r="D112" t="str">
        <f>'F_Inputs - allowance'!D112</f>
        <v>£m</v>
      </c>
      <c r="E112" t="str">
        <f>'F_Inputs - allowance'!E112</f>
        <v>Price Review 2024</v>
      </c>
    </row>
    <row r="113" spans="1:5">
      <c r="A113" t="str">
        <f>'F_Inputs - allowance'!A113</f>
        <v>HDD</v>
      </c>
      <c r="B113" t="str">
        <f>'F_Inputs - allowance'!B113</f>
        <v>C_PR24CA15_3PCAPEX_PC_WN</v>
      </c>
      <c r="C113" t="str">
        <f>'F_Inputs - allowance'!C113</f>
        <v>Third party services costs - WN - capex - price control</v>
      </c>
      <c r="D113" t="str">
        <f>'F_Inputs - allowance'!D113</f>
        <v>£m</v>
      </c>
      <c r="E113" t="str">
        <f>'F_Inputs - allowance'!E113</f>
        <v>Price Review 2024</v>
      </c>
    </row>
    <row r="114" spans="1:5">
      <c r="A114" t="str">
        <f>'F_Inputs - allowance'!A114</f>
        <v>HDD</v>
      </c>
      <c r="B114" t="str">
        <f>'F_Inputs - allowance'!B114</f>
        <v>C_PR24CA15_3POPEX_PC_WN</v>
      </c>
      <c r="C114" t="str">
        <f>'F_Inputs - allowance'!C114</f>
        <v>Third party services costs - WN - opex - price control</v>
      </c>
      <c r="D114" t="str">
        <f>'F_Inputs - allowance'!D114</f>
        <v>£m</v>
      </c>
      <c r="E114" t="str">
        <f>'F_Inputs - allowance'!E114</f>
        <v>Price Review 2024</v>
      </c>
    </row>
    <row r="115" spans="1:5">
      <c r="A115" t="str">
        <f>'F_Inputs - allowance'!A115</f>
        <v>HDD</v>
      </c>
      <c r="B115" t="str">
        <f>'F_Inputs - allowance'!B115</f>
        <v>C_PR24CA15_3PCAPEX_PC_WWN</v>
      </c>
      <c r="C115" t="str">
        <f>'F_Inputs - allowance'!C115</f>
        <v>Third party services costs - WWN - capex - price control</v>
      </c>
      <c r="D115" t="str">
        <f>'F_Inputs - allowance'!D115</f>
        <v>£m</v>
      </c>
      <c r="E115" t="str">
        <f>'F_Inputs - allowance'!E115</f>
        <v>Price Review 2024</v>
      </c>
    </row>
    <row r="116" spans="1:5">
      <c r="A116" t="str">
        <f>'F_Inputs - allowance'!A116</f>
        <v>HDD</v>
      </c>
      <c r="B116" t="str">
        <f>'F_Inputs - allowance'!B116</f>
        <v>C_PR24CA15_3POPEX_PC_WWN</v>
      </c>
      <c r="C116" t="str">
        <f>'F_Inputs - allowance'!C116</f>
        <v>Third party services costs - WWN - opex - price control</v>
      </c>
      <c r="D116" t="str">
        <f>'F_Inputs - allowance'!D116</f>
        <v>£m</v>
      </c>
      <c r="E116" t="str">
        <f>'F_Inputs - allowance'!E116</f>
        <v>Price Review 2024</v>
      </c>
    </row>
    <row r="117" spans="1:5">
      <c r="A117" t="str">
        <f>'F_Inputs - allowance'!A117</f>
        <v>HDD</v>
      </c>
      <c r="B117" t="str">
        <f>'F_Inputs - allowance'!B117</f>
        <v>C_PR24CA15_3PCAPEX_NPC_WR</v>
      </c>
      <c r="C117" t="str">
        <f>'F_Inputs - allowance'!C117</f>
        <v>Third party services costs - WR - capex - non-price control</v>
      </c>
      <c r="D117" t="str">
        <f>'F_Inputs - allowance'!D117</f>
        <v>£m</v>
      </c>
      <c r="E117" t="str">
        <f>'F_Inputs - allowance'!E117</f>
        <v>Price Review 2024</v>
      </c>
    </row>
    <row r="118" spans="1:5">
      <c r="A118" t="str">
        <f>'F_Inputs - allowance'!A118</f>
        <v>HDD</v>
      </c>
      <c r="B118" t="str">
        <f>'F_Inputs - allowance'!B118</f>
        <v>C_PR24CA15_3POPEX_NPC_WR</v>
      </c>
      <c r="C118" t="str">
        <f>'F_Inputs - allowance'!C118</f>
        <v>Third party services costs - WR - opex - non-price control</v>
      </c>
      <c r="D118" t="str">
        <f>'F_Inputs - allowance'!D118</f>
        <v>£m</v>
      </c>
      <c r="E118" t="str">
        <f>'F_Inputs - allowance'!E118</f>
        <v>Price Review 2024</v>
      </c>
    </row>
    <row r="119" spans="1:5">
      <c r="A119" t="str">
        <f>'F_Inputs - allowance'!A119</f>
        <v>HDD</v>
      </c>
      <c r="B119" t="str">
        <f>'F_Inputs - allowance'!B119</f>
        <v>C_PR24CA15_3PCAPEX_NPC_WN</v>
      </c>
      <c r="C119" t="str">
        <f>'F_Inputs - allowance'!C119</f>
        <v>Third party services costs - WN - capex - non-price control</v>
      </c>
      <c r="D119" t="str">
        <f>'F_Inputs - allowance'!D119</f>
        <v>£m</v>
      </c>
      <c r="E119" t="str">
        <f>'F_Inputs - allowance'!E119</f>
        <v>Price Review 2024</v>
      </c>
    </row>
    <row r="120" spans="1:5">
      <c r="A120" t="str">
        <f>'F_Inputs - allowance'!A120</f>
        <v>HDD</v>
      </c>
      <c r="B120" t="str">
        <f>'F_Inputs - allowance'!B120</f>
        <v>C_PR24CA15_3POPEX_NPC_WN</v>
      </c>
      <c r="C120" t="str">
        <f>'F_Inputs - allowance'!C120</f>
        <v>Third party services costs - WN - opex - non-price control</v>
      </c>
      <c r="D120" t="str">
        <f>'F_Inputs - allowance'!D120</f>
        <v>£m</v>
      </c>
      <c r="E120" t="str">
        <f>'F_Inputs - allowance'!E120</f>
        <v>Price Review 2024</v>
      </c>
    </row>
    <row r="121" spans="1:5">
      <c r="A121" t="str">
        <f>'F_Inputs - allowance'!A121</f>
        <v>HDD</v>
      </c>
      <c r="B121" t="str">
        <f>'F_Inputs - allowance'!B121</f>
        <v>C_PR24CA15_3PCAPEX_NPC_WWN</v>
      </c>
      <c r="C121" t="str">
        <f>'F_Inputs - allowance'!C121</f>
        <v>Third party services costs - WWN - capex - non-price control</v>
      </c>
      <c r="D121" t="str">
        <f>'F_Inputs - allowance'!D121</f>
        <v>£m</v>
      </c>
      <c r="E121" t="str">
        <f>'F_Inputs - allowance'!E121</f>
        <v>Price Review 2024</v>
      </c>
    </row>
    <row r="122" spans="1:5">
      <c r="A122" t="str">
        <f>'F_Inputs - allowance'!A122</f>
        <v>HDD</v>
      </c>
      <c r="B122" t="str">
        <f>'F_Inputs - allowance'!B122</f>
        <v>C_PR24CA15_3POPEX_NPC_WWN</v>
      </c>
      <c r="C122" t="str">
        <f>'F_Inputs - allowance'!C122</f>
        <v>Third party services costs - WWN - opex - non-price control</v>
      </c>
      <c r="D122" t="str">
        <f>'F_Inputs - allowance'!D122</f>
        <v>£m</v>
      </c>
      <c r="E122" t="str">
        <f>'F_Inputs - allowance'!E122</f>
        <v>Price Review 2024</v>
      </c>
    </row>
    <row r="123" spans="1:5">
      <c r="A123" t="str">
        <f>'F_Inputs - allowance'!A123</f>
        <v>HDD</v>
      </c>
      <c r="B123" t="str">
        <f>'F_Inputs - allowance'!B123</f>
        <v>C_PR24CA15_REVCAPEX_PC_WN</v>
      </c>
      <c r="C123" t="str">
        <f>'F_Inputs - allowance'!C123</f>
        <v>DS &amp; diversions - revenues for capex spend - price control - WN</v>
      </c>
      <c r="D123" t="str">
        <f>'F_Inputs - allowance'!D123</f>
        <v>£m</v>
      </c>
      <c r="E123" t="str">
        <f>'F_Inputs - allowance'!E123</f>
        <v>Price Review 2024</v>
      </c>
    </row>
    <row r="124" spans="1:5">
      <c r="A124" t="str">
        <f>'F_Inputs - allowance'!A124</f>
        <v>HDD</v>
      </c>
      <c r="B124" t="str">
        <f>'F_Inputs - allowance'!B124</f>
        <v>C_PR24CA15_REVCAPEX_NPC_WN</v>
      </c>
      <c r="C124" t="str">
        <f>'F_Inputs - allowance'!C124</f>
        <v>DS &amp; diversions - revenues for capex spend - non-price control - WN</v>
      </c>
      <c r="D124" t="str">
        <f>'F_Inputs - allowance'!D124</f>
        <v>£m</v>
      </c>
      <c r="E124" t="str">
        <f>'F_Inputs - allowance'!E124</f>
        <v>Price Review 2024</v>
      </c>
    </row>
    <row r="125" spans="1:5">
      <c r="A125" t="str">
        <f>'F_Inputs - allowance'!A125</f>
        <v>HDD</v>
      </c>
      <c r="B125" t="str">
        <f>'F_Inputs - allowance'!B125</f>
        <v>C_PR24CA15_REVOPEX_PC_WN</v>
      </c>
      <c r="C125" t="str">
        <f>'F_Inputs - allowance'!C125</f>
        <v>DS &amp; diversions - revenues for opex spend - price control - WN</v>
      </c>
      <c r="D125" t="str">
        <f>'F_Inputs - allowance'!D125</f>
        <v>£m</v>
      </c>
      <c r="E125" t="str">
        <f>'F_Inputs - allowance'!E125</f>
        <v>Price Review 2024</v>
      </c>
    </row>
    <row r="126" spans="1:5">
      <c r="A126" t="str">
        <f>'F_Inputs - allowance'!A126</f>
        <v>HDD</v>
      </c>
      <c r="B126" t="str">
        <f>'F_Inputs - allowance'!B126</f>
        <v>C_PR24CA15_REVOPEX_NPC_WN</v>
      </c>
      <c r="C126" t="str">
        <f>'F_Inputs - allowance'!C126</f>
        <v>DS &amp; diversions - revenues for opex spend - non-price control - WN</v>
      </c>
      <c r="D126" t="str">
        <f>'F_Inputs - allowance'!D126</f>
        <v>£m</v>
      </c>
      <c r="E126" t="str">
        <f>'F_Inputs - allowance'!E126</f>
        <v>Price Review 2024</v>
      </c>
    </row>
    <row r="127" spans="1:5">
      <c r="A127" t="str">
        <f>'F_Inputs - allowance'!A127</f>
        <v>HDD</v>
      </c>
      <c r="B127" t="str">
        <f>'F_Inputs - allowance'!B127</f>
        <v>C_PR24CA15_REVCAPEX_PC_WWN</v>
      </c>
      <c r="C127" t="str">
        <f>'F_Inputs - allowance'!C127</f>
        <v>DS &amp; diversions - revenues for capex spend - price control - WWN</v>
      </c>
      <c r="D127" t="str">
        <f>'F_Inputs - allowance'!D127</f>
        <v>£m</v>
      </c>
      <c r="E127" t="str">
        <f>'F_Inputs - allowance'!E127</f>
        <v>Price Review 2024</v>
      </c>
    </row>
    <row r="128" spans="1:5">
      <c r="A128" t="str">
        <f>'F_Inputs - allowance'!A128</f>
        <v>HDD</v>
      </c>
      <c r="B128" t="str">
        <f>'F_Inputs - allowance'!B128</f>
        <v>C_PR24CA15_REVCAPEX_NPC_WWN</v>
      </c>
      <c r="C128" t="str">
        <f>'F_Inputs - allowance'!C128</f>
        <v>DS &amp; diversions - revenues for capex spend - non-price control - WWN</v>
      </c>
      <c r="D128" t="str">
        <f>'F_Inputs - allowance'!D128</f>
        <v>£m</v>
      </c>
      <c r="E128" t="str">
        <f>'F_Inputs - allowance'!E128</f>
        <v>Price Review 2024</v>
      </c>
    </row>
    <row r="129" spans="1:5">
      <c r="A129" t="str">
        <f>'F_Inputs - allowance'!A129</f>
        <v>HDD</v>
      </c>
      <c r="B129" t="str">
        <f>'F_Inputs - allowance'!B129</f>
        <v>C_PR24CA15_REVOPEX_PC_WWN</v>
      </c>
      <c r="C129" t="str">
        <f>'F_Inputs - allowance'!C129</f>
        <v>DS &amp; diversions - revenues for opex spend - price control - WWN</v>
      </c>
      <c r="D129" t="str">
        <f>'F_Inputs - allowance'!D129</f>
        <v>£m</v>
      </c>
      <c r="E129" t="str">
        <f>'F_Inputs - allowance'!E129</f>
        <v>Price Review 2024</v>
      </c>
    </row>
    <row r="130" spans="1:5">
      <c r="A130" t="str">
        <f>'F_Inputs - allowance'!A130</f>
        <v>HDD</v>
      </c>
      <c r="B130" t="str">
        <f>'F_Inputs - allowance'!B130</f>
        <v>C_PR24CA15_REVOPEX_NPC_WWN</v>
      </c>
      <c r="C130" t="str">
        <f>'F_Inputs - allowance'!C130</f>
        <v>DS &amp; diversions - revenues for opex spend - non-price control - WWN</v>
      </c>
      <c r="D130" t="str">
        <f>'F_Inputs - allowance'!D130</f>
        <v>£m</v>
      </c>
      <c r="E130" t="str">
        <f>'F_Inputs - allowance'!E130</f>
        <v>Price Review 2024</v>
      </c>
    </row>
    <row r="131" spans="1:5">
      <c r="A131" t="str">
        <f>'F_Inputs - allowance'!A131</f>
        <v>HDD</v>
      </c>
      <c r="B131" t="str">
        <f>'F_Inputs - allowance'!B131</f>
        <v>C_PR24CA25_WR</v>
      </c>
      <c r="C131" t="str">
        <f>'F_Inputs - allowance'!C131</f>
        <v>Pension deficit recovery payments - Calculated allowance - Water resources</v>
      </c>
      <c r="D131" t="str">
        <f>'F_Inputs - allowance'!D131</f>
        <v>£m</v>
      </c>
      <c r="E131" t="str">
        <f>'F_Inputs - allowance'!E131</f>
        <v>Price Review 2024</v>
      </c>
    </row>
    <row r="132" spans="1:5">
      <c r="A132" t="str">
        <f>'F_Inputs - allowance'!A132</f>
        <v>HDD</v>
      </c>
      <c r="B132" t="str">
        <f>'F_Inputs - allowance'!B132</f>
        <v>C_PR24CA25_WN</v>
      </c>
      <c r="C132" t="str">
        <f>'F_Inputs - allowance'!C132</f>
        <v>Pension deficit recovery payments - Calculated allowance - Water network plus</v>
      </c>
      <c r="D132" t="str">
        <f>'F_Inputs - allowance'!D132</f>
        <v>£m</v>
      </c>
      <c r="E132" t="str">
        <f>'F_Inputs - allowance'!E132</f>
        <v>Price Review 2024</v>
      </c>
    </row>
    <row r="133" spans="1:5">
      <c r="A133" t="str">
        <f>'F_Inputs - allowance'!A133</f>
        <v>HDD</v>
      </c>
      <c r="B133" t="str">
        <f>'F_Inputs - allowance'!B133</f>
        <v>C_PR24CA25_W_TOT</v>
      </c>
      <c r="C133" t="str">
        <f>'F_Inputs - allowance'!C133</f>
        <v>Pension deficit recovery payments - Calculated allowance - Water total</v>
      </c>
      <c r="D133" t="str">
        <f>'F_Inputs - allowance'!D133</f>
        <v>£m</v>
      </c>
      <c r="E133" t="str">
        <f>'F_Inputs - allowance'!E133</f>
        <v>Price Review 2024</v>
      </c>
    </row>
    <row r="134" spans="1:5">
      <c r="A134" t="str">
        <f>'F_Inputs - allowance'!A134</f>
        <v>HDD</v>
      </c>
      <c r="B134" t="str">
        <f>'F_Inputs - allowance'!B134</f>
        <v>C_PR24CA25_WWN</v>
      </c>
      <c r="C134" t="str">
        <f>'F_Inputs - allowance'!C134</f>
        <v>Pension deficit recovery payments - Calculated allowance - Wastewater network plus</v>
      </c>
      <c r="D134" t="str">
        <f>'F_Inputs - allowance'!D134</f>
        <v>£m</v>
      </c>
      <c r="E134" t="str">
        <f>'F_Inputs - allowance'!E134</f>
        <v>Price Review 2024</v>
      </c>
    </row>
    <row r="135" spans="1:5">
      <c r="A135" t="str">
        <f>'F_Inputs - allowance'!A135</f>
        <v>HDD</v>
      </c>
      <c r="B135" t="str">
        <f>'F_Inputs - allowance'!B135</f>
        <v>C_PR24CA25_BIO</v>
      </c>
      <c r="C135" t="str">
        <f>'F_Inputs - allowance'!C135</f>
        <v>Pension deficit recovery payments - Calculated allowance - Bioresources</v>
      </c>
      <c r="D135" t="str">
        <f>'F_Inputs - allowance'!D135</f>
        <v>£m</v>
      </c>
      <c r="E135" t="str">
        <f>'F_Inputs - allowance'!E135</f>
        <v>Price Review 2024</v>
      </c>
    </row>
    <row r="136" spans="1:5">
      <c r="A136" t="str">
        <f>'F_Inputs - allowance'!A136</f>
        <v>HDD</v>
      </c>
      <c r="B136" t="str">
        <f>'F_Inputs - allowance'!B136</f>
        <v>C_PR24CA25_WW_TOT</v>
      </c>
      <c r="C136" t="str">
        <f>'F_Inputs - allowance'!C136</f>
        <v>Pension deficit recovery payments - Calculated allowance - Wastewater total</v>
      </c>
      <c r="D136" t="str">
        <f>'F_Inputs - allowance'!D136</f>
        <v>£m</v>
      </c>
      <c r="E136" t="str">
        <f>'F_Inputs - allowance'!E136</f>
        <v>Price Review 2024</v>
      </c>
    </row>
    <row r="137" spans="1:5">
      <c r="A137" t="str">
        <f>'F_Inputs - allowance'!A137</f>
        <v>HDD</v>
      </c>
      <c r="B137" t="str">
        <f>'F_Inputs - allowance'!B137</f>
        <v>C_PR24CA25_ADDN1</v>
      </c>
      <c r="C137" t="str">
        <f>'F_Inputs - allowance'!C137</f>
        <v>Pension deficit recovery payments - Calculated allowance - Additional control 1</v>
      </c>
      <c r="D137" t="str">
        <f>'F_Inputs - allowance'!D137</f>
        <v>£m</v>
      </c>
      <c r="E137" t="str">
        <f>'F_Inputs - allowance'!E137</f>
        <v>Price Review 2024</v>
      </c>
    </row>
    <row r="138" spans="1:5">
      <c r="A138" t="str">
        <f>'F_Inputs - allowance'!A138</f>
        <v>HDD</v>
      </c>
      <c r="B138" t="str">
        <f>'F_Inputs - allowance'!B138</f>
        <v>C_PR24CA25_ADDN2</v>
      </c>
      <c r="C138" t="str">
        <f>'F_Inputs - allowance'!C138</f>
        <v>Pension deficit recovery payments - Calculated allowance - Additional control 2</v>
      </c>
      <c r="D138" t="str">
        <f>'F_Inputs - allowance'!D138</f>
        <v>£m</v>
      </c>
      <c r="E138" t="str">
        <f>'F_Inputs - allowance'!E138</f>
        <v>Price Review 2024</v>
      </c>
    </row>
    <row r="139" spans="1:5">
      <c r="A139" t="str">
        <f>'F_Inputs - allowance'!A139</f>
        <v>NES</v>
      </c>
      <c r="B139" t="str">
        <f>'F_Inputs - allowance'!B139</f>
        <v>PR24CA02_BASE_WR</v>
      </c>
      <c r="C139" t="str">
        <f>'F_Inputs - allowance'!C139</f>
        <v>Final modelled base cost allowance for Water Resources</v>
      </c>
      <c r="D139" t="str">
        <f>'F_Inputs - allowance'!D139</f>
        <v>£m</v>
      </c>
      <c r="E139" t="str">
        <f>'F_Inputs - allowance'!E139</f>
        <v>Price Review 2024</v>
      </c>
    </row>
    <row r="140" spans="1:5">
      <c r="A140" t="str">
        <f>'F_Inputs - allowance'!A140</f>
        <v>NES</v>
      </c>
      <c r="B140" t="str">
        <f>'F_Inputs - allowance'!B140</f>
        <v>PR24CA02_BASE_WNP</v>
      </c>
      <c r="C140" t="str">
        <f>'F_Inputs - allowance'!C140</f>
        <v>Final modelled base cost allowance for Network Plus Water</v>
      </c>
      <c r="D140" t="str">
        <f>'F_Inputs - allowance'!D140</f>
        <v>£m</v>
      </c>
      <c r="E140" t="str">
        <f>'F_Inputs - allowance'!E140</f>
        <v>Price Review 2024</v>
      </c>
    </row>
    <row r="141" spans="1:5">
      <c r="A141" t="str">
        <f>'F_Inputs - allowance'!A141</f>
        <v>NES</v>
      </c>
      <c r="B141" t="str">
        <f>'F_Inputs - allowance'!B141</f>
        <v>PR24CA02_BASE_WWNP</v>
      </c>
      <c r="C141" t="str">
        <f>'F_Inputs - allowance'!C141</f>
        <v>Final modelled base cost allowance for Wastewater Network Plus</v>
      </c>
      <c r="D141" t="str">
        <f>'F_Inputs - allowance'!D141</f>
        <v>£m</v>
      </c>
      <c r="E141" t="str">
        <f>'F_Inputs - allowance'!E141</f>
        <v>Price Review 2024</v>
      </c>
    </row>
    <row r="142" spans="1:5">
      <c r="A142" t="str">
        <f>'F_Inputs - allowance'!A142</f>
        <v>NES</v>
      </c>
      <c r="B142" t="str">
        <f>'F_Inputs - allowance'!B142</f>
        <v>PR24CA02_BASE_BIO</v>
      </c>
      <c r="C142" t="str">
        <f>'F_Inputs - allowance'!C142</f>
        <v>Final modelled base cost allowance for Bioresources</v>
      </c>
      <c r="D142" t="str">
        <f>'F_Inputs - allowance'!D142</f>
        <v>£m</v>
      </c>
      <c r="E142" t="str">
        <f>'F_Inputs - allowance'!E142</f>
        <v>Price Review 2024</v>
      </c>
    </row>
    <row r="143" spans="1:5">
      <c r="A143" t="str">
        <f>'F_Inputs - allowance'!A143</f>
        <v>NES</v>
      </c>
      <c r="B143" t="str">
        <f>'F_Inputs - allowance'!B143</f>
        <v>PR24CA14_WW_TOTAL_ENHANCEMENT_ALLOW_TOT</v>
      </c>
      <c r="C143" t="str">
        <f>'F_Inputs - allowance'!C143</f>
        <v>PR24 final wastewater enhancement totex allowance- total enhancement expenditure</v>
      </c>
      <c r="D143" t="str">
        <f>'F_Inputs - allowance'!D143</f>
        <v>£m</v>
      </c>
      <c r="E143" t="str">
        <f>'F_Inputs - allowance'!E143</f>
        <v>Price Review 2024</v>
      </c>
    </row>
    <row r="144" spans="1:5">
      <c r="A144" t="str">
        <f>'F_Inputs - allowance'!A144</f>
        <v>NES</v>
      </c>
      <c r="B144" t="str">
        <f>'F_Inputs - allowance'!B144</f>
        <v>PR24CA14_W_TOTAL_ENHANCEMENT_ALLOW_TOT</v>
      </c>
      <c r="C144" t="str">
        <f>'F_Inputs - allowance'!C144</f>
        <v>PR24 final water enhancement totex allowance- total enhancement expenditure</v>
      </c>
      <c r="D144" t="str">
        <f>'F_Inputs - allowance'!D144</f>
        <v>£m</v>
      </c>
      <c r="E144" t="str">
        <f>'F_Inputs - allowance'!E144</f>
        <v>Price Review 2024</v>
      </c>
    </row>
    <row r="145" spans="1:5">
      <c r="A145" t="str">
        <f>'F_Inputs - allowance'!A145</f>
        <v>NES</v>
      </c>
      <c r="B145" t="str">
        <f>'F_Inputs - allowance'!B145</f>
        <v>C_PR24CA_RR2_001ADDN1_PR24</v>
      </c>
      <c r="C145" t="str">
        <f>'F_Inputs - allowance'!C145</f>
        <v>Ofwat - Gross capital expenditure - including g&amp;c and cost sharing - real (ADDN1)</v>
      </c>
      <c r="D145" t="str">
        <f>'F_Inputs - allowance'!D145</f>
        <v>£m</v>
      </c>
      <c r="E145" t="str">
        <f>'F_Inputs - allowance'!E145</f>
        <v>Price Review 2024</v>
      </c>
    </row>
    <row r="146" spans="1:5">
      <c r="A146" t="str">
        <f>'F_Inputs - allowance'!A146</f>
        <v>NES</v>
      </c>
      <c r="B146" t="str">
        <f>'F_Inputs - allowance'!B146</f>
        <v>C_PR24CA_RR2_002ADDN1_PR24</v>
      </c>
      <c r="C146" t="str">
        <f>'F_Inputs - allowance'!C146</f>
        <v>Ofwat - Total gross operational expenditure including cost sharing - real (ADDN1)</v>
      </c>
      <c r="D146" t="str">
        <f>'F_Inputs - allowance'!D146</f>
        <v>£m</v>
      </c>
      <c r="E146" t="str">
        <f>'F_Inputs - allowance'!E146</f>
        <v>Price Review 2024</v>
      </c>
    </row>
    <row r="147" spans="1:5">
      <c r="A147" t="str">
        <f>'F_Inputs - allowance'!A147</f>
        <v>NES</v>
      </c>
      <c r="B147" t="str">
        <f>'F_Inputs - allowance'!B147</f>
        <v>C_PR24CA15_DSDIVCAPEX_PC_WN</v>
      </c>
      <c r="C147" t="str">
        <f>'F_Inputs - allowance'!C147</f>
        <v>DS &amp; diversions costs -WN - capex - price control total</v>
      </c>
      <c r="D147" t="str">
        <f>'F_Inputs - allowance'!D147</f>
        <v>£m</v>
      </c>
      <c r="E147" t="str">
        <f>'F_Inputs - allowance'!E147</f>
        <v>Price Review 2024</v>
      </c>
    </row>
    <row r="148" spans="1:5">
      <c r="A148" t="str">
        <f>'F_Inputs - allowance'!A148</f>
        <v>NES</v>
      </c>
      <c r="B148" t="str">
        <f>'F_Inputs - allowance'!B148</f>
        <v>C_PR24CA15_DSDIVOPEX_PC_WN</v>
      </c>
      <c r="C148" t="str">
        <f>'F_Inputs - allowance'!C148</f>
        <v>DS &amp; diversions costs -WN - opex - price control total</v>
      </c>
      <c r="D148" t="str">
        <f>'F_Inputs - allowance'!D148</f>
        <v>£m</v>
      </c>
      <c r="E148" t="str">
        <f>'F_Inputs - allowance'!E148</f>
        <v>Price Review 2024</v>
      </c>
    </row>
    <row r="149" spans="1:5">
      <c r="A149" t="str">
        <f>'F_Inputs - allowance'!A149</f>
        <v>NES</v>
      </c>
      <c r="B149" t="str">
        <f>'F_Inputs - allowance'!B149</f>
        <v>C_PR24CA15_DSDIVCAPEX_PC_WWN</v>
      </c>
      <c r="C149" t="str">
        <f>'F_Inputs - allowance'!C149</f>
        <v>DS &amp; diversions costs -WWN - capex - price control total</v>
      </c>
      <c r="D149" t="str">
        <f>'F_Inputs - allowance'!D149</f>
        <v>£m</v>
      </c>
      <c r="E149" t="str">
        <f>'F_Inputs - allowance'!E149</f>
        <v>Price Review 2024</v>
      </c>
    </row>
    <row r="150" spans="1:5">
      <c r="A150" t="str">
        <f>'F_Inputs - allowance'!A150</f>
        <v>NES</v>
      </c>
      <c r="B150" t="str">
        <f>'F_Inputs - allowance'!B150</f>
        <v>C_PR24CA15_DSDIVOPEX_PC_WWN</v>
      </c>
      <c r="C150" t="str">
        <f>'F_Inputs - allowance'!C150</f>
        <v>DS &amp; diversions costs -WWN - opex - price control total</v>
      </c>
      <c r="D150" t="str">
        <f>'F_Inputs - allowance'!D150</f>
        <v>£m</v>
      </c>
      <c r="E150" t="str">
        <f>'F_Inputs - allowance'!E150</f>
        <v>Price Review 2024</v>
      </c>
    </row>
    <row r="151" spans="1:5">
      <c r="A151" t="str">
        <f>'F_Inputs - allowance'!A151</f>
        <v>NES</v>
      </c>
      <c r="B151" t="str">
        <f>'F_Inputs - allowance'!B151</f>
        <v>C_PR24CA15_DSDIVCAPEX_NPC_WN</v>
      </c>
      <c r="C151" t="str">
        <f>'F_Inputs - allowance'!C151</f>
        <v>DS &amp; diversions costs -WN - capex - non-price control total</v>
      </c>
      <c r="D151" t="str">
        <f>'F_Inputs - allowance'!D151</f>
        <v>£m</v>
      </c>
      <c r="E151" t="str">
        <f>'F_Inputs - allowance'!E151</f>
        <v>Price Review 2024</v>
      </c>
    </row>
    <row r="152" spans="1:5">
      <c r="A152" t="str">
        <f>'F_Inputs - allowance'!A152</f>
        <v>NES</v>
      </c>
      <c r="B152" t="str">
        <f>'F_Inputs - allowance'!B152</f>
        <v>C_PR24CA15_DSDIVOPEX_NPC_WN</v>
      </c>
      <c r="C152" t="str">
        <f>'F_Inputs - allowance'!C152</f>
        <v>DS &amp; diversions costs -WN - opex - non-price control total</v>
      </c>
      <c r="D152" t="str">
        <f>'F_Inputs - allowance'!D152</f>
        <v>£m</v>
      </c>
      <c r="E152" t="str">
        <f>'F_Inputs - allowance'!E152</f>
        <v>Price Review 2024</v>
      </c>
    </row>
    <row r="153" spans="1:5">
      <c r="A153" t="str">
        <f>'F_Inputs - allowance'!A153</f>
        <v>NES</v>
      </c>
      <c r="B153" t="str">
        <f>'F_Inputs - allowance'!B153</f>
        <v>C_PR24CA15_DSDIVCAPEX_NPC_WWN</v>
      </c>
      <c r="C153" t="str">
        <f>'F_Inputs - allowance'!C153</f>
        <v>DS &amp; diversions costs -WWN - capex - non-price control total</v>
      </c>
      <c r="D153" t="str">
        <f>'F_Inputs - allowance'!D153</f>
        <v>£m</v>
      </c>
      <c r="E153" t="str">
        <f>'F_Inputs - allowance'!E153</f>
        <v>Price Review 2024</v>
      </c>
    </row>
    <row r="154" spans="1:5">
      <c r="A154" t="str">
        <f>'F_Inputs - allowance'!A154</f>
        <v>NES</v>
      </c>
      <c r="B154" t="str">
        <f>'F_Inputs - allowance'!B154</f>
        <v>C_PR24CA15_DSDIVOPEX_NPC_WWN</v>
      </c>
      <c r="C154" t="str">
        <f>'F_Inputs - allowance'!C154</f>
        <v>DS &amp; diversions costs -WWN - opex - non-price control total</v>
      </c>
      <c r="D154" t="str">
        <f>'F_Inputs - allowance'!D154</f>
        <v>£m</v>
      </c>
      <c r="E154" t="str">
        <f>'F_Inputs - allowance'!E154</f>
        <v>Price Review 2024</v>
      </c>
    </row>
    <row r="155" spans="1:5">
      <c r="A155" t="str">
        <f>'F_Inputs - allowance'!A155</f>
        <v>NES</v>
      </c>
      <c r="B155" t="str">
        <f>'F_Inputs - allowance'!B155</f>
        <v>C_PR24CA15_3PCAPEX_PC_WR</v>
      </c>
      <c r="C155" t="str">
        <f>'F_Inputs - allowance'!C155</f>
        <v>Third party services costs - WR - capex - price control</v>
      </c>
      <c r="D155" t="str">
        <f>'F_Inputs - allowance'!D155</f>
        <v>£m</v>
      </c>
      <c r="E155" t="str">
        <f>'F_Inputs - allowance'!E155</f>
        <v>Price Review 2024</v>
      </c>
    </row>
    <row r="156" spans="1:5">
      <c r="A156" t="str">
        <f>'F_Inputs - allowance'!A156</f>
        <v>NES</v>
      </c>
      <c r="B156" t="str">
        <f>'F_Inputs - allowance'!B156</f>
        <v>C_PR24CA15_3POPEX_PC_WR</v>
      </c>
      <c r="C156" t="str">
        <f>'F_Inputs - allowance'!C156</f>
        <v>Third party services costs - WR - opex - price control</v>
      </c>
      <c r="D156" t="str">
        <f>'F_Inputs - allowance'!D156</f>
        <v>£m</v>
      </c>
      <c r="E156" t="str">
        <f>'F_Inputs - allowance'!E156</f>
        <v>Price Review 2024</v>
      </c>
    </row>
    <row r="157" spans="1:5">
      <c r="A157" t="str">
        <f>'F_Inputs - allowance'!A157</f>
        <v>NES</v>
      </c>
      <c r="B157" t="str">
        <f>'F_Inputs - allowance'!B157</f>
        <v>C_PR24CA15_3PCAPEX_PC_WN</v>
      </c>
      <c r="C157" t="str">
        <f>'F_Inputs - allowance'!C157</f>
        <v>Third party services costs - WN - capex - price control</v>
      </c>
      <c r="D157" t="str">
        <f>'F_Inputs - allowance'!D157</f>
        <v>£m</v>
      </c>
      <c r="E157" t="str">
        <f>'F_Inputs - allowance'!E157</f>
        <v>Price Review 2024</v>
      </c>
    </row>
    <row r="158" spans="1:5">
      <c r="A158" t="str">
        <f>'F_Inputs - allowance'!A158</f>
        <v>NES</v>
      </c>
      <c r="B158" t="str">
        <f>'F_Inputs - allowance'!B158</f>
        <v>C_PR24CA15_3POPEX_PC_WN</v>
      </c>
      <c r="C158" t="str">
        <f>'F_Inputs - allowance'!C158</f>
        <v>Third party services costs - WN - opex - price control</v>
      </c>
      <c r="D158" t="str">
        <f>'F_Inputs - allowance'!D158</f>
        <v>£m</v>
      </c>
      <c r="E158" t="str">
        <f>'F_Inputs - allowance'!E158</f>
        <v>Price Review 2024</v>
      </c>
    </row>
    <row r="159" spans="1:5">
      <c r="A159" t="str">
        <f>'F_Inputs - allowance'!A159</f>
        <v>NES</v>
      </c>
      <c r="B159" t="str">
        <f>'F_Inputs - allowance'!B159</f>
        <v>C_PR24CA15_3PCAPEX_PC_WWN</v>
      </c>
      <c r="C159" t="str">
        <f>'F_Inputs - allowance'!C159</f>
        <v>Third party services costs - WWN - capex - price control</v>
      </c>
      <c r="D159" t="str">
        <f>'F_Inputs - allowance'!D159</f>
        <v>£m</v>
      </c>
      <c r="E159" t="str">
        <f>'F_Inputs - allowance'!E159</f>
        <v>Price Review 2024</v>
      </c>
    </row>
    <row r="160" spans="1:5">
      <c r="A160" t="str">
        <f>'F_Inputs - allowance'!A160</f>
        <v>NES</v>
      </c>
      <c r="B160" t="str">
        <f>'F_Inputs - allowance'!B160</f>
        <v>C_PR24CA15_3POPEX_PC_WWN</v>
      </c>
      <c r="C160" t="str">
        <f>'F_Inputs - allowance'!C160</f>
        <v>Third party services costs - WWN - opex - price control</v>
      </c>
      <c r="D160" t="str">
        <f>'F_Inputs - allowance'!D160</f>
        <v>£m</v>
      </c>
      <c r="E160" t="str">
        <f>'F_Inputs - allowance'!E160</f>
        <v>Price Review 2024</v>
      </c>
    </row>
    <row r="161" spans="1:5">
      <c r="A161" t="str">
        <f>'F_Inputs - allowance'!A161</f>
        <v>NES</v>
      </c>
      <c r="B161" t="str">
        <f>'F_Inputs - allowance'!B161</f>
        <v>C_PR24CA15_3PCAPEX_NPC_WR</v>
      </c>
      <c r="C161" t="str">
        <f>'F_Inputs - allowance'!C161</f>
        <v>Third party services costs - WR - capex - non-price control</v>
      </c>
      <c r="D161" t="str">
        <f>'F_Inputs - allowance'!D161</f>
        <v>£m</v>
      </c>
      <c r="E161" t="str">
        <f>'F_Inputs - allowance'!E161</f>
        <v>Price Review 2024</v>
      </c>
    </row>
    <row r="162" spans="1:5">
      <c r="A162" t="str">
        <f>'F_Inputs - allowance'!A162</f>
        <v>NES</v>
      </c>
      <c r="B162" t="str">
        <f>'F_Inputs - allowance'!B162</f>
        <v>C_PR24CA15_3POPEX_NPC_WR</v>
      </c>
      <c r="C162" t="str">
        <f>'F_Inputs - allowance'!C162</f>
        <v>Third party services costs - WR - opex - non-price control</v>
      </c>
      <c r="D162" t="str">
        <f>'F_Inputs - allowance'!D162</f>
        <v>£m</v>
      </c>
      <c r="E162" t="str">
        <f>'F_Inputs - allowance'!E162</f>
        <v>Price Review 2024</v>
      </c>
    </row>
    <row r="163" spans="1:5">
      <c r="A163" t="str">
        <f>'F_Inputs - allowance'!A163</f>
        <v>NES</v>
      </c>
      <c r="B163" t="str">
        <f>'F_Inputs - allowance'!B163</f>
        <v>C_PR24CA15_3PCAPEX_NPC_WN</v>
      </c>
      <c r="C163" t="str">
        <f>'F_Inputs - allowance'!C163</f>
        <v>Third party services costs - WN - capex - non-price control</v>
      </c>
      <c r="D163" t="str">
        <f>'F_Inputs - allowance'!D163</f>
        <v>£m</v>
      </c>
      <c r="E163" t="str">
        <f>'F_Inputs - allowance'!E163</f>
        <v>Price Review 2024</v>
      </c>
    </row>
    <row r="164" spans="1:5">
      <c r="A164" t="str">
        <f>'F_Inputs - allowance'!A164</f>
        <v>NES</v>
      </c>
      <c r="B164" t="str">
        <f>'F_Inputs - allowance'!B164</f>
        <v>C_PR24CA15_3POPEX_NPC_WN</v>
      </c>
      <c r="C164" t="str">
        <f>'F_Inputs - allowance'!C164</f>
        <v>Third party services costs - WN - opex - non-price control</v>
      </c>
      <c r="D164" t="str">
        <f>'F_Inputs - allowance'!D164</f>
        <v>£m</v>
      </c>
      <c r="E164" t="str">
        <f>'F_Inputs - allowance'!E164</f>
        <v>Price Review 2024</v>
      </c>
    </row>
    <row r="165" spans="1:5">
      <c r="A165" t="str">
        <f>'F_Inputs - allowance'!A165</f>
        <v>NES</v>
      </c>
      <c r="B165" t="str">
        <f>'F_Inputs - allowance'!B165</f>
        <v>C_PR24CA15_3PCAPEX_NPC_WWN</v>
      </c>
      <c r="C165" t="str">
        <f>'F_Inputs - allowance'!C165</f>
        <v>Third party services costs - WWN - capex - non-price control</v>
      </c>
      <c r="D165" t="str">
        <f>'F_Inputs - allowance'!D165</f>
        <v>£m</v>
      </c>
      <c r="E165" t="str">
        <f>'F_Inputs - allowance'!E165</f>
        <v>Price Review 2024</v>
      </c>
    </row>
    <row r="166" spans="1:5">
      <c r="A166" t="str">
        <f>'F_Inputs - allowance'!A166</f>
        <v>NES</v>
      </c>
      <c r="B166" t="str">
        <f>'F_Inputs - allowance'!B166</f>
        <v>C_PR24CA15_3POPEX_NPC_WWN</v>
      </c>
      <c r="C166" t="str">
        <f>'F_Inputs - allowance'!C166</f>
        <v>Third party services costs - WWN - opex - non-price control</v>
      </c>
      <c r="D166" t="str">
        <f>'F_Inputs - allowance'!D166</f>
        <v>£m</v>
      </c>
      <c r="E166" t="str">
        <f>'F_Inputs - allowance'!E166</f>
        <v>Price Review 2024</v>
      </c>
    </row>
    <row r="167" spans="1:5">
      <c r="A167" t="str">
        <f>'F_Inputs - allowance'!A167</f>
        <v>NES</v>
      </c>
      <c r="B167" t="str">
        <f>'F_Inputs - allowance'!B167</f>
        <v>C_PR24CA15_REVCAPEX_PC_WN</v>
      </c>
      <c r="C167" t="str">
        <f>'F_Inputs - allowance'!C167</f>
        <v>DS &amp; diversions - revenues for capex spend - price control - WN</v>
      </c>
      <c r="D167" t="str">
        <f>'F_Inputs - allowance'!D167</f>
        <v>£m</v>
      </c>
      <c r="E167" t="str">
        <f>'F_Inputs - allowance'!E167</f>
        <v>Price Review 2024</v>
      </c>
    </row>
    <row r="168" spans="1:5">
      <c r="A168" t="str">
        <f>'F_Inputs - allowance'!A168</f>
        <v>NES</v>
      </c>
      <c r="B168" t="str">
        <f>'F_Inputs - allowance'!B168</f>
        <v>C_PR24CA15_REVCAPEX_NPC_WN</v>
      </c>
      <c r="C168" t="str">
        <f>'F_Inputs - allowance'!C168</f>
        <v>DS &amp; diversions - revenues for capex spend - non-price control - WN</v>
      </c>
      <c r="D168" t="str">
        <f>'F_Inputs - allowance'!D168</f>
        <v>£m</v>
      </c>
      <c r="E168" t="str">
        <f>'F_Inputs - allowance'!E168</f>
        <v>Price Review 2024</v>
      </c>
    </row>
    <row r="169" spans="1:5">
      <c r="A169" t="str">
        <f>'F_Inputs - allowance'!A169</f>
        <v>NES</v>
      </c>
      <c r="B169" t="str">
        <f>'F_Inputs - allowance'!B169</f>
        <v>C_PR24CA15_REVOPEX_PC_WN</v>
      </c>
      <c r="C169" t="str">
        <f>'F_Inputs - allowance'!C169</f>
        <v>DS &amp; diversions - revenues for opex spend - price control - WN</v>
      </c>
      <c r="D169" t="str">
        <f>'F_Inputs - allowance'!D169</f>
        <v>£m</v>
      </c>
      <c r="E169" t="str">
        <f>'F_Inputs - allowance'!E169</f>
        <v>Price Review 2024</v>
      </c>
    </row>
    <row r="170" spans="1:5">
      <c r="A170" t="str">
        <f>'F_Inputs - allowance'!A170</f>
        <v>NES</v>
      </c>
      <c r="B170" t="str">
        <f>'F_Inputs - allowance'!B170</f>
        <v>C_PR24CA15_REVOPEX_NPC_WN</v>
      </c>
      <c r="C170" t="str">
        <f>'F_Inputs - allowance'!C170</f>
        <v>DS &amp; diversions - revenues for opex spend - non-price control - WN</v>
      </c>
      <c r="D170" t="str">
        <f>'F_Inputs - allowance'!D170</f>
        <v>£m</v>
      </c>
      <c r="E170" t="str">
        <f>'F_Inputs - allowance'!E170</f>
        <v>Price Review 2024</v>
      </c>
    </row>
    <row r="171" spans="1:5">
      <c r="A171" t="str">
        <f>'F_Inputs - allowance'!A171</f>
        <v>NES</v>
      </c>
      <c r="B171" t="str">
        <f>'F_Inputs - allowance'!B171</f>
        <v>C_PR24CA15_REVCAPEX_PC_WWN</v>
      </c>
      <c r="C171" t="str">
        <f>'F_Inputs - allowance'!C171</f>
        <v>DS &amp; diversions - revenues for capex spend - price control - WWN</v>
      </c>
      <c r="D171" t="str">
        <f>'F_Inputs - allowance'!D171</f>
        <v>£m</v>
      </c>
      <c r="E171" t="str">
        <f>'F_Inputs - allowance'!E171</f>
        <v>Price Review 2024</v>
      </c>
    </row>
    <row r="172" spans="1:5">
      <c r="A172" t="str">
        <f>'F_Inputs - allowance'!A172</f>
        <v>NES</v>
      </c>
      <c r="B172" t="str">
        <f>'F_Inputs - allowance'!B172</f>
        <v>C_PR24CA15_REVCAPEX_NPC_WWN</v>
      </c>
      <c r="C172" t="str">
        <f>'F_Inputs - allowance'!C172</f>
        <v>DS &amp; diversions - revenues for capex spend - non-price control - WWN</v>
      </c>
      <c r="D172" t="str">
        <f>'F_Inputs - allowance'!D172</f>
        <v>£m</v>
      </c>
      <c r="E172" t="str">
        <f>'F_Inputs - allowance'!E172</f>
        <v>Price Review 2024</v>
      </c>
    </row>
    <row r="173" spans="1:5">
      <c r="A173" t="str">
        <f>'F_Inputs - allowance'!A173</f>
        <v>NES</v>
      </c>
      <c r="B173" t="str">
        <f>'F_Inputs - allowance'!B173</f>
        <v>C_PR24CA15_REVOPEX_PC_WWN</v>
      </c>
      <c r="C173" t="str">
        <f>'F_Inputs - allowance'!C173</f>
        <v>DS &amp; diversions - revenues for opex spend - price control - WWN</v>
      </c>
      <c r="D173" t="str">
        <f>'F_Inputs - allowance'!D173</f>
        <v>£m</v>
      </c>
      <c r="E173" t="str">
        <f>'F_Inputs - allowance'!E173</f>
        <v>Price Review 2024</v>
      </c>
    </row>
    <row r="174" spans="1:5">
      <c r="A174" t="str">
        <f>'F_Inputs - allowance'!A174</f>
        <v>NES</v>
      </c>
      <c r="B174" t="str">
        <f>'F_Inputs - allowance'!B174</f>
        <v>C_PR24CA15_REVOPEX_NPC_WWN</v>
      </c>
      <c r="C174" t="str">
        <f>'F_Inputs - allowance'!C174</f>
        <v>DS &amp; diversions - revenues for opex spend - non-price control - WWN</v>
      </c>
      <c r="D174" t="str">
        <f>'F_Inputs - allowance'!D174</f>
        <v>£m</v>
      </c>
      <c r="E174" t="str">
        <f>'F_Inputs - allowance'!E174</f>
        <v>Price Review 2024</v>
      </c>
    </row>
    <row r="175" spans="1:5">
      <c r="A175" t="str">
        <f>'F_Inputs - allowance'!A175</f>
        <v>NES</v>
      </c>
      <c r="B175" t="str">
        <f>'F_Inputs - allowance'!B175</f>
        <v>C_PR24CA25_WR</v>
      </c>
      <c r="C175" t="str">
        <f>'F_Inputs - allowance'!C175</f>
        <v>Pension deficit recovery payments - Calculated allowance - Water resources</v>
      </c>
      <c r="D175" t="str">
        <f>'F_Inputs - allowance'!D175</f>
        <v>£m</v>
      </c>
      <c r="E175" t="str">
        <f>'F_Inputs - allowance'!E175</f>
        <v>Price Review 2024</v>
      </c>
    </row>
    <row r="176" spans="1:5">
      <c r="A176" t="str">
        <f>'F_Inputs - allowance'!A176</f>
        <v>NES</v>
      </c>
      <c r="B176" t="str">
        <f>'F_Inputs - allowance'!B176</f>
        <v>C_PR24CA25_WN</v>
      </c>
      <c r="C176" t="str">
        <f>'F_Inputs - allowance'!C176</f>
        <v>Pension deficit recovery payments - Calculated allowance - Water network plus</v>
      </c>
      <c r="D176" t="str">
        <f>'F_Inputs - allowance'!D176</f>
        <v>£m</v>
      </c>
      <c r="E176" t="str">
        <f>'F_Inputs - allowance'!E176</f>
        <v>Price Review 2024</v>
      </c>
    </row>
    <row r="177" spans="1:5">
      <c r="A177" t="str">
        <f>'F_Inputs - allowance'!A177</f>
        <v>NES</v>
      </c>
      <c r="B177" t="str">
        <f>'F_Inputs - allowance'!B177</f>
        <v>C_PR24CA25_W_TOT</v>
      </c>
      <c r="C177" t="str">
        <f>'F_Inputs - allowance'!C177</f>
        <v>Pension deficit recovery payments - Calculated allowance - Water total</v>
      </c>
      <c r="D177" t="str">
        <f>'F_Inputs - allowance'!D177</f>
        <v>£m</v>
      </c>
      <c r="E177" t="str">
        <f>'F_Inputs - allowance'!E177</f>
        <v>Price Review 2024</v>
      </c>
    </row>
    <row r="178" spans="1:5">
      <c r="A178" t="str">
        <f>'F_Inputs - allowance'!A178</f>
        <v>NES</v>
      </c>
      <c r="B178" t="str">
        <f>'F_Inputs - allowance'!B178</f>
        <v>C_PR24CA25_WWN</v>
      </c>
      <c r="C178" t="str">
        <f>'F_Inputs - allowance'!C178</f>
        <v>Pension deficit recovery payments - Calculated allowance - Wastewater network plus</v>
      </c>
      <c r="D178" t="str">
        <f>'F_Inputs - allowance'!D178</f>
        <v>£m</v>
      </c>
      <c r="E178" t="str">
        <f>'F_Inputs - allowance'!E178</f>
        <v>Price Review 2024</v>
      </c>
    </row>
    <row r="179" spans="1:5">
      <c r="A179" t="str">
        <f>'F_Inputs - allowance'!A179</f>
        <v>NES</v>
      </c>
      <c r="B179" t="str">
        <f>'F_Inputs - allowance'!B179</f>
        <v>C_PR24CA25_BIO</v>
      </c>
      <c r="C179" t="str">
        <f>'F_Inputs - allowance'!C179</f>
        <v>Pension deficit recovery payments - Calculated allowance - Bioresources</v>
      </c>
      <c r="D179" t="str">
        <f>'F_Inputs - allowance'!D179</f>
        <v>£m</v>
      </c>
      <c r="E179" t="str">
        <f>'F_Inputs - allowance'!E179</f>
        <v>Price Review 2024</v>
      </c>
    </row>
    <row r="180" spans="1:5">
      <c r="A180" t="str">
        <f>'F_Inputs - allowance'!A180</f>
        <v>NES</v>
      </c>
      <c r="B180" t="str">
        <f>'F_Inputs - allowance'!B180</f>
        <v>C_PR24CA25_WW_TOT</v>
      </c>
      <c r="C180" t="str">
        <f>'F_Inputs - allowance'!C180</f>
        <v>Pension deficit recovery payments - Calculated allowance - Wastewater total</v>
      </c>
      <c r="D180" t="str">
        <f>'F_Inputs - allowance'!D180</f>
        <v>£m</v>
      </c>
      <c r="E180" t="str">
        <f>'F_Inputs - allowance'!E180</f>
        <v>Price Review 2024</v>
      </c>
    </row>
    <row r="181" spans="1:5">
      <c r="A181" t="str">
        <f>'F_Inputs - allowance'!A181</f>
        <v>NES</v>
      </c>
      <c r="B181" t="str">
        <f>'F_Inputs - allowance'!B181</f>
        <v>C_PR24CA25_ADDN1</v>
      </c>
      <c r="C181" t="str">
        <f>'F_Inputs - allowance'!C181</f>
        <v>Pension deficit recovery payments - Calculated allowance - Additional control 1</v>
      </c>
      <c r="D181" t="str">
        <f>'F_Inputs - allowance'!D181</f>
        <v>£m</v>
      </c>
      <c r="E181" t="str">
        <f>'F_Inputs - allowance'!E181</f>
        <v>Price Review 2024</v>
      </c>
    </row>
    <row r="182" spans="1:5">
      <c r="A182" t="str">
        <f>'F_Inputs - allowance'!A182</f>
        <v>NES</v>
      </c>
      <c r="B182" t="str">
        <f>'F_Inputs - allowance'!B182</f>
        <v>C_PR24CA25_ADDN2</v>
      </c>
      <c r="C182" t="str">
        <f>'F_Inputs - allowance'!C182</f>
        <v>Pension deficit recovery payments - Calculated allowance - Additional control 2</v>
      </c>
      <c r="D182" t="str">
        <f>'F_Inputs - allowance'!D182</f>
        <v>£m</v>
      </c>
      <c r="E182" t="str">
        <f>'F_Inputs - allowance'!E182</f>
        <v>Price Review 2024</v>
      </c>
    </row>
    <row r="183" spans="1:5">
      <c r="A183" t="str">
        <f>'F_Inputs - allowance'!A183</f>
        <v>SVE</v>
      </c>
      <c r="B183" t="str">
        <f>'F_Inputs - allowance'!B183</f>
        <v>PR24CA02_BASE_WR</v>
      </c>
      <c r="C183" t="str">
        <f>'F_Inputs - allowance'!C183</f>
        <v>Final modelled base cost allowance for Water Resources</v>
      </c>
      <c r="D183" t="str">
        <f>'F_Inputs - allowance'!D183</f>
        <v>£m</v>
      </c>
      <c r="E183" t="str">
        <f>'F_Inputs - allowance'!E183</f>
        <v>Price Review 2024</v>
      </c>
    </row>
    <row r="184" spans="1:5">
      <c r="A184" t="str">
        <f>'F_Inputs - allowance'!A184</f>
        <v>SVE</v>
      </c>
      <c r="B184" t="str">
        <f>'F_Inputs - allowance'!B184</f>
        <v>PR24CA02_BASE_WNP</v>
      </c>
      <c r="C184" t="str">
        <f>'F_Inputs - allowance'!C184</f>
        <v>Final modelled base cost allowance for Network Plus Water</v>
      </c>
      <c r="D184" t="str">
        <f>'F_Inputs - allowance'!D184</f>
        <v>£m</v>
      </c>
      <c r="E184" t="str">
        <f>'F_Inputs - allowance'!E184</f>
        <v>Price Review 2024</v>
      </c>
    </row>
    <row r="185" spans="1:5">
      <c r="A185" t="str">
        <f>'F_Inputs - allowance'!A185</f>
        <v>SVE</v>
      </c>
      <c r="B185" t="str">
        <f>'F_Inputs - allowance'!B185</f>
        <v>PR24CA02_BASE_WWNP</v>
      </c>
      <c r="C185" t="str">
        <f>'F_Inputs - allowance'!C185</f>
        <v>Final modelled base cost allowance for Wastewater Network Plus</v>
      </c>
      <c r="D185" t="str">
        <f>'F_Inputs - allowance'!D185</f>
        <v>£m</v>
      </c>
      <c r="E185" t="str">
        <f>'F_Inputs - allowance'!E185</f>
        <v>Price Review 2024</v>
      </c>
    </row>
    <row r="186" spans="1:5">
      <c r="A186" t="str">
        <f>'F_Inputs - allowance'!A186</f>
        <v>SVE</v>
      </c>
      <c r="B186" t="str">
        <f>'F_Inputs - allowance'!B186</f>
        <v>PR24CA02_BASE_BIO</v>
      </c>
      <c r="C186" t="str">
        <f>'F_Inputs - allowance'!C186</f>
        <v>Final modelled base cost allowance for Bioresources</v>
      </c>
      <c r="D186" t="str">
        <f>'F_Inputs - allowance'!D186</f>
        <v>£m</v>
      </c>
      <c r="E186" t="str">
        <f>'F_Inputs - allowance'!E186</f>
        <v>Price Review 2024</v>
      </c>
    </row>
    <row r="187" spans="1:5">
      <c r="A187" t="str">
        <f>'F_Inputs - allowance'!A187</f>
        <v>SVE</v>
      </c>
      <c r="B187" t="str">
        <f>'F_Inputs - allowance'!B187</f>
        <v>PR24CA14_WW_TOTAL_ENHANCEMENT_ALLOW_TOT</v>
      </c>
      <c r="C187" t="str">
        <f>'F_Inputs - allowance'!C187</f>
        <v>PR24 final wastewater enhancement totex allowance- total enhancement expenditure</v>
      </c>
      <c r="D187" t="str">
        <f>'F_Inputs - allowance'!D187</f>
        <v>£m</v>
      </c>
      <c r="E187" t="str">
        <f>'F_Inputs - allowance'!E187</f>
        <v>Price Review 2024</v>
      </c>
    </row>
    <row r="188" spans="1:5">
      <c r="A188" t="str">
        <f>'F_Inputs - allowance'!A188</f>
        <v>SVE</v>
      </c>
      <c r="B188" t="str">
        <f>'F_Inputs - allowance'!B188</f>
        <v>PR24CA14_W_TOTAL_ENHANCEMENT_ALLOW_TOT</v>
      </c>
      <c r="C188" t="str">
        <f>'F_Inputs - allowance'!C188</f>
        <v>PR24 final water enhancement totex allowance- total enhancement expenditure</v>
      </c>
      <c r="D188" t="str">
        <f>'F_Inputs - allowance'!D188</f>
        <v>£m</v>
      </c>
      <c r="E188" t="str">
        <f>'F_Inputs - allowance'!E188</f>
        <v>Price Review 2024</v>
      </c>
    </row>
    <row r="189" spans="1:5">
      <c r="A189" t="str">
        <f>'F_Inputs - allowance'!A189</f>
        <v>SVE</v>
      </c>
      <c r="B189" t="str">
        <f>'F_Inputs - allowance'!B189</f>
        <v>C_PR24CA_RR2_001ADDN1_PR24</v>
      </c>
      <c r="C189" t="str">
        <f>'F_Inputs - allowance'!C189</f>
        <v>Ofwat - Gross capital expenditure - including g&amp;c and cost sharing - real (ADDN1)</v>
      </c>
      <c r="D189" t="str">
        <f>'F_Inputs - allowance'!D189</f>
        <v>£m</v>
      </c>
      <c r="E189" t="str">
        <f>'F_Inputs - allowance'!E189</f>
        <v>Price Review 2024</v>
      </c>
    </row>
    <row r="190" spans="1:5">
      <c r="A190" t="str">
        <f>'F_Inputs - allowance'!A190</f>
        <v>SVE</v>
      </c>
      <c r="B190" t="str">
        <f>'F_Inputs - allowance'!B190</f>
        <v>C_PR24CA_RR2_002ADDN1_PR24</v>
      </c>
      <c r="C190" t="str">
        <f>'F_Inputs - allowance'!C190</f>
        <v>Ofwat - Total gross operational expenditure including cost sharing - real (ADDN1)</v>
      </c>
      <c r="D190" t="str">
        <f>'F_Inputs - allowance'!D190</f>
        <v>£m</v>
      </c>
      <c r="E190" t="str">
        <f>'F_Inputs - allowance'!E190</f>
        <v>Price Review 2024</v>
      </c>
    </row>
    <row r="191" spans="1:5">
      <c r="A191" t="str">
        <f>'F_Inputs - allowance'!A191</f>
        <v>SVE</v>
      </c>
      <c r="B191" t="str">
        <f>'F_Inputs - allowance'!B191</f>
        <v>C_PR24CA15_DSDIVCAPEX_PC_WN</v>
      </c>
      <c r="C191" t="str">
        <f>'F_Inputs - allowance'!C191</f>
        <v>DS &amp; diversions costs -WN - capex - price control total</v>
      </c>
      <c r="D191" t="str">
        <f>'F_Inputs - allowance'!D191</f>
        <v>£m</v>
      </c>
      <c r="E191" t="str">
        <f>'F_Inputs - allowance'!E191</f>
        <v>Price Review 2024</v>
      </c>
    </row>
    <row r="192" spans="1:5">
      <c r="A192" t="str">
        <f>'F_Inputs - allowance'!A192</f>
        <v>SVE</v>
      </c>
      <c r="B192" t="str">
        <f>'F_Inputs - allowance'!B192</f>
        <v>C_PR24CA15_DSDIVOPEX_PC_WN</v>
      </c>
      <c r="C192" t="str">
        <f>'F_Inputs - allowance'!C192</f>
        <v>DS &amp; diversions costs -WN - opex - price control total</v>
      </c>
      <c r="D192" t="str">
        <f>'F_Inputs - allowance'!D192</f>
        <v>£m</v>
      </c>
      <c r="E192" t="str">
        <f>'F_Inputs - allowance'!E192</f>
        <v>Price Review 2024</v>
      </c>
    </row>
    <row r="193" spans="1:5">
      <c r="A193" t="str">
        <f>'F_Inputs - allowance'!A193</f>
        <v>SVE</v>
      </c>
      <c r="B193" t="str">
        <f>'F_Inputs - allowance'!B193</f>
        <v>C_PR24CA15_DSDIVCAPEX_PC_WWN</v>
      </c>
      <c r="C193" t="str">
        <f>'F_Inputs - allowance'!C193</f>
        <v>DS &amp; diversions costs -WWN - capex - price control total</v>
      </c>
      <c r="D193" t="str">
        <f>'F_Inputs - allowance'!D193</f>
        <v>£m</v>
      </c>
      <c r="E193" t="str">
        <f>'F_Inputs - allowance'!E193</f>
        <v>Price Review 2024</v>
      </c>
    </row>
    <row r="194" spans="1:5">
      <c r="A194" t="str">
        <f>'F_Inputs - allowance'!A194</f>
        <v>SVE</v>
      </c>
      <c r="B194" t="str">
        <f>'F_Inputs - allowance'!B194</f>
        <v>C_PR24CA15_DSDIVOPEX_PC_WWN</v>
      </c>
      <c r="C194" t="str">
        <f>'F_Inputs - allowance'!C194</f>
        <v>DS &amp; diversions costs -WWN - opex - price control total</v>
      </c>
      <c r="D194" t="str">
        <f>'F_Inputs - allowance'!D194</f>
        <v>£m</v>
      </c>
      <c r="E194" t="str">
        <f>'F_Inputs - allowance'!E194</f>
        <v>Price Review 2024</v>
      </c>
    </row>
    <row r="195" spans="1:5">
      <c r="A195" t="str">
        <f>'F_Inputs - allowance'!A195</f>
        <v>SVE</v>
      </c>
      <c r="B195" t="str">
        <f>'F_Inputs - allowance'!B195</f>
        <v>C_PR24CA15_DSDIVCAPEX_NPC_WN</v>
      </c>
      <c r="C195" t="str">
        <f>'F_Inputs - allowance'!C195</f>
        <v>DS &amp; diversions costs -WN - capex - non-price control total</v>
      </c>
      <c r="D195" t="str">
        <f>'F_Inputs - allowance'!D195</f>
        <v>£m</v>
      </c>
      <c r="E195" t="str">
        <f>'F_Inputs - allowance'!E195</f>
        <v>Price Review 2024</v>
      </c>
    </row>
    <row r="196" spans="1:5">
      <c r="A196" t="str">
        <f>'F_Inputs - allowance'!A196</f>
        <v>SVE</v>
      </c>
      <c r="B196" t="str">
        <f>'F_Inputs - allowance'!B196</f>
        <v>C_PR24CA15_DSDIVOPEX_NPC_WN</v>
      </c>
      <c r="C196" t="str">
        <f>'F_Inputs - allowance'!C196</f>
        <v>DS &amp; diversions costs -WN - opex - non-price control total</v>
      </c>
      <c r="D196" t="str">
        <f>'F_Inputs - allowance'!D196</f>
        <v>£m</v>
      </c>
      <c r="E196" t="str">
        <f>'F_Inputs - allowance'!E196</f>
        <v>Price Review 2024</v>
      </c>
    </row>
    <row r="197" spans="1:5">
      <c r="A197" t="str">
        <f>'F_Inputs - allowance'!A197</f>
        <v>SVE</v>
      </c>
      <c r="B197" t="str">
        <f>'F_Inputs - allowance'!B197</f>
        <v>C_PR24CA15_DSDIVCAPEX_NPC_WWN</v>
      </c>
      <c r="C197" t="str">
        <f>'F_Inputs - allowance'!C197</f>
        <v>DS &amp; diversions costs -WWN - capex - non-price control total</v>
      </c>
      <c r="D197" t="str">
        <f>'F_Inputs - allowance'!D197</f>
        <v>£m</v>
      </c>
      <c r="E197" t="str">
        <f>'F_Inputs - allowance'!E197</f>
        <v>Price Review 2024</v>
      </c>
    </row>
    <row r="198" spans="1:5">
      <c r="A198" t="str">
        <f>'F_Inputs - allowance'!A198</f>
        <v>SVE</v>
      </c>
      <c r="B198" t="str">
        <f>'F_Inputs - allowance'!B198</f>
        <v>C_PR24CA15_DSDIVOPEX_NPC_WWN</v>
      </c>
      <c r="C198" t="str">
        <f>'F_Inputs - allowance'!C198</f>
        <v>DS &amp; diversions costs -WWN - opex - non-price control total</v>
      </c>
      <c r="D198" t="str">
        <f>'F_Inputs - allowance'!D198</f>
        <v>£m</v>
      </c>
      <c r="E198" t="str">
        <f>'F_Inputs - allowance'!E198</f>
        <v>Price Review 2024</v>
      </c>
    </row>
    <row r="199" spans="1:5">
      <c r="A199" t="str">
        <f>'F_Inputs - allowance'!A199</f>
        <v>SVE</v>
      </c>
      <c r="B199" t="str">
        <f>'F_Inputs - allowance'!B199</f>
        <v>C_PR24CA15_3PCAPEX_PC_WR</v>
      </c>
      <c r="C199" t="str">
        <f>'F_Inputs - allowance'!C199</f>
        <v>Third party services costs - WR - capex - price control</v>
      </c>
      <c r="D199" t="str">
        <f>'F_Inputs - allowance'!D199</f>
        <v>£m</v>
      </c>
      <c r="E199" t="str">
        <f>'F_Inputs - allowance'!E199</f>
        <v>Price Review 2024</v>
      </c>
    </row>
    <row r="200" spans="1:5">
      <c r="A200" t="str">
        <f>'F_Inputs - allowance'!A200</f>
        <v>SVE</v>
      </c>
      <c r="B200" t="str">
        <f>'F_Inputs - allowance'!B200</f>
        <v>C_PR24CA15_3POPEX_PC_WR</v>
      </c>
      <c r="C200" t="str">
        <f>'F_Inputs - allowance'!C200</f>
        <v>Third party services costs - WR - opex - price control</v>
      </c>
      <c r="D200" t="str">
        <f>'F_Inputs - allowance'!D200</f>
        <v>£m</v>
      </c>
      <c r="E200" t="str">
        <f>'F_Inputs - allowance'!E200</f>
        <v>Price Review 2024</v>
      </c>
    </row>
    <row r="201" spans="1:5">
      <c r="A201" t="str">
        <f>'F_Inputs - allowance'!A201</f>
        <v>SVE</v>
      </c>
      <c r="B201" t="str">
        <f>'F_Inputs - allowance'!B201</f>
        <v>C_PR24CA15_3PCAPEX_PC_WN</v>
      </c>
      <c r="C201" t="str">
        <f>'F_Inputs - allowance'!C201</f>
        <v>Third party services costs - WN - capex - price control</v>
      </c>
      <c r="D201" t="str">
        <f>'F_Inputs - allowance'!D201</f>
        <v>£m</v>
      </c>
      <c r="E201" t="str">
        <f>'F_Inputs - allowance'!E201</f>
        <v>Price Review 2024</v>
      </c>
    </row>
    <row r="202" spans="1:5">
      <c r="A202" t="str">
        <f>'F_Inputs - allowance'!A202</f>
        <v>SVE</v>
      </c>
      <c r="B202" t="str">
        <f>'F_Inputs - allowance'!B202</f>
        <v>C_PR24CA15_3POPEX_PC_WN</v>
      </c>
      <c r="C202" t="str">
        <f>'F_Inputs - allowance'!C202</f>
        <v>Third party services costs - WN - opex - price control</v>
      </c>
      <c r="D202" t="str">
        <f>'F_Inputs - allowance'!D202</f>
        <v>£m</v>
      </c>
      <c r="E202" t="str">
        <f>'F_Inputs - allowance'!E202</f>
        <v>Price Review 2024</v>
      </c>
    </row>
    <row r="203" spans="1:5">
      <c r="A203" t="str">
        <f>'F_Inputs - allowance'!A203</f>
        <v>SVE</v>
      </c>
      <c r="B203" t="str">
        <f>'F_Inputs - allowance'!B203</f>
        <v>C_PR24CA15_3PCAPEX_PC_WWN</v>
      </c>
      <c r="C203" t="str">
        <f>'F_Inputs - allowance'!C203</f>
        <v>Third party services costs - WWN - capex - price control</v>
      </c>
      <c r="D203" t="str">
        <f>'F_Inputs - allowance'!D203</f>
        <v>£m</v>
      </c>
      <c r="E203" t="str">
        <f>'F_Inputs - allowance'!E203</f>
        <v>Price Review 2024</v>
      </c>
    </row>
    <row r="204" spans="1:5">
      <c r="A204" t="str">
        <f>'F_Inputs - allowance'!A204</f>
        <v>SVE</v>
      </c>
      <c r="B204" t="str">
        <f>'F_Inputs - allowance'!B204</f>
        <v>C_PR24CA15_3POPEX_PC_WWN</v>
      </c>
      <c r="C204" t="str">
        <f>'F_Inputs - allowance'!C204</f>
        <v>Third party services costs - WWN - opex - price control</v>
      </c>
      <c r="D204" t="str">
        <f>'F_Inputs - allowance'!D204</f>
        <v>£m</v>
      </c>
      <c r="E204" t="str">
        <f>'F_Inputs - allowance'!E204</f>
        <v>Price Review 2024</v>
      </c>
    </row>
    <row r="205" spans="1:5">
      <c r="A205" t="str">
        <f>'F_Inputs - allowance'!A205</f>
        <v>SVE</v>
      </c>
      <c r="B205" t="str">
        <f>'F_Inputs - allowance'!B205</f>
        <v>C_PR24CA15_3PCAPEX_NPC_WR</v>
      </c>
      <c r="C205" t="str">
        <f>'F_Inputs - allowance'!C205</f>
        <v>Third party services costs - WR - capex - non-price control</v>
      </c>
      <c r="D205" t="str">
        <f>'F_Inputs - allowance'!D205</f>
        <v>£m</v>
      </c>
      <c r="E205" t="str">
        <f>'F_Inputs - allowance'!E205</f>
        <v>Price Review 2024</v>
      </c>
    </row>
    <row r="206" spans="1:5">
      <c r="A206" t="str">
        <f>'F_Inputs - allowance'!A206</f>
        <v>SVE</v>
      </c>
      <c r="B206" t="str">
        <f>'F_Inputs - allowance'!B206</f>
        <v>C_PR24CA15_3POPEX_NPC_WR</v>
      </c>
      <c r="C206" t="str">
        <f>'F_Inputs - allowance'!C206</f>
        <v>Third party services costs - WR - opex - non-price control</v>
      </c>
      <c r="D206" t="str">
        <f>'F_Inputs - allowance'!D206</f>
        <v>£m</v>
      </c>
      <c r="E206" t="str">
        <f>'F_Inputs - allowance'!E206</f>
        <v>Price Review 2024</v>
      </c>
    </row>
    <row r="207" spans="1:5">
      <c r="A207" t="str">
        <f>'F_Inputs - allowance'!A207</f>
        <v>SVE</v>
      </c>
      <c r="B207" t="str">
        <f>'F_Inputs - allowance'!B207</f>
        <v>C_PR24CA15_3PCAPEX_NPC_WN</v>
      </c>
      <c r="C207" t="str">
        <f>'F_Inputs - allowance'!C207</f>
        <v>Third party services costs - WN - capex - non-price control</v>
      </c>
      <c r="D207" t="str">
        <f>'F_Inputs - allowance'!D207</f>
        <v>£m</v>
      </c>
      <c r="E207" t="str">
        <f>'F_Inputs - allowance'!E207</f>
        <v>Price Review 2024</v>
      </c>
    </row>
    <row r="208" spans="1:5">
      <c r="A208" t="str">
        <f>'F_Inputs - allowance'!A208</f>
        <v>SVE</v>
      </c>
      <c r="B208" t="str">
        <f>'F_Inputs - allowance'!B208</f>
        <v>C_PR24CA15_3POPEX_NPC_WN</v>
      </c>
      <c r="C208" t="str">
        <f>'F_Inputs - allowance'!C208</f>
        <v>Third party services costs - WN - opex - non-price control</v>
      </c>
      <c r="D208" t="str">
        <f>'F_Inputs - allowance'!D208</f>
        <v>£m</v>
      </c>
      <c r="E208" t="str">
        <f>'F_Inputs - allowance'!E208</f>
        <v>Price Review 2024</v>
      </c>
    </row>
    <row r="209" spans="1:5">
      <c r="A209" t="str">
        <f>'F_Inputs - allowance'!A209</f>
        <v>SVE</v>
      </c>
      <c r="B209" t="str">
        <f>'F_Inputs - allowance'!B209</f>
        <v>C_PR24CA15_3PCAPEX_NPC_WWN</v>
      </c>
      <c r="C209" t="str">
        <f>'F_Inputs - allowance'!C209</f>
        <v>Third party services costs - WWN - capex - non-price control</v>
      </c>
      <c r="D209" t="str">
        <f>'F_Inputs - allowance'!D209</f>
        <v>£m</v>
      </c>
      <c r="E209" t="str">
        <f>'F_Inputs - allowance'!E209</f>
        <v>Price Review 2024</v>
      </c>
    </row>
    <row r="210" spans="1:5">
      <c r="A210" t="str">
        <f>'F_Inputs - allowance'!A210</f>
        <v>SVE</v>
      </c>
      <c r="B210" t="str">
        <f>'F_Inputs - allowance'!B210</f>
        <v>C_PR24CA15_3POPEX_NPC_WWN</v>
      </c>
      <c r="C210" t="str">
        <f>'F_Inputs - allowance'!C210</f>
        <v>Third party services costs - WWN - opex - non-price control</v>
      </c>
      <c r="D210" t="str">
        <f>'F_Inputs - allowance'!D210</f>
        <v>£m</v>
      </c>
      <c r="E210" t="str">
        <f>'F_Inputs - allowance'!E210</f>
        <v>Price Review 2024</v>
      </c>
    </row>
    <row r="211" spans="1:5">
      <c r="A211" t="str">
        <f>'F_Inputs - allowance'!A211</f>
        <v>SVE</v>
      </c>
      <c r="B211" t="str">
        <f>'F_Inputs - allowance'!B211</f>
        <v>C_PR24CA15_REVCAPEX_PC_WN</v>
      </c>
      <c r="C211" t="str">
        <f>'F_Inputs - allowance'!C211</f>
        <v>DS &amp; diversions - revenues for capex spend - price control - WN</v>
      </c>
      <c r="D211" t="str">
        <f>'F_Inputs - allowance'!D211</f>
        <v>£m</v>
      </c>
      <c r="E211" t="str">
        <f>'F_Inputs - allowance'!E211</f>
        <v>Price Review 2024</v>
      </c>
    </row>
    <row r="212" spans="1:5">
      <c r="A212" t="str">
        <f>'F_Inputs - allowance'!A212</f>
        <v>SVE</v>
      </c>
      <c r="B212" t="str">
        <f>'F_Inputs - allowance'!B212</f>
        <v>C_PR24CA15_REVCAPEX_NPC_WN</v>
      </c>
      <c r="C212" t="str">
        <f>'F_Inputs - allowance'!C212</f>
        <v>DS &amp; diversions - revenues for capex spend - non-price control - WN</v>
      </c>
      <c r="D212" t="str">
        <f>'F_Inputs - allowance'!D212</f>
        <v>£m</v>
      </c>
      <c r="E212" t="str">
        <f>'F_Inputs - allowance'!E212</f>
        <v>Price Review 2024</v>
      </c>
    </row>
    <row r="213" spans="1:5">
      <c r="A213" t="str">
        <f>'F_Inputs - allowance'!A213</f>
        <v>SVE</v>
      </c>
      <c r="B213" t="str">
        <f>'F_Inputs - allowance'!B213</f>
        <v>C_PR24CA15_REVOPEX_PC_WN</v>
      </c>
      <c r="C213" t="str">
        <f>'F_Inputs - allowance'!C213</f>
        <v>DS &amp; diversions - revenues for opex spend - price control - WN</v>
      </c>
      <c r="D213" t="str">
        <f>'F_Inputs - allowance'!D213</f>
        <v>£m</v>
      </c>
      <c r="E213" t="str">
        <f>'F_Inputs - allowance'!E213</f>
        <v>Price Review 2024</v>
      </c>
    </row>
    <row r="214" spans="1:5">
      <c r="A214" t="str">
        <f>'F_Inputs - allowance'!A214</f>
        <v>SVE</v>
      </c>
      <c r="B214" t="str">
        <f>'F_Inputs - allowance'!B214</f>
        <v>C_PR24CA15_REVOPEX_NPC_WN</v>
      </c>
      <c r="C214" t="str">
        <f>'F_Inputs - allowance'!C214</f>
        <v>DS &amp; diversions - revenues for opex spend - non-price control - WN</v>
      </c>
      <c r="D214" t="str">
        <f>'F_Inputs - allowance'!D214</f>
        <v>£m</v>
      </c>
      <c r="E214" t="str">
        <f>'F_Inputs - allowance'!E214</f>
        <v>Price Review 2024</v>
      </c>
    </row>
    <row r="215" spans="1:5">
      <c r="A215" t="str">
        <f>'F_Inputs - allowance'!A215</f>
        <v>SVE</v>
      </c>
      <c r="B215" t="str">
        <f>'F_Inputs - allowance'!B215</f>
        <v>C_PR24CA15_REVCAPEX_PC_WWN</v>
      </c>
      <c r="C215" t="str">
        <f>'F_Inputs - allowance'!C215</f>
        <v>DS &amp; diversions - revenues for capex spend - price control - WWN</v>
      </c>
      <c r="D215" t="str">
        <f>'F_Inputs - allowance'!D215</f>
        <v>£m</v>
      </c>
      <c r="E215" t="str">
        <f>'F_Inputs - allowance'!E215</f>
        <v>Price Review 2024</v>
      </c>
    </row>
    <row r="216" spans="1:5">
      <c r="A216" t="str">
        <f>'F_Inputs - allowance'!A216</f>
        <v>SVE</v>
      </c>
      <c r="B216" t="str">
        <f>'F_Inputs - allowance'!B216</f>
        <v>C_PR24CA15_REVCAPEX_NPC_WWN</v>
      </c>
      <c r="C216" t="str">
        <f>'F_Inputs - allowance'!C216</f>
        <v>DS &amp; diversions - revenues for capex spend - non-price control - WWN</v>
      </c>
      <c r="D216" t="str">
        <f>'F_Inputs - allowance'!D216</f>
        <v>£m</v>
      </c>
      <c r="E216" t="str">
        <f>'F_Inputs - allowance'!E216</f>
        <v>Price Review 2024</v>
      </c>
    </row>
    <row r="217" spans="1:5">
      <c r="A217" t="str">
        <f>'F_Inputs - allowance'!A217</f>
        <v>SVE</v>
      </c>
      <c r="B217" t="str">
        <f>'F_Inputs - allowance'!B217</f>
        <v>C_PR24CA15_REVOPEX_PC_WWN</v>
      </c>
      <c r="C217" t="str">
        <f>'F_Inputs - allowance'!C217</f>
        <v>DS &amp; diversions - revenues for opex spend - price control - WWN</v>
      </c>
      <c r="D217" t="str">
        <f>'F_Inputs - allowance'!D217</f>
        <v>£m</v>
      </c>
      <c r="E217" t="str">
        <f>'F_Inputs - allowance'!E217</f>
        <v>Price Review 2024</v>
      </c>
    </row>
    <row r="218" spans="1:5">
      <c r="A218" t="str">
        <f>'F_Inputs - allowance'!A218</f>
        <v>SVE</v>
      </c>
      <c r="B218" t="str">
        <f>'F_Inputs - allowance'!B218</f>
        <v>C_PR24CA15_REVOPEX_NPC_WWN</v>
      </c>
      <c r="C218" t="str">
        <f>'F_Inputs - allowance'!C218</f>
        <v>DS &amp; diversions - revenues for opex spend - non-price control - WWN</v>
      </c>
      <c r="D218" t="str">
        <f>'F_Inputs - allowance'!D218</f>
        <v>£m</v>
      </c>
      <c r="E218" t="str">
        <f>'F_Inputs - allowance'!E218</f>
        <v>Price Review 2024</v>
      </c>
    </row>
    <row r="219" spans="1:5">
      <c r="A219" t="str">
        <f>'F_Inputs - allowance'!A219</f>
        <v>SVE</v>
      </c>
      <c r="B219" t="str">
        <f>'F_Inputs - allowance'!B219</f>
        <v>C_PR24CA25_WR</v>
      </c>
      <c r="C219" t="str">
        <f>'F_Inputs - allowance'!C219</f>
        <v>Pension deficit recovery payments - Calculated allowance - Water resources</v>
      </c>
      <c r="D219" t="str">
        <f>'F_Inputs - allowance'!D219</f>
        <v>£m</v>
      </c>
      <c r="E219" t="str">
        <f>'F_Inputs - allowance'!E219</f>
        <v>Price Review 2024</v>
      </c>
    </row>
    <row r="220" spans="1:5">
      <c r="A220" t="str">
        <f>'F_Inputs - allowance'!A220</f>
        <v>SVE</v>
      </c>
      <c r="B220" t="str">
        <f>'F_Inputs - allowance'!B220</f>
        <v>C_PR24CA25_WN</v>
      </c>
      <c r="C220" t="str">
        <f>'F_Inputs - allowance'!C220</f>
        <v>Pension deficit recovery payments - Calculated allowance - Water network plus</v>
      </c>
      <c r="D220" t="str">
        <f>'F_Inputs - allowance'!D220</f>
        <v>£m</v>
      </c>
      <c r="E220" t="str">
        <f>'F_Inputs - allowance'!E220</f>
        <v>Price Review 2024</v>
      </c>
    </row>
    <row r="221" spans="1:5">
      <c r="A221" t="str">
        <f>'F_Inputs - allowance'!A221</f>
        <v>SVE</v>
      </c>
      <c r="B221" t="str">
        <f>'F_Inputs - allowance'!B221</f>
        <v>C_PR24CA25_W_TOT</v>
      </c>
      <c r="C221" t="str">
        <f>'F_Inputs - allowance'!C221</f>
        <v>Pension deficit recovery payments - Calculated allowance - Water total</v>
      </c>
      <c r="D221" t="str">
        <f>'F_Inputs - allowance'!D221</f>
        <v>£m</v>
      </c>
      <c r="E221" t="str">
        <f>'F_Inputs - allowance'!E221</f>
        <v>Price Review 2024</v>
      </c>
    </row>
    <row r="222" spans="1:5">
      <c r="A222" t="str">
        <f>'F_Inputs - allowance'!A222</f>
        <v>SVE</v>
      </c>
      <c r="B222" t="str">
        <f>'F_Inputs - allowance'!B222</f>
        <v>C_PR24CA25_WWN</v>
      </c>
      <c r="C222" t="str">
        <f>'F_Inputs - allowance'!C222</f>
        <v>Pension deficit recovery payments - Calculated allowance - Wastewater network plus</v>
      </c>
      <c r="D222" t="str">
        <f>'F_Inputs - allowance'!D222</f>
        <v>£m</v>
      </c>
      <c r="E222" t="str">
        <f>'F_Inputs - allowance'!E222</f>
        <v>Price Review 2024</v>
      </c>
    </row>
    <row r="223" spans="1:5">
      <c r="A223" t="str">
        <f>'F_Inputs - allowance'!A223</f>
        <v>SVE</v>
      </c>
      <c r="B223" t="str">
        <f>'F_Inputs - allowance'!B223</f>
        <v>C_PR24CA25_BIO</v>
      </c>
      <c r="C223" t="str">
        <f>'F_Inputs - allowance'!C223</f>
        <v>Pension deficit recovery payments - Calculated allowance - Bioresources</v>
      </c>
      <c r="D223" t="str">
        <f>'F_Inputs - allowance'!D223</f>
        <v>£m</v>
      </c>
      <c r="E223" t="str">
        <f>'F_Inputs - allowance'!E223</f>
        <v>Price Review 2024</v>
      </c>
    </row>
    <row r="224" spans="1:5">
      <c r="A224" t="str">
        <f>'F_Inputs - allowance'!A224</f>
        <v>SVE</v>
      </c>
      <c r="B224" t="str">
        <f>'F_Inputs - allowance'!B224</f>
        <v>C_PR24CA25_WW_TOT</v>
      </c>
      <c r="C224" t="str">
        <f>'F_Inputs - allowance'!C224</f>
        <v>Pension deficit recovery payments - Calculated allowance - Wastewater total</v>
      </c>
      <c r="D224" t="str">
        <f>'F_Inputs - allowance'!D224</f>
        <v>£m</v>
      </c>
      <c r="E224" t="str">
        <f>'F_Inputs - allowance'!E224</f>
        <v>Price Review 2024</v>
      </c>
    </row>
    <row r="225" spans="1:5">
      <c r="A225" t="str">
        <f>'F_Inputs - allowance'!A225</f>
        <v>SVE</v>
      </c>
      <c r="B225" t="str">
        <f>'F_Inputs - allowance'!B225</f>
        <v>C_PR24CA25_ADDN1</v>
      </c>
      <c r="C225" t="str">
        <f>'F_Inputs - allowance'!C225</f>
        <v>Pension deficit recovery payments - Calculated allowance - Additional control 1</v>
      </c>
      <c r="D225" t="str">
        <f>'F_Inputs - allowance'!D225</f>
        <v>£m</v>
      </c>
      <c r="E225" t="str">
        <f>'F_Inputs - allowance'!E225</f>
        <v>Price Review 2024</v>
      </c>
    </row>
    <row r="226" spans="1:5">
      <c r="A226" t="str">
        <f>'F_Inputs - allowance'!A226</f>
        <v>SVE</v>
      </c>
      <c r="B226" t="str">
        <f>'F_Inputs - allowance'!B226</f>
        <v>C_PR24CA25_ADDN2</v>
      </c>
      <c r="C226" t="str">
        <f>'F_Inputs - allowance'!C226</f>
        <v>Pension deficit recovery payments - Calculated allowance - Additional control 2</v>
      </c>
      <c r="D226" t="str">
        <f>'F_Inputs - allowance'!D226</f>
        <v>£m</v>
      </c>
      <c r="E226" t="str">
        <f>'F_Inputs - allowance'!E226</f>
        <v>Price Review 2024</v>
      </c>
    </row>
    <row r="227" spans="1:5">
      <c r="A227" t="str">
        <f>'F_Inputs - allowance'!A227</f>
        <v>SWB</v>
      </c>
      <c r="B227" t="str">
        <f>'F_Inputs - allowance'!B227</f>
        <v>PR24CA02_BASE_WR</v>
      </c>
      <c r="C227" t="str">
        <f>'F_Inputs - allowance'!C227</f>
        <v>Final modelled base cost allowance for Water Resources</v>
      </c>
      <c r="D227" t="str">
        <f>'F_Inputs - allowance'!D227</f>
        <v>£m</v>
      </c>
      <c r="E227" t="str">
        <f>'F_Inputs - allowance'!E227</f>
        <v>Price Review 2024</v>
      </c>
    </row>
    <row r="228" spans="1:5">
      <c r="A228" t="str">
        <f>'F_Inputs - allowance'!A228</f>
        <v>SWB</v>
      </c>
      <c r="B228" t="str">
        <f>'F_Inputs - allowance'!B228</f>
        <v>PR24CA02_BASE_WNP</v>
      </c>
      <c r="C228" t="str">
        <f>'F_Inputs - allowance'!C228</f>
        <v>Final modelled base cost allowance for Network Plus Water</v>
      </c>
      <c r="D228" t="str">
        <f>'F_Inputs - allowance'!D228</f>
        <v>£m</v>
      </c>
      <c r="E228" t="str">
        <f>'F_Inputs - allowance'!E228</f>
        <v>Price Review 2024</v>
      </c>
    </row>
    <row r="229" spans="1:5">
      <c r="A229" t="str">
        <f>'F_Inputs - allowance'!A229</f>
        <v>SWB</v>
      </c>
      <c r="B229" t="str">
        <f>'F_Inputs - allowance'!B229</f>
        <v>PR24CA02_BASE_WWNP</v>
      </c>
      <c r="C229" t="str">
        <f>'F_Inputs - allowance'!C229</f>
        <v>Final modelled base cost allowance for Wastewater Network Plus</v>
      </c>
      <c r="D229" t="str">
        <f>'F_Inputs - allowance'!D229</f>
        <v>£m</v>
      </c>
      <c r="E229" t="str">
        <f>'F_Inputs - allowance'!E229</f>
        <v>Price Review 2024</v>
      </c>
    </row>
    <row r="230" spans="1:5">
      <c r="A230" t="str">
        <f>'F_Inputs - allowance'!A230</f>
        <v>SWB</v>
      </c>
      <c r="B230" t="str">
        <f>'F_Inputs - allowance'!B230</f>
        <v>PR24CA02_BASE_BIO</v>
      </c>
      <c r="C230" t="str">
        <f>'F_Inputs - allowance'!C230</f>
        <v>Final modelled base cost allowance for Bioresources</v>
      </c>
      <c r="D230" t="str">
        <f>'F_Inputs - allowance'!D230</f>
        <v>£m</v>
      </c>
      <c r="E230" t="str">
        <f>'F_Inputs - allowance'!E230</f>
        <v>Price Review 2024</v>
      </c>
    </row>
    <row r="231" spans="1:5">
      <c r="A231" t="str">
        <f>'F_Inputs - allowance'!A231</f>
        <v>SWB</v>
      </c>
      <c r="B231" t="str">
        <f>'F_Inputs - allowance'!B231</f>
        <v>PR24CA14_WW_TOTAL_ENHANCEMENT_ALLOW_TOT</v>
      </c>
      <c r="C231" t="str">
        <f>'F_Inputs - allowance'!C231</f>
        <v>PR24 final wastewater enhancement totex allowance- total enhancement expenditure</v>
      </c>
      <c r="D231" t="str">
        <f>'F_Inputs - allowance'!D231</f>
        <v>£m</v>
      </c>
      <c r="E231" t="str">
        <f>'F_Inputs - allowance'!E231</f>
        <v>Price Review 2024</v>
      </c>
    </row>
    <row r="232" spans="1:5">
      <c r="A232" t="str">
        <f>'F_Inputs - allowance'!A232</f>
        <v>SWB</v>
      </c>
      <c r="B232" t="str">
        <f>'F_Inputs - allowance'!B232</f>
        <v>PR24CA14_W_TOTAL_ENHANCEMENT_ALLOW_TOT</v>
      </c>
      <c r="C232" t="str">
        <f>'F_Inputs - allowance'!C232</f>
        <v>PR24 final water enhancement totex allowance- total enhancement expenditure</v>
      </c>
      <c r="D232" t="str">
        <f>'F_Inputs - allowance'!D232</f>
        <v>£m</v>
      </c>
      <c r="E232" t="str">
        <f>'F_Inputs - allowance'!E232</f>
        <v>Price Review 2024</v>
      </c>
    </row>
    <row r="233" spans="1:5">
      <c r="A233" t="str">
        <f>'F_Inputs - allowance'!A233</f>
        <v>SWB</v>
      </c>
      <c r="B233" t="str">
        <f>'F_Inputs - allowance'!B233</f>
        <v>C_PR24CA_RR2_001ADDN1_PR24</v>
      </c>
      <c r="C233" t="str">
        <f>'F_Inputs - allowance'!C233</f>
        <v>Ofwat - Gross capital expenditure - including g&amp;c and cost sharing - real (ADDN1)</v>
      </c>
      <c r="D233" t="str">
        <f>'F_Inputs - allowance'!D233</f>
        <v>£m</v>
      </c>
      <c r="E233" t="str">
        <f>'F_Inputs - allowance'!E233</f>
        <v>Price Review 2024</v>
      </c>
    </row>
    <row r="234" spans="1:5">
      <c r="A234" t="str">
        <f>'F_Inputs - allowance'!A234</f>
        <v>SWB</v>
      </c>
      <c r="B234" t="str">
        <f>'F_Inputs - allowance'!B234</f>
        <v>C_PR24CA_RR2_002ADDN1_PR24</v>
      </c>
      <c r="C234" t="str">
        <f>'F_Inputs - allowance'!C234</f>
        <v>Ofwat - Total gross operational expenditure including cost sharing - real (ADDN1)</v>
      </c>
      <c r="D234" t="str">
        <f>'F_Inputs - allowance'!D234</f>
        <v>£m</v>
      </c>
      <c r="E234" t="str">
        <f>'F_Inputs - allowance'!E234</f>
        <v>Price Review 2024</v>
      </c>
    </row>
    <row r="235" spans="1:5">
      <c r="A235" t="str">
        <f>'F_Inputs - allowance'!A235</f>
        <v>SWB</v>
      </c>
      <c r="B235" t="str">
        <f>'F_Inputs - allowance'!B235</f>
        <v>C_PR24CA15_DSDIVCAPEX_PC_WN</v>
      </c>
      <c r="C235" t="str">
        <f>'F_Inputs - allowance'!C235</f>
        <v>DS &amp; diversions costs -WN - capex - price control total</v>
      </c>
      <c r="D235" t="str">
        <f>'F_Inputs - allowance'!D235</f>
        <v>£m</v>
      </c>
      <c r="E235" t="str">
        <f>'F_Inputs - allowance'!E235</f>
        <v>Price Review 2024</v>
      </c>
    </row>
    <row r="236" spans="1:5">
      <c r="A236" t="str">
        <f>'F_Inputs - allowance'!A236</f>
        <v>SWB</v>
      </c>
      <c r="B236" t="str">
        <f>'F_Inputs - allowance'!B236</f>
        <v>C_PR24CA15_DSDIVOPEX_PC_WN</v>
      </c>
      <c r="C236" t="str">
        <f>'F_Inputs - allowance'!C236</f>
        <v>DS &amp; diversions costs -WN - opex - price control total</v>
      </c>
      <c r="D236" t="str">
        <f>'F_Inputs - allowance'!D236</f>
        <v>£m</v>
      </c>
      <c r="E236" t="str">
        <f>'F_Inputs - allowance'!E236</f>
        <v>Price Review 2024</v>
      </c>
    </row>
    <row r="237" spans="1:5">
      <c r="A237" t="str">
        <f>'F_Inputs - allowance'!A237</f>
        <v>SWB</v>
      </c>
      <c r="B237" t="str">
        <f>'F_Inputs - allowance'!B237</f>
        <v>C_PR24CA15_DSDIVCAPEX_PC_WWN</v>
      </c>
      <c r="C237" t="str">
        <f>'F_Inputs - allowance'!C237</f>
        <v>DS &amp; diversions costs -WWN - capex - price control total</v>
      </c>
      <c r="D237" t="str">
        <f>'F_Inputs - allowance'!D237</f>
        <v>£m</v>
      </c>
      <c r="E237" t="str">
        <f>'F_Inputs - allowance'!E237</f>
        <v>Price Review 2024</v>
      </c>
    </row>
    <row r="238" spans="1:5">
      <c r="A238" t="str">
        <f>'F_Inputs - allowance'!A238</f>
        <v>SWB</v>
      </c>
      <c r="B238" t="str">
        <f>'F_Inputs - allowance'!B238</f>
        <v>C_PR24CA15_DSDIVOPEX_PC_WWN</v>
      </c>
      <c r="C238" t="str">
        <f>'F_Inputs - allowance'!C238</f>
        <v>DS &amp; diversions costs -WWN - opex - price control total</v>
      </c>
      <c r="D238" t="str">
        <f>'F_Inputs - allowance'!D238</f>
        <v>£m</v>
      </c>
      <c r="E238" t="str">
        <f>'F_Inputs - allowance'!E238</f>
        <v>Price Review 2024</v>
      </c>
    </row>
    <row r="239" spans="1:5">
      <c r="A239" t="str">
        <f>'F_Inputs - allowance'!A239</f>
        <v>SWB</v>
      </c>
      <c r="B239" t="str">
        <f>'F_Inputs - allowance'!B239</f>
        <v>C_PR24CA15_DSDIVCAPEX_NPC_WN</v>
      </c>
      <c r="C239" t="str">
        <f>'F_Inputs - allowance'!C239</f>
        <v>DS &amp; diversions costs -WN - capex - non-price control total</v>
      </c>
      <c r="D239" t="str">
        <f>'F_Inputs - allowance'!D239</f>
        <v>£m</v>
      </c>
      <c r="E239" t="str">
        <f>'F_Inputs - allowance'!E239</f>
        <v>Price Review 2024</v>
      </c>
    </row>
    <row r="240" spans="1:5">
      <c r="A240" t="str">
        <f>'F_Inputs - allowance'!A240</f>
        <v>SWB</v>
      </c>
      <c r="B240" t="str">
        <f>'F_Inputs - allowance'!B240</f>
        <v>C_PR24CA15_DSDIVOPEX_NPC_WN</v>
      </c>
      <c r="C240" t="str">
        <f>'F_Inputs - allowance'!C240</f>
        <v>DS &amp; diversions costs -WN - opex - non-price control total</v>
      </c>
      <c r="D240" t="str">
        <f>'F_Inputs - allowance'!D240</f>
        <v>£m</v>
      </c>
      <c r="E240" t="str">
        <f>'F_Inputs - allowance'!E240</f>
        <v>Price Review 2024</v>
      </c>
    </row>
    <row r="241" spans="1:5">
      <c r="A241" t="str">
        <f>'F_Inputs - allowance'!A241</f>
        <v>SWB</v>
      </c>
      <c r="B241" t="str">
        <f>'F_Inputs - allowance'!B241</f>
        <v>C_PR24CA15_DSDIVCAPEX_NPC_WWN</v>
      </c>
      <c r="C241" t="str">
        <f>'F_Inputs - allowance'!C241</f>
        <v>DS &amp; diversions costs -WWN - capex - non-price control total</v>
      </c>
      <c r="D241" t="str">
        <f>'F_Inputs - allowance'!D241</f>
        <v>£m</v>
      </c>
      <c r="E241" t="str">
        <f>'F_Inputs - allowance'!E241</f>
        <v>Price Review 2024</v>
      </c>
    </row>
    <row r="242" spans="1:5">
      <c r="A242" t="str">
        <f>'F_Inputs - allowance'!A242</f>
        <v>SWB</v>
      </c>
      <c r="B242" t="str">
        <f>'F_Inputs - allowance'!B242</f>
        <v>C_PR24CA15_DSDIVOPEX_NPC_WWN</v>
      </c>
      <c r="C242" t="str">
        <f>'F_Inputs - allowance'!C242</f>
        <v>DS &amp; diversions costs -WWN - opex - non-price control total</v>
      </c>
      <c r="D242" t="str">
        <f>'F_Inputs - allowance'!D242</f>
        <v>£m</v>
      </c>
      <c r="E242" t="str">
        <f>'F_Inputs - allowance'!E242</f>
        <v>Price Review 2024</v>
      </c>
    </row>
    <row r="243" spans="1:5">
      <c r="A243" t="str">
        <f>'F_Inputs - allowance'!A243</f>
        <v>SWB</v>
      </c>
      <c r="B243" t="str">
        <f>'F_Inputs - allowance'!B243</f>
        <v>C_PR24CA15_3PCAPEX_PC_WR</v>
      </c>
      <c r="C243" t="str">
        <f>'F_Inputs - allowance'!C243</f>
        <v>Third party services costs - WR - capex - price control</v>
      </c>
      <c r="D243" t="str">
        <f>'F_Inputs - allowance'!D243</f>
        <v>£m</v>
      </c>
      <c r="E243" t="str">
        <f>'F_Inputs - allowance'!E243</f>
        <v>Price Review 2024</v>
      </c>
    </row>
    <row r="244" spans="1:5">
      <c r="A244" t="str">
        <f>'F_Inputs - allowance'!A244</f>
        <v>SWB</v>
      </c>
      <c r="B244" t="str">
        <f>'F_Inputs - allowance'!B244</f>
        <v>C_PR24CA15_3POPEX_PC_WR</v>
      </c>
      <c r="C244" t="str">
        <f>'F_Inputs - allowance'!C244</f>
        <v>Third party services costs - WR - opex - price control</v>
      </c>
      <c r="D244" t="str">
        <f>'F_Inputs - allowance'!D244</f>
        <v>£m</v>
      </c>
      <c r="E244" t="str">
        <f>'F_Inputs - allowance'!E244</f>
        <v>Price Review 2024</v>
      </c>
    </row>
    <row r="245" spans="1:5">
      <c r="A245" t="str">
        <f>'F_Inputs - allowance'!A245</f>
        <v>SWB</v>
      </c>
      <c r="B245" t="str">
        <f>'F_Inputs - allowance'!B245</f>
        <v>C_PR24CA15_3PCAPEX_PC_WN</v>
      </c>
      <c r="C245" t="str">
        <f>'F_Inputs - allowance'!C245</f>
        <v>Third party services costs - WN - capex - price control</v>
      </c>
      <c r="D245" t="str">
        <f>'F_Inputs - allowance'!D245</f>
        <v>£m</v>
      </c>
      <c r="E245" t="str">
        <f>'F_Inputs - allowance'!E245</f>
        <v>Price Review 2024</v>
      </c>
    </row>
    <row r="246" spans="1:5">
      <c r="A246" t="str">
        <f>'F_Inputs - allowance'!A246</f>
        <v>SWB</v>
      </c>
      <c r="B246" t="str">
        <f>'F_Inputs - allowance'!B246</f>
        <v>C_PR24CA15_3POPEX_PC_WN</v>
      </c>
      <c r="C246" t="str">
        <f>'F_Inputs - allowance'!C246</f>
        <v>Third party services costs - WN - opex - price control</v>
      </c>
      <c r="D246" t="str">
        <f>'F_Inputs - allowance'!D246</f>
        <v>£m</v>
      </c>
      <c r="E246" t="str">
        <f>'F_Inputs - allowance'!E246</f>
        <v>Price Review 2024</v>
      </c>
    </row>
    <row r="247" spans="1:5">
      <c r="A247" t="str">
        <f>'F_Inputs - allowance'!A247</f>
        <v>SWB</v>
      </c>
      <c r="B247" t="str">
        <f>'F_Inputs - allowance'!B247</f>
        <v>C_PR24CA15_3PCAPEX_PC_WWN</v>
      </c>
      <c r="C247" t="str">
        <f>'F_Inputs - allowance'!C247</f>
        <v>Third party services costs - WWN - capex - price control</v>
      </c>
      <c r="D247" t="str">
        <f>'F_Inputs - allowance'!D247</f>
        <v>£m</v>
      </c>
      <c r="E247" t="str">
        <f>'F_Inputs - allowance'!E247</f>
        <v>Price Review 2024</v>
      </c>
    </row>
    <row r="248" spans="1:5">
      <c r="A248" t="str">
        <f>'F_Inputs - allowance'!A248</f>
        <v>SWB</v>
      </c>
      <c r="B248" t="str">
        <f>'F_Inputs - allowance'!B248</f>
        <v>C_PR24CA15_3POPEX_PC_WWN</v>
      </c>
      <c r="C248" t="str">
        <f>'F_Inputs - allowance'!C248</f>
        <v>Third party services costs - WWN - opex - price control</v>
      </c>
      <c r="D248" t="str">
        <f>'F_Inputs - allowance'!D248</f>
        <v>£m</v>
      </c>
      <c r="E248" t="str">
        <f>'F_Inputs - allowance'!E248</f>
        <v>Price Review 2024</v>
      </c>
    </row>
    <row r="249" spans="1:5">
      <c r="A249" t="str">
        <f>'F_Inputs - allowance'!A249</f>
        <v>SWB</v>
      </c>
      <c r="B249" t="str">
        <f>'F_Inputs - allowance'!B249</f>
        <v>C_PR24CA15_3PCAPEX_NPC_WR</v>
      </c>
      <c r="C249" t="str">
        <f>'F_Inputs - allowance'!C249</f>
        <v>Third party services costs - WR - capex - non-price control</v>
      </c>
      <c r="D249" t="str">
        <f>'F_Inputs - allowance'!D249</f>
        <v>£m</v>
      </c>
      <c r="E249" t="str">
        <f>'F_Inputs - allowance'!E249</f>
        <v>Price Review 2024</v>
      </c>
    </row>
    <row r="250" spans="1:5">
      <c r="A250" t="str">
        <f>'F_Inputs - allowance'!A250</f>
        <v>SWB</v>
      </c>
      <c r="B250" t="str">
        <f>'F_Inputs - allowance'!B250</f>
        <v>C_PR24CA15_3POPEX_NPC_WR</v>
      </c>
      <c r="C250" t="str">
        <f>'F_Inputs - allowance'!C250</f>
        <v>Third party services costs - WR - opex - non-price control</v>
      </c>
      <c r="D250" t="str">
        <f>'F_Inputs - allowance'!D250</f>
        <v>£m</v>
      </c>
      <c r="E250" t="str">
        <f>'F_Inputs - allowance'!E250</f>
        <v>Price Review 2024</v>
      </c>
    </row>
    <row r="251" spans="1:5">
      <c r="A251" t="str">
        <f>'F_Inputs - allowance'!A251</f>
        <v>SWB</v>
      </c>
      <c r="B251" t="str">
        <f>'F_Inputs - allowance'!B251</f>
        <v>C_PR24CA15_3PCAPEX_NPC_WN</v>
      </c>
      <c r="C251" t="str">
        <f>'F_Inputs - allowance'!C251</f>
        <v>Third party services costs - WN - capex - non-price control</v>
      </c>
      <c r="D251" t="str">
        <f>'F_Inputs - allowance'!D251</f>
        <v>£m</v>
      </c>
      <c r="E251" t="str">
        <f>'F_Inputs - allowance'!E251</f>
        <v>Price Review 2024</v>
      </c>
    </row>
    <row r="252" spans="1:5">
      <c r="A252" t="str">
        <f>'F_Inputs - allowance'!A252</f>
        <v>SWB</v>
      </c>
      <c r="B252" t="str">
        <f>'F_Inputs - allowance'!B252</f>
        <v>C_PR24CA15_3POPEX_NPC_WN</v>
      </c>
      <c r="C252" t="str">
        <f>'F_Inputs - allowance'!C252</f>
        <v>Third party services costs - WN - opex - non-price control</v>
      </c>
      <c r="D252" t="str">
        <f>'F_Inputs - allowance'!D252</f>
        <v>£m</v>
      </c>
      <c r="E252" t="str">
        <f>'F_Inputs - allowance'!E252</f>
        <v>Price Review 2024</v>
      </c>
    </row>
    <row r="253" spans="1:5">
      <c r="A253" t="str">
        <f>'F_Inputs - allowance'!A253</f>
        <v>SWB</v>
      </c>
      <c r="B253" t="str">
        <f>'F_Inputs - allowance'!B253</f>
        <v>C_PR24CA15_3PCAPEX_NPC_WWN</v>
      </c>
      <c r="C253" t="str">
        <f>'F_Inputs - allowance'!C253</f>
        <v>Third party services costs - WWN - capex - non-price control</v>
      </c>
      <c r="D253" t="str">
        <f>'F_Inputs - allowance'!D253</f>
        <v>£m</v>
      </c>
      <c r="E253" t="str">
        <f>'F_Inputs - allowance'!E253</f>
        <v>Price Review 2024</v>
      </c>
    </row>
    <row r="254" spans="1:5">
      <c r="A254" t="str">
        <f>'F_Inputs - allowance'!A254</f>
        <v>SWB</v>
      </c>
      <c r="B254" t="str">
        <f>'F_Inputs - allowance'!B254</f>
        <v>C_PR24CA15_3POPEX_NPC_WWN</v>
      </c>
      <c r="C254" t="str">
        <f>'F_Inputs - allowance'!C254</f>
        <v>Third party services costs - WWN - opex - non-price control</v>
      </c>
      <c r="D254" t="str">
        <f>'F_Inputs - allowance'!D254</f>
        <v>£m</v>
      </c>
      <c r="E254" t="str">
        <f>'F_Inputs - allowance'!E254</f>
        <v>Price Review 2024</v>
      </c>
    </row>
    <row r="255" spans="1:5">
      <c r="A255" t="str">
        <f>'F_Inputs - allowance'!A255</f>
        <v>SWB</v>
      </c>
      <c r="B255" t="str">
        <f>'F_Inputs - allowance'!B255</f>
        <v>C_PR24CA15_REVCAPEX_PC_WN</v>
      </c>
      <c r="C255" t="str">
        <f>'F_Inputs - allowance'!C255</f>
        <v>DS &amp; diversions - revenues for capex spend - price control - WN</v>
      </c>
      <c r="D255" t="str">
        <f>'F_Inputs - allowance'!D255</f>
        <v>£m</v>
      </c>
      <c r="E255" t="str">
        <f>'F_Inputs - allowance'!E255</f>
        <v>Price Review 2024</v>
      </c>
    </row>
    <row r="256" spans="1:5">
      <c r="A256" t="str">
        <f>'F_Inputs - allowance'!A256</f>
        <v>SWB</v>
      </c>
      <c r="B256" t="str">
        <f>'F_Inputs - allowance'!B256</f>
        <v>C_PR24CA15_REVCAPEX_NPC_WN</v>
      </c>
      <c r="C256" t="str">
        <f>'F_Inputs - allowance'!C256</f>
        <v>DS &amp; diversions - revenues for capex spend - non-price control - WN</v>
      </c>
      <c r="D256" t="str">
        <f>'F_Inputs - allowance'!D256</f>
        <v>£m</v>
      </c>
      <c r="E256" t="str">
        <f>'F_Inputs - allowance'!E256</f>
        <v>Price Review 2024</v>
      </c>
    </row>
    <row r="257" spans="1:5">
      <c r="A257" t="str">
        <f>'F_Inputs - allowance'!A257</f>
        <v>SWB</v>
      </c>
      <c r="B257" t="str">
        <f>'F_Inputs - allowance'!B257</f>
        <v>C_PR24CA15_REVOPEX_PC_WN</v>
      </c>
      <c r="C257" t="str">
        <f>'F_Inputs - allowance'!C257</f>
        <v>DS &amp; diversions - revenues for opex spend - price control - WN</v>
      </c>
      <c r="D257" t="str">
        <f>'F_Inputs - allowance'!D257</f>
        <v>£m</v>
      </c>
      <c r="E257" t="str">
        <f>'F_Inputs - allowance'!E257</f>
        <v>Price Review 2024</v>
      </c>
    </row>
    <row r="258" spans="1:5">
      <c r="A258" t="str">
        <f>'F_Inputs - allowance'!A258</f>
        <v>SWB</v>
      </c>
      <c r="B258" t="str">
        <f>'F_Inputs - allowance'!B258</f>
        <v>C_PR24CA15_REVOPEX_NPC_WN</v>
      </c>
      <c r="C258" t="str">
        <f>'F_Inputs - allowance'!C258</f>
        <v>DS &amp; diversions - revenues for opex spend - non-price control - WN</v>
      </c>
      <c r="D258" t="str">
        <f>'F_Inputs - allowance'!D258</f>
        <v>£m</v>
      </c>
      <c r="E258" t="str">
        <f>'F_Inputs - allowance'!E258</f>
        <v>Price Review 2024</v>
      </c>
    </row>
    <row r="259" spans="1:5">
      <c r="A259" t="str">
        <f>'F_Inputs - allowance'!A259</f>
        <v>SWB</v>
      </c>
      <c r="B259" t="str">
        <f>'F_Inputs - allowance'!B259</f>
        <v>C_PR24CA15_REVCAPEX_PC_WWN</v>
      </c>
      <c r="C259" t="str">
        <f>'F_Inputs - allowance'!C259</f>
        <v>DS &amp; diversions - revenues for capex spend - price control - WWN</v>
      </c>
      <c r="D259" t="str">
        <f>'F_Inputs - allowance'!D259</f>
        <v>£m</v>
      </c>
      <c r="E259" t="str">
        <f>'F_Inputs - allowance'!E259</f>
        <v>Price Review 2024</v>
      </c>
    </row>
    <row r="260" spans="1:5">
      <c r="A260" t="str">
        <f>'F_Inputs - allowance'!A260</f>
        <v>SWB</v>
      </c>
      <c r="B260" t="str">
        <f>'F_Inputs - allowance'!B260</f>
        <v>C_PR24CA15_REVCAPEX_NPC_WWN</v>
      </c>
      <c r="C260" t="str">
        <f>'F_Inputs - allowance'!C260</f>
        <v>DS &amp; diversions - revenues for capex spend - non-price control - WWN</v>
      </c>
      <c r="D260" t="str">
        <f>'F_Inputs - allowance'!D260</f>
        <v>£m</v>
      </c>
      <c r="E260" t="str">
        <f>'F_Inputs - allowance'!E260</f>
        <v>Price Review 2024</v>
      </c>
    </row>
    <row r="261" spans="1:5">
      <c r="A261" t="str">
        <f>'F_Inputs - allowance'!A261</f>
        <v>SWB</v>
      </c>
      <c r="B261" t="str">
        <f>'F_Inputs - allowance'!B261</f>
        <v>C_PR24CA15_REVOPEX_PC_WWN</v>
      </c>
      <c r="C261" t="str">
        <f>'F_Inputs - allowance'!C261</f>
        <v>DS &amp; diversions - revenues for opex spend - price control - WWN</v>
      </c>
      <c r="D261" t="str">
        <f>'F_Inputs - allowance'!D261</f>
        <v>£m</v>
      </c>
      <c r="E261" t="str">
        <f>'F_Inputs - allowance'!E261</f>
        <v>Price Review 2024</v>
      </c>
    </row>
    <row r="262" spans="1:5">
      <c r="A262" t="str">
        <f>'F_Inputs - allowance'!A262</f>
        <v>SWB</v>
      </c>
      <c r="B262" t="str">
        <f>'F_Inputs - allowance'!B262</f>
        <v>C_PR24CA15_REVOPEX_NPC_WWN</v>
      </c>
      <c r="C262" t="str">
        <f>'F_Inputs - allowance'!C262</f>
        <v>DS &amp; diversions - revenues for opex spend - non-price control - WWN</v>
      </c>
      <c r="D262" t="str">
        <f>'F_Inputs - allowance'!D262</f>
        <v>£m</v>
      </c>
      <c r="E262" t="str">
        <f>'F_Inputs - allowance'!E262</f>
        <v>Price Review 2024</v>
      </c>
    </row>
    <row r="263" spans="1:5">
      <c r="A263" t="str">
        <f>'F_Inputs - allowance'!A263</f>
        <v>SWB</v>
      </c>
      <c r="B263" t="str">
        <f>'F_Inputs - allowance'!B263</f>
        <v>C_PR24CA25_WR</v>
      </c>
      <c r="C263" t="str">
        <f>'F_Inputs - allowance'!C263</f>
        <v>Pension deficit recovery payments - Calculated allowance - Water resources</v>
      </c>
      <c r="D263" t="str">
        <f>'F_Inputs - allowance'!D263</f>
        <v>£m</v>
      </c>
      <c r="E263" t="str">
        <f>'F_Inputs - allowance'!E263</f>
        <v>Price Review 2024</v>
      </c>
    </row>
    <row r="264" spans="1:5">
      <c r="A264" t="str">
        <f>'F_Inputs - allowance'!A264</f>
        <v>SWB</v>
      </c>
      <c r="B264" t="str">
        <f>'F_Inputs - allowance'!B264</f>
        <v>C_PR24CA25_WN</v>
      </c>
      <c r="C264" t="str">
        <f>'F_Inputs - allowance'!C264</f>
        <v>Pension deficit recovery payments - Calculated allowance - Water network plus</v>
      </c>
      <c r="D264" t="str">
        <f>'F_Inputs - allowance'!D264</f>
        <v>£m</v>
      </c>
      <c r="E264" t="str">
        <f>'F_Inputs - allowance'!E264</f>
        <v>Price Review 2024</v>
      </c>
    </row>
    <row r="265" spans="1:5">
      <c r="A265" t="str">
        <f>'F_Inputs - allowance'!A265</f>
        <v>SWB</v>
      </c>
      <c r="B265" t="str">
        <f>'F_Inputs - allowance'!B265</f>
        <v>C_PR24CA25_W_TOT</v>
      </c>
      <c r="C265" t="str">
        <f>'F_Inputs - allowance'!C265</f>
        <v>Pension deficit recovery payments - Calculated allowance - Water total</v>
      </c>
      <c r="D265" t="str">
        <f>'F_Inputs - allowance'!D265</f>
        <v>£m</v>
      </c>
      <c r="E265" t="str">
        <f>'F_Inputs - allowance'!E265</f>
        <v>Price Review 2024</v>
      </c>
    </row>
    <row r="266" spans="1:5">
      <c r="A266" t="str">
        <f>'F_Inputs - allowance'!A266</f>
        <v>SWB</v>
      </c>
      <c r="B266" t="str">
        <f>'F_Inputs - allowance'!B266</f>
        <v>C_PR24CA25_WWN</v>
      </c>
      <c r="C266" t="str">
        <f>'F_Inputs - allowance'!C266</f>
        <v>Pension deficit recovery payments - Calculated allowance - Wastewater network plus</v>
      </c>
      <c r="D266" t="str">
        <f>'F_Inputs - allowance'!D266</f>
        <v>£m</v>
      </c>
      <c r="E266" t="str">
        <f>'F_Inputs - allowance'!E266</f>
        <v>Price Review 2024</v>
      </c>
    </row>
    <row r="267" spans="1:5">
      <c r="A267" t="str">
        <f>'F_Inputs - allowance'!A267</f>
        <v>SWB</v>
      </c>
      <c r="B267" t="str">
        <f>'F_Inputs - allowance'!B267</f>
        <v>C_PR24CA25_BIO</v>
      </c>
      <c r="C267" t="str">
        <f>'F_Inputs - allowance'!C267</f>
        <v>Pension deficit recovery payments - Calculated allowance - Bioresources</v>
      </c>
      <c r="D267" t="str">
        <f>'F_Inputs - allowance'!D267</f>
        <v>£m</v>
      </c>
      <c r="E267" t="str">
        <f>'F_Inputs - allowance'!E267</f>
        <v>Price Review 2024</v>
      </c>
    </row>
    <row r="268" spans="1:5">
      <c r="A268" t="str">
        <f>'F_Inputs - allowance'!A268</f>
        <v>SWB</v>
      </c>
      <c r="B268" t="str">
        <f>'F_Inputs - allowance'!B268</f>
        <v>C_PR24CA25_WW_TOT</v>
      </c>
      <c r="C268" t="str">
        <f>'F_Inputs - allowance'!C268</f>
        <v>Pension deficit recovery payments - Calculated allowance - Wastewater total</v>
      </c>
      <c r="D268" t="str">
        <f>'F_Inputs - allowance'!D268</f>
        <v>£m</v>
      </c>
      <c r="E268" t="str">
        <f>'F_Inputs - allowance'!E268</f>
        <v>Price Review 2024</v>
      </c>
    </row>
    <row r="269" spans="1:5">
      <c r="A269" t="str">
        <f>'F_Inputs - allowance'!A269</f>
        <v>SWB</v>
      </c>
      <c r="B269" t="str">
        <f>'F_Inputs - allowance'!B269</f>
        <v>C_PR24CA25_ADDN1</v>
      </c>
      <c r="C269" t="str">
        <f>'F_Inputs - allowance'!C269</f>
        <v>Pension deficit recovery payments - Calculated allowance - Additional control 1</v>
      </c>
      <c r="D269" t="str">
        <f>'F_Inputs - allowance'!D269</f>
        <v>£m</v>
      </c>
      <c r="E269" t="str">
        <f>'F_Inputs - allowance'!E269</f>
        <v>Price Review 2024</v>
      </c>
    </row>
    <row r="270" spans="1:5">
      <c r="A270" t="str">
        <f>'F_Inputs - allowance'!A270</f>
        <v>SWB</v>
      </c>
      <c r="B270" t="str">
        <f>'F_Inputs - allowance'!B270</f>
        <v>C_PR24CA25_ADDN2</v>
      </c>
      <c r="C270" t="str">
        <f>'F_Inputs - allowance'!C270</f>
        <v>Pension deficit recovery payments - Calculated allowance - Additional control 2</v>
      </c>
      <c r="D270" t="str">
        <f>'F_Inputs - allowance'!D270</f>
        <v>£m</v>
      </c>
      <c r="E270" t="str">
        <f>'F_Inputs - allowance'!E270</f>
        <v>Price Review 2024</v>
      </c>
    </row>
    <row r="271" spans="1:5">
      <c r="A271" t="str">
        <f>'F_Inputs - allowance'!A271</f>
        <v>SRN</v>
      </c>
      <c r="B271" t="str">
        <f>'F_Inputs - allowance'!B271</f>
        <v>PR24CA02_BASE_WR</v>
      </c>
      <c r="C271" t="str">
        <f>'F_Inputs - allowance'!C271</f>
        <v>Final modelled base cost allowance for Water Resources</v>
      </c>
      <c r="D271" t="str">
        <f>'F_Inputs - allowance'!D271</f>
        <v>£m</v>
      </c>
      <c r="E271" t="str">
        <f>'F_Inputs - allowance'!E271</f>
        <v>Price Review 2024</v>
      </c>
    </row>
    <row r="272" spans="1:5">
      <c r="A272" t="str">
        <f>'F_Inputs - allowance'!A272</f>
        <v>SRN</v>
      </c>
      <c r="B272" t="str">
        <f>'F_Inputs - allowance'!B272</f>
        <v>PR24CA02_BASE_WNP</v>
      </c>
      <c r="C272" t="str">
        <f>'F_Inputs - allowance'!C272</f>
        <v>Final modelled base cost allowance for Network Plus Water</v>
      </c>
      <c r="D272" t="str">
        <f>'F_Inputs - allowance'!D272</f>
        <v>£m</v>
      </c>
      <c r="E272" t="str">
        <f>'F_Inputs - allowance'!E272</f>
        <v>Price Review 2024</v>
      </c>
    </row>
    <row r="273" spans="1:5">
      <c r="A273" t="str">
        <f>'F_Inputs - allowance'!A273</f>
        <v>SRN</v>
      </c>
      <c r="B273" t="str">
        <f>'F_Inputs - allowance'!B273</f>
        <v>PR24CA02_BASE_WWNP</v>
      </c>
      <c r="C273" t="str">
        <f>'F_Inputs - allowance'!C273</f>
        <v>Final modelled base cost allowance for Wastewater Network Plus</v>
      </c>
      <c r="D273" t="str">
        <f>'F_Inputs - allowance'!D273</f>
        <v>£m</v>
      </c>
      <c r="E273" t="str">
        <f>'F_Inputs - allowance'!E273</f>
        <v>Price Review 2024</v>
      </c>
    </row>
    <row r="274" spans="1:5">
      <c r="A274" t="str">
        <f>'F_Inputs - allowance'!A274</f>
        <v>SRN</v>
      </c>
      <c r="B274" t="str">
        <f>'F_Inputs - allowance'!B274</f>
        <v>PR24CA02_BASE_BIO</v>
      </c>
      <c r="C274" t="str">
        <f>'F_Inputs - allowance'!C274</f>
        <v>Final modelled base cost allowance for Bioresources</v>
      </c>
      <c r="D274" t="str">
        <f>'F_Inputs - allowance'!D274</f>
        <v>£m</v>
      </c>
      <c r="E274" t="str">
        <f>'F_Inputs - allowance'!E274</f>
        <v>Price Review 2024</v>
      </c>
    </row>
    <row r="275" spans="1:5">
      <c r="A275" t="str">
        <f>'F_Inputs - allowance'!A275</f>
        <v>SRN</v>
      </c>
      <c r="B275" t="str">
        <f>'F_Inputs - allowance'!B275</f>
        <v>PR24CA14_WW_TOTAL_ENHANCEMENT_ALLOW_TOT</v>
      </c>
      <c r="C275" t="str">
        <f>'F_Inputs - allowance'!C275</f>
        <v>PR24 final wastewater enhancement totex allowance- total enhancement expenditure</v>
      </c>
      <c r="D275" t="str">
        <f>'F_Inputs - allowance'!D275</f>
        <v>£m</v>
      </c>
      <c r="E275" t="str">
        <f>'F_Inputs - allowance'!E275</f>
        <v>Price Review 2024</v>
      </c>
    </row>
    <row r="276" spans="1:5">
      <c r="A276" t="str">
        <f>'F_Inputs - allowance'!A276</f>
        <v>SRN</v>
      </c>
      <c r="B276" t="str">
        <f>'F_Inputs - allowance'!B276</f>
        <v>PR24CA14_W_TOTAL_ENHANCEMENT_ALLOW_TOT</v>
      </c>
      <c r="C276" t="str">
        <f>'F_Inputs - allowance'!C276</f>
        <v>PR24 final water enhancement totex allowance- total enhancement expenditure</v>
      </c>
      <c r="D276" t="str">
        <f>'F_Inputs - allowance'!D276</f>
        <v>£m</v>
      </c>
      <c r="E276" t="str">
        <f>'F_Inputs - allowance'!E276</f>
        <v>Price Review 2024</v>
      </c>
    </row>
    <row r="277" spans="1:5">
      <c r="A277" t="str">
        <f>'F_Inputs - allowance'!A277</f>
        <v>SRN</v>
      </c>
      <c r="B277" t="str">
        <f>'F_Inputs - allowance'!B277</f>
        <v>C_PR24CA_RR2_001ADDN1_PR24</v>
      </c>
      <c r="C277" t="str">
        <f>'F_Inputs - allowance'!C277</f>
        <v>Ofwat - Gross capital expenditure - including g&amp;c and cost sharing - real (ADDN1)</v>
      </c>
      <c r="D277" t="str">
        <f>'F_Inputs - allowance'!D277</f>
        <v>£m</v>
      </c>
      <c r="E277" t="str">
        <f>'F_Inputs - allowance'!E277</f>
        <v>Price Review 2024</v>
      </c>
    </row>
    <row r="278" spans="1:5">
      <c r="A278" t="str">
        <f>'F_Inputs - allowance'!A278</f>
        <v>SRN</v>
      </c>
      <c r="B278" t="str">
        <f>'F_Inputs - allowance'!B278</f>
        <v>C_PR24CA_RR2_002ADDN1_PR24</v>
      </c>
      <c r="C278" t="str">
        <f>'F_Inputs - allowance'!C278</f>
        <v>Ofwat - Total gross operational expenditure including cost sharing - real (ADDN1)</v>
      </c>
      <c r="D278" t="str">
        <f>'F_Inputs - allowance'!D278</f>
        <v>£m</v>
      </c>
      <c r="E278" t="str">
        <f>'F_Inputs - allowance'!E278</f>
        <v>Price Review 2024</v>
      </c>
    </row>
    <row r="279" spans="1:5">
      <c r="A279" t="str">
        <f>'F_Inputs - allowance'!A279</f>
        <v>SRN</v>
      </c>
      <c r="B279" t="str">
        <f>'F_Inputs - allowance'!B279</f>
        <v>C_PR24CA15_DSDIVCAPEX_PC_WN</v>
      </c>
      <c r="C279" t="str">
        <f>'F_Inputs - allowance'!C279</f>
        <v>DS &amp; diversions costs -WN - capex - price control total</v>
      </c>
      <c r="D279" t="str">
        <f>'F_Inputs - allowance'!D279</f>
        <v>£m</v>
      </c>
      <c r="E279" t="str">
        <f>'F_Inputs - allowance'!E279</f>
        <v>Price Review 2024</v>
      </c>
    </row>
    <row r="280" spans="1:5">
      <c r="A280" t="str">
        <f>'F_Inputs - allowance'!A280</f>
        <v>SRN</v>
      </c>
      <c r="B280" t="str">
        <f>'F_Inputs - allowance'!B280</f>
        <v>C_PR24CA15_DSDIVOPEX_PC_WN</v>
      </c>
      <c r="C280" t="str">
        <f>'F_Inputs - allowance'!C280</f>
        <v>DS &amp; diversions costs -WN - opex - price control total</v>
      </c>
      <c r="D280" t="str">
        <f>'F_Inputs - allowance'!D280</f>
        <v>£m</v>
      </c>
      <c r="E280" t="str">
        <f>'F_Inputs - allowance'!E280</f>
        <v>Price Review 2024</v>
      </c>
    </row>
    <row r="281" spans="1:5">
      <c r="A281" t="str">
        <f>'F_Inputs - allowance'!A281</f>
        <v>SRN</v>
      </c>
      <c r="B281" t="str">
        <f>'F_Inputs - allowance'!B281</f>
        <v>C_PR24CA15_DSDIVCAPEX_PC_WWN</v>
      </c>
      <c r="C281" t="str">
        <f>'F_Inputs - allowance'!C281</f>
        <v>DS &amp; diversions costs -WWN - capex - price control total</v>
      </c>
      <c r="D281" t="str">
        <f>'F_Inputs - allowance'!D281</f>
        <v>£m</v>
      </c>
      <c r="E281" t="str">
        <f>'F_Inputs - allowance'!E281</f>
        <v>Price Review 2024</v>
      </c>
    </row>
    <row r="282" spans="1:5">
      <c r="A282" t="str">
        <f>'F_Inputs - allowance'!A282</f>
        <v>SRN</v>
      </c>
      <c r="B282" t="str">
        <f>'F_Inputs - allowance'!B282</f>
        <v>C_PR24CA15_DSDIVOPEX_PC_WWN</v>
      </c>
      <c r="C282" t="str">
        <f>'F_Inputs - allowance'!C282</f>
        <v>DS &amp; diversions costs -WWN - opex - price control total</v>
      </c>
      <c r="D282" t="str">
        <f>'F_Inputs - allowance'!D282</f>
        <v>£m</v>
      </c>
      <c r="E282" t="str">
        <f>'F_Inputs - allowance'!E282</f>
        <v>Price Review 2024</v>
      </c>
    </row>
    <row r="283" spans="1:5">
      <c r="A283" t="str">
        <f>'F_Inputs - allowance'!A283</f>
        <v>SRN</v>
      </c>
      <c r="B283" t="str">
        <f>'F_Inputs - allowance'!B283</f>
        <v>C_PR24CA15_DSDIVCAPEX_NPC_WN</v>
      </c>
      <c r="C283" t="str">
        <f>'F_Inputs - allowance'!C283</f>
        <v>DS &amp; diversions costs -WN - capex - non-price control total</v>
      </c>
      <c r="D283" t="str">
        <f>'F_Inputs - allowance'!D283</f>
        <v>£m</v>
      </c>
      <c r="E283" t="str">
        <f>'F_Inputs - allowance'!E283</f>
        <v>Price Review 2024</v>
      </c>
    </row>
    <row r="284" spans="1:5">
      <c r="A284" t="str">
        <f>'F_Inputs - allowance'!A284</f>
        <v>SRN</v>
      </c>
      <c r="B284" t="str">
        <f>'F_Inputs - allowance'!B284</f>
        <v>C_PR24CA15_DSDIVOPEX_NPC_WN</v>
      </c>
      <c r="C284" t="str">
        <f>'F_Inputs - allowance'!C284</f>
        <v>DS &amp; diversions costs -WN - opex - non-price control total</v>
      </c>
      <c r="D284" t="str">
        <f>'F_Inputs - allowance'!D284</f>
        <v>£m</v>
      </c>
      <c r="E284" t="str">
        <f>'F_Inputs - allowance'!E284</f>
        <v>Price Review 2024</v>
      </c>
    </row>
    <row r="285" spans="1:5">
      <c r="A285" t="str">
        <f>'F_Inputs - allowance'!A285</f>
        <v>SRN</v>
      </c>
      <c r="B285" t="str">
        <f>'F_Inputs - allowance'!B285</f>
        <v>C_PR24CA15_DSDIVCAPEX_NPC_WWN</v>
      </c>
      <c r="C285" t="str">
        <f>'F_Inputs - allowance'!C285</f>
        <v>DS &amp; diversions costs -WWN - capex - non-price control total</v>
      </c>
      <c r="D285" t="str">
        <f>'F_Inputs - allowance'!D285</f>
        <v>£m</v>
      </c>
      <c r="E285" t="str">
        <f>'F_Inputs - allowance'!E285</f>
        <v>Price Review 2024</v>
      </c>
    </row>
    <row r="286" spans="1:5">
      <c r="A286" t="str">
        <f>'F_Inputs - allowance'!A286</f>
        <v>SRN</v>
      </c>
      <c r="B286" t="str">
        <f>'F_Inputs - allowance'!B286</f>
        <v>C_PR24CA15_DSDIVOPEX_NPC_WWN</v>
      </c>
      <c r="C286" t="str">
        <f>'F_Inputs - allowance'!C286</f>
        <v>DS &amp; diversions costs -WWN - opex - non-price control total</v>
      </c>
      <c r="D286" t="str">
        <f>'F_Inputs - allowance'!D286</f>
        <v>£m</v>
      </c>
      <c r="E286" t="str">
        <f>'F_Inputs - allowance'!E286</f>
        <v>Price Review 2024</v>
      </c>
    </row>
    <row r="287" spans="1:5">
      <c r="A287" t="str">
        <f>'F_Inputs - allowance'!A287</f>
        <v>SRN</v>
      </c>
      <c r="B287" t="str">
        <f>'F_Inputs - allowance'!B287</f>
        <v>C_PR24CA15_3PCAPEX_PC_WR</v>
      </c>
      <c r="C287" t="str">
        <f>'F_Inputs - allowance'!C287</f>
        <v>Third party services costs - WR - capex - price control</v>
      </c>
      <c r="D287" t="str">
        <f>'F_Inputs - allowance'!D287</f>
        <v>£m</v>
      </c>
      <c r="E287" t="str">
        <f>'F_Inputs - allowance'!E287</f>
        <v>Price Review 2024</v>
      </c>
    </row>
    <row r="288" spans="1:5">
      <c r="A288" t="str">
        <f>'F_Inputs - allowance'!A288</f>
        <v>SRN</v>
      </c>
      <c r="B288" t="str">
        <f>'F_Inputs - allowance'!B288</f>
        <v>C_PR24CA15_3POPEX_PC_WR</v>
      </c>
      <c r="C288" t="str">
        <f>'F_Inputs - allowance'!C288</f>
        <v>Third party services costs - WR - opex - price control</v>
      </c>
      <c r="D288" t="str">
        <f>'F_Inputs - allowance'!D288</f>
        <v>£m</v>
      </c>
      <c r="E288" t="str">
        <f>'F_Inputs - allowance'!E288</f>
        <v>Price Review 2024</v>
      </c>
    </row>
    <row r="289" spans="1:5">
      <c r="A289" t="str">
        <f>'F_Inputs - allowance'!A289</f>
        <v>SRN</v>
      </c>
      <c r="B289" t="str">
        <f>'F_Inputs - allowance'!B289</f>
        <v>C_PR24CA15_3PCAPEX_PC_WN</v>
      </c>
      <c r="C289" t="str">
        <f>'F_Inputs - allowance'!C289</f>
        <v>Third party services costs - WN - capex - price control</v>
      </c>
      <c r="D289" t="str">
        <f>'F_Inputs - allowance'!D289</f>
        <v>£m</v>
      </c>
      <c r="E289" t="str">
        <f>'F_Inputs - allowance'!E289</f>
        <v>Price Review 2024</v>
      </c>
    </row>
    <row r="290" spans="1:5">
      <c r="A290" t="str">
        <f>'F_Inputs - allowance'!A290</f>
        <v>SRN</v>
      </c>
      <c r="B290" t="str">
        <f>'F_Inputs - allowance'!B290</f>
        <v>C_PR24CA15_3POPEX_PC_WN</v>
      </c>
      <c r="C290" t="str">
        <f>'F_Inputs - allowance'!C290</f>
        <v>Third party services costs - WN - opex - price control</v>
      </c>
      <c r="D290" t="str">
        <f>'F_Inputs - allowance'!D290</f>
        <v>£m</v>
      </c>
      <c r="E290" t="str">
        <f>'F_Inputs - allowance'!E290</f>
        <v>Price Review 2024</v>
      </c>
    </row>
    <row r="291" spans="1:5">
      <c r="A291" t="str">
        <f>'F_Inputs - allowance'!A291</f>
        <v>SRN</v>
      </c>
      <c r="B291" t="str">
        <f>'F_Inputs - allowance'!B291</f>
        <v>C_PR24CA15_3PCAPEX_PC_WWN</v>
      </c>
      <c r="C291" t="str">
        <f>'F_Inputs - allowance'!C291</f>
        <v>Third party services costs - WWN - capex - price control</v>
      </c>
      <c r="D291" t="str">
        <f>'F_Inputs - allowance'!D291</f>
        <v>£m</v>
      </c>
      <c r="E291" t="str">
        <f>'F_Inputs - allowance'!E291</f>
        <v>Price Review 2024</v>
      </c>
    </row>
    <row r="292" spans="1:5">
      <c r="A292" t="str">
        <f>'F_Inputs - allowance'!A292</f>
        <v>SRN</v>
      </c>
      <c r="B292" t="str">
        <f>'F_Inputs - allowance'!B292</f>
        <v>C_PR24CA15_3POPEX_PC_WWN</v>
      </c>
      <c r="C292" t="str">
        <f>'F_Inputs - allowance'!C292</f>
        <v>Third party services costs - WWN - opex - price control</v>
      </c>
      <c r="D292" t="str">
        <f>'F_Inputs - allowance'!D292</f>
        <v>£m</v>
      </c>
      <c r="E292" t="str">
        <f>'F_Inputs - allowance'!E292</f>
        <v>Price Review 2024</v>
      </c>
    </row>
    <row r="293" spans="1:5">
      <c r="A293" t="str">
        <f>'F_Inputs - allowance'!A293</f>
        <v>SRN</v>
      </c>
      <c r="B293" t="str">
        <f>'F_Inputs - allowance'!B293</f>
        <v>C_PR24CA15_3PCAPEX_NPC_WR</v>
      </c>
      <c r="C293" t="str">
        <f>'F_Inputs - allowance'!C293</f>
        <v>Third party services costs - WR - capex - non-price control</v>
      </c>
      <c r="D293" t="str">
        <f>'F_Inputs - allowance'!D293</f>
        <v>£m</v>
      </c>
      <c r="E293" t="str">
        <f>'F_Inputs - allowance'!E293</f>
        <v>Price Review 2024</v>
      </c>
    </row>
    <row r="294" spans="1:5">
      <c r="A294" t="str">
        <f>'F_Inputs - allowance'!A294</f>
        <v>SRN</v>
      </c>
      <c r="B294" t="str">
        <f>'F_Inputs - allowance'!B294</f>
        <v>C_PR24CA15_3POPEX_NPC_WR</v>
      </c>
      <c r="C294" t="str">
        <f>'F_Inputs - allowance'!C294</f>
        <v>Third party services costs - WR - opex - non-price control</v>
      </c>
      <c r="D294" t="str">
        <f>'F_Inputs - allowance'!D294</f>
        <v>£m</v>
      </c>
      <c r="E294" t="str">
        <f>'F_Inputs - allowance'!E294</f>
        <v>Price Review 2024</v>
      </c>
    </row>
    <row r="295" spans="1:5">
      <c r="A295" t="str">
        <f>'F_Inputs - allowance'!A295</f>
        <v>SRN</v>
      </c>
      <c r="B295" t="str">
        <f>'F_Inputs - allowance'!B295</f>
        <v>C_PR24CA15_3PCAPEX_NPC_WN</v>
      </c>
      <c r="C295" t="str">
        <f>'F_Inputs - allowance'!C295</f>
        <v>Third party services costs - WN - capex - non-price control</v>
      </c>
      <c r="D295" t="str">
        <f>'F_Inputs - allowance'!D295</f>
        <v>£m</v>
      </c>
      <c r="E295" t="str">
        <f>'F_Inputs - allowance'!E295</f>
        <v>Price Review 2024</v>
      </c>
    </row>
    <row r="296" spans="1:5">
      <c r="A296" t="str">
        <f>'F_Inputs - allowance'!A296</f>
        <v>SRN</v>
      </c>
      <c r="B296" t="str">
        <f>'F_Inputs - allowance'!B296</f>
        <v>C_PR24CA15_3POPEX_NPC_WN</v>
      </c>
      <c r="C296" t="str">
        <f>'F_Inputs - allowance'!C296</f>
        <v>Third party services costs - WN - opex - non-price control</v>
      </c>
      <c r="D296" t="str">
        <f>'F_Inputs - allowance'!D296</f>
        <v>£m</v>
      </c>
      <c r="E296" t="str">
        <f>'F_Inputs - allowance'!E296</f>
        <v>Price Review 2024</v>
      </c>
    </row>
    <row r="297" spans="1:5">
      <c r="A297" t="str">
        <f>'F_Inputs - allowance'!A297</f>
        <v>SRN</v>
      </c>
      <c r="B297" t="str">
        <f>'F_Inputs - allowance'!B297</f>
        <v>C_PR24CA15_3PCAPEX_NPC_WWN</v>
      </c>
      <c r="C297" t="str">
        <f>'F_Inputs - allowance'!C297</f>
        <v>Third party services costs - WWN - capex - non-price control</v>
      </c>
      <c r="D297" t="str">
        <f>'F_Inputs - allowance'!D297</f>
        <v>£m</v>
      </c>
      <c r="E297" t="str">
        <f>'F_Inputs - allowance'!E297</f>
        <v>Price Review 2024</v>
      </c>
    </row>
    <row r="298" spans="1:5">
      <c r="A298" t="str">
        <f>'F_Inputs - allowance'!A298</f>
        <v>SRN</v>
      </c>
      <c r="B298" t="str">
        <f>'F_Inputs - allowance'!B298</f>
        <v>C_PR24CA15_3POPEX_NPC_WWN</v>
      </c>
      <c r="C298" t="str">
        <f>'F_Inputs - allowance'!C298</f>
        <v>Third party services costs - WWN - opex - non-price control</v>
      </c>
      <c r="D298" t="str">
        <f>'F_Inputs - allowance'!D298</f>
        <v>£m</v>
      </c>
      <c r="E298" t="str">
        <f>'F_Inputs - allowance'!E298</f>
        <v>Price Review 2024</v>
      </c>
    </row>
    <row r="299" spans="1:5">
      <c r="A299" t="str">
        <f>'F_Inputs - allowance'!A299</f>
        <v>SRN</v>
      </c>
      <c r="B299" t="str">
        <f>'F_Inputs - allowance'!B299</f>
        <v>C_PR24CA15_REVCAPEX_PC_WN</v>
      </c>
      <c r="C299" t="str">
        <f>'F_Inputs - allowance'!C299</f>
        <v>DS &amp; diversions - revenues for capex spend - price control - WN</v>
      </c>
      <c r="D299" t="str">
        <f>'F_Inputs - allowance'!D299</f>
        <v>£m</v>
      </c>
      <c r="E299" t="str">
        <f>'F_Inputs - allowance'!E299</f>
        <v>Price Review 2024</v>
      </c>
    </row>
    <row r="300" spans="1:5">
      <c r="A300" t="str">
        <f>'F_Inputs - allowance'!A300</f>
        <v>SRN</v>
      </c>
      <c r="B300" t="str">
        <f>'F_Inputs - allowance'!B300</f>
        <v>C_PR24CA15_REVCAPEX_NPC_WN</v>
      </c>
      <c r="C300" t="str">
        <f>'F_Inputs - allowance'!C300</f>
        <v>DS &amp; diversions - revenues for capex spend - non-price control - WN</v>
      </c>
      <c r="D300" t="str">
        <f>'F_Inputs - allowance'!D300</f>
        <v>£m</v>
      </c>
      <c r="E300" t="str">
        <f>'F_Inputs - allowance'!E300</f>
        <v>Price Review 2024</v>
      </c>
    </row>
    <row r="301" spans="1:5">
      <c r="A301" t="str">
        <f>'F_Inputs - allowance'!A301</f>
        <v>SRN</v>
      </c>
      <c r="B301" t="str">
        <f>'F_Inputs - allowance'!B301</f>
        <v>C_PR24CA15_REVOPEX_PC_WN</v>
      </c>
      <c r="C301" t="str">
        <f>'F_Inputs - allowance'!C301</f>
        <v>DS &amp; diversions - revenues for opex spend - price control - WN</v>
      </c>
      <c r="D301" t="str">
        <f>'F_Inputs - allowance'!D301</f>
        <v>£m</v>
      </c>
      <c r="E301" t="str">
        <f>'F_Inputs - allowance'!E301</f>
        <v>Price Review 2024</v>
      </c>
    </row>
    <row r="302" spans="1:5">
      <c r="A302" t="str">
        <f>'F_Inputs - allowance'!A302</f>
        <v>SRN</v>
      </c>
      <c r="B302" t="str">
        <f>'F_Inputs - allowance'!B302</f>
        <v>C_PR24CA15_REVOPEX_NPC_WN</v>
      </c>
      <c r="C302" t="str">
        <f>'F_Inputs - allowance'!C302</f>
        <v>DS &amp; diversions - revenues for opex spend - non-price control - WN</v>
      </c>
      <c r="D302" t="str">
        <f>'F_Inputs - allowance'!D302</f>
        <v>£m</v>
      </c>
      <c r="E302" t="str">
        <f>'F_Inputs - allowance'!E302</f>
        <v>Price Review 2024</v>
      </c>
    </row>
    <row r="303" spans="1:5">
      <c r="A303" t="str">
        <f>'F_Inputs - allowance'!A303</f>
        <v>SRN</v>
      </c>
      <c r="B303" t="str">
        <f>'F_Inputs - allowance'!B303</f>
        <v>C_PR24CA15_REVCAPEX_PC_WWN</v>
      </c>
      <c r="C303" t="str">
        <f>'F_Inputs - allowance'!C303</f>
        <v>DS &amp; diversions - revenues for capex spend - price control - WWN</v>
      </c>
      <c r="D303" t="str">
        <f>'F_Inputs - allowance'!D303</f>
        <v>£m</v>
      </c>
      <c r="E303" t="str">
        <f>'F_Inputs - allowance'!E303</f>
        <v>Price Review 2024</v>
      </c>
    </row>
    <row r="304" spans="1:5">
      <c r="A304" t="str">
        <f>'F_Inputs - allowance'!A304</f>
        <v>SRN</v>
      </c>
      <c r="B304" t="str">
        <f>'F_Inputs - allowance'!B304</f>
        <v>C_PR24CA15_REVCAPEX_NPC_WWN</v>
      </c>
      <c r="C304" t="str">
        <f>'F_Inputs - allowance'!C304</f>
        <v>DS &amp; diversions - revenues for capex spend - non-price control - WWN</v>
      </c>
      <c r="D304" t="str">
        <f>'F_Inputs - allowance'!D304</f>
        <v>£m</v>
      </c>
      <c r="E304" t="str">
        <f>'F_Inputs - allowance'!E304</f>
        <v>Price Review 2024</v>
      </c>
    </row>
    <row r="305" spans="1:5">
      <c r="A305" t="str">
        <f>'F_Inputs - allowance'!A305</f>
        <v>SRN</v>
      </c>
      <c r="B305" t="str">
        <f>'F_Inputs - allowance'!B305</f>
        <v>C_PR24CA15_REVOPEX_PC_WWN</v>
      </c>
      <c r="C305" t="str">
        <f>'F_Inputs - allowance'!C305</f>
        <v>DS &amp; diversions - revenues for opex spend - price control - WWN</v>
      </c>
      <c r="D305" t="str">
        <f>'F_Inputs - allowance'!D305</f>
        <v>£m</v>
      </c>
      <c r="E305" t="str">
        <f>'F_Inputs - allowance'!E305</f>
        <v>Price Review 2024</v>
      </c>
    </row>
    <row r="306" spans="1:5">
      <c r="A306" t="str">
        <f>'F_Inputs - allowance'!A306</f>
        <v>SRN</v>
      </c>
      <c r="B306" t="str">
        <f>'F_Inputs - allowance'!B306</f>
        <v>C_PR24CA15_REVOPEX_NPC_WWN</v>
      </c>
      <c r="C306" t="str">
        <f>'F_Inputs - allowance'!C306</f>
        <v>DS &amp; diversions - revenues for opex spend - non-price control - WWN</v>
      </c>
      <c r="D306" t="str">
        <f>'F_Inputs - allowance'!D306</f>
        <v>£m</v>
      </c>
      <c r="E306" t="str">
        <f>'F_Inputs - allowance'!E306</f>
        <v>Price Review 2024</v>
      </c>
    </row>
    <row r="307" spans="1:5">
      <c r="A307" t="str">
        <f>'F_Inputs - allowance'!A307</f>
        <v>SRN</v>
      </c>
      <c r="B307" t="str">
        <f>'F_Inputs - allowance'!B307</f>
        <v>C_PR24CA25_WR</v>
      </c>
      <c r="C307" t="str">
        <f>'F_Inputs - allowance'!C307</f>
        <v>Pension deficit recovery payments - Calculated allowance - Water resources</v>
      </c>
      <c r="D307" t="str">
        <f>'F_Inputs - allowance'!D307</f>
        <v>£m</v>
      </c>
      <c r="E307" t="str">
        <f>'F_Inputs - allowance'!E307</f>
        <v>Price Review 2024</v>
      </c>
    </row>
    <row r="308" spans="1:5">
      <c r="A308" t="str">
        <f>'F_Inputs - allowance'!A308</f>
        <v>SRN</v>
      </c>
      <c r="B308" t="str">
        <f>'F_Inputs - allowance'!B308</f>
        <v>C_PR24CA25_WN</v>
      </c>
      <c r="C308" t="str">
        <f>'F_Inputs - allowance'!C308</f>
        <v>Pension deficit recovery payments - Calculated allowance - Water network plus</v>
      </c>
      <c r="D308" t="str">
        <f>'F_Inputs - allowance'!D308</f>
        <v>£m</v>
      </c>
      <c r="E308" t="str">
        <f>'F_Inputs - allowance'!E308</f>
        <v>Price Review 2024</v>
      </c>
    </row>
    <row r="309" spans="1:5">
      <c r="A309" t="str">
        <f>'F_Inputs - allowance'!A309</f>
        <v>SRN</v>
      </c>
      <c r="B309" t="str">
        <f>'F_Inputs - allowance'!B309</f>
        <v>C_PR24CA25_W_TOT</v>
      </c>
      <c r="C309" t="str">
        <f>'F_Inputs - allowance'!C309</f>
        <v>Pension deficit recovery payments - Calculated allowance - Water total</v>
      </c>
      <c r="D309" t="str">
        <f>'F_Inputs - allowance'!D309</f>
        <v>£m</v>
      </c>
      <c r="E309" t="str">
        <f>'F_Inputs - allowance'!E309</f>
        <v>Price Review 2024</v>
      </c>
    </row>
    <row r="310" spans="1:5">
      <c r="A310" t="str">
        <f>'F_Inputs - allowance'!A310</f>
        <v>SRN</v>
      </c>
      <c r="B310" t="str">
        <f>'F_Inputs - allowance'!B310</f>
        <v>C_PR24CA25_WWN</v>
      </c>
      <c r="C310" t="str">
        <f>'F_Inputs - allowance'!C310</f>
        <v>Pension deficit recovery payments - Calculated allowance - Wastewater network plus</v>
      </c>
      <c r="D310" t="str">
        <f>'F_Inputs - allowance'!D310</f>
        <v>£m</v>
      </c>
      <c r="E310" t="str">
        <f>'F_Inputs - allowance'!E310</f>
        <v>Price Review 2024</v>
      </c>
    </row>
    <row r="311" spans="1:5">
      <c r="A311" t="str">
        <f>'F_Inputs - allowance'!A311</f>
        <v>SRN</v>
      </c>
      <c r="B311" t="str">
        <f>'F_Inputs - allowance'!B311</f>
        <v>C_PR24CA25_BIO</v>
      </c>
      <c r="C311" t="str">
        <f>'F_Inputs - allowance'!C311</f>
        <v>Pension deficit recovery payments - Calculated allowance - Bioresources</v>
      </c>
      <c r="D311" t="str">
        <f>'F_Inputs - allowance'!D311</f>
        <v>£m</v>
      </c>
      <c r="E311" t="str">
        <f>'F_Inputs - allowance'!E311</f>
        <v>Price Review 2024</v>
      </c>
    </row>
    <row r="312" spans="1:5">
      <c r="A312" t="str">
        <f>'F_Inputs - allowance'!A312</f>
        <v>SRN</v>
      </c>
      <c r="B312" t="str">
        <f>'F_Inputs - allowance'!B312</f>
        <v>C_PR24CA25_WW_TOT</v>
      </c>
      <c r="C312" t="str">
        <f>'F_Inputs - allowance'!C312</f>
        <v>Pension deficit recovery payments - Calculated allowance - Wastewater total</v>
      </c>
      <c r="D312" t="str">
        <f>'F_Inputs - allowance'!D312</f>
        <v>£m</v>
      </c>
      <c r="E312" t="str">
        <f>'F_Inputs - allowance'!E312</f>
        <v>Price Review 2024</v>
      </c>
    </row>
    <row r="313" spans="1:5">
      <c r="A313" t="str">
        <f>'F_Inputs - allowance'!A313</f>
        <v>SRN</v>
      </c>
      <c r="B313" t="str">
        <f>'F_Inputs - allowance'!B313</f>
        <v>C_PR24CA25_ADDN1</v>
      </c>
      <c r="C313" t="str">
        <f>'F_Inputs - allowance'!C313</f>
        <v>Pension deficit recovery payments - Calculated allowance - Additional control 1</v>
      </c>
      <c r="D313" t="str">
        <f>'F_Inputs - allowance'!D313</f>
        <v>£m</v>
      </c>
      <c r="E313" t="str">
        <f>'F_Inputs - allowance'!E313</f>
        <v>Price Review 2024</v>
      </c>
    </row>
    <row r="314" spans="1:5">
      <c r="A314" t="str">
        <f>'F_Inputs - allowance'!A314</f>
        <v>SRN</v>
      </c>
      <c r="B314" t="str">
        <f>'F_Inputs - allowance'!B314</f>
        <v>C_PR24CA25_ADDN2</v>
      </c>
      <c r="C314" t="str">
        <f>'F_Inputs - allowance'!C314</f>
        <v>Pension deficit recovery payments - Calculated allowance - Additional control 2</v>
      </c>
      <c r="D314" t="str">
        <f>'F_Inputs - allowance'!D314</f>
        <v>£m</v>
      </c>
      <c r="E314" t="str">
        <f>'F_Inputs - allowance'!E314</f>
        <v>Price Review 2024</v>
      </c>
    </row>
    <row r="315" spans="1:5">
      <c r="A315" t="str">
        <f>'F_Inputs - allowance'!A315</f>
        <v>TMS</v>
      </c>
      <c r="B315" t="str">
        <f>'F_Inputs - allowance'!B315</f>
        <v>PR24CA02_BASE_WR</v>
      </c>
      <c r="C315" t="str">
        <f>'F_Inputs - allowance'!C315</f>
        <v>Final modelled base cost allowance for Water Resources</v>
      </c>
      <c r="D315" t="str">
        <f>'F_Inputs - allowance'!D315</f>
        <v>£m</v>
      </c>
      <c r="E315" t="str">
        <f>'F_Inputs - allowance'!E315</f>
        <v>Price Review 2024</v>
      </c>
    </row>
    <row r="316" spans="1:5">
      <c r="A316" t="str">
        <f>'F_Inputs - allowance'!A316</f>
        <v>TMS</v>
      </c>
      <c r="B316" t="str">
        <f>'F_Inputs - allowance'!B316</f>
        <v>PR24CA02_BASE_WNP</v>
      </c>
      <c r="C316" t="str">
        <f>'F_Inputs - allowance'!C316</f>
        <v>Final modelled base cost allowance for Network Plus Water</v>
      </c>
      <c r="D316" t="str">
        <f>'F_Inputs - allowance'!D316</f>
        <v>£m</v>
      </c>
      <c r="E316" t="str">
        <f>'F_Inputs - allowance'!E316</f>
        <v>Price Review 2024</v>
      </c>
    </row>
    <row r="317" spans="1:5">
      <c r="A317" t="str">
        <f>'F_Inputs - allowance'!A317</f>
        <v>TMS</v>
      </c>
      <c r="B317" t="str">
        <f>'F_Inputs - allowance'!B317</f>
        <v>PR24CA02_BASE_WWNP</v>
      </c>
      <c r="C317" t="str">
        <f>'F_Inputs - allowance'!C317</f>
        <v>Final modelled base cost allowance for Wastewater Network Plus</v>
      </c>
      <c r="D317" t="str">
        <f>'F_Inputs - allowance'!D317</f>
        <v>£m</v>
      </c>
      <c r="E317" t="str">
        <f>'F_Inputs - allowance'!E317</f>
        <v>Price Review 2024</v>
      </c>
    </row>
    <row r="318" spans="1:5">
      <c r="A318" t="str">
        <f>'F_Inputs - allowance'!A318</f>
        <v>TMS</v>
      </c>
      <c r="B318" t="str">
        <f>'F_Inputs - allowance'!B318</f>
        <v>PR24CA02_BASE_BIO</v>
      </c>
      <c r="C318" t="str">
        <f>'F_Inputs - allowance'!C318</f>
        <v>Final modelled base cost allowance for Bioresources</v>
      </c>
      <c r="D318" t="str">
        <f>'F_Inputs - allowance'!D318</f>
        <v>£m</v>
      </c>
      <c r="E318" t="str">
        <f>'F_Inputs - allowance'!E318</f>
        <v>Price Review 2024</v>
      </c>
    </row>
    <row r="319" spans="1:5">
      <c r="A319" t="str">
        <f>'F_Inputs - allowance'!A319</f>
        <v>TMS</v>
      </c>
      <c r="B319" t="str">
        <f>'F_Inputs - allowance'!B319</f>
        <v>PR24CA14_WW_TOTAL_ENHANCEMENT_ALLOW_TOT</v>
      </c>
      <c r="C319" t="str">
        <f>'F_Inputs - allowance'!C319</f>
        <v>PR24 final wastewater enhancement totex allowance- total enhancement expenditure</v>
      </c>
      <c r="D319" t="str">
        <f>'F_Inputs - allowance'!D319</f>
        <v>£m</v>
      </c>
      <c r="E319" t="str">
        <f>'F_Inputs - allowance'!E319</f>
        <v>Price Review 2024</v>
      </c>
    </row>
    <row r="320" spans="1:5">
      <c r="A320" t="str">
        <f>'F_Inputs - allowance'!A320</f>
        <v>TMS</v>
      </c>
      <c r="B320" t="str">
        <f>'F_Inputs - allowance'!B320</f>
        <v>PR24CA14_W_TOTAL_ENHANCEMENT_ALLOW_TOT</v>
      </c>
      <c r="C320" t="str">
        <f>'F_Inputs - allowance'!C320</f>
        <v>PR24 final water enhancement totex allowance- total enhancement expenditure</v>
      </c>
      <c r="D320" t="str">
        <f>'F_Inputs - allowance'!D320</f>
        <v>£m</v>
      </c>
      <c r="E320" t="str">
        <f>'F_Inputs - allowance'!E320</f>
        <v>Price Review 2024</v>
      </c>
    </row>
    <row r="321" spans="1:5">
      <c r="A321" t="str">
        <f>'F_Inputs - allowance'!A321</f>
        <v>TMS</v>
      </c>
      <c r="B321" t="str">
        <f>'F_Inputs - allowance'!B321</f>
        <v>C_PR24CA_RR2_001ADDN1_PR24</v>
      </c>
      <c r="C321" t="str">
        <f>'F_Inputs - allowance'!C321</f>
        <v>Ofwat - Gross capital expenditure - including g&amp;c and cost sharing - real (ADDN1)</v>
      </c>
      <c r="D321" t="str">
        <f>'F_Inputs - allowance'!D321</f>
        <v>£m</v>
      </c>
      <c r="E321" t="str">
        <f>'F_Inputs - allowance'!E321</f>
        <v>Price Review 2024</v>
      </c>
    </row>
    <row r="322" spans="1:5">
      <c r="A322" t="str">
        <f>'F_Inputs - allowance'!A322</f>
        <v>TMS</v>
      </c>
      <c r="B322" t="str">
        <f>'F_Inputs - allowance'!B322</f>
        <v>C_PR24CA_RR2_002ADDN1_PR24</v>
      </c>
      <c r="C322" t="str">
        <f>'F_Inputs - allowance'!C322</f>
        <v>Ofwat - Total gross operational expenditure including cost sharing - real (ADDN1)</v>
      </c>
      <c r="D322" t="str">
        <f>'F_Inputs - allowance'!D322</f>
        <v>£m</v>
      </c>
      <c r="E322" t="str">
        <f>'F_Inputs - allowance'!E322</f>
        <v>Price Review 2024</v>
      </c>
    </row>
    <row r="323" spans="1:5">
      <c r="A323" t="str">
        <f>'F_Inputs - allowance'!A323</f>
        <v>TMS</v>
      </c>
      <c r="B323" t="str">
        <f>'F_Inputs - allowance'!B323</f>
        <v>C_PR24CA15_DSDIVCAPEX_PC_WN</v>
      </c>
      <c r="C323" t="str">
        <f>'F_Inputs - allowance'!C323</f>
        <v>DS &amp; diversions costs -WN - capex - price control total</v>
      </c>
      <c r="D323" t="str">
        <f>'F_Inputs - allowance'!D323</f>
        <v>£m</v>
      </c>
      <c r="E323" t="str">
        <f>'F_Inputs - allowance'!E323</f>
        <v>Price Review 2024</v>
      </c>
    </row>
    <row r="324" spans="1:5">
      <c r="A324" t="str">
        <f>'F_Inputs - allowance'!A324</f>
        <v>TMS</v>
      </c>
      <c r="B324" t="str">
        <f>'F_Inputs - allowance'!B324</f>
        <v>C_PR24CA15_DSDIVOPEX_PC_WN</v>
      </c>
      <c r="C324" t="str">
        <f>'F_Inputs - allowance'!C324</f>
        <v>DS &amp; diversions costs -WN - opex - price control total</v>
      </c>
      <c r="D324" t="str">
        <f>'F_Inputs - allowance'!D324</f>
        <v>£m</v>
      </c>
      <c r="E324" t="str">
        <f>'F_Inputs - allowance'!E324</f>
        <v>Price Review 2024</v>
      </c>
    </row>
    <row r="325" spans="1:5">
      <c r="A325" t="str">
        <f>'F_Inputs - allowance'!A325</f>
        <v>TMS</v>
      </c>
      <c r="B325" t="str">
        <f>'F_Inputs - allowance'!B325</f>
        <v>C_PR24CA15_DSDIVCAPEX_PC_WWN</v>
      </c>
      <c r="C325" t="str">
        <f>'F_Inputs - allowance'!C325</f>
        <v>DS &amp; diversions costs -WWN - capex - price control total</v>
      </c>
      <c r="D325" t="str">
        <f>'F_Inputs - allowance'!D325</f>
        <v>£m</v>
      </c>
      <c r="E325" t="str">
        <f>'F_Inputs - allowance'!E325</f>
        <v>Price Review 2024</v>
      </c>
    </row>
    <row r="326" spans="1:5">
      <c r="A326" t="str">
        <f>'F_Inputs - allowance'!A326</f>
        <v>TMS</v>
      </c>
      <c r="B326" t="str">
        <f>'F_Inputs - allowance'!B326</f>
        <v>C_PR24CA15_DSDIVOPEX_PC_WWN</v>
      </c>
      <c r="C326" t="str">
        <f>'F_Inputs - allowance'!C326</f>
        <v>DS &amp; diversions costs -WWN - opex - price control total</v>
      </c>
      <c r="D326" t="str">
        <f>'F_Inputs - allowance'!D326</f>
        <v>£m</v>
      </c>
      <c r="E326" t="str">
        <f>'F_Inputs - allowance'!E326</f>
        <v>Price Review 2024</v>
      </c>
    </row>
    <row r="327" spans="1:5">
      <c r="A327" t="str">
        <f>'F_Inputs - allowance'!A327</f>
        <v>TMS</v>
      </c>
      <c r="B327" t="str">
        <f>'F_Inputs - allowance'!B327</f>
        <v>C_PR24CA15_DSDIVCAPEX_NPC_WN</v>
      </c>
      <c r="C327" t="str">
        <f>'F_Inputs - allowance'!C327</f>
        <v>DS &amp; diversions costs -WN - capex - non-price control total</v>
      </c>
      <c r="D327" t="str">
        <f>'F_Inputs - allowance'!D327</f>
        <v>£m</v>
      </c>
      <c r="E327" t="str">
        <f>'F_Inputs - allowance'!E327</f>
        <v>Price Review 2024</v>
      </c>
    </row>
    <row r="328" spans="1:5">
      <c r="A328" t="str">
        <f>'F_Inputs - allowance'!A328</f>
        <v>TMS</v>
      </c>
      <c r="B328" t="str">
        <f>'F_Inputs - allowance'!B328</f>
        <v>C_PR24CA15_DSDIVOPEX_NPC_WN</v>
      </c>
      <c r="C328" t="str">
        <f>'F_Inputs - allowance'!C328</f>
        <v>DS &amp; diversions costs -WN - opex - non-price control total</v>
      </c>
      <c r="D328" t="str">
        <f>'F_Inputs - allowance'!D328</f>
        <v>£m</v>
      </c>
      <c r="E328" t="str">
        <f>'F_Inputs - allowance'!E328</f>
        <v>Price Review 2024</v>
      </c>
    </row>
    <row r="329" spans="1:5">
      <c r="A329" t="str">
        <f>'F_Inputs - allowance'!A329</f>
        <v>TMS</v>
      </c>
      <c r="B329" t="str">
        <f>'F_Inputs - allowance'!B329</f>
        <v>C_PR24CA15_DSDIVCAPEX_NPC_WWN</v>
      </c>
      <c r="C329" t="str">
        <f>'F_Inputs - allowance'!C329</f>
        <v>DS &amp; diversions costs -WWN - capex - non-price control total</v>
      </c>
      <c r="D329" t="str">
        <f>'F_Inputs - allowance'!D329</f>
        <v>£m</v>
      </c>
      <c r="E329" t="str">
        <f>'F_Inputs - allowance'!E329</f>
        <v>Price Review 2024</v>
      </c>
    </row>
    <row r="330" spans="1:5">
      <c r="A330" t="str">
        <f>'F_Inputs - allowance'!A330</f>
        <v>TMS</v>
      </c>
      <c r="B330" t="str">
        <f>'F_Inputs - allowance'!B330</f>
        <v>C_PR24CA15_DSDIVOPEX_NPC_WWN</v>
      </c>
      <c r="C330" t="str">
        <f>'F_Inputs - allowance'!C330</f>
        <v>DS &amp; diversions costs -WWN - opex - non-price control total</v>
      </c>
      <c r="D330" t="str">
        <f>'F_Inputs - allowance'!D330</f>
        <v>£m</v>
      </c>
      <c r="E330" t="str">
        <f>'F_Inputs - allowance'!E330</f>
        <v>Price Review 2024</v>
      </c>
    </row>
    <row r="331" spans="1:5">
      <c r="A331" t="str">
        <f>'F_Inputs - allowance'!A331</f>
        <v>TMS</v>
      </c>
      <c r="B331" t="str">
        <f>'F_Inputs - allowance'!B331</f>
        <v>C_PR24CA15_3PCAPEX_PC_WR</v>
      </c>
      <c r="C331" t="str">
        <f>'F_Inputs - allowance'!C331</f>
        <v>Third party services costs - WR - capex - price control</v>
      </c>
      <c r="D331" t="str">
        <f>'F_Inputs - allowance'!D331</f>
        <v>£m</v>
      </c>
      <c r="E331" t="str">
        <f>'F_Inputs - allowance'!E331</f>
        <v>Price Review 2024</v>
      </c>
    </row>
    <row r="332" spans="1:5">
      <c r="A332" t="str">
        <f>'F_Inputs - allowance'!A332</f>
        <v>TMS</v>
      </c>
      <c r="B332" t="str">
        <f>'F_Inputs - allowance'!B332</f>
        <v>C_PR24CA15_3POPEX_PC_WR</v>
      </c>
      <c r="C332" t="str">
        <f>'F_Inputs - allowance'!C332</f>
        <v>Third party services costs - WR - opex - price control</v>
      </c>
      <c r="D332" t="str">
        <f>'F_Inputs - allowance'!D332</f>
        <v>£m</v>
      </c>
      <c r="E332" t="str">
        <f>'F_Inputs - allowance'!E332</f>
        <v>Price Review 2024</v>
      </c>
    </row>
    <row r="333" spans="1:5">
      <c r="A333" t="str">
        <f>'F_Inputs - allowance'!A333</f>
        <v>TMS</v>
      </c>
      <c r="B333" t="str">
        <f>'F_Inputs - allowance'!B333</f>
        <v>C_PR24CA15_3PCAPEX_PC_WN</v>
      </c>
      <c r="C333" t="str">
        <f>'F_Inputs - allowance'!C333</f>
        <v>Third party services costs - WN - capex - price control</v>
      </c>
      <c r="D333" t="str">
        <f>'F_Inputs - allowance'!D333</f>
        <v>£m</v>
      </c>
      <c r="E333" t="str">
        <f>'F_Inputs - allowance'!E333</f>
        <v>Price Review 2024</v>
      </c>
    </row>
    <row r="334" spans="1:5">
      <c r="A334" t="str">
        <f>'F_Inputs - allowance'!A334</f>
        <v>TMS</v>
      </c>
      <c r="B334" t="str">
        <f>'F_Inputs - allowance'!B334</f>
        <v>C_PR24CA15_3POPEX_PC_WN</v>
      </c>
      <c r="C334" t="str">
        <f>'F_Inputs - allowance'!C334</f>
        <v>Third party services costs - WN - opex - price control</v>
      </c>
      <c r="D334" t="str">
        <f>'F_Inputs - allowance'!D334</f>
        <v>£m</v>
      </c>
      <c r="E334" t="str">
        <f>'F_Inputs - allowance'!E334</f>
        <v>Price Review 2024</v>
      </c>
    </row>
    <row r="335" spans="1:5">
      <c r="A335" t="str">
        <f>'F_Inputs - allowance'!A335</f>
        <v>TMS</v>
      </c>
      <c r="B335" t="str">
        <f>'F_Inputs - allowance'!B335</f>
        <v>C_PR24CA15_3PCAPEX_PC_WWN</v>
      </c>
      <c r="C335" t="str">
        <f>'F_Inputs - allowance'!C335</f>
        <v>Third party services costs - WWN - capex - price control</v>
      </c>
      <c r="D335" t="str">
        <f>'F_Inputs - allowance'!D335</f>
        <v>£m</v>
      </c>
      <c r="E335" t="str">
        <f>'F_Inputs - allowance'!E335</f>
        <v>Price Review 2024</v>
      </c>
    </row>
    <row r="336" spans="1:5">
      <c r="A336" t="str">
        <f>'F_Inputs - allowance'!A336</f>
        <v>TMS</v>
      </c>
      <c r="B336" t="str">
        <f>'F_Inputs - allowance'!B336</f>
        <v>C_PR24CA15_3POPEX_PC_WWN</v>
      </c>
      <c r="C336" t="str">
        <f>'F_Inputs - allowance'!C336</f>
        <v>Third party services costs - WWN - opex - price control</v>
      </c>
      <c r="D336" t="str">
        <f>'F_Inputs - allowance'!D336</f>
        <v>£m</v>
      </c>
      <c r="E336" t="str">
        <f>'F_Inputs - allowance'!E336</f>
        <v>Price Review 2024</v>
      </c>
    </row>
    <row r="337" spans="1:5">
      <c r="A337" t="str">
        <f>'F_Inputs - allowance'!A337</f>
        <v>TMS</v>
      </c>
      <c r="B337" t="str">
        <f>'F_Inputs - allowance'!B337</f>
        <v>C_PR24CA15_3PCAPEX_NPC_WR</v>
      </c>
      <c r="C337" t="str">
        <f>'F_Inputs - allowance'!C337</f>
        <v>Third party services costs - WR - capex - non-price control</v>
      </c>
      <c r="D337" t="str">
        <f>'F_Inputs - allowance'!D337</f>
        <v>£m</v>
      </c>
      <c r="E337" t="str">
        <f>'F_Inputs - allowance'!E337</f>
        <v>Price Review 2024</v>
      </c>
    </row>
    <row r="338" spans="1:5">
      <c r="A338" t="str">
        <f>'F_Inputs - allowance'!A338</f>
        <v>TMS</v>
      </c>
      <c r="B338" t="str">
        <f>'F_Inputs - allowance'!B338</f>
        <v>C_PR24CA15_3POPEX_NPC_WR</v>
      </c>
      <c r="C338" t="str">
        <f>'F_Inputs - allowance'!C338</f>
        <v>Third party services costs - WR - opex - non-price control</v>
      </c>
      <c r="D338" t="str">
        <f>'F_Inputs - allowance'!D338</f>
        <v>£m</v>
      </c>
      <c r="E338" t="str">
        <f>'F_Inputs - allowance'!E338</f>
        <v>Price Review 2024</v>
      </c>
    </row>
    <row r="339" spans="1:5">
      <c r="A339" t="str">
        <f>'F_Inputs - allowance'!A339</f>
        <v>TMS</v>
      </c>
      <c r="B339" t="str">
        <f>'F_Inputs - allowance'!B339</f>
        <v>C_PR24CA15_3PCAPEX_NPC_WN</v>
      </c>
      <c r="C339" t="str">
        <f>'F_Inputs - allowance'!C339</f>
        <v>Third party services costs - WN - capex - non-price control</v>
      </c>
      <c r="D339" t="str">
        <f>'F_Inputs - allowance'!D339</f>
        <v>£m</v>
      </c>
      <c r="E339" t="str">
        <f>'F_Inputs - allowance'!E339</f>
        <v>Price Review 2024</v>
      </c>
    </row>
    <row r="340" spans="1:5">
      <c r="A340" t="str">
        <f>'F_Inputs - allowance'!A340</f>
        <v>TMS</v>
      </c>
      <c r="B340" t="str">
        <f>'F_Inputs - allowance'!B340</f>
        <v>C_PR24CA15_3POPEX_NPC_WN</v>
      </c>
      <c r="C340" t="str">
        <f>'F_Inputs - allowance'!C340</f>
        <v>Third party services costs - WN - opex - non-price control</v>
      </c>
      <c r="D340" t="str">
        <f>'F_Inputs - allowance'!D340</f>
        <v>£m</v>
      </c>
      <c r="E340" t="str">
        <f>'F_Inputs - allowance'!E340</f>
        <v>Price Review 2024</v>
      </c>
    </row>
    <row r="341" spans="1:5">
      <c r="A341" t="str">
        <f>'F_Inputs - allowance'!A341</f>
        <v>TMS</v>
      </c>
      <c r="B341" t="str">
        <f>'F_Inputs - allowance'!B341</f>
        <v>C_PR24CA15_3PCAPEX_NPC_WWN</v>
      </c>
      <c r="C341" t="str">
        <f>'F_Inputs - allowance'!C341</f>
        <v>Third party services costs - WWN - capex - non-price control</v>
      </c>
      <c r="D341" t="str">
        <f>'F_Inputs - allowance'!D341</f>
        <v>£m</v>
      </c>
      <c r="E341" t="str">
        <f>'F_Inputs - allowance'!E341</f>
        <v>Price Review 2024</v>
      </c>
    </row>
    <row r="342" spans="1:5">
      <c r="A342" t="str">
        <f>'F_Inputs - allowance'!A342</f>
        <v>TMS</v>
      </c>
      <c r="B342" t="str">
        <f>'F_Inputs - allowance'!B342</f>
        <v>C_PR24CA15_3POPEX_NPC_WWN</v>
      </c>
      <c r="C342" t="str">
        <f>'F_Inputs - allowance'!C342</f>
        <v>Third party services costs - WWN - opex - non-price control</v>
      </c>
      <c r="D342" t="str">
        <f>'F_Inputs - allowance'!D342</f>
        <v>£m</v>
      </c>
      <c r="E342" t="str">
        <f>'F_Inputs - allowance'!E342</f>
        <v>Price Review 2024</v>
      </c>
    </row>
    <row r="343" spans="1:5">
      <c r="A343" t="str">
        <f>'F_Inputs - allowance'!A343</f>
        <v>TMS</v>
      </c>
      <c r="B343" t="str">
        <f>'F_Inputs - allowance'!B343</f>
        <v>C_PR24CA15_REVCAPEX_PC_WN</v>
      </c>
      <c r="C343" t="str">
        <f>'F_Inputs - allowance'!C343</f>
        <v>DS &amp; diversions - revenues for capex spend - price control - WN</v>
      </c>
      <c r="D343" t="str">
        <f>'F_Inputs - allowance'!D343</f>
        <v>£m</v>
      </c>
      <c r="E343" t="str">
        <f>'F_Inputs - allowance'!E343</f>
        <v>Price Review 2024</v>
      </c>
    </row>
    <row r="344" spans="1:5">
      <c r="A344" t="str">
        <f>'F_Inputs - allowance'!A344</f>
        <v>TMS</v>
      </c>
      <c r="B344" t="str">
        <f>'F_Inputs - allowance'!B344</f>
        <v>C_PR24CA15_REVCAPEX_NPC_WN</v>
      </c>
      <c r="C344" t="str">
        <f>'F_Inputs - allowance'!C344</f>
        <v>DS &amp; diversions - revenues for capex spend - non-price control - WN</v>
      </c>
      <c r="D344" t="str">
        <f>'F_Inputs - allowance'!D344</f>
        <v>£m</v>
      </c>
      <c r="E344" t="str">
        <f>'F_Inputs - allowance'!E344</f>
        <v>Price Review 2024</v>
      </c>
    </row>
    <row r="345" spans="1:5">
      <c r="A345" t="str">
        <f>'F_Inputs - allowance'!A345</f>
        <v>TMS</v>
      </c>
      <c r="B345" t="str">
        <f>'F_Inputs - allowance'!B345</f>
        <v>C_PR24CA15_REVOPEX_PC_WN</v>
      </c>
      <c r="C345" t="str">
        <f>'F_Inputs - allowance'!C345</f>
        <v>DS &amp; diversions - revenues for opex spend - price control - WN</v>
      </c>
      <c r="D345" t="str">
        <f>'F_Inputs - allowance'!D345</f>
        <v>£m</v>
      </c>
      <c r="E345" t="str">
        <f>'F_Inputs - allowance'!E345</f>
        <v>Price Review 2024</v>
      </c>
    </row>
    <row r="346" spans="1:5">
      <c r="A346" t="str">
        <f>'F_Inputs - allowance'!A346</f>
        <v>TMS</v>
      </c>
      <c r="B346" t="str">
        <f>'F_Inputs - allowance'!B346</f>
        <v>C_PR24CA15_REVOPEX_NPC_WN</v>
      </c>
      <c r="C346" t="str">
        <f>'F_Inputs - allowance'!C346</f>
        <v>DS &amp; diversions - revenues for opex spend - non-price control - WN</v>
      </c>
      <c r="D346" t="str">
        <f>'F_Inputs - allowance'!D346</f>
        <v>£m</v>
      </c>
      <c r="E346" t="str">
        <f>'F_Inputs - allowance'!E346</f>
        <v>Price Review 2024</v>
      </c>
    </row>
    <row r="347" spans="1:5">
      <c r="A347" t="str">
        <f>'F_Inputs - allowance'!A347</f>
        <v>TMS</v>
      </c>
      <c r="B347" t="str">
        <f>'F_Inputs - allowance'!B347</f>
        <v>C_PR24CA15_REVCAPEX_PC_WWN</v>
      </c>
      <c r="C347" t="str">
        <f>'F_Inputs - allowance'!C347</f>
        <v>DS &amp; diversions - revenues for capex spend - price control - WWN</v>
      </c>
      <c r="D347" t="str">
        <f>'F_Inputs - allowance'!D347</f>
        <v>£m</v>
      </c>
      <c r="E347" t="str">
        <f>'F_Inputs - allowance'!E347</f>
        <v>Price Review 2024</v>
      </c>
    </row>
    <row r="348" spans="1:5">
      <c r="A348" t="str">
        <f>'F_Inputs - allowance'!A348</f>
        <v>TMS</v>
      </c>
      <c r="B348" t="str">
        <f>'F_Inputs - allowance'!B348</f>
        <v>C_PR24CA15_REVCAPEX_NPC_WWN</v>
      </c>
      <c r="C348" t="str">
        <f>'F_Inputs - allowance'!C348</f>
        <v>DS &amp; diversions - revenues for capex spend - non-price control - WWN</v>
      </c>
      <c r="D348" t="str">
        <f>'F_Inputs - allowance'!D348</f>
        <v>£m</v>
      </c>
      <c r="E348" t="str">
        <f>'F_Inputs - allowance'!E348</f>
        <v>Price Review 2024</v>
      </c>
    </row>
    <row r="349" spans="1:5">
      <c r="A349" t="str">
        <f>'F_Inputs - allowance'!A349</f>
        <v>TMS</v>
      </c>
      <c r="B349" t="str">
        <f>'F_Inputs - allowance'!B349</f>
        <v>C_PR24CA15_REVOPEX_PC_WWN</v>
      </c>
      <c r="C349" t="str">
        <f>'F_Inputs - allowance'!C349</f>
        <v>DS &amp; diversions - revenues for opex spend - price control - WWN</v>
      </c>
      <c r="D349" t="str">
        <f>'F_Inputs - allowance'!D349</f>
        <v>£m</v>
      </c>
      <c r="E349" t="str">
        <f>'F_Inputs - allowance'!E349</f>
        <v>Price Review 2024</v>
      </c>
    </row>
    <row r="350" spans="1:5">
      <c r="A350" t="str">
        <f>'F_Inputs - allowance'!A350</f>
        <v>TMS</v>
      </c>
      <c r="B350" t="str">
        <f>'F_Inputs - allowance'!B350</f>
        <v>C_PR24CA15_REVOPEX_NPC_WWN</v>
      </c>
      <c r="C350" t="str">
        <f>'F_Inputs - allowance'!C350</f>
        <v>DS &amp; diversions - revenues for opex spend - non-price control - WWN</v>
      </c>
      <c r="D350" t="str">
        <f>'F_Inputs - allowance'!D350</f>
        <v>£m</v>
      </c>
      <c r="E350" t="str">
        <f>'F_Inputs - allowance'!E350</f>
        <v>Price Review 2024</v>
      </c>
    </row>
    <row r="351" spans="1:5">
      <c r="A351" t="str">
        <f>'F_Inputs - allowance'!A351</f>
        <v>TMS</v>
      </c>
      <c r="B351" t="str">
        <f>'F_Inputs - allowance'!B351</f>
        <v>C_PR24CA25_WR</v>
      </c>
      <c r="C351" t="str">
        <f>'F_Inputs - allowance'!C351</f>
        <v>Pension deficit recovery payments - Calculated allowance - Water resources</v>
      </c>
      <c r="D351" t="str">
        <f>'F_Inputs - allowance'!D351</f>
        <v>£m</v>
      </c>
      <c r="E351" t="str">
        <f>'F_Inputs - allowance'!E351</f>
        <v>Price Review 2024</v>
      </c>
    </row>
    <row r="352" spans="1:5">
      <c r="A352" t="str">
        <f>'F_Inputs - allowance'!A352</f>
        <v>TMS</v>
      </c>
      <c r="B352" t="str">
        <f>'F_Inputs - allowance'!B352</f>
        <v>C_PR24CA25_WN</v>
      </c>
      <c r="C352" t="str">
        <f>'F_Inputs - allowance'!C352</f>
        <v>Pension deficit recovery payments - Calculated allowance - Water network plus</v>
      </c>
      <c r="D352" t="str">
        <f>'F_Inputs - allowance'!D352</f>
        <v>£m</v>
      </c>
      <c r="E352" t="str">
        <f>'F_Inputs - allowance'!E352</f>
        <v>Price Review 2024</v>
      </c>
    </row>
    <row r="353" spans="1:5">
      <c r="A353" t="str">
        <f>'F_Inputs - allowance'!A353</f>
        <v>TMS</v>
      </c>
      <c r="B353" t="str">
        <f>'F_Inputs - allowance'!B353</f>
        <v>C_PR24CA25_W_TOT</v>
      </c>
      <c r="C353" t="str">
        <f>'F_Inputs - allowance'!C353</f>
        <v>Pension deficit recovery payments - Calculated allowance - Water total</v>
      </c>
      <c r="D353" t="str">
        <f>'F_Inputs - allowance'!D353</f>
        <v>£m</v>
      </c>
      <c r="E353" t="str">
        <f>'F_Inputs - allowance'!E353</f>
        <v>Price Review 2024</v>
      </c>
    </row>
    <row r="354" spans="1:5">
      <c r="A354" t="str">
        <f>'F_Inputs - allowance'!A354</f>
        <v>TMS</v>
      </c>
      <c r="B354" t="str">
        <f>'F_Inputs - allowance'!B354</f>
        <v>C_PR24CA25_WWN</v>
      </c>
      <c r="C354" t="str">
        <f>'F_Inputs - allowance'!C354</f>
        <v>Pension deficit recovery payments - Calculated allowance - Wastewater network plus</v>
      </c>
      <c r="D354" t="str">
        <f>'F_Inputs - allowance'!D354</f>
        <v>£m</v>
      </c>
      <c r="E354" t="str">
        <f>'F_Inputs - allowance'!E354</f>
        <v>Price Review 2024</v>
      </c>
    </row>
    <row r="355" spans="1:5">
      <c r="A355" t="str">
        <f>'F_Inputs - allowance'!A355</f>
        <v>TMS</v>
      </c>
      <c r="B355" t="str">
        <f>'F_Inputs - allowance'!B355</f>
        <v>C_PR24CA25_BIO</v>
      </c>
      <c r="C355" t="str">
        <f>'F_Inputs - allowance'!C355</f>
        <v>Pension deficit recovery payments - Calculated allowance - Bioresources</v>
      </c>
      <c r="D355" t="str">
        <f>'F_Inputs - allowance'!D355</f>
        <v>£m</v>
      </c>
      <c r="E355" t="str">
        <f>'F_Inputs - allowance'!E355</f>
        <v>Price Review 2024</v>
      </c>
    </row>
    <row r="356" spans="1:5">
      <c r="A356" t="str">
        <f>'F_Inputs - allowance'!A356</f>
        <v>TMS</v>
      </c>
      <c r="B356" t="str">
        <f>'F_Inputs - allowance'!B356</f>
        <v>C_PR24CA25_WW_TOT</v>
      </c>
      <c r="C356" t="str">
        <f>'F_Inputs - allowance'!C356</f>
        <v>Pension deficit recovery payments - Calculated allowance - Wastewater total</v>
      </c>
      <c r="D356" t="str">
        <f>'F_Inputs - allowance'!D356</f>
        <v>£m</v>
      </c>
      <c r="E356" t="str">
        <f>'F_Inputs - allowance'!E356</f>
        <v>Price Review 2024</v>
      </c>
    </row>
    <row r="357" spans="1:5">
      <c r="A357" t="str">
        <f>'F_Inputs - allowance'!A357</f>
        <v>TMS</v>
      </c>
      <c r="B357" t="str">
        <f>'F_Inputs - allowance'!B357</f>
        <v>C_PR24CA25_ADDN1</v>
      </c>
      <c r="C357" t="str">
        <f>'F_Inputs - allowance'!C357</f>
        <v>Pension deficit recovery payments - Calculated allowance - Additional control 1</v>
      </c>
      <c r="D357" t="str">
        <f>'F_Inputs - allowance'!D357</f>
        <v>£m</v>
      </c>
      <c r="E357" t="str">
        <f>'F_Inputs - allowance'!E357</f>
        <v>Price Review 2024</v>
      </c>
    </row>
    <row r="358" spans="1:5">
      <c r="A358" t="str">
        <f>'F_Inputs - allowance'!A358</f>
        <v>TMS</v>
      </c>
      <c r="B358" t="str">
        <f>'F_Inputs - allowance'!B358</f>
        <v>C_PR24CA25_ADDN2</v>
      </c>
      <c r="C358" t="str">
        <f>'F_Inputs - allowance'!C358</f>
        <v>Pension deficit recovery payments - Calculated allowance - Additional control 2</v>
      </c>
      <c r="D358" t="str">
        <f>'F_Inputs - allowance'!D358</f>
        <v>£m</v>
      </c>
      <c r="E358" t="str">
        <f>'F_Inputs - allowance'!E358</f>
        <v>Price Review 2024</v>
      </c>
    </row>
    <row r="359" spans="1:5">
      <c r="A359" t="str">
        <f>'F_Inputs - allowance'!A359</f>
        <v>NWT</v>
      </c>
      <c r="B359" t="str">
        <f>'F_Inputs - allowance'!B359</f>
        <v>PR24CA02_BASE_WR</v>
      </c>
      <c r="C359" t="str">
        <f>'F_Inputs - allowance'!C359</f>
        <v>Final modelled base cost allowance for Water Resources</v>
      </c>
      <c r="D359" t="str">
        <f>'F_Inputs - allowance'!D359</f>
        <v>£m</v>
      </c>
      <c r="E359" t="str">
        <f>'F_Inputs - allowance'!E359</f>
        <v>Price Review 2024</v>
      </c>
    </row>
    <row r="360" spans="1:5">
      <c r="A360" t="str">
        <f>'F_Inputs - allowance'!A360</f>
        <v>NWT</v>
      </c>
      <c r="B360" t="str">
        <f>'F_Inputs - allowance'!B360</f>
        <v>PR24CA02_BASE_WNP</v>
      </c>
      <c r="C360" t="str">
        <f>'F_Inputs - allowance'!C360</f>
        <v>Final modelled base cost allowance for Network Plus Water</v>
      </c>
      <c r="D360" t="str">
        <f>'F_Inputs - allowance'!D360</f>
        <v>£m</v>
      </c>
      <c r="E360" t="str">
        <f>'F_Inputs - allowance'!E360</f>
        <v>Price Review 2024</v>
      </c>
    </row>
    <row r="361" spans="1:5">
      <c r="A361" t="str">
        <f>'F_Inputs - allowance'!A361</f>
        <v>NWT</v>
      </c>
      <c r="B361" t="str">
        <f>'F_Inputs - allowance'!B361</f>
        <v>PR24CA02_BASE_WWNP</v>
      </c>
      <c r="C361" t="str">
        <f>'F_Inputs - allowance'!C361</f>
        <v>Final modelled base cost allowance for Wastewater Network Plus</v>
      </c>
      <c r="D361" t="str">
        <f>'F_Inputs - allowance'!D361</f>
        <v>£m</v>
      </c>
      <c r="E361" t="str">
        <f>'F_Inputs - allowance'!E361</f>
        <v>Price Review 2024</v>
      </c>
    </row>
    <row r="362" spans="1:5">
      <c r="A362" t="str">
        <f>'F_Inputs - allowance'!A362</f>
        <v>NWT</v>
      </c>
      <c r="B362" t="str">
        <f>'F_Inputs - allowance'!B362</f>
        <v>PR24CA02_BASE_BIO</v>
      </c>
      <c r="C362" t="str">
        <f>'F_Inputs - allowance'!C362</f>
        <v>Final modelled base cost allowance for Bioresources</v>
      </c>
      <c r="D362" t="str">
        <f>'F_Inputs - allowance'!D362</f>
        <v>£m</v>
      </c>
      <c r="E362" t="str">
        <f>'F_Inputs - allowance'!E362</f>
        <v>Price Review 2024</v>
      </c>
    </row>
    <row r="363" spans="1:5">
      <c r="A363" t="str">
        <f>'F_Inputs - allowance'!A363</f>
        <v>NWT</v>
      </c>
      <c r="B363" t="str">
        <f>'F_Inputs - allowance'!B363</f>
        <v>PR24CA14_WW_TOTAL_ENHANCEMENT_ALLOW_TOT</v>
      </c>
      <c r="C363" t="str">
        <f>'F_Inputs - allowance'!C363</f>
        <v>PR24 final wastewater enhancement totex allowance- total enhancement expenditure</v>
      </c>
      <c r="D363" t="str">
        <f>'F_Inputs - allowance'!D363</f>
        <v>£m</v>
      </c>
      <c r="E363" t="str">
        <f>'F_Inputs - allowance'!E363</f>
        <v>Price Review 2024</v>
      </c>
    </row>
    <row r="364" spans="1:5">
      <c r="A364" t="str">
        <f>'F_Inputs - allowance'!A364</f>
        <v>NWT</v>
      </c>
      <c r="B364" t="str">
        <f>'F_Inputs - allowance'!B364</f>
        <v>PR24CA14_W_TOTAL_ENHANCEMENT_ALLOW_TOT</v>
      </c>
      <c r="C364" t="str">
        <f>'F_Inputs - allowance'!C364</f>
        <v>PR24 final water enhancement totex allowance- total enhancement expenditure</v>
      </c>
      <c r="D364" t="str">
        <f>'F_Inputs - allowance'!D364</f>
        <v>£m</v>
      </c>
      <c r="E364" t="str">
        <f>'F_Inputs - allowance'!E364</f>
        <v>Price Review 2024</v>
      </c>
    </row>
    <row r="365" spans="1:5">
      <c r="A365" t="str">
        <f>'F_Inputs - allowance'!A365</f>
        <v>NWT</v>
      </c>
      <c r="B365" t="str">
        <f>'F_Inputs - allowance'!B365</f>
        <v>C_PR24CA_RR2_001ADDN1_PR24</v>
      </c>
      <c r="C365" t="str">
        <f>'F_Inputs - allowance'!C365</f>
        <v>Ofwat - Gross capital expenditure - including g&amp;c and cost sharing - real (ADDN1)</v>
      </c>
      <c r="D365" t="str">
        <f>'F_Inputs - allowance'!D365</f>
        <v>£m</v>
      </c>
      <c r="E365" t="str">
        <f>'F_Inputs - allowance'!E365</f>
        <v>Price Review 2024</v>
      </c>
    </row>
    <row r="366" spans="1:5">
      <c r="A366" t="str">
        <f>'F_Inputs - allowance'!A366</f>
        <v>NWT</v>
      </c>
      <c r="B366" t="str">
        <f>'F_Inputs - allowance'!B366</f>
        <v>C_PR24CA_RR2_002ADDN1_PR24</v>
      </c>
      <c r="C366" t="str">
        <f>'F_Inputs - allowance'!C366</f>
        <v>Ofwat - Total gross operational expenditure including cost sharing - real (ADDN1)</v>
      </c>
      <c r="D366" t="str">
        <f>'F_Inputs - allowance'!D366</f>
        <v>£m</v>
      </c>
      <c r="E366" t="str">
        <f>'F_Inputs - allowance'!E366</f>
        <v>Price Review 2024</v>
      </c>
    </row>
    <row r="367" spans="1:5">
      <c r="A367" t="str">
        <f>'F_Inputs - allowance'!A367</f>
        <v>NWT</v>
      </c>
      <c r="B367" t="str">
        <f>'F_Inputs - allowance'!B367</f>
        <v>C_PR24CA15_DSDIVCAPEX_PC_WN</v>
      </c>
      <c r="C367" t="str">
        <f>'F_Inputs - allowance'!C367</f>
        <v>DS &amp; diversions costs -WN - capex - price control total</v>
      </c>
      <c r="D367" t="str">
        <f>'F_Inputs - allowance'!D367</f>
        <v>£m</v>
      </c>
      <c r="E367" t="str">
        <f>'F_Inputs - allowance'!E367</f>
        <v>Price Review 2024</v>
      </c>
    </row>
    <row r="368" spans="1:5">
      <c r="A368" t="str">
        <f>'F_Inputs - allowance'!A368</f>
        <v>NWT</v>
      </c>
      <c r="B368" t="str">
        <f>'F_Inputs - allowance'!B368</f>
        <v>C_PR24CA15_DSDIVOPEX_PC_WN</v>
      </c>
      <c r="C368" t="str">
        <f>'F_Inputs - allowance'!C368</f>
        <v>DS &amp; diversions costs -WN - opex - price control total</v>
      </c>
      <c r="D368" t="str">
        <f>'F_Inputs - allowance'!D368</f>
        <v>£m</v>
      </c>
      <c r="E368" t="str">
        <f>'F_Inputs - allowance'!E368</f>
        <v>Price Review 2024</v>
      </c>
    </row>
    <row r="369" spans="1:5">
      <c r="A369" t="str">
        <f>'F_Inputs - allowance'!A369</f>
        <v>NWT</v>
      </c>
      <c r="B369" t="str">
        <f>'F_Inputs - allowance'!B369</f>
        <v>C_PR24CA15_DSDIVCAPEX_PC_WWN</v>
      </c>
      <c r="C369" t="str">
        <f>'F_Inputs - allowance'!C369</f>
        <v>DS &amp; diversions costs -WWN - capex - price control total</v>
      </c>
      <c r="D369" t="str">
        <f>'F_Inputs - allowance'!D369</f>
        <v>£m</v>
      </c>
      <c r="E369" t="str">
        <f>'F_Inputs - allowance'!E369</f>
        <v>Price Review 2024</v>
      </c>
    </row>
    <row r="370" spans="1:5">
      <c r="A370" t="str">
        <f>'F_Inputs - allowance'!A370</f>
        <v>NWT</v>
      </c>
      <c r="B370" t="str">
        <f>'F_Inputs - allowance'!B370</f>
        <v>C_PR24CA15_DSDIVOPEX_PC_WWN</v>
      </c>
      <c r="C370" t="str">
        <f>'F_Inputs - allowance'!C370</f>
        <v>DS &amp; diversions costs -WWN - opex - price control total</v>
      </c>
      <c r="D370" t="str">
        <f>'F_Inputs - allowance'!D370</f>
        <v>£m</v>
      </c>
      <c r="E370" t="str">
        <f>'F_Inputs - allowance'!E370</f>
        <v>Price Review 2024</v>
      </c>
    </row>
    <row r="371" spans="1:5">
      <c r="A371" t="str">
        <f>'F_Inputs - allowance'!A371</f>
        <v>NWT</v>
      </c>
      <c r="B371" t="str">
        <f>'F_Inputs - allowance'!B371</f>
        <v>C_PR24CA15_DSDIVCAPEX_NPC_WN</v>
      </c>
      <c r="C371" t="str">
        <f>'F_Inputs - allowance'!C371</f>
        <v>DS &amp; diversions costs -WN - capex - non-price control total</v>
      </c>
      <c r="D371" t="str">
        <f>'F_Inputs - allowance'!D371</f>
        <v>£m</v>
      </c>
      <c r="E371" t="str">
        <f>'F_Inputs - allowance'!E371</f>
        <v>Price Review 2024</v>
      </c>
    </row>
    <row r="372" spans="1:5">
      <c r="A372" t="str">
        <f>'F_Inputs - allowance'!A372</f>
        <v>NWT</v>
      </c>
      <c r="B372" t="str">
        <f>'F_Inputs - allowance'!B372</f>
        <v>C_PR24CA15_DSDIVOPEX_NPC_WN</v>
      </c>
      <c r="C372" t="str">
        <f>'F_Inputs - allowance'!C372</f>
        <v>DS &amp; diversions costs -WN - opex - non-price control total</v>
      </c>
      <c r="D372" t="str">
        <f>'F_Inputs - allowance'!D372</f>
        <v>£m</v>
      </c>
      <c r="E372" t="str">
        <f>'F_Inputs - allowance'!E372</f>
        <v>Price Review 2024</v>
      </c>
    </row>
    <row r="373" spans="1:5">
      <c r="A373" t="str">
        <f>'F_Inputs - allowance'!A373</f>
        <v>NWT</v>
      </c>
      <c r="B373" t="str">
        <f>'F_Inputs - allowance'!B373</f>
        <v>C_PR24CA15_DSDIVCAPEX_NPC_WWN</v>
      </c>
      <c r="C373" t="str">
        <f>'F_Inputs - allowance'!C373</f>
        <v>DS &amp; diversions costs -WWN - capex - non-price control total</v>
      </c>
      <c r="D373" t="str">
        <f>'F_Inputs - allowance'!D373</f>
        <v>£m</v>
      </c>
      <c r="E373" t="str">
        <f>'F_Inputs - allowance'!E373</f>
        <v>Price Review 2024</v>
      </c>
    </row>
    <row r="374" spans="1:5">
      <c r="A374" t="str">
        <f>'F_Inputs - allowance'!A374</f>
        <v>NWT</v>
      </c>
      <c r="B374" t="str">
        <f>'F_Inputs - allowance'!B374</f>
        <v>C_PR24CA15_DSDIVOPEX_NPC_WWN</v>
      </c>
      <c r="C374" t="str">
        <f>'F_Inputs - allowance'!C374</f>
        <v>DS &amp; diversions costs -WWN - opex - non-price control total</v>
      </c>
      <c r="D374" t="str">
        <f>'F_Inputs - allowance'!D374</f>
        <v>£m</v>
      </c>
      <c r="E374" t="str">
        <f>'F_Inputs - allowance'!E374</f>
        <v>Price Review 2024</v>
      </c>
    </row>
    <row r="375" spans="1:5">
      <c r="A375" t="str">
        <f>'F_Inputs - allowance'!A375</f>
        <v>NWT</v>
      </c>
      <c r="B375" t="str">
        <f>'F_Inputs - allowance'!B375</f>
        <v>C_PR24CA15_3PCAPEX_PC_WR</v>
      </c>
      <c r="C375" t="str">
        <f>'F_Inputs - allowance'!C375</f>
        <v>Third party services costs - WR - capex - price control</v>
      </c>
      <c r="D375" t="str">
        <f>'F_Inputs - allowance'!D375</f>
        <v>£m</v>
      </c>
      <c r="E375" t="str">
        <f>'F_Inputs - allowance'!E375</f>
        <v>Price Review 2024</v>
      </c>
    </row>
    <row r="376" spans="1:5">
      <c r="A376" t="str">
        <f>'F_Inputs - allowance'!A376</f>
        <v>NWT</v>
      </c>
      <c r="B376" t="str">
        <f>'F_Inputs - allowance'!B376</f>
        <v>C_PR24CA15_3POPEX_PC_WR</v>
      </c>
      <c r="C376" t="str">
        <f>'F_Inputs - allowance'!C376</f>
        <v>Third party services costs - WR - opex - price control</v>
      </c>
      <c r="D376" t="str">
        <f>'F_Inputs - allowance'!D376</f>
        <v>£m</v>
      </c>
      <c r="E376" t="str">
        <f>'F_Inputs - allowance'!E376</f>
        <v>Price Review 2024</v>
      </c>
    </row>
    <row r="377" spans="1:5">
      <c r="A377" t="str">
        <f>'F_Inputs - allowance'!A377</f>
        <v>NWT</v>
      </c>
      <c r="B377" t="str">
        <f>'F_Inputs - allowance'!B377</f>
        <v>C_PR24CA15_3PCAPEX_PC_WN</v>
      </c>
      <c r="C377" t="str">
        <f>'F_Inputs - allowance'!C377</f>
        <v>Third party services costs - WN - capex - price control</v>
      </c>
      <c r="D377" t="str">
        <f>'F_Inputs - allowance'!D377</f>
        <v>£m</v>
      </c>
      <c r="E377" t="str">
        <f>'F_Inputs - allowance'!E377</f>
        <v>Price Review 2024</v>
      </c>
    </row>
    <row r="378" spans="1:5">
      <c r="A378" t="str">
        <f>'F_Inputs - allowance'!A378</f>
        <v>NWT</v>
      </c>
      <c r="B378" t="str">
        <f>'F_Inputs - allowance'!B378</f>
        <v>C_PR24CA15_3POPEX_PC_WN</v>
      </c>
      <c r="C378" t="str">
        <f>'F_Inputs - allowance'!C378</f>
        <v>Third party services costs - WN - opex - price control</v>
      </c>
      <c r="D378" t="str">
        <f>'F_Inputs - allowance'!D378</f>
        <v>£m</v>
      </c>
      <c r="E378" t="str">
        <f>'F_Inputs - allowance'!E378</f>
        <v>Price Review 2024</v>
      </c>
    </row>
    <row r="379" spans="1:5">
      <c r="A379" t="str">
        <f>'F_Inputs - allowance'!A379</f>
        <v>NWT</v>
      </c>
      <c r="B379" t="str">
        <f>'F_Inputs - allowance'!B379</f>
        <v>C_PR24CA15_3PCAPEX_PC_WWN</v>
      </c>
      <c r="C379" t="str">
        <f>'F_Inputs - allowance'!C379</f>
        <v>Third party services costs - WWN - capex - price control</v>
      </c>
      <c r="D379" t="str">
        <f>'F_Inputs - allowance'!D379</f>
        <v>£m</v>
      </c>
      <c r="E379" t="str">
        <f>'F_Inputs - allowance'!E379</f>
        <v>Price Review 2024</v>
      </c>
    </row>
    <row r="380" spans="1:5">
      <c r="A380" t="str">
        <f>'F_Inputs - allowance'!A380</f>
        <v>NWT</v>
      </c>
      <c r="B380" t="str">
        <f>'F_Inputs - allowance'!B380</f>
        <v>C_PR24CA15_3POPEX_PC_WWN</v>
      </c>
      <c r="C380" t="str">
        <f>'F_Inputs - allowance'!C380</f>
        <v>Third party services costs - WWN - opex - price control</v>
      </c>
      <c r="D380" t="str">
        <f>'F_Inputs - allowance'!D380</f>
        <v>£m</v>
      </c>
      <c r="E380" t="str">
        <f>'F_Inputs - allowance'!E380</f>
        <v>Price Review 2024</v>
      </c>
    </row>
    <row r="381" spans="1:5">
      <c r="A381" t="str">
        <f>'F_Inputs - allowance'!A381</f>
        <v>NWT</v>
      </c>
      <c r="B381" t="str">
        <f>'F_Inputs - allowance'!B381</f>
        <v>C_PR24CA15_3PCAPEX_NPC_WR</v>
      </c>
      <c r="C381" t="str">
        <f>'F_Inputs - allowance'!C381</f>
        <v>Third party services costs - WR - capex - non-price control</v>
      </c>
      <c r="D381" t="str">
        <f>'F_Inputs - allowance'!D381</f>
        <v>£m</v>
      </c>
      <c r="E381" t="str">
        <f>'F_Inputs - allowance'!E381</f>
        <v>Price Review 2024</v>
      </c>
    </row>
    <row r="382" spans="1:5">
      <c r="A382" t="str">
        <f>'F_Inputs - allowance'!A382</f>
        <v>NWT</v>
      </c>
      <c r="B382" t="str">
        <f>'F_Inputs - allowance'!B382</f>
        <v>C_PR24CA15_3POPEX_NPC_WR</v>
      </c>
      <c r="C382" t="str">
        <f>'F_Inputs - allowance'!C382</f>
        <v>Third party services costs - WR - opex - non-price control</v>
      </c>
      <c r="D382" t="str">
        <f>'F_Inputs - allowance'!D382</f>
        <v>£m</v>
      </c>
      <c r="E382" t="str">
        <f>'F_Inputs - allowance'!E382</f>
        <v>Price Review 2024</v>
      </c>
    </row>
    <row r="383" spans="1:5">
      <c r="A383" t="str">
        <f>'F_Inputs - allowance'!A383</f>
        <v>NWT</v>
      </c>
      <c r="B383" t="str">
        <f>'F_Inputs - allowance'!B383</f>
        <v>C_PR24CA15_3PCAPEX_NPC_WN</v>
      </c>
      <c r="C383" t="str">
        <f>'F_Inputs - allowance'!C383</f>
        <v>Third party services costs - WN - capex - non-price control</v>
      </c>
      <c r="D383" t="str">
        <f>'F_Inputs - allowance'!D383</f>
        <v>£m</v>
      </c>
      <c r="E383" t="str">
        <f>'F_Inputs - allowance'!E383</f>
        <v>Price Review 2024</v>
      </c>
    </row>
    <row r="384" spans="1:5">
      <c r="A384" t="str">
        <f>'F_Inputs - allowance'!A384</f>
        <v>NWT</v>
      </c>
      <c r="B384" t="str">
        <f>'F_Inputs - allowance'!B384</f>
        <v>C_PR24CA15_3POPEX_NPC_WN</v>
      </c>
      <c r="C384" t="str">
        <f>'F_Inputs - allowance'!C384</f>
        <v>Third party services costs - WN - opex - non-price control</v>
      </c>
      <c r="D384" t="str">
        <f>'F_Inputs - allowance'!D384</f>
        <v>£m</v>
      </c>
      <c r="E384" t="str">
        <f>'F_Inputs - allowance'!E384</f>
        <v>Price Review 2024</v>
      </c>
    </row>
    <row r="385" spans="1:5">
      <c r="A385" t="str">
        <f>'F_Inputs - allowance'!A385</f>
        <v>NWT</v>
      </c>
      <c r="B385" t="str">
        <f>'F_Inputs - allowance'!B385</f>
        <v>C_PR24CA15_3PCAPEX_NPC_WWN</v>
      </c>
      <c r="C385" t="str">
        <f>'F_Inputs - allowance'!C385</f>
        <v>Third party services costs - WWN - capex - non-price control</v>
      </c>
      <c r="D385" t="str">
        <f>'F_Inputs - allowance'!D385</f>
        <v>£m</v>
      </c>
      <c r="E385" t="str">
        <f>'F_Inputs - allowance'!E385</f>
        <v>Price Review 2024</v>
      </c>
    </row>
    <row r="386" spans="1:5">
      <c r="A386" t="str">
        <f>'F_Inputs - allowance'!A386</f>
        <v>NWT</v>
      </c>
      <c r="B386" t="str">
        <f>'F_Inputs - allowance'!B386</f>
        <v>C_PR24CA15_3POPEX_NPC_WWN</v>
      </c>
      <c r="C386" t="str">
        <f>'F_Inputs - allowance'!C386</f>
        <v>Third party services costs - WWN - opex - non-price control</v>
      </c>
      <c r="D386" t="str">
        <f>'F_Inputs - allowance'!D386</f>
        <v>£m</v>
      </c>
      <c r="E386" t="str">
        <f>'F_Inputs - allowance'!E386</f>
        <v>Price Review 2024</v>
      </c>
    </row>
    <row r="387" spans="1:5">
      <c r="A387" t="str">
        <f>'F_Inputs - allowance'!A387</f>
        <v>NWT</v>
      </c>
      <c r="B387" t="str">
        <f>'F_Inputs - allowance'!B387</f>
        <v>C_PR24CA15_REVCAPEX_PC_WN</v>
      </c>
      <c r="C387" t="str">
        <f>'F_Inputs - allowance'!C387</f>
        <v>DS &amp; diversions - revenues for capex spend - price control - WN</v>
      </c>
      <c r="D387" t="str">
        <f>'F_Inputs - allowance'!D387</f>
        <v>£m</v>
      </c>
      <c r="E387" t="str">
        <f>'F_Inputs - allowance'!E387</f>
        <v>Price Review 2024</v>
      </c>
    </row>
    <row r="388" spans="1:5">
      <c r="A388" t="str">
        <f>'F_Inputs - allowance'!A388</f>
        <v>NWT</v>
      </c>
      <c r="B388" t="str">
        <f>'F_Inputs - allowance'!B388</f>
        <v>C_PR24CA15_REVCAPEX_NPC_WN</v>
      </c>
      <c r="C388" t="str">
        <f>'F_Inputs - allowance'!C388</f>
        <v>DS &amp; diversions - revenues for capex spend - non-price control - WN</v>
      </c>
      <c r="D388" t="str">
        <f>'F_Inputs - allowance'!D388</f>
        <v>£m</v>
      </c>
      <c r="E388" t="str">
        <f>'F_Inputs - allowance'!E388</f>
        <v>Price Review 2024</v>
      </c>
    </row>
    <row r="389" spans="1:5">
      <c r="A389" t="str">
        <f>'F_Inputs - allowance'!A389</f>
        <v>NWT</v>
      </c>
      <c r="B389" t="str">
        <f>'F_Inputs - allowance'!B389</f>
        <v>C_PR24CA15_REVOPEX_PC_WN</v>
      </c>
      <c r="C389" t="str">
        <f>'F_Inputs - allowance'!C389</f>
        <v>DS &amp; diversions - revenues for opex spend - price control - WN</v>
      </c>
      <c r="D389" t="str">
        <f>'F_Inputs - allowance'!D389</f>
        <v>£m</v>
      </c>
      <c r="E389" t="str">
        <f>'F_Inputs - allowance'!E389</f>
        <v>Price Review 2024</v>
      </c>
    </row>
    <row r="390" spans="1:5">
      <c r="A390" t="str">
        <f>'F_Inputs - allowance'!A390</f>
        <v>NWT</v>
      </c>
      <c r="B390" t="str">
        <f>'F_Inputs - allowance'!B390</f>
        <v>C_PR24CA15_REVOPEX_NPC_WN</v>
      </c>
      <c r="C390" t="str">
        <f>'F_Inputs - allowance'!C390</f>
        <v>DS &amp; diversions - revenues for opex spend - non-price control - WN</v>
      </c>
      <c r="D390" t="str">
        <f>'F_Inputs - allowance'!D390</f>
        <v>£m</v>
      </c>
      <c r="E390" t="str">
        <f>'F_Inputs - allowance'!E390</f>
        <v>Price Review 2024</v>
      </c>
    </row>
    <row r="391" spans="1:5">
      <c r="A391" t="str">
        <f>'F_Inputs - allowance'!A391</f>
        <v>NWT</v>
      </c>
      <c r="B391" t="str">
        <f>'F_Inputs - allowance'!B391</f>
        <v>C_PR24CA15_REVCAPEX_PC_WWN</v>
      </c>
      <c r="C391" t="str">
        <f>'F_Inputs - allowance'!C391</f>
        <v>DS &amp; diversions - revenues for capex spend - price control - WWN</v>
      </c>
      <c r="D391" t="str">
        <f>'F_Inputs - allowance'!D391</f>
        <v>£m</v>
      </c>
      <c r="E391" t="str">
        <f>'F_Inputs - allowance'!E391</f>
        <v>Price Review 2024</v>
      </c>
    </row>
    <row r="392" spans="1:5">
      <c r="A392" t="str">
        <f>'F_Inputs - allowance'!A392</f>
        <v>NWT</v>
      </c>
      <c r="B392" t="str">
        <f>'F_Inputs - allowance'!B392</f>
        <v>C_PR24CA15_REVCAPEX_NPC_WWN</v>
      </c>
      <c r="C392" t="str">
        <f>'F_Inputs - allowance'!C392</f>
        <v>DS &amp; diversions - revenues for capex spend - non-price control - WWN</v>
      </c>
      <c r="D392" t="str">
        <f>'F_Inputs - allowance'!D392</f>
        <v>£m</v>
      </c>
      <c r="E392" t="str">
        <f>'F_Inputs - allowance'!E392</f>
        <v>Price Review 2024</v>
      </c>
    </row>
    <row r="393" spans="1:5">
      <c r="A393" t="str">
        <f>'F_Inputs - allowance'!A393</f>
        <v>NWT</v>
      </c>
      <c r="B393" t="str">
        <f>'F_Inputs - allowance'!B393</f>
        <v>C_PR24CA15_REVOPEX_PC_WWN</v>
      </c>
      <c r="C393" t="str">
        <f>'F_Inputs - allowance'!C393</f>
        <v>DS &amp; diversions - revenues for opex spend - price control - WWN</v>
      </c>
      <c r="D393" t="str">
        <f>'F_Inputs - allowance'!D393</f>
        <v>£m</v>
      </c>
      <c r="E393" t="str">
        <f>'F_Inputs - allowance'!E393</f>
        <v>Price Review 2024</v>
      </c>
    </row>
    <row r="394" spans="1:5">
      <c r="A394" t="str">
        <f>'F_Inputs - allowance'!A394</f>
        <v>NWT</v>
      </c>
      <c r="B394" t="str">
        <f>'F_Inputs - allowance'!B394</f>
        <v>C_PR24CA15_REVOPEX_NPC_WWN</v>
      </c>
      <c r="C394" t="str">
        <f>'F_Inputs - allowance'!C394</f>
        <v>DS &amp; diversions - revenues for opex spend - non-price control - WWN</v>
      </c>
      <c r="D394" t="str">
        <f>'F_Inputs - allowance'!D394</f>
        <v>£m</v>
      </c>
      <c r="E394" t="str">
        <f>'F_Inputs - allowance'!E394</f>
        <v>Price Review 2024</v>
      </c>
    </row>
    <row r="395" spans="1:5">
      <c r="A395" t="str">
        <f>'F_Inputs - allowance'!A395</f>
        <v>NWT</v>
      </c>
      <c r="B395" t="str">
        <f>'F_Inputs - allowance'!B395</f>
        <v>C_PR24CA25_WR</v>
      </c>
      <c r="C395" t="str">
        <f>'F_Inputs - allowance'!C395</f>
        <v>Pension deficit recovery payments - Calculated allowance - Water resources</v>
      </c>
      <c r="D395" t="str">
        <f>'F_Inputs - allowance'!D395</f>
        <v>£m</v>
      </c>
      <c r="E395" t="str">
        <f>'F_Inputs - allowance'!E395</f>
        <v>Price Review 2024</v>
      </c>
    </row>
    <row r="396" spans="1:5">
      <c r="A396" t="str">
        <f>'F_Inputs - allowance'!A396</f>
        <v>NWT</v>
      </c>
      <c r="B396" t="str">
        <f>'F_Inputs - allowance'!B396</f>
        <v>C_PR24CA25_WN</v>
      </c>
      <c r="C396" t="str">
        <f>'F_Inputs - allowance'!C396</f>
        <v>Pension deficit recovery payments - Calculated allowance - Water network plus</v>
      </c>
      <c r="D396" t="str">
        <f>'F_Inputs - allowance'!D396</f>
        <v>£m</v>
      </c>
      <c r="E396" t="str">
        <f>'F_Inputs - allowance'!E396</f>
        <v>Price Review 2024</v>
      </c>
    </row>
    <row r="397" spans="1:5">
      <c r="A397" t="str">
        <f>'F_Inputs - allowance'!A397</f>
        <v>NWT</v>
      </c>
      <c r="B397" t="str">
        <f>'F_Inputs - allowance'!B397</f>
        <v>C_PR24CA25_W_TOT</v>
      </c>
      <c r="C397" t="str">
        <f>'F_Inputs - allowance'!C397</f>
        <v>Pension deficit recovery payments - Calculated allowance - Water total</v>
      </c>
      <c r="D397" t="str">
        <f>'F_Inputs - allowance'!D397</f>
        <v>£m</v>
      </c>
      <c r="E397" t="str">
        <f>'F_Inputs - allowance'!E397</f>
        <v>Price Review 2024</v>
      </c>
    </row>
    <row r="398" spans="1:5">
      <c r="A398" t="str">
        <f>'F_Inputs - allowance'!A398</f>
        <v>NWT</v>
      </c>
      <c r="B398" t="str">
        <f>'F_Inputs - allowance'!B398</f>
        <v>C_PR24CA25_WWN</v>
      </c>
      <c r="C398" t="str">
        <f>'F_Inputs - allowance'!C398</f>
        <v>Pension deficit recovery payments - Calculated allowance - Wastewater network plus</v>
      </c>
      <c r="D398" t="str">
        <f>'F_Inputs - allowance'!D398</f>
        <v>£m</v>
      </c>
      <c r="E398" t="str">
        <f>'F_Inputs - allowance'!E398</f>
        <v>Price Review 2024</v>
      </c>
    </row>
    <row r="399" spans="1:5">
      <c r="A399" t="str">
        <f>'F_Inputs - allowance'!A399</f>
        <v>NWT</v>
      </c>
      <c r="B399" t="str">
        <f>'F_Inputs - allowance'!B399</f>
        <v>C_PR24CA25_BIO</v>
      </c>
      <c r="C399" t="str">
        <f>'F_Inputs - allowance'!C399</f>
        <v>Pension deficit recovery payments - Calculated allowance - Bioresources</v>
      </c>
      <c r="D399" t="str">
        <f>'F_Inputs - allowance'!D399</f>
        <v>£m</v>
      </c>
      <c r="E399" t="str">
        <f>'F_Inputs - allowance'!E399</f>
        <v>Price Review 2024</v>
      </c>
    </row>
    <row r="400" spans="1:5">
      <c r="A400" t="str">
        <f>'F_Inputs - allowance'!A400</f>
        <v>NWT</v>
      </c>
      <c r="B400" t="str">
        <f>'F_Inputs - allowance'!B400</f>
        <v>C_PR24CA25_WW_TOT</v>
      </c>
      <c r="C400" t="str">
        <f>'F_Inputs - allowance'!C400</f>
        <v>Pension deficit recovery payments - Calculated allowance - Wastewater total</v>
      </c>
      <c r="D400" t="str">
        <f>'F_Inputs - allowance'!D400</f>
        <v>£m</v>
      </c>
      <c r="E400" t="str">
        <f>'F_Inputs - allowance'!E400</f>
        <v>Price Review 2024</v>
      </c>
    </row>
    <row r="401" spans="1:5">
      <c r="A401" t="str">
        <f>'F_Inputs - allowance'!A401</f>
        <v>NWT</v>
      </c>
      <c r="B401" t="str">
        <f>'F_Inputs - allowance'!B401</f>
        <v>C_PR24CA25_ADDN1</v>
      </c>
      <c r="C401" t="str">
        <f>'F_Inputs - allowance'!C401</f>
        <v>Pension deficit recovery payments - Calculated allowance - Additional control 1</v>
      </c>
      <c r="D401" t="str">
        <f>'F_Inputs - allowance'!D401</f>
        <v>£m</v>
      </c>
      <c r="E401" t="str">
        <f>'F_Inputs - allowance'!E401</f>
        <v>Price Review 2024</v>
      </c>
    </row>
    <row r="402" spans="1:5">
      <c r="A402" t="str">
        <f>'F_Inputs - allowance'!A402</f>
        <v>NWT</v>
      </c>
      <c r="B402" t="str">
        <f>'F_Inputs - allowance'!B402</f>
        <v>C_PR24CA25_ADDN2</v>
      </c>
      <c r="C402" t="str">
        <f>'F_Inputs - allowance'!C402</f>
        <v>Pension deficit recovery payments - Calculated allowance - Additional control 2</v>
      </c>
      <c r="D402" t="str">
        <f>'F_Inputs - allowance'!D402</f>
        <v>£m</v>
      </c>
      <c r="E402" t="str">
        <f>'F_Inputs - allowance'!E402</f>
        <v>Price Review 2024</v>
      </c>
    </row>
    <row r="403" spans="1:5">
      <c r="A403" t="str">
        <f>'F_Inputs - allowance'!A403</f>
        <v>WSX</v>
      </c>
      <c r="B403" t="str">
        <f>'F_Inputs - allowance'!B403</f>
        <v>PR24CA02_BASE_WR</v>
      </c>
      <c r="C403" t="str">
        <f>'F_Inputs - allowance'!C403</f>
        <v>Final modelled base cost allowance for Water Resources</v>
      </c>
      <c r="D403" t="str">
        <f>'F_Inputs - allowance'!D403</f>
        <v>£m</v>
      </c>
      <c r="E403" t="str">
        <f>'F_Inputs - allowance'!E403</f>
        <v>Price Review 2024</v>
      </c>
    </row>
    <row r="404" spans="1:5">
      <c r="A404" t="str">
        <f>'F_Inputs - allowance'!A404</f>
        <v>WSX</v>
      </c>
      <c r="B404" t="str">
        <f>'F_Inputs - allowance'!B404</f>
        <v>PR24CA02_BASE_WNP</v>
      </c>
      <c r="C404" t="str">
        <f>'F_Inputs - allowance'!C404</f>
        <v>Final modelled base cost allowance for Network Plus Water</v>
      </c>
      <c r="D404" t="str">
        <f>'F_Inputs - allowance'!D404</f>
        <v>£m</v>
      </c>
      <c r="E404" t="str">
        <f>'F_Inputs - allowance'!E404</f>
        <v>Price Review 2024</v>
      </c>
    </row>
    <row r="405" spans="1:5">
      <c r="A405" t="str">
        <f>'F_Inputs - allowance'!A405</f>
        <v>WSX</v>
      </c>
      <c r="B405" t="str">
        <f>'F_Inputs - allowance'!B405</f>
        <v>PR24CA02_BASE_WWNP</v>
      </c>
      <c r="C405" t="str">
        <f>'F_Inputs - allowance'!C405</f>
        <v>Final modelled base cost allowance for Wastewater Network Plus</v>
      </c>
      <c r="D405" t="str">
        <f>'F_Inputs - allowance'!D405</f>
        <v>£m</v>
      </c>
      <c r="E405" t="str">
        <f>'F_Inputs - allowance'!E405</f>
        <v>Price Review 2024</v>
      </c>
    </row>
    <row r="406" spans="1:5">
      <c r="A406" t="str">
        <f>'F_Inputs - allowance'!A406</f>
        <v>WSX</v>
      </c>
      <c r="B406" t="str">
        <f>'F_Inputs - allowance'!B406</f>
        <v>PR24CA02_BASE_BIO</v>
      </c>
      <c r="C406" t="str">
        <f>'F_Inputs - allowance'!C406</f>
        <v>Final modelled base cost allowance for Bioresources</v>
      </c>
      <c r="D406" t="str">
        <f>'F_Inputs - allowance'!D406</f>
        <v>£m</v>
      </c>
      <c r="E406" t="str">
        <f>'F_Inputs - allowance'!E406</f>
        <v>Price Review 2024</v>
      </c>
    </row>
    <row r="407" spans="1:5">
      <c r="A407" t="str">
        <f>'F_Inputs - allowance'!A407</f>
        <v>WSX</v>
      </c>
      <c r="B407" t="str">
        <f>'F_Inputs - allowance'!B407</f>
        <v>PR24CA14_WW_TOTAL_ENHANCEMENT_ALLOW_TOT</v>
      </c>
      <c r="C407" t="str">
        <f>'F_Inputs - allowance'!C407</f>
        <v>PR24 final wastewater enhancement totex allowance- total enhancement expenditure</v>
      </c>
      <c r="D407" t="str">
        <f>'F_Inputs - allowance'!D407</f>
        <v>£m</v>
      </c>
      <c r="E407" t="str">
        <f>'F_Inputs - allowance'!E407</f>
        <v>Price Review 2024</v>
      </c>
    </row>
    <row r="408" spans="1:5">
      <c r="A408" t="str">
        <f>'F_Inputs - allowance'!A408</f>
        <v>WSX</v>
      </c>
      <c r="B408" t="str">
        <f>'F_Inputs - allowance'!B408</f>
        <v>PR24CA14_W_TOTAL_ENHANCEMENT_ALLOW_TOT</v>
      </c>
      <c r="C408" t="str">
        <f>'F_Inputs - allowance'!C408</f>
        <v>PR24 final water enhancement totex allowance- total enhancement expenditure</v>
      </c>
      <c r="D408" t="str">
        <f>'F_Inputs - allowance'!D408</f>
        <v>£m</v>
      </c>
      <c r="E408" t="str">
        <f>'F_Inputs - allowance'!E408</f>
        <v>Price Review 2024</v>
      </c>
    </row>
    <row r="409" spans="1:5">
      <c r="A409" t="str">
        <f>'F_Inputs - allowance'!A409</f>
        <v>WSX</v>
      </c>
      <c r="B409" t="str">
        <f>'F_Inputs - allowance'!B409</f>
        <v>C_PR24CA_RR2_001ADDN1_PR24</v>
      </c>
      <c r="C409" t="str">
        <f>'F_Inputs - allowance'!C409</f>
        <v>Ofwat - Gross capital expenditure - including g&amp;c and cost sharing - real (ADDN1)</v>
      </c>
      <c r="D409" t="str">
        <f>'F_Inputs - allowance'!D409</f>
        <v>£m</v>
      </c>
      <c r="E409" t="str">
        <f>'F_Inputs - allowance'!E409</f>
        <v>Price Review 2024</v>
      </c>
    </row>
    <row r="410" spans="1:5">
      <c r="A410" t="str">
        <f>'F_Inputs - allowance'!A410</f>
        <v>WSX</v>
      </c>
      <c r="B410" t="str">
        <f>'F_Inputs - allowance'!B410</f>
        <v>C_PR24CA_RR2_002ADDN1_PR24</v>
      </c>
      <c r="C410" t="str">
        <f>'F_Inputs - allowance'!C410</f>
        <v>Ofwat - Total gross operational expenditure including cost sharing - real (ADDN1)</v>
      </c>
      <c r="D410" t="str">
        <f>'F_Inputs - allowance'!D410</f>
        <v>£m</v>
      </c>
      <c r="E410" t="str">
        <f>'F_Inputs - allowance'!E410</f>
        <v>Price Review 2024</v>
      </c>
    </row>
    <row r="411" spans="1:5">
      <c r="A411" t="str">
        <f>'F_Inputs - allowance'!A411</f>
        <v>WSX</v>
      </c>
      <c r="B411" t="str">
        <f>'F_Inputs - allowance'!B411</f>
        <v>C_PR24CA15_DSDIVCAPEX_PC_WN</v>
      </c>
      <c r="C411" t="str">
        <f>'F_Inputs - allowance'!C411</f>
        <v>DS &amp; diversions costs -WN - capex - price control total</v>
      </c>
      <c r="D411" t="str">
        <f>'F_Inputs - allowance'!D411</f>
        <v>£m</v>
      </c>
      <c r="E411" t="str">
        <f>'F_Inputs - allowance'!E411</f>
        <v>Price Review 2024</v>
      </c>
    </row>
    <row r="412" spans="1:5">
      <c r="A412" t="str">
        <f>'F_Inputs - allowance'!A412</f>
        <v>WSX</v>
      </c>
      <c r="B412" t="str">
        <f>'F_Inputs - allowance'!B412</f>
        <v>C_PR24CA15_DSDIVOPEX_PC_WN</v>
      </c>
      <c r="C412" t="str">
        <f>'F_Inputs - allowance'!C412</f>
        <v>DS &amp; diversions costs -WN - opex - price control total</v>
      </c>
      <c r="D412" t="str">
        <f>'F_Inputs - allowance'!D412</f>
        <v>£m</v>
      </c>
      <c r="E412" t="str">
        <f>'F_Inputs - allowance'!E412</f>
        <v>Price Review 2024</v>
      </c>
    </row>
    <row r="413" spans="1:5">
      <c r="A413" t="str">
        <f>'F_Inputs - allowance'!A413</f>
        <v>WSX</v>
      </c>
      <c r="B413" t="str">
        <f>'F_Inputs - allowance'!B413</f>
        <v>C_PR24CA15_DSDIVCAPEX_PC_WWN</v>
      </c>
      <c r="C413" t="str">
        <f>'F_Inputs - allowance'!C413</f>
        <v>DS &amp; diversions costs -WWN - capex - price control total</v>
      </c>
      <c r="D413" t="str">
        <f>'F_Inputs - allowance'!D413</f>
        <v>£m</v>
      </c>
      <c r="E413" t="str">
        <f>'F_Inputs - allowance'!E413</f>
        <v>Price Review 2024</v>
      </c>
    </row>
    <row r="414" spans="1:5">
      <c r="A414" t="str">
        <f>'F_Inputs - allowance'!A414</f>
        <v>WSX</v>
      </c>
      <c r="B414" t="str">
        <f>'F_Inputs - allowance'!B414</f>
        <v>C_PR24CA15_DSDIVOPEX_PC_WWN</v>
      </c>
      <c r="C414" t="str">
        <f>'F_Inputs - allowance'!C414</f>
        <v>DS &amp; diversions costs -WWN - opex - price control total</v>
      </c>
      <c r="D414" t="str">
        <f>'F_Inputs - allowance'!D414</f>
        <v>£m</v>
      </c>
      <c r="E414" t="str">
        <f>'F_Inputs - allowance'!E414</f>
        <v>Price Review 2024</v>
      </c>
    </row>
    <row r="415" spans="1:5">
      <c r="A415" t="str">
        <f>'F_Inputs - allowance'!A415</f>
        <v>WSX</v>
      </c>
      <c r="B415" t="str">
        <f>'F_Inputs - allowance'!B415</f>
        <v>C_PR24CA15_DSDIVCAPEX_NPC_WN</v>
      </c>
      <c r="C415" t="str">
        <f>'F_Inputs - allowance'!C415</f>
        <v>DS &amp; diversions costs -WN - capex - non-price control total</v>
      </c>
      <c r="D415" t="str">
        <f>'F_Inputs - allowance'!D415</f>
        <v>£m</v>
      </c>
      <c r="E415" t="str">
        <f>'F_Inputs - allowance'!E415</f>
        <v>Price Review 2024</v>
      </c>
    </row>
    <row r="416" spans="1:5">
      <c r="A416" t="str">
        <f>'F_Inputs - allowance'!A416</f>
        <v>WSX</v>
      </c>
      <c r="B416" t="str">
        <f>'F_Inputs - allowance'!B416</f>
        <v>C_PR24CA15_DSDIVOPEX_NPC_WN</v>
      </c>
      <c r="C416" t="str">
        <f>'F_Inputs - allowance'!C416</f>
        <v>DS &amp; diversions costs -WN - opex - non-price control total</v>
      </c>
      <c r="D416" t="str">
        <f>'F_Inputs - allowance'!D416</f>
        <v>£m</v>
      </c>
      <c r="E416" t="str">
        <f>'F_Inputs - allowance'!E416</f>
        <v>Price Review 2024</v>
      </c>
    </row>
    <row r="417" spans="1:5">
      <c r="A417" t="str">
        <f>'F_Inputs - allowance'!A417</f>
        <v>WSX</v>
      </c>
      <c r="B417" t="str">
        <f>'F_Inputs - allowance'!B417</f>
        <v>C_PR24CA15_DSDIVCAPEX_NPC_WWN</v>
      </c>
      <c r="C417" t="str">
        <f>'F_Inputs - allowance'!C417</f>
        <v>DS &amp; diversions costs -WWN - capex - non-price control total</v>
      </c>
      <c r="D417" t="str">
        <f>'F_Inputs - allowance'!D417</f>
        <v>£m</v>
      </c>
      <c r="E417" t="str">
        <f>'F_Inputs - allowance'!E417</f>
        <v>Price Review 2024</v>
      </c>
    </row>
    <row r="418" spans="1:5">
      <c r="A418" t="str">
        <f>'F_Inputs - allowance'!A418</f>
        <v>WSX</v>
      </c>
      <c r="B418" t="str">
        <f>'F_Inputs - allowance'!B418</f>
        <v>C_PR24CA15_DSDIVOPEX_NPC_WWN</v>
      </c>
      <c r="C418" t="str">
        <f>'F_Inputs - allowance'!C418</f>
        <v>DS &amp; diversions costs -WWN - opex - non-price control total</v>
      </c>
      <c r="D418" t="str">
        <f>'F_Inputs - allowance'!D418</f>
        <v>£m</v>
      </c>
      <c r="E418" t="str">
        <f>'F_Inputs - allowance'!E418</f>
        <v>Price Review 2024</v>
      </c>
    </row>
    <row r="419" spans="1:5">
      <c r="A419" t="str">
        <f>'F_Inputs - allowance'!A419</f>
        <v>WSX</v>
      </c>
      <c r="B419" t="str">
        <f>'F_Inputs - allowance'!B419</f>
        <v>C_PR24CA15_3PCAPEX_PC_WR</v>
      </c>
      <c r="C419" t="str">
        <f>'F_Inputs - allowance'!C419</f>
        <v>Third party services costs - WR - capex - price control</v>
      </c>
      <c r="D419" t="str">
        <f>'F_Inputs - allowance'!D419</f>
        <v>£m</v>
      </c>
      <c r="E419" t="str">
        <f>'F_Inputs - allowance'!E419</f>
        <v>Price Review 2024</v>
      </c>
    </row>
    <row r="420" spans="1:5">
      <c r="A420" t="str">
        <f>'F_Inputs - allowance'!A420</f>
        <v>WSX</v>
      </c>
      <c r="B420" t="str">
        <f>'F_Inputs - allowance'!B420</f>
        <v>C_PR24CA15_3POPEX_PC_WR</v>
      </c>
      <c r="C420" t="str">
        <f>'F_Inputs - allowance'!C420</f>
        <v>Third party services costs - WR - opex - price control</v>
      </c>
      <c r="D420" t="str">
        <f>'F_Inputs - allowance'!D420</f>
        <v>£m</v>
      </c>
      <c r="E420" t="str">
        <f>'F_Inputs - allowance'!E420</f>
        <v>Price Review 2024</v>
      </c>
    </row>
    <row r="421" spans="1:5">
      <c r="A421" t="str">
        <f>'F_Inputs - allowance'!A421</f>
        <v>WSX</v>
      </c>
      <c r="B421" t="str">
        <f>'F_Inputs - allowance'!B421</f>
        <v>C_PR24CA15_3PCAPEX_PC_WN</v>
      </c>
      <c r="C421" t="str">
        <f>'F_Inputs - allowance'!C421</f>
        <v>Third party services costs - WN - capex - price control</v>
      </c>
      <c r="D421" t="str">
        <f>'F_Inputs - allowance'!D421</f>
        <v>£m</v>
      </c>
      <c r="E421" t="str">
        <f>'F_Inputs - allowance'!E421</f>
        <v>Price Review 2024</v>
      </c>
    </row>
    <row r="422" spans="1:5">
      <c r="A422" t="str">
        <f>'F_Inputs - allowance'!A422</f>
        <v>WSX</v>
      </c>
      <c r="B422" t="str">
        <f>'F_Inputs - allowance'!B422</f>
        <v>C_PR24CA15_3POPEX_PC_WN</v>
      </c>
      <c r="C422" t="str">
        <f>'F_Inputs - allowance'!C422</f>
        <v>Third party services costs - WN - opex - price control</v>
      </c>
      <c r="D422" t="str">
        <f>'F_Inputs - allowance'!D422</f>
        <v>£m</v>
      </c>
      <c r="E422" t="str">
        <f>'F_Inputs - allowance'!E422</f>
        <v>Price Review 2024</v>
      </c>
    </row>
    <row r="423" spans="1:5">
      <c r="A423" t="str">
        <f>'F_Inputs - allowance'!A423</f>
        <v>WSX</v>
      </c>
      <c r="B423" t="str">
        <f>'F_Inputs - allowance'!B423</f>
        <v>C_PR24CA15_3PCAPEX_PC_WWN</v>
      </c>
      <c r="C423" t="str">
        <f>'F_Inputs - allowance'!C423</f>
        <v>Third party services costs - WWN - capex - price control</v>
      </c>
      <c r="D423" t="str">
        <f>'F_Inputs - allowance'!D423</f>
        <v>£m</v>
      </c>
      <c r="E423" t="str">
        <f>'F_Inputs - allowance'!E423</f>
        <v>Price Review 2024</v>
      </c>
    </row>
    <row r="424" spans="1:5">
      <c r="A424" t="str">
        <f>'F_Inputs - allowance'!A424</f>
        <v>WSX</v>
      </c>
      <c r="B424" t="str">
        <f>'F_Inputs - allowance'!B424</f>
        <v>C_PR24CA15_3POPEX_PC_WWN</v>
      </c>
      <c r="C424" t="str">
        <f>'F_Inputs - allowance'!C424</f>
        <v>Third party services costs - WWN - opex - price control</v>
      </c>
      <c r="D424" t="str">
        <f>'F_Inputs - allowance'!D424</f>
        <v>£m</v>
      </c>
      <c r="E424" t="str">
        <f>'F_Inputs - allowance'!E424</f>
        <v>Price Review 2024</v>
      </c>
    </row>
    <row r="425" spans="1:5">
      <c r="A425" t="str">
        <f>'F_Inputs - allowance'!A425</f>
        <v>WSX</v>
      </c>
      <c r="B425" t="str">
        <f>'F_Inputs - allowance'!B425</f>
        <v>C_PR24CA15_3PCAPEX_NPC_WR</v>
      </c>
      <c r="C425" t="str">
        <f>'F_Inputs - allowance'!C425</f>
        <v>Third party services costs - WR - capex - non-price control</v>
      </c>
      <c r="D425" t="str">
        <f>'F_Inputs - allowance'!D425</f>
        <v>£m</v>
      </c>
      <c r="E425" t="str">
        <f>'F_Inputs - allowance'!E425</f>
        <v>Price Review 2024</v>
      </c>
    </row>
    <row r="426" spans="1:5">
      <c r="A426" t="str">
        <f>'F_Inputs - allowance'!A426</f>
        <v>WSX</v>
      </c>
      <c r="B426" t="str">
        <f>'F_Inputs - allowance'!B426</f>
        <v>C_PR24CA15_3POPEX_NPC_WR</v>
      </c>
      <c r="C426" t="str">
        <f>'F_Inputs - allowance'!C426</f>
        <v>Third party services costs - WR - opex - non-price control</v>
      </c>
      <c r="D426" t="str">
        <f>'F_Inputs - allowance'!D426</f>
        <v>£m</v>
      </c>
      <c r="E426" t="str">
        <f>'F_Inputs - allowance'!E426</f>
        <v>Price Review 2024</v>
      </c>
    </row>
    <row r="427" spans="1:5">
      <c r="A427" t="str">
        <f>'F_Inputs - allowance'!A427</f>
        <v>WSX</v>
      </c>
      <c r="B427" t="str">
        <f>'F_Inputs - allowance'!B427</f>
        <v>C_PR24CA15_3PCAPEX_NPC_WN</v>
      </c>
      <c r="C427" t="str">
        <f>'F_Inputs - allowance'!C427</f>
        <v>Third party services costs - WN - capex - non-price control</v>
      </c>
      <c r="D427" t="str">
        <f>'F_Inputs - allowance'!D427</f>
        <v>£m</v>
      </c>
      <c r="E427" t="str">
        <f>'F_Inputs - allowance'!E427</f>
        <v>Price Review 2024</v>
      </c>
    </row>
    <row r="428" spans="1:5">
      <c r="A428" t="str">
        <f>'F_Inputs - allowance'!A428</f>
        <v>WSX</v>
      </c>
      <c r="B428" t="str">
        <f>'F_Inputs - allowance'!B428</f>
        <v>C_PR24CA15_3POPEX_NPC_WN</v>
      </c>
      <c r="C428" t="str">
        <f>'F_Inputs - allowance'!C428</f>
        <v>Third party services costs - WN - opex - non-price control</v>
      </c>
      <c r="D428" t="str">
        <f>'F_Inputs - allowance'!D428</f>
        <v>£m</v>
      </c>
      <c r="E428" t="str">
        <f>'F_Inputs - allowance'!E428</f>
        <v>Price Review 2024</v>
      </c>
    </row>
    <row r="429" spans="1:5">
      <c r="A429" t="str">
        <f>'F_Inputs - allowance'!A429</f>
        <v>WSX</v>
      </c>
      <c r="B429" t="str">
        <f>'F_Inputs - allowance'!B429</f>
        <v>C_PR24CA15_3PCAPEX_NPC_WWN</v>
      </c>
      <c r="C429" t="str">
        <f>'F_Inputs - allowance'!C429</f>
        <v>Third party services costs - WWN - capex - non-price control</v>
      </c>
      <c r="D429" t="str">
        <f>'F_Inputs - allowance'!D429</f>
        <v>£m</v>
      </c>
      <c r="E429" t="str">
        <f>'F_Inputs - allowance'!E429</f>
        <v>Price Review 2024</v>
      </c>
    </row>
    <row r="430" spans="1:5">
      <c r="A430" t="str">
        <f>'F_Inputs - allowance'!A430</f>
        <v>WSX</v>
      </c>
      <c r="B430" t="str">
        <f>'F_Inputs - allowance'!B430</f>
        <v>C_PR24CA15_3POPEX_NPC_WWN</v>
      </c>
      <c r="C430" t="str">
        <f>'F_Inputs - allowance'!C430</f>
        <v>Third party services costs - WWN - opex - non-price control</v>
      </c>
      <c r="D430" t="str">
        <f>'F_Inputs - allowance'!D430</f>
        <v>£m</v>
      </c>
      <c r="E430" t="str">
        <f>'F_Inputs - allowance'!E430</f>
        <v>Price Review 2024</v>
      </c>
    </row>
    <row r="431" spans="1:5">
      <c r="A431" t="str">
        <f>'F_Inputs - allowance'!A431</f>
        <v>WSX</v>
      </c>
      <c r="B431" t="str">
        <f>'F_Inputs - allowance'!B431</f>
        <v>C_PR24CA15_REVCAPEX_PC_WN</v>
      </c>
      <c r="C431" t="str">
        <f>'F_Inputs - allowance'!C431</f>
        <v>DS &amp; diversions - revenues for capex spend - price control - WN</v>
      </c>
      <c r="D431" t="str">
        <f>'F_Inputs - allowance'!D431</f>
        <v>£m</v>
      </c>
      <c r="E431" t="str">
        <f>'F_Inputs - allowance'!E431</f>
        <v>Price Review 2024</v>
      </c>
    </row>
    <row r="432" spans="1:5">
      <c r="A432" t="str">
        <f>'F_Inputs - allowance'!A432</f>
        <v>WSX</v>
      </c>
      <c r="B432" t="str">
        <f>'F_Inputs - allowance'!B432</f>
        <v>C_PR24CA15_REVCAPEX_NPC_WN</v>
      </c>
      <c r="C432" t="str">
        <f>'F_Inputs - allowance'!C432</f>
        <v>DS &amp; diversions - revenues for capex spend - non-price control - WN</v>
      </c>
      <c r="D432" t="str">
        <f>'F_Inputs - allowance'!D432</f>
        <v>£m</v>
      </c>
      <c r="E432" t="str">
        <f>'F_Inputs - allowance'!E432</f>
        <v>Price Review 2024</v>
      </c>
    </row>
    <row r="433" spans="1:5">
      <c r="A433" t="str">
        <f>'F_Inputs - allowance'!A433</f>
        <v>WSX</v>
      </c>
      <c r="B433" t="str">
        <f>'F_Inputs - allowance'!B433</f>
        <v>C_PR24CA15_REVOPEX_PC_WN</v>
      </c>
      <c r="C433" t="str">
        <f>'F_Inputs - allowance'!C433</f>
        <v>DS &amp; diversions - revenues for opex spend - price control - WN</v>
      </c>
      <c r="D433" t="str">
        <f>'F_Inputs - allowance'!D433</f>
        <v>£m</v>
      </c>
      <c r="E433" t="str">
        <f>'F_Inputs - allowance'!E433</f>
        <v>Price Review 2024</v>
      </c>
    </row>
    <row r="434" spans="1:5">
      <c r="A434" t="str">
        <f>'F_Inputs - allowance'!A434</f>
        <v>WSX</v>
      </c>
      <c r="B434" t="str">
        <f>'F_Inputs - allowance'!B434</f>
        <v>C_PR24CA15_REVOPEX_NPC_WN</v>
      </c>
      <c r="C434" t="str">
        <f>'F_Inputs - allowance'!C434</f>
        <v>DS &amp; diversions - revenues for opex spend - non-price control - WN</v>
      </c>
      <c r="D434" t="str">
        <f>'F_Inputs - allowance'!D434</f>
        <v>£m</v>
      </c>
      <c r="E434" t="str">
        <f>'F_Inputs - allowance'!E434</f>
        <v>Price Review 2024</v>
      </c>
    </row>
    <row r="435" spans="1:5">
      <c r="A435" t="str">
        <f>'F_Inputs - allowance'!A435</f>
        <v>WSX</v>
      </c>
      <c r="B435" t="str">
        <f>'F_Inputs - allowance'!B435</f>
        <v>C_PR24CA15_REVCAPEX_PC_WWN</v>
      </c>
      <c r="C435" t="str">
        <f>'F_Inputs - allowance'!C435</f>
        <v>DS &amp; diversions - revenues for capex spend - price control - WWN</v>
      </c>
      <c r="D435" t="str">
        <f>'F_Inputs - allowance'!D435</f>
        <v>£m</v>
      </c>
      <c r="E435" t="str">
        <f>'F_Inputs - allowance'!E435</f>
        <v>Price Review 2024</v>
      </c>
    </row>
    <row r="436" spans="1:5">
      <c r="A436" t="str">
        <f>'F_Inputs - allowance'!A436</f>
        <v>WSX</v>
      </c>
      <c r="B436" t="str">
        <f>'F_Inputs - allowance'!B436</f>
        <v>C_PR24CA15_REVCAPEX_NPC_WWN</v>
      </c>
      <c r="C436" t="str">
        <f>'F_Inputs - allowance'!C436</f>
        <v>DS &amp; diversions - revenues for capex spend - non-price control - WWN</v>
      </c>
      <c r="D436" t="str">
        <f>'F_Inputs - allowance'!D436</f>
        <v>£m</v>
      </c>
      <c r="E436" t="str">
        <f>'F_Inputs - allowance'!E436</f>
        <v>Price Review 2024</v>
      </c>
    </row>
    <row r="437" spans="1:5">
      <c r="A437" t="str">
        <f>'F_Inputs - allowance'!A437</f>
        <v>WSX</v>
      </c>
      <c r="B437" t="str">
        <f>'F_Inputs - allowance'!B437</f>
        <v>C_PR24CA15_REVOPEX_PC_WWN</v>
      </c>
      <c r="C437" t="str">
        <f>'F_Inputs - allowance'!C437</f>
        <v>DS &amp; diversions - revenues for opex spend - price control - WWN</v>
      </c>
      <c r="D437" t="str">
        <f>'F_Inputs - allowance'!D437</f>
        <v>£m</v>
      </c>
      <c r="E437" t="str">
        <f>'F_Inputs - allowance'!E437</f>
        <v>Price Review 2024</v>
      </c>
    </row>
    <row r="438" spans="1:5">
      <c r="A438" t="str">
        <f>'F_Inputs - allowance'!A438</f>
        <v>WSX</v>
      </c>
      <c r="B438" t="str">
        <f>'F_Inputs - allowance'!B438</f>
        <v>C_PR24CA15_REVOPEX_NPC_WWN</v>
      </c>
      <c r="C438" t="str">
        <f>'F_Inputs - allowance'!C438</f>
        <v>DS &amp; diversions - revenues for opex spend - non-price control - WWN</v>
      </c>
      <c r="D438" t="str">
        <f>'F_Inputs - allowance'!D438</f>
        <v>£m</v>
      </c>
      <c r="E438" t="str">
        <f>'F_Inputs - allowance'!E438</f>
        <v>Price Review 2024</v>
      </c>
    </row>
    <row r="439" spans="1:5">
      <c r="A439" t="str">
        <f>'F_Inputs - allowance'!A439</f>
        <v>WSX</v>
      </c>
      <c r="B439" t="str">
        <f>'F_Inputs - allowance'!B439</f>
        <v>C_PR24CA25_WR</v>
      </c>
      <c r="C439" t="str">
        <f>'F_Inputs - allowance'!C439</f>
        <v>Pension deficit recovery payments - Calculated allowance - Water resources</v>
      </c>
      <c r="D439" t="str">
        <f>'F_Inputs - allowance'!D439</f>
        <v>£m</v>
      </c>
      <c r="E439" t="str">
        <f>'F_Inputs - allowance'!E439</f>
        <v>Price Review 2024</v>
      </c>
    </row>
    <row r="440" spans="1:5">
      <c r="A440" t="str">
        <f>'F_Inputs - allowance'!A440</f>
        <v>WSX</v>
      </c>
      <c r="B440" t="str">
        <f>'F_Inputs - allowance'!B440</f>
        <v>C_PR24CA25_WN</v>
      </c>
      <c r="C440" t="str">
        <f>'F_Inputs - allowance'!C440</f>
        <v>Pension deficit recovery payments - Calculated allowance - Water network plus</v>
      </c>
      <c r="D440" t="str">
        <f>'F_Inputs - allowance'!D440</f>
        <v>£m</v>
      </c>
      <c r="E440" t="str">
        <f>'F_Inputs - allowance'!E440</f>
        <v>Price Review 2024</v>
      </c>
    </row>
    <row r="441" spans="1:5">
      <c r="A441" t="str">
        <f>'F_Inputs - allowance'!A441</f>
        <v>WSX</v>
      </c>
      <c r="B441" t="str">
        <f>'F_Inputs - allowance'!B441</f>
        <v>C_PR24CA25_W_TOT</v>
      </c>
      <c r="C441" t="str">
        <f>'F_Inputs - allowance'!C441</f>
        <v>Pension deficit recovery payments - Calculated allowance - Water total</v>
      </c>
      <c r="D441" t="str">
        <f>'F_Inputs - allowance'!D441</f>
        <v>£m</v>
      </c>
      <c r="E441" t="str">
        <f>'F_Inputs - allowance'!E441</f>
        <v>Price Review 2024</v>
      </c>
    </row>
    <row r="442" spans="1:5">
      <c r="A442" t="str">
        <f>'F_Inputs - allowance'!A442</f>
        <v>WSX</v>
      </c>
      <c r="B442" t="str">
        <f>'F_Inputs - allowance'!B442</f>
        <v>C_PR24CA25_WWN</v>
      </c>
      <c r="C442" t="str">
        <f>'F_Inputs - allowance'!C442</f>
        <v>Pension deficit recovery payments - Calculated allowance - Wastewater network plus</v>
      </c>
      <c r="D442" t="str">
        <f>'F_Inputs - allowance'!D442</f>
        <v>£m</v>
      </c>
      <c r="E442" t="str">
        <f>'F_Inputs - allowance'!E442</f>
        <v>Price Review 2024</v>
      </c>
    </row>
    <row r="443" spans="1:5">
      <c r="A443" t="str">
        <f>'F_Inputs - allowance'!A443</f>
        <v>WSX</v>
      </c>
      <c r="B443" t="str">
        <f>'F_Inputs - allowance'!B443</f>
        <v>C_PR24CA25_BIO</v>
      </c>
      <c r="C443" t="str">
        <f>'F_Inputs - allowance'!C443</f>
        <v>Pension deficit recovery payments - Calculated allowance - Bioresources</v>
      </c>
      <c r="D443" t="str">
        <f>'F_Inputs - allowance'!D443</f>
        <v>£m</v>
      </c>
      <c r="E443" t="str">
        <f>'F_Inputs - allowance'!E443</f>
        <v>Price Review 2024</v>
      </c>
    </row>
    <row r="444" spans="1:5">
      <c r="A444" t="str">
        <f>'F_Inputs - allowance'!A444</f>
        <v>WSX</v>
      </c>
      <c r="B444" t="str">
        <f>'F_Inputs - allowance'!B444</f>
        <v>C_PR24CA25_WW_TOT</v>
      </c>
      <c r="C444" t="str">
        <f>'F_Inputs - allowance'!C444</f>
        <v>Pension deficit recovery payments - Calculated allowance - Wastewater total</v>
      </c>
      <c r="D444" t="str">
        <f>'F_Inputs - allowance'!D444</f>
        <v>£m</v>
      </c>
      <c r="E444" t="str">
        <f>'F_Inputs - allowance'!E444</f>
        <v>Price Review 2024</v>
      </c>
    </row>
    <row r="445" spans="1:5">
      <c r="A445" t="str">
        <f>'F_Inputs - allowance'!A445</f>
        <v>WSX</v>
      </c>
      <c r="B445" t="str">
        <f>'F_Inputs - allowance'!B445</f>
        <v>C_PR24CA25_ADDN1</v>
      </c>
      <c r="C445" t="str">
        <f>'F_Inputs - allowance'!C445</f>
        <v>Pension deficit recovery payments - Calculated allowance - Additional control 1</v>
      </c>
      <c r="D445" t="str">
        <f>'F_Inputs - allowance'!D445</f>
        <v>£m</v>
      </c>
      <c r="E445" t="str">
        <f>'F_Inputs - allowance'!E445</f>
        <v>Price Review 2024</v>
      </c>
    </row>
    <row r="446" spans="1:5">
      <c r="A446" t="str">
        <f>'F_Inputs - allowance'!A446</f>
        <v>WSX</v>
      </c>
      <c r="B446" t="str">
        <f>'F_Inputs - allowance'!B446</f>
        <v>C_PR24CA25_ADDN2</v>
      </c>
      <c r="C446" t="str">
        <f>'F_Inputs - allowance'!C446</f>
        <v>Pension deficit recovery payments - Calculated allowance - Additional control 2</v>
      </c>
      <c r="D446" t="str">
        <f>'F_Inputs - allowance'!D446</f>
        <v>£m</v>
      </c>
      <c r="E446" t="str">
        <f>'F_Inputs - allowance'!E446</f>
        <v>Price Review 2024</v>
      </c>
    </row>
    <row r="447" spans="1:5">
      <c r="A447" t="str">
        <f>'F_Inputs - allowance'!A447</f>
        <v>YKY</v>
      </c>
      <c r="B447" t="str">
        <f>'F_Inputs - allowance'!B447</f>
        <v>PR24CA02_BASE_WR</v>
      </c>
      <c r="C447" t="str">
        <f>'F_Inputs - allowance'!C447</f>
        <v>Final modelled base cost allowance for Water Resources</v>
      </c>
      <c r="D447" t="str">
        <f>'F_Inputs - allowance'!D447</f>
        <v>£m</v>
      </c>
      <c r="E447" t="str">
        <f>'F_Inputs - allowance'!E447</f>
        <v>Price Review 2024</v>
      </c>
    </row>
    <row r="448" spans="1:5">
      <c r="A448" t="str">
        <f>'F_Inputs - allowance'!A448</f>
        <v>YKY</v>
      </c>
      <c r="B448" t="str">
        <f>'F_Inputs - allowance'!B448</f>
        <v>PR24CA02_BASE_WNP</v>
      </c>
      <c r="C448" t="str">
        <f>'F_Inputs - allowance'!C448</f>
        <v>Final modelled base cost allowance for Network Plus Water</v>
      </c>
      <c r="D448" t="str">
        <f>'F_Inputs - allowance'!D448</f>
        <v>£m</v>
      </c>
      <c r="E448" t="str">
        <f>'F_Inputs - allowance'!E448</f>
        <v>Price Review 2024</v>
      </c>
    </row>
    <row r="449" spans="1:5">
      <c r="A449" t="str">
        <f>'F_Inputs - allowance'!A449</f>
        <v>YKY</v>
      </c>
      <c r="B449" t="str">
        <f>'F_Inputs - allowance'!B449</f>
        <v>PR24CA02_BASE_WWNP</v>
      </c>
      <c r="C449" t="str">
        <f>'F_Inputs - allowance'!C449</f>
        <v>Final modelled base cost allowance for Wastewater Network Plus</v>
      </c>
      <c r="D449" t="str">
        <f>'F_Inputs - allowance'!D449</f>
        <v>£m</v>
      </c>
      <c r="E449" t="str">
        <f>'F_Inputs - allowance'!E449</f>
        <v>Price Review 2024</v>
      </c>
    </row>
    <row r="450" spans="1:5">
      <c r="A450" t="str">
        <f>'F_Inputs - allowance'!A450</f>
        <v>YKY</v>
      </c>
      <c r="B450" t="str">
        <f>'F_Inputs - allowance'!B450</f>
        <v>PR24CA02_BASE_BIO</v>
      </c>
      <c r="C450" t="str">
        <f>'F_Inputs - allowance'!C450</f>
        <v>Final modelled base cost allowance for Bioresources</v>
      </c>
      <c r="D450" t="str">
        <f>'F_Inputs - allowance'!D450</f>
        <v>£m</v>
      </c>
      <c r="E450" t="str">
        <f>'F_Inputs - allowance'!E450</f>
        <v>Price Review 2024</v>
      </c>
    </row>
    <row r="451" spans="1:5">
      <c r="A451" t="str">
        <f>'F_Inputs - allowance'!A451</f>
        <v>YKY</v>
      </c>
      <c r="B451" t="str">
        <f>'F_Inputs - allowance'!B451</f>
        <v>PR24CA14_WW_TOTAL_ENHANCEMENT_ALLOW_TOT</v>
      </c>
      <c r="C451" t="str">
        <f>'F_Inputs - allowance'!C451</f>
        <v>PR24 final wastewater enhancement totex allowance- total enhancement expenditure</v>
      </c>
      <c r="D451" t="str">
        <f>'F_Inputs - allowance'!D451</f>
        <v>£m</v>
      </c>
      <c r="E451" t="str">
        <f>'F_Inputs - allowance'!E451</f>
        <v>Price Review 2024</v>
      </c>
    </row>
    <row r="452" spans="1:5">
      <c r="A452" t="str">
        <f>'F_Inputs - allowance'!A452</f>
        <v>YKY</v>
      </c>
      <c r="B452" t="str">
        <f>'F_Inputs - allowance'!B452</f>
        <v>PR24CA14_W_TOTAL_ENHANCEMENT_ALLOW_TOT</v>
      </c>
      <c r="C452" t="str">
        <f>'F_Inputs - allowance'!C452</f>
        <v>PR24 final water enhancement totex allowance- total enhancement expenditure</v>
      </c>
      <c r="D452" t="str">
        <f>'F_Inputs - allowance'!D452</f>
        <v>£m</v>
      </c>
      <c r="E452" t="str">
        <f>'F_Inputs - allowance'!E452</f>
        <v>Price Review 2024</v>
      </c>
    </row>
    <row r="453" spans="1:5">
      <c r="A453" t="str">
        <f>'F_Inputs - allowance'!A453</f>
        <v>YKY</v>
      </c>
      <c r="B453" t="str">
        <f>'F_Inputs - allowance'!B453</f>
        <v>C_PR24CA_RR2_001ADDN1_PR24</v>
      </c>
      <c r="C453" t="str">
        <f>'F_Inputs - allowance'!C453</f>
        <v>Ofwat - Gross capital expenditure - including g&amp;c and cost sharing - real (ADDN1)</v>
      </c>
      <c r="D453" t="str">
        <f>'F_Inputs - allowance'!D453</f>
        <v>£m</v>
      </c>
      <c r="E453" t="str">
        <f>'F_Inputs - allowance'!E453</f>
        <v>Price Review 2024</v>
      </c>
    </row>
    <row r="454" spans="1:5">
      <c r="A454" t="str">
        <f>'F_Inputs - allowance'!A454</f>
        <v>YKY</v>
      </c>
      <c r="B454" t="str">
        <f>'F_Inputs - allowance'!B454</f>
        <v>C_PR24CA_RR2_002ADDN1_PR24</v>
      </c>
      <c r="C454" t="str">
        <f>'F_Inputs - allowance'!C454</f>
        <v>Ofwat - Total gross operational expenditure including cost sharing - real (ADDN1)</v>
      </c>
      <c r="D454" t="str">
        <f>'F_Inputs - allowance'!D454</f>
        <v>£m</v>
      </c>
      <c r="E454" t="str">
        <f>'F_Inputs - allowance'!E454</f>
        <v>Price Review 2024</v>
      </c>
    </row>
    <row r="455" spans="1:5">
      <c r="A455" t="str">
        <f>'F_Inputs - allowance'!A455</f>
        <v>YKY</v>
      </c>
      <c r="B455" t="str">
        <f>'F_Inputs - allowance'!B455</f>
        <v>C_PR24CA15_DSDIVCAPEX_PC_WN</v>
      </c>
      <c r="C455" t="str">
        <f>'F_Inputs - allowance'!C455</f>
        <v>DS &amp; diversions costs -WN - capex - price control total</v>
      </c>
      <c r="D455" t="str">
        <f>'F_Inputs - allowance'!D455</f>
        <v>£m</v>
      </c>
      <c r="E455" t="str">
        <f>'F_Inputs - allowance'!E455</f>
        <v>Price Review 2024</v>
      </c>
    </row>
    <row r="456" spans="1:5">
      <c r="A456" t="str">
        <f>'F_Inputs - allowance'!A456</f>
        <v>YKY</v>
      </c>
      <c r="B456" t="str">
        <f>'F_Inputs - allowance'!B456</f>
        <v>C_PR24CA15_DSDIVOPEX_PC_WN</v>
      </c>
      <c r="C456" t="str">
        <f>'F_Inputs - allowance'!C456</f>
        <v>DS &amp; diversions costs -WN - opex - price control total</v>
      </c>
      <c r="D456" t="str">
        <f>'F_Inputs - allowance'!D456</f>
        <v>£m</v>
      </c>
      <c r="E456" t="str">
        <f>'F_Inputs - allowance'!E456</f>
        <v>Price Review 2024</v>
      </c>
    </row>
    <row r="457" spans="1:5">
      <c r="A457" t="str">
        <f>'F_Inputs - allowance'!A457</f>
        <v>YKY</v>
      </c>
      <c r="B457" t="str">
        <f>'F_Inputs - allowance'!B457</f>
        <v>C_PR24CA15_DSDIVCAPEX_PC_WWN</v>
      </c>
      <c r="C457" t="str">
        <f>'F_Inputs - allowance'!C457</f>
        <v>DS &amp; diversions costs -WWN - capex - price control total</v>
      </c>
      <c r="D457" t="str">
        <f>'F_Inputs - allowance'!D457</f>
        <v>£m</v>
      </c>
      <c r="E457" t="str">
        <f>'F_Inputs - allowance'!E457</f>
        <v>Price Review 2024</v>
      </c>
    </row>
    <row r="458" spans="1:5">
      <c r="A458" t="str">
        <f>'F_Inputs - allowance'!A458</f>
        <v>YKY</v>
      </c>
      <c r="B458" t="str">
        <f>'F_Inputs - allowance'!B458</f>
        <v>C_PR24CA15_DSDIVOPEX_PC_WWN</v>
      </c>
      <c r="C458" t="str">
        <f>'F_Inputs - allowance'!C458</f>
        <v>DS &amp; diversions costs -WWN - opex - price control total</v>
      </c>
      <c r="D458" t="str">
        <f>'F_Inputs - allowance'!D458</f>
        <v>£m</v>
      </c>
      <c r="E458" t="str">
        <f>'F_Inputs - allowance'!E458</f>
        <v>Price Review 2024</v>
      </c>
    </row>
    <row r="459" spans="1:5">
      <c r="A459" t="str">
        <f>'F_Inputs - allowance'!A459</f>
        <v>YKY</v>
      </c>
      <c r="B459" t="str">
        <f>'F_Inputs - allowance'!B459</f>
        <v>C_PR24CA15_DSDIVCAPEX_NPC_WN</v>
      </c>
      <c r="C459" t="str">
        <f>'F_Inputs - allowance'!C459</f>
        <v>DS &amp; diversions costs -WN - capex - non-price control total</v>
      </c>
      <c r="D459" t="str">
        <f>'F_Inputs - allowance'!D459</f>
        <v>£m</v>
      </c>
      <c r="E459" t="str">
        <f>'F_Inputs - allowance'!E459</f>
        <v>Price Review 2024</v>
      </c>
    </row>
    <row r="460" spans="1:5">
      <c r="A460" t="str">
        <f>'F_Inputs - allowance'!A460</f>
        <v>YKY</v>
      </c>
      <c r="B460" t="str">
        <f>'F_Inputs - allowance'!B460</f>
        <v>C_PR24CA15_DSDIVOPEX_NPC_WN</v>
      </c>
      <c r="C460" t="str">
        <f>'F_Inputs - allowance'!C460</f>
        <v>DS &amp; diversions costs -WN - opex - non-price control total</v>
      </c>
      <c r="D460" t="str">
        <f>'F_Inputs - allowance'!D460</f>
        <v>£m</v>
      </c>
      <c r="E460" t="str">
        <f>'F_Inputs - allowance'!E460</f>
        <v>Price Review 2024</v>
      </c>
    </row>
    <row r="461" spans="1:5">
      <c r="A461" t="str">
        <f>'F_Inputs - allowance'!A461</f>
        <v>YKY</v>
      </c>
      <c r="B461" t="str">
        <f>'F_Inputs - allowance'!B461</f>
        <v>C_PR24CA15_DSDIVCAPEX_NPC_WWN</v>
      </c>
      <c r="C461" t="str">
        <f>'F_Inputs - allowance'!C461</f>
        <v>DS &amp; diversions costs -WWN - capex - non-price control total</v>
      </c>
      <c r="D461" t="str">
        <f>'F_Inputs - allowance'!D461</f>
        <v>£m</v>
      </c>
      <c r="E461" t="str">
        <f>'F_Inputs - allowance'!E461</f>
        <v>Price Review 2024</v>
      </c>
    </row>
    <row r="462" spans="1:5">
      <c r="A462" t="str">
        <f>'F_Inputs - allowance'!A462</f>
        <v>YKY</v>
      </c>
      <c r="B462" t="str">
        <f>'F_Inputs - allowance'!B462</f>
        <v>C_PR24CA15_DSDIVOPEX_NPC_WWN</v>
      </c>
      <c r="C462" t="str">
        <f>'F_Inputs - allowance'!C462</f>
        <v>DS &amp; diversions costs -WWN - opex - non-price control total</v>
      </c>
      <c r="D462" t="str">
        <f>'F_Inputs - allowance'!D462</f>
        <v>£m</v>
      </c>
      <c r="E462" t="str">
        <f>'F_Inputs - allowance'!E462</f>
        <v>Price Review 2024</v>
      </c>
    </row>
    <row r="463" spans="1:5">
      <c r="A463" t="str">
        <f>'F_Inputs - allowance'!A463</f>
        <v>YKY</v>
      </c>
      <c r="B463" t="str">
        <f>'F_Inputs - allowance'!B463</f>
        <v>C_PR24CA15_3PCAPEX_PC_WR</v>
      </c>
      <c r="C463" t="str">
        <f>'F_Inputs - allowance'!C463</f>
        <v>Third party services costs - WR - capex - price control</v>
      </c>
      <c r="D463" t="str">
        <f>'F_Inputs - allowance'!D463</f>
        <v>£m</v>
      </c>
      <c r="E463" t="str">
        <f>'F_Inputs - allowance'!E463</f>
        <v>Price Review 2024</v>
      </c>
    </row>
    <row r="464" spans="1:5">
      <c r="A464" t="str">
        <f>'F_Inputs - allowance'!A464</f>
        <v>YKY</v>
      </c>
      <c r="B464" t="str">
        <f>'F_Inputs - allowance'!B464</f>
        <v>C_PR24CA15_3POPEX_PC_WR</v>
      </c>
      <c r="C464" t="str">
        <f>'F_Inputs - allowance'!C464</f>
        <v>Third party services costs - WR - opex - price control</v>
      </c>
      <c r="D464" t="str">
        <f>'F_Inputs - allowance'!D464</f>
        <v>£m</v>
      </c>
      <c r="E464" t="str">
        <f>'F_Inputs - allowance'!E464</f>
        <v>Price Review 2024</v>
      </c>
    </row>
    <row r="465" spans="1:5">
      <c r="A465" t="str">
        <f>'F_Inputs - allowance'!A465</f>
        <v>YKY</v>
      </c>
      <c r="B465" t="str">
        <f>'F_Inputs - allowance'!B465</f>
        <v>C_PR24CA15_3PCAPEX_PC_WN</v>
      </c>
      <c r="C465" t="str">
        <f>'F_Inputs - allowance'!C465</f>
        <v>Third party services costs - WN - capex - price control</v>
      </c>
      <c r="D465" t="str">
        <f>'F_Inputs - allowance'!D465</f>
        <v>£m</v>
      </c>
      <c r="E465" t="str">
        <f>'F_Inputs - allowance'!E465</f>
        <v>Price Review 2024</v>
      </c>
    </row>
    <row r="466" spans="1:5">
      <c r="A466" t="str">
        <f>'F_Inputs - allowance'!A466</f>
        <v>YKY</v>
      </c>
      <c r="B466" t="str">
        <f>'F_Inputs - allowance'!B466</f>
        <v>C_PR24CA15_3POPEX_PC_WN</v>
      </c>
      <c r="C466" t="str">
        <f>'F_Inputs - allowance'!C466</f>
        <v>Third party services costs - WN - opex - price control</v>
      </c>
      <c r="D466" t="str">
        <f>'F_Inputs - allowance'!D466</f>
        <v>£m</v>
      </c>
      <c r="E466" t="str">
        <f>'F_Inputs - allowance'!E466</f>
        <v>Price Review 2024</v>
      </c>
    </row>
    <row r="467" spans="1:5">
      <c r="A467" t="str">
        <f>'F_Inputs - allowance'!A467</f>
        <v>YKY</v>
      </c>
      <c r="B467" t="str">
        <f>'F_Inputs - allowance'!B467</f>
        <v>C_PR24CA15_3PCAPEX_PC_WWN</v>
      </c>
      <c r="C467" t="str">
        <f>'F_Inputs - allowance'!C467</f>
        <v>Third party services costs - WWN - capex - price control</v>
      </c>
      <c r="D467" t="str">
        <f>'F_Inputs - allowance'!D467</f>
        <v>£m</v>
      </c>
      <c r="E467" t="str">
        <f>'F_Inputs - allowance'!E467</f>
        <v>Price Review 2024</v>
      </c>
    </row>
    <row r="468" spans="1:5">
      <c r="A468" t="str">
        <f>'F_Inputs - allowance'!A468</f>
        <v>YKY</v>
      </c>
      <c r="B468" t="str">
        <f>'F_Inputs - allowance'!B468</f>
        <v>C_PR24CA15_3POPEX_PC_WWN</v>
      </c>
      <c r="C468" t="str">
        <f>'F_Inputs - allowance'!C468</f>
        <v>Third party services costs - WWN - opex - price control</v>
      </c>
      <c r="D468" t="str">
        <f>'F_Inputs - allowance'!D468</f>
        <v>£m</v>
      </c>
      <c r="E468" t="str">
        <f>'F_Inputs - allowance'!E468</f>
        <v>Price Review 2024</v>
      </c>
    </row>
    <row r="469" spans="1:5">
      <c r="A469" t="str">
        <f>'F_Inputs - allowance'!A469</f>
        <v>YKY</v>
      </c>
      <c r="B469" t="str">
        <f>'F_Inputs - allowance'!B469</f>
        <v>C_PR24CA15_3PCAPEX_NPC_WR</v>
      </c>
      <c r="C469" t="str">
        <f>'F_Inputs - allowance'!C469</f>
        <v>Third party services costs - WR - capex - non-price control</v>
      </c>
      <c r="D469" t="str">
        <f>'F_Inputs - allowance'!D469</f>
        <v>£m</v>
      </c>
      <c r="E469" t="str">
        <f>'F_Inputs - allowance'!E469</f>
        <v>Price Review 2024</v>
      </c>
    </row>
    <row r="470" spans="1:5">
      <c r="A470" t="str">
        <f>'F_Inputs - allowance'!A470</f>
        <v>YKY</v>
      </c>
      <c r="B470" t="str">
        <f>'F_Inputs - allowance'!B470</f>
        <v>C_PR24CA15_3POPEX_NPC_WR</v>
      </c>
      <c r="C470" t="str">
        <f>'F_Inputs - allowance'!C470</f>
        <v>Third party services costs - WR - opex - non-price control</v>
      </c>
      <c r="D470" t="str">
        <f>'F_Inputs - allowance'!D470</f>
        <v>£m</v>
      </c>
      <c r="E470" t="str">
        <f>'F_Inputs - allowance'!E470</f>
        <v>Price Review 2024</v>
      </c>
    </row>
    <row r="471" spans="1:5">
      <c r="A471" t="str">
        <f>'F_Inputs - allowance'!A471</f>
        <v>YKY</v>
      </c>
      <c r="B471" t="str">
        <f>'F_Inputs - allowance'!B471</f>
        <v>C_PR24CA15_3PCAPEX_NPC_WN</v>
      </c>
      <c r="C471" t="str">
        <f>'F_Inputs - allowance'!C471</f>
        <v>Third party services costs - WN - capex - non-price control</v>
      </c>
      <c r="D471" t="str">
        <f>'F_Inputs - allowance'!D471</f>
        <v>£m</v>
      </c>
      <c r="E471" t="str">
        <f>'F_Inputs - allowance'!E471</f>
        <v>Price Review 2024</v>
      </c>
    </row>
    <row r="472" spans="1:5">
      <c r="A472" t="str">
        <f>'F_Inputs - allowance'!A472</f>
        <v>YKY</v>
      </c>
      <c r="B472" t="str">
        <f>'F_Inputs - allowance'!B472</f>
        <v>C_PR24CA15_3POPEX_NPC_WN</v>
      </c>
      <c r="C472" t="str">
        <f>'F_Inputs - allowance'!C472</f>
        <v>Third party services costs - WN - opex - non-price control</v>
      </c>
      <c r="D472" t="str">
        <f>'F_Inputs - allowance'!D472</f>
        <v>£m</v>
      </c>
      <c r="E472" t="str">
        <f>'F_Inputs - allowance'!E472</f>
        <v>Price Review 2024</v>
      </c>
    </row>
    <row r="473" spans="1:5">
      <c r="A473" t="str">
        <f>'F_Inputs - allowance'!A473</f>
        <v>YKY</v>
      </c>
      <c r="B473" t="str">
        <f>'F_Inputs - allowance'!B473</f>
        <v>C_PR24CA15_3PCAPEX_NPC_WWN</v>
      </c>
      <c r="C473" t="str">
        <f>'F_Inputs - allowance'!C473</f>
        <v>Third party services costs - WWN - capex - non-price control</v>
      </c>
      <c r="D473" t="str">
        <f>'F_Inputs - allowance'!D473</f>
        <v>£m</v>
      </c>
      <c r="E473" t="str">
        <f>'F_Inputs - allowance'!E473</f>
        <v>Price Review 2024</v>
      </c>
    </row>
    <row r="474" spans="1:5">
      <c r="A474" t="str">
        <f>'F_Inputs - allowance'!A474</f>
        <v>YKY</v>
      </c>
      <c r="B474" t="str">
        <f>'F_Inputs - allowance'!B474</f>
        <v>C_PR24CA15_3POPEX_NPC_WWN</v>
      </c>
      <c r="C474" t="str">
        <f>'F_Inputs - allowance'!C474</f>
        <v>Third party services costs - WWN - opex - non-price control</v>
      </c>
      <c r="D474" t="str">
        <f>'F_Inputs - allowance'!D474</f>
        <v>£m</v>
      </c>
      <c r="E474" t="str">
        <f>'F_Inputs - allowance'!E474</f>
        <v>Price Review 2024</v>
      </c>
    </row>
    <row r="475" spans="1:5">
      <c r="A475" t="str">
        <f>'F_Inputs - allowance'!A475</f>
        <v>YKY</v>
      </c>
      <c r="B475" t="str">
        <f>'F_Inputs - allowance'!B475</f>
        <v>C_PR24CA15_REVCAPEX_PC_WN</v>
      </c>
      <c r="C475" t="str">
        <f>'F_Inputs - allowance'!C475</f>
        <v>DS &amp; diversions - revenues for capex spend - price control - WN</v>
      </c>
      <c r="D475" t="str">
        <f>'F_Inputs - allowance'!D475</f>
        <v>£m</v>
      </c>
      <c r="E475" t="str">
        <f>'F_Inputs - allowance'!E475</f>
        <v>Price Review 2024</v>
      </c>
    </row>
    <row r="476" spans="1:5">
      <c r="A476" t="str">
        <f>'F_Inputs - allowance'!A476</f>
        <v>YKY</v>
      </c>
      <c r="B476" t="str">
        <f>'F_Inputs - allowance'!B476</f>
        <v>C_PR24CA15_REVCAPEX_NPC_WN</v>
      </c>
      <c r="C476" t="str">
        <f>'F_Inputs - allowance'!C476</f>
        <v>DS &amp; diversions - revenues for capex spend - non-price control - WN</v>
      </c>
      <c r="D476" t="str">
        <f>'F_Inputs - allowance'!D476</f>
        <v>£m</v>
      </c>
      <c r="E476" t="str">
        <f>'F_Inputs - allowance'!E476</f>
        <v>Price Review 2024</v>
      </c>
    </row>
    <row r="477" spans="1:5">
      <c r="A477" t="str">
        <f>'F_Inputs - allowance'!A477</f>
        <v>YKY</v>
      </c>
      <c r="B477" t="str">
        <f>'F_Inputs - allowance'!B477</f>
        <v>C_PR24CA15_REVOPEX_PC_WN</v>
      </c>
      <c r="C477" t="str">
        <f>'F_Inputs - allowance'!C477</f>
        <v>DS &amp; diversions - revenues for opex spend - price control - WN</v>
      </c>
      <c r="D477" t="str">
        <f>'F_Inputs - allowance'!D477</f>
        <v>£m</v>
      </c>
      <c r="E477" t="str">
        <f>'F_Inputs - allowance'!E477</f>
        <v>Price Review 2024</v>
      </c>
    </row>
    <row r="478" spans="1:5">
      <c r="A478" t="str">
        <f>'F_Inputs - allowance'!A478</f>
        <v>YKY</v>
      </c>
      <c r="B478" t="str">
        <f>'F_Inputs - allowance'!B478</f>
        <v>C_PR24CA15_REVOPEX_NPC_WN</v>
      </c>
      <c r="C478" t="str">
        <f>'F_Inputs - allowance'!C478</f>
        <v>DS &amp; diversions - revenues for opex spend - non-price control - WN</v>
      </c>
      <c r="D478" t="str">
        <f>'F_Inputs - allowance'!D478</f>
        <v>£m</v>
      </c>
      <c r="E478" t="str">
        <f>'F_Inputs - allowance'!E478</f>
        <v>Price Review 2024</v>
      </c>
    </row>
    <row r="479" spans="1:5">
      <c r="A479" t="str">
        <f>'F_Inputs - allowance'!A479</f>
        <v>YKY</v>
      </c>
      <c r="B479" t="str">
        <f>'F_Inputs - allowance'!B479</f>
        <v>C_PR24CA15_REVCAPEX_PC_WWN</v>
      </c>
      <c r="C479" t="str">
        <f>'F_Inputs - allowance'!C479</f>
        <v>DS &amp; diversions - revenues for capex spend - price control - WWN</v>
      </c>
      <c r="D479" t="str">
        <f>'F_Inputs - allowance'!D479</f>
        <v>£m</v>
      </c>
      <c r="E479" t="str">
        <f>'F_Inputs - allowance'!E479</f>
        <v>Price Review 2024</v>
      </c>
    </row>
    <row r="480" spans="1:5">
      <c r="A480" t="str">
        <f>'F_Inputs - allowance'!A480</f>
        <v>YKY</v>
      </c>
      <c r="B480" t="str">
        <f>'F_Inputs - allowance'!B480</f>
        <v>C_PR24CA15_REVCAPEX_NPC_WWN</v>
      </c>
      <c r="C480" t="str">
        <f>'F_Inputs - allowance'!C480</f>
        <v>DS &amp; diversions - revenues for capex spend - non-price control - WWN</v>
      </c>
      <c r="D480" t="str">
        <f>'F_Inputs - allowance'!D480</f>
        <v>£m</v>
      </c>
      <c r="E480" t="str">
        <f>'F_Inputs - allowance'!E480</f>
        <v>Price Review 2024</v>
      </c>
    </row>
    <row r="481" spans="1:5">
      <c r="A481" t="str">
        <f>'F_Inputs - allowance'!A481</f>
        <v>YKY</v>
      </c>
      <c r="B481" t="str">
        <f>'F_Inputs - allowance'!B481</f>
        <v>C_PR24CA15_REVOPEX_PC_WWN</v>
      </c>
      <c r="C481" t="str">
        <f>'F_Inputs - allowance'!C481</f>
        <v>DS &amp; diversions - revenues for opex spend - price control - WWN</v>
      </c>
      <c r="D481" t="str">
        <f>'F_Inputs - allowance'!D481</f>
        <v>£m</v>
      </c>
      <c r="E481" t="str">
        <f>'F_Inputs - allowance'!E481</f>
        <v>Price Review 2024</v>
      </c>
    </row>
    <row r="482" spans="1:5">
      <c r="A482" t="str">
        <f>'F_Inputs - allowance'!A482</f>
        <v>YKY</v>
      </c>
      <c r="B482" t="str">
        <f>'F_Inputs - allowance'!B482</f>
        <v>C_PR24CA15_REVOPEX_NPC_WWN</v>
      </c>
      <c r="C482" t="str">
        <f>'F_Inputs - allowance'!C482</f>
        <v>DS &amp; diversions - revenues for opex spend - non-price control - WWN</v>
      </c>
      <c r="D482" t="str">
        <f>'F_Inputs - allowance'!D482</f>
        <v>£m</v>
      </c>
      <c r="E482" t="str">
        <f>'F_Inputs - allowance'!E482</f>
        <v>Price Review 2024</v>
      </c>
    </row>
    <row r="483" spans="1:5">
      <c r="A483" t="str">
        <f>'F_Inputs - allowance'!A483</f>
        <v>YKY</v>
      </c>
      <c r="B483" t="str">
        <f>'F_Inputs - allowance'!B483</f>
        <v>C_PR24CA25_WR</v>
      </c>
      <c r="C483" t="str">
        <f>'F_Inputs - allowance'!C483</f>
        <v>Pension deficit recovery payments - Calculated allowance - Water resources</v>
      </c>
      <c r="D483" t="str">
        <f>'F_Inputs - allowance'!D483</f>
        <v>£m</v>
      </c>
      <c r="E483" t="str">
        <f>'F_Inputs - allowance'!E483</f>
        <v>Price Review 2024</v>
      </c>
    </row>
    <row r="484" spans="1:5">
      <c r="A484" t="str">
        <f>'F_Inputs - allowance'!A484</f>
        <v>YKY</v>
      </c>
      <c r="B484" t="str">
        <f>'F_Inputs - allowance'!B484</f>
        <v>C_PR24CA25_WN</v>
      </c>
      <c r="C484" t="str">
        <f>'F_Inputs - allowance'!C484</f>
        <v>Pension deficit recovery payments - Calculated allowance - Water network plus</v>
      </c>
      <c r="D484" t="str">
        <f>'F_Inputs - allowance'!D484</f>
        <v>£m</v>
      </c>
      <c r="E484" t="str">
        <f>'F_Inputs - allowance'!E484</f>
        <v>Price Review 2024</v>
      </c>
    </row>
    <row r="485" spans="1:5">
      <c r="A485" t="str">
        <f>'F_Inputs - allowance'!A485</f>
        <v>YKY</v>
      </c>
      <c r="B485" t="str">
        <f>'F_Inputs - allowance'!B485</f>
        <v>C_PR24CA25_W_TOT</v>
      </c>
      <c r="C485" t="str">
        <f>'F_Inputs - allowance'!C485</f>
        <v>Pension deficit recovery payments - Calculated allowance - Water total</v>
      </c>
      <c r="D485" t="str">
        <f>'F_Inputs - allowance'!D485</f>
        <v>£m</v>
      </c>
      <c r="E485" t="str">
        <f>'F_Inputs - allowance'!E485</f>
        <v>Price Review 2024</v>
      </c>
    </row>
    <row r="486" spans="1:5">
      <c r="A486" t="str">
        <f>'F_Inputs - allowance'!A486</f>
        <v>YKY</v>
      </c>
      <c r="B486" t="str">
        <f>'F_Inputs - allowance'!B486</f>
        <v>C_PR24CA25_WWN</v>
      </c>
      <c r="C486" t="str">
        <f>'F_Inputs - allowance'!C486</f>
        <v>Pension deficit recovery payments - Calculated allowance - Wastewater network plus</v>
      </c>
      <c r="D486" t="str">
        <f>'F_Inputs - allowance'!D486</f>
        <v>£m</v>
      </c>
      <c r="E486" t="str">
        <f>'F_Inputs - allowance'!E486</f>
        <v>Price Review 2024</v>
      </c>
    </row>
    <row r="487" spans="1:5">
      <c r="A487" t="str">
        <f>'F_Inputs - allowance'!A487</f>
        <v>YKY</v>
      </c>
      <c r="B487" t="str">
        <f>'F_Inputs - allowance'!B487</f>
        <v>C_PR24CA25_BIO</v>
      </c>
      <c r="C487" t="str">
        <f>'F_Inputs - allowance'!C487</f>
        <v>Pension deficit recovery payments - Calculated allowance - Bioresources</v>
      </c>
      <c r="D487" t="str">
        <f>'F_Inputs - allowance'!D487</f>
        <v>£m</v>
      </c>
      <c r="E487" t="str">
        <f>'F_Inputs - allowance'!E487</f>
        <v>Price Review 2024</v>
      </c>
    </row>
    <row r="488" spans="1:5">
      <c r="A488" t="str">
        <f>'F_Inputs - allowance'!A488</f>
        <v>YKY</v>
      </c>
      <c r="B488" t="str">
        <f>'F_Inputs - allowance'!B488</f>
        <v>C_PR24CA25_WW_TOT</v>
      </c>
      <c r="C488" t="str">
        <f>'F_Inputs - allowance'!C488</f>
        <v>Pension deficit recovery payments - Calculated allowance - Wastewater total</v>
      </c>
      <c r="D488" t="str">
        <f>'F_Inputs - allowance'!D488</f>
        <v>£m</v>
      </c>
      <c r="E488" t="str">
        <f>'F_Inputs - allowance'!E488</f>
        <v>Price Review 2024</v>
      </c>
    </row>
    <row r="489" spans="1:5">
      <c r="A489" t="str">
        <f>'F_Inputs - allowance'!A489</f>
        <v>YKY</v>
      </c>
      <c r="B489" t="str">
        <f>'F_Inputs - allowance'!B489</f>
        <v>C_PR24CA25_ADDN1</v>
      </c>
      <c r="C489" t="str">
        <f>'F_Inputs - allowance'!C489</f>
        <v>Pension deficit recovery payments - Calculated allowance - Additional control 1</v>
      </c>
      <c r="D489" t="str">
        <f>'F_Inputs - allowance'!D489</f>
        <v>£m</v>
      </c>
      <c r="E489" t="str">
        <f>'F_Inputs - allowance'!E489</f>
        <v>Price Review 2024</v>
      </c>
    </row>
    <row r="490" spans="1:5">
      <c r="A490" t="str">
        <f>'F_Inputs - allowance'!A490</f>
        <v>YKY</v>
      </c>
      <c r="B490" t="str">
        <f>'F_Inputs - allowance'!B490</f>
        <v>C_PR24CA25_ADDN2</v>
      </c>
      <c r="C490" t="str">
        <f>'F_Inputs - allowance'!C490</f>
        <v>Pension deficit recovery payments - Calculated allowance - Additional control 2</v>
      </c>
      <c r="D490" t="str">
        <f>'F_Inputs - allowance'!D490</f>
        <v>£m</v>
      </c>
      <c r="E490" t="str">
        <f>'F_Inputs - allowance'!E490</f>
        <v>Price Review 2024</v>
      </c>
    </row>
    <row r="491" spans="1:5">
      <c r="A491" t="str">
        <f>'F_Inputs - allowance'!A491</f>
        <v>AFW</v>
      </c>
      <c r="B491" t="str">
        <f>'F_Inputs - allowance'!B491</f>
        <v>PR24CA02_BASE_WR</v>
      </c>
      <c r="C491" t="str">
        <f>'F_Inputs - allowance'!C491</f>
        <v>Final modelled base cost allowance for Water Resources</v>
      </c>
      <c r="D491" t="str">
        <f>'F_Inputs - allowance'!D491</f>
        <v>£m</v>
      </c>
      <c r="E491" t="str">
        <f>'F_Inputs - allowance'!E491</f>
        <v>Price Review 2024</v>
      </c>
    </row>
    <row r="492" spans="1:5">
      <c r="A492" t="str">
        <f>'F_Inputs - allowance'!A492</f>
        <v>AFW</v>
      </c>
      <c r="B492" t="str">
        <f>'F_Inputs - allowance'!B492</f>
        <v>PR24CA02_BASE_WNP</v>
      </c>
      <c r="C492" t="str">
        <f>'F_Inputs - allowance'!C492</f>
        <v>Final modelled base cost allowance for Network Plus Water</v>
      </c>
      <c r="D492" t="str">
        <f>'F_Inputs - allowance'!D492</f>
        <v>£m</v>
      </c>
      <c r="E492" t="str">
        <f>'F_Inputs - allowance'!E492</f>
        <v>Price Review 2024</v>
      </c>
    </row>
    <row r="493" spans="1:5">
      <c r="A493" t="str">
        <f>'F_Inputs - allowance'!A493</f>
        <v>AFW</v>
      </c>
      <c r="B493" t="str">
        <f>'F_Inputs - allowance'!B493</f>
        <v>PR24CA02_BASE_WWNP</v>
      </c>
      <c r="C493" t="str">
        <f>'F_Inputs - allowance'!C493</f>
        <v>Final modelled base cost allowance for Wastewater Network Plus</v>
      </c>
      <c r="D493" t="str">
        <f>'F_Inputs - allowance'!D493</f>
        <v>£m</v>
      </c>
      <c r="E493" t="str">
        <f>'F_Inputs - allowance'!E493</f>
        <v>Price Review 2024</v>
      </c>
    </row>
    <row r="494" spans="1:5">
      <c r="A494" t="str">
        <f>'F_Inputs - allowance'!A494</f>
        <v>AFW</v>
      </c>
      <c r="B494" t="str">
        <f>'F_Inputs - allowance'!B494</f>
        <v>PR24CA02_BASE_BIO</v>
      </c>
      <c r="C494" t="str">
        <f>'F_Inputs - allowance'!C494</f>
        <v>Final modelled base cost allowance for Bioresources</v>
      </c>
      <c r="D494" t="str">
        <f>'F_Inputs - allowance'!D494</f>
        <v>£m</v>
      </c>
      <c r="E494" t="str">
        <f>'F_Inputs - allowance'!E494</f>
        <v>Price Review 2024</v>
      </c>
    </row>
    <row r="495" spans="1:5">
      <c r="A495" t="str">
        <f>'F_Inputs - allowance'!A495</f>
        <v>AFW</v>
      </c>
      <c r="B495" t="str">
        <f>'F_Inputs - allowance'!B495</f>
        <v>PR24CA14_WW_TOTAL_ENHANCEMENT_ALLOW_TOT</v>
      </c>
      <c r="C495" t="str">
        <f>'F_Inputs - allowance'!C495</f>
        <v>PR24 final wastewater enhancement totex allowance- total enhancement expenditure</v>
      </c>
      <c r="D495" t="str">
        <f>'F_Inputs - allowance'!D495</f>
        <v>£m</v>
      </c>
      <c r="E495" t="str">
        <f>'F_Inputs - allowance'!E495</f>
        <v>Price Review 2024</v>
      </c>
    </row>
    <row r="496" spans="1:5">
      <c r="A496" t="str">
        <f>'F_Inputs - allowance'!A496</f>
        <v>AFW</v>
      </c>
      <c r="B496" t="str">
        <f>'F_Inputs - allowance'!B496</f>
        <v>PR24CA14_W_TOTAL_ENHANCEMENT_ALLOW_TOT</v>
      </c>
      <c r="C496" t="str">
        <f>'F_Inputs - allowance'!C496</f>
        <v>PR24 final water enhancement totex allowance- total enhancement expenditure</v>
      </c>
      <c r="D496" t="str">
        <f>'F_Inputs - allowance'!D496</f>
        <v>£m</v>
      </c>
      <c r="E496" t="str">
        <f>'F_Inputs - allowance'!E496</f>
        <v>Price Review 2024</v>
      </c>
    </row>
    <row r="497" spans="1:5">
      <c r="A497" t="str">
        <f>'F_Inputs - allowance'!A497</f>
        <v>AFW</v>
      </c>
      <c r="B497" t="str">
        <f>'F_Inputs - allowance'!B497</f>
        <v>C_PR24CA_RR2_001ADDN1_PR24</v>
      </c>
      <c r="C497" t="str">
        <f>'F_Inputs - allowance'!C497</f>
        <v>Ofwat - Gross capital expenditure - including g&amp;c and cost sharing - real (ADDN1)</v>
      </c>
      <c r="D497" t="str">
        <f>'F_Inputs - allowance'!D497</f>
        <v>£m</v>
      </c>
      <c r="E497" t="str">
        <f>'F_Inputs - allowance'!E497</f>
        <v>Price Review 2024</v>
      </c>
    </row>
    <row r="498" spans="1:5">
      <c r="A498" t="str">
        <f>'F_Inputs - allowance'!A498</f>
        <v>AFW</v>
      </c>
      <c r="B498" t="str">
        <f>'F_Inputs - allowance'!B498</f>
        <v>C_PR24CA_RR2_002ADDN1_PR24</v>
      </c>
      <c r="C498" t="str">
        <f>'F_Inputs - allowance'!C498</f>
        <v>Ofwat - Total gross operational expenditure including cost sharing - real (ADDN1)</v>
      </c>
      <c r="D498" t="str">
        <f>'F_Inputs - allowance'!D498</f>
        <v>£m</v>
      </c>
      <c r="E498" t="str">
        <f>'F_Inputs - allowance'!E498</f>
        <v>Price Review 2024</v>
      </c>
    </row>
    <row r="499" spans="1:5">
      <c r="A499" t="str">
        <f>'F_Inputs - allowance'!A499</f>
        <v>AFW</v>
      </c>
      <c r="B499" t="str">
        <f>'F_Inputs - allowance'!B499</f>
        <v>C_PR24CA15_DSDIVCAPEX_PC_WN</v>
      </c>
      <c r="C499" t="str">
        <f>'F_Inputs - allowance'!C499</f>
        <v>DS &amp; diversions costs -WN - capex - price control total</v>
      </c>
      <c r="D499" t="str">
        <f>'F_Inputs - allowance'!D499</f>
        <v>£m</v>
      </c>
      <c r="E499" t="str">
        <f>'F_Inputs - allowance'!E499</f>
        <v>Price Review 2024</v>
      </c>
    </row>
    <row r="500" spans="1:5">
      <c r="A500" t="str">
        <f>'F_Inputs - allowance'!A500</f>
        <v>AFW</v>
      </c>
      <c r="B500" t="str">
        <f>'F_Inputs - allowance'!B500</f>
        <v>C_PR24CA15_DSDIVOPEX_PC_WN</v>
      </c>
      <c r="C500" t="str">
        <f>'F_Inputs - allowance'!C500</f>
        <v>DS &amp; diversions costs -WN - opex - price control total</v>
      </c>
      <c r="D500" t="str">
        <f>'F_Inputs - allowance'!D500</f>
        <v>£m</v>
      </c>
      <c r="E500" t="str">
        <f>'F_Inputs - allowance'!E500</f>
        <v>Price Review 2024</v>
      </c>
    </row>
    <row r="501" spans="1:5">
      <c r="A501" t="str">
        <f>'F_Inputs - allowance'!A501</f>
        <v>AFW</v>
      </c>
      <c r="B501" t="str">
        <f>'F_Inputs - allowance'!B501</f>
        <v>C_PR24CA15_DSDIVCAPEX_PC_WWN</v>
      </c>
      <c r="C501" t="str">
        <f>'F_Inputs - allowance'!C501</f>
        <v>DS &amp; diversions costs -WWN - capex - price control total</v>
      </c>
      <c r="D501" t="str">
        <f>'F_Inputs - allowance'!D501</f>
        <v>£m</v>
      </c>
      <c r="E501" t="str">
        <f>'F_Inputs - allowance'!E501</f>
        <v>Price Review 2024</v>
      </c>
    </row>
    <row r="502" spans="1:5">
      <c r="A502" t="str">
        <f>'F_Inputs - allowance'!A502</f>
        <v>AFW</v>
      </c>
      <c r="B502" t="str">
        <f>'F_Inputs - allowance'!B502</f>
        <v>C_PR24CA15_DSDIVOPEX_PC_WWN</v>
      </c>
      <c r="C502" t="str">
        <f>'F_Inputs - allowance'!C502</f>
        <v>DS &amp; diversions costs -WWN - opex - price control total</v>
      </c>
      <c r="D502" t="str">
        <f>'F_Inputs - allowance'!D502</f>
        <v>£m</v>
      </c>
      <c r="E502" t="str">
        <f>'F_Inputs - allowance'!E502</f>
        <v>Price Review 2024</v>
      </c>
    </row>
    <row r="503" spans="1:5">
      <c r="A503" t="str">
        <f>'F_Inputs - allowance'!A503</f>
        <v>AFW</v>
      </c>
      <c r="B503" t="str">
        <f>'F_Inputs - allowance'!B503</f>
        <v>C_PR24CA15_DSDIVCAPEX_NPC_WN</v>
      </c>
      <c r="C503" t="str">
        <f>'F_Inputs - allowance'!C503</f>
        <v>DS &amp; diversions costs -WN - capex - non-price control total</v>
      </c>
      <c r="D503" t="str">
        <f>'F_Inputs - allowance'!D503</f>
        <v>£m</v>
      </c>
      <c r="E503" t="str">
        <f>'F_Inputs - allowance'!E503</f>
        <v>Price Review 2024</v>
      </c>
    </row>
    <row r="504" spans="1:5">
      <c r="A504" t="str">
        <f>'F_Inputs - allowance'!A504</f>
        <v>AFW</v>
      </c>
      <c r="B504" t="str">
        <f>'F_Inputs - allowance'!B504</f>
        <v>C_PR24CA15_DSDIVOPEX_NPC_WN</v>
      </c>
      <c r="C504" t="str">
        <f>'F_Inputs - allowance'!C504</f>
        <v>DS &amp; diversions costs -WN - opex - non-price control total</v>
      </c>
      <c r="D504" t="str">
        <f>'F_Inputs - allowance'!D504</f>
        <v>£m</v>
      </c>
      <c r="E504" t="str">
        <f>'F_Inputs - allowance'!E504</f>
        <v>Price Review 2024</v>
      </c>
    </row>
    <row r="505" spans="1:5">
      <c r="A505" t="str">
        <f>'F_Inputs - allowance'!A505</f>
        <v>AFW</v>
      </c>
      <c r="B505" t="str">
        <f>'F_Inputs - allowance'!B505</f>
        <v>C_PR24CA15_DSDIVCAPEX_NPC_WWN</v>
      </c>
      <c r="C505" t="str">
        <f>'F_Inputs - allowance'!C505</f>
        <v>DS &amp; diversions costs -WWN - capex - non-price control total</v>
      </c>
      <c r="D505" t="str">
        <f>'F_Inputs - allowance'!D505</f>
        <v>£m</v>
      </c>
      <c r="E505" t="str">
        <f>'F_Inputs - allowance'!E505</f>
        <v>Price Review 2024</v>
      </c>
    </row>
    <row r="506" spans="1:5">
      <c r="A506" t="str">
        <f>'F_Inputs - allowance'!A506</f>
        <v>AFW</v>
      </c>
      <c r="B506" t="str">
        <f>'F_Inputs - allowance'!B506</f>
        <v>C_PR24CA15_DSDIVOPEX_NPC_WWN</v>
      </c>
      <c r="C506" t="str">
        <f>'F_Inputs - allowance'!C506</f>
        <v>DS &amp; diversions costs -WWN - opex - non-price control total</v>
      </c>
      <c r="D506" t="str">
        <f>'F_Inputs - allowance'!D506</f>
        <v>£m</v>
      </c>
      <c r="E506" t="str">
        <f>'F_Inputs - allowance'!E506</f>
        <v>Price Review 2024</v>
      </c>
    </row>
    <row r="507" spans="1:5">
      <c r="A507" t="str">
        <f>'F_Inputs - allowance'!A507</f>
        <v>AFW</v>
      </c>
      <c r="B507" t="str">
        <f>'F_Inputs - allowance'!B507</f>
        <v>C_PR24CA15_3PCAPEX_PC_WR</v>
      </c>
      <c r="C507" t="str">
        <f>'F_Inputs - allowance'!C507</f>
        <v>Third party services costs - WR - capex - price control</v>
      </c>
      <c r="D507" t="str">
        <f>'F_Inputs - allowance'!D507</f>
        <v>£m</v>
      </c>
      <c r="E507" t="str">
        <f>'F_Inputs - allowance'!E507</f>
        <v>Price Review 2024</v>
      </c>
    </row>
    <row r="508" spans="1:5">
      <c r="A508" t="str">
        <f>'F_Inputs - allowance'!A508</f>
        <v>AFW</v>
      </c>
      <c r="B508" t="str">
        <f>'F_Inputs - allowance'!B508</f>
        <v>C_PR24CA15_3POPEX_PC_WR</v>
      </c>
      <c r="C508" t="str">
        <f>'F_Inputs - allowance'!C508</f>
        <v>Third party services costs - WR - opex - price control</v>
      </c>
      <c r="D508" t="str">
        <f>'F_Inputs - allowance'!D508</f>
        <v>£m</v>
      </c>
      <c r="E508" t="str">
        <f>'F_Inputs - allowance'!E508</f>
        <v>Price Review 2024</v>
      </c>
    </row>
    <row r="509" spans="1:5">
      <c r="A509" t="str">
        <f>'F_Inputs - allowance'!A509</f>
        <v>AFW</v>
      </c>
      <c r="B509" t="str">
        <f>'F_Inputs - allowance'!B509</f>
        <v>C_PR24CA15_3PCAPEX_PC_WN</v>
      </c>
      <c r="C509" t="str">
        <f>'F_Inputs - allowance'!C509</f>
        <v>Third party services costs - WN - capex - price control</v>
      </c>
      <c r="D509" t="str">
        <f>'F_Inputs - allowance'!D509</f>
        <v>£m</v>
      </c>
      <c r="E509" t="str">
        <f>'F_Inputs - allowance'!E509</f>
        <v>Price Review 2024</v>
      </c>
    </row>
    <row r="510" spans="1:5">
      <c r="A510" t="str">
        <f>'F_Inputs - allowance'!A510</f>
        <v>AFW</v>
      </c>
      <c r="B510" t="str">
        <f>'F_Inputs - allowance'!B510</f>
        <v>C_PR24CA15_3POPEX_PC_WN</v>
      </c>
      <c r="C510" t="str">
        <f>'F_Inputs - allowance'!C510</f>
        <v>Third party services costs - WN - opex - price control</v>
      </c>
      <c r="D510" t="str">
        <f>'F_Inputs - allowance'!D510</f>
        <v>£m</v>
      </c>
      <c r="E510" t="str">
        <f>'F_Inputs - allowance'!E510</f>
        <v>Price Review 2024</v>
      </c>
    </row>
    <row r="511" spans="1:5">
      <c r="A511" t="str">
        <f>'F_Inputs - allowance'!A511</f>
        <v>AFW</v>
      </c>
      <c r="B511" t="str">
        <f>'F_Inputs - allowance'!B511</f>
        <v>C_PR24CA15_3PCAPEX_PC_WWN</v>
      </c>
      <c r="C511" t="str">
        <f>'F_Inputs - allowance'!C511</f>
        <v>Third party services costs - WWN - capex - price control</v>
      </c>
      <c r="D511" t="str">
        <f>'F_Inputs - allowance'!D511</f>
        <v>£m</v>
      </c>
      <c r="E511" t="str">
        <f>'F_Inputs - allowance'!E511</f>
        <v>Price Review 2024</v>
      </c>
    </row>
    <row r="512" spans="1:5">
      <c r="A512" t="str">
        <f>'F_Inputs - allowance'!A512</f>
        <v>AFW</v>
      </c>
      <c r="B512" t="str">
        <f>'F_Inputs - allowance'!B512</f>
        <v>C_PR24CA15_3POPEX_PC_WWN</v>
      </c>
      <c r="C512" t="str">
        <f>'F_Inputs - allowance'!C512</f>
        <v>Third party services costs - WWN - opex - price control</v>
      </c>
      <c r="D512" t="str">
        <f>'F_Inputs - allowance'!D512</f>
        <v>£m</v>
      </c>
      <c r="E512" t="str">
        <f>'F_Inputs - allowance'!E512</f>
        <v>Price Review 2024</v>
      </c>
    </row>
    <row r="513" spans="1:5">
      <c r="A513" t="str">
        <f>'F_Inputs - allowance'!A513</f>
        <v>AFW</v>
      </c>
      <c r="B513" t="str">
        <f>'F_Inputs - allowance'!B513</f>
        <v>C_PR24CA15_3PCAPEX_NPC_WR</v>
      </c>
      <c r="C513" t="str">
        <f>'F_Inputs - allowance'!C513</f>
        <v>Third party services costs - WR - capex - non-price control</v>
      </c>
      <c r="D513" t="str">
        <f>'F_Inputs - allowance'!D513</f>
        <v>£m</v>
      </c>
      <c r="E513" t="str">
        <f>'F_Inputs - allowance'!E513</f>
        <v>Price Review 2024</v>
      </c>
    </row>
    <row r="514" spans="1:5">
      <c r="A514" t="str">
        <f>'F_Inputs - allowance'!A514</f>
        <v>AFW</v>
      </c>
      <c r="B514" t="str">
        <f>'F_Inputs - allowance'!B514</f>
        <v>C_PR24CA15_3POPEX_NPC_WR</v>
      </c>
      <c r="C514" t="str">
        <f>'F_Inputs - allowance'!C514</f>
        <v>Third party services costs - WR - opex - non-price control</v>
      </c>
      <c r="D514" t="str">
        <f>'F_Inputs - allowance'!D514</f>
        <v>£m</v>
      </c>
      <c r="E514" t="str">
        <f>'F_Inputs - allowance'!E514</f>
        <v>Price Review 2024</v>
      </c>
    </row>
    <row r="515" spans="1:5">
      <c r="A515" t="str">
        <f>'F_Inputs - allowance'!A515</f>
        <v>AFW</v>
      </c>
      <c r="B515" t="str">
        <f>'F_Inputs - allowance'!B515</f>
        <v>C_PR24CA15_3PCAPEX_NPC_WN</v>
      </c>
      <c r="C515" t="str">
        <f>'F_Inputs - allowance'!C515</f>
        <v>Third party services costs - WN - capex - non-price control</v>
      </c>
      <c r="D515" t="str">
        <f>'F_Inputs - allowance'!D515</f>
        <v>£m</v>
      </c>
      <c r="E515" t="str">
        <f>'F_Inputs - allowance'!E515</f>
        <v>Price Review 2024</v>
      </c>
    </row>
    <row r="516" spans="1:5">
      <c r="A516" t="str">
        <f>'F_Inputs - allowance'!A516</f>
        <v>AFW</v>
      </c>
      <c r="B516" t="str">
        <f>'F_Inputs - allowance'!B516</f>
        <v>C_PR24CA15_3POPEX_NPC_WN</v>
      </c>
      <c r="C516" t="str">
        <f>'F_Inputs - allowance'!C516</f>
        <v>Third party services costs - WN - opex - non-price control</v>
      </c>
      <c r="D516" t="str">
        <f>'F_Inputs - allowance'!D516</f>
        <v>£m</v>
      </c>
      <c r="E516" t="str">
        <f>'F_Inputs - allowance'!E516</f>
        <v>Price Review 2024</v>
      </c>
    </row>
    <row r="517" spans="1:5">
      <c r="A517" t="str">
        <f>'F_Inputs - allowance'!A517</f>
        <v>AFW</v>
      </c>
      <c r="B517" t="str">
        <f>'F_Inputs - allowance'!B517</f>
        <v>C_PR24CA15_3PCAPEX_NPC_WWN</v>
      </c>
      <c r="C517" t="str">
        <f>'F_Inputs - allowance'!C517</f>
        <v>Third party services costs - WWN - capex - non-price control</v>
      </c>
      <c r="D517" t="str">
        <f>'F_Inputs - allowance'!D517</f>
        <v>£m</v>
      </c>
      <c r="E517" t="str">
        <f>'F_Inputs - allowance'!E517</f>
        <v>Price Review 2024</v>
      </c>
    </row>
    <row r="518" spans="1:5">
      <c r="A518" t="str">
        <f>'F_Inputs - allowance'!A518</f>
        <v>AFW</v>
      </c>
      <c r="B518" t="str">
        <f>'F_Inputs - allowance'!B518</f>
        <v>C_PR24CA15_3POPEX_NPC_WWN</v>
      </c>
      <c r="C518" t="str">
        <f>'F_Inputs - allowance'!C518</f>
        <v>Third party services costs - WWN - opex - non-price control</v>
      </c>
      <c r="D518" t="str">
        <f>'F_Inputs - allowance'!D518</f>
        <v>£m</v>
      </c>
      <c r="E518" t="str">
        <f>'F_Inputs - allowance'!E518</f>
        <v>Price Review 2024</v>
      </c>
    </row>
    <row r="519" spans="1:5">
      <c r="A519" t="str">
        <f>'F_Inputs - allowance'!A519</f>
        <v>AFW</v>
      </c>
      <c r="B519" t="str">
        <f>'F_Inputs - allowance'!B519</f>
        <v>C_PR24CA15_REVCAPEX_PC_WN</v>
      </c>
      <c r="C519" t="str">
        <f>'F_Inputs - allowance'!C519</f>
        <v>DS &amp; diversions - revenues for capex spend - price control - WN</v>
      </c>
      <c r="D519" t="str">
        <f>'F_Inputs - allowance'!D519</f>
        <v>£m</v>
      </c>
      <c r="E519" t="str">
        <f>'F_Inputs - allowance'!E519</f>
        <v>Price Review 2024</v>
      </c>
    </row>
    <row r="520" spans="1:5">
      <c r="A520" t="str">
        <f>'F_Inputs - allowance'!A520</f>
        <v>AFW</v>
      </c>
      <c r="B520" t="str">
        <f>'F_Inputs - allowance'!B520</f>
        <v>C_PR24CA15_REVCAPEX_NPC_WN</v>
      </c>
      <c r="C520" t="str">
        <f>'F_Inputs - allowance'!C520</f>
        <v>DS &amp; diversions - revenues for capex spend - non-price control - WN</v>
      </c>
      <c r="D520" t="str">
        <f>'F_Inputs - allowance'!D520</f>
        <v>£m</v>
      </c>
      <c r="E520" t="str">
        <f>'F_Inputs - allowance'!E520</f>
        <v>Price Review 2024</v>
      </c>
    </row>
    <row r="521" spans="1:5">
      <c r="A521" t="str">
        <f>'F_Inputs - allowance'!A521</f>
        <v>AFW</v>
      </c>
      <c r="B521" t="str">
        <f>'F_Inputs - allowance'!B521</f>
        <v>C_PR24CA15_REVOPEX_PC_WN</v>
      </c>
      <c r="C521" t="str">
        <f>'F_Inputs - allowance'!C521</f>
        <v>DS &amp; diversions - revenues for opex spend - price control - WN</v>
      </c>
      <c r="D521" t="str">
        <f>'F_Inputs - allowance'!D521</f>
        <v>£m</v>
      </c>
      <c r="E521" t="str">
        <f>'F_Inputs - allowance'!E521</f>
        <v>Price Review 2024</v>
      </c>
    </row>
    <row r="522" spans="1:5">
      <c r="A522" t="str">
        <f>'F_Inputs - allowance'!A522</f>
        <v>AFW</v>
      </c>
      <c r="B522" t="str">
        <f>'F_Inputs - allowance'!B522</f>
        <v>C_PR24CA15_REVOPEX_NPC_WN</v>
      </c>
      <c r="C522" t="str">
        <f>'F_Inputs - allowance'!C522</f>
        <v>DS &amp; diversions - revenues for opex spend - non-price control - WN</v>
      </c>
      <c r="D522" t="str">
        <f>'F_Inputs - allowance'!D522</f>
        <v>£m</v>
      </c>
      <c r="E522" t="str">
        <f>'F_Inputs - allowance'!E522</f>
        <v>Price Review 2024</v>
      </c>
    </row>
    <row r="523" spans="1:5">
      <c r="A523" t="str">
        <f>'F_Inputs - allowance'!A523</f>
        <v>AFW</v>
      </c>
      <c r="B523" t="str">
        <f>'F_Inputs - allowance'!B523</f>
        <v>C_PR24CA15_REVCAPEX_PC_WWN</v>
      </c>
      <c r="C523" t="str">
        <f>'F_Inputs - allowance'!C523</f>
        <v>DS &amp; diversions - revenues for capex spend - price control - WWN</v>
      </c>
      <c r="D523" t="str">
        <f>'F_Inputs - allowance'!D523</f>
        <v>£m</v>
      </c>
      <c r="E523" t="str">
        <f>'F_Inputs - allowance'!E523</f>
        <v>Price Review 2024</v>
      </c>
    </row>
    <row r="524" spans="1:5">
      <c r="A524" t="str">
        <f>'F_Inputs - allowance'!A524</f>
        <v>AFW</v>
      </c>
      <c r="B524" t="str">
        <f>'F_Inputs - allowance'!B524</f>
        <v>C_PR24CA15_REVCAPEX_NPC_WWN</v>
      </c>
      <c r="C524" t="str">
        <f>'F_Inputs - allowance'!C524</f>
        <v>DS &amp; diversions - revenues for capex spend - non-price control - WWN</v>
      </c>
      <c r="D524" t="str">
        <f>'F_Inputs - allowance'!D524</f>
        <v>£m</v>
      </c>
      <c r="E524" t="str">
        <f>'F_Inputs - allowance'!E524</f>
        <v>Price Review 2024</v>
      </c>
    </row>
    <row r="525" spans="1:5">
      <c r="A525" t="str">
        <f>'F_Inputs - allowance'!A525</f>
        <v>AFW</v>
      </c>
      <c r="B525" t="str">
        <f>'F_Inputs - allowance'!B525</f>
        <v>C_PR24CA15_REVOPEX_PC_WWN</v>
      </c>
      <c r="C525" t="str">
        <f>'F_Inputs - allowance'!C525</f>
        <v>DS &amp; diversions - revenues for opex spend - price control - WWN</v>
      </c>
      <c r="D525" t="str">
        <f>'F_Inputs - allowance'!D525</f>
        <v>£m</v>
      </c>
      <c r="E525" t="str">
        <f>'F_Inputs - allowance'!E525</f>
        <v>Price Review 2024</v>
      </c>
    </row>
    <row r="526" spans="1:5">
      <c r="A526" t="str">
        <f>'F_Inputs - allowance'!A526</f>
        <v>AFW</v>
      </c>
      <c r="B526" t="str">
        <f>'F_Inputs - allowance'!B526</f>
        <v>C_PR24CA15_REVOPEX_NPC_WWN</v>
      </c>
      <c r="C526" t="str">
        <f>'F_Inputs - allowance'!C526</f>
        <v>DS &amp; diversions - revenues for opex spend - non-price control - WWN</v>
      </c>
      <c r="D526" t="str">
        <f>'F_Inputs - allowance'!D526</f>
        <v>£m</v>
      </c>
      <c r="E526" t="str">
        <f>'F_Inputs - allowance'!E526</f>
        <v>Price Review 2024</v>
      </c>
    </row>
    <row r="527" spans="1:5">
      <c r="A527" t="str">
        <f>'F_Inputs - allowance'!A527</f>
        <v>AFW</v>
      </c>
      <c r="B527" t="str">
        <f>'F_Inputs - allowance'!B527</f>
        <v>C_PR24CA25_WR</v>
      </c>
      <c r="C527" t="str">
        <f>'F_Inputs - allowance'!C527</f>
        <v>Pension deficit recovery payments - Calculated allowance - Water resources</v>
      </c>
      <c r="D527" t="str">
        <f>'F_Inputs - allowance'!D527</f>
        <v>£m</v>
      </c>
      <c r="E527" t="str">
        <f>'F_Inputs - allowance'!E527</f>
        <v>Price Review 2024</v>
      </c>
    </row>
    <row r="528" spans="1:5">
      <c r="A528" t="str">
        <f>'F_Inputs - allowance'!A528</f>
        <v>AFW</v>
      </c>
      <c r="B528" t="str">
        <f>'F_Inputs - allowance'!B528</f>
        <v>C_PR24CA25_WN</v>
      </c>
      <c r="C528" t="str">
        <f>'F_Inputs - allowance'!C528</f>
        <v>Pension deficit recovery payments - Calculated allowance - Water network plus</v>
      </c>
      <c r="D528" t="str">
        <f>'F_Inputs - allowance'!D528</f>
        <v>£m</v>
      </c>
      <c r="E528" t="str">
        <f>'F_Inputs - allowance'!E528</f>
        <v>Price Review 2024</v>
      </c>
    </row>
    <row r="529" spans="1:5">
      <c r="A529" t="str">
        <f>'F_Inputs - allowance'!A529</f>
        <v>AFW</v>
      </c>
      <c r="B529" t="str">
        <f>'F_Inputs - allowance'!B529</f>
        <v>C_PR24CA25_W_TOT</v>
      </c>
      <c r="C529" t="str">
        <f>'F_Inputs - allowance'!C529</f>
        <v>Pension deficit recovery payments - Calculated allowance - Water total</v>
      </c>
      <c r="D529" t="str">
        <f>'F_Inputs - allowance'!D529</f>
        <v>£m</v>
      </c>
      <c r="E529" t="str">
        <f>'F_Inputs - allowance'!E529</f>
        <v>Price Review 2024</v>
      </c>
    </row>
    <row r="530" spans="1:5">
      <c r="A530" t="str">
        <f>'F_Inputs - allowance'!A530</f>
        <v>AFW</v>
      </c>
      <c r="B530" t="str">
        <f>'F_Inputs - allowance'!B530</f>
        <v>C_PR24CA25_WWN</v>
      </c>
      <c r="C530" t="str">
        <f>'F_Inputs - allowance'!C530</f>
        <v>Pension deficit recovery payments - Calculated allowance - Wastewater network plus</v>
      </c>
      <c r="D530" t="str">
        <f>'F_Inputs - allowance'!D530</f>
        <v>£m</v>
      </c>
      <c r="E530" t="str">
        <f>'F_Inputs - allowance'!E530</f>
        <v>Price Review 2024</v>
      </c>
    </row>
    <row r="531" spans="1:5">
      <c r="A531" t="str">
        <f>'F_Inputs - allowance'!A531</f>
        <v>AFW</v>
      </c>
      <c r="B531" t="str">
        <f>'F_Inputs - allowance'!B531</f>
        <v>C_PR24CA25_BIO</v>
      </c>
      <c r="C531" t="str">
        <f>'F_Inputs - allowance'!C531</f>
        <v>Pension deficit recovery payments - Calculated allowance - Bioresources</v>
      </c>
      <c r="D531" t="str">
        <f>'F_Inputs - allowance'!D531</f>
        <v>£m</v>
      </c>
      <c r="E531" t="str">
        <f>'F_Inputs - allowance'!E531</f>
        <v>Price Review 2024</v>
      </c>
    </row>
    <row r="532" spans="1:5">
      <c r="A532" t="str">
        <f>'F_Inputs - allowance'!A532</f>
        <v>AFW</v>
      </c>
      <c r="B532" t="str">
        <f>'F_Inputs - allowance'!B532</f>
        <v>C_PR24CA25_WW_TOT</v>
      </c>
      <c r="C532" t="str">
        <f>'F_Inputs - allowance'!C532</f>
        <v>Pension deficit recovery payments - Calculated allowance - Wastewater total</v>
      </c>
      <c r="D532" t="str">
        <f>'F_Inputs - allowance'!D532</f>
        <v>£m</v>
      </c>
      <c r="E532" t="str">
        <f>'F_Inputs - allowance'!E532</f>
        <v>Price Review 2024</v>
      </c>
    </row>
    <row r="533" spans="1:5">
      <c r="A533" t="str">
        <f>'F_Inputs - allowance'!A533</f>
        <v>AFW</v>
      </c>
      <c r="B533" t="str">
        <f>'F_Inputs - allowance'!B533</f>
        <v>C_PR24CA25_ADDN1</v>
      </c>
      <c r="C533" t="str">
        <f>'F_Inputs - allowance'!C533</f>
        <v>Pension deficit recovery payments - Calculated allowance - Additional control 1</v>
      </c>
      <c r="D533" t="str">
        <f>'F_Inputs - allowance'!D533</f>
        <v>£m</v>
      </c>
      <c r="E533" t="str">
        <f>'F_Inputs - allowance'!E533</f>
        <v>Price Review 2024</v>
      </c>
    </row>
    <row r="534" spans="1:5">
      <c r="A534" t="str">
        <f>'F_Inputs - allowance'!A534</f>
        <v>AFW</v>
      </c>
      <c r="B534" t="str">
        <f>'F_Inputs - allowance'!B534</f>
        <v>C_PR24CA25_ADDN2</v>
      </c>
      <c r="C534" t="str">
        <f>'F_Inputs - allowance'!C534</f>
        <v>Pension deficit recovery payments - Calculated allowance - Additional control 2</v>
      </c>
      <c r="D534" t="str">
        <f>'F_Inputs - allowance'!D534</f>
        <v>£m</v>
      </c>
      <c r="E534" t="str">
        <f>'F_Inputs - allowance'!E534</f>
        <v>Price Review 2024</v>
      </c>
    </row>
    <row r="535" spans="1:5">
      <c r="A535" t="str">
        <f>'F_Inputs - allowance'!A535</f>
        <v>BRL</v>
      </c>
      <c r="B535" t="str">
        <f>'F_Inputs - allowance'!B535</f>
        <v>PR24CA02_BASE_WR</v>
      </c>
      <c r="C535" t="str">
        <f>'F_Inputs - allowance'!C535</f>
        <v>Final modelled base cost allowance for Water Resources</v>
      </c>
      <c r="D535" t="str">
        <f>'F_Inputs - allowance'!D535</f>
        <v>£m</v>
      </c>
      <c r="E535" t="str">
        <f>'F_Inputs - allowance'!E535</f>
        <v>Price Review 2024</v>
      </c>
    </row>
    <row r="536" spans="1:5">
      <c r="A536" t="str">
        <f>'F_Inputs - allowance'!A536</f>
        <v>BRL</v>
      </c>
      <c r="B536" t="str">
        <f>'F_Inputs - allowance'!B536</f>
        <v>PR24CA02_BASE_WNP</v>
      </c>
      <c r="C536" t="str">
        <f>'F_Inputs - allowance'!C536</f>
        <v>Final modelled base cost allowance for Network Plus Water</v>
      </c>
      <c r="D536" t="str">
        <f>'F_Inputs - allowance'!D536</f>
        <v>£m</v>
      </c>
      <c r="E536" t="str">
        <f>'F_Inputs - allowance'!E536</f>
        <v>Price Review 2024</v>
      </c>
    </row>
    <row r="537" spans="1:5">
      <c r="A537" t="str">
        <f>'F_Inputs - allowance'!A537</f>
        <v>BRL</v>
      </c>
      <c r="B537" t="str">
        <f>'F_Inputs - allowance'!B537</f>
        <v>PR24CA02_BASE_WWNP</v>
      </c>
      <c r="C537" t="str">
        <f>'F_Inputs - allowance'!C537</f>
        <v>Final modelled base cost allowance for Wastewater Network Plus</v>
      </c>
      <c r="D537" t="str">
        <f>'F_Inputs - allowance'!D537</f>
        <v>£m</v>
      </c>
      <c r="E537" t="str">
        <f>'F_Inputs - allowance'!E537</f>
        <v>Price Review 2024</v>
      </c>
    </row>
    <row r="538" spans="1:5">
      <c r="A538" t="str">
        <f>'F_Inputs - allowance'!A538</f>
        <v>BRL</v>
      </c>
      <c r="B538" t="str">
        <f>'F_Inputs - allowance'!B538</f>
        <v>PR24CA02_BASE_BIO</v>
      </c>
      <c r="C538" t="str">
        <f>'F_Inputs - allowance'!C538</f>
        <v>Final modelled base cost allowance for Bioresources</v>
      </c>
      <c r="D538" t="str">
        <f>'F_Inputs - allowance'!D538</f>
        <v>£m</v>
      </c>
      <c r="E538" t="str">
        <f>'F_Inputs - allowance'!E538</f>
        <v>Price Review 2024</v>
      </c>
    </row>
    <row r="539" spans="1:5">
      <c r="A539" t="str">
        <f>'F_Inputs - allowance'!A539</f>
        <v>BRL</v>
      </c>
      <c r="B539" t="str">
        <f>'F_Inputs - allowance'!B539</f>
        <v>PR24CA14_WW_TOTAL_ENHANCEMENT_ALLOW_TOT</v>
      </c>
      <c r="C539" t="str">
        <f>'F_Inputs - allowance'!C539</f>
        <v>PR24 final wastewater enhancement totex allowance- total enhancement expenditure</v>
      </c>
      <c r="D539" t="str">
        <f>'F_Inputs - allowance'!D539</f>
        <v>£m</v>
      </c>
      <c r="E539" t="str">
        <f>'F_Inputs - allowance'!E539</f>
        <v>Price Review 2024</v>
      </c>
    </row>
    <row r="540" spans="1:5">
      <c r="A540" t="str">
        <f>'F_Inputs - allowance'!A540</f>
        <v>BRL</v>
      </c>
      <c r="B540" t="str">
        <f>'F_Inputs - allowance'!B540</f>
        <v>PR24CA14_W_TOTAL_ENHANCEMENT_ALLOW_TOT</v>
      </c>
      <c r="C540" t="str">
        <f>'F_Inputs - allowance'!C540</f>
        <v>PR24 final water enhancement totex allowance- total enhancement expenditure</v>
      </c>
      <c r="D540" t="str">
        <f>'F_Inputs - allowance'!D540</f>
        <v>£m</v>
      </c>
      <c r="E540" t="str">
        <f>'F_Inputs - allowance'!E540</f>
        <v>Price Review 2024</v>
      </c>
    </row>
    <row r="541" spans="1:5">
      <c r="A541" t="str">
        <f>'F_Inputs - allowance'!A541</f>
        <v>BRL</v>
      </c>
      <c r="B541" t="str">
        <f>'F_Inputs - allowance'!B541</f>
        <v>C_PR24CA_RR2_001ADDN1_PR24</v>
      </c>
      <c r="C541" t="str">
        <f>'F_Inputs - allowance'!C541</f>
        <v>Ofwat - Gross capital expenditure - including g&amp;c and cost sharing - real (ADDN1)</v>
      </c>
      <c r="D541" t="str">
        <f>'F_Inputs - allowance'!D541</f>
        <v>£m</v>
      </c>
      <c r="E541" t="str">
        <f>'F_Inputs - allowance'!E541</f>
        <v>Price Review 2024</v>
      </c>
    </row>
    <row r="542" spans="1:5">
      <c r="A542" t="str">
        <f>'F_Inputs - allowance'!A542</f>
        <v>BRL</v>
      </c>
      <c r="B542" t="str">
        <f>'F_Inputs - allowance'!B542</f>
        <v>C_PR24CA_RR2_002ADDN1_PR24</v>
      </c>
      <c r="C542" t="str">
        <f>'F_Inputs - allowance'!C542</f>
        <v>Ofwat - Total gross operational expenditure including cost sharing - real (ADDN1)</v>
      </c>
      <c r="D542" t="str">
        <f>'F_Inputs - allowance'!D542</f>
        <v>£m</v>
      </c>
      <c r="E542" t="str">
        <f>'F_Inputs - allowance'!E542</f>
        <v>Price Review 2024</v>
      </c>
    </row>
    <row r="543" spans="1:5">
      <c r="A543" t="str">
        <f>'F_Inputs - allowance'!A543</f>
        <v>BRL</v>
      </c>
      <c r="B543" t="str">
        <f>'F_Inputs - allowance'!B543</f>
        <v>C_PR24CA15_DSDIVCAPEX_PC_WN</v>
      </c>
      <c r="C543" t="str">
        <f>'F_Inputs - allowance'!C543</f>
        <v>DS &amp; diversions costs -WN - capex - price control total</v>
      </c>
      <c r="D543" t="str">
        <f>'F_Inputs - allowance'!D543</f>
        <v>£m</v>
      </c>
      <c r="E543" t="str">
        <f>'F_Inputs - allowance'!E543</f>
        <v>Price Review 2024</v>
      </c>
    </row>
    <row r="544" spans="1:5">
      <c r="A544" t="str">
        <f>'F_Inputs - allowance'!A544</f>
        <v>BRL</v>
      </c>
      <c r="B544" t="str">
        <f>'F_Inputs - allowance'!B544</f>
        <v>C_PR24CA15_DSDIVOPEX_PC_WN</v>
      </c>
      <c r="C544" t="str">
        <f>'F_Inputs - allowance'!C544</f>
        <v>DS &amp; diversions costs -WN - opex - price control total</v>
      </c>
      <c r="D544" t="str">
        <f>'F_Inputs - allowance'!D544</f>
        <v>£m</v>
      </c>
      <c r="E544" t="str">
        <f>'F_Inputs - allowance'!E544</f>
        <v>Price Review 2024</v>
      </c>
    </row>
    <row r="545" spans="1:5">
      <c r="A545" t="str">
        <f>'F_Inputs - allowance'!A545</f>
        <v>BRL</v>
      </c>
      <c r="B545" t="str">
        <f>'F_Inputs - allowance'!B545</f>
        <v>C_PR24CA15_DSDIVCAPEX_PC_WWN</v>
      </c>
      <c r="C545" t="str">
        <f>'F_Inputs - allowance'!C545</f>
        <v>DS &amp; diversions costs -WWN - capex - price control total</v>
      </c>
      <c r="D545" t="str">
        <f>'F_Inputs - allowance'!D545</f>
        <v>£m</v>
      </c>
      <c r="E545" t="str">
        <f>'F_Inputs - allowance'!E545</f>
        <v>Price Review 2024</v>
      </c>
    </row>
    <row r="546" spans="1:5">
      <c r="A546" t="str">
        <f>'F_Inputs - allowance'!A546</f>
        <v>BRL</v>
      </c>
      <c r="B546" t="str">
        <f>'F_Inputs - allowance'!B546</f>
        <v>C_PR24CA15_DSDIVOPEX_PC_WWN</v>
      </c>
      <c r="C546" t="str">
        <f>'F_Inputs - allowance'!C546</f>
        <v>DS &amp; diversions costs -WWN - opex - price control total</v>
      </c>
      <c r="D546" t="str">
        <f>'F_Inputs - allowance'!D546</f>
        <v>£m</v>
      </c>
      <c r="E546" t="str">
        <f>'F_Inputs - allowance'!E546</f>
        <v>Price Review 2024</v>
      </c>
    </row>
    <row r="547" spans="1:5">
      <c r="A547" t="str">
        <f>'F_Inputs - allowance'!A547</f>
        <v>BRL</v>
      </c>
      <c r="B547" t="str">
        <f>'F_Inputs - allowance'!B547</f>
        <v>C_PR24CA15_DSDIVCAPEX_NPC_WN</v>
      </c>
      <c r="C547" t="str">
        <f>'F_Inputs - allowance'!C547</f>
        <v>DS &amp; diversions costs -WN - capex - non-price control total</v>
      </c>
      <c r="D547" t="str">
        <f>'F_Inputs - allowance'!D547</f>
        <v>£m</v>
      </c>
      <c r="E547" t="str">
        <f>'F_Inputs - allowance'!E547</f>
        <v>Price Review 2024</v>
      </c>
    </row>
    <row r="548" spans="1:5">
      <c r="A548" t="str">
        <f>'F_Inputs - allowance'!A548</f>
        <v>BRL</v>
      </c>
      <c r="B548" t="str">
        <f>'F_Inputs - allowance'!B548</f>
        <v>C_PR24CA15_DSDIVOPEX_NPC_WN</v>
      </c>
      <c r="C548" t="str">
        <f>'F_Inputs - allowance'!C548</f>
        <v>DS &amp; diversions costs -WN - opex - non-price control total</v>
      </c>
      <c r="D548" t="str">
        <f>'F_Inputs - allowance'!D548</f>
        <v>£m</v>
      </c>
      <c r="E548" t="str">
        <f>'F_Inputs - allowance'!E548</f>
        <v>Price Review 2024</v>
      </c>
    </row>
    <row r="549" spans="1:5">
      <c r="A549" t="str">
        <f>'F_Inputs - allowance'!A549</f>
        <v>BRL</v>
      </c>
      <c r="B549" t="str">
        <f>'F_Inputs - allowance'!B549</f>
        <v>C_PR24CA15_DSDIVCAPEX_NPC_WWN</v>
      </c>
      <c r="C549" t="str">
        <f>'F_Inputs - allowance'!C549</f>
        <v>DS &amp; diversions costs -WWN - capex - non-price control total</v>
      </c>
      <c r="D549" t="str">
        <f>'F_Inputs - allowance'!D549</f>
        <v>£m</v>
      </c>
      <c r="E549" t="str">
        <f>'F_Inputs - allowance'!E549</f>
        <v>Price Review 2024</v>
      </c>
    </row>
    <row r="550" spans="1:5">
      <c r="A550" t="str">
        <f>'F_Inputs - allowance'!A550</f>
        <v>BRL</v>
      </c>
      <c r="B550" t="str">
        <f>'F_Inputs - allowance'!B550</f>
        <v>C_PR24CA15_DSDIVOPEX_NPC_WWN</v>
      </c>
      <c r="C550" t="str">
        <f>'F_Inputs - allowance'!C550</f>
        <v>DS &amp; diversions costs -WWN - opex - non-price control total</v>
      </c>
      <c r="D550" t="str">
        <f>'F_Inputs - allowance'!D550</f>
        <v>£m</v>
      </c>
      <c r="E550" t="str">
        <f>'F_Inputs - allowance'!E550</f>
        <v>Price Review 2024</v>
      </c>
    </row>
    <row r="551" spans="1:5">
      <c r="A551" t="str">
        <f>'F_Inputs - allowance'!A551</f>
        <v>BRL</v>
      </c>
      <c r="B551" t="str">
        <f>'F_Inputs - allowance'!B551</f>
        <v>C_PR24CA15_3PCAPEX_PC_WR</v>
      </c>
      <c r="C551" t="str">
        <f>'F_Inputs - allowance'!C551</f>
        <v>Third party services costs - WR - capex - price control</v>
      </c>
      <c r="D551" t="str">
        <f>'F_Inputs - allowance'!D551</f>
        <v>£m</v>
      </c>
      <c r="E551" t="str">
        <f>'F_Inputs - allowance'!E551</f>
        <v>Price Review 2024</v>
      </c>
    </row>
    <row r="552" spans="1:5">
      <c r="A552" t="str">
        <f>'F_Inputs - allowance'!A552</f>
        <v>BRL</v>
      </c>
      <c r="B552" t="str">
        <f>'F_Inputs - allowance'!B552</f>
        <v>C_PR24CA15_3POPEX_PC_WR</v>
      </c>
      <c r="C552" t="str">
        <f>'F_Inputs - allowance'!C552</f>
        <v>Third party services costs - WR - opex - price control</v>
      </c>
      <c r="D552" t="str">
        <f>'F_Inputs - allowance'!D552</f>
        <v>£m</v>
      </c>
      <c r="E552" t="str">
        <f>'F_Inputs - allowance'!E552</f>
        <v>Price Review 2024</v>
      </c>
    </row>
    <row r="553" spans="1:5">
      <c r="A553" t="str">
        <f>'F_Inputs - allowance'!A553</f>
        <v>BRL</v>
      </c>
      <c r="B553" t="str">
        <f>'F_Inputs - allowance'!B553</f>
        <v>C_PR24CA15_3PCAPEX_PC_WN</v>
      </c>
      <c r="C553" t="str">
        <f>'F_Inputs - allowance'!C553</f>
        <v>Third party services costs - WN - capex - price control</v>
      </c>
      <c r="D553" t="str">
        <f>'F_Inputs - allowance'!D553</f>
        <v>£m</v>
      </c>
      <c r="E553" t="str">
        <f>'F_Inputs - allowance'!E553</f>
        <v>Price Review 2024</v>
      </c>
    </row>
    <row r="554" spans="1:5">
      <c r="A554" t="str">
        <f>'F_Inputs - allowance'!A554</f>
        <v>BRL</v>
      </c>
      <c r="B554" t="str">
        <f>'F_Inputs - allowance'!B554</f>
        <v>C_PR24CA15_3POPEX_PC_WN</v>
      </c>
      <c r="C554" t="str">
        <f>'F_Inputs - allowance'!C554</f>
        <v>Third party services costs - WN - opex - price control</v>
      </c>
      <c r="D554" t="str">
        <f>'F_Inputs - allowance'!D554</f>
        <v>£m</v>
      </c>
      <c r="E554" t="str">
        <f>'F_Inputs - allowance'!E554</f>
        <v>Price Review 2024</v>
      </c>
    </row>
    <row r="555" spans="1:5">
      <c r="A555" t="str">
        <f>'F_Inputs - allowance'!A555</f>
        <v>BRL</v>
      </c>
      <c r="B555" t="str">
        <f>'F_Inputs - allowance'!B555</f>
        <v>C_PR24CA15_3PCAPEX_PC_WWN</v>
      </c>
      <c r="C555" t="str">
        <f>'F_Inputs - allowance'!C555</f>
        <v>Third party services costs - WWN - capex - price control</v>
      </c>
      <c r="D555" t="str">
        <f>'F_Inputs - allowance'!D555</f>
        <v>£m</v>
      </c>
      <c r="E555" t="str">
        <f>'F_Inputs - allowance'!E555</f>
        <v>Price Review 2024</v>
      </c>
    </row>
    <row r="556" spans="1:5">
      <c r="A556" t="str">
        <f>'F_Inputs - allowance'!A556</f>
        <v>BRL</v>
      </c>
      <c r="B556" t="str">
        <f>'F_Inputs - allowance'!B556</f>
        <v>C_PR24CA15_3POPEX_PC_WWN</v>
      </c>
      <c r="C556" t="str">
        <f>'F_Inputs - allowance'!C556</f>
        <v>Third party services costs - WWN - opex - price control</v>
      </c>
      <c r="D556" t="str">
        <f>'F_Inputs - allowance'!D556</f>
        <v>£m</v>
      </c>
      <c r="E556" t="str">
        <f>'F_Inputs - allowance'!E556</f>
        <v>Price Review 2024</v>
      </c>
    </row>
    <row r="557" spans="1:5">
      <c r="A557" t="str">
        <f>'F_Inputs - allowance'!A557</f>
        <v>BRL</v>
      </c>
      <c r="B557" t="str">
        <f>'F_Inputs - allowance'!B557</f>
        <v>C_PR24CA15_3PCAPEX_NPC_WR</v>
      </c>
      <c r="C557" t="str">
        <f>'F_Inputs - allowance'!C557</f>
        <v>Third party services costs - WR - capex - non-price control</v>
      </c>
      <c r="D557" t="str">
        <f>'F_Inputs - allowance'!D557</f>
        <v>£m</v>
      </c>
      <c r="E557" t="str">
        <f>'F_Inputs - allowance'!E557</f>
        <v>Price Review 2024</v>
      </c>
    </row>
    <row r="558" spans="1:5">
      <c r="A558" t="str">
        <f>'F_Inputs - allowance'!A558</f>
        <v>BRL</v>
      </c>
      <c r="B558" t="str">
        <f>'F_Inputs - allowance'!B558</f>
        <v>C_PR24CA15_3POPEX_NPC_WR</v>
      </c>
      <c r="C558" t="str">
        <f>'F_Inputs - allowance'!C558</f>
        <v>Third party services costs - WR - opex - non-price control</v>
      </c>
      <c r="D558" t="str">
        <f>'F_Inputs - allowance'!D558</f>
        <v>£m</v>
      </c>
      <c r="E558" t="str">
        <f>'F_Inputs - allowance'!E558</f>
        <v>Price Review 2024</v>
      </c>
    </row>
    <row r="559" spans="1:5">
      <c r="A559" t="str">
        <f>'F_Inputs - allowance'!A559</f>
        <v>BRL</v>
      </c>
      <c r="B559" t="str">
        <f>'F_Inputs - allowance'!B559</f>
        <v>C_PR24CA15_3PCAPEX_NPC_WN</v>
      </c>
      <c r="C559" t="str">
        <f>'F_Inputs - allowance'!C559</f>
        <v>Third party services costs - WN - capex - non-price control</v>
      </c>
      <c r="D559" t="str">
        <f>'F_Inputs - allowance'!D559</f>
        <v>£m</v>
      </c>
      <c r="E559" t="str">
        <f>'F_Inputs - allowance'!E559</f>
        <v>Price Review 2024</v>
      </c>
    </row>
    <row r="560" spans="1:5">
      <c r="A560" t="str">
        <f>'F_Inputs - allowance'!A560</f>
        <v>BRL</v>
      </c>
      <c r="B560" t="str">
        <f>'F_Inputs - allowance'!B560</f>
        <v>C_PR24CA15_3POPEX_NPC_WN</v>
      </c>
      <c r="C560" t="str">
        <f>'F_Inputs - allowance'!C560</f>
        <v>Third party services costs - WN - opex - non-price control</v>
      </c>
      <c r="D560" t="str">
        <f>'F_Inputs - allowance'!D560</f>
        <v>£m</v>
      </c>
      <c r="E560" t="str">
        <f>'F_Inputs - allowance'!E560</f>
        <v>Price Review 2024</v>
      </c>
    </row>
    <row r="561" spans="1:5">
      <c r="A561" t="str">
        <f>'F_Inputs - allowance'!A561</f>
        <v>BRL</v>
      </c>
      <c r="B561" t="str">
        <f>'F_Inputs - allowance'!B561</f>
        <v>C_PR24CA15_3PCAPEX_NPC_WWN</v>
      </c>
      <c r="C561" t="str">
        <f>'F_Inputs - allowance'!C561</f>
        <v>Third party services costs - WWN - capex - non-price control</v>
      </c>
      <c r="D561" t="str">
        <f>'F_Inputs - allowance'!D561</f>
        <v>£m</v>
      </c>
      <c r="E561" t="str">
        <f>'F_Inputs - allowance'!E561</f>
        <v>Price Review 2024</v>
      </c>
    </row>
    <row r="562" spans="1:5">
      <c r="A562" t="str">
        <f>'F_Inputs - allowance'!A562</f>
        <v>BRL</v>
      </c>
      <c r="B562" t="str">
        <f>'F_Inputs - allowance'!B562</f>
        <v>C_PR24CA15_3POPEX_NPC_WWN</v>
      </c>
      <c r="C562" t="str">
        <f>'F_Inputs - allowance'!C562</f>
        <v>Third party services costs - WWN - opex - non-price control</v>
      </c>
      <c r="D562" t="str">
        <f>'F_Inputs - allowance'!D562</f>
        <v>£m</v>
      </c>
      <c r="E562" t="str">
        <f>'F_Inputs - allowance'!E562</f>
        <v>Price Review 2024</v>
      </c>
    </row>
    <row r="563" spans="1:5">
      <c r="A563" t="str">
        <f>'F_Inputs - allowance'!A563</f>
        <v>BRL</v>
      </c>
      <c r="B563" t="str">
        <f>'F_Inputs - allowance'!B563</f>
        <v>C_PR24CA15_REVCAPEX_PC_WN</v>
      </c>
      <c r="C563" t="str">
        <f>'F_Inputs - allowance'!C563</f>
        <v>DS &amp; diversions - revenues for capex spend - price control - WN</v>
      </c>
      <c r="D563" t="str">
        <f>'F_Inputs - allowance'!D563</f>
        <v>£m</v>
      </c>
      <c r="E563" t="str">
        <f>'F_Inputs - allowance'!E563</f>
        <v>Price Review 2024</v>
      </c>
    </row>
    <row r="564" spans="1:5">
      <c r="A564" t="str">
        <f>'F_Inputs - allowance'!A564</f>
        <v>BRL</v>
      </c>
      <c r="B564" t="str">
        <f>'F_Inputs - allowance'!B564</f>
        <v>C_PR24CA15_REVCAPEX_NPC_WN</v>
      </c>
      <c r="C564" t="str">
        <f>'F_Inputs - allowance'!C564</f>
        <v>DS &amp; diversions - revenues for capex spend - non-price control - WN</v>
      </c>
      <c r="D564" t="str">
        <f>'F_Inputs - allowance'!D564</f>
        <v>£m</v>
      </c>
      <c r="E564" t="str">
        <f>'F_Inputs - allowance'!E564</f>
        <v>Price Review 2024</v>
      </c>
    </row>
    <row r="565" spans="1:5">
      <c r="A565" t="str">
        <f>'F_Inputs - allowance'!A565</f>
        <v>BRL</v>
      </c>
      <c r="B565" t="str">
        <f>'F_Inputs - allowance'!B565</f>
        <v>C_PR24CA15_REVOPEX_PC_WN</v>
      </c>
      <c r="C565" t="str">
        <f>'F_Inputs - allowance'!C565</f>
        <v>DS &amp; diversions - revenues for opex spend - price control - WN</v>
      </c>
      <c r="D565" t="str">
        <f>'F_Inputs - allowance'!D565</f>
        <v>£m</v>
      </c>
      <c r="E565" t="str">
        <f>'F_Inputs - allowance'!E565</f>
        <v>Price Review 2024</v>
      </c>
    </row>
    <row r="566" spans="1:5">
      <c r="A566" t="str">
        <f>'F_Inputs - allowance'!A566</f>
        <v>BRL</v>
      </c>
      <c r="B566" t="str">
        <f>'F_Inputs - allowance'!B566</f>
        <v>C_PR24CA15_REVOPEX_NPC_WN</v>
      </c>
      <c r="C566" t="str">
        <f>'F_Inputs - allowance'!C566</f>
        <v>DS &amp; diversions - revenues for opex spend - non-price control - WN</v>
      </c>
      <c r="D566" t="str">
        <f>'F_Inputs - allowance'!D566</f>
        <v>£m</v>
      </c>
      <c r="E566" t="str">
        <f>'F_Inputs - allowance'!E566</f>
        <v>Price Review 2024</v>
      </c>
    </row>
    <row r="567" spans="1:5">
      <c r="A567" t="str">
        <f>'F_Inputs - allowance'!A567</f>
        <v>BRL</v>
      </c>
      <c r="B567" t="str">
        <f>'F_Inputs - allowance'!B567</f>
        <v>C_PR24CA15_REVCAPEX_PC_WWN</v>
      </c>
      <c r="C567" t="str">
        <f>'F_Inputs - allowance'!C567</f>
        <v>DS &amp; diversions - revenues for capex spend - price control - WWN</v>
      </c>
      <c r="D567" t="str">
        <f>'F_Inputs - allowance'!D567</f>
        <v>£m</v>
      </c>
      <c r="E567" t="str">
        <f>'F_Inputs - allowance'!E567</f>
        <v>Price Review 2024</v>
      </c>
    </row>
    <row r="568" spans="1:5">
      <c r="A568" t="str">
        <f>'F_Inputs - allowance'!A568</f>
        <v>BRL</v>
      </c>
      <c r="B568" t="str">
        <f>'F_Inputs - allowance'!B568</f>
        <v>C_PR24CA15_REVCAPEX_NPC_WWN</v>
      </c>
      <c r="C568" t="str">
        <f>'F_Inputs - allowance'!C568</f>
        <v>DS &amp; diversions - revenues for capex spend - non-price control - WWN</v>
      </c>
      <c r="D568" t="str">
        <f>'F_Inputs - allowance'!D568</f>
        <v>£m</v>
      </c>
      <c r="E568" t="str">
        <f>'F_Inputs - allowance'!E568</f>
        <v>Price Review 2024</v>
      </c>
    </row>
    <row r="569" spans="1:5">
      <c r="A569" t="str">
        <f>'F_Inputs - allowance'!A569</f>
        <v>BRL</v>
      </c>
      <c r="B569" t="str">
        <f>'F_Inputs - allowance'!B569</f>
        <v>C_PR24CA15_REVOPEX_PC_WWN</v>
      </c>
      <c r="C569" t="str">
        <f>'F_Inputs - allowance'!C569</f>
        <v>DS &amp; diversions - revenues for opex spend - price control - WWN</v>
      </c>
      <c r="D569" t="str">
        <f>'F_Inputs - allowance'!D569</f>
        <v>£m</v>
      </c>
      <c r="E569" t="str">
        <f>'F_Inputs - allowance'!E569</f>
        <v>Price Review 2024</v>
      </c>
    </row>
    <row r="570" spans="1:5">
      <c r="A570" t="str">
        <f>'F_Inputs - allowance'!A570</f>
        <v>BRL</v>
      </c>
      <c r="B570" t="str">
        <f>'F_Inputs - allowance'!B570</f>
        <v>C_PR24CA15_REVOPEX_NPC_WWN</v>
      </c>
      <c r="C570" t="str">
        <f>'F_Inputs - allowance'!C570</f>
        <v>DS &amp; diversions - revenues for opex spend - non-price control - WWN</v>
      </c>
      <c r="D570" t="str">
        <f>'F_Inputs - allowance'!D570</f>
        <v>£m</v>
      </c>
      <c r="E570" t="str">
        <f>'F_Inputs - allowance'!E570</f>
        <v>Price Review 2024</v>
      </c>
    </row>
    <row r="571" spans="1:5">
      <c r="A571" t="str">
        <f>'F_Inputs - allowance'!A571</f>
        <v>BRL</v>
      </c>
      <c r="B571" t="str">
        <f>'F_Inputs - allowance'!B571</f>
        <v>C_PR24CA25_WR</v>
      </c>
      <c r="C571" t="str">
        <f>'F_Inputs - allowance'!C571</f>
        <v>Pension deficit recovery payments - Calculated allowance - Water resources</v>
      </c>
      <c r="D571" t="str">
        <f>'F_Inputs - allowance'!D571</f>
        <v>£m</v>
      </c>
      <c r="E571" t="str">
        <f>'F_Inputs - allowance'!E571</f>
        <v>Price Review 2024</v>
      </c>
    </row>
    <row r="572" spans="1:5">
      <c r="A572" t="str">
        <f>'F_Inputs - allowance'!A572</f>
        <v>BRL</v>
      </c>
      <c r="B572" t="str">
        <f>'F_Inputs - allowance'!B572</f>
        <v>C_PR24CA25_WN</v>
      </c>
      <c r="C572" t="str">
        <f>'F_Inputs - allowance'!C572</f>
        <v>Pension deficit recovery payments - Calculated allowance - Water network plus</v>
      </c>
      <c r="D572" t="str">
        <f>'F_Inputs - allowance'!D572</f>
        <v>£m</v>
      </c>
      <c r="E572" t="str">
        <f>'F_Inputs - allowance'!E572</f>
        <v>Price Review 2024</v>
      </c>
    </row>
    <row r="573" spans="1:5">
      <c r="A573" t="str">
        <f>'F_Inputs - allowance'!A573</f>
        <v>BRL</v>
      </c>
      <c r="B573" t="str">
        <f>'F_Inputs - allowance'!B573</f>
        <v>C_PR24CA25_W_TOT</v>
      </c>
      <c r="C573" t="str">
        <f>'F_Inputs - allowance'!C573</f>
        <v>Pension deficit recovery payments - Calculated allowance - Water total</v>
      </c>
      <c r="D573" t="str">
        <f>'F_Inputs - allowance'!D573</f>
        <v>£m</v>
      </c>
      <c r="E573" t="str">
        <f>'F_Inputs - allowance'!E573</f>
        <v>Price Review 2024</v>
      </c>
    </row>
    <row r="574" spans="1:5">
      <c r="A574" t="str">
        <f>'F_Inputs - allowance'!A574</f>
        <v>BRL</v>
      </c>
      <c r="B574" t="str">
        <f>'F_Inputs - allowance'!B574</f>
        <v>C_PR24CA25_WWN</v>
      </c>
      <c r="C574" t="str">
        <f>'F_Inputs - allowance'!C574</f>
        <v>Pension deficit recovery payments - Calculated allowance - Wastewater network plus</v>
      </c>
      <c r="D574" t="str">
        <f>'F_Inputs - allowance'!D574</f>
        <v>£m</v>
      </c>
      <c r="E574" t="str">
        <f>'F_Inputs - allowance'!E574</f>
        <v>Price Review 2024</v>
      </c>
    </row>
    <row r="575" spans="1:5">
      <c r="A575" t="str">
        <f>'F_Inputs - allowance'!A575</f>
        <v>BRL</v>
      </c>
      <c r="B575" t="str">
        <f>'F_Inputs - allowance'!B575</f>
        <v>C_PR24CA25_BIO</v>
      </c>
      <c r="C575" t="str">
        <f>'F_Inputs - allowance'!C575</f>
        <v>Pension deficit recovery payments - Calculated allowance - Bioresources</v>
      </c>
      <c r="D575" t="str">
        <f>'F_Inputs - allowance'!D575</f>
        <v>£m</v>
      </c>
      <c r="E575" t="str">
        <f>'F_Inputs - allowance'!E575</f>
        <v>Price Review 2024</v>
      </c>
    </row>
    <row r="576" spans="1:5">
      <c r="A576" t="str">
        <f>'F_Inputs - allowance'!A576</f>
        <v>BRL</v>
      </c>
      <c r="B576" t="str">
        <f>'F_Inputs - allowance'!B576</f>
        <v>C_PR24CA25_WW_TOT</v>
      </c>
      <c r="C576" t="str">
        <f>'F_Inputs - allowance'!C576</f>
        <v>Pension deficit recovery payments - Calculated allowance - Wastewater total</v>
      </c>
      <c r="D576" t="str">
        <f>'F_Inputs - allowance'!D576</f>
        <v>£m</v>
      </c>
      <c r="E576" t="str">
        <f>'F_Inputs - allowance'!E576</f>
        <v>Price Review 2024</v>
      </c>
    </row>
    <row r="577" spans="1:5">
      <c r="A577" t="str">
        <f>'F_Inputs - allowance'!A577</f>
        <v>BRL</v>
      </c>
      <c r="B577" t="str">
        <f>'F_Inputs - allowance'!B577</f>
        <v>C_PR24CA25_ADDN1</v>
      </c>
      <c r="C577" t="str">
        <f>'F_Inputs - allowance'!C577</f>
        <v>Pension deficit recovery payments - Calculated allowance - Additional control 1</v>
      </c>
      <c r="D577" t="str">
        <f>'F_Inputs - allowance'!D577</f>
        <v>£m</v>
      </c>
      <c r="E577" t="str">
        <f>'F_Inputs - allowance'!E577</f>
        <v>Price Review 2024</v>
      </c>
    </row>
    <row r="578" spans="1:5">
      <c r="A578" t="str">
        <f>'F_Inputs - allowance'!A578</f>
        <v>BRL</v>
      </c>
      <c r="B578" t="str">
        <f>'F_Inputs - allowance'!B578</f>
        <v>C_PR24CA25_ADDN2</v>
      </c>
      <c r="C578" t="str">
        <f>'F_Inputs - allowance'!C578</f>
        <v>Pension deficit recovery payments - Calculated allowance - Additional control 2</v>
      </c>
      <c r="D578" t="str">
        <f>'F_Inputs - allowance'!D578</f>
        <v>£m</v>
      </c>
      <c r="E578" t="str">
        <f>'F_Inputs - allowance'!E578</f>
        <v>Price Review 2024</v>
      </c>
    </row>
    <row r="579" spans="1:5">
      <c r="A579" t="str">
        <f>'F_Inputs - allowance'!A579</f>
        <v>PRT</v>
      </c>
      <c r="B579" t="str">
        <f>'F_Inputs - allowance'!B579</f>
        <v>PR24CA02_BASE_WR</v>
      </c>
      <c r="C579" t="str">
        <f>'F_Inputs - allowance'!C579</f>
        <v>Final modelled base cost allowance for Water Resources</v>
      </c>
      <c r="D579" t="str">
        <f>'F_Inputs - allowance'!D579</f>
        <v>£m</v>
      </c>
      <c r="E579" t="str">
        <f>'F_Inputs - allowance'!E579</f>
        <v>Price Review 2024</v>
      </c>
    </row>
    <row r="580" spans="1:5">
      <c r="A580" t="str">
        <f>'F_Inputs - allowance'!A580</f>
        <v>PRT</v>
      </c>
      <c r="B580" t="str">
        <f>'F_Inputs - allowance'!B580</f>
        <v>PR24CA02_BASE_WNP</v>
      </c>
      <c r="C580" t="str">
        <f>'F_Inputs - allowance'!C580</f>
        <v>Final modelled base cost allowance for Network Plus Water</v>
      </c>
      <c r="D580" t="str">
        <f>'F_Inputs - allowance'!D580</f>
        <v>£m</v>
      </c>
      <c r="E580" t="str">
        <f>'F_Inputs - allowance'!E580</f>
        <v>Price Review 2024</v>
      </c>
    </row>
    <row r="581" spans="1:5">
      <c r="A581" t="str">
        <f>'F_Inputs - allowance'!A581</f>
        <v>PRT</v>
      </c>
      <c r="B581" t="str">
        <f>'F_Inputs - allowance'!B581</f>
        <v>PR24CA02_BASE_WWNP</v>
      </c>
      <c r="C581" t="str">
        <f>'F_Inputs - allowance'!C581</f>
        <v>Final modelled base cost allowance for Wastewater Network Plus</v>
      </c>
      <c r="D581" t="str">
        <f>'F_Inputs - allowance'!D581</f>
        <v>£m</v>
      </c>
      <c r="E581" t="str">
        <f>'F_Inputs - allowance'!E581</f>
        <v>Price Review 2024</v>
      </c>
    </row>
    <row r="582" spans="1:5">
      <c r="A582" t="str">
        <f>'F_Inputs - allowance'!A582</f>
        <v>PRT</v>
      </c>
      <c r="B582" t="str">
        <f>'F_Inputs - allowance'!B582</f>
        <v>PR24CA02_BASE_BIO</v>
      </c>
      <c r="C582" t="str">
        <f>'F_Inputs - allowance'!C582</f>
        <v>Final modelled base cost allowance for Bioresources</v>
      </c>
      <c r="D582" t="str">
        <f>'F_Inputs - allowance'!D582</f>
        <v>£m</v>
      </c>
      <c r="E582" t="str">
        <f>'F_Inputs - allowance'!E582</f>
        <v>Price Review 2024</v>
      </c>
    </row>
    <row r="583" spans="1:5">
      <c r="A583" t="str">
        <f>'F_Inputs - allowance'!A583</f>
        <v>PRT</v>
      </c>
      <c r="B583" t="str">
        <f>'F_Inputs - allowance'!B583</f>
        <v>PR24CA14_WW_TOTAL_ENHANCEMENT_ALLOW_TOT</v>
      </c>
      <c r="C583" t="str">
        <f>'F_Inputs - allowance'!C583</f>
        <v>PR24 final wastewater enhancement totex allowance- total enhancement expenditure</v>
      </c>
      <c r="D583" t="str">
        <f>'F_Inputs - allowance'!D583</f>
        <v>£m</v>
      </c>
      <c r="E583" t="str">
        <f>'F_Inputs - allowance'!E583</f>
        <v>Price Review 2024</v>
      </c>
    </row>
    <row r="584" spans="1:5">
      <c r="A584" t="str">
        <f>'F_Inputs - allowance'!A584</f>
        <v>PRT</v>
      </c>
      <c r="B584" t="str">
        <f>'F_Inputs - allowance'!B584</f>
        <v>PR24CA14_W_TOTAL_ENHANCEMENT_ALLOW_TOT</v>
      </c>
      <c r="C584" t="str">
        <f>'F_Inputs - allowance'!C584</f>
        <v>PR24 final water enhancement totex allowance- total enhancement expenditure</v>
      </c>
      <c r="D584" t="str">
        <f>'F_Inputs - allowance'!D584</f>
        <v>£m</v>
      </c>
      <c r="E584" t="str">
        <f>'F_Inputs - allowance'!E584</f>
        <v>Price Review 2024</v>
      </c>
    </row>
    <row r="585" spans="1:5">
      <c r="A585" t="str">
        <f>'F_Inputs - allowance'!A585</f>
        <v>PRT</v>
      </c>
      <c r="B585" t="str">
        <f>'F_Inputs - allowance'!B585</f>
        <v>C_PR24CA_RR2_001ADDN1_PR24</v>
      </c>
      <c r="C585" t="str">
        <f>'F_Inputs - allowance'!C585</f>
        <v>Ofwat - Gross capital expenditure - including g&amp;c and cost sharing - real (ADDN1)</v>
      </c>
      <c r="D585" t="str">
        <f>'F_Inputs - allowance'!D585</f>
        <v>£m</v>
      </c>
      <c r="E585" t="str">
        <f>'F_Inputs - allowance'!E585</f>
        <v>Price Review 2024</v>
      </c>
    </row>
    <row r="586" spans="1:5">
      <c r="A586" t="str">
        <f>'F_Inputs - allowance'!A586</f>
        <v>PRT</v>
      </c>
      <c r="B586" t="str">
        <f>'F_Inputs - allowance'!B586</f>
        <v>C_PR24CA_RR2_002ADDN1_PR24</v>
      </c>
      <c r="C586" t="str">
        <f>'F_Inputs - allowance'!C586</f>
        <v>Ofwat - Total gross operational expenditure including cost sharing - real (ADDN1)</v>
      </c>
      <c r="D586" t="str">
        <f>'F_Inputs - allowance'!D586</f>
        <v>£m</v>
      </c>
      <c r="E586" t="str">
        <f>'F_Inputs - allowance'!E586</f>
        <v>Price Review 2024</v>
      </c>
    </row>
    <row r="587" spans="1:5">
      <c r="A587" t="str">
        <f>'F_Inputs - allowance'!A587</f>
        <v>PRT</v>
      </c>
      <c r="B587" t="str">
        <f>'F_Inputs - allowance'!B587</f>
        <v>C_PR24CA15_DSDIVCAPEX_PC_WN</v>
      </c>
      <c r="C587" t="str">
        <f>'F_Inputs - allowance'!C587</f>
        <v>DS &amp; diversions costs -WN - capex - price control total</v>
      </c>
      <c r="D587" t="str">
        <f>'F_Inputs - allowance'!D587</f>
        <v>£m</v>
      </c>
      <c r="E587" t="str">
        <f>'F_Inputs - allowance'!E587</f>
        <v>Price Review 2024</v>
      </c>
    </row>
    <row r="588" spans="1:5">
      <c r="A588" t="str">
        <f>'F_Inputs - allowance'!A588</f>
        <v>PRT</v>
      </c>
      <c r="B588" t="str">
        <f>'F_Inputs - allowance'!B588</f>
        <v>C_PR24CA15_DSDIVOPEX_PC_WN</v>
      </c>
      <c r="C588" t="str">
        <f>'F_Inputs - allowance'!C588</f>
        <v>DS &amp; diversions costs -WN - opex - price control total</v>
      </c>
      <c r="D588" t="str">
        <f>'F_Inputs - allowance'!D588</f>
        <v>£m</v>
      </c>
      <c r="E588" t="str">
        <f>'F_Inputs - allowance'!E588</f>
        <v>Price Review 2024</v>
      </c>
    </row>
    <row r="589" spans="1:5">
      <c r="A589" t="str">
        <f>'F_Inputs - allowance'!A589</f>
        <v>PRT</v>
      </c>
      <c r="B589" t="str">
        <f>'F_Inputs - allowance'!B589</f>
        <v>C_PR24CA15_DSDIVCAPEX_PC_WWN</v>
      </c>
      <c r="C589" t="str">
        <f>'F_Inputs - allowance'!C589</f>
        <v>DS &amp; diversions costs -WWN - capex - price control total</v>
      </c>
      <c r="D589" t="str">
        <f>'F_Inputs - allowance'!D589</f>
        <v>£m</v>
      </c>
      <c r="E589" t="str">
        <f>'F_Inputs - allowance'!E589</f>
        <v>Price Review 2024</v>
      </c>
    </row>
    <row r="590" spans="1:5">
      <c r="A590" t="str">
        <f>'F_Inputs - allowance'!A590</f>
        <v>PRT</v>
      </c>
      <c r="B590" t="str">
        <f>'F_Inputs - allowance'!B590</f>
        <v>C_PR24CA15_DSDIVOPEX_PC_WWN</v>
      </c>
      <c r="C590" t="str">
        <f>'F_Inputs - allowance'!C590</f>
        <v>DS &amp; diversions costs -WWN - opex - price control total</v>
      </c>
      <c r="D590" t="str">
        <f>'F_Inputs - allowance'!D590</f>
        <v>£m</v>
      </c>
      <c r="E590" t="str">
        <f>'F_Inputs - allowance'!E590</f>
        <v>Price Review 2024</v>
      </c>
    </row>
    <row r="591" spans="1:5">
      <c r="A591" t="str">
        <f>'F_Inputs - allowance'!A591</f>
        <v>PRT</v>
      </c>
      <c r="B591" t="str">
        <f>'F_Inputs - allowance'!B591</f>
        <v>C_PR24CA15_DSDIVCAPEX_NPC_WN</v>
      </c>
      <c r="C591" t="str">
        <f>'F_Inputs - allowance'!C591</f>
        <v>DS &amp; diversions costs -WN - capex - non-price control total</v>
      </c>
      <c r="D591" t="str">
        <f>'F_Inputs - allowance'!D591</f>
        <v>£m</v>
      </c>
      <c r="E591" t="str">
        <f>'F_Inputs - allowance'!E591</f>
        <v>Price Review 2024</v>
      </c>
    </row>
    <row r="592" spans="1:5">
      <c r="A592" t="str">
        <f>'F_Inputs - allowance'!A592</f>
        <v>PRT</v>
      </c>
      <c r="B592" t="str">
        <f>'F_Inputs - allowance'!B592</f>
        <v>C_PR24CA15_DSDIVOPEX_NPC_WN</v>
      </c>
      <c r="C592" t="str">
        <f>'F_Inputs - allowance'!C592</f>
        <v>DS &amp; diversions costs -WN - opex - non-price control total</v>
      </c>
      <c r="D592" t="str">
        <f>'F_Inputs - allowance'!D592</f>
        <v>£m</v>
      </c>
      <c r="E592" t="str">
        <f>'F_Inputs - allowance'!E592</f>
        <v>Price Review 2024</v>
      </c>
    </row>
    <row r="593" spans="1:5">
      <c r="A593" t="str">
        <f>'F_Inputs - allowance'!A593</f>
        <v>PRT</v>
      </c>
      <c r="B593" t="str">
        <f>'F_Inputs - allowance'!B593</f>
        <v>C_PR24CA15_DSDIVCAPEX_NPC_WWN</v>
      </c>
      <c r="C593" t="str">
        <f>'F_Inputs - allowance'!C593</f>
        <v>DS &amp; diversions costs -WWN - capex - non-price control total</v>
      </c>
      <c r="D593" t="str">
        <f>'F_Inputs - allowance'!D593</f>
        <v>£m</v>
      </c>
      <c r="E593" t="str">
        <f>'F_Inputs - allowance'!E593</f>
        <v>Price Review 2024</v>
      </c>
    </row>
    <row r="594" spans="1:5">
      <c r="A594" t="str">
        <f>'F_Inputs - allowance'!A594</f>
        <v>PRT</v>
      </c>
      <c r="B594" t="str">
        <f>'F_Inputs - allowance'!B594</f>
        <v>C_PR24CA15_DSDIVOPEX_NPC_WWN</v>
      </c>
      <c r="C594" t="str">
        <f>'F_Inputs - allowance'!C594</f>
        <v>DS &amp; diversions costs -WWN - opex - non-price control total</v>
      </c>
      <c r="D594" t="str">
        <f>'F_Inputs - allowance'!D594</f>
        <v>£m</v>
      </c>
      <c r="E594" t="str">
        <f>'F_Inputs - allowance'!E594</f>
        <v>Price Review 2024</v>
      </c>
    </row>
    <row r="595" spans="1:5">
      <c r="A595" t="str">
        <f>'F_Inputs - allowance'!A595</f>
        <v>PRT</v>
      </c>
      <c r="B595" t="str">
        <f>'F_Inputs - allowance'!B595</f>
        <v>C_PR24CA15_3PCAPEX_PC_WR</v>
      </c>
      <c r="C595" t="str">
        <f>'F_Inputs - allowance'!C595</f>
        <v>Third party services costs - WR - capex - price control</v>
      </c>
      <c r="D595" t="str">
        <f>'F_Inputs - allowance'!D595</f>
        <v>£m</v>
      </c>
      <c r="E595" t="str">
        <f>'F_Inputs - allowance'!E595</f>
        <v>Price Review 2024</v>
      </c>
    </row>
    <row r="596" spans="1:5">
      <c r="A596" t="str">
        <f>'F_Inputs - allowance'!A596</f>
        <v>PRT</v>
      </c>
      <c r="B596" t="str">
        <f>'F_Inputs - allowance'!B596</f>
        <v>C_PR24CA15_3POPEX_PC_WR</v>
      </c>
      <c r="C596" t="str">
        <f>'F_Inputs - allowance'!C596</f>
        <v>Third party services costs - WR - opex - price control</v>
      </c>
      <c r="D596" t="str">
        <f>'F_Inputs - allowance'!D596</f>
        <v>£m</v>
      </c>
      <c r="E596" t="str">
        <f>'F_Inputs - allowance'!E596</f>
        <v>Price Review 2024</v>
      </c>
    </row>
    <row r="597" spans="1:5">
      <c r="A597" t="str">
        <f>'F_Inputs - allowance'!A597</f>
        <v>PRT</v>
      </c>
      <c r="B597" t="str">
        <f>'F_Inputs - allowance'!B597</f>
        <v>C_PR24CA15_3PCAPEX_PC_WN</v>
      </c>
      <c r="C597" t="str">
        <f>'F_Inputs - allowance'!C597</f>
        <v>Third party services costs - WN - capex - price control</v>
      </c>
      <c r="D597" t="str">
        <f>'F_Inputs - allowance'!D597</f>
        <v>£m</v>
      </c>
      <c r="E597" t="str">
        <f>'F_Inputs - allowance'!E597</f>
        <v>Price Review 2024</v>
      </c>
    </row>
    <row r="598" spans="1:5">
      <c r="A598" t="str">
        <f>'F_Inputs - allowance'!A598</f>
        <v>PRT</v>
      </c>
      <c r="B598" t="str">
        <f>'F_Inputs - allowance'!B598</f>
        <v>C_PR24CA15_3POPEX_PC_WN</v>
      </c>
      <c r="C598" t="str">
        <f>'F_Inputs - allowance'!C598</f>
        <v>Third party services costs - WN - opex - price control</v>
      </c>
      <c r="D598" t="str">
        <f>'F_Inputs - allowance'!D598</f>
        <v>£m</v>
      </c>
      <c r="E598" t="str">
        <f>'F_Inputs - allowance'!E598</f>
        <v>Price Review 2024</v>
      </c>
    </row>
    <row r="599" spans="1:5">
      <c r="A599" t="str">
        <f>'F_Inputs - allowance'!A599</f>
        <v>PRT</v>
      </c>
      <c r="B599" t="str">
        <f>'F_Inputs - allowance'!B599</f>
        <v>C_PR24CA15_3PCAPEX_PC_WWN</v>
      </c>
      <c r="C599" t="str">
        <f>'F_Inputs - allowance'!C599</f>
        <v>Third party services costs - WWN - capex - price control</v>
      </c>
      <c r="D599" t="str">
        <f>'F_Inputs - allowance'!D599</f>
        <v>£m</v>
      </c>
      <c r="E599" t="str">
        <f>'F_Inputs - allowance'!E599</f>
        <v>Price Review 2024</v>
      </c>
    </row>
    <row r="600" spans="1:5">
      <c r="A600" t="str">
        <f>'F_Inputs - allowance'!A600</f>
        <v>PRT</v>
      </c>
      <c r="B600" t="str">
        <f>'F_Inputs - allowance'!B600</f>
        <v>C_PR24CA15_3POPEX_PC_WWN</v>
      </c>
      <c r="C600" t="str">
        <f>'F_Inputs - allowance'!C600</f>
        <v>Third party services costs - WWN - opex - price control</v>
      </c>
      <c r="D600" t="str">
        <f>'F_Inputs - allowance'!D600</f>
        <v>£m</v>
      </c>
      <c r="E600" t="str">
        <f>'F_Inputs - allowance'!E600</f>
        <v>Price Review 2024</v>
      </c>
    </row>
    <row r="601" spans="1:5">
      <c r="A601" t="str">
        <f>'F_Inputs - allowance'!A601</f>
        <v>PRT</v>
      </c>
      <c r="B601" t="str">
        <f>'F_Inputs - allowance'!B601</f>
        <v>C_PR24CA15_3PCAPEX_NPC_WR</v>
      </c>
      <c r="C601" t="str">
        <f>'F_Inputs - allowance'!C601</f>
        <v>Third party services costs - WR - capex - non-price control</v>
      </c>
      <c r="D601" t="str">
        <f>'F_Inputs - allowance'!D601</f>
        <v>£m</v>
      </c>
      <c r="E601" t="str">
        <f>'F_Inputs - allowance'!E601</f>
        <v>Price Review 2024</v>
      </c>
    </row>
    <row r="602" spans="1:5">
      <c r="A602" t="str">
        <f>'F_Inputs - allowance'!A602</f>
        <v>PRT</v>
      </c>
      <c r="B602" t="str">
        <f>'F_Inputs - allowance'!B602</f>
        <v>C_PR24CA15_3POPEX_NPC_WR</v>
      </c>
      <c r="C602" t="str">
        <f>'F_Inputs - allowance'!C602</f>
        <v>Third party services costs - WR - opex - non-price control</v>
      </c>
      <c r="D602" t="str">
        <f>'F_Inputs - allowance'!D602</f>
        <v>£m</v>
      </c>
      <c r="E602" t="str">
        <f>'F_Inputs - allowance'!E602</f>
        <v>Price Review 2024</v>
      </c>
    </row>
    <row r="603" spans="1:5">
      <c r="A603" t="str">
        <f>'F_Inputs - allowance'!A603</f>
        <v>PRT</v>
      </c>
      <c r="B603" t="str">
        <f>'F_Inputs - allowance'!B603</f>
        <v>C_PR24CA15_3PCAPEX_NPC_WN</v>
      </c>
      <c r="C603" t="str">
        <f>'F_Inputs - allowance'!C603</f>
        <v>Third party services costs - WN - capex - non-price control</v>
      </c>
      <c r="D603" t="str">
        <f>'F_Inputs - allowance'!D603</f>
        <v>£m</v>
      </c>
      <c r="E603" t="str">
        <f>'F_Inputs - allowance'!E603</f>
        <v>Price Review 2024</v>
      </c>
    </row>
    <row r="604" spans="1:5">
      <c r="A604" t="str">
        <f>'F_Inputs - allowance'!A604</f>
        <v>PRT</v>
      </c>
      <c r="B604" t="str">
        <f>'F_Inputs - allowance'!B604</f>
        <v>C_PR24CA15_3POPEX_NPC_WN</v>
      </c>
      <c r="C604" t="str">
        <f>'F_Inputs - allowance'!C604</f>
        <v>Third party services costs - WN - opex - non-price control</v>
      </c>
      <c r="D604" t="str">
        <f>'F_Inputs - allowance'!D604</f>
        <v>£m</v>
      </c>
      <c r="E604" t="str">
        <f>'F_Inputs - allowance'!E604</f>
        <v>Price Review 2024</v>
      </c>
    </row>
    <row r="605" spans="1:5">
      <c r="A605" t="str">
        <f>'F_Inputs - allowance'!A605</f>
        <v>PRT</v>
      </c>
      <c r="B605" t="str">
        <f>'F_Inputs - allowance'!B605</f>
        <v>C_PR24CA15_3PCAPEX_NPC_WWN</v>
      </c>
      <c r="C605" t="str">
        <f>'F_Inputs - allowance'!C605</f>
        <v>Third party services costs - WWN - capex - non-price control</v>
      </c>
      <c r="D605" t="str">
        <f>'F_Inputs - allowance'!D605</f>
        <v>£m</v>
      </c>
      <c r="E605" t="str">
        <f>'F_Inputs - allowance'!E605</f>
        <v>Price Review 2024</v>
      </c>
    </row>
    <row r="606" spans="1:5">
      <c r="A606" t="str">
        <f>'F_Inputs - allowance'!A606</f>
        <v>PRT</v>
      </c>
      <c r="B606" t="str">
        <f>'F_Inputs - allowance'!B606</f>
        <v>C_PR24CA15_3POPEX_NPC_WWN</v>
      </c>
      <c r="C606" t="str">
        <f>'F_Inputs - allowance'!C606</f>
        <v>Third party services costs - WWN - opex - non-price control</v>
      </c>
      <c r="D606" t="str">
        <f>'F_Inputs - allowance'!D606</f>
        <v>£m</v>
      </c>
      <c r="E606" t="str">
        <f>'F_Inputs - allowance'!E606</f>
        <v>Price Review 2024</v>
      </c>
    </row>
    <row r="607" spans="1:5">
      <c r="A607" t="str">
        <f>'F_Inputs - allowance'!A607</f>
        <v>PRT</v>
      </c>
      <c r="B607" t="str">
        <f>'F_Inputs - allowance'!B607</f>
        <v>C_PR24CA15_REVCAPEX_PC_WN</v>
      </c>
      <c r="C607" t="str">
        <f>'F_Inputs - allowance'!C607</f>
        <v>DS &amp; diversions - revenues for capex spend - price control - WN</v>
      </c>
      <c r="D607" t="str">
        <f>'F_Inputs - allowance'!D607</f>
        <v>£m</v>
      </c>
      <c r="E607" t="str">
        <f>'F_Inputs - allowance'!E607</f>
        <v>Price Review 2024</v>
      </c>
    </row>
    <row r="608" spans="1:5">
      <c r="A608" t="str">
        <f>'F_Inputs - allowance'!A608</f>
        <v>PRT</v>
      </c>
      <c r="B608" t="str">
        <f>'F_Inputs - allowance'!B608</f>
        <v>C_PR24CA15_REVCAPEX_NPC_WN</v>
      </c>
      <c r="C608" t="str">
        <f>'F_Inputs - allowance'!C608</f>
        <v>DS &amp; diversions - revenues for capex spend - non-price control - WN</v>
      </c>
      <c r="D608" t="str">
        <f>'F_Inputs - allowance'!D608</f>
        <v>£m</v>
      </c>
      <c r="E608" t="str">
        <f>'F_Inputs - allowance'!E608</f>
        <v>Price Review 2024</v>
      </c>
    </row>
    <row r="609" spans="1:5">
      <c r="A609" t="str">
        <f>'F_Inputs - allowance'!A609</f>
        <v>PRT</v>
      </c>
      <c r="B609" t="str">
        <f>'F_Inputs - allowance'!B609</f>
        <v>C_PR24CA15_REVOPEX_PC_WN</v>
      </c>
      <c r="C609" t="str">
        <f>'F_Inputs - allowance'!C609</f>
        <v>DS &amp; diversions - revenues for opex spend - price control - WN</v>
      </c>
      <c r="D609" t="str">
        <f>'F_Inputs - allowance'!D609</f>
        <v>£m</v>
      </c>
      <c r="E609" t="str">
        <f>'F_Inputs - allowance'!E609</f>
        <v>Price Review 2024</v>
      </c>
    </row>
    <row r="610" spans="1:5">
      <c r="A610" t="str">
        <f>'F_Inputs - allowance'!A610</f>
        <v>PRT</v>
      </c>
      <c r="B610" t="str">
        <f>'F_Inputs - allowance'!B610</f>
        <v>C_PR24CA15_REVOPEX_NPC_WN</v>
      </c>
      <c r="C610" t="str">
        <f>'F_Inputs - allowance'!C610</f>
        <v>DS &amp; diversions - revenues for opex spend - non-price control - WN</v>
      </c>
      <c r="D610" t="str">
        <f>'F_Inputs - allowance'!D610</f>
        <v>£m</v>
      </c>
      <c r="E610" t="str">
        <f>'F_Inputs - allowance'!E610</f>
        <v>Price Review 2024</v>
      </c>
    </row>
    <row r="611" spans="1:5">
      <c r="A611" t="str">
        <f>'F_Inputs - allowance'!A611</f>
        <v>PRT</v>
      </c>
      <c r="B611" t="str">
        <f>'F_Inputs - allowance'!B611</f>
        <v>C_PR24CA15_REVCAPEX_PC_WWN</v>
      </c>
      <c r="C611" t="str">
        <f>'F_Inputs - allowance'!C611</f>
        <v>DS &amp; diversions - revenues for capex spend - price control - WWN</v>
      </c>
      <c r="D611" t="str">
        <f>'F_Inputs - allowance'!D611</f>
        <v>£m</v>
      </c>
      <c r="E611" t="str">
        <f>'F_Inputs - allowance'!E611</f>
        <v>Price Review 2024</v>
      </c>
    </row>
    <row r="612" spans="1:5">
      <c r="A612" t="str">
        <f>'F_Inputs - allowance'!A612</f>
        <v>PRT</v>
      </c>
      <c r="B612" t="str">
        <f>'F_Inputs - allowance'!B612</f>
        <v>C_PR24CA15_REVCAPEX_NPC_WWN</v>
      </c>
      <c r="C612" t="str">
        <f>'F_Inputs - allowance'!C612</f>
        <v>DS &amp; diversions - revenues for capex spend - non-price control - WWN</v>
      </c>
      <c r="D612" t="str">
        <f>'F_Inputs - allowance'!D612</f>
        <v>£m</v>
      </c>
      <c r="E612" t="str">
        <f>'F_Inputs - allowance'!E612</f>
        <v>Price Review 2024</v>
      </c>
    </row>
    <row r="613" spans="1:5">
      <c r="A613" t="str">
        <f>'F_Inputs - allowance'!A613</f>
        <v>PRT</v>
      </c>
      <c r="B613" t="str">
        <f>'F_Inputs - allowance'!B613</f>
        <v>C_PR24CA15_REVOPEX_PC_WWN</v>
      </c>
      <c r="C613" t="str">
        <f>'F_Inputs - allowance'!C613</f>
        <v>DS &amp; diversions - revenues for opex spend - price control - WWN</v>
      </c>
      <c r="D613" t="str">
        <f>'F_Inputs - allowance'!D613</f>
        <v>£m</v>
      </c>
      <c r="E613" t="str">
        <f>'F_Inputs - allowance'!E613</f>
        <v>Price Review 2024</v>
      </c>
    </row>
    <row r="614" spans="1:5">
      <c r="A614" t="str">
        <f>'F_Inputs - allowance'!A614</f>
        <v>PRT</v>
      </c>
      <c r="B614" t="str">
        <f>'F_Inputs - allowance'!B614</f>
        <v>C_PR24CA15_REVOPEX_NPC_WWN</v>
      </c>
      <c r="C614" t="str">
        <f>'F_Inputs - allowance'!C614</f>
        <v>DS &amp; diversions - revenues for opex spend - non-price control - WWN</v>
      </c>
      <c r="D614" t="str">
        <f>'F_Inputs - allowance'!D614</f>
        <v>£m</v>
      </c>
      <c r="E614" t="str">
        <f>'F_Inputs - allowance'!E614</f>
        <v>Price Review 2024</v>
      </c>
    </row>
    <row r="615" spans="1:5">
      <c r="A615" t="str">
        <f>'F_Inputs - allowance'!A615</f>
        <v>PRT</v>
      </c>
      <c r="B615" t="str">
        <f>'F_Inputs - allowance'!B615</f>
        <v>C_PR24CA25_WR</v>
      </c>
      <c r="C615" t="str">
        <f>'F_Inputs - allowance'!C615</f>
        <v>Pension deficit recovery payments - Calculated allowance - Water resources</v>
      </c>
      <c r="D615" t="str">
        <f>'F_Inputs - allowance'!D615</f>
        <v>£m</v>
      </c>
      <c r="E615" t="str">
        <f>'F_Inputs - allowance'!E615</f>
        <v>Price Review 2024</v>
      </c>
    </row>
    <row r="616" spans="1:5">
      <c r="A616" t="str">
        <f>'F_Inputs - allowance'!A616</f>
        <v>PRT</v>
      </c>
      <c r="B616" t="str">
        <f>'F_Inputs - allowance'!B616</f>
        <v>C_PR24CA25_WN</v>
      </c>
      <c r="C616" t="str">
        <f>'F_Inputs - allowance'!C616</f>
        <v>Pension deficit recovery payments - Calculated allowance - Water network plus</v>
      </c>
      <c r="D616" t="str">
        <f>'F_Inputs - allowance'!D616</f>
        <v>£m</v>
      </c>
      <c r="E616" t="str">
        <f>'F_Inputs - allowance'!E616</f>
        <v>Price Review 2024</v>
      </c>
    </row>
    <row r="617" spans="1:5">
      <c r="A617" t="str">
        <f>'F_Inputs - allowance'!A617</f>
        <v>PRT</v>
      </c>
      <c r="B617" t="str">
        <f>'F_Inputs - allowance'!B617</f>
        <v>C_PR24CA25_W_TOT</v>
      </c>
      <c r="C617" t="str">
        <f>'F_Inputs - allowance'!C617</f>
        <v>Pension deficit recovery payments - Calculated allowance - Water total</v>
      </c>
      <c r="D617" t="str">
        <f>'F_Inputs - allowance'!D617</f>
        <v>£m</v>
      </c>
      <c r="E617" t="str">
        <f>'F_Inputs - allowance'!E617</f>
        <v>Price Review 2024</v>
      </c>
    </row>
    <row r="618" spans="1:5">
      <c r="A618" t="str">
        <f>'F_Inputs - allowance'!A618</f>
        <v>PRT</v>
      </c>
      <c r="B618" t="str">
        <f>'F_Inputs - allowance'!B618</f>
        <v>C_PR24CA25_WWN</v>
      </c>
      <c r="C618" t="str">
        <f>'F_Inputs - allowance'!C618</f>
        <v>Pension deficit recovery payments - Calculated allowance - Wastewater network plus</v>
      </c>
      <c r="D618" t="str">
        <f>'F_Inputs - allowance'!D618</f>
        <v>£m</v>
      </c>
      <c r="E618" t="str">
        <f>'F_Inputs - allowance'!E618</f>
        <v>Price Review 2024</v>
      </c>
    </row>
    <row r="619" spans="1:5">
      <c r="A619" t="str">
        <f>'F_Inputs - allowance'!A619</f>
        <v>PRT</v>
      </c>
      <c r="B619" t="str">
        <f>'F_Inputs - allowance'!B619</f>
        <v>C_PR24CA25_BIO</v>
      </c>
      <c r="C619" t="str">
        <f>'F_Inputs - allowance'!C619</f>
        <v>Pension deficit recovery payments - Calculated allowance - Bioresources</v>
      </c>
      <c r="D619" t="str">
        <f>'F_Inputs - allowance'!D619</f>
        <v>£m</v>
      </c>
      <c r="E619" t="str">
        <f>'F_Inputs - allowance'!E619</f>
        <v>Price Review 2024</v>
      </c>
    </row>
    <row r="620" spans="1:5">
      <c r="A620" t="str">
        <f>'F_Inputs - allowance'!A620</f>
        <v>PRT</v>
      </c>
      <c r="B620" t="str">
        <f>'F_Inputs - allowance'!B620</f>
        <v>C_PR24CA25_WW_TOT</v>
      </c>
      <c r="C620" t="str">
        <f>'F_Inputs - allowance'!C620</f>
        <v>Pension deficit recovery payments - Calculated allowance - Wastewater total</v>
      </c>
      <c r="D620" t="str">
        <f>'F_Inputs - allowance'!D620</f>
        <v>£m</v>
      </c>
      <c r="E620" t="str">
        <f>'F_Inputs - allowance'!E620</f>
        <v>Price Review 2024</v>
      </c>
    </row>
    <row r="621" spans="1:5">
      <c r="A621" t="str">
        <f>'F_Inputs - allowance'!A621</f>
        <v>PRT</v>
      </c>
      <c r="B621" t="str">
        <f>'F_Inputs - allowance'!B621</f>
        <v>C_PR24CA25_ADDN1</v>
      </c>
      <c r="C621" t="str">
        <f>'F_Inputs - allowance'!C621</f>
        <v>Pension deficit recovery payments - Calculated allowance - Additional control 1</v>
      </c>
      <c r="D621" t="str">
        <f>'F_Inputs - allowance'!D621</f>
        <v>£m</v>
      </c>
      <c r="E621" t="str">
        <f>'F_Inputs - allowance'!E621</f>
        <v>Price Review 2024</v>
      </c>
    </row>
    <row r="622" spans="1:5">
      <c r="A622" t="str">
        <f>'F_Inputs - allowance'!A622</f>
        <v>PRT</v>
      </c>
      <c r="B622" t="str">
        <f>'F_Inputs - allowance'!B622</f>
        <v>C_PR24CA25_ADDN2</v>
      </c>
      <c r="C622" t="str">
        <f>'F_Inputs - allowance'!C622</f>
        <v>Pension deficit recovery payments - Calculated allowance - Additional control 2</v>
      </c>
      <c r="D622" t="str">
        <f>'F_Inputs - allowance'!D622</f>
        <v>£m</v>
      </c>
      <c r="E622" t="str">
        <f>'F_Inputs - allowance'!E622</f>
        <v>Price Review 2024</v>
      </c>
    </row>
    <row r="623" spans="1:5">
      <c r="A623" t="str">
        <f>'F_Inputs - allowance'!A623</f>
        <v>SEW</v>
      </c>
      <c r="B623" t="str">
        <f>'F_Inputs - allowance'!B623</f>
        <v>PR24CA02_BASE_WR</v>
      </c>
      <c r="C623" t="str">
        <f>'F_Inputs - allowance'!C623</f>
        <v>Final modelled base cost allowance for Water Resources</v>
      </c>
      <c r="D623" t="str">
        <f>'F_Inputs - allowance'!D623</f>
        <v>£m</v>
      </c>
      <c r="E623" t="str">
        <f>'F_Inputs - allowance'!E623</f>
        <v>Price Review 2024</v>
      </c>
    </row>
    <row r="624" spans="1:5">
      <c r="A624" t="str">
        <f>'F_Inputs - allowance'!A624</f>
        <v>SEW</v>
      </c>
      <c r="B624" t="str">
        <f>'F_Inputs - allowance'!B624</f>
        <v>PR24CA02_BASE_WNP</v>
      </c>
      <c r="C624" t="str">
        <f>'F_Inputs - allowance'!C624</f>
        <v>Final modelled base cost allowance for Network Plus Water</v>
      </c>
      <c r="D624" t="str">
        <f>'F_Inputs - allowance'!D624</f>
        <v>£m</v>
      </c>
      <c r="E624" t="str">
        <f>'F_Inputs - allowance'!E624</f>
        <v>Price Review 2024</v>
      </c>
    </row>
    <row r="625" spans="1:5">
      <c r="A625" t="str">
        <f>'F_Inputs - allowance'!A625</f>
        <v>SEW</v>
      </c>
      <c r="B625" t="str">
        <f>'F_Inputs - allowance'!B625</f>
        <v>PR24CA02_BASE_WWNP</v>
      </c>
      <c r="C625" t="str">
        <f>'F_Inputs - allowance'!C625</f>
        <v>Final modelled base cost allowance for Wastewater Network Plus</v>
      </c>
      <c r="D625" t="str">
        <f>'F_Inputs - allowance'!D625</f>
        <v>£m</v>
      </c>
      <c r="E625" t="str">
        <f>'F_Inputs - allowance'!E625</f>
        <v>Price Review 2024</v>
      </c>
    </row>
    <row r="626" spans="1:5">
      <c r="A626" t="str">
        <f>'F_Inputs - allowance'!A626</f>
        <v>SEW</v>
      </c>
      <c r="B626" t="str">
        <f>'F_Inputs - allowance'!B626</f>
        <v>PR24CA02_BASE_BIO</v>
      </c>
      <c r="C626" t="str">
        <f>'F_Inputs - allowance'!C626</f>
        <v>Final modelled base cost allowance for Bioresources</v>
      </c>
      <c r="D626" t="str">
        <f>'F_Inputs - allowance'!D626</f>
        <v>£m</v>
      </c>
      <c r="E626" t="str">
        <f>'F_Inputs - allowance'!E626</f>
        <v>Price Review 2024</v>
      </c>
    </row>
    <row r="627" spans="1:5">
      <c r="A627" t="str">
        <f>'F_Inputs - allowance'!A627</f>
        <v>SEW</v>
      </c>
      <c r="B627" t="str">
        <f>'F_Inputs - allowance'!B627</f>
        <v>PR24CA14_WW_TOTAL_ENHANCEMENT_ALLOW_TOT</v>
      </c>
      <c r="C627" t="str">
        <f>'F_Inputs - allowance'!C627</f>
        <v>PR24 final wastewater enhancement totex allowance- total enhancement expenditure</v>
      </c>
      <c r="D627" t="str">
        <f>'F_Inputs - allowance'!D627</f>
        <v>£m</v>
      </c>
      <c r="E627" t="str">
        <f>'F_Inputs - allowance'!E627</f>
        <v>Price Review 2024</v>
      </c>
    </row>
    <row r="628" spans="1:5">
      <c r="A628" t="str">
        <f>'F_Inputs - allowance'!A628</f>
        <v>SEW</v>
      </c>
      <c r="B628" t="str">
        <f>'F_Inputs - allowance'!B628</f>
        <v>PR24CA14_W_TOTAL_ENHANCEMENT_ALLOW_TOT</v>
      </c>
      <c r="C628" t="str">
        <f>'F_Inputs - allowance'!C628</f>
        <v>PR24 final water enhancement totex allowance- total enhancement expenditure</v>
      </c>
      <c r="D628" t="str">
        <f>'F_Inputs - allowance'!D628</f>
        <v>£m</v>
      </c>
      <c r="E628" t="str">
        <f>'F_Inputs - allowance'!E628</f>
        <v>Price Review 2024</v>
      </c>
    </row>
    <row r="629" spans="1:5">
      <c r="A629" t="str">
        <f>'F_Inputs - allowance'!A629</f>
        <v>SEW</v>
      </c>
      <c r="B629" t="str">
        <f>'F_Inputs - allowance'!B629</f>
        <v>C_PR24CA_RR2_001ADDN1_PR24</v>
      </c>
      <c r="C629" t="str">
        <f>'F_Inputs - allowance'!C629</f>
        <v>Ofwat - Gross capital expenditure - including g&amp;c and cost sharing - real (ADDN1)</v>
      </c>
      <c r="D629" t="str">
        <f>'F_Inputs - allowance'!D629</f>
        <v>£m</v>
      </c>
      <c r="E629" t="str">
        <f>'F_Inputs - allowance'!E629</f>
        <v>Price Review 2024</v>
      </c>
    </row>
    <row r="630" spans="1:5">
      <c r="A630" t="str">
        <f>'F_Inputs - allowance'!A630</f>
        <v>SEW</v>
      </c>
      <c r="B630" t="str">
        <f>'F_Inputs - allowance'!B630</f>
        <v>C_PR24CA_RR2_002ADDN1_PR24</v>
      </c>
      <c r="C630" t="str">
        <f>'F_Inputs - allowance'!C630</f>
        <v>Ofwat - Total gross operational expenditure including cost sharing - real (ADDN1)</v>
      </c>
      <c r="D630" t="str">
        <f>'F_Inputs - allowance'!D630</f>
        <v>£m</v>
      </c>
      <c r="E630" t="str">
        <f>'F_Inputs - allowance'!E630</f>
        <v>Price Review 2024</v>
      </c>
    </row>
    <row r="631" spans="1:5">
      <c r="A631" t="str">
        <f>'F_Inputs - allowance'!A631</f>
        <v>SEW</v>
      </c>
      <c r="B631" t="str">
        <f>'F_Inputs - allowance'!B631</f>
        <v>C_PR24CA15_DSDIVCAPEX_PC_WN</v>
      </c>
      <c r="C631" t="str">
        <f>'F_Inputs - allowance'!C631</f>
        <v>DS &amp; diversions costs -WN - capex - price control total</v>
      </c>
      <c r="D631" t="str">
        <f>'F_Inputs - allowance'!D631</f>
        <v>£m</v>
      </c>
      <c r="E631" t="str">
        <f>'F_Inputs - allowance'!E631</f>
        <v>Price Review 2024</v>
      </c>
    </row>
    <row r="632" spans="1:5">
      <c r="A632" t="str">
        <f>'F_Inputs - allowance'!A632</f>
        <v>SEW</v>
      </c>
      <c r="B632" t="str">
        <f>'F_Inputs - allowance'!B632</f>
        <v>C_PR24CA15_DSDIVOPEX_PC_WN</v>
      </c>
      <c r="C632" t="str">
        <f>'F_Inputs - allowance'!C632</f>
        <v>DS &amp; diversions costs -WN - opex - price control total</v>
      </c>
      <c r="D632" t="str">
        <f>'F_Inputs - allowance'!D632</f>
        <v>£m</v>
      </c>
      <c r="E632" t="str">
        <f>'F_Inputs - allowance'!E632</f>
        <v>Price Review 2024</v>
      </c>
    </row>
    <row r="633" spans="1:5">
      <c r="A633" t="str">
        <f>'F_Inputs - allowance'!A633</f>
        <v>SEW</v>
      </c>
      <c r="B633" t="str">
        <f>'F_Inputs - allowance'!B633</f>
        <v>C_PR24CA15_DSDIVCAPEX_PC_WWN</v>
      </c>
      <c r="C633" t="str">
        <f>'F_Inputs - allowance'!C633</f>
        <v>DS &amp; diversions costs -WWN - capex - price control total</v>
      </c>
      <c r="D633" t="str">
        <f>'F_Inputs - allowance'!D633</f>
        <v>£m</v>
      </c>
      <c r="E633" t="str">
        <f>'F_Inputs - allowance'!E633</f>
        <v>Price Review 2024</v>
      </c>
    </row>
    <row r="634" spans="1:5">
      <c r="A634" t="str">
        <f>'F_Inputs - allowance'!A634</f>
        <v>SEW</v>
      </c>
      <c r="B634" t="str">
        <f>'F_Inputs - allowance'!B634</f>
        <v>C_PR24CA15_DSDIVOPEX_PC_WWN</v>
      </c>
      <c r="C634" t="str">
        <f>'F_Inputs - allowance'!C634</f>
        <v>DS &amp; diversions costs -WWN - opex - price control total</v>
      </c>
      <c r="D634" t="str">
        <f>'F_Inputs - allowance'!D634</f>
        <v>£m</v>
      </c>
      <c r="E634" t="str">
        <f>'F_Inputs - allowance'!E634</f>
        <v>Price Review 2024</v>
      </c>
    </row>
    <row r="635" spans="1:5">
      <c r="A635" t="str">
        <f>'F_Inputs - allowance'!A635</f>
        <v>SEW</v>
      </c>
      <c r="B635" t="str">
        <f>'F_Inputs - allowance'!B635</f>
        <v>C_PR24CA15_DSDIVCAPEX_NPC_WN</v>
      </c>
      <c r="C635" t="str">
        <f>'F_Inputs - allowance'!C635</f>
        <v>DS &amp; diversions costs -WN - capex - non-price control total</v>
      </c>
      <c r="D635" t="str">
        <f>'F_Inputs - allowance'!D635</f>
        <v>£m</v>
      </c>
      <c r="E635" t="str">
        <f>'F_Inputs - allowance'!E635</f>
        <v>Price Review 2024</v>
      </c>
    </row>
    <row r="636" spans="1:5">
      <c r="A636" t="str">
        <f>'F_Inputs - allowance'!A636</f>
        <v>SEW</v>
      </c>
      <c r="B636" t="str">
        <f>'F_Inputs - allowance'!B636</f>
        <v>C_PR24CA15_DSDIVOPEX_NPC_WN</v>
      </c>
      <c r="C636" t="str">
        <f>'F_Inputs - allowance'!C636</f>
        <v>DS &amp; diversions costs -WN - opex - non-price control total</v>
      </c>
      <c r="D636" t="str">
        <f>'F_Inputs - allowance'!D636</f>
        <v>£m</v>
      </c>
      <c r="E636" t="str">
        <f>'F_Inputs - allowance'!E636</f>
        <v>Price Review 2024</v>
      </c>
    </row>
    <row r="637" spans="1:5">
      <c r="A637" t="str">
        <f>'F_Inputs - allowance'!A637</f>
        <v>SEW</v>
      </c>
      <c r="B637" t="str">
        <f>'F_Inputs - allowance'!B637</f>
        <v>C_PR24CA15_DSDIVCAPEX_NPC_WWN</v>
      </c>
      <c r="C637" t="str">
        <f>'F_Inputs - allowance'!C637</f>
        <v>DS &amp; diversions costs -WWN - capex - non-price control total</v>
      </c>
      <c r="D637" t="str">
        <f>'F_Inputs - allowance'!D637</f>
        <v>£m</v>
      </c>
      <c r="E637" t="str">
        <f>'F_Inputs - allowance'!E637</f>
        <v>Price Review 2024</v>
      </c>
    </row>
    <row r="638" spans="1:5">
      <c r="A638" t="str">
        <f>'F_Inputs - allowance'!A638</f>
        <v>SEW</v>
      </c>
      <c r="B638" t="str">
        <f>'F_Inputs - allowance'!B638</f>
        <v>C_PR24CA15_DSDIVOPEX_NPC_WWN</v>
      </c>
      <c r="C638" t="str">
        <f>'F_Inputs - allowance'!C638</f>
        <v>DS &amp; diversions costs -WWN - opex - non-price control total</v>
      </c>
      <c r="D638" t="str">
        <f>'F_Inputs - allowance'!D638</f>
        <v>£m</v>
      </c>
      <c r="E638" t="str">
        <f>'F_Inputs - allowance'!E638</f>
        <v>Price Review 2024</v>
      </c>
    </row>
    <row r="639" spans="1:5">
      <c r="A639" t="str">
        <f>'F_Inputs - allowance'!A639</f>
        <v>SEW</v>
      </c>
      <c r="B639" t="str">
        <f>'F_Inputs - allowance'!B639</f>
        <v>C_PR24CA15_3PCAPEX_PC_WR</v>
      </c>
      <c r="C639" t="str">
        <f>'F_Inputs - allowance'!C639</f>
        <v>Third party services costs - WR - capex - price control</v>
      </c>
      <c r="D639" t="str">
        <f>'F_Inputs - allowance'!D639</f>
        <v>£m</v>
      </c>
      <c r="E639" t="str">
        <f>'F_Inputs - allowance'!E639</f>
        <v>Price Review 2024</v>
      </c>
    </row>
    <row r="640" spans="1:5">
      <c r="A640" t="str">
        <f>'F_Inputs - allowance'!A640</f>
        <v>SEW</v>
      </c>
      <c r="B640" t="str">
        <f>'F_Inputs - allowance'!B640</f>
        <v>C_PR24CA15_3POPEX_PC_WR</v>
      </c>
      <c r="C640" t="str">
        <f>'F_Inputs - allowance'!C640</f>
        <v>Third party services costs - WR - opex - price control</v>
      </c>
      <c r="D640" t="str">
        <f>'F_Inputs - allowance'!D640</f>
        <v>£m</v>
      </c>
      <c r="E640" t="str">
        <f>'F_Inputs - allowance'!E640</f>
        <v>Price Review 2024</v>
      </c>
    </row>
    <row r="641" spans="1:5">
      <c r="A641" t="str">
        <f>'F_Inputs - allowance'!A641</f>
        <v>SEW</v>
      </c>
      <c r="B641" t="str">
        <f>'F_Inputs - allowance'!B641</f>
        <v>C_PR24CA15_3PCAPEX_PC_WN</v>
      </c>
      <c r="C641" t="str">
        <f>'F_Inputs - allowance'!C641</f>
        <v>Third party services costs - WN - capex - price control</v>
      </c>
      <c r="D641" t="str">
        <f>'F_Inputs - allowance'!D641</f>
        <v>£m</v>
      </c>
      <c r="E641" t="str">
        <f>'F_Inputs - allowance'!E641</f>
        <v>Price Review 2024</v>
      </c>
    </row>
    <row r="642" spans="1:5">
      <c r="A642" t="str">
        <f>'F_Inputs - allowance'!A642</f>
        <v>SEW</v>
      </c>
      <c r="B642" t="str">
        <f>'F_Inputs - allowance'!B642</f>
        <v>C_PR24CA15_3POPEX_PC_WN</v>
      </c>
      <c r="C642" t="str">
        <f>'F_Inputs - allowance'!C642</f>
        <v>Third party services costs - WN - opex - price control</v>
      </c>
      <c r="D642" t="str">
        <f>'F_Inputs - allowance'!D642</f>
        <v>£m</v>
      </c>
      <c r="E642" t="str">
        <f>'F_Inputs - allowance'!E642</f>
        <v>Price Review 2024</v>
      </c>
    </row>
    <row r="643" spans="1:5">
      <c r="A643" t="str">
        <f>'F_Inputs - allowance'!A643</f>
        <v>SEW</v>
      </c>
      <c r="B643" t="str">
        <f>'F_Inputs - allowance'!B643</f>
        <v>C_PR24CA15_3PCAPEX_PC_WWN</v>
      </c>
      <c r="C643" t="str">
        <f>'F_Inputs - allowance'!C643</f>
        <v>Third party services costs - WWN - capex - price control</v>
      </c>
      <c r="D643" t="str">
        <f>'F_Inputs - allowance'!D643</f>
        <v>£m</v>
      </c>
      <c r="E643" t="str">
        <f>'F_Inputs - allowance'!E643</f>
        <v>Price Review 2024</v>
      </c>
    </row>
    <row r="644" spans="1:5">
      <c r="A644" t="str">
        <f>'F_Inputs - allowance'!A644</f>
        <v>SEW</v>
      </c>
      <c r="B644" t="str">
        <f>'F_Inputs - allowance'!B644</f>
        <v>C_PR24CA15_3POPEX_PC_WWN</v>
      </c>
      <c r="C644" t="str">
        <f>'F_Inputs - allowance'!C644</f>
        <v>Third party services costs - WWN - opex - price control</v>
      </c>
      <c r="D644" t="str">
        <f>'F_Inputs - allowance'!D644</f>
        <v>£m</v>
      </c>
      <c r="E644" t="str">
        <f>'F_Inputs - allowance'!E644</f>
        <v>Price Review 2024</v>
      </c>
    </row>
    <row r="645" spans="1:5">
      <c r="A645" t="str">
        <f>'F_Inputs - allowance'!A645</f>
        <v>SEW</v>
      </c>
      <c r="B645" t="str">
        <f>'F_Inputs - allowance'!B645</f>
        <v>C_PR24CA15_3PCAPEX_NPC_WR</v>
      </c>
      <c r="C645" t="str">
        <f>'F_Inputs - allowance'!C645</f>
        <v>Third party services costs - WR - capex - non-price control</v>
      </c>
      <c r="D645" t="str">
        <f>'F_Inputs - allowance'!D645</f>
        <v>£m</v>
      </c>
      <c r="E645" t="str">
        <f>'F_Inputs - allowance'!E645</f>
        <v>Price Review 2024</v>
      </c>
    </row>
    <row r="646" spans="1:5">
      <c r="A646" t="str">
        <f>'F_Inputs - allowance'!A646</f>
        <v>SEW</v>
      </c>
      <c r="B646" t="str">
        <f>'F_Inputs - allowance'!B646</f>
        <v>C_PR24CA15_3POPEX_NPC_WR</v>
      </c>
      <c r="C646" t="str">
        <f>'F_Inputs - allowance'!C646</f>
        <v>Third party services costs - WR - opex - non-price control</v>
      </c>
      <c r="D646" t="str">
        <f>'F_Inputs - allowance'!D646</f>
        <v>£m</v>
      </c>
      <c r="E646" t="str">
        <f>'F_Inputs - allowance'!E646</f>
        <v>Price Review 2024</v>
      </c>
    </row>
    <row r="647" spans="1:5">
      <c r="A647" t="str">
        <f>'F_Inputs - allowance'!A647</f>
        <v>SEW</v>
      </c>
      <c r="B647" t="str">
        <f>'F_Inputs - allowance'!B647</f>
        <v>C_PR24CA15_3PCAPEX_NPC_WN</v>
      </c>
      <c r="C647" t="str">
        <f>'F_Inputs - allowance'!C647</f>
        <v>Third party services costs - WN - capex - non-price control</v>
      </c>
      <c r="D647" t="str">
        <f>'F_Inputs - allowance'!D647</f>
        <v>£m</v>
      </c>
      <c r="E647" t="str">
        <f>'F_Inputs - allowance'!E647</f>
        <v>Price Review 2024</v>
      </c>
    </row>
    <row r="648" spans="1:5">
      <c r="A648" t="str">
        <f>'F_Inputs - allowance'!A648</f>
        <v>SEW</v>
      </c>
      <c r="B648" t="str">
        <f>'F_Inputs - allowance'!B648</f>
        <v>C_PR24CA15_3POPEX_NPC_WN</v>
      </c>
      <c r="C648" t="str">
        <f>'F_Inputs - allowance'!C648</f>
        <v>Third party services costs - WN - opex - non-price control</v>
      </c>
      <c r="D648" t="str">
        <f>'F_Inputs - allowance'!D648</f>
        <v>£m</v>
      </c>
      <c r="E648" t="str">
        <f>'F_Inputs - allowance'!E648</f>
        <v>Price Review 2024</v>
      </c>
    </row>
    <row r="649" spans="1:5">
      <c r="A649" t="str">
        <f>'F_Inputs - allowance'!A649</f>
        <v>SEW</v>
      </c>
      <c r="B649" t="str">
        <f>'F_Inputs - allowance'!B649</f>
        <v>C_PR24CA15_3PCAPEX_NPC_WWN</v>
      </c>
      <c r="C649" t="str">
        <f>'F_Inputs - allowance'!C649</f>
        <v>Third party services costs - WWN - capex - non-price control</v>
      </c>
      <c r="D649" t="str">
        <f>'F_Inputs - allowance'!D649</f>
        <v>£m</v>
      </c>
      <c r="E649" t="str">
        <f>'F_Inputs - allowance'!E649</f>
        <v>Price Review 2024</v>
      </c>
    </row>
    <row r="650" spans="1:5">
      <c r="A650" t="str">
        <f>'F_Inputs - allowance'!A650</f>
        <v>SEW</v>
      </c>
      <c r="B650" t="str">
        <f>'F_Inputs - allowance'!B650</f>
        <v>C_PR24CA15_3POPEX_NPC_WWN</v>
      </c>
      <c r="C650" t="str">
        <f>'F_Inputs - allowance'!C650</f>
        <v>Third party services costs - WWN - opex - non-price control</v>
      </c>
      <c r="D650" t="str">
        <f>'F_Inputs - allowance'!D650</f>
        <v>£m</v>
      </c>
      <c r="E650" t="str">
        <f>'F_Inputs - allowance'!E650</f>
        <v>Price Review 2024</v>
      </c>
    </row>
    <row r="651" spans="1:5">
      <c r="A651" t="str">
        <f>'F_Inputs - allowance'!A651</f>
        <v>SEW</v>
      </c>
      <c r="B651" t="str">
        <f>'F_Inputs - allowance'!B651</f>
        <v>C_PR24CA15_REVCAPEX_PC_WN</v>
      </c>
      <c r="C651" t="str">
        <f>'F_Inputs - allowance'!C651</f>
        <v>DS &amp; diversions - revenues for capex spend - price control - WN</v>
      </c>
      <c r="D651" t="str">
        <f>'F_Inputs - allowance'!D651</f>
        <v>£m</v>
      </c>
      <c r="E651" t="str">
        <f>'F_Inputs - allowance'!E651</f>
        <v>Price Review 2024</v>
      </c>
    </row>
    <row r="652" spans="1:5">
      <c r="A652" t="str">
        <f>'F_Inputs - allowance'!A652</f>
        <v>SEW</v>
      </c>
      <c r="B652" t="str">
        <f>'F_Inputs - allowance'!B652</f>
        <v>C_PR24CA15_REVCAPEX_NPC_WN</v>
      </c>
      <c r="C652" t="str">
        <f>'F_Inputs - allowance'!C652</f>
        <v>DS &amp; diversions - revenues for capex spend - non-price control - WN</v>
      </c>
      <c r="D652" t="str">
        <f>'F_Inputs - allowance'!D652</f>
        <v>£m</v>
      </c>
      <c r="E652" t="str">
        <f>'F_Inputs - allowance'!E652</f>
        <v>Price Review 2024</v>
      </c>
    </row>
    <row r="653" spans="1:5">
      <c r="A653" t="str">
        <f>'F_Inputs - allowance'!A653</f>
        <v>SEW</v>
      </c>
      <c r="B653" t="str">
        <f>'F_Inputs - allowance'!B653</f>
        <v>C_PR24CA15_REVOPEX_PC_WN</v>
      </c>
      <c r="C653" t="str">
        <f>'F_Inputs - allowance'!C653</f>
        <v>DS &amp; diversions - revenues for opex spend - price control - WN</v>
      </c>
      <c r="D653" t="str">
        <f>'F_Inputs - allowance'!D653</f>
        <v>£m</v>
      </c>
      <c r="E653" t="str">
        <f>'F_Inputs - allowance'!E653</f>
        <v>Price Review 2024</v>
      </c>
    </row>
    <row r="654" spans="1:5">
      <c r="A654" t="str">
        <f>'F_Inputs - allowance'!A654</f>
        <v>SEW</v>
      </c>
      <c r="B654" t="str">
        <f>'F_Inputs - allowance'!B654</f>
        <v>C_PR24CA15_REVOPEX_NPC_WN</v>
      </c>
      <c r="C654" t="str">
        <f>'F_Inputs - allowance'!C654</f>
        <v>DS &amp; diversions - revenues for opex spend - non-price control - WN</v>
      </c>
      <c r="D654" t="str">
        <f>'F_Inputs - allowance'!D654</f>
        <v>£m</v>
      </c>
      <c r="E654" t="str">
        <f>'F_Inputs - allowance'!E654</f>
        <v>Price Review 2024</v>
      </c>
    </row>
    <row r="655" spans="1:5">
      <c r="A655" t="str">
        <f>'F_Inputs - allowance'!A655</f>
        <v>SEW</v>
      </c>
      <c r="B655" t="str">
        <f>'F_Inputs - allowance'!B655</f>
        <v>C_PR24CA15_REVCAPEX_PC_WWN</v>
      </c>
      <c r="C655" t="str">
        <f>'F_Inputs - allowance'!C655</f>
        <v>DS &amp; diversions - revenues for capex spend - price control - WWN</v>
      </c>
      <c r="D655" t="str">
        <f>'F_Inputs - allowance'!D655</f>
        <v>£m</v>
      </c>
      <c r="E655" t="str">
        <f>'F_Inputs - allowance'!E655</f>
        <v>Price Review 2024</v>
      </c>
    </row>
    <row r="656" spans="1:5">
      <c r="A656" t="str">
        <f>'F_Inputs - allowance'!A656</f>
        <v>SEW</v>
      </c>
      <c r="B656" t="str">
        <f>'F_Inputs - allowance'!B656</f>
        <v>C_PR24CA15_REVCAPEX_NPC_WWN</v>
      </c>
      <c r="C656" t="str">
        <f>'F_Inputs - allowance'!C656</f>
        <v>DS &amp; diversions - revenues for capex spend - non-price control - WWN</v>
      </c>
      <c r="D656" t="str">
        <f>'F_Inputs - allowance'!D656</f>
        <v>£m</v>
      </c>
      <c r="E656" t="str">
        <f>'F_Inputs - allowance'!E656</f>
        <v>Price Review 2024</v>
      </c>
    </row>
    <row r="657" spans="1:5">
      <c r="A657" t="str">
        <f>'F_Inputs - allowance'!A657</f>
        <v>SEW</v>
      </c>
      <c r="B657" t="str">
        <f>'F_Inputs - allowance'!B657</f>
        <v>C_PR24CA15_REVOPEX_PC_WWN</v>
      </c>
      <c r="C657" t="str">
        <f>'F_Inputs - allowance'!C657</f>
        <v>DS &amp; diversions - revenues for opex spend - price control - WWN</v>
      </c>
      <c r="D657" t="str">
        <f>'F_Inputs - allowance'!D657</f>
        <v>£m</v>
      </c>
      <c r="E657" t="str">
        <f>'F_Inputs - allowance'!E657</f>
        <v>Price Review 2024</v>
      </c>
    </row>
    <row r="658" spans="1:5">
      <c r="A658" t="str">
        <f>'F_Inputs - allowance'!A658</f>
        <v>SEW</v>
      </c>
      <c r="B658" t="str">
        <f>'F_Inputs - allowance'!B658</f>
        <v>C_PR24CA15_REVOPEX_NPC_WWN</v>
      </c>
      <c r="C658" t="str">
        <f>'F_Inputs - allowance'!C658</f>
        <v>DS &amp; diversions - revenues for opex spend - non-price control - WWN</v>
      </c>
      <c r="D658" t="str">
        <f>'F_Inputs - allowance'!D658</f>
        <v>£m</v>
      </c>
      <c r="E658" t="str">
        <f>'F_Inputs - allowance'!E658</f>
        <v>Price Review 2024</v>
      </c>
    </row>
    <row r="659" spans="1:5">
      <c r="A659" t="str">
        <f>'F_Inputs - allowance'!A659</f>
        <v>SEW</v>
      </c>
      <c r="B659" t="str">
        <f>'F_Inputs - allowance'!B659</f>
        <v>C_PR24CA25_WR</v>
      </c>
      <c r="C659" t="str">
        <f>'F_Inputs - allowance'!C659</f>
        <v>Pension deficit recovery payments - Calculated allowance - Water resources</v>
      </c>
      <c r="D659" t="str">
        <f>'F_Inputs - allowance'!D659</f>
        <v>£m</v>
      </c>
      <c r="E659" t="str">
        <f>'F_Inputs - allowance'!E659</f>
        <v>Price Review 2024</v>
      </c>
    </row>
    <row r="660" spans="1:5">
      <c r="A660" t="str">
        <f>'F_Inputs - allowance'!A660</f>
        <v>SEW</v>
      </c>
      <c r="B660" t="str">
        <f>'F_Inputs - allowance'!B660</f>
        <v>C_PR24CA25_WN</v>
      </c>
      <c r="C660" t="str">
        <f>'F_Inputs - allowance'!C660</f>
        <v>Pension deficit recovery payments - Calculated allowance - Water network plus</v>
      </c>
      <c r="D660" t="str">
        <f>'F_Inputs - allowance'!D660</f>
        <v>£m</v>
      </c>
      <c r="E660" t="str">
        <f>'F_Inputs - allowance'!E660</f>
        <v>Price Review 2024</v>
      </c>
    </row>
    <row r="661" spans="1:5">
      <c r="A661" t="str">
        <f>'F_Inputs - allowance'!A661</f>
        <v>SEW</v>
      </c>
      <c r="B661" t="str">
        <f>'F_Inputs - allowance'!B661</f>
        <v>C_PR24CA25_W_TOT</v>
      </c>
      <c r="C661" t="str">
        <f>'F_Inputs - allowance'!C661</f>
        <v>Pension deficit recovery payments - Calculated allowance - Water total</v>
      </c>
      <c r="D661" t="str">
        <f>'F_Inputs - allowance'!D661</f>
        <v>£m</v>
      </c>
      <c r="E661" t="str">
        <f>'F_Inputs - allowance'!E661</f>
        <v>Price Review 2024</v>
      </c>
    </row>
    <row r="662" spans="1:5">
      <c r="A662" t="str">
        <f>'F_Inputs - allowance'!A662</f>
        <v>SEW</v>
      </c>
      <c r="B662" t="str">
        <f>'F_Inputs - allowance'!B662</f>
        <v>C_PR24CA25_WWN</v>
      </c>
      <c r="C662" t="str">
        <f>'F_Inputs - allowance'!C662</f>
        <v>Pension deficit recovery payments - Calculated allowance - Wastewater network plus</v>
      </c>
      <c r="D662" t="str">
        <f>'F_Inputs - allowance'!D662</f>
        <v>£m</v>
      </c>
      <c r="E662" t="str">
        <f>'F_Inputs - allowance'!E662</f>
        <v>Price Review 2024</v>
      </c>
    </row>
    <row r="663" spans="1:5">
      <c r="A663" t="str">
        <f>'F_Inputs - allowance'!A663</f>
        <v>SEW</v>
      </c>
      <c r="B663" t="str">
        <f>'F_Inputs - allowance'!B663</f>
        <v>C_PR24CA25_BIO</v>
      </c>
      <c r="C663" t="str">
        <f>'F_Inputs - allowance'!C663</f>
        <v>Pension deficit recovery payments - Calculated allowance - Bioresources</v>
      </c>
      <c r="D663" t="str">
        <f>'F_Inputs - allowance'!D663</f>
        <v>£m</v>
      </c>
      <c r="E663" t="str">
        <f>'F_Inputs - allowance'!E663</f>
        <v>Price Review 2024</v>
      </c>
    </row>
    <row r="664" spans="1:5">
      <c r="A664" t="str">
        <f>'F_Inputs - allowance'!A664</f>
        <v>SEW</v>
      </c>
      <c r="B664" t="str">
        <f>'F_Inputs - allowance'!B664</f>
        <v>C_PR24CA25_WW_TOT</v>
      </c>
      <c r="C664" t="str">
        <f>'F_Inputs - allowance'!C664</f>
        <v>Pension deficit recovery payments - Calculated allowance - Wastewater total</v>
      </c>
      <c r="D664" t="str">
        <f>'F_Inputs - allowance'!D664</f>
        <v>£m</v>
      </c>
      <c r="E664" t="str">
        <f>'F_Inputs - allowance'!E664</f>
        <v>Price Review 2024</v>
      </c>
    </row>
    <row r="665" spans="1:5">
      <c r="A665" t="str">
        <f>'F_Inputs - allowance'!A665</f>
        <v>SEW</v>
      </c>
      <c r="B665" t="str">
        <f>'F_Inputs - allowance'!B665</f>
        <v>C_PR24CA25_ADDN1</v>
      </c>
      <c r="C665" t="str">
        <f>'F_Inputs - allowance'!C665</f>
        <v>Pension deficit recovery payments - Calculated allowance - Additional control 1</v>
      </c>
      <c r="D665" t="str">
        <f>'F_Inputs - allowance'!D665</f>
        <v>£m</v>
      </c>
      <c r="E665" t="str">
        <f>'F_Inputs - allowance'!E665</f>
        <v>Price Review 2024</v>
      </c>
    </row>
    <row r="666" spans="1:5">
      <c r="A666" t="str">
        <f>'F_Inputs - allowance'!A666</f>
        <v>SEW</v>
      </c>
      <c r="B666" t="str">
        <f>'F_Inputs - allowance'!B666</f>
        <v>C_PR24CA25_ADDN2</v>
      </c>
      <c r="C666" t="str">
        <f>'F_Inputs - allowance'!C666</f>
        <v>Pension deficit recovery payments - Calculated allowance - Additional control 2</v>
      </c>
      <c r="D666" t="str">
        <f>'F_Inputs - allowance'!D666</f>
        <v>£m</v>
      </c>
      <c r="E666" t="str">
        <f>'F_Inputs - allowance'!E666</f>
        <v>Price Review 2024</v>
      </c>
    </row>
    <row r="667" spans="1:5">
      <c r="A667" t="str">
        <f>'F_Inputs - allowance'!A667</f>
        <v>SSC</v>
      </c>
      <c r="B667" t="str">
        <f>'F_Inputs - allowance'!B667</f>
        <v>PR24CA02_BASE_WR</v>
      </c>
      <c r="C667" t="str">
        <f>'F_Inputs - allowance'!C667</f>
        <v>Final modelled base cost allowance for Water Resources</v>
      </c>
      <c r="D667" t="str">
        <f>'F_Inputs - allowance'!D667</f>
        <v>£m</v>
      </c>
      <c r="E667" t="str">
        <f>'F_Inputs - allowance'!E667</f>
        <v>Price Review 2024</v>
      </c>
    </row>
    <row r="668" spans="1:5">
      <c r="A668" t="str">
        <f>'F_Inputs - allowance'!A668</f>
        <v>SSC</v>
      </c>
      <c r="B668" t="str">
        <f>'F_Inputs - allowance'!B668</f>
        <v>PR24CA02_BASE_WNP</v>
      </c>
      <c r="C668" t="str">
        <f>'F_Inputs - allowance'!C668</f>
        <v>Final modelled base cost allowance for Network Plus Water</v>
      </c>
      <c r="D668" t="str">
        <f>'F_Inputs - allowance'!D668</f>
        <v>£m</v>
      </c>
      <c r="E668" t="str">
        <f>'F_Inputs - allowance'!E668</f>
        <v>Price Review 2024</v>
      </c>
    </row>
    <row r="669" spans="1:5">
      <c r="A669" t="str">
        <f>'F_Inputs - allowance'!A669</f>
        <v>SSC</v>
      </c>
      <c r="B669" t="str">
        <f>'F_Inputs - allowance'!B669</f>
        <v>PR24CA02_BASE_WWNP</v>
      </c>
      <c r="C669" t="str">
        <f>'F_Inputs - allowance'!C669</f>
        <v>Final modelled base cost allowance for Wastewater Network Plus</v>
      </c>
      <c r="D669" t="str">
        <f>'F_Inputs - allowance'!D669</f>
        <v>£m</v>
      </c>
      <c r="E669" t="str">
        <f>'F_Inputs - allowance'!E669</f>
        <v>Price Review 2024</v>
      </c>
    </row>
    <row r="670" spans="1:5">
      <c r="A670" t="str">
        <f>'F_Inputs - allowance'!A670</f>
        <v>SSC</v>
      </c>
      <c r="B670" t="str">
        <f>'F_Inputs - allowance'!B670</f>
        <v>PR24CA02_BASE_BIO</v>
      </c>
      <c r="C670" t="str">
        <f>'F_Inputs - allowance'!C670</f>
        <v>Final modelled base cost allowance for Bioresources</v>
      </c>
      <c r="D670" t="str">
        <f>'F_Inputs - allowance'!D670</f>
        <v>£m</v>
      </c>
      <c r="E670" t="str">
        <f>'F_Inputs - allowance'!E670</f>
        <v>Price Review 2024</v>
      </c>
    </row>
    <row r="671" spans="1:5">
      <c r="A671" t="str">
        <f>'F_Inputs - allowance'!A671</f>
        <v>SSC</v>
      </c>
      <c r="B671" t="str">
        <f>'F_Inputs - allowance'!B671</f>
        <v>PR24CA14_WW_TOTAL_ENHANCEMENT_ALLOW_TOT</v>
      </c>
      <c r="C671" t="str">
        <f>'F_Inputs - allowance'!C671</f>
        <v>PR24 final wastewater enhancement totex allowance- total enhancement expenditure</v>
      </c>
      <c r="D671" t="str">
        <f>'F_Inputs - allowance'!D671</f>
        <v>£m</v>
      </c>
      <c r="E671" t="str">
        <f>'F_Inputs - allowance'!E671</f>
        <v>Price Review 2024</v>
      </c>
    </row>
    <row r="672" spans="1:5">
      <c r="A672" t="str">
        <f>'F_Inputs - allowance'!A672</f>
        <v>SSC</v>
      </c>
      <c r="B672" t="str">
        <f>'F_Inputs - allowance'!B672</f>
        <v>PR24CA14_W_TOTAL_ENHANCEMENT_ALLOW_TOT</v>
      </c>
      <c r="C672" t="str">
        <f>'F_Inputs - allowance'!C672</f>
        <v>PR24 final water enhancement totex allowance- total enhancement expenditure</v>
      </c>
      <c r="D672" t="str">
        <f>'F_Inputs - allowance'!D672</f>
        <v>£m</v>
      </c>
      <c r="E672" t="str">
        <f>'F_Inputs - allowance'!E672</f>
        <v>Price Review 2024</v>
      </c>
    </row>
    <row r="673" spans="1:5">
      <c r="A673" t="str">
        <f>'F_Inputs - allowance'!A673</f>
        <v>SSC</v>
      </c>
      <c r="B673" t="str">
        <f>'F_Inputs - allowance'!B673</f>
        <v>C_PR24CA_RR2_001ADDN1_PR24</v>
      </c>
      <c r="C673" t="str">
        <f>'F_Inputs - allowance'!C673</f>
        <v>Ofwat - Gross capital expenditure - including g&amp;c and cost sharing - real (ADDN1)</v>
      </c>
      <c r="D673" t="str">
        <f>'F_Inputs - allowance'!D673</f>
        <v>£m</v>
      </c>
      <c r="E673" t="str">
        <f>'F_Inputs - allowance'!E673</f>
        <v>Price Review 2024</v>
      </c>
    </row>
    <row r="674" spans="1:5">
      <c r="A674" t="str">
        <f>'F_Inputs - allowance'!A674</f>
        <v>SSC</v>
      </c>
      <c r="B674" t="str">
        <f>'F_Inputs - allowance'!B674</f>
        <v>C_PR24CA_RR2_002ADDN1_PR24</v>
      </c>
      <c r="C674" t="str">
        <f>'F_Inputs - allowance'!C674</f>
        <v>Ofwat - Total gross operational expenditure including cost sharing - real (ADDN1)</v>
      </c>
      <c r="D674" t="str">
        <f>'F_Inputs - allowance'!D674</f>
        <v>£m</v>
      </c>
      <c r="E674" t="str">
        <f>'F_Inputs - allowance'!E674</f>
        <v>Price Review 2024</v>
      </c>
    </row>
    <row r="675" spans="1:5">
      <c r="A675" t="str">
        <f>'F_Inputs - allowance'!A675</f>
        <v>SSC</v>
      </c>
      <c r="B675" t="str">
        <f>'F_Inputs - allowance'!B675</f>
        <v>C_PR24CA15_DSDIVCAPEX_PC_WN</v>
      </c>
      <c r="C675" t="str">
        <f>'F_Inputs - allowance'!C675</f>
        <v>DS &amp; diversions costs -WN - capex - price control total</v>
      </c>
      <c r="D675" t="str">
        <f>'F_Inputs - allowance'!D675</f>
        <v>£m</v>
      </c>
      <c r="E675" t="str">
        <f>'F_Inputs - allowance'!E675</f>
        <v>Price Review 2024</v>
      </c>
    </row>
    <row r="676" spans="1:5">
      <c r="A676" t="str">
        <f>'F_Inputs - allowance'!A676</f>
        <v>SSC</v>
      </c>
      <c r="B676" t="str">
        <f>'F_Inputs - allowance'!B676</f>
        <v>C_PR24CA15_DSDIVOPEX_PC_WN</v>
      </c>
      <c r="C676" t="str">
        <f>'F_Inputs - allowance'!C676</f>
        <v>DS &amp; diversions costs -WN - opex - price control total</v>
      </c>
      <c r="D676" t="str">
        <f>'F_Inputs - allowance'!D676</f>
        <v>£m</v>
      </c>
      <c r="E676" t="str">
        <f>'F_Inputs - allowance'!E676</f>
        <v>Price Review 2024</v>
      </c>
    </row>
    <row r="677" spans="1:5">
      <c r="A677" t="str">
        <f>'F_Inputs - allowance'!A677</f>
        <v>SSC</v>
      </c>
      <c r="B677" t="str">
        <f>'F_Inputs - allowance'!B677</f>
        <v>C_PR24CA15_DSDIVCAPEX_PC_WWN</v>
      </c>
      <c r="C677" t="str">
        <f>'F_Inputs - allowance'!C677</f>
        <v>DS &amp; diversions costs -WWN - capex - price control total</v>
      </c>
      <c r="D677" t="str">
        <f>'F_Inputs - allowance'!D677</f>
        <v>£m</v>
      </c>
      <c r="E677" t="str">
        <f>'F_Inputs - allowance'!E677</f>
        <v>Price Review 2024</v>
      </c>
    </row>
    <row r="678" spans="1:5">
      <c r="A678" t="str">
        <f>'F_Inputs - allowance'!A678</f>
        <v>SSC</v>
      </c>
      <c r="B678" t="str">
        <f>'F_Inputs - allowance'!B678</f>
        <v>C_PR24CA15_DSDIVOPEX_PC_WWN</v>
      </c>
      <c r="C678" t="str">
        <f>'F_Inputs - allowance'!C678</f>
        <v>DS &amp; diversions costs -WWN - opex - price control total</v>
      </c>
      <c r="D678" t="str">
        <f>'F_Inputs - allowance'!D678</f>
        <v>£m</v>
      </c>
      <c r="E678" t="str">
        <f>'F_Inputs - allowance'!E678</f>
        <v>Price Review 2024</v>
      </c>
    </row>
    <row r="679" spans="1:5">
      <c r="A679" t="str">
        <f>'F_Inputs - allowance'!A679</f>
        <v>SSC</v>
      </c>
      <c r="B679" t="str">
        <f>'F_Inputs - allowance'!B679</f>
        <v>C_PR24CA15_DSDIVCAPEX_NPC_WN</v>
      </c>
      <c r="C679" t="str">
        <f>'F_Inputs - allowance'!C679</f>
        <v>DS &amp; diversions costs -WN - capex - non-price control total</v>
      </c>
      <c r="D679" t="str">
        <f>'F_Inputs - allowance'!D679</f>
        <v>£m</v>
      </c>
      <c r="E679" t="str">
        <f>'F_Inputs - allowance'!E679</f>
        <v>Price Review 2024</v>
      </c>
    </row>
    <row r="680" spans="1:5">
      <c r="A680" t="str">
        <f>'F_Inputs - allowance'!A680</f>
        <v>SSC</v>
      </c>
      <c r="B680" t="str">
        <f>'F_Inputs - allowance'!B680</f>
        <v>C_PR24CA15_DSDIVOPEX_NPC_WN</v>
      </c>
      <c r="C680" t="str">
        <f>'F_Inputs - allowance'!C680</f>
        <v>DS &amp; diversions costs -WN - opex - non-price control total</v>
      </c>
      <c r="D680" t="str">
        <f>'F_Inputs - allowance'!D680</f>
        <v>£m</v>
      </c>
      <c r="E680" t="str">
        <f>'F_Inputs - allowance'!E680</f>
        <v>Price Review 2024</v>
      </c>
    </row>
    <row r="681" spans="1:5">
      <c r="A681" t="str">
        <f>'F_Inputs - allowance'!A681</f>
        <v>SSC</v>
      </c>
      <c r="B681" t="str">
        <f>'F_Inputs - allowance'!B681</f>
        <v>C_PR24CA15_DSDIVCAPEX_NPC_WWN</v>
      </c>
      <c r="C681" t="str">
        <f>'F_Inputs - allowance'!C681</f>
        <v>DS &amp; diversions costs -WWN - capex - non-price control total</v>
      </c>
      <c r="D681" t="str">
        <f>'F_Inputs - allowance'!D681</f>
        <v>£m</v>
      </c>
      <c r="E681" t="str">
        <f>'F_Inputs - allowance'!E681</f>
        <v>Price Review 2024</v>
      </c>
    </row>
    <row r="682" spans="1:5">
      <c r="A682" t="str">
        <f>'F_Inputs - allowance'!A682</f>
        <v>SSC</v>
      </c>
      <c r="B682" t="str">
        <f>'F_Inputs - allowance'!B682</f>
        <v>C_PR24CA15_DSDIVOPEX_NPC_WWN</v>
      </c>
      <c r="C682" t="str">
        <f>'F_Inputs - allowance'!C682</f>
        <v>DS &amp; diversions costs -WWN - opex - non-price control total</v>
      </c>
      <c r="D682" t="str">
        <f>'F_Inputs - allowance'!D682</f>
        <v>£m</v>
      </c>
      <c r="E682" t="str">
        <f>'F_Inputs - allowance'!E682</f>
        <v>Price Review 2024</v>
      </c>
    </row>
    <row r="683" spans="1:5">
      <c r="A683" t="str">
        <f>'F_Inputs - allowance'!A683</f>
        <v>SSC</v>
      </c>
      <c r="B683" t="str">
        <f>'F_Inputs - allowance'!B683</f>
        <v>C_PR24CA15_3PCAPEX_PC_WR</v>
      </c>
      <c r="C683" t="str">
        <f>'F_Inputs - allowance'!C683</f>
        <v>Third party services costs - WR - capex - price control</v>
      </c>
      <c r="D683" t="str">
        <f>'F_Inputs - allowance'!D683</f>
        <v>£m</v>
      </c>
      <c r="E683" t="str">
        <f>'F_Inputs - allowance'!E683</f>
        <v>Price Review 2024</v>
      </c>
    </row>
    <row r="684" spans="1:5">
      <c r="A684" t="str">
        <f>'F_Inputs - allowance'!A684</f>
        <v>SSC</v>
      </c>
      <c r="B684" t="str">
        <f>'F_Inputs - allowance'!B684</f>
        <v>C_PR24CA15_3POPEX_PC_WR</v>
      </c>
      <c r="C684" t="str">
        <f>'F_Inputs - allowance'!C684</f>
        <v>Third party services costs - WR - opex - price control</v>
      </c>
      <c r="D684" t="str">
        <f>'F_Inputs - allowance'!D684</f>
        <v>£m</v>
      </c>
      <c r="E684" t="str">
        <f>'F_Inputs - allowance'!E684</f>
        <v>Price Review 2024</v>
      </c>
    </row>
    <row r="685" spans="1:5">
      <c r="A685" t="str">
        <f>'F_Inputs - allowance'!A685</f>
        <v>SSC</v>
      </c>
      <c r="B685" t="str">
        <f>'F_Inputs - allowance'!B685</f>
        <v>C_PR24CA15_3PCAPEX_PC_WN</v>
      </c>
      <c r="C685" t="str">
        <f>'F_Inputs - allowance'!C685</f>
        <v>Third party services costs - WN - capex - price control</v>
      </c>
      <c r="D685" t="str">
        <f>'F_Inputs - allowance'!D685</f>
        <v>£m</v>
      </c>
      <c r="E685" t="str">
        <f>'F_Inputs - allowance'!E685</f>
        <v>Price Review 2024</v>
      </c>
    </row>
    <row r="686" spans="1:5">
      <c r="A686" t="str">
        <f>'F_Inputs - allowance'!A686</f>
        <v>SSC</v>
      </c>
      <c r="B686" t="str">
        <f>'F_Inputs - allowance'!B686</f>
        <v>C_PR24CA15_3POPEX_PC_WN</v>
      </c>
      <c r="C686" t="str">
        <f>'F_Inputs - allowance'!C686</f>
        <v>Third party services costs - WN - opex - price control</v>
      </c>
      <c r="D686" t="str">
        <f>'F_Inputs - allowance'!D686</f>
        <v>£m</v>
      </c>
      <c r="E686" t="str">
        <f>'F_Inputs - allowance'!E686</f>
        <v>Price Review 2024</v>
      </c>
    </row>
    <row r="687" spans="1:5">
      <c r="A687" t="str">
        <f>'F_Inputs - allowance'!A687</f>
        <v>SSC</v>
      </c>
      <c r="B687" t="str">
        <f>'F_Inputs - allowance'!B687</f>
        <v>C_PR24CA15_3PCAPEX_PC_WWN</v>
      </c>
      <c r="C687" t="str">
        <f>'F_Inputs - allowance'!C687</f>
        <v>Third party services costs - WWN - capex - price control</v>
      </c>
      <c r="D687" t="str">
        <f>'F_Inputs - allowance'!D687</f>
        <v>£m</v>
      </c>
      <c r="E687" t="str">
        <f>'F_Inputs - allowance'!E687</f>
        <v>Price Review 2024</v>
      </c>
    </row>
    <row r="688" spans="1:5">
      <c r="A688" t="str">
        <f>'F_Inputs - allowance'!A688</f>
        <v>SSC</v>
      </c>
      <c r="B688" t="str">
        <f>'F_Inputs - allowance'!B688</f>
        <v>C_PR24CA15_3POPEX_PC_WWN</v>
      </c>
      <c r="C688" t="str">
        <f>'F_Inputs - allowance'!C688</f>
        <v>Third party services costs - WWN - opex - price control</v>
      </c>
      <c r="D688" t="str">
        <f>'F_Inputs - allowance'!D688</f>
        <v>£m</v>
      </c>
      <c r="E688" t="str">
        <f>'F_Inputs - allowance'!E688</f>
        <v>Price Review 2024</v>
      </c>
    </row>
    <row r="689" spans="1:5">
      <c r="A689" t="str">
        <f>'F_Inputs - allowance'!A689</f>
        <v>SSC</v>
      </c>
      <c r="B689" t="str">
        <f>'F_Inputs - allowance'!B689</f>
        <v>C_PR24CA15_3PCAPEX_NPC_WR</v>
      </c>
      <c r="C689" t="str">
        <f>'F_Inputs - allowance'!C689</f>
        <v>Third party services costs - WR - capex - non-price control</v>
      </c>
      <c r="D689" t="str">
        <f>'F_Inputs - allowance'!D689</f>
        <v>£m</v>
      </c>
      <c r="E689" t="str">
        <f>'F_Inputs - allowance'!E689</f>
        <v>Price Review 2024</v>
      </c>
    </row>
    <row r="690" spans="1:5">
      <c r="A690" t="str">
        <f>'F_Inputs - allowance'!A690</f>
        <v>SSC</v>
      </c>
      <c r="B690" t="str">
        <f>'F_Inputs - allowance'!B690</f>
        <v>C_PR24CA15_3POPEX_NPC_WR</v>
      </c>
      <c r="C690" t="str">
        <f>'F_Inputs - allowance'!C690</f>
        <v>Third party services costs - WR - opex - non-price control</v>
      </c>
      <c r="D690" t="str">
        <f>'F_Inputs - allowance'!D690</f>
        <v>£m</v>
      </c>
      <c r="E690" t="str">
        <f>'F_Inputs - allowance'!E690</f>
        <v>Price Review 2024</v>
      </c>
    </row>
    <row r="691" spans="1:5">
      <c r="A691" t="str">
        <f>'F_Inputs - allowance'!A691</f>
        <v>SSC</v>
      </c>
      <c r="B691" t="str">
        <f>'F_Inputs - allowance'!B691</f>
        <v>C_PR24CA15_3PCAPEX_NPC_WN</v>
      </c>
      <c r="C691" t="str">
        <f>'F_Inputs - allowance'!C691</f>
        <v>Third party services costs - WN - capex - non-price control</v>
      </c>
      <c r="D691" t="str">
        <f>'F_Inputs - allowance'!D691</f>
        <v>£m</v>
      </c>
      <c r="E691" t="str">
        <f>'F_Inputs - allowance'!E691</f>
        <v>Price Review 2024</v>
      </c>
    </row>
    <row r="692" spans="1:5">
      <c r="A692" t="str">
        <f>'F_Inputs - allowance'!A692</f>
        <v>SSC</v>
      </c>
      <c r="B692" t="str">
        <f>'F_Inputs - allowance'!B692</f>
        <v>C_PR24CA15_3POPEX_NPC_WN</v>
      </c>
      <c r="C692" t="str">
        <f>'F_Inputs - allowance'!C692</f>
        <v>Third party services costs - WN - opex - non-price control</v>
      </c>
      <c r="D692" t="str">
        <f>'F_Inputs - allowance'!D692</f>
        <v>£m</v>
      </c>
      <c r="E692" t="str">
        <f>'F_Inputs - allowance'!E692</f>
        <v>Price Review 2024</v>
      </c>
    </row>
    <row r="693" spans="1:5">
      <c r="A693" t="str">
        <f>'F_Inputs - allowance'!A693</f>
        <v>SSC</v>
      </c>
      <c r="B693" t="str">
        <f>'F_Inputs - allowance'!B693</f>
        <v>C_PR24CA15_3PCAPEX_NPC_WWN</v>
      </c>
      <c r="C693" t="str">
        <f>'F_Inputs - allowance'!C693</f>
        <v>Third party services costs - WWN - capex - non-price control</v>
      </c>
      <c r="D693" t="str">
        <f>'F_Inputs - allowance'!D693</f>
        <v>£m</v>
      </c>
      <c r="E693" t="str">
        <f>'F_Inputs - allowance'!E693</f>
        <v>Price Review 2024</v>
      </c>
    </row>
    <row r="694" spans="1:5">
      <c r="A694" t="str">
        <f>'F_Inputs - allowance'!A694</f>
        <v>SSC</v>
      </c>
      <c r="B694" t="str">
        <f>'F_Inputs - allowance'!B694</f>
        <v>C_PR24CA15_3POPEX_NPC_WWN</v>
      </c>
      <c r="C694" t="str">
        <f>'F_Inputs - allowance'!C694</f>
        <v>Third party services costs - WWN - opex - non-price control</v>
      </c>
      <c r="D694" t="str">
        <f>'F_Inputs - allowance'!D694</f>
        <v>£m</v>
      </c>
      <c r="E694" t="str">
        <f>'F_Inputs - allowance'!E694</f>
        <v>Price Review 2024</v>
      </c>
    </row>
    <row r="695" spans="1:5">
      <c r="A695" t="str">
        <f>'F_Inputs - allowance'!A695</f>
        <v>SSC</v>
      </c>
      <c r="B695" t="str">
        <f>'F_Inputs - allowance'!B695</f>
        <v>C_PR24CA15_REVCAPEX_PC_WN</v>
      </c>
      <c r="C695" t="str">
        <f>'F_Inputs - allowance'!C695</f>
        <v>DS &amp; diversions - revenues for capex spend - price control - WN</v>
      </c>
      <c r="D695" t="str">
        <f>'F_Inputs - allowance'!D695</f>
        <v>£m</v>
      </c>
      <c r="E695" t="str">
        <f>'F_Inputs - allowance'!E695</f>
        <v>Price Review 2024</v>
      </c>
    </row>
    <row r="696" spans="1:5">
      <c r="A696" t="str">
        <f>'F_Inputs - allowance'!A696</f>
        <v>SSC</v>
      </c>
      <c r="B696" t="str">
        <f>'F_Inputs - allowance'!B696</f>
        <v>C_PR24CA15_REVCAPEX_NPC_WN</v>
      </c>
      <c r="C696" t="str">
        <f>'F_Inputs - allowance'!C696</f>
        <v>DS &amp; diversions - revenues for capex spend - non-price control - WN</v>
      </c>
      <c r="D696" t="str">
        <f>'F_Inputs - allowance'!D696</f>
        <v>£m</v>
      </c>
      <c r="E696" t="str">
        <f>'F_Inputs - allowance'!E696</f>
        <v>Price Review 2024</v>
      </c>
    </row>
    <row r="697" spans="1:5">
      <c r="A697" t="str">
        <f>'F_Inputs - allowance'!A697</f>
        <v>SSC</v>
      </c>
      <c r="B697" t="str">
        <f>'F_Inputs - allowance'!B697</f>
        <v>C_PR24CA15_REVOPEX_PC_WN</v>
      </c>
      <c r="C697" t="str">
        <f>'F_Inputs - allowance'!C697</f>
        <v>DS &amp; diversions - revenues for opex spend - price control - WN</v>
      </c>
      <c r="D697" t="str">
        <f>'F_Inputs - allowance'!D697</f>
        <v>£m</v>
      </c>
      <c r="E697" t="str">
        <f>'F_Inputs - allowance'!E697</f>
        <v>Price Review 2024</v>
      </c>
    </row>
    <row r="698" spans="1:5">
      <c r="A698" t="str">
        <f>'F_Inputs - allowance'!A698</f>
        <v>SSC</v>
      </c>
      <c r="B698" t="str">
        <f>'F_Inputs - allowance'!B698</f>
        <v>C_PR24CA15_REVOPEX_NPC_WN</v>
      </c>
      <c r="C698" t="str">
        <f>'F_Inputs - allowance'!C698</f>
        <v>DS &amp; diversions - revenues for opex spend - non-price control - WN</v>
      </c>
      <c r="D698" t="str">
        <f>'F_Inputs - allowance'!D698</f>
        <v>£m</v>
      </c>
      <c r="E698" t="str">
        <f>'F_Inputs - allowance'!E698</f>
        <v>Price Review 2024</v>
      </c>
    </row>
    <row r="699" spans="1:5">
      <c r="A699" t="str">
        <f>'F_Inputs - allowance'!A699</f>
        <v>SSC</v>
      </c>
      <c r="B699" t="str">
        <f>'F_Inputs - allowance'!B699</f>
        <v>C_PR24CA15_REVCAPEX_PC_WWN</v>
      </c>
      <c r="C699" t="str">
        <f>'F_Inputs - allowance'!C699</f>
        <v>DS &amp; diversions - revenues for capex spend - price control - WWN</v>
      </c>
      <c r="D699" t="str">
        <f>'F_Inputs - allowance'!D699</f>
        <v>£m</v>
      </c>
      <c r="E699" t="str">
        <f>'F_Inputs - allowance'!E699</f>
        <v>Price Review 2024</v>
      </c>
    </row>
    <row r="700" spans="1:5">
      <c r="A700" t="str">
        <f>'F_Inputs - allowance'!A700</f>
        <v>SSC</v>
      </c>
      <c r="B700" t="str">
        <f>'F_Inputs - allowance'!B700</f>
        <v>C_PR24CA15_REVCAPEX_NPC_WWN</v>
      </c>
      <c r="C700" t="str">
        <f>'F_Inputs - allowance'!C700</f>
        <v>DS &amp; diversions - revenues for capex spend - non-price control - WWN</v>
      </c>
      <c r="D700" t="str">
        <f>'F_Inputs - allowance'!D700</f>
        <v>£m</v>
      </c>
      <c r="E700" t="str">
        <f>'F_Inputs - allowance'!E700</f>
        <v>Price Review 2024</v>
      </c>
    </row>
    <row r="701" spans="1:5">
      <c r="A701" t="str">
        <f>'F_Inputs - allowance'!A701</f>
        <v>SSC</v>
      </c>
      <c r="B701" t="str">
        <f>'F_Inputs - allowance'!B701</f>
        <v>C_PR24CA15_REVOPEX_PC_WWN</v>
      </c>
      <c r="C701" t="str">
        <f>'F_Inputs - allowance'!C701</f>
        <v>DS &amp; diversions - revenues for opex spend - price control - WWN</v>
      </c>
      <c r="D701" t="str">
        <f>'F_Inputs - allowance'!D701</f>
        <v>£m</v>
      </c>
      <c r="E701" t="str">
        <f>'F_Inputs - allowance'!E701</f>
        <v>Price Review 2024</v>
      </c>
    </row>
    <row r="702" spans="1:5">
      <c r="A702" t="str">
        <f>'F_Inputs - allowance'!A702</f>
        <v>SSC</v>
      </c>
      <c r="B702" t="str">
        <f>'F_Inputs - allowance'!B702</f>
        <v>C_PR24CA15_REVOPEX_NPC_WWN</v>
      </c>
      <c r="C702" t="str">
        <f>'F_Inputs - allowance'!C702</f>
        <v>DS &amp; diversions - revenues for opex spend - non-price control - WWN</v>
      </c>
      <c r="D702" t="str">
        <f>'F_Inputs - allowance'!D702</f>
        <v>£m</v>
      </c>
      <c r="E702" t="str">
        <f>'F_Inputs - allowance'!E702</f>
        <v>Price Review 2024</v>
      </c>
    </row>
    <row r="703" spans="1:5">
      <c r="A703" t="str">
        <f>'F_Inputs - allowance'!A703</f>
        <v>SSC</v>
      </c>
      <c r="B703" t="str">
        <f>'F_Inputs - allowance'!B703</f>
        <v>C_PR24CA25_WR</v>
      </c>
      <c r="C703" t="str">
        <f>'F_Inputs - allowance'!C703</f>
        <v>Pension deficit recovery payments - Calculated allowance - Water resources</v>
      </c>
      <c r="D703" t="str">
        <f>'F_Inputs - allowance'!D703</f>
        <v>£m</v>
      </c>
      <c r="E703" t="str">
        <f>'F_Inputs - allowance'!E703</f>
        <v>Price Review 2024</v>
      </c>
    </row>
    <row r="704" spans="1:5">
      <c r="A704" t="str">
        <f>'F_Inputs - allowance'!A704</f>
        <v>SSC</v>
      </c>
      <c r="B704" t="str">
        <f>'F_Inputs - allowance'!B704</f>
        <v>C_PR24CA25_WN</v>
      </c>
      <c r="C704" t="str">
        <f>'F_Inputs - allowance'!C704</f>
        <v>Pension deficit recovery payments - Calculated allowance - Water network plus</v>
      </c>
      <c r="D704" t="str">
        <f>'F_Inputs - allowance'!D704</f>
        <v>£m</v>
      </c>
      <c r="E704" t="str">
        <f>'F_Inputs - allowance'!E704</f>
        <v>Price Review 2024</v>
      </c>
    </row>
    <row r="705" spans="1:5">
      <c r="A705" t="str">
        <f>'F_Inputs - allowance'!A705</f>
        <v>SSC</v>
      </c>
      <c r="B705" t="str">
        <f>'F_Inputs - allowance'!B705</f>
        <v>C_PR24CA25_W_TOT</v>
      </c>
      <c r="C705" t="str">
        <f>'F_Inputs - allowance'!C705</f>
        <v>Pension deficit recovery payments - Calculated allowance - Water total</v>
      </c>
      <c r="D705" t="str">
        <f>'F_Inputs - allowance'!D705</f>
        <v>£m</v>
      </c>
      <c r="E705" t="str">
        <f>'F_Inputs - allowance'!E705</f>
        <v>Price Review 2024</v>
      </c>
    </row>
    <row r="706" spans="1:5">
      <c r="A706" t="str">
        <f>'F_Inputs - allowance'!A706</f>
        <v>SSC</v>
      </c>
      <c r="B706" t="str">
        <f>'F_Inputs - allowance'!B706</f>
        <v>C_PR24CA25_WWN</v>
      </c>
      <c r="C706" t="str">
        <f>'F_Inputs - allowance'!C706</f>
        <v>Pension deficit recovery payments - Calculated allowance - Wastewater network plus</v>
      </c>
      <c r="D706" t="str">
        <f>'F_Inputs - allowance'!D706</f>
        <v>£m</v>
      </c>
      <c r="E706" t="str">
        <f>'F_Inputs - allowance'!E706</f>
        <v>Price Review 2024</v>
      </c>
    </row>
    <row r="707" spans="1:5">
      <c r="A707" t="str">
        <f>'F_Inputs - allowance'!A707</f>
        <v>SSC</v>
      </c>
      <c r="B707" t="str">
        <f>'F_Inputs - allowance'!B707</f>
        <v>C_PR24CA25_BIO</v>
      </c>
      <c r="C707" t="str">
        <f>'F_Inputs - allowance'!C707</f>
        <v>Pension deficit recovery payments - Calculated allowance - Bioresources</v>
      </c>
      <c r="D707" t="str">
        <f>'F_Inputs - allowance'!D707</f>
        <v>£m</v>
      </c>
      <c r="E707" t="str">
        <f>'F_Inputs - allowance'!E707</f>
        <v>Price Review 2024</v>
      </c>
    </row>
    <row r="708" spans="1:5">
      <c r="A708" t="str">
        <f>'F_Inputs - allowance'!A708</f>
        <v>SSC</v>
      </c>
      <c r="B708" t="str">
        <f>'F_Inputs - allowance'!B708</f>
        <v>C_PR24CA25_WW_TOT</v>
      </c>
      <c r="C708" t="str">
        <f>'F_Inputs - allowance'!C708</f>
        <v>Pension deficit recovery payments - Calculated allowance - Wastewater total</v>
      </c>
      <c r="D708" t="str">
        <f>'F_Inputs - allowance'!D708</f>
        <v>£m</v>
      </c>
      <c r="E708" t="str">
        <f>'F_Inputs - allowance'!E708</f>
        <v>Price Review 2024</v>
      </c>
    </row>
    <row r="709" spans="1:5">
      <c r="A709" t="str">
        <f>'F_Inputs - allowance'!A709</f>
        <v>SSC</v>
      </c>
      <c r="B709" t="str">
        <f>'F_Inputs - allowance'!B709</f>
        <v>C_PR24CA25_ADDN1</v>
      </c>
      <c r="C709" t="str">
        <f>'F_Inputs - allowance'!C709</f>
        <v>Pension deficit recovery payments - Calculated allowance - Additional control 1</v>
      </c>
      <c r="D709" t="str">
        <f>'F_Inputs - allowance'!D709</f>
        <v>£m</v>
      </c>
      <c r="E709" t="str">
        <f>'F_Inputs - allowance'!E709</f>
        <v>Price Review 2024</v>
      </c>
    </row>
    <row r="710" spans="1:5">
      <c r="A710" t="str">
        <f>'F_Inputs - allowance'!A710</f>
        <v>SSC</v>
      </c>
      <c r="B710" t="str">
        <f>'F_Inputs - allowance'!B710</f>
        <v>C_PR24CA25_ADDN2</v>
      </c>
      <c r="C710" t="str">
        <f>'F_Inputs - allowance'!C710</f>
        <v>Pension deficit recovery payments - Calculated allowance - Additional control 2</v>
      </c>
      <c r="D710" t="str">
        <f>'F_Inputs - allowance'!D710</f>
        <v>£m</v>
      </c>
      <c r="E710" t="str">
        <f>'F_Inputs - allowance'!E710</f>
        <v>Price Review 2024</v>
      </c>
    </row>
    <row r="711" spans="1:5">
      <c r="A711" t="str">
        <f>'F_Inputs - allowance'!A711</f>
        <v>SES</v>
      </c>
      <c r="B711" t="str">
        <f>'F_Inputs - allowance'!B711</f>
        <v>PR24CA02_BASE_WR</v>
      </c>
      <c r="C711" t="str">
        <f>'F_Inputs - allowance'!C711</f>
        <v>Final modelled base cost allowance for Water Resources</v>
      </c>
      <c r="D711" t="str">
        <f>'F_Inputs - allowance'!D711</f>
        <v>£m</v>
      </c>
      <c r="E711" t="str">
        <f>'F_Inputs - allowance'!E711</f>
        <v>Price Review 2024</v>
      </c>
    </row>
    <row r="712" spans="1:5">
      <c r="A712" t="str">
        <f>'F_Inputs - allowance'!A712</f>
        <v>SES</v>
      </c>
      <c r="B712" t="str">
        <f>'F_Inputs - allowance'!B712</f>
        <v>PR24CA02_BASE_WNP</v>
      </c>
      <c r="C712" t="str">
        <f>'F_Inputs - allowance'!C712</f>
        <v>Final modelled base cost allowance for Network Plus Water</v>
      </c>
      <c r="D712" t="str">
        <f>'F_Inputs - allowance'!D712</f>
        <v>£m</v>
      </c>
      <c r="E712" t="str">
        <f>'F_Inputs - allowance'!E712</f>
        <v>Price Review 2024</v>
      </c>
    </row>
    <row r="713" spans="1:5">
      <c r="A713" t="str">
        <f>'F_Inputs - allowance'!A713</f>
        <v>SES</v>
      </c>
      <c r="B713" t="str">
        <f>'F_Inputs - allowance'!B713</f>
        <v>PR24CA02_BASE_WWNP</v>
      </c>
      <c r="C713" t="str">
        <f>'F_Inputs - allowance'!C713</f>
        <v>Final modelled base cost allowance for Wastewater Network Plus</v>
      </c>
      <c r="D713" t="str">
        <f>'F_Inputs - allowance'!D713</f>
        <v>£m</v>
      </c>
      <c r="E713" t="str">
        <f>'F_Inputs - allowance'!E713</f>
        <v>Price Review 2024</v>
      </c>
    </row>
    <row r="714" spans="1:5">
      <c r="A714" t="str">
        <f>'F_Inputs - allowance'!A714</f>
        <v>SES</v>
      </c>
      <c r="B714" t="str">
        <f>'F_Inputs - allowance'!B714</f>
        <v>PR24CA02_BASE_BIO</v>
      </c>
      <c r="C714" t="str">
        <f>'F_Inputs - allowance'!C714</f>
        <v>Final modelled base cost allowance for Bioresources</v>
      </c>
      <c r="D714" t="str">
        <f>'F_Inputs - allowance'!D714</f>
        <v>£m</v>
      </c>
      <c r="E714" t="str">
        <f>'F_Inputs - allowance'!E714</f>
        <v>Price Review 2024</v>
      </c>
    </row>
    <row r="715" spans="1:5">
      <c r="A715" t="str">
        <f>'F_Inputs - allowance'!A715</f>
        <v>SES</v>
      </c>
      <c r="B715" t="str">
        <f>'F_Inputs - allowance'!B715</f>
        <v>PR24CA14_WW_TOTAL_ENHANCEMENT_ALLOW_TOT</v>
      </c>
      <c r="C715" t="str">
        <f>'F_Inputs - allowance'!C715</f>
        <v>PR24 final wastewater enhancement totex allowance- total enhancement expenditure</v>
      </c>
      <c r="D715" t="str">
        <f>'F_Inputs - allowance'!D715</f>
        <v>£m</v>
      </c>
      <c r="E715" t="str">
        <f>'F_Inputs - allowance'!E715</f>
        <v>Price Review 2024</v>
      </c>
    </row>
    <row r="716" spans="1:5">
      <c r="A716" t="str">
        <f>'F_Inputs - allowance'!A716</f>
        <v>SES</v>
      </c>
      <c r="B716" t="str">
        <f>'F_Inputs - allowance'!B716</f>
        <v>PR24CA14_W_TOTAL_ENHANCEMENT_ALLOW_TOT</v>
      </c>
      <c r="C716" t="str">
        <f>'F_Inputs - allowance'!C716</f>
        <v>PR24 final water enhancement totex allowance- total enhancement expenditure</v>
      </c>
      <c r="D716" t="str">
        <f>'F_Inputs - allowance'!D716</f>
        <v>£m</v>
      </c>
      <c r="E716" t="str">
        <f>'F_Inputs - allowance'!E716</f>
        <v>Price Review 2024</v>
      </c>
    </row>
    <row r="717" spans="1:5">
      <c r="A717" t="str">
        <f>'F_Inputs - allowance'!A717</f>
        <v>SES</v>
      </c>
      <c r="B717" t="str">
        <f>'F_Inputs - allowance'!B717</f>
        <v>C_PR24CA_RR2_001ADDN1_PR24</v>
      </c>
      <c r="C717" t="str">
        <f>'F_Inputs - allowance'!C717</f>
        <v>Ofwat - Gross capital expenditure - including g&amp;c and cost sharing - real (ADDN1)</v>
      </c>
      <c r="D717" t="str">
        <f>'F_Inputs - allowance'!D717</f>
        <v>£m</v>
      </c>
      <c r="E717" t="str">
        <f>'F_Inputs - allowance'!E717</f>
        <v>Price Review 2024</v>
      </c>
    </row>
    <row r="718" spans="1:5">
      <c r="A718" t="str">
        <f>'F_Inputs - allowance'!A718</f>
        <v>SES</v>
      </c>
      <c r="B718" t="str">
        <f>'F_Inputs - allowance'!B718</f>
        <v>C_PR24CA_RR2_002ADDN1_PR24</v>
      </c>
      <c r="C718" t="str">
        <f>'F_Inputs - allowance'!C718</f>
        <v>Ofwat - Total gross operational expenditure including cost sharing - real (ADDN1)</v>
      </c>
      <c r="D718" t="str">
        <f>'F_Inputs - allowance'!D718</f>
        <v>£m</v>
      </c>
      <c r="E718" t="str">
        <f>'F_Inputs - allowance'!E718</f>
        <v>Price Review 2024</v>
      </c>
    </row>
    <row r="719" spans="1:5">
      <c r="A719" t="str">
        <f>'F_Inputs - allowance'!A719</f>
        <v>SES</v>
      </c>
      <c r="B719" t="str">
        <f>'F_Inputs - allowance'!B719</f>
        <v>C_PR24CA15_DSDIVCAPEX_PC_WN</v>
      </c>
      <c r="C719" t="str">
        <f>'F_Inputs - allowance'!C719</f>
        <v>DS &amp; diversions costs -WN - capex - price control total</v>
      </c>
      <c r="D719" t="str">
        <f>'F_Inputs - allowance'!D719</f>
        <v>£m</v>
      </c>
      <c r="E719" t="str">
        <f>'F_Inputs - allowance'!E719</f>
        <v>Price Review 2024</v>
      </c>
    </row>
    <row r="720" spans="1:5">
      <c r="A720" t="str">
        <f>'F_Inputs - allowance'!A720</f>
        <v>SES</v>
      </c>
      <c r="B720" t="str">
        <f>'F_Inputs - allowance'!B720</f>
        <v>C_PR24CA15_DSDIVOPEX_PC_WN</v>
      </c>
      <c r="C720" t="str">
        <f>'F_Inputs - allowance'!C720</f>
        <v>DS &amp; diversions costs -WN - opex - price control total</v>
      </c>
      <c r="D720" t="str">
        <f>'F_Inputs - allowance'!D720</f>
        <v>£m</v>
      </c>
      <c r="E720" t="str">
        <f>'F_Inputs - allowance'!E720</f>
        <v>Price Review 2024</v>
      </c>
    </row>
    <row r="721" spans="1:5">
      <c r="A721" t="str">
        <f>'F_Inputs - allowance'!A721</f>
        <v>SES</v>
      </c>
      <c r="B721" t="str">
        <f>'F_Inputs - allowance'!B721</f>
        <v>C_PR24CA15_DSDIVCAPEX_PC_WWN</v>
      </c>
      <c r="C721" t="str">
        <f>'F_Inputs - allowance'!C721</f>
        <v>DS &amp; diversions costs -WWN - capex - price control total</v>
      </c>
      <c r="D721" t="str">
        <f>'F_Inputs - allowance'!D721</f>
        <v>£m</v>
      </c>
      <c r="E721" t="str">
        <f>'F_Inputs - allowance'!E721</f>
        <v>Price Review 2024</v>
      </c>
    </row>
    <row r="722" spans="1:5">
      <c r="A722" t="str">
        <f>'F_Inputs - allowance'!A722</f>
        <v>SES</v>
      </c>
      <c r="B722" t="str">
        <f>'F_Inputs - allowance'!B722</f>
        <v>C_PR24CA15_DSDIVOPEX_PC_WWN</v>
      </c>
      <c r="C722" t="str">
        <f>'F_Inputs - allowance'!C722</f>
        <v>DS &amp; diversions costs -WWN - opex - price control total</v>
      </c>
      <c r="D722" t="str">
        <f>'F_Inputs - allowance'!D722</f>
        <v>£m</v>
      </c>
      <c r="E722" t="str">
        <f>'F_Inputs - allowance'!E722</f>
        <v>Price Review 2024</v>
      </c>
    </row>
    <row r="723" spans="1:5">
      <c r="A723" t="str">
        <f>'F_Inputs - allowance'!A723</f>
        <v>SES</v>
      </c>
      <c r="B723" t="str">
        <f>'F_Inputs - allowance'!B723</f>
        <v>C_PR24CA15_DSDIVCAPEX_NPC_WN</v>
      </c>
      <c r="C723" t="str">
        <f>'F_Inputs - allowance'!C723</f>
        <v>DS &amp; diversions costs -WN - capex - non-price control total</v>
      </c>
      <c r="D723" t="str">
        <f>'F_Inputs - allowance'!D723</f>
        <v>£m</v>
      </c>
      <c r="E723" t="str">
        <f>'F_Inputs - allowance'!E723</f>
        <v>Price Review 2024</v>
      </c>
    </row>
    <row r="724" spans="1:5">
      <c r="A724" t="str">
        <f>'F_Inputs - allowance'!A724</f>
        <v>SES</v>
      </c>
      <c r="B724" t="str">
        <f>'F_Inputs - allowance'!B724</f>
        <v>C_PR24CA15_DSDIVOPEX_NPC_WN</v>
      </c>
      <c r="C724" t="str">
        <f>'F_Inputs - allowance'!C724</f>
        <v>DS &amp; diversions costs -WN - opex - non-price control total</v>
      </c>
      <c r="D724" t="str">
        <f>'F_Inputs - allowance'!D724</f>
        <v>£m</v>
      </c>
      <c r="E724" t="str">
        <f>'F_Inputs - allowance'!E724</f>
        <v>Price Review 2024</v>
      </c>
    </row>
    <row r="725" spans="1:5">
      <c r="A725" t="str">
        <f>'F_Inputs - allowance'!A725</f>
        <v>SES</v>
      </c>
      <c r="B725" t="str">
        <f>'F_Inputs - allowance'!B725</f>
        <v>C_PR24CA15_DSDIVCAPEX_NPC_WWN</v>
      </c>
      <c r="C725" t="str">
        <f>'F_Inputs - allowance'!C725</f>
        <v>DS &amp; diversions costs -WWN - capex - non-price control total</v>
      </c>
      <c r="D725" t="str">
        <f>'F_Inputs - allowance'!D725</f>
        <v>£m</v>
      </c>
      <c r="E725" t="str">
        <f>'F_Inputs - allowance'!E725</f>
        <v>Price Review 2024</v>
      </c>
    </row>
    <row r="726" spans="1:5">
      <c r="A726" t="str">
        <f>'F_Inputs - allowance'!A726</f>
        <v>SES</v>
      </c>
      <c r="B726" t="str">
        <f>'F_Inputs - allowance'!B726</f>
        <v>C_PR24CA15_DSDIVOPEX_NPC_WWN</v>
      </c>
      <c r="C726" t="str">
        <f>'F_Inputs - allowance'!C726</f>
        <v>DS &amp; diversions costs -WWN - opex - non-price control total</v>
      </c>
      <c r="D726" t="str">
        <f>'F_Inputs - allowance'!D726</f>
        <v>£m</v>
      </c>
      <c r="E726" t="str">
        <f>'F_Inputs - allowance'!E726</f>
        <v>Price Review 2024</v>
      </c>
    </row>
    <row r="727" spans="1:5">
      <c r="A727" t="str">
        <f>'F_Inputs - allowance'!A727</f>
        <v>SES</v>
      </c>
      <c r="B727" t="str">
        <f>'F_Inputs - allowance'!B727</f>
        <v>C_PR24CA15_3PCAPEX_PC_WR</v>
      </c>
      <c r="C727" t="str">
        <f>'F_Inputs - allowance'!C727</f>
        <v>Third party services costs - WR - capex - price control</v>
      </c>
      <c r="D727" t="str">
        <f>'F_Inputs - allowance'!D727</f>
        <v>£m</v>
      </c>
      <c r="E727" t="str">
        <f>'F_Inputs - allowance'!E727</f>
        <v>Price Review 2024</v>
      </c>
    </row>
    <row r="728" spans="1:5">
      <c r="A728" t="str">
        <f>'F_Inputs - allowance'!A728</f>
        <v>SES</v>
      </c>
      <c r="B728" t="str">
        <f>'F_Inputs - allowance'!B728</f>
        <v>C_PR24CA15_3POPEX_PC_WR</v>
      </c>
      <c r="C728" t="str">
        <f>'F_Inputs - allowance'!C728</f>
        <v>Third party services costs - WR - opex - price control</v>
      </c>
      <c r="D728" t="str">
        <f>'F_Inputs - allowance'!D728</f>
        <v>£m</v>
      </c>
      <c r="E728" t="str">
        <f>'F_Inputs - allowance'!E728</f>
        <v>Price Review 2024</v>
      </c>
    </row>
    <row r="729" spans="1:5">
      <c r="A729" t="str">
        <f>'F_Inputs - allowance'!A729</f>
        <v>SES</v>
      </c>
      <c r="B729" t="str">
        <f>'F_Inputs - allowance'!B729</f>
        <v>C_PR24CA15_3PCAPEX_PC_WN</v>
      </c>
      <c r="C729" t="str">
        <f>'F_Inputs - allowance'!C729</f>
        <v>Third party services costs - WN - capex - price control</v>
      </c>
      <c r="D729" t="str">
        <f>'F_Inputs - allowance'!D729</f>
        <v>£m</v>
      </c>
      <c r="E729" t="str">
        <f>'F_Inputs - allowance'!E729</f>
        <v>Price Review 2024</v>
      </c>
    </row>
    <row r="730" spans="1:5">
      <c r="A730" t="str">
        <f>'F_Inputs - allowance'!A730</f>
        <v>SES</v>
      </c>
      <c r="B730" t="str">
        <f>'F_Inputs - allowance'!B730</f>
        <v>C_PR24CA15_3POPEX_PC_WN</v>
      </c>
      <c r="C730" t="str">
        <f>'F_Inputs - allowance'!C730</f>
        <v>Third party services costs - WN - opex - price control</v>
      </c>
      <c r="D730" t="str">
        <f>'F_Inputs - allowance'!D730</f>
        <v>£m</v>
      </c>
      <c r="E730" t="str">
        <f>'F_Inputs - allowance'!E730</f>
        <v>Price Review 2024</v>
      </c>
    </row>
    <row r="731" spans="1:5">
      <c r="A731" t="str">
        <f>'F_Inputs - allowance'!A731</f>
        <v>SES</v>
      </c>
      <c r="B731" t="str">
        <f>'F_Inputs - allowance'!B731</f>
        <v>C_PR24CA15_3PCAPEX_PC_WWN</v>
      </c>
      <c r="C731" t="str">
        <f>'F_Inputs - allowance'!C731</f>
        <v>Third party services costs - WWN - capex - price control</v>
      </c>
      <c r="D731" t="str">
        <f>'F_Inputs - allowance'!D731</f>
        <v>£m</v>
      </c>
      <c r="E731" t="str">
        <f>'F_Inputs - allowance'!E731</f>
        <v>Price Review 2024</v>
      </c>
    </row>
    <row r="732" spans="1:5">
      <c r="A732" t="str">
        <f>'F_Inputs - allowance'!A732</f>
        <v>SES</v>
      </c>
      <c r="B732" t="str">
        <f>'F_Inputs - allowance'!B732</f>
        <v>C_PR24CA15_3POPEX_PC_WWN</v>
      </c>
      <c r="C732" t="str">
        <f>'F_Inputs - allowance'!C732</f>
        <v>Third party services costs - WWN - opex - price control</v>
      </c>
      <c r="D732" t="str">
        <f>'F_Inputs - allowance'!D732</f>
        <v>£m</v>
      </c>
      <c r="E732" t="str">
        <f>'F_Inputs - allowance'!E732</f>
        <v>Price Review 2024</v>
      </c>
    </row>
    <row r="733" spans="1:5">
      <c r="A733" t="str">
        <f>'F_Inputs - allowance'!A733</f>
        <v>SES</v>
      </c>
      <c r="B733" t="str">
        <f>'F_Inputs - allowance'!B733</f>
        <v>C_PR24CA15_3PCAPEX_NPC_WR</v>
      </c>
      <c r="C733" t="str">
        <f>'F_Inputs - allowance'!C733</f>
        <v>Third party services costs - WR - capex - non-price control</v>
      </c>
      <c r="D733" t="str">
        <f>'F_Inputs - allowance'!D733</f>
        <v>£m</v>
      </c>
      <c r="E733" t="str">
        <f>'F_Inputs - allowance'!E733</f>
        <v>Price Review 2024</v>
      </c>
    </row>
    <row r="734" spans="1:5">
      <c r="A734" t="str">
        <f>'F_Inputs - allowance'!A734</f>
        <v>SES</v>
      </c>
      <c r="B734" t="str">
        <f>'F_Inputs - allowance'!B734</f>
        <v>C_PR24CA15_3POPEX_NPC_WR</v>
      </c>
      <c r="C734" t="str">
        <f>'F_Inputs - allowance'!C734</f>
        <v>Third party services costs - WR - opex - non-price control</v>
      </c>
      <c r="D734" t="str">
        <f>'F_Inputs - allowance'!D734</f>
        <v>£m</v>
      </c>
      <c r="E734" t="str">
        <f>'F_Inputs - allowance'!E734</f>
        <v>Price Review 2024</v>
      </c>
    </row>
    <row r="735" spans="1:5">
      <c r="A735" t="str">
        <f>'F_Inputs - allowance'!A735</f>
        <v>SES</v>
      </c>
      <c r="B735" t="str">
        <f>'F_Inputs - allowance'!B735</f>
        <v>C_PR24CA15_3PCAPEX_NPC_WN</v>
      </c>
      <c r="C735" t="str">
        <f>'F_Inputs - allowance'!C735</f>
        <v>Third party services costs - WN - capex - non-price control</v>
      </c>
      <c r="D735" t="str">
        <f>'F_Inputs - allowance'!D735</f>
        <v>£m</v>
      </c>
      <c r="E735" t="str">
        <f>'F_Inputs - allowance'!E735</f>
        <v>Price Review 2024</v>
      </c>
    </row>
    <row r="736" spans="1:5">
      <c r="A736" t="str">
        <f>'F_Inputs - allowance'!A736</f>
        <v>SES</v>
      </c>
      <c r="B736" t="str">
        <f>'F_Inputs - allowance'!B736</f>
        <v>C_PR24CA15_3POPEX_NPC_WN</v>
      </c>
      <c r="C736" t="str">
        <f>'F_Inputs - allowance'!C736</f>
        <v>Third party services costs - WN - opex - non-price control</v>
      </c>
      <c r="D736" t="str">
        <f>'F_Inputs - allowance'!D736</f>
        <v>£m</v>
      </c>
      <c r="E736" t="str">
        <f>'F_Inputs - allowance'!E736</f>
        <v>Price Review 2024</v>
      </c>
    </row>
    <row r="737" spans="1:5">
      <c r="A737" t="str">
        <f>'F_Inputs - allowance'!A737</f>
        <v>SES</v>
      </c>
      <c r="B737" t="str">
        <f>'F_Inputs - allowance'!B737</f>
        <v>C_PR24CA15_3PCAPEX_NPC_WWN</v>
      </c>
      <c r="C737" t="str">
        <f>'F_Inputs - allowance'!C737</f>
        <v>Third party services costs - WWN - capex - non-price control</v>
      </c>
      <c r="D737" t="str">
        <f>'F_Inputs - allowance'!D737</f>
        <v>£m</v>
      </c>
      <c r="E737" t="str">
        <f>'F_Inputs - allowance'!E737</f>
        <v>Price Review 2024</v>
      </c>
    </row>
    <row r="738" spans="1:5">
      <c r="A738" t="str">
        <f>'F_Inputs - allowance'!A738</f>
        <v>SES</v>
      </c>
      <c r="B738" t="str">
        <f>'F_Inputs - allowance'!B738</f>
        <v>C_PR24CA15_3POPEX_NPC_WWN</v>
      </c>
      <c r="C738" t="str">
        <f>'F_Inputs - allowance'!C738</f>
        <v>Third party services costs - WWN - opex - non-price control</v>
      </c>
      <c r="D738" t="str">
        <f>'F_Inputs - allowance'!D738</f>
        <v>£m</v>
      </c>
      <c r="E738" t="str">
        <f>'F_Inputs - allowance'!E738</f>
        <v>Price Review 2024</v>
      </c>
    </row>
    <row r="739" spans="1:5">
      <c r="A739" t="str">
        <f>'F_Inputs - allowance'!A739</f>
        <v>SES</v>
      </c>
      <c r="B739" t="str">
        <f>'F_Inputs - allowance'!B739</f>
        <v>C_PR24CA15_REVCAPEX_PC_WN</v>
      </c>
      <c r="C739" t="str">
        <f>'F_Inputs - allowance'!C739</f>
        <v>DS &amp; diversions - revenues for capex spend - price control - WN</v>
      </c>
      <c r="D739" t="str">
        <f>'F_Inputs - allowance'!D739</f>
        <v>£m</v>
      </c>
      <c r="E739" t="str">
        <f>'F_Inputs - allowance'!E739</f>
        <v>Price Review 2024</v>
      </c>
    </row>
    <row r="740" spans="1:5">
      <c r="A740" t="str">
        <f>'F_Inputs - allowance'!A740</f>
        <v>SES</v>
      </c>
      <c r="B740" t="str">
        <f>'F_Inputs - allowance'!B740</f>
        <v>C_PR24CA15_REVCAPEX_NPC_WN</v>
      </c>
      <c r="C740" t="str">
        <f>'F_Inputs - allowance'!C740</f>
        <v>DS &amp; diversions - revenues for capex spend - non-price control - WN</v>
      </c>
      <c r="D740" t="str">
        <f>'F_Inputs - allowance'!D740</f>
        <v>£m</v>
      </c>
      <c r="E740" t="str">
        <f>'F_Inputs - allowance'!E740</f>
        <v>Price Review 2024</v>
      </c>
    </row>
    <row r="741" spans="1:5">
      <c r="A741" t="str">
        <f>'F_Inputs - allowance'!A741</f>
        <v>SES</v>
      </c>
      <c r="B741" t="str">
        <f>'F_Inputs - allowance'!B741</f>
        <v>C_PR24CA15_REVOPEX_PC_WN</v>
      </c>
      <c r="C741" t="str">
        <f>'F_Inputs - allowance'!C741</f>
        <v>DS &amp; diversions - revenues for opex spend - price control - WN</v>
      </c>
      <c r="D741" t="str">
        <f>'F_Inputs - allowance'!D741</f>
        <v>£m</v>
      </c>
      <c r="E741" t="str">
        <f>'F_Inputs - allowance'!E741</f>
        <v>Price Review 2024</v>
      </c>
    </row>
    <row r="742" spans="1:5">
      <c r="A742" t="str">
        <f>'F_Inputs - allowance'!A742</f>
        <v>SES</v>
      </c>
      <c r="B742" t="str">
        <f>'F_Inputs - allowance'!B742</f>
        <v>C_PR24CA15_REVOPEX_NPC_WN</v>
      </c>
      <c r="C742" t="str">
        <f>'F_Inputs - allowance'!C742</f>
        <v>DS &amp; diversions - revenues for opex spend - non-price control - WN</v>
      </c>
      <c r="D742" t="str">
        <f>'F_Inputs - allowance'!D742</f>
        <v>£m</v>
      </c>
      <c r="E742" t="str">
        <f>'F_Inputs - allowance'!E742</f>
        <v>Price Review 2024</v>
      </c>
    </row>
    <row r="743" spans="1:5">
      <c r="A743" t="str">
        <f>'F_Inputs - allowance'!A743</f>
        <v>SES</v>
      </c>
      <c r="B743" t="str">
        <f>'F_Inputs - allowance'!B743</f>
        <v>C_PR24CA15_REVCAPEX_PC_WWN</v>
      </c>
      <c r="C743" t="str">
        <f>'F_Inputs - allowance'!C743</f>
        <v>DS &amp; diversions - revenues for capex spend - price control - WWN</v>
      </c>
      <c r="D743" t="str">
        <f>'F_Inputs - allowance'!D743</f>
        <v>£m</v>
      </c>
      <c r="E743" t="str">
        <f>'F_Inputs - allowance'!E743</f>
        <v>Price Review 2024</v>
      </c>
    </row>
    <row r="744" spans="1:5">
      <c r="A744" t="str">
        <f>'F_Inputs - allowance'!A744</f>
        <v>SES</v>
      </c>
      <c r="B744" t="str">
        <f>'F_Inputs - allowance'!B744</f>
        <v>C_PR24CA15_REVCAPEX_NPC_WWN</v>
      </c>
      <c r="C744" t="str">
        <f>'F_Inputs - allowance'!C744</f>
        <v>DS &amp; diversions - revenues for capex spend - non-price control - WWN</v>
      </c>
      <c r="D744" t="str">
        <f>'F_Inputs - allowance'!D744</f>
        <v>£m</v>
      </c>
      <c r="E744" t="str">
        <f>'F_Inputs - allowance'!E744</f>
        <v>Price Review 2024</v>
      </c>
    </row>
    <row r="745" spans="1:5">
      <c r="A745" t="str">
        <f>'F_Inputs - allowance'!A745</f>
        <v>SES</v>
      </c>
      <c r="B745" t="str">
        <f>'F_Inputs - allowance'!B745</f>
        <v>C_PR24CA15_REVOPEX_PC_WWN</v>
      </c>
      <c r="C745" t="str">
        <f>'F_Inputs - allowance'!C745</f>
        <v>DS &amp; diversions - revenues for opex spend - price control - WWN</v>
      </c>
      <c r="D745" t="str">
        <f>'F_Inputs - allowance'!D745</f>
        <v>£m</v>
      </c>
      <c r="E745" t="str">
        <f>'F_Inputs - allowance'!E745</f>
        <v>Price Review 2024</v>
      </c>
    </row>
    <row r="746" spans="1:5">
      <c r="A746" t="str">
        <f>'F_Inputs - allowance'!A746</f>
        <v>SES</v>
      </c>
      <c r="B746" t="str">
        <f>'F_Inputs - allowance'!B746</f>
        <v>C_PR24CA15_REVOPEX_NPC_WWN</v>
      </c>
      <c r="C746" t="str">
        <f>'F_Inputs - allowance'!C746</f>
        <v>DS &amp; diversions - revenues for opex spend - non-price control - WWN</v>
      </c>
      <c r="D746" t="str">
        <f>'F_Inputs - allowance'!D746</f>
        <v>£m</v>
      </c>
      <c r="E746" t="str">
        <f>'F_Inputs - allowance'!E746</f>
        <v>Price Review 2024</v>
      </c>
    </row>
    <row r="747" spans="1:5">
      <c r="A747" t="str">
        <f>'F_Inputs - allowance'!A747</f>
        <v>SES</v>
      </c>
      <c r="B747" t="str">
        <f>'F_Inputs - allowance'!B747</f>
        <v>C_PR24CA25_WR</v>
      </c>
      <c r="C747" t="str">
        <f>'F_Inputs - allowance'!C747</f>
        <v>Pension deficit recovery payments - Calculated allowance - Water resources</v>
      </c>
      <c r="D747" t="str">
        <f>'F_Inputs - allowance'!D747</f>
        <v>£m</v>
      </c>
      <c r="E747" t="str">
        <f>'F_Inputs - allowance'!E747</f>
        <v>Price Review 2024</v>
      </c>
    </row>
    <row r="748" spans="1:5">
      <c r="A748" t="str">
        <f>'F_Inputs - allowance'!A748</f>
        <v>SES</v>
      </c>
      <c r="B748" t="str">
        <f>'F_Inputs - allowance'!B748</f>
        <v>C_PR24CA25_WN</v>
      </c>
      <c r="C748" t="str">
        <f>'F_Inputs - allowance'!C748</f>
        <v>Pension deficit recovery payments - Calculated allowance - Water network plus</v>
      </c>
      <c r="D748" t="str">
        <f>'F_Inputs - allowance'!D748</f>
        <v>£m</v>
      </c>
      <c r="E748" t="str">
        <f>'F_Inputs - allowance'!E748</f>
        <v>Price Review 2024</v>
      </c>
    </row>
    <row r="749" spans="1:5">
      <c r="A749" t="str">
        <f>'F_Inputs - allowance'!A749</f>
        <v>SES</v>
      </c>
      <c r="B749" t="str">
        <f>'F_Inputs - allowance'!B749</f>
        <v>C_PR24CA25_W_TOT</v>
      </c>
      <c r="C749" t="str">
        <f>'F_Inputs - allowance'!C749</f>
        <v>Pension deficit recovery payments - Calculated allowance - Water total</v>
      </c>
      <c r="D749" t="str">
        <f>'F_Inputs - allowance'!D749</f>
        <v>£m</v>
      </c>
      <c r="E749" t="str">
        <f>'F_Inputs - allowance'!E749</f>
        <v>Price Review 2024</v>
      </c>
    </row>
    <row r="750" spans="1:5">
      <c r="A750" t="str">
        <f>'F_Inputs - allowance'!A750</f>
        <v>SES</v>
      </c>
      <c r="B750" t="str">
        <f>'F_Inputs - allowance'!B750</f>
        <v>C_PR24CA25_WWN</v>
      </c>
      <c r="C750" t="str">
        <f>'F_Inputs - allowance'!C750</f>
        <v>Pension deficit recovery payments - Calculated allowance - Wastewater network plus</v>
      </c>
      <c r="D750" t="str">
        <f>'F_Inputs - allowance'!D750</f>
        <v>£m</v>
      </c>
      <c r="E750" t="str">
        <f>'F_Inputs - allowance'!E750</f>
        <v>Price Review 2024</v>
      </c>
    </row>
    <row r="751" spans="1:5">
      <c r="A751" t="str">
        <f>'F_Inputs - allowance'!A751</f>
        <v>SES</v>
      </c>
      <c r="B751" t="str">
        <f>'F_Inputs - allowance'!B751</f>
        <v>C_PR24CA25_BIO</v>
      </c>
      <c r="C751" t="str">
        <f>'F_Inputs - allowance'!C751</f>
        <v>Pension deficit recovery payments - Calculated allowance - Bioresources</v>
      </c>
      <c r="D751" t="str">
        <f>'F_Inputs - allowance'!D751</f>
        <v>£m</v>
      </c>
      <c r="E751" t="str">
        <f>'F_Inputs - allowance'!E751</f>
        <v>Price Review 2024</v>
      </c>
    </row>
    <row r="752" spans="1:5">
      <c r="A752" t="str">
        <f>'F_Inputs - allowance'!A752</f>
        <v>SES</v>
      </c>
      <c r="B752" t="str">
        <f>'F_Inputs - allowance'!B752</f>
        <v>C_PR24CA25_WW_TOT</v>
      </c>
      <c r="C752" t="str">
        <f>'F_Inputs - allowance'!C752</f>
        <v>Pension deficit recovery payments - Calculated allowance - Wastewater total</v>
      </c>
      <c r="D752" t="str">
        <f>'F_Inputs - allowance'!D752</f>
        <v>£m</v>
      </c>
      <c r="E752" t="str">
        <f>'F_Inputs - allowance'!E752</f>
        <v>Price Review 2024</v>
      </c>
    </row>
    <row r="753" spans="1:5">
      <c r="A753" t="str">
        <f>'F_Inputs - allowance'!A753</f>
        <v>SES</v>
      </c>
      <c r="B753" t="str">
        <f>'F_Inputs - allowance'!B753</f>
        <v>C_PR24CA25_ADDN1</v>
      </c>
      <c r="C753" t="str">
        <f>'F_Inputs - allowance'!C753</f>
        <v>Pension deficit recovery payments - Calculated allowance - Additional control 1</v>
      </c>
      <c r="D753" t="str">
        <f>'F_Inputs - allowance'!D753</f>
        <v>£m</v>
      </c>
      <c r="E753" t="str">
        <f>'F_Inputs - allowance'!E753</f>
        <v>Price Review 2024</v>
      </c>
    </row>
    <row r="754" spans="1:5">
      <c r="A754" t="str">
        <f>'F_Inputs - allowance'!A754</f>
        <v>SES</v>
      </c>
      <c r="B754" t="str">
        <f>'F_Inputs - allowance'!B754</f>
        <v>C_PR24CA25_ADDN2</v>
      </c>
      <c r="C754" t="str">
        <f>'F_Inputs - allowance'!C754</f>
        <v>Pension deficit recovery payments - Calculated allowance - Additional control 2</v>
      </c>
      <c r="D754" t="str">
        <f>'F_Inputs - allowance'!D754</f>
        <v>£m</v>
      </c>
      <c r="E754" t="str">
        <f>'F_Inputs - allowance'!E754</f>
        <v>Price Review 2024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 xmlns="fadac89a-56fa-4a3d-a427-8ae1dcb95347" xsi:nil="true"/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428FD1-81A0-4C15-AB79-17B5CB0D91F9}"/>
</file>

<file path=customXml/itemProps2.xml><?xml version="1.0" encoding="utf-8"?>
<ds:datastoreItem xmlns:ds="http://schemas.openxmlformats.org/officeDocument/2006/customXml" ds:itemID="{54EA0B3C-9F79-4DE0-B0EF-8D9A4E8CB76E}"/>
</file>

<file path=customXml/itemProps3.xml><?xml version="1.0" encoding="utf-8"?>
<ds:datastoreItem xmlns:ds="http://schemas.openxmlformats.org/officeDocument/2006/customXml" ds:itemID="{27269032-5A30-4AF7-BB0A-605F075400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/>
  <dcterms:created xsi:type="dcterms:W3CDTF">2024-12-11T14:36:35Z</dcterms:created>
  <dcterms:modified xsi:type="dcterms:W3CDTF">2024-12-16T12:12:01Z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Order">
    <vt:r8>8700</vt:r8>
  </property>
  <property fmtid="{D5CDD505-2E9C-101B-9397-08002B2CF9AE}" pid="4" name="Meeting">
    <vt:lpwstr/>
  </property>
  <property fmtid="{D5CDD505-2E9C-101B-9397-08002B2CF9AE}" pid="5" name="PageName">
    <vt:lpwstr/>
  </property>
  <property fmtid="{D5CDD505-2E9C-101B-9397-08002B2CF9AE}" pid="6" name="xd_ProgID">
    <vt:lpwstr/>
  </property>
  <property fmtid="{D5CDD505-2E9C-101B-9397-08002B2CF9AE}" pid="7" name="MediaServiceImageTags">
    <vt:lpwstr/>
  </property>
  <property fmtid="{D5CDD505-2E9C-101B-9397-08002B2CF9AE}" pid="8" name="Stakeholder 2">
    <vt:lpwstr/>
  </property>
  <property fmtid="{D5CDD505-2E9C-101B-9397-08002B2CF9AE}" pid="9" name="ContentTypeId">
    <vt:lpwstr>0x0101004010F36128E44943B1120CACFDAE9F7B</vt:lpwstr>
  </property>
  <property fmtid="{D5CDD505-2E9C-101B-9397-08002B2CF9AE}" pid="10" name="Hierarchy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Collection">
    <vt:lpwstr/>
  </property>
  <property fmtid="{D5CDD505-2E9C-101B-9397-08002B2CF9AE}" pid="14" name="Project Code">
    <vt:lpwstr/>
  </property>
  <property fmtid="{D5CDD505-2E9C-101B-9397-08002B2CF9AE}" pid="15" name="OfwatPolicyType">
    <vt:lpwstr>2;#Form|370855c6-d98d-422f-af45-033b01692a3f</vt:lpwstr>
  </property>
  <property fmtid="{D5CDD505-2E9C-101B-9397-08002B2CF9AE}" pid="16" name="DocumentType">
    <vt:lpwstr>4;#Form|0296d661-b298-4bb3-82b3-ac8e6c6047c5</vt:lpwstr>
  </property>
  <property fmtid="{D5CDD505-2E9C-101B-9397-08002B2CF9AE}" pid="17" name="OfwatPolicyCategory">
    <vt:lpwstr>3;#All Ofwat|818d8686-f149-4d61-afd2-beebc820126a</vt:lpwstr>
  </property>
  <property fmtid="{D5CDD505-2E9C-101B-9397-08002B2CF9AE}" pid="18" name="Stakeholder 3">
    <vt:lpwstr/>
  </property>
  <property fmtid="{D5CDD505-2E9C-101B-9397-08002B2CF9AE}" pid="19" name="Water Companies">
    <vt:lpwstr/>
  </property>
  <property fmtid="{D5CDD505-2E9C-101B-9397-08002B2CF9AE}" pid="20" name="_ExtendedDescription">
    <vt:lpwstr/>
  </property>
  <property fmtid="{D5CDD505-2E9C-101B-9397-08002B2CF9AE}" pid="21" name="e3282ffb8aa84113a2fc01ee206d1f3f">
    <vt:lpwstr>Form|370855c6-d98d-422f-af45-033b01692a3f</vt:lpwstr>
  </property>
  <property fmtid="{D5CDD505-2E9C-101B-9397-08002B2CF9AE}" pid="22" name="a3e3f1078fb942d09b9b3b0aad8c1e11">
    <vt:lpwstr>All Ofwat|818d8686-f149-4d61-afd2-beebc820126a</vt:lpwstr>
  </property>
  <property fmtid="{D5CDD505-2E9C-101B-9397-08002B2CF9AE}" pid="23" name="TriggerFlowInfo">
    <vt:lpwstr/>
  </property>
  <property fmtid="{D5CDD505-2E9C-101B-9397-08002B2CF9AE}" pid="24" name="Stakeholder">
    <vt:lpwstr/>
  </property>
  <property fmtid="{D5CDD505-2E9C-101B-9397-08002B2CF9AE}" pid="25" name="Document Type">
    <vt:lpwstr/>
  </property>
  <property fmtid="{D5CDD505-2E9C-101B-9397-08002B2CF9AE}" pid="26" name="Security Classification">
    <vt:lpwstr>21;#OFFICIAL|c2540f30-f875-494b-a43f-ebfb5017a6ad</vt:lpwstr>
  </property>
  <property fmtid="{D5CDD505-2E9C-101B-9397-08002B2CF9AE}" pid="27" name="OfwatPolicyTopic">
    <vt:lpwstr/>
  </property>
  <property fmtid="{D5CDD505-2E9C-101B-9397-08002B2CF9AE}" pid="28" name="Stakeholder 4">
    <vt:lpwstr/>
  </property>
  <property fmtid="{D5CDD505-2E9C-101B-9397-08002B2CF9AE}" pid="29" name="xd_Signature">
    <vt:bool>false</vt:bool>
  </property>
  <property fmtid="{D5CDD505-2E9C-101B-9397-08002B2CF9AE}" pid="30" name="GUID">
    <vt:lpwstr>a7beee11-f425-42e6-a6cc-e7e0cf94c962</vt:lpwstr>
  </property>
  <property fmtid="{D5CDD505-2E9C-101B-9397-08002B2CF9AE}" pid="31" name="Stakeholder 5">
    <vt:lpwstr/>
  </property>
  <property fmtid="{D5CDD505-2E9C-101B-9397-08002B2CF9AE}" pid="32" name="Area">
    <vt:lpwstr>2;#All Ofwat|a2f0c570-ff2d-47bb-b6f0-977a73bf09bf</vt:lpwstr>
  </property>
</Properties>
</file>